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5510" windowHeight="8790" tabRatio="914" firstSheet="7" activeTab="18"/>
  </bookViews>
  <sheets>
    <sheet name="Sede Med Ok" sheetId="1" r:id="rId1"/>
    <sheet name="Sede Dem Ok" sheetId="2" r:id="rId2"/>
    <sheet name="Barra Med OK" sheetId="3" r:id="rId3"/>
    <sheet name="Barra Dem OK" sheetId="4" r:id="rId4"/>
    <sheet name="Boca do Rio Med OK" sheetId="5" r:id="rId5"/>
    <sheet name="Boca do Rio Dem OK" sheetId="6" r:id="rId6"/>
    <sheet name="Brotas Med OK" sheetId="7" r:id="rId7"/>
    <sheet name="Brotas Dem OK" sheetId="8" r:id="rId8"/>
    <sheet name="Cabula Med OK" sheetId="9" r:id="rId9"/>
    <sheet name="Cabula Dem OK" sheetId="10" r:id="rId10"/>
    <sheet name="Cajazeiras Med OK" sheetId="11" r:id="rId11"/>
    <sheet name="Cajazeiras Dem OK" sheetId="12" r:id="rId12"/>
    <sheet name="CH Med OK" sheetId="13" r:id="rId13"/>
    <sheet name="CH Dem" sheetId="14" r:id="rId14"/>
    <sheet name="Itapagipe Med OK" sheetId="15" r:id="rId15"/>
    <sheet name="Itapagipe Dem" sheetId="16" r:id="rId16"/>
    <sheet name="Itapuã Med OK" sheetId="17" r:id="rId17"/>
    <sheet name="Itapuã Dem OK" sheetId="18" r:id="rId18"/>
    <sheet name="Liberdade Med OK" sheetId="19" r:id="rId19"/>
    <sheet name="Liberdade Dem" sheetId="20" r:id="rId20"/>
    <sheet name="Pau da Lima Med OK" sheetId="21" r:id="rId21"/>
    <sheet name="Pau da Lima Dem OK" sheetId="22" r:id="rId22"/>
    <sheet name="SCV Med OK" sheetId="23" r:id="rId23"/>
    <sheet name="SCV Dem OK" sheetId="24" r:id="rId24"/>
    <sheet name="Subúrbio Med OK" sheetId="25" r:id="rId25"/>
    <sheet name="Subúrbio Dem OK" sheetId="26" r:id="rId26"/>
    <sheet name="DVIS Med OK" sheetId="27" r:id="rId27"/>
    <sheet name="DVIS Dem OK" sheetId="28" r:id="rId28"/>
    <sheet name="CR Med OK" sheetId="29" r:id="rId29"/>
    <sheet name="CR Dem" sheetId="30" r:id="rId30"/>
    <sheet name="CCZ Med OK" sheetId="31" r:id="rId31"/>
    <sheet name="CCZ Dem" sheetId="32" r:id="rId32"/>
    <sheet name="DRCA Med OK" sheetId="33" r:id="rId33"/>
    <sheet name="DRCA Dem" sheetId="34" r:id="rId34"/>
    <sheet name="SAMU Med OK" sheetId="35" r:id="rId35"/>
    <sheet name="SAMU Dem OK" sheetId="36" r:id="rId36"/>
    <sheet name="ESPS Med OK" sheetId="37" r:id="rId37"/>
    <sheet name="ESPS Dem" sheetId="38" r:id="rId38"/>
    <sheet name="LACEM Med OK" sheetId="39" r:id="rId39"/>
    <sheet name="LACEM Dem" sheetId="40" r:id="rId40"/>
    <sheet name="Consolidado" sheetId="41" r:id="rId41"/>
  </sheets>
  <externalReferences>
    <externalReference r:id="rId42"/>
    <externalReference r:id="rId43"/>
  </externalReferences>
  <definedNames>
    <definedName name="_xlnm._FilterDatabase" localSheetId="10" hidden="1">'Cajazeiras Med OK'!$I$1:$I$217</definedName>
    <definedName name="_xlnm._FilterDatabase" localSheetId="20" hidden="1">'Pau da Lima Med OK'!$A$1:$A$261</definedName>
    <definedName name="_xlnm.Print_Area" localSheetId="3">'Barra Dem OK'!$A$1:$F$21</definedName>
    <definedName name="_xlnm.Print_Area" localSheetId="2">'Barra Med OK'!$A$1:$I$223</definedName>
    <definedName name="_xlnm.Print_Area" localSheetId="5">'Boca do Rio Dem OK'!$A$1:$F$23</definedName>
    <definedName name="_xlnm.Print_Area" localSheetId="4">'Boca do Rio Med OK'!$A$1:$I$114</definedName>
    <definedName name="_xlnm.Print_Area" localSheetId="7">'Brotas Dem OK'!$A$1:$F$23</definedName>
    <definedName name="_xlnm.Print_Area" localSheetId="6">'Brotas Med OK'!$A$1:$I$140</definedName>
    <definedName name="_xlnm.Print_Area" localSheetId="9">'Cabula Dem OK'!$A$1:$F$35</definedName>
    <definedName name="_xlnm.Print_Area" localSheetId="8">'Cabula Med OK'!$A$1:$I$344</definedName>
    <definedName name="_xlnm.Print_Area" localSheetId="11">'Cajazeiras Dem OK'!$A$1:$F$26</definedName>
    <definedName name="_xlnm.Print_Area" localSheetId="10">'Cajazeiras Med OK'!$A$1:$I$184</definedName>
    <definedName name="_xlnm.Print_Area" localSheetId="31">'CCZ Dem'!$A$1:$F$21</definedName>
    <definedName name="_xlnm.Print_Area" localSheetId="30">'CCZ Med OK'!$A$1:$I$39</definedName>
    <definedName name="_xlnm.Print_Area" localSheetId="13">'CH Dem'!$A$1:$F$23</definedName>
    <definedName name="_xlnm.Print_Area" localSheetId="12">'CH Med OK'!$A$1:$I$98</definedName>
    <definedName name="_xlnm.Print_Area" localSheetId="40">Consolidado!$A$1:$Y$28</definedName>
    <definedName name="_xlnm.Print_Area" localSheetId="29">'CR Dem'!$A$1:$F$23</definedName>
    <definedName name="_xlnm.Print_Area" localSheetId="28">'CR Med OK'!$A$1:$I$39</definedName>
    <definedName name="_xlnm.Print_Area" localSheetId="33">'DRCA Dem'!$A$1:$F$23</definedName>
    <definedName name="_xlnm.Print_Area" localSheetId="32">'DRCA Med OK'!$A$1:$I$32</definedName>
    <definedName name="_xlnm.Print_Area" localSheetId="27">'DVIS Dem OK'!$A$1:$F$24</definedName>
    <definedName name="_xlnm.Print_Area" localSheetId="26">'DVIS Med OK'!$A$1:$I$63</definedName>
    <definedName name="_xlnm.Print_Area" localSheetId="37">'ESPS Dem'!$A$1:$F$21</definedName>
    <definedName name="_xlnm.Print_Area" localSheetId="36">'ESPS Med OK'!$A$1:$I$60</definedName>
    <definedName name="_xlnm.Print_Area" localSheetId="15">'Itapagipe Dem'!$A$1:$F$22</definedName>
    <definedName name="_xlnm.Print_Area" localSheetId="14">'Itapagipe Med OK'!$A$1:$I$160</definedName>
    <definedName name="_xlnm.Print_Area" localSheetId="17">'Itapuã Dem OK'!$A$1:$F$25</definedName>
    <definedName name="_xlnm.Print_Area" localSheetId="16">'Itapuã Med OK'!$A$1:$I$301</definedName>
    <definedName name="_xlnm.Print_Area" localSheetId="39">'LACEM Dem'!$A$1:$F$21</definedName>
    <definedName name="_xlnm.Print_Area" localSheetId="38">'LACEM Med OK'!$A$1:$I$60</definedName>
    <definedName name="_xlnm.Print_Area" localSheetId="19">'Liberdade Dem'!$A$1:$F$23</definedName>
    <definedName name="_xlnm.Print_Area" localSheetId="18">'Liberdade Med OK'!$A$1:$I$138</definedName>
    <definedName name="_xlnm.Print_Area" localSheetId="21">'Pau da Lima Dem OK'!$A$1:$F$26</definedName>
    <definedName name="_xlnm.Print_Area" localSheetId="20">'Pau da Lima Med OK'!$A$1:$I$228</definedName>
    <definedName name="_xlnm.Print_Area" localSheetId="35">'SAMU Dem OK'!$A$1:$F$26</definedName>
    <definedName name="_xlnm.Print_Area" localSheetId="34">'SAMU Med OK'!$A$1:$I$97</definedName>
    <definedName name="_xlnm.Print_Area" localSheetId="23">'SCV Dem OK'!$A$1:$F$33</definedName>
    <definedName name="_xlnm.Print_Area" localSheetId="22">'SCV Med OK'!$A$1:$I$188</definedName>
    <definedName name="_xlnm.Print_Area" localSheetId="1">'Sede Dem Ok'!$A$1:$F$25</definedName>
    <definedName name="_xlnm.Print_Area" localSheetId="0">'Sede Med Ok'!$A$1:$I$129</definedName>
    <definedName name="_xlnm.Print_Area" localSheetId="25">'Subúrbio Dem OK'!$A$1:$F$28</definedName>
    <definedName name="_xlnm.Print_Area" localSheetId="24">'Subúrbio Med OK'!$A$1:$I$303</definedName>
    <definedName name="_xlnm.Print_Titles" localSheetId="3">'Barra Dem OK'!$1:$11</definedName>
    <definedName name="_xlnm.Print_Titles" localSheetId="2">'Barra Med OK'!$1:$13</definedName>
    <definedName name="_xlnm.Print_Titles" localSheetId="5">'Boca do Rio Dem OK'!$1:$11</definedName>
    <definedName name="_xlnm.Print_Titles" localSheetId="4">'Boca do Rio Med OK'!$1:$13</definedName>
    <definedName name="_xlnm.Print_Titles" localSheetId="7">'Brotas Dem OK'!$1:$11</definedName>
    <definedName name="_xlnm.Print_Titles" localSheetId="6">'Brotas Med OK'!$1:$13</definedName>
    <definedName name="_xlnm.Print_Titles" localSheetId="9">'Cabula Dem OK'!$1:$11</definedName>
    <definedName name="_xlnm.Print_Titles" localSheetId="8">'Cabula Med OK'!$1:$13</definedName>
    <definedName name="_xlnm.Print_Titles" localSheetId="11">'Cajazeiras Dem OK'!$1:$11</definedName>
    <definedName name="_xlnm.Print_Titles" localSheetId="10">'Cajazeiras Med OK'!$1:$13</definedName>
    <definedName name="_xlnm.Print_Titles" localSheetId="31">'CCZ Dem'!$1:$11</definedName>
    <definedName name="_xlnm.Print_Titles" localSheetId="30">'CCZ Med OK'!$1:$13</definedName>
    <definedName name="_xlnm.Print_Titles" localSheetId="13">'CH Dem'!$1:$14</definedName>
    <definedName name="_xlnm.Print_Titles" localSheetId="12">'CH Med OK'!$1:$13</definedName>
    <definedName name="_xlnm.Print_Titles" localSheetId="29">'CR Dem'!$1:$11</definedName>
    <definedName name="_xlnm.Print_Titles" localSheetId="28">'CR Med OK'!$1:$13</definedName>
    <definedName name="_xlnm.Print_Titles" localSheetId="33">'DRCA Dem'!$1:$11</definedName>
    <definedName name="_xlnm.Print_Titles" localSheetId="32">'DRCA Med OK'!$1:$13</definedName>
    <definedName name="_xlnm.Print_Titles" localSheetId="27">'DVIS Dem OK'!$1:$11</definedName>
    <definedName name="_xlnm.Print_Titles" localSheetId="26">'DVIS Med OK'!$1:$13</definedName>
    <definedName name="_xlnm.Print_Titles" localSheetId="37">'ESPS Dem'!$1:$11</definedName>
    <definedName name="_xlnm.Print_Titles" localSheetId="36">'ESPS Med OK'!$1:$13</definedName>
    <definedName name="_xlnm.Print_Titles" localSheetId="15">'Itapagipe Dem'!$1:$11</definedName>
    <definedName name="_xlnm.Print_Titles" localSheetId="14">'Itapagipe Med OK'!$1:$13</definedName>
    <definedName name="_xlnm.Print_Titles" localSheetId="17">'Itapuã Dem OK'!$1:$11</definedName>
    <definedName name="_xlnm.Print_Titles" localSheetId="16">'Itapuã Med OK'!$1:$13</definedName>
    <definedName name="_xlnm.Print_Titles" localSheetId="39">'LACEM Dem'!$1:$11</definedName>
    <definedName name="_xlnm.Print_Titles" localSheetId="38">'LACEM Med OK'!$1:$13</definedName>
    <definedName name="_xlnm.Print_Titles" localSheetId="19">'Liberdade Dem'!$1:$11</definedName>
    <definedName name="_xlnm.Print_Titles" localSheetId="18">'Liberdade Med OK'!$1:$13</definedName>
    <definedName name="_xlnm.Print_Titles" localSheetId="21">'Pau da Lima Dem OK'!$1:$11</definedName>
    <definedName name="_xlnm.Print_Titles" localSheetId="20">'Pau da Lima Med OK'!$1:$13</definedName>
    <definedName name="_xlnm.Print_Titles" localSheetId="35">'SAMU Dem OK'!$1:$11</definedName>
    <definedName name="_xlnm.Print_Titles" localSheetId="34">'SAMU Med OK'!$1:$13</definedName>
    <definedName name="_xlnm.Print_Titles" localSheetId="23">'SCV Dem OK'!$1:$11</definedName>
    <definedName name="_xlnm.Print_Titles" localSheetId="22">'SCV Med OK'!$1:$13</definedName>
    <definedName name="_xlnm.Print_Titles" localSheetId="1">'Sede Dem Ok'!$1:$11</definedName>
    <definedName name="_xlnm.Print_Titles" localSheetId="0">'Sede Med Ok'!$1:$13</definedName>
    <definedName name="_xlnm.Print_Titles" localSheetId="25">'Subúrbio Dem OK'!$1:$11</definedName>
    <definedName name="_xlnm.Print_Titles" localSheetId="24">'Subúrbio Med OK'!$1:$13</definedName>
  </definedNames>
  <calcPr calcId="124519"/>
</workbook>
</file>

<file path=xl/calcChain.xml><?xml version="1.0" encoding="utf-8"?>
<calcChain xmlns="http://schemas.openxmlformats.org/spreadsheetml/2006/main">
  <c r="O35" i="19"/>
  <c r="F20" i="10"/>
  <c r="J91" i="35"/>
  <c r="J26" i="33"/>
  <c r="J33" i="29"/>
  <c r="J56" i="27"/>
  <c r="J297" i="25"/>
  <c r="J181" i="23"/>
  <c r="J222" i="21"/>
  <c r="J133" i="19"/>
  <c r="J295" i="17"/>
  <c r="I289"/>
  <c r="J156" i="15"/>
  <c r="J178" i="11"/>
  <c r="J338" i="9"/>
  <c r="J134" i="7"/>
  <c r="J108" i="5"/>
  <c r="I119" i="1"/>
  <c r="H119"/>
  <c r="I33"/>
  <c r="H33"/>
  <c r="F15" i="2"/>
  <c r="F14"/>
  <c r="J124" i="1"/>
  <c r="F23" i="24"/>
  <c r="H114" i="23"/>
  <c r="I114"/>
  <c r="I106"/>
  <c r="F106"/>
  <c r="F107"/>
  <c r="H124" i="9"/>
  <c r="I124"/>
  <c r="C27" i="10"/>
  <c r="F25"/>
  <c r="I115" i="9"/>
  <c r="F115"/>
  <c r="C16" i="28"/>
  <c r="F16"/>
  <c r="F14"/>
  <c r="F13"/>
  <c r="I53" i="27"/>
  <c r="H53"/>
  <c r="O47"/>
  <c r="I47"/>
  <c r="F47"/>
  <c r="I94" i="23"/>
  <c r="H94"/>
  <c r="F90"/>
  <c r="I90" s="1"/>
  <c r="C25" i="24"/>
  <c r="F25"/>
  <c r="F21"/>
  <c r="H104" i="23"/>
  <c r="O100"/>
  <c r="C20" i="26" l="1"/>
  <c r="F20"/>
  <c r="F18"/>
  <c r="H259" i="25"/>
  <c r="I259"/>
  <c r="O248"/>
  <c r="O249"/>
  <c r="I248"/>
  <c r="I249"/>
  <c r="F248"/>
  <c r="F249"/>
  <c r="H129" i="17"/>
  <c r="I129"/>
  <c r="F16" i="22"/>
  <c r="O111" i="21"/>
  <c r="O112"/>
  <c r="I111"/>
  <c r="I130" s="1"/>
  <c r="F111"/>
  <c r="H89" i="35"/>
  <c r="I89"/>
  <c r="H124" i="7"/>
  <c r="I124"/>
  <c r="F14" i="16"/>
  <c r="C14"/>
  <c r="F12"/>
  <c r="O146" i="15"/>
  <c r="I146"/>
  <c r="F146"/>
  <c r="H177" i="25"/>
  <c r="I177"/>
  <c r="H130" i="21"/>
  <c r="H88" i="23"/>
  <c r="H81"/>
  <c r="H35"/>
  <c r="H206" i="17"/>
  <c r="I206"/>
  <c r="F24" i="9"/>
  <c r="I24" s="1"/>
  <c r="O24"/>
  <c r="O31"/>
  <c r="H31"/>
  <c r="O30"/>
  <c r="I30"/>
  <c r="O29"/>
  <c r="F29"/>
  <c r="I29" s="1"/>
  <c r="O28"/>
  <c r="F28"/>
  <c r="I28" s="1"/>
  <c r="O36" i="27"/>
  <c r="O37"/>
  <c r="O38"/>
  <c r="I31" i="9" l="1"/>
  <c r="F28" i="41" l="1"/>
  <c r="E28"/>
  <c r="H22" i="33"/>
  <c r="I22"/>
  <c r="I24" s="1"/>
  <c r="C15" i="34"/>
  <c r="F15"/>
  <c r="F13"/>
  <c r="O19" i="33"/>
  <c r="O18"/>
  <c r="I18"/>
  <c r="F18"/>
  <c r="I48" i="5"/>
  <c r="H48"/>
  <c r="C15" i="6"/>
  <c r="F13"/>
  <c r="O36" i="5"/>
  <c r="I36"/>
  <c r="F36"/>
  <c r="I40" i="19"/>
  <c r="H40"/>
  <c r="F15" i="20"/>
  <c r="C15"/>
  <c r="F12"/>
  <c r="I35" i="19"/>
  <c r="F35"/>
  <c r="F24" i="10"/>
  <c r="H61" i="9"/>
  <c r="F43"/>
  <c r="I43" s="1"/>
  <c r="F46"/>
  <c r="I46" s="1"/>
  <c r="F12" i="6"/>
  <c r="F15" s="1"/>
  <c r="O25" i="5"/>
  <c r="O26"/>
  <c r="O27"/>
  <c r="F25"/>
  <c r="I25" s="1"/>
  <c r="F26"/>
  <c r="I26" s="1"/>
  <c r="F27"/>
  <c r="I27" s="1"/>
  <c r="F116" i="9"/>
  <c r="I116" s="1"/>
  <c r="H127" i="25"/>
  <c r="I127"/>
  <c r="I124"/>
  <c r="F124"/>
  <c r="O124"/>
  <c r="H81" i="9"/>
  <c r="F23" i="10"/>
  <c r="F76" i="9"/>
  <c r="I76" s="1"/>
  <c r="O247" i="25"/>
  <c r="I247"/>
  <c r="I250"/>
  <c r="F247"/>
  <c r="F17" i="26"/>
  <c r="H151" i="25"/>
  <c r="I151"/>
  <c r="O146"/>
  <c r="I146"/>
  <c r="F146"/>
  <c r="C17" i="18"/>
  <c r="F17"/>
  <c r="F15"/>
  <c r="I95" i="17"/>
  <c r="F95"/>
  <c r="H293" l="1"/>
  <c r="F16" i="26"/>
  <c r="H189" i="25"/>
  <c r="I189"/>
  <c r="O183"/>
  <c r="O184"/>
  <c r="I183"/>
  <c r="I184"/>
  <c r="F183"/>
  <c r="F184"/>
  <c r="F22" i="10"/>
  <c r="F117" i="9"/>
  <c r="I117" s="1"/>
  <c r="C18" i="12"/>
  <c r="F18"/>
  <c r="F15"/>
  <c r="H170" i="11"/>
  <c r="I170"/>
  <c r="O166"/>
  <c r="I166"/>
  <c r="F166"/>
  <c r="H159" i="21"/>
  <c r="I159"/>
  <c r="C18" i="22"/>
  <c r="F18"/>
  <c r="F15"/>
  <c r="H220" i="21"/>
  <c r="I220"/>
  <c r="O148"/>
  <c r="O149"/>
  <c r="I148"/>
  <c r="I149"/>
  <c r="F148"/>
  <c r="F149"/>
  <c r="F15" i="26"/>
  <c r="H282" i="25"/>
  <c r="I282"/>
  <c r="I278"/>
  <c r="F278"/>
  <c r="F16" i="36"/>
  <c r="F18" s="1"/>
  <c r="I26" i="35"/>
  <c r="H26"/>
  <c r="O26"/>
  <c r="O25"/>
  <c r="I25"/>
  <c r="O24"/>
  <c r="F24"/>
  <c r="I24" s="1"/>
  <c r="F21" i="10"/>
  <c r="H328" i="9"/>
  <c r="F320"/>
  <c r="I320" s="1"/>
  <c r="F15" i="8"/>
  <c r="C15"/>
  <c r="F13"/>
  <c r="O121" i="7"/>
  <c r="O122"/>
  <c r="I122"/>
  <c r="I121"/>
  <c r="F121"/>
  <c r="F122"/>
  <c r="C18" i="36"/>
  <c r="F15"/>
  <c r="H51" i="35"/>
  <c r="I47"/>
  <c r="F47"/>
  <c r="F13" i="20"/>
  <c r="I47" i="19"/>
  <c r="F47"/>
  <c r="F45" i="9"/>
  <c r="I45" s="1"/>
  <c r="F14" i="18"/>
  <c r="H291" i="17"/>
  <c r="I291"/>
  <c r="I293" s="1"/>
  <c r="O291"/>
  <c r="O290"/>
  <c r="O289"/>
  <c r="F289"/>
  <c r="O288"/>
  <c r="I288"/>
  <c r="F288"/>
  <c r="O293"/>
  <c r="O294"/>
  <c r="O295"/>
  <c r="O296"/>
  <c r="O297"/>
  <c r="H218" i="21"/>
  <c r="I218"/>
  <c r="F14" i="22"/>
  <c r="O214" i="21"/>
  <c r="I214"/>
  <c r="F214"/>
  <c r="H87" i="9"/>
  <c r="F84"/>
  <c r="I84" s="1"/>
  <c r="F14" i="36" l="1"/>
  <c r="H22" i="35"/>
  <c r="F20"/>
  <c r="I20" s="1"/>
  <c r="F13" i="36"/>
  <c r="O15" i="35"/>
  <c r="O16"/>
  <c r="O17"/>
  <c r="O18"/>
  <c r="O19"/>
  <c r="O21"/>
  <c r="I18"/>
  <c r="I19"/>
  <c r="F16"/>
  <c r="I16" s="1"/>
  <c r="F17"/>
  <c r="I17" s="1"/>
  <c r="F18"/>
  <c r="F19"/>
  <c r="O22"/>
  <c r="I21"/>
  <c r="F15"/>
  <c r="I15" s="1"/>
  <c r="I22" s="1"/>
  <c r="F14" i="26"/>
  <c r="O174" i="25"/>
  <c r="O175"/>
  <c r="I174"/>
  <c r="F174"/>
  <c r="O173"/>
  <c r="O176"/>
  <c r="I175"/>
  <c r="F175"/>
  <c r="F13" i="26"/>
  <c r="F246" i="25"/>
  <c r="I246" s="1"/>
  <c r="O246"/>
  <c r="O250"/>
  <c r="H174" i="9"/>
  <c r="F169"/>
  <c r="I169" s="1"/>
  <c r="F19" i="10"/>
  <c r="F44" i="9"/>
  <c r="I44" s="1"/>
  <c r="F20" i="24"/>
  <c r="H54" i="23"/>
  <c r="O50"/>
  <c r="I50"/>
  <c r="F50"/>
  <c r="F12" i="26" l="1"/>
  <c r="F154" i="25"/>
  <c r="I154" s="1"/>
  <c r="F13" i="22"/>
  <c r="I112" i="21"/>
  <c r="F112"/>
  <c r="F18" i="10"/>
  <c r="H153" i="9"/>
  <c r="F141"/>
  <c r="I141" s="1"/>
  <c r="F142"/>
  <c r="I142" s="1"/>
  <c r="F19" i="24"/>
  <c r="I83" i="23"/>
  <c r="F83"/>
  <c r="F17" i="10"/>
  <c r="H70" i="9"/>
  <c r="F64"/>
  <c r="I64" s="1"/>
  <c r="F66"/>
  <c r="F67"/>
  <c r="F68"/>
  <c r="H111"/>
  <c r="F108"/>
  <c r="I108" s="1"/>
  <c r="F16" i="10"/>
  <c r="H20" i="9"/>
  <c r="F15"/>
  <c r="I15" s="1"/>
  <c r="F18" i="24"/>
  <c r="O71" i="23"/>
  <c r="O72"/>
  <c r="O73"/>
  <c r="O74"/>
  <c r="F72"/>
  <c r="I72" s="1"/>
  <c r="F73"/>
  <c r="I73" s="1"/>
  <c r="F74"/>
  <c r="I74" s="1"/>
  <c r="H138" i="9"/>
  <c r="I134"/>
  <c r="F134"/>
  <c r="F15" i="10"/>
  <c r="F321" i="9"/>
  <c r="I321" s="1"/>
  <c r="F14" i="12"/>
  <c r="O164" i="11"/>
  <c r="O165"/>
  <c r="I165"/>
  <c r="F165"/>
  <c r="F16" i="12" l="1"/>
  <c r="F13" l="1"/>
  <c r="O118" i="11"/>
  <c r="I118"/>
  <c r="F118"/>
  <c r="F14" i="10"/>
  <c r="F83" i="9"/>
  <c r="I83" s="1"/>
  <c r="I86"/>
  <c r="F12" i="36"/>
  <c r="H72" i="35"/>
  <c r="F68"/>
  <c r="I68" s="1"/>
  <c r="F17" i="24"/>
  <c r="I21" i="23"/>
  <c r="F21"/>
  <c r="O185"/>
  <c r="O186"/>
  <c r="O187"/>
  <c r="O188"/>
  <c r="O189"/>
  <c r="O190"/>
  <c r="O191"/>
  <c r="O20"/>
  <c r="O21"/>
  <c r="F15" i="24"/>
  <c r="F16"/>
  <c r="O26" i="23"/>
  <c r="O27"/>
  <c r="O28"/>
  <c r="O29"/>
  <c r="O30"/>
  <c r="O31"/>
  <c r="O32"/>
  <c r="O33"/>
  <c r="O34"/>
  <c r="O35"/>
  <c r="F33"/>
  <c r="I33" s="1"/>
  <c r="F28"/>
  <c r="I28" s="1"/>
  <c r="F13" i="10"/>
  <c r="I78" i="9"/>
  <c r="F78"/>
  <c r="F13" i="18"/>
  <c r="I191" i="17"/>
  <c r="I192"/>
  <c r="F190"/>
  <c r="I190" s="1"/>
  <c r="F191"/>
  <c r="F192"/>
  <c r="O18" i="21" l="1"/>
  <c r="I18"/>
  <c r="F18"/>
  <c r="F12" i="22"/>
  <c r="O192" i="21"/>
  <c r="O193"/>
  <c r="O194"/>
  <c r="O195"/>
  <c r="I193"/>
  <c r="I194"/>
  <c r="F193"/>
  <c r="F194"/>
  <c r="F12" i="12"/>
  <c r="F164" i="11"/>
  <c r="I164" s="1"/>
  <c r="F13" i="30" l="1"/>
  <c r="F15" s="1"/>
  <c r="O24" i="29"/>
  <c r="I24"/>
  <c r="F24"/>
  <c r="C15" i="30"/>
  <c r="F12"/>
  <c r="O19" i="29"/>
  <c r="I19"/>
  <c r="F19"/>
  <c r="F77" i="9"/>
  <c r="I77" s="1"/>
  <c r="H159" i="23"/>
  <c r="I155"/>
  <c r="F155"/>
  <c r="F189" i="9"/>
  <c r="I189" s="1"/>
  <c r="F12" i="28" l="1"/>
  <c r="I37" i="27"/>
  <c r="F37"/>
  <c r="F12" i="34" l="1"/>
  <c r="I19" i="33"/>
  <c r="F19"/>
  <c r="I30" i="23"/>
  <c r="F29"/>
  <c r="I29" s="1"/>
  <c r="F30"/>
  <c r="F13" i="24"/>
  <c r="O22" i="23"/>
  <c r="O23"/>
  <c r="O24"/>
  <c r="O25"/>
  <c r="F22" i="24"/>
  <c r="F24"/>
  <c r="F23" i="23"/>
  <c r="I23" s="1"/>
  <c r="F24"/>
  <c r="I24" s="1"/>
  <c r="F25"/>
  <c r="I25" s="1"/>
  <c r="F14" i="24"/>
  <c r="I26" i="23"/>
  <c r="F26"/>
  <c r="F27"/>
  <c r="I27" s="1"/>
  <c r="F12" i="24" l="1"/>
  <c r="H172" i="23"/>
  <c r="O162"/>
  <c r="I163"/>
  <c r="F163"/>
  <c r="I28" i="1"/>
  <c r="I27"/>
  <c r="I26"/>
  <c r="O25"/>
  <c r="O26"/>
  <c r="O27"/>
  <c r="O28"/>
  <c r="O29"/>
  <c r="O30"/>
  <c r="F26"/>
  <c r="F27"/>
  <c r="F28"/>
  <c r="F13" i="2" l="1"/>
  <c r="F17" s="1"/>
  <c r="O15" i="1"/>
  <c r="O16"/>
  <c r="O17"/>
  <c r="O18"/>
  <c r="O19"/>
  <c r="O20"/>
  <c r="O21"/>
  <c r="O22"/>
  <c r="O23"/>
  <c r="I22"/>
  <c r="F22"/>
  <c r="C17" i="2"/>
  <c r="F12"/>
  <c r="O14" i="1"/>
  <c r="F15"/>
  <c r="I15" s="1"/>
  <c r="F16"/>
  <c r="I16" s="1"/>
  <c r="H194" i="9"/>
  <c r="F190"/>
  <c r="I190" s="1"/>
  <c r="F197" l="1"/>
  <c r="I197" s="1"/>
  <c r="I107"/>
  <c r="F107"/>
  <c r="H65" i="35"/>
  <c r="H61"/>
  <c r="B108"/>
  <c r="D108" s="1"/>
  <c r="B106"/>
  <c r="D106" s="1"/>
  <c r="F67"/>
  <c r="I67" s="1"/>
  <c r="I39" i="27"/>
  <c r="I38"/>
  <c r="I35"/>
  <c r="I34"/>
  <c r="I30"/>
  <c r="I16"/>
  <c r="F38"/>
  <c r="F16"/>
  <c r="F17"/>
  <c r="F18"/>
  <c r="F19"/>
  <c r="F20"/>
  <c r="I20" s="1"/>
  <c r="F21"/>
  <c r="I21" s="1"/>
  <c r="F22"/>
  <c r="F23"/>
  <c r="I23" s="1"/>
  <c r="F24"/>
  <c r="F25"/>
  <c r="F26"/>
  <c r="F27"/>
  <c r="F28"/>
  <c r="I28" s="1"/>
  <c r="F29"/>
  <c r="I29" s="1"/>
  <c r="F30"/>
  <c r="F31"/>
  <c r="I31" s="1"/>
  <c r="F32"/>
  <c r="I32" s="1"/>
  <c r="F33"/>
  <c r="I33" s="1"/>
  <c r="F34"/>
  <c r="F35"/>
  <c r="F36"/>
  <c r="I36" s="1"/>
  <c r="F39"/>
  <c r="F40"/>
  <c r="I40" s="1"/>
  <c r="F41"/>
  <c r="I41" s="1"/>
  <c r="F42"/>
  <c r="I42" s="1"/>
  <c r="F43"/>
  <c r="I43" s="1"/>
  <c r="F44"/>
  <c r="F45"/>
  <c r="F46"/>
  <c r="F48"/>
  <c r="I48" s="1"/>
  <c r="F49"/>
  <c r="F50"/>
  <c r="F51"/>
  <c r="I44"/>
  <c r="I45"/>
  <c r="I46"/>
  <c r="I49"/>
  <c r="I17"/>
  <c r="I18"/>
  <c r="I19"/>
  <c r="I22"/>
  <c r="I24"/>
  <c r="I25"/>
  <c r="I26"/>
  <c r="I27"/>
  <c r="I50"/>
  <c r="I51"/>
  <c r="F12" i="18"/>
  <c r="F180" i="17"/>
  <c r="F234" i="25" l="1"/>
  <c r="I234" s="1"/>
  <c r="I73" i="21"/>
  <c r="F73"/>
  <c r="B308" i="17"/>
  <c r="D308" s="1"/>
  <c r="B312"/>
  <c r="D312" s="1"/>
  <c r="I280"/>
  <c r="B307"/>
  <c r="F201"/>
  <c r="I201" s="1"/>
  <c r="F28"/>
  <c r="I28" s="1"/>
  <c r="I85" i="13"/>
  <c r="I80"/>
  <c r="I88" s="1"/>
  <c r="F81"/>
  <c r="I81" s="1"/>
  <c r="F82"/>
  <c r="I82" s="1"/>
  <c r="F83"/>
  <c r="I83" s="1"/>
  <c r="F84"/>
  <c r="I84" s="1"/>
  <c r="F85"/>
  <c r="F86"/>
  <c r="I86" s="1"/>
  <c r="F80"/>
  <c r="H88"/>
  <c r="B355" i="9" l="1"/>
  <c r="B351"/>
  <c r="F322" l="1"/>
  <c r="I322" s="1"/>
  <c r="F295"/>
  <c r="I295" s="1"/>
  <c r="F118"/>
  <c r="I118" s="1"/>
  <c r="F51"/>
  <c r="I51" s="1"/>
  <c r="I87" i="7"/>
  <c r="I81"/>
  <c r="I61"/>
  <c r="I55"/>
  <c r="I48"/>
  <c r="I38"/>
  <c r="I30"/>
  <c r="F84"/>
  <c r="I84" s="1"/>
  <c r="H48"/>
  <c r="I42"/>
  <c r="F43"/>
  <c r="I43" s="1"/>
  <c r="F42"/>
  <c r="I63" i="3"/>
  <c r="F63"/>
  <c r="D252"/>
  <c r="O24" i="1" l="1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4" i="3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01" i="17" l="1"/>
  <c r="H83" i="21"/>
  <c r="O73"/>
  <c r="H307" i="9"/>
  <c r="O295"/>
  <c r="O296"/>
  <c r="O42" i="7" l="1"/>
  <c r="O43"/>
  <c r="O44"/>
  <c r="F12" i="8"/>
  <c r="O118" i="9"/>
  <c r="O234" i="25" l="1"/>
  <c r="O29" i="27"/>
  <c r="O30"/>
  <c r="O32"/>
  <c r="O33"/>
  <c r="O34"/>
  <c r="O35"/>
  <c r="O39"/>
  <c r="O40"/>
  <c r="O31"/>
  <c r="O41"/>
  <c r="O42"/>
  <c r="O43"/>
  <c r="O44"/>
  <c r="O26" i="17"/>
  <c r="O27"/>
  <c r="O28"/>
  <c r="O30"/>
  <c r="H30"/>
  <c r="O29"/>
  <c r="I29"/>
  <c r="I30" s="1"/>
  <c r="C13" i="4" l="1"/>
  <c r="Z31" i="41" s="1"/>
  <c r="F13" i="4"/>
  <c r="O80" i="13"/>
  <c r="O81"/>
  <c r="O82"/>
  <c r="O83"/>
  <c r="O84"/>
  <c r="O85"/>
  <c r="F12" i="10" l="1"/>
  <c r="F27" s="1"/>
  <c r="O188" i="9"/>
  <c r="O191"/>
  <c r="O192"/>
  <c r="O193"/>
  <c r="F191"/>
  <c r="I191" s="1"/>
  <c r="K338" l="1"/>
  <c r="O15" i="19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6"/>
  <c r="O37"/>
  <c r="O38"/>
  <c r="O39"/>
  <c r="O40"/>
  <c r="O41"/>
  <c r="O42"/>
  <c r="O43"/>
  <c r="O44"/>
  <c r="O45"/>
  <c r="O46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5" i="7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6" i="5"/>
  <c r="O17"/>
  <c r="O18"/>
  <c r="O19"/>
  <c r="O20"/>
  <c r="O21"/>
  <c r="O22"/>
  <c r="O23"/>
  <c r="O24"/>
  <c r="O28"/>
  <c r="O29"/>
  <c r="O30"/>
  <c r="O31"/>
  <c r="O32"/>
  <c r="O33"/>
  <c r="O34"/>
  <c r="O35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I21" i="11"/>
  <c r="H50" i="25"/>
  <c r="O15" i="5"/>
  <c r="H34"/>
  <c r="F16"/>
  <c r="I16" s="1"/>
  <c r="H60" i="23" l="1"/>
  <c r="O54"/>
  <c r="O55"/>
  <c r="O56"/>
  <c r="O57"/>
  <c r="O58"/>
  <c r="O59"/>
  <c r="O60"/>
  <c r="O61"/>
  <c r="O62"/>
  <c r="F57"/>
  <c r="I57" s="1"/>
  <c r="O75"/>
  <c r="O76"/>
  <c r="O77"/>
  <c r="O78"/>
  <c r="F76"/>
  <c r="I76" s="1"/>
  <c r="O194" i="9"/>
  <c r="O195"/>
  <c r="O196"/>
  <c r="O198"/>
  <c r="O199"/>
  <c r="O200"/>
  <c r="H201"/>
  <c r="F198"/>
  <c r="I198" s="1"/>
  <c r="O91" i="21" l="1"/>
  <c r="O92"/>
  <c r="O93"/>
  <c r="O94"/>
  <c r="O95"/>
  <c r="O96"/>
  <c r="O97"/>
  <c r="O98"/>
  <c r="O99"/>
  <c r="O100"/>
  <c r="H108"/>
  <c r="F99"/>
  <c r="I99" s="1"/>
  <c r="F37" i="5"/>
  <c r="I37" s="1"/>
  <c r="O42" i="35"/>
  <c r="O43"/>
  <c r="O44"/>
  <c r="O45"/>
  <c r="O15" i="25" l="1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7"/>
  <c r="O148"/>
  <c r="O149"/>
  <c r="O150"/>
  <c r="O151"/>
  <c r="O152"/>
  <c r="O153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7"/>
  <c r="O178"/>
  <c r="O179"/>
  <c r="O180"/>
  <c r="O181"/>
  <c r="O182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5"/>
  <c r="O236"/>
  <c r="O237"/>
  <c r="O238"/>
  <c r="O239"/>
  <c r="O240"/>
  <c r="O241"/>
  <c r="O242"/>
  <c r="O243"/>
  <c r="O244"/>
  <c r="O245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9"/>
  <c r="O280"/>
  <c r="O281"/>
  <c r="O282"/>
  <c r="O283"/>
  <c r="O284"/>
  <c r="O285"/>
  <c r="O286"/>
  <c r="O287"/>
  <c r="O288"/>
  <c r="O289"/>
  <c r="O290"/>
  <c r="O291"/>
  <c r="O292"/>
  <c r="O293"/>
  <c r="O294"/>
  <c r="O295"/>
  <c r="O15" i="23"/>
  <c r="O16"/>
  <c r="O17"/>
  <c r="O18"/>
  <c r="O19"/>
  <c r="O36"/>
  <c r="O37"/>
  <c r="O38"/>
  <c r="O39"/>
  <c r="O40"/>
  <c r="O41"/>
  <c r="O42"/>
  <c r="O43"/>
  <c r="O44"/>
  <c r="O45"/>
  <c r="O46"/>
  <c r="O47"/>
  <c r="O48"/>
  <c r="O49"/>
  <c r="O51"/>
  <c r="O52"/>
  <c r="O53"/>
  <c r="O63"/>
  <c r="O64"/>
  <c r="O65"/>
  <c r="O66"/>
  <c r="O67"/>
  <c r="O68"/>
  <c r="O69"/>
  <c r="O70"/>
  <c r="O79"/>
  <c r="O80"/>
  <c r="O81"/>
  <c r="O82"/>
  <c r="O84"/>
  <c r="O85"/>
  <c r="O86"/>
  <c r="O87"/>
  <c r="O88"/>
  <c r="O89"/>
  <c r="O90"/>
  <c r="O91"/>
  <c r="O92"/>
  <c r="O93"/>
  <c r="O94"/>
  <c r="O95"/>
  <c r="O96"/>
  <c r="O97"/>
  <c r="O98"/>
  <c r="O99"/>
  <c r="O101"/>
  <c r="O102"/>
  <c r="O103"/>
  <c r="O104"/>
  <c r="O105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5"/>
  <c r="O156"/>
  <c r="O157"/>
  <c r="O158"/>
  <c r="O159"/>
  <c r="O160"/>
  <c r="O161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I115" i="11" l="1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7"/>
  <c r="O168"/>
  <c r="O169"/>
  <c r="O170"/>
  <c r="O171"/>
  <c r="O172"/>
  <c r="O173"/>
  <c r="O174"/>
  <c r="O175"/>
  <c r="O176"/>
  <c r="O177"/>
  <c r="O178"/>
  <c r="O16" i="9"/>
  <c r="O17"/>
  <c r="O18"/>
  <c r="O19"/>
  <c r="O20"/>
  <c r="O21"/>
  <c r="O22"/>
  <c r="O23"/>
  <c r="O25"/>
  <c r="O26"/>
  <c r="O32"/>
  <c r="O33"/>
  <c r="O34"/>
  <c r="O35"/>
  <c r="O36"/>
  <c r="O37"/>
  <c r="O38"/>
  <c r="O39"/>
  <c r="O40"/>
  <c r="O41"/>
  <c r="O42"/>
  <c r="O47"/>
  <c r="O48"/>
  <c r="O49"/>
  <c r="O50"/>
  <c r="O52"/>
  <c r="O53"/>
  <c r="O54"/>
  <c r="O55"/>
  <c r="O56"/>
  <c r="O57"/>
  <c r="O58"/>
  <c r="O59"/>
  <c r="O60"/>
  <c r="O61"/>
  <c r="O62"/>
  <c r="O63"/>
  <c r="O65"/>
  <c r="O66"/>
  <c r="O67"/>
  <c r="O68"/>
  <c r="O69"/>
  <c r="O70"/>
  <c r="O71"/>
  <c r="O72"/>
  <c r="O73"/>
  <c r="O74"/>
  <c r="O75"/>
  <c r="O79"/>
  <c r="O80"/>
  <c r="O81"/>
  <c r="O82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9"/>
  <c r="O110"/>
  <c r="O111"/>
  <c r="O112"/>
  <c r="O113"/>
  <c r="O114"/>
  <c r="O119"/>
  <c r="O120"/>
  <c r="O121"/>
  <c r="O122"/>
  <c r="O123"/>
  <c r="O124"/>
  <c r="O125"/>
  <c r="O126"/>
  <c r="O127"/>
  <c r="O128"/>
  <c r="O129"/>
  <c r="O130"/>
  <c r="O131"/>
  <c r="O132"/>
  <c r="O133"/>
  <c r="O135"/>
  <c r="O136"/>
  <c r="O137"/>
  <c r="O138"/>
  <c r="O139"/>
  <c r="O140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201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O288"/>
  <c r="O289"/>
  <c r="O290"/>
  <c r="O291"/>
  <c r="O292"/>
  <c r="O293"/>
  <c r="O294"/>
  <c r="O297"/>
  <c r="O298"/>
  <c r="O299"/>
  <c r="O300"/>
  <c r="O301"/>
  <c r="O302"/>
  <c r="O303"/>
  <c r="O304"/>
  <c r="O305"/>
  <c r="O306"/>
  <c r="O307"/>
  <c r="O308"/>
  <c r="O309"/>
  <c r="O310"/>
  <c r="O311"/>
  <c r="O312"/>
  <c r="O313"/>
  <c r="O314"/>
  <c r="O315"/>
  <c r="O316"/>
  <c r="O317"/>
  <c r="O318"/>
  <c r="O319"/>
  <c r="O323"/>
  <c r="O324"/>
  <c r="O325"/>
  <c r="O326"/>
  <c r="O327"/>
  <c r="O328"/>
  <c r="O329"/>
  <c r="O330"/>
  <c r="O331"/>
  <c r="O332"/>
  <c r="O333"/>
  <c r="O334"/>
  <c r="O335"/>
  <c r="F280" i="25" l="1"/>
  <c r="I280" s="1"/>
  <c r="I67" i="3" l="1"/>
  <c r="H34" i="13"/>
  <c r="O32"/>
  <c r="F32"/>
  <c r="I32" s="1"/>
  <c r="H133" i="3"/>
  <c r="F128"/>
  <c r="I128" s="1"/>
  <c r="F131"/>
  <c r="I131" s="1"/>
  <c r="F129"/>
  <c r="I129" s="1"/>
  <c r="F127"/>
  <c r="I127" s="1"/>
  <c r="O22" i="31"/>
  <c r="O23"/>
  <c r="O24"/>
  <c r="O25"/>
  <c r="O26"/>
  <c r="O27"/>
  <c r="O28"/>
  <c r="O29"/>
  <c r="H64" i="25"/>
  <c r="H99"/>
  <c r="H110"/>
  <c r="H120"/>
  <c r="H135"/>
  <c r="H143"/>
  <c r="H201"/>
  <c r="H224"/>
  <c r="H230"/>
  <c r="H244"/>
  <c r="H271"/>
  <c r="H293"/>
  <c r="O114" i="21"/>
  <c r="O115"/>
  <c r="O116"/>
  <c r="O117"/>
  <c r="O118"/>
  <c r="O119"/>
  <c r="O120"/>
  <c r="O121"/>
  <c r="O122"/>
  <c r="O123"/>
  <c r="O124"/>
  <c r="O125"/>
  <c r="O176"/>
  <c r="O177"/>
  <c r="O178"/>
  <c r="O204"/>
  <c r="O205"/>
  <c r="O206"/>
  <c r="O207"/>
  <c r="O208"/>
  <c r="O17"/>
  <c r="I84" i="23"/>
  <c r="F84"/>
  <c r="H238" i="25"/>
  <c r="F235"/>
  <c r="I235" s="1"/>
  <c r="O182" i="23"/>
  <c r="O183"/>
  <c r="O184"/>
  <c r="F56"/>
  <c r="I56" s="1"/>
  <c r="F169"/>
  <c r="I169" s="1"/>
  <c r="O15" i="17"/>
  <c r="O16"/>
  <c r="O17"/>
  <c r="O18"/>
  <c r="O19"/>
  <c r="O20"/>
  <c r="O21"/>
  <c r="O22"/>
  <c r="O23"/>
  <c r="O24"/>
  <c r="O25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1"/>
  <c r="O182"/>
  <c r="O183"/>
  <c r="O184"/>
  <c r="O185"/>
  <c r="O186"/>
  <c r="O187"/>
  <c r="O188"/>
  <c r="O189"/>
  <c r="O193"/>
  <c r="O194"/>
  <c r="O195"/>
  <c r="O196"/>
  <c r="O197"/>
  <c r="O198"/>
  <c r="O199"/>
  <c r="O200"/>
  <c r="O202"/>
  <c r="O203"/>
  <c r="O204"/>
  <c r="O205"/>
  <c r="O206"/>
  <c r="O207"/>
  <c r="O208"/>
  <c r="O209"/>
  <c r="O210"/>
  <c r="O211"/>
  <c r="O212"/>
  <c r="O213"/>
  <c r="O214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232"/>
  <c r="O233"/>
  <c r="O234"/>
  <c r="O235"/>
  <c r="O236"/>
  <c r="O237"/>
  <c r="O238"/>
  <c r="O239"/>
  <c r="O240"/>
  <c r="O241"/>
  <c r="O242"/>
  <c r="O243"/>
  <c r="O244"/>
  <c r="O245"/>
  <c r="O246"/>
  <c r="O247"/>
  <c r="O248"/>
  <c r="O249"/>
  <c r="O250"/>
  <c r="O251"/>
  <c r="O252"/>
  <c r="O253"/>
  <c r="O254"/>
  <c r="O255"/>
  <c r="O256"/>
  <c r="O257"/>
  <c r="O258"/>
  <c r="O259"/>
  <c r="O260"/>
  <c r="O261"/>
  <c r="O262"/>
  <c r="O263"/>
  <c r="O264"/>
  <c r="O265"/>
  <c r="O266"/>
  <c r="O267"/>
  <c r="O268"/>
  <c r="O269"/>
  <c r="O270"/>
  <c r="O271"/>
  <c r="O272"/>
  <c r="O273"/>
  <c r="O274"/>
  <c r="O275"/>
  <c r="O276"/>
  <c r="O277"/>
  <c r="O278"/>
  <c r="O279"/>
  <c r="O280"/>
  <c r="O281"/>
  <c r="O282"/>
  <c r="O283"/>
  <c r="O284"/>
  <c r="O285"/>
  <c r="O286"/>
  <c r="O287"/>
  <c r="H157"/>
  <c r="F150"/>
  <c r="I150" s="1"/>
  <c r="H88"/>
  <c r="F72"/>
  <c r="I72" s="1"/>
  <c r="F73"/>
  <c r="I73" s="1"/>
  <c r="F193"/>
  <c r="I193" s="1"/>
  <c r="F194"/>
  <c r="I194" s="1"/>
  <c r="F195"/>
  <c r="I195" s="1"/>
  <c r="H167" i="9"/>
  <c r="F155"/>
  <c r="I155" s="1"/>
  <c r="H25" i="25"/>
  <c r="I24"/>
  <c r="F23"/>
  <c r="I23" s="1"/>
  <c r="I25" s="1"/>
  <c r="I107" i="23" l="1"/>
  <c r="F108"/>
  <c r="I108" s="1"/>
  <c r="F143" i="9"/>
  <c r="I143" s="1"/>
  <c r="F144"/>
  <c r="I144" s="1"/>
  <c r="F145"/>
  <c r="I145" s="1"/>
  <c r="F146"/>
  <c r="I146" s="1"/>
  <c r="O80" i="35"/>
  <c r="H80"/>
  <c r="O79"/>
  <c r="I79"/>
  <c r="O78"/>
  <c r="F78"/>
  <c r="I78" s="1"/>
  <c r="H274" i="17"/>
  <c r="F272"/>
  <c r="I272" s="1"/>
  <c r="F48" i="9"/>
  <c r="I48" s="1"/>
  <c r="F49"/>
  <c r="I49" s="1"/>
  <c r="F50"/>
  <c r="I50" s="1"/>
  <c r="F60" i="25"/>
  <c r="I60" s="1"/>
  <c r="F15" i="5"/>
  <c r="I15" s="1"/>
  <c r="F101" i="23"/>
  <c r="I101" s="1"/>
  <c r="F101" i="1"/>
  <c r="I101" s="1"/>
  <c r="F28" i="5"/>
  <c r="I28" s="1"/>
  <c r="F129" i="9"/>
  <c r="I129" s="1"/>
  <c r="I80" i="35" l="1"/>
  <c r="F42" i="3"/>
  <c r="I42" s="1"/>
  <c r="F43"/>
  <c r="I43" s="1"/>
  <c r="H38" i="11"/>
  <c r="F35"/>
  <c r="I35" s="1"/>
  <c r="F109" i="23"/>
  <c r="I109" s="1"/>
  <c r="F110"/>
  <c r="I110" s="1"/>
  <c r="F111"/>
  <c r="I111" s="1"/>
  <c r="I113"/>
  <c r="F112"/>
  <c r="I112" s="1"/>
  <c r="F124" i="21"/>
  <c r="I124" s="1"/>
  <c r="F200" i="17"/>
  <c r="I200" s="1"/>
  <c r="F117" i="23"/>
  <c r="I117" s="1"/>
  <c r="I118"/>
  <c r="H153"/>
  <c r="I152"/>
  <c r="F151"/>
  <c r="I151" s="1"/>
  <c r="I93"/>
  <c r="F92"/>
  <c r="I92" s="1"/>
  <c r="F91"/>
  <c r="I91" s="1"/>
  <c r="I87"/>
  <c r="F86"/>
  <c r="I86" s="1"/>
  <c r="F85"/>
  <c r="I85" s="1"/>
  <c r="I88" l="1"/>
  <c r="I153"/>
  <c r="F161" l="1"/>
  <c r="I161" s="1"/>
  <c r="F162"/>
  <c r="I162" s="1"/>
  <c r="F164"/>
  <c r="I164" s="1"/>
  <c r="F165"/>
  <c r="I165" s="1"/>
  <c r="F166"/>
  <c r="I166" s="1"/>
  <c r="F167"/>
  <c r="I167" s="1"/>
  <c r="F168"/>
  <c r="I168" s="1"/>
  <c r="F170"/>
  <c r="I170" s="1"/>
  <c r="F18" i="9"/>
  <c r="I18" s="1"/>
  <c r="H70" i="23"/>
  <c r="F62"/>
  <c r="I62" s="1"/>
  <c r="F63"/>
  <c r="I63" s="1"/>
  <c r="F64"/>
  <c r="I64" s="1"/>
  <c r="F65"/>
  <c r="I65" s="1"/>
  <c r="F66"/>
  <c r="I66" s="1"/>
  <c r="F67"/>
  <c r="I67" s="1"/>
  <c r="F75"/>
  <c r="I75" s="1"/>
  <c r="F77"/>
  <c r="I77" s="1"/>
  <c r="I80"/>
  <c r="F79"/>
  <c r="I79" s="1"/>
  <c r="F78"/>
  <c r="I78" s="1"/>
  <c r="F117" i="7"/>
  <c r="I117" s="1"/>
  <c r="F118"/>
  <c r="I118" s="1"/>
  <c r="I81" i="23" l="1"/>
  <c r="F57" i="7"/>
  <c r="I57" s="1"/>
  <c r="F44" i="35"/>
  <c r="I44" s="1"/>
  <c r="F59"/>
  <c r="I59" s="1"/>
  <c r="O59"/>
  <c r="O60"/>
  <c r="F176" i="21"/>
  <c r="I176" s="1"/>
  <c r="F13" i="32"/>
  <c r="H29" i="31"/>
  <c r="F117" i="25"/>
  <c r="F19" i="26"/>
  <c r="F165" i="17" l="1"/>
  <c r="H105" i="9" l="1"/>
  <c r="H78" i="11"/>
  <c r="F76"/>
  <c r="I76" s="1"/>
  <c r="H264" i="17"/>
  <c r="F262"/>
  <c r="I262" s="1"/>
  <c r="H185" i="9"/>
  <c r="H208" i="21"/>
  <c r="H96" i="3"/>
  <c r="H66" i="5"/>
  <c r="H152" i="3" l="1"/>
  <c r="H178" i="23"/>
  <c r="H215" i="17" l="1"/>
  <c r="H75" i="3"/>
  <c r="H245" i="17" l="1"/>
  <c r="F85"/>
  <c r="I85" s="1"/>
  <c r="H167" l="1"/>
  <c r="H97" i="5"/>
  <c r="H68" i="3"/>
  <c r="H174" i="17"/>
  <c r="H60"/>
  <c r="F226" i="25"/>
  <c r="I226" s="1"/>
  <c r="H119" i="23"/>
  <c r="F116"/>
  <c r="I116" s="1"/>
  <c r="I119" s="1"/>
  <c r="H135" i="11"/>
  <c r="F128"/>
  <c r="I128" s="1"/>
  <c r="H19" i="23"/>
  <c r="F16"/>
  <c r="I16" s="1"/>
  <c r="F17"/>
  <c r="I17" s="1"/>
  <c r="H46" i="21"/>
  <c r="F17"/>
  <c r="I17" s="1"/>
  <c r="F101" i="25"/>
  <c r="I101" s="1"/>
  <c r="H35" i="3"/>
  <c r="I34"/>
  <c r="F33"/>
  <c r="I33" s="1"/>
  <c r="I35" l="1"/>
  <c r="H60" i="19"/>
  <c r="F58"/>
  <c r="I58" s="1"/>
  <c r="F65" i="9"/>
  <c r="I65" s="1"/>
  <c r="H93" i="17"/>
  <c r="F91"/>
  <c r="I91" s="1"/>
  <c r="F45" i="3" l="1"/>
  <c r="I45" s="1"/>
  <c r="F159"/>
  <c r="I159" s="1"/>
  <c r="F141" i="25"/>
  <c r="I141" s="1"/>
  <c r="F140"/>
  <c r="I140" s="1"/>
  <c r="F102" i="9"/>
  <c r="I102" s="1"/>
  <c r="F326"/>
  <c r="I326" s="1"/>
  <c r="F118" i="25"/>
  <c r="I118" s="1"/>
  <c r="I117"/>
  <c r="F183" i="9"/>
  <c r="I183" s="1"/>
  <c r="F18" i="31"/>
  <c r="I18" s="1"/>
  <c r="F26"/>
  <c r="I26" s="1"/>
  <c r="F25"/>
  <c r="I25" s="1"/>
  <c r="F206" i="21"/>
  <c r="I206" s="1"/>
  <c r="F92" i="3"/>
  <c r="I92" s="1"/>
  <c r="F91"/>
  <c r="I91" s="1"/>
  <c r="F63" i="5"/>
  <c r="I63" s="1"/>
  <c r="I68" i="9"/>
  <c r="F116" i="25"/>
  <c r="I116" s="1"/>
  <c r="F115"/>
  <c r="I115" s="1"/>
  <c r="I119"/>
  <c r="F91" i="9"/>
  <c r="I91" s="1"/>
  <c r="F148" i="3"/>
  <c r="I148" s="1"/>
  <c r="F147"/>
  <c r="I147" s="1"/>
  <c r="F146"/>
  <c r="I146" s="1"/>
  <c r="F176" i="23"/>
  <c r="I176" s="1"/>
  <c r="F136" i="3"/>
  <c r="I136" s="1"/>
  <c r="F24" i="17"/>
  <c r="I24" s="1"/>
  <c r="F222" i="25"/>
  <c r="I222" s="1"/>
  <c r="F221"/>
  <c r="I221" s="1"/>
  <c r="F220"/>
  <c r="I220" s="1"/>
  <c r="F219"/>
  <c r="I219" s="1"/>
  <c r="F218"/>
  <c r="I218" s="1"/>
  <c r="F217"/>
  <c r="I217" s="1"/>
  <c r="F216"/>
  <c r="I216" s="1"/>
  <c r="F215"/>
  <c r="I215" s="1"/>
  <c r="F97"/>
  <c r="I97" s="1"/>
  <c r="F96"/>
  <c r="I96" s="1"/>
  <c r="F95"/>
  <c r="I95" s="1"/>
  <c r="H82"/>
  <c r="F212" i="17" l="1"/>
  <c r="I212" s="1"/>
  <c r="F73" i="3"/>
  <c r="I73" s="1"/>
  <c r="F34" i="17"/>
  <c r="I34" s="1"/>
  <c r="F54"/>
  <c r="I54" s="1"/>
  <c r="F53"/>
  <c r="I53" s="1"/>
  <c r="F243"/>
  <c r="I243" s="1"/>
  <c r="F242"/>
  <c r="I242" s="1"/>
  <c r="F84"/>
  <c r="I84" s="1"/>
  <c r="F83"/>
  <c r="I83" s="1"/>
  <c r="F82"/>
  <c r="I82" s="1"/>
  <c r="F81"/>
  <c r="I81" s="1"/>
  <c r="F80"/>
  <c r="I80" s="1"/>
  <c r="F79"/>
  <c r="I79" s="1"/>
  <c r="F78"/>
  <c r="I78" s="1"/>
  <c r="I165"/>
  <c r="F95" i="5"/>
  <c r="I95" s="1"/>
  <c r="F66" i="3"/>
  <c r="I66" s="1"/>
  <c r="F171" i="17"/>
  <c r="F170"/>
  <c r="F52"/>
  <c r="I52" s="1"/>
  <c r="O15" i="39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14"/>
  <c r="O15" i="37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14"/>
  <c r="O28" i="35"/>
  <c r="O29"/>
  <c r="O30"/>
  <c r="O31"/>
  <c r="O32"/>
  <c r="O33"/>
  <c r="O34"/>
  <c r="O35"/>
  <c r="O36"/>
  <c r="O37"/>
  <c r="O38"/>
  <c r="O39"/>
  <c r="O40"/>
  <c r="O41"/>
  <c r="O46"/>
  <c r="O48"/>
  <c r="O49"/>
  <c r="O50"/>
  <c r="O51"/>
  <c r="O52"/>
  <c r="O53"/>
  <c r="O54"/>
  <c r="O55"/>
  <c r="O56"/>
  <c r="O57"/>
  <c r="O58"/>
  <c r="O61"/>
  <c r="O62"/>
  <c r="O63"/>
  <c r="O64"/>
  <c r="O65"/>
  <c r="O66"/>
  <c r="O67"/>
  <c r="O69"/>
  <c r="O70"/>
  <c r="O71"/>
  <c r="O72"/>
  <c r="O73"/>
  <c r="O74"/>
  <c r="O75"/>
  <c r="O76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27"/>
  <c r="O15" i="33"/>
  <c r="O16"/>
  <c r="O17"/>
  <c r="O20"/>
  <c r="O21"/>
  <c r="O22"/>
  <c r="O23"/>
  <c r="O24"/>
  <c r="O25"/>
  <c r="O26"/>
  <c r="O27"/>
  <c r="O28"/>
  <c r="O29"/>
  <c r="O30"/>
  <c r="O31"/>
  <c r="O32"/>
  <c r="O14"/>
  <c r="O15" i="31"/>
  <c r="O16"/>
  <c r="O17"/>
  <c r="O18"/>
  <c r="O19"/>
  <c r="O20"/>
  <c r="O21"/>
  <c r="O30"/>
  <c r="O31"/>
  <c r="O32"/>
  <c r="O33"/>
  <c r="O34"/>
  <c r="O35"/>
  <c r="O36"/>
  <c r="O37"/>
  <c r="O38"/>
  <c r="O39"/>
  <c r="O40"/>
  <c r="O41"/>
  <c r="O42"/>
  <c r="O14"/>
  <c r="O15" i="29"/>
  <c r="O16"/>
  <c r="O17"/>
  <c r="O18"/>
  <c r="O20"/>
  <c r="O21"/>
  <c r="O22"/>
  <c r="O23"/>
  <c r="O25"/>
  <c r="O26"/>
  <c r="O27"/>
  <c r="O28"/>
  <c r="O29"/>
  <c r="O30"/>
  <c r="O31"/>
  <c r="O32"/>
  <c r="O33"/>
  <c r="O34"/>
  <c r="O35"/>
  <c r="O36"/>
  <c r="O37"/>
  <c r="O38"/>
  <c r="O39"/>
  <c r="O40"/>
  <c r="O41"/>
  <c r="O14"/>
  <c r="O15" i="27"/>
  <c r="O16"/>
  <c r="O17"/>
  <c r="O18"/>
  <c r="O19"/>
  <c r="O20"/>
  <c r="O21"/>
  <c r="O22"/>
  <c r="O23"/>
  <c r="O24"/>
  <c r="O25"/>
  <c r="O26"/>
  <c r="O27"/>
  <c r="O28"/>
  <c r="O45"/>
  <c r="O46"/>
  <c r="O48"/>
  <c r="O49"/>
  <c r="O50"/>
  <c r="O51"/>
  <c r="O52"/>
  <c r="O53"/>
  <c r="O54"/>
  <c r="O55"/>
  <c r="O56"/>
  <c r="O57"/>
  <c r="O58"/>
  <c r="O59"/>
  <c r="O60"/>
  <c r="O61"/>
  <c r="O62"/>
  <c r="O63"/>
  <c r="O64"/>
  <c r="O14"/>
  <c r="O14" i="25"/>
  <c r="O14" i="23"/>
  <c r="O15" i="21"/>
  <c r="O16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4"/>
  <c r="O75"/>
  <c r="O76"/>
  <c r="O77"/>
  <c r="O78"/>
  <c r="O79"/>
  <c r="O80"/>
  <c r="O81"/>
  <c r="O82"/>
  <c r="O83"/>
  <c r="O84"/>
  <c r="O85"/>
  <c r="O86"/>
  <c r="O87"/>
  <c r="O88"/>
  <c r="O89"/>
  <c r="O90"/>
  <c r="O101"/>
  <c r="O102"/>
  <c r="O103"/>
  <c r="O104"/>
  <c r="O105"/>
  <c r="O106"/>
  <c r="O107"/>
  <c r="O108"/>
  <c r="O109"/>
  <c r="O110"/>
  <c r="O113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9"/>
  <c r="O180"/>
  <c r="O181"/>
  <c r="O182"/>
  <c r="O183"/>
  <c r="O184"/>
  <c r="O185"/>
  <c r="O186"/>
  <c r="O187"/>
  <c r="O188"/>
  <c r="O189"/>
  <c r="O190"/>
  <c r="O191"/>
  <c r="O196"/>
  <c r="O197"/>
  <c r="O198"/>
  <c r="O199"/>
  <c r="O200"/>
  <c r="O201"/>
  <c r="O202"/>
  <c r="O203"/>
  <c r="O209"/>
  <c r="O210"/>
  <c r="O211"/>
  <c r="O212"/>
  <c r="O213"/>
  <c r="O215"/>
  <c r="O216"/>
  <c r="O217"/>
  <c r="O218"/>
  <c r="O219"/>
  <c r="O220"/>
  <c r="O221"/>
  <c r="O222"/>
  <c r="O223"/>
  <c r="O224"/>
  <c r="O225"/>
  <c r="O226"/>
  <c r="O227"/>
  <c r="O228"/>
  <c r="O229"/>
  <c r="O230"/>
  <c r="O231"/>
  <c r="O14"/>
  <c r="O133" i="19"/>
  <c r="O134"/>
  <c r="O135"/>
  <c r="O136"/>
  <c r="O137"/>
  <c r="O138"/>
  <c r="O14"/>
  <c r="O298" i="17"/>
  <c r="O299"/>
  <c r="O300"/>
  <c r="O301"/>
  <c r="O302"/>
  <c r="O303"/>
  <c r="O14"/>
  <c r="O15" i="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7"/>
  <c r="O148"/>
  <c r="O149"/>
  <c r="O150"/>
  <c r="O151"/>
  <c r="O152"/>
  <c r="O153"/>
  <c r="O154"/>
  <c r="O155"/>
  <c r="O156"/>
  <c r="O157"/>
  <c r="O158"/>
  <c r="O159"/>
  <c r="O160"/>
  <c r="O161"/>
  <c r="O14"/>
  <c r="O15" i="13"/>
  <c r="O16"/>
  <c r="O17"/>
  <c r="O18"/>
  <c r="O19"/>
  <c r="O20"/>
  <c r="O21"/>
  <c r="O22"/>
  <c r="O23"/>
  <c r="O24"/>
  <c r="O25"/>
  <c r="O26"/>
  <c r="O27"/>
  <c r="O28"/>
  <c r="O29"/>
  <c r="O30"/>
  <c r="O31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6"/>
  <c r="O87"/>
  <c r="O88"/>
  <c r="O89"/>
  <c r="O90"/>
  <c r="O91"/>
  <c r="O92"/>
  <c r="O93"/>
  <c r="O94"/>
  <c r="O95"/>
  <c r="O96"/>
  <c r="O97"/>
  <c r="O98"/>
  <c r="O99"/>
  <c r="O14"/>
  <c r="O15" i="11"/>
  <c r="O179"/>
  <c r="O180"/>
  <c r="O181"/>
  <c r="O182"/>
  <c r="O183"/>
  <c r="O184"/>
  <c r="O185"/>
  <c r="O186"/>
  <c r="O187"/>
  <c r="O336" i="9"/>
  <c r="O337"/>
  <c r="O338"/>
  <c r="O339"/>
  <c r="O340"/>
  <c r="O341"/>
  <c r="O342"/>
  <c r="O343"/>
  <c r="O344"/>
  <c r="O14"/>
  <c r="O14" i="7"/>
  <c r="O14" i="5"/>
  <c r="X12" i="41"/>
  <c r="S9"/>
  <c r="S2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B28"/>
  <c r="F13" i="40"/>
  <c r="C13"/>
  <c r="F15" i="39"/>
  <c r="I15" s="1"/>
  <c r="F16"/>
  <c r="I16" s="1"/>
  <c r="F17"/>
  <c r="I17" s="1"/>
  <c r="F18"/>
  <c r="I18" s="1"/>
  <c r="F19"/>
  <c r="I19" s="1"/>
  <c r="F20"/>
  <c r="I20" s="1"/>
  <c r="F21"/>
  <c r="I21" s="1"/>
  <c r="F22"/>
  <c r="I22" s="1"/>
  <c r="F23"/>
  <c r="I23" s="1"/>
  <c r="F24"/>
  <c r="I24" s="1"/>
  <c r="F25"/>
  <c r="I25" s="1"/>
  <c r="F26"/>
  <c r="I26" s="1"/>
  <c r="F27"/>
  <c r="I27" s="1"/>
  <c r="F28"/>
  <c r="I28" s="1"/>
  <c r="F29"/>
  <c r="I29" s="1"/>
  <c r="F30"/>
  <c r="I30" s="1"/>
  <c r="F31"/>
  <c r="I31" s="1"/>
  <c r="F32"/>
  <c r="I32" s="1"/>
  <c r="F33"/>
  <c r="I33" s="1"/>
  <c r="F34"/>
  <c r="I34" s="1"/>
  <c r="F35"/>
  <c r="I35" s="1"/>
  <c r="F36"/>
  <c r="I36" s="1"/>
  <c r="F37"/>
  <c r="I37" s="1"/>
  <c r="F38"/>
  <c r="I38" s="1"/>
  <c r="F39"/>
  <c r="I39" s="1"/>
  <c r="F40"/>
  <c r="I40" s="1"/>
  <c r="F41"/>
  <c r="I41" s="1"/>
  <c r="F42"/>
  <c r="I42" s="1"/>
  <c r="F43"/>
  <c r="I43" s="1"/>
  <c r="F44"/>
  <c r="I44" s="1"/>
  <c r="F45"/>
  <c r="I45" s="1"/>
  <c r="F46"/>
  <c r="I46" s="1"/>
  <c r="F47"/>
  <c r="I47" s="1"/>
  <c r="F48"/>
  <c r="I48" s="1"/>
  <c r="H50"/>
  <c r="H52" s="1"/>
  <c r="B66"/>
  <c r="S5" i="41" s="1"/>
  <c r="B67" i="39"/>
  <c r="S6" i="41" s="1"/>
  <c r="B68" i="39"/>
  <c r="B69"/>
  <c r="S8" i="41" s="1"/>
  <c r="B70" i="39"/>
  <c r="B71"/>
  <c r="S10" i="41" s="1"/>
  <c r="B72" i="39"/>
  <c r="B73"/>
  <c r="S12" i="41" s="1"/>
  <c r="B74" i="39"/>
  <c r="S13" i="41" s="1"/>
  <c r="B75" i="39"/>
  <c r="S14" i="41" s="1"/>
  <c r="B76" i="39"/>
  <c r="D76" s="1"/>
  <c r="B77"/>
  <c r="S16" i="41" s="1"/>
  <c r="B78" i="39"/>
  <c r="S17" i="41" s="1"/>
  <c r="B79" i="39"/>
  <c r="S18" i="41" s="1"/>
  <c r="B80" i="39"/>
  <c r="B81"/>
  <c r="S20" i="41" s="1"/>
  <c r="B82" i="39"/>
  <c r="B83"/>
  <c r="S22" i="41" s="1"/>
  <c r="B84" i="39"/>
  <c r="B85"/>
  <c r="S24" i="41" s="1"/>
  <c r="B86" i="39"/>
  <c r="S25" i="41" s="1"/>
  <c r="B87" i="39"/>
  <c r="S26" i="41" s="1"/>
  <c r="B88" i="39"/>
  <c r="C13" i="38"/>
  <c r="F15" i="37"/>
  <c r="I15" s="1"/>
  <c r="F16"/>
  <c r="I16" s="1"/>
  <c r="F17"/>
  <c r="I17" s="1"/>
  <c r="F18"/>
  <c r="I18" s="1"/>
  <c r="F19"/>
  <c r="I19" s="1"/>
  <c r="F20"/>
  <c r="I20" s="1"/>
  <c r="F21"/>
  <c r="I21" s="1"/>
  <c r="F22"/>
  <c r="I22" s="1"/>
  <c r="F23"/>
  <c r="I23" s="1"/>
  <c r="F24"/>
  <c r="I24" s="1"/>
  <c r="F25"/>
  <c r="I25" s="1"/>
  <c r="F26"/>
  <c r="I26" s="1"/>
  <c r="F27"/>
  <c r="I27" s="1"/>
  <c r="F28"/>
  <c r="I28" s="1"/>
  <c r="F29"/>
  <c r="I29" s="1"/>
  <c r="F30"/>
  <c r="I30" s="1"/>
  <c r="F31"/>
  <c r="I31" s="1"/>
  <c r="F32"/>
  <c r="I32" s="1"/>
  <c r="F33"/>
  <c r="I33" s="1"/>
  <c r="F34"/>
  <c r="I34" s="1"/>
  <c r="F35"/>
  <c r="I35" s="1"/>
  <c r="F36"/>
  <c r="I36" s="1"/>
  <c r="F37"/>
  <c r="I37" s="1"/>
  <c r="F38"/>
  <c r="I38" s="1"/>
  <c r="F39"/>
  <c r="I39" s="1"/>
  <c r="F40"/>
  <c r="I40" s="1"/>
  <c r="F41"/>
  <c r="I41" s="1"/>
  <c r="F42"/>
  <c r="I42" s="1"/>
  <c r="F43"/>
  <c r="I43" s="1"/>
  <c r="F44"/>
  <c r="I44" s="1"/>
  <c r="F45"/>
  <c r="I45" s="1"/>
  <c r="F46"/>
  <c r="I46" s="1"/>
  <c r="F47"/>
  <c r="I47" s="1"/>
  <c r="F48"/>
  <c r="I48" s="1"/>
  <c r="H50"/>
  <c r="H52" s="1"/>
  <c r="B66"/>
  <c r="B67"/>
  <c r="X6" i="41" s="1"/>
  <c r="B68" i="37"/>
  <c r="X7" i="41" s="1"/>
  <c r="B69" i="37"/>
  <c r="X8" i="41" s="1"/>
  <c r="B70" i="37"/>
  <c r="D70" s="1"/>
  <c r="B71"/>
  <c r="X10" i="41" s="1"/>
  <c r="B72" i="37"/>
  <c r="X11" i="41" s="1"/>
  <c r="B73" i="37"/>
  <c r="B74"/>
  <c r="B75"/>
  <c r="X14" i="41" s="1"/>
  <c r="B76" i="37"/>
  <c r="X15" i="41" s="1"/>
  <c r="B77" i="37"/>
  <c r="X16" i="41" s="1"/>
  <c r="B78" i="37"/>
  <c r="B79"/>
  <c r="X18" i="41" s="1"/>
  <c r="B80" i="37"/>
  <c r="X19" i="41" s="1"/>
  <c r="B81" i="37"/>
  <c r="X20" i="41" s="1"/>
  <c r="B82" i="37"/>
  <c r="D82" s="1"/>
  <c r="B83"/>
  <c r="X22" i="41" s="1"/>
  <c r="B84" i="37"/>
  <c r="B85"/>
  <c r="X24" i="41" s="1"/>
  <c r="B86" i="37"/>
  <c r="D86" s="1"/>
  <c r="B87"/>
  <c r="X26" i="41" s="1"/>
  <c r="B88" i="37"/>
  <c r="X27" i="41" s="1"/>
  <c r="F28" i="35"/>
  <c r="I28" s="1"/>
  <c r="F29"/>
  <c r="I29" s="1"/>
  <c r="F30"/>
  <c r="I30" s="1"/>
  <c r="F31"/>
  <c r="I31" s="1"/>
  <c r="F32"/>
  <c r="I32" s="1"/>
  <c r="F33"/>
  <c r="I33" s="1"/>
  <c r="F34"/>
  <c r="I34" s="1"/>
  <c r="F35"/>
  <c r="I35" s="1"/>
  <c r="F36"/>
  <c r="I36" s="1"/>
  <c r="F37"/>
  <c r="I37" s="1"/>
  <c r="F38"/>
  <c r="I38" s="1"/>
  <c r="F39"/>
  <c r="I39" s="1"/>
  <c r="F40"/>
  <c r="I40" s="1"/>
  <c r="F41"/>
  <c r="I41" s="1"/>
  <c r="F42"/>
  <c r="I42" s="1"/>
  <c r="F43"/>
  <c r="I43" s="1"/>
  <c r="F45"/>
  <c r="F46"/>
  <c r="I46" s="1"/>
  <c r="F48"/>
  <c r="I48" s="1"/>
  <c r="F49"/>
  <c r="I49" s="1"/>
  <c r="I50"/>
  <c r="F53"/>
  <c r="I53" s="1"/>
  <c r="F54"/>
  <c r="I54" s="1"/>
  <c r="F55"/>
  <c r="I55" s="1"/>
  <c r="F56"/>
  <c r="I56" s="1"/>
  <c r="F57"/>
  <c r="I57" s="1"/>
  <c r="F58"/>
  <c r="I58" s="1"/>
  <c r="F63"/>
  <c r="I63" s="1"/>
  <c r="I65" s="1"/>
  <c r="I64"/>
  <c r="F69"/>
  <c r="I69" s="1"/>
  <c r="I72" s="1"/>
  <c r="F70"/>
  <c r="I70" s="1"/>
  <c r="I71"/>
  <c r="F74"/>
  <c r="I74" s="1"/>
  <c r="I75"/>
  <c r="H76"/>
  <c r="F82"/>
  <c r="I82" s="1"/>
  <c r="F83"/>
  <c r="I83" s="1"/>
  <c r="F84"/>
  <c r="I84" s="1"/>
  <c r="F85"/>
  <c r="I85" s="1"/>
  <c r="I86"/>
  <c r="H87"/>
  <c r="B103"/>
  <c r="B104"/>
  <c r="W6" i="41" s="1"/>
  <c r="B105" i="35"/>
  <c r="D105" s="1"/>
  <c r="W8" i="41"/>
  <c r="B107" i="35"/>
  <c r="W9" i="41" s="1"/>
  <c r="W10"/>
  <c r="B109" i="35"/>
  <c r="B110"/>
  <c r="W12" i="41" s="1"/>
  <c r="B111" i="35"/>
  <c r="W13" i="41" s="1"/>
  <c r="B112" i="35"/>
  <c r="W14" i="41" s="1"/>
  <c r="B113" i="35"/>
  <c r="B114"/>
  <c r="W16" i="41" s="1"/>
  <c r="B115" i="35"/>
  <c r="W17" i="41" s="1"/>
  <c r="B116" i="35"/>
  <c r="W18" i="41" s="1"/>
  <c r="B117" i="35"/>
  <c r="D117" s="1"/>
  <c r="B118"/>
  <c r="W20" i="41" s="1"/>
  <c r="B119" i="35"/>
  <c r="W21" i="41" s="1"/>
  <c r="B120" i="35"/>
  <c r="W22" i="41" s="1"/>
  <c r="B121" i="35"/>
  <c r="W23" i="41" s="1"/>
  <c r="B122" i="35"/>
  <c r="W24" i="41" s="1"/>
  <c r="B123" i="35"/>
  <c r="W25" i="41" s="1"/>
  <c r="B124" i="35"/>
  <c r="W26" i="41" s="1"/>
  <c r="B125" i="35"/>
  <c r="W27" i="41" s="1"/>
  <c r="F15" i="33"/>
  <c r="I15" s="1"/>
  <c r="I16"/>
  <c r="F17"/>
  <c r="I17" s="1"/>
  <c r="F20"/>
  <c r="I20" s="1"/>
  <c r="I21"/>
  <c r="H24"/>
  <c r="B38"/>
  <c r="V5" i="41" s="1"/>
  <c r="B39" i="33"/>
  <c r="D39" s="1"/>
  <c r="B40"/>
  <c r="V7" i="41" s="1"/>
  <c r="B41" i="33"/>
  <c r="B42"/>
  <c r="B43"/>
  <c r="V10" i="41" s="1"/>
  <c r="B44" i="33"/>
  <c r="D44" s="1"/>
  <c r="B45"/>
  <c r="B46"/>
  <c r="V13" i="41" s="1"/>
  <c r="B47" i="33"/>
  <c r="D47" s="1"/>
  <c r="B48"/>
  <c r="D48" s="1"/>
  <c r="B49"/>
  <c r="V16" i="41" s="1"/>
  <c r="B50" i="33"/>
  <c r="V17" i="41" s="1"/>
  <c r="B51" i="33"/>
  <c r="D51" s="1"/>
  <c r="B52"/>
  <c r="B53"/>
  <c r="B54"/>
  <c r="V21" i="41" s="1"/>
  <c r="B55" i="33"/>
  <c r="B56"/>
  <c r="V23" i="41" s="1"/>
  <c r="B57" i="33"/>
  <c r="B58"/>
  <c r="B59"/>
  <c r="V26" i="41" s="1"/>
  <c r="B60" i="33"/>
  <c r="C13" i="32"/>
  <c r="F15" i="31"/>
  <c r="I15" s="1"/>
  <c r="F16"/>
  <c r="I16" s="1"/>
  <c r="F17"/>
  <c r="I17" s="1"/>
  <c r="F19"/>
  <c r="I19" s="1"/>
  <c r="F20"/>
  <c r="I20" s="1"/>
  <c r="F21"/>
  <c r="I21" s="1"/>
  <c r="F22"/>
  <c r="I22" s="1"/>
  <c r="F23"/>
  <c r="I23" s="1"/>
  <c r="F24"/>
  <c r="I24" s="1"/>
  <c r="F27"/>
  <c r="I27" s="1"/>
  <c r="I28"/>
  <c r="H31"/>
  <c r="B45"/>
  <c r="U5" i="41" s="1"/>
  <c r="B46" i="31"/>
  <c r="B47"/>
  <c r="B48"/>
  <c r="U8" i="41" s="1"/>
  <c r="B49" i="31"/>
  <c r="B50"/>
  <c r="D50" s="1"/>
  <c r="B51"/>
  <c r="B52"/>
  <c r="U12" i="41" s="1"/>
  <c r="B53" i="31"/>
  <c r="U13" i="41" s="1"/>
  <c r="B54" i="31"/>
  <c r="U14" i="41" s="1"/>
  <c r="B55" i="31"/>
  <c r="B56"/>
  <c r="B57"/>
  <c r="U17" i="41" s="1"/>
  <c r="B58" i="31"/>
  <c r="U18" i="41" s="1"/>
  <c r="B59" i="31"/>
  <c r="D59" s="1"/>
  <c r="B60"/>
  <c r="D60" s="1"/>
  <c r="B61"/>
  <c r="U21" i="41" s="1"/>
  <c r="B62" i="31"/>
  <c r="D62" s="1"/>
  <c r="B63"/>
  <c r="U23" i="41" s="1"/>
  <c r="B64" i="31"/>
  <c r="D64" s="1"/>
  <c r="B65"/>
  <c r="B66"/>
  <c r="B67"/>
  <c r="U27" i="41" s="1"/>
  <c r="F15" i="29"/>
  <c r="I15" s="1"/>
  <c r="F16"/>
  <c r="I16" s="1"/>
  <c r="F17"/>
  <c r="I17" s="1"/>
  <c r="F18"/>
  <c r="I18" s="1"/>
  <c r="F20"/>
  <c r="I20" s="1"/>
  <c r="F21"/>
  <c r="I21" s="1"/>
  <c r="F22"/>
  <c r="I22" s="1"/>
  <c r="F23"/>
  <c r="I23" s="1"/>
  <c r="F25"/>
  <c r="I25" s="1"/>
  <c r="F26"/>
  <c r="I26" s="1"/>
  <c r="F27"/>
  <c r="I27" s="1"/>
  <c r="H29"/>
  <c r="H31" s="1"/>
  <c r="B45"/>
  <c r="B46"/>
  <c r="B47"/>
  <c r="T7" i="41" s="1"/>
  <c r="B48" i="29"/>
  <c r="D48" s="1"/>
  <c r="B49"/>
  <c r="B50"/>
  <c r="D50" s="1"/>
  <c r="B51"/>
  <c r="T11" i="41" s="1"/>
  <c r="B52" i="29"/>
  <c r="B53"/>
  <c r="B54"/>
  <c r="B55"/>
  <c r="B56"/>
  <c r="D56" s="1"/>
  <c r="B57"/>
  <c r="T17" i="41" s="1"/>
  <c r="B58" i="29"/>
  <c r="B59"/>
  <c r="T19" i="41" s="1"/>
  <c r="B60" i="29"/>
  <c r="B61"/>
  <c r="B62"/>
  <c r="D62" s="1"/>
  <c r="B63"/>
  <c r="B64"/>
  <c r="B65"/>
  <c r="B66"/>
  <c r="T26" i="41" s="1"/>
  <c r="B67" i="29"/>
  <c r="F15" i="27"/>
  <c r="I15" s="1"/>
  <c r="I55" s="1"/>
  <c r="I52"/>
  <c r="H55"/>
  <c r="B69"/>
  <c r="R5" i="41" s="1"/>
  <c r="B70" i="27"/>
  <c r="B71"/>
  <c r="B72"/>
  <c r="B73"/>
  <c r="R9" i="41" s="1"/>
  <c r="B74" i="27"/>
  <c r="D74" s="1"/>
  <c r="B75"/>
  <c r="D75" s="1"/>
  <c r="B76"/>
  <c r="R12" i="41" s="1"/>
  <c r="B77" i="27"/>
  <c r="D77" s="1"/>
  <c r="B78"/>
  <c r="D78" s="1"/>
  <c r="B79"/>
  <c r="R15" i="41" s="1"/>
  <c r="B80" i="27"/>
  <c r="R16" i="41" s="1"/>
  <c r="B81" i="27"/>
  <c r="B82"/>
  <c r="R18" i="41" s="1"/>
  <c r="B83" i="27"/>
  <c r="R19" i="41" s="1"/>
  <c r="B84" i="27"/>
  <c r="B85"/>
  <c r="B86"/>
  <c r="R22" i="41" s="1"/>
  <c r="B87" i="27"/>
  <c r="D87" s="1"/>
  <c r="B88"/>
  <c r="D88" s="1"/>
  <c r="B89"/>
  <c r="R25" i="41" s="1"/>
  <c r="B90" i="27"/>
  <c r="D90" s="1"/>
  <c r="B91"/>
  <c r="F15" i="25"/>
  <c r="I15" s="1"/>
  <c r="F16"/>
  <c r="I16" s="1"/>
  <c r="F17"/>
  <c r="I17" s="1"/>
  <c r="F18"/>
  <c r="I18" s="1"/>
  <c r="F19"/>
  <c r="I19" s="1"/>
  <c r="I20"/>
  <c r="H21"/>
  <c r="F27"/>
  <c r="I27" s="1"/>
  <c r="F28"/>
  <c r="I28" s="1"/>
  <c r="F29"/>
  <c r="I29" s="1"/>
  <c r="F30"/>
  <c r="I30" s="1"/>
  <c r="F31"/>
  <c r="I31" s="1"/>
  <c r="F32"/>
  <c r="I32" s="1"/>
  <c r="F33"/>
  <c r="I33" s="1"/>
  <c r="F34"/>
  <c r="I34" s="1"/>
  <c r="F35"/>
  <c r="I35" s="1"/>
  <c r="F36"/>
  <c r="I36" s="1"/>
  <c r="F37"/>
  <c r="I37" s="1"/>
  <c r="F38"/>
  <c r="I38" s="1"/>
  <c r="F39"/>
  <c r="I39" s="1"/>
  <c r="F40"/>
  <c r="I40" s="1"/>
  <c r="F41"/>
  <c r="I41" s="1"/>
  <c r="F42"/>
  <c r="I42" s="1"/>
  <c r="F43"/>
  <c r="I43" s="1"/>
  <c r="F44"/>
  <c r="I44" s="1"/>
  <c r="F45"/>
  <c r="I45" s="1"/>
  <c r="F46"/>
  <c r="I46" s="1"/>
  <c r="F47"/>
  <c r="I47" s="1"/>
  <c r="F48"/>
  <c r="I48" s="1"/>
  <c r="I49"/>
  <c r="F52"/>
  <c r="I52" s="1"/>
  <c r="F53"/>
  <c r="I53" s="1"/>
  <c r="F54"/>
  <c r="I54" s="1"/>
  <c r="F55"/>
  <c r="I55" s="1"/>
  <c r="F56"/>
  <c r="I56" s="1"/>
  <c r="F57"/>
  <c r="I57" s="1"/>
  <c r="F58"/>
  <c r="I58" s="1"/>
  <c r="F59"/>
  <c r="I59" s="1"/>
  <c r="F61"/>
  <c r="I61" s="1"/>
  <c r="F62"/>
  <c r="I62" s="1"/>
  <c r="I63"/>
  <c r="F66"/>
  <c r="I66" s="1"/>
  <c r="I67"/>
  <c r="H68"/>
  <c r="F70"/>
  <c r="I70" s="1"/>
  <c r="F71"/>
  <c r="I71" s="1"/>
  <c r="F72"/>
  <c r="I72" s="1"/>
  <c r="F73"/>
  <c r="I73" s="1"/>
  <c r="F74"/>
  <c r="I74" s="1"/>
  <c r="F75"/>
  <c r="I75" s="1"/>
  <c r="I76"/>
  <c r="H77"/>
  <c r="F79"/>
  <c r="I79" s="1"/>
  <c r="F80"/>
  <c r="I80" s="1"/>
  <c r="I81"/>
  <c r="F84"/>
  <c r="I84" s="1"/>
  <c r="F85"/>
  <c r="I85" s="1"/>
  <c r="F86"/>
  <c r="I86" s="1"/>
  <c r="I87"/>
  <c r="H88"/>
  <c r="F90"/>
  <c r="I90" s="1"/>
  <c r="F91"/>
  <c r="I91" s="1"/>
  <c r="F92"/>
  <c r="I92" s="1"/>
  <c r="F93"/>
  <c r="I93" s="1"/>
  <c r="F94"/>
  <c r="I94" s="1"/>
  <c r="I98"/>
  <c r="F102"/>
  <c r="I102" s="1"/>
  <c r="F103"/>
  <c r="I103" s="1"/>
  <c r="F104"/>
  <c r="I104" s="1"/>
  <c r="F105"/>
  <c r="I105" s="1"/>
  <c r="F106"/>
  <c r="I106" s="1"/>
  <c r="F107"/>
  <c r="I107" s="1"/>
  <c r="F108"/>
  <c r="I108" s="1"/>
  <c r="J109"/>
  <c r="F112"/>
  <c r="I112" s="1"/>
  <c r="F113"/>
  <c r="I113" s="1"/>
  <c r="F114"/>
  <c r="I114" s="1"/>
  <c r="F122"/>
  <c r="I122" s="1"/>
  <c r="F123"/>
  <c r="I123" s="1"/>
  <c r="F125"/>
  <c r="I125" s="1"/>
  <c r="I126"/>
  <c r="F129"/>
  <c r="I129" s="1"/>
  <c r="F130"/>
  <c r="I130" s="1"/>
  <c r="F131"/>
  <c r="I131" s="1"/>
  <c r="F132"/>
  <c r="I132" s="1"/>
  <c r="I134"/>
  <c r="F137"/>
  <c r="I137" s="1"/>
  <c r="F138"/>
  <c r="I138" s="1"/>
  <c r="F139"/>
  <c r="I139" s="1"/>
  <c r="I142"/>
  <c r="F147"/>
  <c r="I147" s="1"/>
  <c r="F148"/>
  <c r="I148" s="1"/>
  <c r="F149"/>
  <c r="I149" s="1"/>
  <c r="F145"/>
  <c r="I145" s="1"/>
  <c r="I150"/>
  <c r="F153"/>
  <c r="I153" s="1"/>
  <c r="I156" s="1"/>
  <c r="I155"/>
  <c r="H156"/>
  <c r="F158"/>
  <c r="I158" s="1"/>
  <c r="F159"/>
  <c r="I159" s="1"/>
  <c r="I160"/>
  <c r="H161"/>
  <c r="F163"/>
  <c r="I163" s="1"/>
  <c r="F164"/>
  <c r="I164" s="1"/>
  <c r="I165"/>
  <c r="H166"/>
  <c r="F168"/>
  <c r="I168" s="1"/>
  <c r="I169"/>
  <c r="H170"/>
  <c r="F172"/>
  <c r="I172" s="1"/>
  <c r="F173"/>
  <c r="I173" s="1"/>
  <c r="I176"/>
  <c r="F179"/>
  <c r="I179" s="1"/>
  <c r="F185"/>
  <c r="I185" s="1"/>
  <c r="F186"/>
  <c r="I186" s="1"/>
  <c r="F180"/>
  <c r="I180" s="1"/>
  <c r="F181"/>
  <c r="I181" s="1"/>
  <c r="F182"/>
  <c r="I182" s="1"/>
  <c r="F187"/>
  <c r="I187" s="1"/>
  <c r="I188"/>
  <c r="F191"/>
  <c r="I191" s="1"/>
  <c r="F192"/>
  <c r="I192" s="1"/>
  <c r="F193"/>
  <c r="I193" s="1"/>
  <c r="F194"/>
  <c r="I194" s="1"/>
  <c r="F195"/>
  <c r="I195" s="1"/>
  <c r="F196"/>
  <c r="I196" s="1"/>
  <c r="F197"/>
  <c r="I197" s="1"/>
  <c r="F198"/>
  <c r="I198" s="1"/>
  <c r="F199"/>
  <c r="I199" s="1"/>
  <c r="I200"/>
  <c r="F203"/>
  <c r="I203" s="1"/>
  <c r="F204"/>
  <c r="I204" s="1"/>
  <c r="F205"/>
  <c r="I205" s="1"/>
  <c r="F206"/>
  <c r="I206" s="1"/>
  <c r="F207"/>
  <c r="I207" s="1"/>
  <c r="F208"/>
  <c r="I208" s="1"/>
  <c r="F209"/>
  <c r="I209" s="1"/>
  <c r="F210"/>
  <c r="I210" s="1"/>
  <c r="F211"/>
  <c r="I211" s="1"/>
  <c r="F212"/>
  <c r="I212" s="1"/>
  <c r="F213"/>
  <c r="I213" s="1"/>
  <c r="F214"/>
  <c r="I214" s="1"/>
  <c r="I223"/>
  <c r="F227"/>
  <c r="I227" s="1"/>
  <c r="F228"/>
  <c r="I228" s="1"/>
  <c r="I229"/>
  <c r="F232"/>
  <c r="I232" s="1"/>
  <c r="F233"/>
  <c r="I233" s="1"/>
  <c r="F236"/>
  <c r="I236" s="1"/>
  <c r="I237"/>
  <c r="F240"/>
  <c r="I240" s="1"/>
  <c r="F241"/>
  <c r="I241" s="1"/>
  <c r="F242"/>
  <c r="I242" s="1"/>
  <c r="I243"/>
  <c r="F250"/>
  <c r="F251"/>
  <c r="I251" s="1"/>
  <c r="F252"/>
  <c r="I252" s="1"/>
  <c r="F253"/>
  <c r="I253" s="1"/>
  <c r="F254"/>
  <c r="I254" s="1"/>
  <c r="F255"/>
  <c r="I255" s="1"/>
  <c r="F256"/>
  <c r="I256" s="1"/>
  <c r="F257"/>
  <c r="I257" s="1"/>
  <c r="I258"/>
  <c r="F261"/>
  <c r="I261" s="1"/>
  <c r="F262"/>
  <c r="I262" s="1"/>
  <c r="F263"/>
  <c r="I263" s="1"/>
  <c r="F264"/>
  <c r="I264" s="1"/>
  <c r="F265"/>
  <c r="I265" s="1"/>
  <c r="F266"/>
  <c r="I266" s="1"/>
  <c r="F267"/>
  <c r="I267" s="1"/>
  <c r="F268"/>
  <c r="I268" s="1"/>
  <c r="F269"/>
  <c r="I269" s="1"/>
  <c r="I270"/>
  <c r="F273"/>
  <c r="I273" s="1"/>
  <c r="F274"/>
  <c r="I274" s="1"/>
  <c r="I275"/>
  <c r="H276"/>
  <c r="F279"/>
  <c r="I279" s="1"/>
  <c r="I281"/>
  <c r="F133"/>
  <c r="I133" s="1"/>
  <c r="F284"/>
  <c r="I284" s="1"/>
  <c r="F285"/>
  <c r="I285" s="1"/>
  <c r="F286"/>
  <c r="I286" s="1"/>
  <c r="F287"/>
  <c r="I287" s="1"/>
  <c r="F288"/>
  <c r="I288" s="1"/>
  <c r="F289"/>
  <c r="I289" s="1"/>
  <c r="F290"/>
  <c r="I290" s="1"/>
  <c r="F291"/>
  <c r="I291" s="1"/>
  <c r="I292"/>
  <c r="B309"/>
  <c r="B310"/>
  <c r="B311"/>
  <c r="Q7" i="41" s="1"/>
  <c r="B312" i="25"/>
  <c r="B313"/>
  <c r="Q9" i="41" s="1"/>
  <c r="B314" i="25"/>
  <c r="B315"/>
  <c r="Q11" i="41" s="1"/>
  <c r="B316" i="25"/>
  <c r="Q12" i="41" s="1"/>
  <c r="B317" i="25"/>
  <c r="Q13" i="41" s="1"/>
  <c r="B318" i="25"/>
  <c r="Q14" i="41" s="1"/>
  <c r="B319" i="25"/>
  <c r="Q15" i="41" s="1"/>
  <c r="B320" i="25"/>
  <c r="Q16" i="41" s="1"/>
  <c r="B321" i="25"/>
  <c r="Q17" i="41" s="1"/>
  <c r="B322" i="25"/>
  <c r="Q18" i="41" s="1"/>
  <c r="B323" i="25"/>
  <c r="Q19" i="41" s="1"/>
  <c r="B324" i="25"/>
  <c r="Q20" i="41" s="1"/>
  <c r="B325" i="25"/>
  <c r="Q21" i="41" s="1"/>
  <c r="B326" i="25"/>
  <c r="B327"/>
  <c r="Q23" i="41" s="1"/>
  <c r="B328" i="25"/>
  <c r="Q24" i="41" s="1"/>
  <c r="B329" i="25"/>
  <c r="Q25" i="41" s="1"/>
  <c r="B330" i="25"/>
  <c r="Q26" i="41" s="1"/>
  <c r="B331" i="25"/>
  <c r="Q27" i="41" s="1"/>
  <c r="F15" i="23"/>
  <c r="I15" s="1"/>
  <c r="I18"/>
  <c r="F22"/>
  <c r="I22" s="1"/>
  <c r="F31"/>
  <c r="I31" s="1"/>
  <c r="F32"/>
  <c r="I32" s="1"/>
  <c r="I34"/>
  <c r="F37"/>
  <c r="I37" s="1"/>
  <c r="F38"/>
  <c r="I38" s="1"/>
  <c r="F39"/>
  <c r="I39" s="1"/>
  <c r="F40"/>
  <c r="I40" s="1"/>
  <c r="F41"/>
  <c r="I41" s="1"/>
  <c r="F42"/>
  <c r="I42" s="1"/>
  <c r="F43"/>
  <c r="I43" s="1"/>
  <c r="F44"/>
  <c r="I44" s="1"/>
  <c r="F45"/>
  <c r="I45" s="1"/>
  <c r="F46"/>
  <c r="I46" s="1"/>
  <c r="I47"/>
  <c r="H48"/>
  <c r="F51"/>
  <c r="I51" s="1"/>
  <c r="F52"/>
  <c r="I52" s="1"/>
  <c r="I53"/>
  <c r="F58"/>
  <c r="I58" s="1"/>
  <c r="I59"/>
  <c r="F68"/>
  <c r="I68" s="1"/>
  <c r="I69"/>
  <c r="F96"/>
  <c r="I96" s="1"/>
  <c r="F97"/>
  <c r="I97" s="1"/>
  <c r="I98"/>
  <c r="H99"/>
  <c r="F102"/>
  <c r="I102" s="1"/>
  <c r="I103"/>
  <c r="F121"/>
  <c r="I121" s="1"/>
  <c r="F122"/>
  <c r="I122" s="1"/>
  <c r="I123"/>
  <c r="H124"/>
  <c r="F126"/>
  <c r="I126" s="1"/>
  <c r="F127"/>
  <c r="I127" s="1"/>
  <c r="F128"/>
  <c r="I128" s="1"/>
  <c r="F129"/>
  <c r="I129" s="1"/>
  <c r="F130"/>
  <c r="I130" s="1"/>
  <c r="F131"/>
  <c r="I131" s="1"/>
  <c r="F132"/>
  <c r="I132" s="1"/>
  <c r="F133"/>
  <c r="I133" s="1"/>
  <c r="F134"/>
  <c r="I134" s="1"/>
  <c r="F135"/>
  <c r="I135" s="1"/>
  <c r="F136"/>
  <c r="I136" s="1"/>
  <c r="F137"/>
  <c r="I137" s="1"/>
  <c r="F138"/>
  <c r="I138" s="1"/>
  <c r="F139"/>
  <c r="I139" s="1"/>
  <c r="F140"/>
  <c r="I140" s="1"/>
  <c r="F141"/>
  <c r="I141" s="1"/>
  <c r="F142"/>
  <c r="I142" s="1"/>
  <c r="F143"/>
  <c r="I143" s="1"/>
  <c r="F144"/>
  <c r="I144" s="1"/>
  <c r="F145"/>
  <c r="I145" s="1"/>
  <c r="F146"/>
  <c r="I146" s="1"/>
  <c r="F147"/>
  <c r="I147" s="1"/>
  <c r="I148"/>
  <c r="H149"/>
  <c r="F156"/>
  <c r="I156" s="1"/>
  <c r="I159" s="1"/>
  <c r="F157"/>
  <c r="I157" s="1"/>
  <c r="I158"/>
  <c r="I171"/>
  <c r="I172" s="1"/>
  <c r="F174"/>
  <c r="I174" s="1"/>
  <c r="F175"/>
  <c r="I175" s="1"/>
  <c r="I177"/>
  <c r="B194"/>
  <c r="P5" i="41" s="1"/>
  <c r="B195" i="23"/>
  <c r="P6" i="41" s="1"/>
  <c r="B196" i="23"/>
  <c r="P7" i="41" s="1"/>
  <c r="B197" i="23"/>
  <c r="P8" i="41" s="1"/>
  <c r="B198" i="23"/>
  <c r="P9" i="41" s="1"/>
  <c r="B199" i="23"/>
  <c r="P10" i="41" s="1"/>
  <c r="B200" i="23"/>
  <c r="P11" i="41" s="1"/>
  <c r="B201" i="23"/>
  <c r="P12" i="41" s="1"/>
  <c r="B202" i="23"/>
  <c r="P13" i="41" s="1"/>
  <c r="B203" i="23"/>
  <c r="P14" i="41" s="1"/>
  <c r="B204" i="23"/>
  <c r="P15" i="41" s="1"/>
  <c r="B205" i="23"/>
  <c r="P16" i="41" s="1"/>
  <c r="B206" i="23"/>
  <c r="P17" i="41" s="1"/>
  <c r="B207" i="23"/>
  <c r="P18" i="41" s="1"/>
  <c r="B208" i="23"/>
  <c r="P19" i="41" s="1"/>
  <c r="B209" i="23"/>
  <c r="P20" i="41" s="1"/>
  <c r="B210" i="23"/>
  <c r="P21" i="41" s="1"/>
  <c r="B211" i="23"/>
  <c r="P22" i="41" s="1"/>
  <c r="B212" i="23"/>
  <c r="P23" i="41" s="1"/>
  <c r="B213" i="23"/>
  <c r="P24" i="41" s="1"/>
  <c r="B214" i="23"/>
  <c r="P25" i="41" s="1"/>
  <c r="B215" i="23"/>
  <c r="P26" i="41" s="1"/>
  <c r="B216" i="23"/>
  <c r="P27" i="41" s="1"/>
  <c r="F17" i="22"/>
  <c r="F15" i="21"/>
  <c r="I15" s="1"/>
  <c r="F16"/>
  <c r="I16" s="1"/>
  <c r="F19"/>
  <c r="I19" s="1"/>
  <c r="F20"/>
  <c r="I20" s="1"/>
  <c r="F21"/>
  <c r="I21" s="1"/>
  <c r="F22"/>
  <c r="I22" s="1"/>
  <c r="F23"/>
  <c r="I23" s="1"/>
  <c r="F24"/>
  <c r="I24" s="1"/>
  <c r="F25"/>
  <c r="I25" s="1"/>
  <c r="F26"/>
  <c r="I26" s="1"/>
  <c r="F27"/>
  <c r="I27" s="1"/>
  <c r="F28"/>
  <c r="I28" s="1"/>
  <c r="F29"/>
  <c r="I29" s="1"/>
  <c r="F30"/>
  <c r="I30" s="1"/>
  <c r="F31"/>
  <c r="I31" s="1"/>
  <c r="F32"/>
  <c r="I32" s="1"/>
  <c r="F33"/>
  <c r="I33" s="1"/>
  <c r="F34"/>
  <c r="I34" s="1"/>
  <c r="F35"/>
  <c r="I35" s="1"/>
  <c r="F36"/>
  <c r="I36" s="1"/>
  <c r="F37"/>
  <c r="I37" s="1"/>
  <c r="F38"/>
  <c r="I38" s="1"/>
  <c r="F39"/>
  <c r="I39" s="1"/>
  <c r="F40"/>
  <c r="I40" s="1"/>
  <c r="F41"/>
  <c r="I41" s="1"/>
  <c r="F42"/>
  <c r="I42" s="1"/>
  <c r="F43"/>
  <c r="I43" s="1"/>
  <c r="F44"/>
  <c r="I44" s="1"/>
  <c r="F48"/>
  <c r="I48" s="1"/>
  <c r="F49"/>
  <c r="I49" s="1"/>
  <c r="F50"/>
  <c r="I50" s="1"/>
  <c r="I51"/>
  <c r="H52"/>
  <c r="F54"/>
  <c r="I54" s="1"/>
  <c r="F55"/>
  <c r="I55" s="1"/>
  <c r="F56"/>
  <c r="I56" s="1"/>
  <c r="F57"/>
  <c r="I57" s="1"/>
  <c r="F58"/>
  <c r="I58" s="1"/>
  <c r="F59"/>
  <c r="I59" s="1"/>
  <c r="F60"/>
  <c r="I60" s="1"/>
  <c r="F61"/>
  <c r="I61" s="1"/>
  <c r="F62"/>
  <c r="I62" s="1"/>
  <c r="F63"/>
  <c r="I63" s="1"/>
  <c r="F64"/>
  <c r="I64" s="1"/>
  <c r="F65"/>
  <c r="I65" s="1"/>
  <c r="I66"/>
  <c r="H67"/>
  <c r="F69"/>
  <c r="I69" s="1"/>
  <c r="F70"/>
  <c r="I70" s="1"/>
  <c r="F71"/>
  <c r="I71" s="1"/>
  <c r="F72"/>
  <c r="I72" s="1"/>
  <c r="F74"/>
  <c r="I74" s="1"/>
  <c r="F75"/>
  <c r="I75" s="1"/>
  <c r="F76"/>
  <c r="I76" s="1"/>
  <c r="F77"/>
  <c r="I77" s="1"/>
  <c r="F78"/>
  <c r="I78" s="1"/>
  <c r="F79"/>
  <c r="I79" s="1"/>
  <c r="F80"/>
  <c r="I80" s="1"/>
  <c r="F81"/>
  <c r="I81" s="1"/>
  <c r="I82"/>
  <c r="F85"/>
  <c r="I85" s="1"/>
  <c r="F86"/>
  <c r="I86" s="1"/>
  <c r="F87"/>
  <c r="I87" s="1"/>
  <c r="F88"/>
  <c r="I88" s="1"/>
  <c r="F89"/>
  <c r="I89" s="1"/>
  <c r="F90"/>
  <c r="I90" s="1"/>
  <c r="F91"/>
  <c r="I91" s="1"/>
  <c r="F92"/>
  <c r="I92" s="1"/>
  <c r="F93"/>
  <c r="I93" s="1"/>
  <c r="F94"/>
  <c r="I94" s="1"/>
  <c r="I95"/>
  <c r="H96"/>
  <c r="F98"/>
  <c r="I98" s="1"/>
  <c r="F100"/>
  <c r="I100" s="1"/>
  <c r="F101"/>
  <c r="I101" s="1"/>
  <c r="F102"/>
  <c r="I102" s="1"/>
  <c r="F103"/>
  <c r="I103" s="1"/>
  <c r="F104"/>
  <c r="I104" s="1"/>
  <c r="F105"/>
  <c r="I105" s="1"/>
  <c r="F106"/>
  <c r="I106" s="1"/>
  <c r="I107"/>
  <c r="F110"/>
  <c r="I110" s="1"/>
  <c r="F113"/>
  <c r="I113" s="1"/>
  <c r="F114"/>
  <c r="I114" s="1"/>
  <c r="F115"/>
  <c r="I115" s="1"/>
  <c r="F116"/>
  <c r="I116" s="1"/>
  <c r="F117"/>
  <c r="I117" s="1"/>
  <c r="F118"/>
  <c r="I118" s="1"/>
  <c r="F119"/>
  <c r="I119" s="1"/>
  <c r="F120"/>
  <c r="I120" s="1"/>
  <c r="F121"/>
  <c r="I121" s="1"/>
  <c r="F122"/>
  <c r="I122" s="1"/>
  <c r="F123"/>
  <c r="I123" s="1"/>
  <c r="F125"/>
  <c r="I125" s="1"/>
  <c r="F126"/>
  <c r="I126" s="1"/>
  <c r="F127"/>
  <c r="I127" s="1"/>
  <c r="I128"/>
  <c r="F132"/>
  <c r="I132" s="1"/>
  <c r="I137" s="1"/>
  <c r="F133"/>
  <c r="I133" s="1"/>
  <c r="F134"/>
  <c r="I134" s="1"/>
  <c r="F135"/>
  <c r="I135" s="1"/>
  <c r="H137"/>
  <c r="F139"/>
  <c r="I139" s="1"/>
  <c r="F140"/>
  <c r="I140" s="1"/>
  <c r="F141"/>
  <c r="I141" s="1"/>
  <c r="F142"/>
  <c r="I142" s="1"/>
  <c r="F143"/>
  <c r="I143" s="1"/>
  <c r="F144"/>
  <c r="I144" s="1"/>
  <c r="H146"/>
  <c r="F150"/>
  <c r="I150" s="1"/>
  <c r="F151"/>
  <c r="I151" s="1"/>
  <c r="F152"/>
  <c r="I152" s="1"/>
  <c r="F153"/>
  <c r="I153" s="1"/>
  <c r="F154"/>
  <c r="I154" s="1"/>
  <c r="F155"/>
  <c r="I155" s="1"/>
  <c r="F156"/>
  <c r="I156" s="1"/>
  <c r="F157"/>
  <c r="I157" s="1"/>
  <c r="F161"/>
  <c r="I161" s="1"/>
  <c r="F162"/>
  <c r="I162" s="1"/>
  <c r="F163"/>
  <c r="I163" s="1"/>
  <c r="F164"/>
  <c r="I164" s="1"/>
  <c r="F165"/>
  <c r="I165" s="1"/>
  <c r="F166"/>
  <c r="I166" s="1"/>
  <c r="H168"/>
  <c r="F170"/>
  <c r="I170" s="1"/>
  <c r="I172" s="1"/>
  <c r="H172"/>
  <c r="F174"/>
  <c r="I174" s="1"/>
  <c r="F175"/>
  <c r="I175" s="1"/>
  <c r="F177"/>
  <c r="I177" s="1"/>
  <c r="F178"/>
  <c r="I178" s="1"/>
  <c r="F179"/>
  <c r="I179" s="1"/>
  <c r="F180"/>
  <c r="I180" s="1"/>
  <c r="F181"/>
  <c r="I181" s="1"/>
  <c r="F182"/>
  <c r="I182" s="1"/>
  <c r="F183"/>
  <c r="I183" s="1"/>
  <c r="F184"/>
  <c r="I184" s="1"/>
  <c r="F185"/>
  <c r="I185" s="1"/>
  <c r="F186"/>
  <c r="I186" s="1"/>
  <c r="F187"/>
  <c r="F188"/>
  <c r="I188" s="1"/>
  <c r="H190"/>
  <c r="F192"/>
  <c r="I192" s="1"/>
  <c r="F195"/>
  <c r="I195" s="1"/>
  <c r="F196"/>
  <c r="I196" s="1"/>
  <c r="F197"/>
  <c r="I197" s="1"/>
  <c r="F198"/>
  <c r="I198" s="1"/>
  <c r="F199"/>
  <c r="I199" s="1"/>
  <c r="F200"/>
  <c r="I200" s="1"/>
  <c r="H202"/>
  <c r="F204"/>
  <c r="I204" s="1"/>
  <c r="F205"/>
  <c r="I205" s="1"/>
  <c r="F210"/>
  <c r="I210" s="1"/>
  <c r="I212" s="1"/>
  <c r="H212"/>
  <c r="F215"/>
  <c r="I215" s="1"/>
  <c r="F216"/>
  <c r="I216" s="1"/>
  <c r="B234"/>
  <c r="O5" i="41" s="1"/>
  <c r="B235" i="21"/>
  <c r="B236"/>
  <c r="B237"/>
  <c r="O8" i="41" s="1"/>
  <c r="B238" i="21"/>
  <c r="D238" s="1"/>
  <c r="B239"/>
  <c r="O10" i="41" s="1"/>
  <c r="B240" i="21"/>
  <c r="O11" i="41" s="1"/>
  <c r="B241" i="21"/>
  <c r="D241" s="1"/>
  <c r="B242"/>
  <c r="D242" s="1"/>
  <c r="B243"/>
  <c r="O14" i="41" s="1"/>
  <c r="B244" i="21"/>
  <c r="B245"/>
  <c r="B246"/>
  <c r="D246" s="1"/>
  <c r="B247"/>
  <c r="D247" s="1"/>
  <c r="B248"/>
  <c r="B249"/>
  <c r="B250"/>
  <c r="O21" i="41" s="1"/>
  <c r="B251" i="21"/>
  <c r="B252"/>
  <c r="B253"/>
  <c r="B254"/>
  <c r="B255"/>
  <c r="D255" s="1"/>
  <c r="B256"/>
  <c r="D256" s="1"/>
  <c r="F15" i="19"/>
  <c r="I15" s="1"/>
  <c r="F16"/>
  <c r="I16" s="1"/>
  <c r="F17"/>
  <c r="I17" s="1"/>
  <c r="F18"/>
  <c r="I18" s="1"/>
  <c r="F19"/>
  <c r="I19" s="1"/>
  <c r="F20"/>
  <c r="I20" s="1"/>
  <c r="F21"/>
  <c r="I21" s="1"/>
  <c r="I22"/>
  <c r="H23"/>
  <c r="F25"/>
  <c r="I25" s="1"/>
  <c r="F26"/>
  <c r="I26" s="1"/>
  <c r="F27"/>
  <c r="I27" s="1"/>
  <c r="I28"/>
  <c r="H29"/>
  <c r="F31"/>
  <c r="I31" s="1"/>
  <c r="F32"/>
  <c r="I32" s="1"/>
  <c r="F33"/>
  <c r="I33" s="1"/>
  <c r="F34"/>
  <c r="I34" s="1"/>
  <c r="F36"/>
  <c r="I36" s="1"/>
  <c r="F37"/>
  <c r="I37" s="1"/>
  <c r="F38"/>
  <c r="I38" s="1"/>
  <c r="I39"/>
  <c r="F42"/>
  <c r="I42" s="1"/>
  <c r="F43"/>
  <c r="I43" s="1"/>
  <c r="F44"/>
  <c r="I44" s="1"/>
  <c r="F45"/>
  <c r="I45" s="1"/>
  <c r="F46"/>
  <c r="I46" s="1"/>
  <c r="F48"/>
  <c r="I48" s="1"/>
  <c r="I49"/>
  <c r="H50"/>
  <c r="F52"/>
  <c r="I52" s="1"/>
  <c r="F53"/>
  <c r="I53" s="1"/>
  <c r="I54"/>
  <c r="H55"/>
  <c r="F57"/>
  <c r="I57" s="1"/>
  <c r="I59"/>
  <c r="F62"/>
  <c r="I62" s="1"/>
  <c r="F63"/>
  <c r="I63" s="1"/>
  <c r="F64"/>
  <c r="I64" s="1"/>
  <c r="F65"/>
  <c r="I65" s="1"/>
  <c r="F66"/>
  <c r="I66" s="1"/>
  <c r="F67"/>
  <c r="I67" s="1"/>
  <c r="F68"/>
  <c r="I68" s="1"/>
  <c r="F69"/>
  <c r="I69" s="1"/>
  <c r="F70"/>
  <c r="I70" s="1"/>
  <c r="F71"/>
  <c r="I71" s="1"/>
  <c r="F72"/>
  <c r="I72" s="1"/>
  <c r="F73"/>
  <c r="I73" s="1"/>
  <c r="F74"/>
  <c r="I74" s="1"/>
  <c r="F75"/>
  <c r="I75" s="1"/>
  <c r="F76"/>
  <c r="I76" s="1"/>
  <c r="F77"/>
  <c r="I77" s="1"/>
  <c r="F78"/>
  <c r="I78" s="1"/>
  <c r="F79"/>
  <c r="I79" s="1"/>
  <c r="F80"/>
  <c r="I80" s="1"/>
  <c r="F81"/>
  <c r="I81" s="1"/>
  <c r="F82"/>
  <c r="I82" s="1"/>
  <c r="F83"/>
  <c r="I83" s="1"/>
  <c r="I84"/>
  <c r="H85"/>
  <c r="F87"/>
  <c r="I87" s="1"/>
  <c r="F88"/>
  <c r="I88" s="1"/>
  <c r="F89"/>
  <c r="I89" s="1"/>
  <c r="F90"/>
  <c r="I90" s="1"/>
  <c r="I91"/>
  <c r="H92"/>
  <c r="F94"/>
  <c r="I94" s="1"/>
  <c r="F95"/>
  <c r="I95" s="1"/>
  <c r="F96"/>
  <c r="I96" s="1"/>
  <c r="I97"/>
  <c r="H98"/>
  <c r="F100"/>
  <c r="I100" s="1"/>
  <c r="F101"/>
  <c r="I101" s="1"/>
  <c r="F102"/>
  <c r="I102" s="1"/>
  <c r="F103"/>
  <c r="I103" s="1"/>
  <c r="F104"/>
  <c r="I104" s="1"/>
  <c r="F105"/>
  <c r="I105" s="1"/>
  <c r="F106"/>
  <c r="I106" s="1"/>
  <c r="F107"/>
  <c r="I107" s="1"/>
  <c r="F108"/>
  <c r="I108" s="1"/>
  <c r="F109"/>
  <c r="I109" s="1"/>
  <c r="F110"/>
  <c r="I110" s="1"/>
  <c r="F111"/>
  <c r="I111" s="1"/>
  <c r="F112"/>
  <c r="I112" s="1"/>
  <c r="F113"/>
  <c r="I113" s="1"/>
  <c r="F114"/>
  <c r="I114" s="1"/>
  <c r="F115"/>
  <c r="I115" s="1"/>
  <c r="F116"/>
  <c r="I116" s="1"/>
  <c r="F117"/>
  <c r="I117" s="1"/>
  <c r="F118"/>
  <c r="I118" s="1"/>
  <c r="F119"/>
  <c r="I119" s="1"/>
  <c r="F120"/>
  <c r="I120" s="1"/>
  <c r="F121"/>
  <c r="I121" s="1"/>
  <c r="I122"/>
  <c r="H123"/>
  <c r="F125"/>
  <c r="I125" s="1"/>
  <c r="F126"/>
  <c r="I126" s="1"/>
  <c r="I127"/>
  <c r="H128"/>
  <c r="B144"/>
  <c r="N5" i="41" s="1"/>
  <c r="B145" i="19"/>
  <c r="N6" i="41" s="1"/>
  <c r="B146" i="19"/>
  <c r="N7" i="41" s="1"/>
  <c r="B147" i="19"/>
  <c r="N8" i="41" s="1"/>
  <c r="B148" i="19"/>
  <c r="N9" i="41" s="1"/>
  <c r="B149" i="19"/>
  <c r="N10" i="41" s="1"/>
  <c r="B150" i="19"/>
  <c r="N11" i="41" s="1"/>
  <c r="B151" i="19"/>
  <c r="N12" i="41" s="1"/>
  <c r="B152" i="19"/>
  <c r="N13" i="41" s="1"/>
  <c r="B153" i="19"/>
  <c r="N14" i="41" s="1"/>
  <c r="B154" i="19"/>
  <c r="N15" i="41" s="1"/>
  <c r="B155" i="19"/>
  <c r="N16" i="41" s="1"/>
  <c r="B156" i="19"/>
  <c r="N17" i="41" s="1"/>
  <c r="B157" i="19"/>
  <c r="N18" i="41" s="1"/>
  <c r="B158" i="19"/>
  <c r="N19" i="41" s="1"/>
  <c r="B159" i="19"/>
  <c r="N20" i="41" s="1"/>
  <c r="B160" i="19"/>
  <c r="N21" i="41" s="1"/>
  <c r="B161" i="19"/>
  <c r="N22" i="41" s="1"/>
  <c r="B162" i="19"/>
  <c r="N23" i="41" s="1"/>
  <c r="B163" i="19"/>
  <c r="N24" i="41" s="1"/>
  <c r="B164" i="19"/>
  <c r="N25" i="41" s="1"/>
  <c r="B165" i="19"/>
  <c r="N26" i="41" s="1"/>
  <c r="B166" i="19"/>
  <c r="N27" i="41" s="1"/>
  <c r="F16" i="17"/>
  <c r="F17"/>
  <c r="F18"/>
  <c r="F14"/>
  <c r="I14" s="1"/>
  <c r="F15"/>
  <c r="I15" s="1"/>
  <c r="I19"/>
  <c r="H20"/>
  <c r="F22"/>
  <c r="F23"/>
  <c r="I25"/>
  <c r="I26" s="1"/>
  <c r="H26"/>
  <c r="F32"/>
  <c r="I32" s="1"/>
  <c r="F33"/>
  <c r="I33" s="1"/>
  <c r="I35"/>
  <c r="H36"/>
  <c r="F38"/>
  <c r="F39"/>
  <c r="F40"/>
  <c r="I40" s="1"/>
  <c r="F41"/>
  <c r="I41" s="1"/>
  <c r="I42"/>
  <c r="H43"/>
  <c r="F45"/>
  <c r="F46"/>
  <c r="F47"/>
  <c r="F48"/>
  <c r="I48" s="1"/>
  <c r="F49"/>
  <c r="I49" s="1"/>
  <c r="F50"/>
  <c r="I50" s="1"/>
  <c r="F51"/>
  <c r="I51" s="1"/>
  <c r="F55"/>
  <c r="I55" s="1"/>
  <c r="F56"/>
  <c r="I56" s="1"/>
  <c r="F57"/>
  <c r="I57" s="1"/>
  <c r="F58"/>
  <c r="I58" s="1"/>
  <c r="I59"/>
  <c r="F62"/>
  <c r="F63"/>
  <c r="F64"/>
  <c r="I64" s="1"/>
  <c r="F65"/>
  <c r="I65" s="1"/>
  <c r="F66"/>
  <c r="I66" s="1"/>
  <c r="F67"/>
  <c r="I67" s="1"/>
  <c r="F68"/>
  <c r="I68" s="1"/>
  <c r="I69"/>
  <c r="H70"/>
  <c r="F74"/>
  <c r="I74" s="1"/>
  <c r="F75"/>
  <c r="I75" s="1"/>
  <c r="F76"/>
  <c r="I76" s="1"/>
  <c r="F77"/>
  <c r="I77" s="1"/>
  <c r="F86"/>
  <c r="I86" s="1"/>
  <c r="I87"/>
  <c r="F90"/>
  <c r="I90" s="1"/>
  <c r="I92"/>
  <c r="F96"/>
  <c r="I96" s="1"/>
  <c r="F97"/>
  <c r="I97" s="1"/>
  <c r="F98"/>
  <c r="F99"/>
  <c r="I99" s="1"/>
  <c r="F100"/>
  <c r="I100" s="1"/>
  <c r="F101"/>
  <c r="I101" s="1"/>
  <c r="F102"/>
  <c r="I102" s="1"/>
  <c r="F103"/>
  <c r="I103" s="1"/>
  <c r="F104"/>
  <c r="I104" s="1"/>
  <c r="F105"/>
  <c r="I105" s="1"/>
  <c r="F106"/>
  <c r="I106" s="1"/>
  <c r="F107"/>
  <c r="I107" s="1"/>
  <c r="F108"/>
  <c r="I108" s="1"/>
  <c r="F109"/>
  <c r="I109" s="1"/>
  <c r="F110"/>
  <c r="I110" s="1"/>
  <c r="F111"/>
  <c r="I111" s="1"/>
  <c r="F112"/>
  <c r="I112" s="1"/>
  <c r="F113"/>
  <c r="I113" s="1"/>
  <c r="F114"/>
  <c r="I114" s="1"/>
  <c r="F115"/>
  <c r="I115" s="1"/>
  <c r="F116"/>
  <c r="I116" s="1"/>
  <c r="F117"/>
  <c r="I117" s="1"/>
  <c r="F118"/>
  <c r="I118" s="1"/>
  <c r="F119"/>
  <c r="I119" s="1"/>
  <c r="F120"/>
  <c r="I120" s="1"/>
  <c r="F121"/>
  <c r="I121" s="1"/>
  <c r="F122"/>
  <c r="I122" s="1"/>
  <c r="F123"/>
  <c r="I123" s="1"/>
  <c r="F124"/>
  <c r="I124" s="1"/>
  <c r="F125"/>
  <c r="I125" s="1"/>
  <c r="F126"/>
  <c r="I126" s="1"/>
  <c r="F127"/>
  <c r="I127" s="1"/>
  <c r="F131"/>
  <c r="F132"/>
  <c r="F133"/>
  <c r="F134"/>
  <c r="I134" s="1"/>
  <c r="F135"/>
  <c r="I135" s="1"/>
  <c r="F136"/>
  <c r="I136" s="1"/>
  <c r="F137"/>
  <c r="I137" s="1"/>
  <c r="F138"/>
  <c r="I138" s="1"/>
  <c r="F139"/>
  <c r="I139" s="1"/>
  <c r="F140"/>
  <c r="I140" s="1"/>
  <c r="F141"/>
  <c r="I141" s="1"/>
  <c r="H143"/>
  <c r="F145"/>
  <c r="I145" s="1"/>
  <c r="F146"/>
  <c r="I146" s="1"/>
  <c r="F147"/>
  <c r="I147" s="1"/>
  <c r="F148"/>
  <c r="I148" s="1"/>
  <c r="F149"/>
  <c r="I149" s="1"/>
  <c r="F151"/>
  <c r="I151" s="1"/>
  <c r="F152"/>
  <c r="I152" s="1"/>
  <c r="F153"/>
  <c r="I153" s="1"/>
  <c r="F154"/>
  <c r="I154" s="1"/>
  <c r="F155"/>
  <c r="I155" s="1"/>
  <c r="F159"/>
  <c r="F160"/>
  <c r="F161"/>
  <c r="F162"/>
  <c r="F163"/>
  <c r="F164"/>
  <c r="I164" s="1"/>
  <c r="I167" s="1"/>
  <c r="F169"/>
  <c r="F172"/>
  <c r="I172" s="1"/>
  <c r="I174" s="1"/>
  <c r="F176"/>
  <c r="F177"/>
  <c r="F178"/>
  <c r="F179"/>
  <c r="F181"/>
  <c r="I181" s="1"/>
  <c r="F182"/>
  <c r="I182" s="1"/>
  <c r="F183"/>
  <c r="I183" s="1"/>
  <c r="F184"/>
  <c r="I184" s="1"/>
  <c r="F185"/>
  <c r="I185" s="1"/>
  <c r="F186"/>
  <c r="I186" s="1"/>
  <c r="H188"/>
  <c r="F196"/>
  <c r="I196" s="1"/>
  <c r="F197"/>
  <c r="I197" s="1"/>
  <c r="F198"/>
  <c r="I198" s="1"/>
  <c r="F199"/>
  <c r="I199" s="1"/>
  <c r="F202"/>
  <c r="I202" s="1"/>
  <c r="F203"/>
  <c r="I203" s="1"/>
  <c r="F204"/>
  <c r="I204" s="1"/>
  <c r="F208"/>
  <c r="I208" s="1"/>
  <c r="F209"/>
  <c r="I209" s="1"/>
  <c r="F210"/>
  <c r="I210" s="1"/>
  <c r="F211"/>
  <c r="I211" s="1"/>
  <c r="F213"/>
  <c r="F217"/>
  <c r="I217" s="1"/>
  <c r="F218"/>
  <c r="I218" s="1"/>
  <c r="F219"/>
  <c r="I219" s="1"/>
  <c r="F220"/>
  <c r="I220" s="1"/>
  <c r="F221"/>
  <c r="I221" s="1"/>
  <c r="F222"/>
  <c r="I222" s="1"/>
  <c r="F223"/>
  <c r="I223" s="1"/>
  <c r="F224"/>
  <c r="I224" s="1"/>
  <c r="H226"/>
  <c r="F228"/>
  <c r="I228" s="1"/>
  <c r="F229"/>
  <c r="I229" s="1"/>
  <c r="F230"/>
  <c r="I230" s="1"/>
  <c r="F231"/>
  <c r="I231" s="1"/>
  <c r="F232"/>
  <c r="I232" s="1"/>
  <c r="F233"/>
  <c r="I233" s="1"/>
  <c r="F234"/>
  <c r="I234" s="1"/>
  <c r="F235"/>
  <c r="I235" s="1"/>
  <c r="F236"/>
  <c r="I236" s="1"/>
  <c r="F237"/>
  <c r="I237" s="1"/>
  <c r="F238"/>
  <c r="I238" s="1"/>
  <c r="F239"/>
  <c r="I239" s="1"/>
  <c r="F240"/>
  <c r="I240" s="1"/>
  <c r="F241"/>
  <c r="I241" s="1"/>
  <c r="F247"/>
  <c r="I247" s="1"/>
  <c r="F248"/>
  <c r="I248" s="1"/>
  <c r="F249"/>
  <c r="I249" s="1"/>
  <c r="F250"/>
  <c r="I250" s="1"/>
  <c r="F251"/>
  <c r="I251" s="1"/>
  <c r="F252"/>
  <c r="I252" s="1"/>
  <c r="F253"/>
  <c r="I253" s="1"/>
  <c r="F254"/>
  <c r="I254" s="1"/>
  <c r="F255"/>
  <c r="I255" s="1"/>
  <c r="F256"/>
  <c r="I256" s="1"/>
  <c r="F257"/>
  <c r="I257" s="1"/>
  <c r="F258"/>
  <c r="I258" s="1"/>
  <c r="F259"/>
  <c r="I259" s="1"/>
  <c r="F260"/>
  <c r="I260" s="1"/>
  <c r="F261"/>
  <c r="I261" s="1"/>
  <c r="F266"/>
  <c r="I266" s="1"/>
  <c r="F267"/>
  <c r="I267" s="1"/>
  <c r="F268"/>
  <c r="I268" s="1"/>
  <c r="F269"/>
  <c r="I269" s="1"/>
  <c r="F270"/>
  <c r="I270" s="1"/>
  <c r="F271"/>
  <c r="I271" s="1"/>
  <c r="F276"/>
  <c r="F277"/>
  <c r="F278"/>
  <c r="H280"/>
  <c r="F282"/>
  <c r="I282" s="1"/>
  <c r="F283"/>
  <c r="I283" s="1"/>
  <c r="H286"/>
  <c r="F284"/>
  <c r="I284" s="1"/>
  <c r="M5" i="41"/>
  <c r="M6"/>
  <c r="B309" i="17"/>
  <c r="B310"/>
  <c r="M8" i="41" s="1"/>
  <c r="B311" i="17"/>
  <c r="M9" i="41" s="1"/>
  <c r="M10"/>
  <c r="B313" i="17"/>
  <c r="M11" i="41" s="1"/>
  <c r="B314" i="17"/>
  <c r="M12" i="41" s="1"/>
  <c r="B315" i="17"/>
  <c r="M13" i="41" s="1"/>
  <c r="B316" i="17"/>
  <c r="M14" i="41" s="1"/>
  <c r="B317" i="17"/>
  <c r="M15" i="41" s="1"/>
  <c r="B318" i="17"/>
  <c r="M16" i="41" s="1"/>
  <c r="B319" i="17"/>
  <c r="M17" i="41" s="1"/>
  <c r="B320" i="17"/>
  <c r="M18" i="41" s="1"/>
  <c r="B321" i="17"/>
  <c r="M19" i="41" s="1"/>
  <c r="B322" i="17"/>
  <c r="M20" i="41" s="1"/>
  <c r="B323" i="17"/>
  <c r="M21" i="41" s="1"/>
  <c r="B324" i="17"/>
  <c r="M22" i="41" s="1"/>
  <c r="B325" i="17"/>
  <c r="M23" i="41" s="1"/>
  <c r="B326" i="17"/>
  <c r="M24" i="41" s="1"/>
  <c r="B327" i="17"/>
  <c r="B328"/>
  <c r="M26" i="41" s="1"/>
  <c r="B329" i="17"/>
  <c r="M27" i="41" s="1"/>
  <c r="F15" i="15"/>
  <c r="I15" s="1"/>
  <c r="F16"/>
  <c r="I16" s="1"/>
  <c r="F17"/>
  <c r="I17" s="1"/>
  <c r="H19"/>
  <c r="F21"/>
  <c r="I21" s="1"/>
  <c r="I23" s="1"/>
  <c r="H23"/>
  <c r="F25"/>
  <c r="I25" s="1"/>
  <c r="F26"/>
  <c r="I26" s="1"/>
  <c r="F27"/>
  <c r="I27" s="1"/>
  <c r="F28"/>
  <c r="I28" s="1"/>
  <c r="F29"/>
  <c r="I29" s="1"/>
  <c r="F30"/>
  <c r="I30" s="1"/>
  <c r="F31"/>
  <c r="I31" s="1"/>
  <c r="F32"/>
  <c r="I32" s="1"/>
  <c r="I33"/>
  <c r="H34"/>
  <c r="F36"/>
  <c r="I36" s="1"/>
  <c r="F37"/>
  <c r="I37" s="1"/>
  <c r="F38"/>
  <c r="I38" s="1"/>
  <c r="F39"/>
  <c r="I39" s="1"/>
  <c r="F40"/>
  <c r="I40" s="1"/>
  <c r="F41"/>
  <c r="I41" s="1"/>
  <c r="F42"/>
  <c r="I42" s="1"/>
  <c r="F43"/>
  <c r="I43" s="1"/>
  <c r="I44"/>
  <c r="H45"/>
  <c r="F47"/>
  <c r="I47" s="1"/>
  <c r="F48"/>
  <c r="I48" s="1"/>
  <c r="F49"/>
  <c r="I49" s="1"/>
  <c r="F50"/>
  <c r="I50" s="1"/>
  <c r="F51"/>
  <c r="I51" s="1"/>
  <c r="F52"/>
  <c r="I52" s="1"/>
  <c r="F53"/>
  <c r="I53" s="1"/>
  <c r="F54"/>
  <c r="I54" s="1"/>
  <c r="F55"/>
  <c r="I55" s="1"/>
  <c r="F56"/>
  <c r="I56" s="1"/>
  <c r="F57"/>
  <c r="I57" s="1"/>
  <c r="I58"/>
  <c r="H59"/>
  <c r="F61"/>
  <c r="I61" s="1"/>
  <c r="F62"/>
  <c r="I62" s="1"/>
  <c r="F63"/>
  <c r="I63" s="1"/>
  <c r="F64"/>
  <c r="I64" s="1"/>
  <c r="F65"/>
  <c r="I65" s="1"/>
  <c r="F66"/>
  <c r="I66" s="1"/>
  <c r="F67"/>
  <c r="I67" s="1"/>
  <c r="F68"/>
  <c r="I68" s="1"/>
  <c r="F69"/>
  <c r="I69" s="1"/>
  <c r="F70"/>
  <c r="I70" s="1"/>
  <c r="F71"/>
  <c r="I71" s="1"/>
  <c r="F72"/>
  <c r="I72" s="1"/>
  <c r="F73"/>
  <c r="I73" s="1"/>
  <c r="F74"/>
  <c r="I74" s="1"/>
  <c r="F75"/>
  <c r="I75" s="1"/>
  <c r="F76"/>
  <c r="I76" s="1"/>
  <c r="F77"/>
  <c r="I77" s="1"/>
  <c r="F78"/>
  <c r="I78" s="1"/>
  <c r="F79"/>
  <c r="I79" s="1"/>
  <c r="F80"/>
  <c r="I80" s="1"/>
  <c r="F81"/>
  <c r="I81" s="1"/>
  <c r="F82"/>
  <c r="I82" s="1"/>
  <c r="I83"/>
  <c r="H84"/>
  <c r="F86"/>
  <c r="I86" s="1"/>
  <c r="F87"/>
  <c r="I87" s="1"/>
  <c r="F88"/>
  <c r="I88" s="1"/>
  <c r="F89"/>
  <c r="I89" s="1"/>
  <c r="F90"/>
  <c r="I90" s="1"/>
  <c r="F91"/>
  <c r="I91" s="1"/>
  <c r="F92"/>
  <c r="I92" s="1"/>
  <c r="I93"/>
  <c r="H94"/>
  <c r="F96"/>
  <c r="I96" s="1"/>
  <c r="F97"/>
  <c r="I97" s="1"/>
  <c r="F98"/>
  <c r="I98" s="1"/>
  <c r="F99"/>
  <c r="I99" s="1"/>
  <c r="F100"/>
  <c r="I100" s="1"/>
  <c r="F101"/>
  <c r="I101" s="1"/>
  <c r="F102"/>
  <c r="I102" s="1"/>
  <c r="F103"/>
  <c r="I103" s="1"/>
  <c r="F104"/>
  <c r="I104" s="1"/>
  <c r="F105"/>
  <c r="I105" s="1"/>
  <c r="F106"/>
  <c r="I106" s="1"/>
  <c r="F107"/>
  <c r="I107" s="1"/>
  <c r="F108"/>
  <c r="I108" s="1"/>
  <c r="F109"/>
  <c r="I109" s="1"/>
  <c r="F110"/>
  <c r="I110" s="1"/>
  <c r="F111"/>
  <c r="I111" s="1"/>
  <c r="F112"/>
  <c r="I112" s="1"/>
  <c r="F113"/>
  <c r="I113" s="1"/>
  <c r="F114"/>
  <c r="I114" s="1"/>
  <c r="F115"/>
  <c r="I115" s="1"/>
  <c r="F116"/>
  <c r="I116" s="1"/>
  <c r="F117"/>
  <c r="I117" s="1"/>
  <c r="F118"/>
  <c r="I118" s="1"/>
  <c r="I119"/>
  <c r="H120"/>
  <c r="F122"/>
  <c r="I122" s="1"/>
  <c r="F123"/>
  <c r="I123" s="1"/>
  <c r="F124"/>
  <c r="I124" s="1"/>
  <c r="F125"/>
  <c r="I125" s="1"/>
  <c r="F126"/>
  <c r="I126" s="1"/>
  <c r="F127"/>
  <c r="I127" s="1"/>
  <c r="F128"/>
  <c r="I128" s="1"/>
  <c r="I129"/>
  <c r="H130"/>
  <c r="F132"/>
  <c r="I132" s="1"/>
  <c r="F133"/>
  <c r="I133" s="1"/>
  <c r="F134"/>
  <c r="I134" s="1"/>
  <c r="F135"/>
  <c r="I135" s="1"/>
  <c r="F136"/>
  <c r="I136" s="1"/>
  <c r="F137"/>
  <c r="I137" s="1"/>
  <c r="F138"/>
  <c r="I138" s="1"/>
  <c r="F139"/>
  <c r="I139" s="1"/>
  <c r="I140"/>
  <c r="H141"/>
  <c r="F143"/>
  <c r="I143" s="1"/>
  <c r="F144"/>
  <c r="I144" s="1"/>
  <c r="F145"/>
  <c r="I145" s="1"/>
  <c r="F147"/>
  <c r="I147" s="1"/>
  <c r="F148"/>
  <c r="I148" s="1"/>
  <c r="F149"/>
  <c r="I149" s="1"/>
  <c r="I150"/>
  <c r="H151"/>
  <c r="B167"/>
  <c r="D167" s="1"/>
  <c r="B168"/>
  <c r="B169"/>
  <c r="D169" s="1"/>
  <c r="B170"/>
  <c r="B171"/>
  <c r="B172"/>
  <c r="B173"/>
  <c r="B174"/>
  <c r="B175"/>
  <c r="B176"/>
  <c r="B177"/>
  <c r="D177" s="1"/>
  <c r="B178"/>
  <c r="D178" s="1"/>
  <c r="B179"/>
  <c r="D179" s="1"/>
  <c r="B180"/>
  <c r="B181"/>
  <c r="D181" s="1"/>
  <c r="B182"/>
  <c r="B183"/>
  <c r="B184"/>
  <c r="B185"/>
  <c r="D185" s="1"/>
  <c r="B186"/>
  <c r="B187"/>
  <c r="D187" s="1"/>
  <c r="B188"/>
  <c r="B189"/>
  <c r="L27" i="41" s="1"/>
  <c r="F15" i="13"/>
  <c r="I15" s="1"/>
  <c r="I17" s="1"/>
  <c r="I16"/>
  <c r="H17"/>
  <c r="H90" s="1"/>
  <c r="F19"/>
  <c r="I19" s="1"/>
  <c r="F20"/>
  <c r="I20" s="1"/>
  <c r="F21"/>
  <c r="I21" s="1"/>
  <c r="F22"/>
  <c r="I22" s="1"/>
  <c r="F23"/>
  <c r="I23" s="1"/>
  <c r="F24"/>
  <c r="I24" s="1"/>
  <c r="F25"/>
  <c r="I25" s="1"/>
  <c r="F26"/>
  <c r="I26" s="1"/>
  <c r="I27"/>
  <c r="H28"/>
  <c r="F30"/>
  <c r="I30" s="1"/>
  <c r="F31"/>
  <c r="I31" s="1"/>
  <c r="I33"/>
  <c r="F36"/>
  <c r="I36" s="1"/>
  <c r="F37"/>
  <c r="I37" s="1"/>
  <c r="I38"/>
  <c r="H39"/>
  <c r="F41"/>
  <c r="I41" s="1"/>
  <c r="F42"/>
  <c r="I42" s="1"/>
  <c r="F43"/>
  <c r="I43" s="1"/>
  <c r="F44"/>
  <c r="I44" s="1"/>
  <c r="F45"/>
  <c r="I45" s="1"/>
  <c r="F46"/>
  <c r="I46" s="1"/>
  <c r="F47"/>
  <c r="I47" s="1"/>
  <c r="F48"/>
  <c r="I48" s="1"/>
  <c r="F49"/>
  <c r="I49" s="1"/>
  <c r="F50"/>
  <c r="I50" s="1"/>
  <c r="F51"/>
  <c r="I51" s="1"/>
  <c r="F52"/>
  <c r="I52" s="1"/>
  <c r="F53"/>
  <c r="I53" s="1"/>
  <c r="H55"/>
  <c r="F57"/>
  <c r="I57" s="1"/>
  <c r="F58"/>
  <c r="I58" s="1"/>
  <c r="F59"/>
  <c r="I59" s="1"/>
  <c r="F60"/>
  <c r="I60" s="1"/>
  <c r="F61"/>
  <c r="I61" s="1"/>
  <c r="F62"/>
  <c r="I62" s="1"/>
  <c r="H64"/>
  <c r="F66"/>
  <c r="I66" s="1"/>
  <c r="F67"/>
  <c r="I67" s="1"/>
  <c r="H69"/>
  <c r="F71"/>
  <c r="I71" s="1"/>
  <c r="F72"/>
  <c r="I72" s="1"/>
  <c r="F73"/>
  <c r="I73" s="1"/>
  <c r="F74"/>
  <c r="I74" s="1"/>
  <c r="F75"/>
  <c r="I75" s="1"/>
  <c r="F76"/>
  <c r="I76" s="1"/>
  <c r="H78"/>
  <c r="B104"/>
  <c r="B105"/>
  <c r="B106"/>
  <c r="B107"/>
  <c r="D107" s="1"/>
  <c r="B108"/>
  <c r="B109"/>
  <c r="B110"/>
  <c r="D110" s="1"/>
  <c r="B111"/>
  <c r="B112"/>
  <c r="B113"/>
  <c r="D113" s="1"/>
  <c r="B114"/>
  <c r="B115"/>
  <c r="D115" s="1"/>
  <c r="B116"/>
  <c r="B117"/>
  <c r="B118"/>
  <c r="B119"/>
  <c r="B120"/>
  <c r="D120" s="1"/>
  <c r="B121"/>
  <c r="B122"/>
  <c r="B123"/>
  <c r="B124"/>
  <c r="B125"/>
  <c r="D125" s="1"/>
  <c r="B126"/>
  <c r="F15" i="11"/>
  <c r="I15" s="1"/>
  <c r="F16"/>
  <c r="I16" s="1"/>
  <c r="F17"/>
  <c r="I17" s="1"/>
  <c r="F18"/>
  <c r="I18" s="1"/>
  <c r="F19"/>
  <c r="I19" s="1"/>
  <c r="F20"/>
  <c r="I20" s="1"/>
  <c r="F22"/>
  <c r="I23"/>
  <c r="H24"/>
  <c r="F26"/>
  <c r="I26" s="1"/>
  <c r="F27"/>
  <c r="I27" s="1"/>
  <c r="F28"/>
  <c r="I28" s="1"/>
  <c r="F29"/>
  <c r="I29" s="1"/>
  <c r="F30"/>
  <c r="I30" s="1"/>
  <c r="F31"/>
  <c r="I31" s="1"/>
  <c r="F32"/>
  <c r="I32" s="1"/>
  <c r="F33"/>
  <c r="I33" s="1"/>
  <c r="F34"/>
  <c r="I34" s="1"/>
  <c r="F36"/>
  <c r="I36" s="1"/>
  <c r="F40"/>
  <c r="I40" s="1"/>
  <c r="F41"/>
  <c r="I41" s="1"/>
  <c r="F42"/>
  <c r="I42" s="1"/>
  <c r="F43"/>
  <c r="I43" s="1"/>
  <c r="F44"/>
  <c r="I44" s="1"/>
  <c r="F45"/>
  <c r="I45" s="1"/>
  <c r="F46"/>
  <c r="I46" s="1"/>
  <c r="F47"/>
  <c r="I47" s="1"/>
  <c r="F48"/>
  <c r="I48" s="1"/>
  <c r="H50"/>
  <c r="F52"/>
  <c r="I52" s="1"/>
  <c r="F53"/>
  <c r="I53" s="1"/>
  <c r="F54"/>
  <c r="I54" s="1"/>
  <c r="F55"/>
  <c r="I55" s="1"/>
  <c r="H57"/>
  <c r="H69"/>
  <c r="F71"/>
  <c r="I71" s="1"/>
  <c r="F72"/>
  <c r="I72" s="1"/>
  <c r="F73"/>
  <c r="I73" s="1"/>
  <c r="F74"/>
  <c r="I74" s="1"/>
  <c r="F75"/>
  <c r="I75" s="1"/>
  <c r="F80"/>
  <c r="I80" s="1"/>
  <c r="F81"/>
  <c r="I81" s="1"/>
  <c r="F82"/>
  <c r="I82" s="1"/>
  <c r="F83"/>
  <c r="I83" s="1"/>
  <c r="F84"/>
  <c r="I84" s="1"/>
  <c r="F85"/>
  <c r="I85" s="1"/>
  <c r="H87"/>
  <c r="F89"/>
  <c r="I89" s="1"/>
  <c r="F90"/>
  <c r="I90" s="1"/>
  <c r="F91"/>
  <c r="I91" s="1"/>
  <c r="F92"/>
  <c r="I92" s="1"/>
  <c r="F93"/>
  <c r="I93" s="1"/>
  <c r="F94"/>
  <c r="I94" s="1"/>
  <c r="F95"/>
  <c r="I95" s="1"/>
  <c r="F96"/>
  <c r="I96" s="1"/>
  <c r="F97"/>
  <c r="I97" s="1"/>
  <c r="F98"/>
  <c r="I98" s="1"/>
  <c r="F99"/>
  <c r="I99" s="1"/>
  <c r="H101"/>
  <c r="F103"/>
  <c r="F104"/>
  <c r="F105"/>
  <c r="F106"/>
  <c r="F107"/>
  <c r="F108"/>
  <c r="F109"/>
  <c r="F110"/>
  <c r="F111"/>
  <c r="F112"/>
  <c r="F113"/>
  <c r="H115"/>
  <c r="F119"/>
  <c r="I119" s="1"/>
  <c r="F120"/>
  <c r="I120" s="1"/>
  <c r="I122" s="1"/>
  <c r="F117"/>
  <c r="I117" s="1"/>
  <c r="H122"/>
  <c r="F124"/>
  <c r="I124" s="1"/>
  <c r="F125"/>
  <c r="I125" s="1"/>
  <c r="F126"/>
  <c r="I126" s="1"/>
  <c r="F127"/>
  <c r="I127" s="1"/>
  <c r="F129"/>
  <c r="I129" s="1"/>
  <c r="F130"/>
  <c r="I130" s="1"/>
  <c r="F131"/>
  <c r="I131" s="1"/>
  <c r="F132"/>
  <c r="I132" s="1"/>
  <c r="F133"/>
  <c r="I133" s="1"/>
  <c r="F137"/>
  <c r="I137" s="1"/>
  <c r="F138"/>
  <c r="I138" s="1"/>
  <c r="F139"/>
  <c r="I139" s="1"/>
  <c r="F140"/>
  <c r="I140" s="1"/>
  <c r="F141"/>
  <c r="I141" s="1"/>
  <c r="F142"/>
  <c r="I142" s="1"/>
  <c r="F143"/>
  <c r="I143" s="1"/>
  <c r="F144"/>
  <c r="I144" s="1"/>
  <c r="F145"/>
  <c r="I145" s="1"/>
  <c r="F146"/>
  <c r="I146" s="1"/>
  <c r="H148"/>
  <c r="F150"/>
  <c r="F151"/>
  <c r="I151" s="1"/>
  <c r="F152"/>
  <c r="I152" s="1"/>
  <c r="F153"/>
  <c r="I153" s="1"/>
  <c r="F154"/>
  <c r="I154" s="1"/>
  <c r="F155"/>
  <c r="I155" s="1"/>
  <c r="F156"/>
  <c r="I156" s="1"/>
  <c r="F157"/>
  <c r="I157" s="1"/>
  <c r="F158"/>
  <c r="I158" s="1"/>
  <c r="F159"/>
  <c r="I159" s="1"/>
  <c r="F160"/>
  <c r="I160" s="1"/>
  <c r="H162"/>
  <c r="F167"/>
  <c r="I167" s="1"/>
  <c r="F168"/>
  <c r="I168" s="1"/>
  <c r="F172"/>
  <c r="H174"/>
  <c r="I174"/>
  <c r="B190"/>
  <c r="D190" s="1"/>
  <c r="B191"/>
  <c r="B192"/>
  <c r="J7" i="41" s="1"/>
  <c r="B193" i="11"/>
  <c r="B194"/>
  <c r="B195"/>
  <c r="J10" i="41" s="1"/>
  <c r="B196" i="11"/>
  <c r="J11" i="41" s="1"/>
  <c r="B197" i="11"/>
  <c r="J12" i="41" s="1"/>
  <c r="B198" i="11"/>
  <c r="B199"/>
  <c r="B200"/>
  <c r="J15" i="41" s="1"/>
  <c r="B201" i="11"/>
  <c r="D201" s="1"/>
  <c r="B202"/>
  <c r="B203"/>
  <c r="B204"/>
  <c r="J19" i="41" s="1"/>
  <c r="B205" i="11"/>
  <c r="B206"/>
  <c r="J21" i="41" s="1"/>
  <c r="B207" i="11"/>
  <c r="D207" s="1"/>
  <c r="B208"/>
  <c r="B209"/>
  <c r="B210"/>
  <c r="J25" i="41" s="1"/>
  <c r="B211" i="11"/>
  <c r="B212"/>
  <c r="J27" i="41" s="1"/>
  <c r="F16" i="9"/>
  <c r="I16" s="1"/>
  <c r="F17"/>
  <c r="I17" s="1"/>
  <c r="F22"/>
  <c r="I22" s="1"/>
  <c r="F23"/>
  <c r="I23" s="1"/>
  <c r="I25"/>
  <c r="H26"/>
  <c r="F33"/>
  <c r="I33" s="1"/>
  <c r="F34"/>
  <c r="I34" s="1"/>
  <c r="F35"/>
  <c r="I35" s="1"/>
  <c r="F36"/>
  <c r="I36" s="1"/>
  <c r="F37"/>
  <c r="I37" s="1"/>
  <c r="F38"/>
  <c r="I38" s="1"/>
  <c r="F39"/>
  <c r="I39" s="1"/>
  <c r="H41"/>
  <c r="F47"/>
  <c r="I47" s="1"/>
  <c r="F52"/>
  <c r="I52" s="1"/>
  <c r="F53"/>
  <c r="I53" s="1"/>
  <c r="F54"/>
  <c r="I54" s="1"/>
  <c r="F55"/>
  <c r="I55" s="1"/>
  <c r="F56"/>
  <c r="I56" s="1"/>
  <c r="F57"/>
  <c r="I57" s="1"/>
  <c r="F58"/>
  <c r="I58" s="1"/>
  <c r="F59"/>
  <c r="I59" s="1"/>
  <c r="I60"/>
  <c r="F63"/>
  <c r="I63" s="1"/>
  <c r="I66"/>
  <c r="I67"/>
  <c r="I69"/>
  <c r="F72"/>
  <c r="I72" s="1"/>
  <c r="I74" s="1"/>
  <c r="H74"/>
  <c r="F79"/>
  <c r="I79" s="1"/>
  <c r="I80"/>
  <c r="F85"/>
  <c r="I85" s="1"/>
  <c r="I87" s="1"/>
  <c r="F89"/>
  <c r="I89" s="1"/>
  <c r="F90"/>
  <c r="I90" s="1"/>
  <c r="H93"/>
  <c r="F95"/>
  <c r="I95" s="1"/>
  <c r="F96"/>
  <c r="I96" s="1"/>
  <c r="F97"/>
  <c r="I97" s="1"/>
  <c r="F98"/>
  <c r="I98" s="1"/>
  <c r="F99"/>
  <c r="I99" s="1"/>
  <c r="F100"/>
  <c r="I100" s="1"/>
  <c r="F101"/>
  <c r="I101" s="1"/>
  <c r="F103"/>
  <c r="I103" s="1"/>
  <c r="F109"/>
  <c r="I109" s="1"/>
  <c r="I111" s="1"/>
  <c r="F113"/>
  <c r="I113" s="1"/>
  <c r="F114"/>
  <c r="I114" s="1"/>
  <c r="F119"/>
  <c r="I119" s="1"/>
  <c r="F120"/>
  <c r="I120" s="1"/>
  <c r="F121"/>
  <c r="I121" s="1"/>
  <c r="F122"/>
  <c r="I122" s="1"/>
  <c r="F126"/>
  <c r="I126" s="1"/>
  <c r="F127"/>
  <c r="I127" s="1"/>
  <c r="F128"/>
  <c r="I128" s="1"/>
  <c r="F130"/>
  <c r="I130" s="1"/>
  <c r="I131"/>
  <c r="H132"/>
  <c r="F135"/>
  <c r="I135" s="1"/>
  <c r="F136"/>
  <c r="I136" s="1"/>
  <c r="F140"/>
  <c r="I140" s="1"/>
  <c r="F147"/>
  <c r="I147" s="1"/>
  <c r="F148"/>
  <c r="I148" s="1"/>
  <c r="F149"/>
  <c r="I149" s="1"/>
  <c r="F150"/>
  <c r="I150" s="1"/>
  <c r="F151"/>
  <c r="I151" s="1"/>
  <c r="I152"/>
  <c r="F156"/>
  <c r="I156" s="1"/>
  <c r="F157"/>
  <c r="I157" s="1"/>
  <c r="F158"/>
  <c r="I158" s="1"/>
  <c r="F159"/>
  <c r="I159" s="1"/>
  <c r="F160"/>
  <c r="I160" s="1"/>
  <c r="F161"/>
  <c r="I161" s="1"/>
  <c r="F162"/>
  <c r="I162" s="1"/>
  <c r="F163"/>
  <c r="I163" s="1"/>
  <c r="F164"/>
  <c r="I164" s="1"/>
  <c r="F165"/>
  <c r="I165" s="1"/>
  <c r="F170"/>
  <c r="I170" s="1"/>
  <c r="F171"/>
  <c r="I171" s="1"/>
  <c r="F172"/>
  <c r="I172" s="1"/>
  <c r="F176"/>
  <c r="I176" s="1"/>
  <c r="F177"/>
  <c r="I177" s="1"/>
  <c r="F178"/>
  <c r="I178" s="1"/>
  <c r="F179"/>
  <c r="I179" s="1"/>
  <c r="F180"/>
  <c r="I180" s="1"/>
  <c r="F181"/>
  <c r="I181" s="1"/>
  <c r="F182"/>
  <c r="I182" s="1"/>
  <c r="I184"/>
  <c r="F187"/>
  <c r="I187" s="1"/>
  <c r="F188"/>
  <c r="I188" s="1"/>
  <c r="F192"/>
  <c r="I192" s="1"/>
  <c r="I193"/>
  <c r="F196"/>
  <c r="I196" s="1"/>
  <c r="F199"/>
  <c r="I199" s="1"/>
  <c r="F203"/>
  <c r="I203" s="1"/>
  <c r="F204"/>
  <c r="I204" s="1"/>
  <c r="F205"/>
  <c r="I205" s="1"/>
  <c r="F206"/>
  <c r="I206" s="1"/>
  <c r="F207"/>
  <c r="I207" s="1"/>
  <c r="F208"/>
  <c r="I208" s="1"/>
  <c r="F209"/>
  <c r="I209" s="1"/>
  <c r="F210"/>
  <c r="I210" s="1"/>
  <c r="F211"/>
  <c r="I211" s="1"/>
  <c r="I212"/>
  <c r="H213"/>
  <c r="F215"/>
  <c r="I215" s="1"/>
  <c r="F216"/>
  <c r="I216" s="1"/>
  <c r="F217"/>
  <c r="I217" s="1"/>
  <c r="F218"/>
  <c r="I218" s="1"/>
  <c r="F219"/>
  <c r="I219" s="1"/>
  <c r="F220"/>
  <c r="I220" s="1"/>
  <c r="F221"/>
  <c r="I221" s="1"/>
  <c r="F222"/>
  <c r="I222" s="1"/>
  <c r="F223"/>
  <c r="I223" s="1"/>
  <c r="F224"/>
  <c r="I224" s="1"/>
  <c r="F225"/>
  <c r="I225" s="1"/>
  <c r="F226"/>
  <c r="I226" s="1"/>
  <c r="F227"/>
  <c r="I227" s="1"/>
  <c r="F228"/>
  <c r="I228" s="1"/>
  <c r="F229"/>
  <c r="I229" s="1"/>
  <c r="F230"/>
  <c r="I230" s="1"/>
  <c r="F231"/>
  <c r="I231" s="1"/>
  <c r="F232"/>
  <c r="I232" s="1"/>
  <c r="F233"/>
  <c r="I233" s="1"/>
  <c r="F234"/>
  <c r="I234" s="1"/>
  <c r="F235"/>
  <c r="I235" s="1"/>
  <c r="F236"/>
  <c r="I236" s="1"/>
  <c r="H238"/>
  <c r="F240"/>
  <c r="I240" s="1"/>
  <c r="F241"/>
  <c r="I241" s="1"/>
  <c r="F242"/>
  <c r="I242" s="1"/>
  <c r="F243"/>
  <c r="I243" s="1"/>
  <c r="F244"/>
  <c r="I244" s="1"/>
  <c r="F245"/>
  <c r="I245" s="1"/>
  <c r="F246"/>
  <c r="I246" s="1"/>
  <c r="F247"/>
  <c r="I247" s="1"/>
  <c r="F248"/>
  <c r="I248" s="1"/>
  <c r="F249"/>
  <c r="I249" s="1"/>
  <c r="F250"/>
  <c r="I250" s="1"/>
  <c r="F251"/>
  <c r="I251" s="1"/>
  <c r="F252"/>
  <c r="I252" s="1"/>
  <c r="F253"/>
  <c r="I253" s="1"/>
  <c r="F254"/>
  <c r="I254" s="1"/>
  <c r="F255"/>
  <c r="I255" s="1"/>
  <c r="F256"/>
  <c r="I256" s="1"/>
  <c r="F257"/>
  <c r="I257" s="1"/>
  <c r="F258"/>
  <c r="I258" s="1"/>
  <c r="F259"/>
  <c r="I259" s="1"/>
  <c r="F260"/>
  <c r="I260" s="1"/>
  <c r="F261"/>
  <c r="I261" s="1"/>
  <c r="F262"/>
  <c r="I262" s="1"/>
  <c r="F263"/>
  <c r="I263" s="1"/>
  <c r="F264"/>
  <c r="I264" s="1"/>
  <c r="F265"/>
  <c r="I265" s="1"/>
  <c r="H267"/>
  <c r="F269"/>
  <c r="I269" s="1"/>
  <c r="F270"/>
  <c r="I270" s="1"/>
  <c r="F271"/>
  <c r="I271" s="1"/>
  <c r="F272"/>
  <c r="I272" s="1"/>
  <c r="F273"/>
  <c r="I273" s="1"/>
  <c r="F274"/>
  <c r="I274" s="1"/>
  <c r="F275"/>
  <c r="I275" s="1"/>
  <c r="F276"/>
  <c r="I276" s="1"/>
  <c r="F277"/>
  <c r="I277" s="1"/>
  <c r="F278"/>
  <c r="I278" s="1"/>
  <c r="F279"/>
  <c r="I279" s="1"/>
  <c r="F280"/>
  <c r="I280" s="1"/>
  <c r="F281"/>
  <c r="I281" s="1"/>
  <c r="F282"/>
  <c r="I282" s="1"/>
  <c r="F283"/>
  <c r="I283" s="1"/>
  <c r="F284"/>
  <c r="I284" s="1"/>
  <c r="F285"/>
  <c r="I285" s="1"/>
  <c r="F286"/>
  <c r="I286" s="1"/>
  <c r="F287"/>
  <c r="I287" s="1"/>
  <c r="F288"/>
  <c r="I288" s="1"/>
  <c r="F289"/>
  <c r="I289" s="1"/>
  <c r="F290"/>
  <c r="I290" s="1"/>
  <c r="I291"/>
  <c r="H292"/>
  <c r="F294"/>
  <c r="I294" s="1"/>
  <c r="F296"/>
  <c r="I296" s="1"/>
  <c r="F297"/>
  <c r="I297" s="1"/>
  <c r="F298"/>
  <c r="I298" s="1"/>
  <c r="F299"/>
  <c r="I299" s="1"/>
  <c r="F300"/>
  <c r="I300" s="1"/>
  <c r="F301"/>
  <c r="I301" s="1"/>
  <c r="F302"/>
  <c r="I302" s="1"/>
  <c r="F303"/>
  <c r="I303" s="1"/>
  <c r="F304"/>
  <c r="I304" s="1"/>
  <c r="F305"/>
  <c r="I305" s="1"/>
  <c r="F309"/>
  <c r="I309" s="1"/>
  <c r="F310"/>
  <c r="I310" s="1"/>
  <c r="F311"/>
  <c r="I311" s="1"/>
  <c r="F312"/>
  <c r="I312" s="1"/>
  <c r="F313"/>
  <c r="I313" s="1"/>
  <c r="F314"/>
  <c r="I314" s="1"/>
  <c r="F315"/>
  <c r="I315" s="1"/>
  <c r="F316"/>
  <c r="I316" s="1"/>
  <c r="F317"/>
  <c r="I317" s="1"/>
  <c r="F318"/>
  <c r="I318" s="1"/>
  <c r="F319"/>
  <c r="I319" s="1"/>
  <c r="F323"/>
  <c r="I323" s="1"/>
  <c r="F324"/>
  <c r="I324" s="1"/>
  <c r="F325"/>
  <c r="I325" s="1"/>
  <c r="F330"/>
  <c r="I330" s="1"/>
  <c r="F331"/>
  <c r="I331" s="1"/>
  <c r="F332"/>
  <c r="I332" s="1"/>
  <c r="H334"/>
  <c r="B350"/>
  <c r="D351"/>
  <c r="B352"/>
  <c r="D352" s="1"/>
  <c r="B353"/>
  <c r="B354"/>
  <c r="I9" i="41" s="1"/>
  <c r="D355" i="9"/>
  <c r="B356"/>
  <c r="B357"/>
  <c r="B358"/>
  <c r="I13" i="41" s="1"/>
  <c r="B359" i="9"/>
  <c r="B360"/>
  <c r="B361"/>
  <c r="B362"/>
  <c r="D362" s="1"/>
  <c r="B363"/>
  <c r="D363" s="1"/>
  <c r="B364"/>
  <c r="I19" i="41" s="1"/>
  <c r="B365" i="9"/>
  <c r="D365" s="1"/>
  <c r="B366"/>
  <c r="B367"/>
  <c r="D367" s="1"/>
  <c r="B368"/>
  <c r="D368" s="1"/>
  <c r="B369"/>
  <c r="B370"/>
  <c r="I25" i="41" s="1"/>
  <c r="B371" i="9"/>
  <c r="D371" s="1"/>
  <c r="B372"/>
  <c r="F15" i="7"/>
  <c r="I15" s="1"/>
  <c r="F16"/>
  <c r="I16" s="1"/>
  <c r="I17"/>
  <c r="F20"/>
  <c r="I20" s="1"/>
  <c r="F21"/>
  <c r="I21" s="1"/>
  <c r="F22"/>
  <c r="I22" s="1"/>
  <c r="F23"/>
  <c r="I23" s="1"/>
  <c r="F24"/>
  <c r="I24" s="1"/>
  <c r="F25"/>
  <c r="I25" s="1"/>
  <c r="F26"/>
  <c r="I26" s="1"/>
  <c r="F27"/>
  <c r="I27" s="1"/>
  <c r="F28"/>
  <c r="I28" s="1"/>
  <c r="I29"/>
  <c r="H30"/>
  <c r="F32"/>
  <c r="I32" s="1"/>
  <c r="F33"/>
  <c r="I33" s="1"/>
  <c r="F34"/>
  <c r="I34" s="1"/>
  <c r="F35"/>
  <c r="I35" s="1"/>
  <c r="F36"/>
  <c r="I36" s="1"/>
  <c r="I37"/>
  <c r="F40"/>
  <c r="I40" s="1"/>
  <c r="F41"/>
  <c r="I41" s="1"/>
  <c r="F44"/>
  <c r="I44" s="1"/>
  <c r="F45"/>
  <c r="I45" s="1"/>
  <c r="F46"/>
  <c r="I46" s="1"/>
  <c r="I47"/>
  <c r="F50"/>
  <c r="I50" s="1"/>
  <c r="F51"/>
  <c r="I51" s="1"/>
  <c r="F52"/>
  <c r="I52" s="1"/>
  <c r="F53"/>
  <c r="I53" s="1"/>
  <c r="I54"/>
  <c r="F58"/>
  <c r="I58" s="1"/>
  <c r="F59"/>
  <c r="I59" s="1"/>
  <c r="I60"/>
  <c r="F63"/>
  <c r="I63" s="1"/>
  <c r="F64"/>
  <c r="I64" s="1"/>
  <c r="F65"/>
  <c r="I65" s="1"/>
  <c r="F66"/>
  <c r="I66" s="1"/>
  <c r="F67"/>
  <c r="I67" s="1"/>
  <c r="F68"/>
  <c r="I68" s="1"/>
  <c r="F69"/>
  <c r="I69" s="1"/>
  <c r="F70"/>
  <c r="I70" s="1"/>
  <c r="F71"/>
  <c r="I71" s="1"/>
  <c r="F72"/>
  <c r="I72" s="1"/>
  <c r="F73"/>
  <c r="I73" s="1"/>
  <c r="F74"/>
  <c r="I74" s="1"/>
  <c r="F75"/>
  <c r="I75" s="1"/>
  <c r="F76"/>
  <c r="I76" s="1"/>
  <c r="F77"/>
  <c r="I77" s="1"/>
  <c r="F78"/>
  <c r="I78" s="1"/>
  <c r="F79"/>
  <c r="I79" s="1"/>
  <c r="I80"/>
  <c r="F83"/>
  <c r="I83" s="1"/>
  <c r="F85"/>
  <c r="I85" s="1"/>
  <c r="I86"/>
  <c r="F89"/>
  <c r="I89" s="1"/>
  <c r="F90"/>
  <c r="I90" s="1"/>
  <c r="F91"/>
  <c r="I91" s="1"/>
  <c r="F92"/>
  <c r="I92" s="1"/>
  <c r="F93"/>
  <c r="I93" s="1"/>
  <c r="F94"/>
  <c r="I94" s="1"/>
  <c r="F95"/>
  <c r="I95" s="1"/>
  <c r="F96"/>
  <c r="I96" s="1"/>
  <c r="F97"/>
  <c r="I97" s="1"/>
  <c r="F98"/>
  <c r="I98" s="1"/>
  <c r="F99"/>
  <c r="I99" s="1"/>
  <c r="F100"/>
  <c r="I100" s="1"/>
  <c r="F101"/>
  <c r="I101" s="1"/>
  <c r="F102"/>
  <c r="I102" s="1"/>
  <c r="F103"/>
  <c r="I103" s="1"/>
  <c r="F104"/>
  <c r="I104" s="1"/>
  <c r="F105"/>
  <c r="I105" s="1"/>
  <c r="F106"/>
  <c r="I106" s="1"/>
  <c r="F107"/>
  <c r="I107" s="1"/>
  <c r="F108"/>
  <c r="I108" s="1"/>
  <c r="F109"/>
  <c r="I109" s="1"/>
  <c r="F110"/>
  <c r="I110" s="1"/>
  <c r="F111"/>
  <c r="I111" s="1"/>
  <c r="F112"/>
  <c r="I112" s="1"/>
  <c r="F113"/>
  <c r="I113" s="1"/>
  <c r="I114"/>
  <c r="F119"/>
  <c r="I119" s="1"/>
  <c r="F120"/>
  <c r="I120" s="1"/>
  <c r="I123"/>
  <c r="F126"/>
  <c r="I126" s="1"/>
  <c r="F127"/>
  <c r="I127" s="1"/>
  <c r="F128"/>
  <c r="I128" s="1"/>
  <c r="I129"/>
  <c r="H130"/>
  <c r="B146"/>
  <c r="B147"/>
  <c r="B148"/>
  <c r="B149"/>
  <c r="B150"/>
  <c r="D150" s="1"/>
  <c r="B151"/>
  <c r="D151" s="1"/>
  <c r="B152"/>
  <c r="B153"/>
  <c r="D153" s="1"/>
  <c r="B154"/>
  <c r="B155"/>
  <c r="H14" i="41" s="1"/>
  <c r="B156" i="7"/>
  <c r="D156" s="1"/>
  <c r="B157"/>
  <c r="B158"/>
  <c r="B159"/>
  <c r="B160"/>
  <c r="B161"/>
  <c r="B162"/>
  <c r="B163"/>
  <c r="H22" i="41" s="1"/>
  <c r="B164" i="7"/>
  <c r="B165"/>
  <c r="D165" s="1"/>
  <c r="B166"/>
  <c r="B167"/>
  <c r="B168"/>
  <c r="D168" s="1"/>
  <c r="F17" i="5"/>
  <c r="I17" s="1"/>
  <c r="F18"/>
  <c r="I18" s="1"/>
  <c r="F19"/>
  <c r="I19" s="1"/>
  <c r="F20"/>
  <c r="I20" s="1"/>
  <c r="F21"/>
  <c r="I21" s="1"/>
  <c r="F22"/>
  <c r="I22" s="1"/>
  <c r="F23"/>
  <c r="I23" s="1"/>
  <c r="F24"/>
  <c r="I24" s="1"/>
  <c r="F29"/>
  <c r="I29" s="1"/>
  <c r="F30"/>
  <c r="I30" s="1"/>
  <c r="F31"/>
  <c r="I31" s="1"/>
  <c r="F32"/>
  <c r="I32" s="1"/>
  <c r="I33"/>
  <c r="F38"/>
  <c r="I38" s="1"/>
  <c r="F39"/>
  <c r="I39" s="1"/>
  <c r="F40"/>
  <c r="I40" s="1"/>
  <c r="F41"/>
  <c r="I41" s="1"/>
  <c r="F42"/>
  <c r="I42" s="1"/>
  <c r="F43"/>
  <c r="I43" s="1"/>
  <c r="F44"/>
  <c r="I44" s="1"/>
  <c r="F45"/>
  <c r="I45" s="1"/>
  <c r="F46"/>
  <c r="I46" s="1"/>
  <c r="I47"/>
  <c r="F50"/>
  <c r="I50" s="1"/>
  <c r="F51"/>
  <c r="I51" s="1"/>
  <c r="F52"/>
  <c r="I52" s="1"/>
  <c r="F53"/>
  <c r="I53" s="1"/>
  <c r="F54"/>
  <c r="I54" s="1"/>
  <c r="F55"/>
  <c r="I55" s="1"/>
  <c r="F56"/>
  <c r="I56" s="1"/>
  <c r="F57"/>
  <c r="I57" s="1"/>
  <c r="F58"/>
  <c r="I58" s="1"/>
  <c r="F59"/>
  <c r="I59" s="1"/>
  <c r="F60"/>
  <c r="I60" s="1"/>
  <c r="F61"/>
  <c r="I61" s="1"/>
  <c r="F62"/>
  <c r="I62" s="1"/>
  <c r="F64"/>
  <c r="I64" s="1"/>
  <c r="I65"/>
  <c r="F68"/>
  <c r="I68" s="1"/>
  <c r="F69"/>
  <c r="I69" s="1"/>
  <c r="F70"/>
  <c r="I70" s="1"/>
  <c r="F71"/>
  <c r="I71" s="1"/>
  <c r="F72"/>
  <c r="I72" s="1"/>
  <c r="F73"/>
  <c r="I73" s="1"/>
  <c r="I74"/>
  <c r="H75"/>
  <c r="F77"/>
  <c r="I77" s="1"/>
  <c r="F78"/>
  <c r="I78" s="1"/>
  <c r="F79"/>
  <c r="I79" s="1"/>
  <c r="I80"/>
  <c r="H81"/>
  <c r="F83"/>
  <c r="I83" s="1"/>
  <c r="F84"/>
  <c r="I84" s="1"/>
  <c r="F85"/>
  <c r="I85" s="1"/>
  <c r="F86"/>
  <c r="I86" s="1"/>
  <c r="I87"/>
  <c r="H88"/>
  <c r="F90"/>
  <c r="I90" s="1"/>
  <c r="F91"/>
  <c r="I91" s="1"/>
  <c r="F92"/>
  <c r="I92" s="1"/>
  <c r="F93"/>
  <c r="I93" s="1"/>
  <c r="F94"/>
  <c r="I94" s="1"/>
  <c r="I96"/>
  <c r="F99"/>
  <c r="I99" s="1"/>
  <c r="F100"/>
  <c r="I100" s="1"/>
  <c r="F101"/>
  <c r="I101" s="1"/>
  <c r="F102"/>
  <c r="I102" s="1"/>
  <c r="I103"/>
  <c r="H104"/>
  <c r="B119"/>
  <c r="B120"/>
  <c r="G6" i="41" s="1"/>
  <c r="B121" i="5"/>
  <c r="D121" s="1"/>
  <c r="B122"/>
  <c r="B123"/>
  <c r="D123" s="1"/>
  <c r="B124"/>
  <c r="B125"/>
  <c r="B126"/>
  <c r="G12" i="41" s="1"/>
  <c r="B127" i="5"/>
  <c r="B128"/>
  <c r="G14" i="41" s="1"/>
  <c r="B129" i="5"/>
  <c r="D129" s="1"/>
  <c r="B130"/>
  <c r="D130" s="1"/>
  <c r="B131"/>
  <c r="B132"/>
  <c r="B133"/>
  <c r="B134"/>
  <c r="D134" s="1"/>
  <c r="B135"/>
  <c r="B136"/>
  <c r="G22" i="41" s="1"/>
  <c r="B137" i="5"/>
  <c r="B138"/>
  <c r="B139"/>
  <c r="B140"/>
  <c r="B141"/>
  <c r="D141" s="1"/>
  <c r="F15" i="3"/>
  <c r="I15" s="1"/>
  <c r="F16"/>
  <c r="I16" s="1"/>
  <c r="F17"/>
  <c r="I17" s="1"/>
  <c r="F18"/>
  <c r="I18" s="1"/>
  <c r="F19"/>
  <c r="I19" s="1"/>
  <c r="F20"/>
  <c r="I20" s="1"/>
  <c r="I21"/>
  <c r="H22"/>
  <c r="F24"/>
  <c r="I24" s="1"/>
  <c r="F25"/>
  <c r="I25" s="1"/>
  <c r="F26"/>
  <c r="I26" s="1"/>
  <c r="F27"/>
  <c r="I27" s="1"/>
  <c r="F28"/>
  <c r="I28" s="1"/>
  <c r="F29"/>
  <c r="I29" s="1"/>
  <c r="I30"/>
  <c r="H31"/>
  <c r="F37"/>
  <c r="I37" s="1"/>
  <c r="I38"/>
  <c r="H39"/>
  <c r="F41"/>
  <c r="I41" s="1"/>
  <c r="F44"/>
  <c r="I44" s="1"/>
  <c r="I46"/>
  <c r="H47"/>
  <c r="F49"/>
  <c r="I49" s="1"/>
  <c r="F50"/>
  <c r="I50" s="1"/>
  <c r="F51"/>
  <c r="I51" s="1"/>
  <c r="F52"/>
  <c r="I52" s="1"/>
  <c r="F53"/>
  <c r="I53" s="1"/>
  <c r="F54"/>
  <c r="I54" s="1"/>
  <c r="H56"/>
  <c r="F58"/>
  <c r="I58" s="1"/>
  <c r="F59"/>
  <c r="I59" s="1"/>
  <c r="F60"/>
  <c r="I60" s="1"/>
  <c r="F61"/>
  <c r="I61" s="1"/>
  <c r="F62"/>
  <c r="I62" s="1"/>
  <c r="F70"/>
  <c r="I70" s="1"/>
  <c r="F71"/>
  <c r="I71" s="1"/>
  <c r="F72"/>
  <c r="I72" s="1"/>
  <c r="I74"/>
  <c r="F77"/>
  <c r="I77" s="1"/>
  <c r="I80" s="1"/>
  <c r="F78"/>
  <c r="I79"/>
  <c r="H80"/>
  <c r="F82"/>
  <c r="I82" s="1"/>
  <c r="F83"/>
  <c r="I83" s="1"/>
  <c r="F84"/>
  <c r="I84" s="1"/>
  <c r="F85"/>
  <c r="I85" s="1"/>
  <c r="F86"/>
  <c r="I86" s="1"/>
  <c r="F87"/>
  <c r="I87" s="1"/>
  <c r="F88"/>
  <c r="I88" s="1"/>
  <c r="F89"/>
  <c r="I89" s="1"/>
  <c r="F90"/>
  <c r="I90" s="1"/>
  <c r="F93"/>
  <c r="I93" s="1"/>
  <c r="F94"/>
  <c r="I94" s="1"/>
  <c r="I95"/>
  <c r="F98"/>
  <c r="I98" s="1"/>
  <c r="F99"/>
  <c r="I99" s="1"/>
  <c r="F100"/>
  <c r="I100" s="1"/>
  <c r="F101"/>
  <c r="I101" s="1"/>
  <c r="F102"/>
  <c r="I102" s="1"/>
  <c r="F103"/>
  <c r="I103" s="1"/>
  <c r="F104"/>
  <c r="I104" s="1"/>
  <c r="F105"/>
  <c r="I105" s="1"/>
  <c r="I106"/>
  <c r="H107"/>
  <c r="F109"/>
  <c r="I109" s="1"/>
  <c r="F110"/>
  <c r="I110" s="1"/>
  <c r="F111"/>
  <c r="I111" s="1"/>
  <c r="F112"/>
  <c r="I112" s="1"/>
  <c r="F113"/>
  <c r="I113" s="1"/>
  <c r="F114"/>
  <c r="I114" s="1"/>
  <c r="I115"/>
  <c r="H116"/>
  <c r="F118"/>
  <c r="I118" s="1"/>
  <c r="F119"/>
  <c r="I119" s="1"/>
  <c r="F120"/>
  <c r="I120" s="1"/>
  <c r="F121"/>
  <c r="I121" s="1"/>
  <c r="F122"/>
  <c r="I122" s="1"/>
  <c r="F123"/>
  <c r="I123" s="1"/>
  <c r="I124"/>
  <c r="H125"/>
  <c r="F130"/>
  <c r="I130" s="1"/>
  <c r="I133" s="1"/>
  <c r="I132"/>
  <c r="F135"/>
  <c r="I135" s="1"/>
  <c r="F137"/>
  <c r="I137" s="1"/>
  <c r="F138"/>
  <c r="I138" s="1"/>
  <c r="I139"/>
  <c r="H140"/>
  <c r="F142"/>
  <c r="I142" s="1"/>
  <c r="F143"/>
  <c r="I143" s="1"/>
  <c r="F144"/>
  <c r="I144" s="1"/>
  <c r="F145"/>
  <c r="I145" s="1"/>
  <c r="F149"/>
  <c r="I149" s="1"/>
  <c r="F150"/>
  <c r="I150" s="1"/>
  <c r="I151"/>
  <c r="F154"/>
  <c r="I154" s="1"/>
  <c r="F155"/>
  <c r="I155" s="1"/>
  <c r="F156"/>
  <c r="I156" s="1"/>
  <c r="F160"/>
  <c r="I160" s="1"/>
  <c r="F157"/>
  <c r="I157" s="1"/>
  <c r="F158"/>
  <c r="I158" s="1"/>
  <c r="F161"/>
  <c r="I161" s="1"/>
  <c r="I162"/>
  <c r="H163"/>
  <c r="F64"/>
  <c r="I64" s="1"/>
  <c r="F65"/>
  <c r="I65" s="1"/>
  <c r="F165"/>
  <c r="I165" s="1"/>
  <c r="F166"/>
  <c r="I166" s="1"/>
  <c r="F167"/>
  <c r="I167" s="1"/>
  <c r="F168"/>
  <c r="I168" s="1"/>
  <c r="F169"/>
  <c r="I169" s="1"/>
  <c r="F170"/>
  <c r="I170" s="1"/>
  <c r="F171"/>
  <c r="I171" s="1"/>
  <c r="F172"/>
  <c r="I172" s="1"/>
  <c r="F173"/>
  <c r="I173" s="1"/>
  <c r="F174"/>
  <c r="I174" s="1"/>
  <c r="F175"/>
  <c r="I175" s="1"/>
  <c r="F176"/>
  <c r="I176" s="1"/>
  <c r="F177"/>
  <c r="I177" s="1"/>
  <c r="F178"/>
  <c r="I178" s="1"/>
  <c r="F179"/>
  <c r="I179" s="1"/>
  <c r="F180"/>
  <c r="I180" s="1"/>
  <c r="F181"/>
  <c r="I181" s="1"/>
  <c r="F182"/>
  <c r="I182" s="1"/>
  <c r="F183"/>
  <c r="I183" s="1"/>
  <c r="F184"/>
  <c r="I184" s="1"/>
  <c r="F185"/>
  <c r="I185" s="1"/>
  <c r="F186"/>
  <c r="I186" s="1"/>
  <c r="F187"/>
  <c r="I187" s="1"/>
  <c r="F188"/>
  <c r="I188" s="1"/>
  <c r="F189"/>
  <c r="I189" s="1"/>
  <c r="F190"/>
  <c r="I190" s="1"/>
  <c r="I191"/>
  <c r="H192"/>
  <c r="F194"/>
  <c r="I194" s="1"/>
  <c r="F195"/>
  <c r="I195" s="1"/>
  <c r="F196"/>
  <c r="I196" s="1"/>
  <c r="F197"/>
  <c r="I197" s="1"/>
  <c r="F198"/>
  <c r="I198" s="1"/>
  <c r="F199"/>
  <c r="I199" s="1"/>
  <c r="F200"/>
  <c r="I200" s="1"/>
  <c r="F201"/>
  <c r="I201" s="1"/>
  <c r="F202"/>
  <c r="I202" s="1"/>
  <c r="F203"/>
  <c r="I203" s="1"/>
  <c r="F204"/>
  <c r="I204" s="1"/>
  <c r="F205"/>
  <c r="I205" s="1"/>
  <c r="F206"/>
  <c r="I206" s="1"/>
  <c r="F207"/>
  <c r="I207" s="1"/>
  <c r="F208"/>
  <c r="I208" s="1"/>
  <c r="F209"/>
  <c r="I209" s="1"/>
  <c r="F210"/>
  <c r="I210" s="1"/>
  <c r="F211"/>
  <c r="I211" s="1"/>
  <c r="H213"/>
  <c r="B229"/>
  <c r="D229" s="1"/>
  <c r="B230"/>
  <c r="B231"/>
  <c r="D231" s="1"/>
  <c r="B232"/>
  <c r="D232" s="1"/>
  <c r="B233"/>
  <c r="D233" s="1"/>
  <c r="B234"/>
  <c r="D234" s="1"/>
  <c r="B235"/>
  <c r="F11" i="41" s="1"/>
  <c r="B236" i="3"/>
  <c r="B237"/>
  <c r="B238"/>
  <c r="D238" s="1"/>
  <c r="B239"/>
  <c r="F15" i="41" s="1"/>
  <c r="B240" i="3"/>
  <c r="B241"/>
  <c r="F17" i="41" s="1"/>
  <c r="B242" i="3"/>
  <c r="B243"/>
  <c r="D243" s="1"/>
  <c r="B244"/>
  <c r="B245"/>
  <c r="D245" s="1"/>
  <c r="B246"/>
  <c r="B247"/>
  <c r="F23" i="41" s="1"/>
  <c r="B248" i="3"/>
  <c r="D248" s="1"/>
  <c r="B249"/>
  <c r="D249" s="1"/>
  <c r="B250"/>
  <c r="D250" s="1"/>
  <c r="B251"/>
  <c r="F27" i="41" s="1"/>
  <c r="F17" i="1"/>
  <c r="I17" s="1"/>
  <c r="F18"/>
  <c r="I18" s="1"/>
  <c r="F19"/>
  <c r="I19" s="1"/>
  <c r="F20"/>
  <c r="I20" s="1"/>
  <c r="F21"/>
  <c r="I21" s="1"/>
  <c r="F23"/>
  <c r="I23" s="1"/>
  <c r="F24"/>
  <c r="I24" s="1"/>
  <c r="F25"/>
  <c r="I25" s="1"/>
  <c r="F29"/>
  <c r="I29" s="1"/>
  <c r="F30"/>
  <c r="F31"/>
  <c r="I31" s="1"/>
  <c r="I32"/>
  <c r="F35"/>
  <c r="I35" s="1"/>
  <c r="F36"/>
  <c r="I36" s="1"/>
  <c r="F37"/>
  <c r="I37" s="1"/>
  <c r="F38"/>
  <c r="I38" s="1"/>
  <c r="F39"/>
  <c r="I39" s="1"/>
  <c r="F40"/>
  <c r="I40" s="1"/>
  <c r="F41"/>
  <c r="I41" s="1"/>
  <c r="F42"/>
  <c r="I42" s="1"/>
  <c r="F43"/>
  <c r="I43" s="1"/>
  <c r="F44"/>
  <c r="I44" s="1"/>
  <c r="F45"/>
  <c r="I45" s="1"/>
  <c r="F46"/>
  <c r="I46" s="1"/>
  <c r="F47"/>
  <c r="I47" s="1"/>
  <c r="F48"/>
  <c r="I48" s="1"/>
  <c r="F49"/>
  <c r="I49" s="1"/>
  <c r="F50"/>
  <c r="I50" s="1"/>
  <c r="F51"/>
  <c r="I51" s="1"/>
  <c r="F52"/>
  <c r="I52" s="1"/>
  <c r="F53"/>
  <c r="I53" s="1"/>
  <c r="F54"/>
  <c r="I54" s="1"/>
  <c r="F55"/>
  <c r="I55" s="1"/>
  <c r="F56"/>
  <c r="I56" s="1"/>
  <c r="F57"/>
  <c r="I57" s="1"/>
  <c r="F58"/>
  <c r="I58" s="1"/>
  <c r="F59"/>
  <c r="I59" s="1"/>
  <c r="F60"/>
  <c r="I60" s="1"/>
  <c r="F61"/>
  <c r="I61" s="1"/>
  <c r="F62"/>
  <c r="I62" s="1"/>
  <c r="F63"/>
  <c r="I63" s="1"/>
  <c r="F64"/>
  <c r="I64" s="1"/>
  <c r="F65"/>
  <c r="I65" s="1"/>
  <c r="F66"/>
  <c r="I66" s="1"/>
  <c r="F67"/>
  <c r="I67" s="1"/>
  <c r="F68"/>
  <c r="I68" s="1"/>
  <c r="F69"/>
  <c r="I69" s="1"/>
  <c r="F70"/>
  <c r="I70" s="1"/>
  <c r="F71"/>
  <c r="I71" s="1"/>
  <c r="F72"/>
  <c r="I72" s="1"/>
  <c r="F73"/>
  <c r="I73" s="1"/>
  <c r="F74"/>
  <c r="I74" s="1"/>
  <c r="F75"/>
  <c r="I75" s="1"/>
  <c r="F76"/>
  <c r="I76" s="1"/>
  <c r="F77"/>
  <c r="I77" s="1"/>
  <c r="F78"/>
  <c r="I78" s="1"/>
  <c r="F79"/>
  <c r="I79" s="1"/>
  <c r="F80"/>
  <c r="I80" s="1"/>
  <c r="F81"/>
  <c r="I81" s="1"/>
  <c r="F82"/>
  <c r="I82" s="1"/>
  <c r="F83"/>
  <c r="I83" s="1"/>
  <c r="F84"/>
  <c r="I84" s="1"/>
  <c r="F85"/>
  <c r="I85" s="1"/>
  <c r="F86"/>
  <c r="I86" s="1"/>
  <c r="F87"/>
  <c r="I87" s="1"/>
  <c r="F88"/>
  <c r="F89"/>
  <c r="I89" s="1"/>
  <c r="F90"/>
  <c r="I90" s="1"/>
  <c r="F91"/>
  <c r="I91" s="1"/>
  <c r="F92"/>
  <c r="I92" s="1"/>
  <c r="F93"/>
  <c r="I93" s="1"/>
  <c r="F94"/>
  <c r="I94" s="1"/>
  <c r="F95"/>
  <c r="I95" s="1"/>
  <c r="F96"/>
  <c r="I96" s="1"/>
  <c r="F97"/>
  <c r="I97" s="1"/>
  <c r="F98"/>
  <c r="I98" s="1"/>
  <c r="F99"/>
  <c r="I99" s="1"/>
  <c r="F100"/>
  <c r="I100" s="1"/>
  <c r="F102"/>
  <c r="I102" s="1"/>
  <c r="F103"/>
  <c r="I103" s="1"/>
  <c r="F104"/>
  <c r="I104" s="1"/>
  <c r="F105"/>
  <c r="I105" s="1"/>
  <c r="F106"/>
  <c r="I106" s="1"/>
  <c r="F107"/>
  <c r="I107" s="1"/>
  <c r="F108"/>
  <c r="I108" s="1"/>
  <c r="F109"/>
  <c r="I109" s="1"/>
  <c r="F110"/>
  <c r="I110" s="1"/>
  <c r="F111"/>
  <c r="I111" s="1"/>
  <c r="F112"/>
  <c r="I112" s="1"/>
  <c r="F113"/>
  <c r="I113" s="1"/>
  <c r="F114"/>
  <c r="I114" s="1"/>
  <c r="F115"/>
  <c r="I115" s="1"/>
  <c r="F116"/>
  <c r="I116" s="1"/>
  <c r="F117"/>
  <c r="I117" s="1"/>
  <c r="B134"/>
  <c r="B135"/>
  <c r="B136"/>
  <c r="B137"/>
  <c r="B138"/>
  <c r="B139"/>
  <c r="B140"/>
  <c r="B141"/>
  <c r="D141" s="1"/>
  <c r="B142"/>
  <c r="B143"/>
  <c r="D143" s="1"/>
  <c r="B144"/>
  <c r="D144" s="1"/>
  <c r="B145"/>
  <c r="B146"/>
  <c r="D146" s="1"/>
  <c r="B147"/>
  <c r="D147" s="1"/>
  <c r="B148"/>
  <c r="B149"/>
  <c r="D149" s="1"/>
  <c r="B150"/>
  <c r="D150" s="1"/>
  <c r="B151"/>
  <c r="B152"/>
  <c r="B153"/>
  <c r="B154"/>
  <c r="D154" s="1"/>
  <c r="B155"/>
  <c r="B156"/>
  <c r="H336" i="9" l="1"/>
  <c r="I104" i="23"/>
  <c r="I70"/>
  <c r="I54"/>
  <c r="I35"/>
  <c r="P28" i="41"/>
  <c r="I174" i="9"/>
  <c r="I81"/>
  <c r="I61"/>
  <c r="D46" i="33"/>
  <c r="I153" i="9"/>
  <c r="I328"/>
  <c r="I20"/>
  <c r="I70"/>
  <c r="I51" i="35"/>
  <c r="I188" i="17"/>
  <c r="I274"/>
  <c r="I286"/>
  <c r="I93"/>
  <c r="I43"/>
  <c r="I87" i="35"/>
  <c r="I143" i="25"/>
  <c r="I99"/>
  <c r="I238"/>
  <c r="I77"/>
  <c r="H295"/>
  <c r="Q8" i="41"/>
  <c r="D312" i="25"/>
  <c r="Q10" i="41"/>
  <c r="D314" i="25"/>
  <c r="Q5" i="41"/>
  <c r="D309" i="25"/>
  <c r="B332"/>
  <c r="Q6" i="41"/>
  <c r="D310" i="25"/>
  <c r="I132" i="9"/>
  <c r="I138"/>
  <c r="I334"/>
  <c r="I201"/>
  <c r="I194"/>
  <c r="D50" i="33"/>
  <c r="D59"/>
  <c r="D38"/>
  <c r="V14" i="41"/>
  <c r="D49" i="33"/>
  <c r="I41" i="9"/>
  <c r="I29" i="31"/>
  <c r="I31" s="1"/>
  <c r="I61" i="35"/>
  <c r="W5" i="41"/>
  <c r="B126" i="35"/>
  <c r="I29" i="29"/>
  <c r="I224" i="25"/>
  <c r="I271"/>
  <c r="I293"/>
  <c r="I88"/>
  <c r="I244"/>
  <c r="I201"/>
  <c r="I135"/>
  <c r="I120"/>
  <c r="I110"/>
  <c r="I83" i="21"/>
  <c r="I264" i="17"/>
  <c r="I157"/>
  <c r="I60"/>
  <c r="I245"/>
  <c r="I88"/>
  <c r="I226"/>
  <c r="I215"/>
  <c r="I70"/>
  <c r="I36"/>
  <c r="I20"/>
  <c r="M7" i="41"/>
  <c r="M28" s="1"/>
  <c r="B330" i="17"/>
  <c r="I143"/>
  <c r="I101" i="11"/>
  <c r="I167" i="9"/>
  <c r="I292"/>
  <c r="I26"/>
  <c r="I213"/>
  <c r="I238"/>
  <c r="I105"/>
  <c r="I307"/>
  <c r="I93"/>
  <c r="B373"/>
  <c r="I267"/>
  <c r="I185"/>
  <c r="I130" i="7"/>
  <c r="I115"/>
  <c r="I68" i="3"/>
  <c r="V15" i="41"/>
  <c r="I168" i="21"/>
  <c r="I52"/>
  <c r="I81" i="5"/>
  <c r="I87" i="11"/>
  <c r="T22" i="41"/>
  <c r="I57" i="11"/>
  <c r="I31" i="3"/>
  <c r="H176" i="11"/>
  <c r="H180" i="23"/>
  <c r="I125" i="3"/>
  <c r="I107"/>
  <c r="I47"/>
  <c r="H215"/>
  <c r="I60" i="23"/>
  <c r="D56" i="33"/>
  <c r="I116" i="3"/>
  <c r="I75"/>
  <c r="I108" i="21"/>
  <c r="I163" i="3"/>
  <c r="I56"/>
  <c r="I60" i="19"/>
  <c r="I208" i="21"/>
  <c r="I146"/>
  <c r="I34" i="13"/>
  <c r="D57" i="29"/>
  <c r="D54" i="33"/>
  <c r="V18" i="41"/>
  <c r="D76" i="27"/>
  <c r="D86"/>
  <c r="I64" i="25"/>
  <c r="I50"/>
  <c r="I202" i="21"/>
  <c r="I190"/>
  <c r="I96"/>
  <c r="I67"/>
  <c r="I46"/>
  <c r="I162" i="11"/>
  <c r="I148"/>
  <c r="I135"/>
  <c r="I78"/>
  <c r="I69"/>
  <c r="I50"/>
  <c r="I38"/>
  <c r="I24"/>
  <c r="I18" i="7"/>
  <c r="I34" i="5"/>
  <c r="I213" i="3"/>
  <c r="I192"/>
  <c r="I140"/>
  <c r="I96"/>
  <c r="I22"/>
  <c r="I152"/>
  <c r="L25" i="41"/>
  <c r="D69" i="27"/>
  <c r="R10" i="41"/>
  <c r="D89" i="27"/>
  <c r="D83"/>
  <c r="R11" i="41"/>
  <c r="D79" i="27"/>
  <c r="D73"/>
  <c r="I88" i="5"/>
  <c r="I104"/>
  <c r="I66"/>
  <c r="I75"/>
  <c r="I97"/>
  <c r="H18" i="7"/>
  <c r="K8" i="41"/>
  <c r="K16"/>
  <c r="K26"/>
  <c r="I76" i="35"/>
  <c r="E21" i="41"/>
  <c r="D192" i="11"/>
  <c r="I19" i="23"/>
  <c r="I178"/>
  <c r="D163" i="7"/>
  <c r="H9" i="41"/>
  <c r="D155" i="7"/>
  <c r="W7" i="41"/>
  <c r="W19"/>
  <c r="I230" i="25"/>
  <c r="D206" i="11"/>
  <c r="J16" i="41"/>
  <c r="D195" i="11"/>
  <c r="D210"/>
  <c r="D200"/>
  <c r="D196"/>
  <c r="O26" i="41"/>
  <c r="O17"/>
  <c r="O9"/>
  <c r="D243" i="21"/>
  <c r="D63" i="31"/>
  <c r="D45"/>
  <c r="D67"/>
  <c r="D61"/>
  <c r="D58"/>
  <c r="U10" i="41"/>
  <c r="D57" i="31"/>
  <c r="D54"/>
  <c r="D240" i="21"/>
  <c r="D237"/>
  <c r="D234"/>
  <c r="O18" i="41"/>
  <c r="D128" i="5"/>
  <c r="D354" i="9"/>
  <c r="D364"/>
  <c r="I10" i="41"/>
  <c r="D370" i="9"/>
  <c r="I82" i="25"/>
  <c r="G20" i="41"/>
  <c r="G7"/>
  <c r="G27"/>
  <c r="I26"/>
  <c r="D358" i="9"/>
  <c r="I5" i="41"/>
  <c r="D350" i="9"/>
  <c r="D209" i="11"/>
  <c r="J24" i="41"/>
  <c r="D184" i="15"/>
  <c r="L22" i="41"/>
  <c r="D245" i="21"/>
  <c r="O16" i="41"/>
  <c r="D139" i="5"/>
  <c r="G25" i="41"/>
  <c r="D153" i="1"/>
  <c r="E24" i="41"/>
  <c r="D159" i="7"/>
  <c r="H18" i="41"/>
  <c r="D148" i="7"/>
  <c r="H7" i="41"/>
  <c r="I21"/>
  <c r="D366" i="9"/>
  <c r="I11" i="41"/>
  <c r="D356" i="9"/>
  <c r="D205" i="11"/>
  <c r="J20" i="41"/>
  <c r="J13"/>
  <c r="D198" i="11"/>
  <c r="D126" i="13"/>
  <c r="K27" i="41"/>
  <c r="D122" i="13"/>
  <c r="K23" i="41"/>
  <c r="D114" i="13"/>
  <c r="K15" i="41"/>
  <c r="O22"/>
  <c r="D251" i="21"/>
  <c r="D91" i="27"/>
  <c r="R27" i="41"/>
  <c r="T15"/>
  <c r="D55" i="29"/>
  <c r="D56" i="31"/>
  <c r="U16" i="41"/>
  <c r="D49" i="31"/>
  <c r="U9" i="41"/>
  <c r="K21"/>
  <c r="D122" i="5"/>
  <c r="G8" i="41"/>
  <c r="D180" i="15"/>
  <c r="L18" i="41"/>
  <c r="D168" i="15"/>
  <c r="L6" i="41"/>
  <c r="O19"/>
  <c r="D248" i="21"/>
  <c r="D52" i="29"/>
  <c r="T12" i="41"/>
  <c r="H121" i="1"/>
  <c r="D152" i="7"/>
  <c r="H11" i="41"/>
  <c r="D353" i="9"/>
  <c r="I8" i="41"/>
  <c r="J23"/>
  <c r="D208" i="11"/>
  <c r="D120" i="5"/>
  <c r="D158" i="7"/>
  <c r="H17" i="41"/>
  <c r="I27"/>
  <c r="D372" i="9"/>
  <c r="D182" i="15"/>
  <c r="L20" i="41"/>
  <c r="O25"/>
  <c r="D254" i="21"/>
  <c r="R17" i="41"/>
  <c r="D81" i="27"/>
  <c r="T6" i="41"/>
  <c r="D46" i="29"/>
  <c r="V19" i="41"/>
  <c r="D52" i="33"/>
  <c r="V8" i="41"/>
  <c r="D41" i="33"/>
  <c r="E12" i="41"/>
  <c r="H24"/>
  <c r="L16"/>
  <c r="O27"/>
  <c r="J17"/>
  <c r="D202" i="11"/>
  <c r="D252" i="21"/>
  <c r="O23" i="41"/>
  <c r="D46" i="31"/>
  <c r="U6" i="41"/>
  <c r="D136" i="5"/>
  <c r="D126"/>
  <c r="D191" i="11"/>
  <c r="J6" i="41"/>
  <c r="D108" i="13"/>
  <c r="K9" i="41"/>
  <c r="B127" i="13"/>
  <c r="D71" i="27"/>
  <c r="R7" i="41"/>
  <c r="D64" i="29"/>
  <c r="T24" i="41"/>
  <c r="T9"/>
  <c r="D49" i="29"/>
  <c r="V27" i="41"/>
  <c r="D60" i="33"/>
  <c r="D57"/>
  <c r="V24" i="41"/>
  <c r="H10"/>
  <c r="I17"/>
  <c r="K11"/>
  <c r="R24"/>
  <c r="D117" i="13"/>
  <c r="K18" i="41"/>
  <c r="D105" i="13"/>
  <c r="K6" i="41"/>
  <c r="D235" i="21"/>
  <c r="O6" i="41"/>
  <c r="T27"/>
  <c r="D67" i="29"/>
  <c r="D59"/>
  <c r="D54"/>
  <c r="T14" i="41"/>
  <c r="T5"/>
  <c r="D45" i="29"/>
  <c r="U15" i="41"/>
  <c r="D55" i="31"/>
  <c r="D48"/>
  <c r="D40" i="33"/>
  <c r="D84" i="39"/>
  <c r="S23" i="41"/>
  <c r="T13"/>
  <c r="D53" i="29"/>
  <c r="V20" i="41"/>
  <c r="D53" i="33"/>
  <c r="I20" i="41"/>
  <c r="U20"/>
  <c r="X21"/>
  <c r="X9"/>
  <c r="D142" i="1"/>
  <c r="E13" i="41"/>
  <c r="D137" i="5"/>
  <c r="G23" i="41"/>
  <c r="D161" i="7"/>
  <c r="H20" i="41"/>
  <c r="D111" i="13"/>
  <c r="K12" i="41"/>
  <c r="I69" i="13"/>
  <c r="D175" i="15"/>
  <c r="L13" i="41"/>
  <c r="D65" i="29"/>
  <c r="T25" i="41"/>
  <c r="T18"/>
  <c r="D58" i="29"/>
  <c r="I31"/>
  <c r="U25" i="41"/>
  <c r="D65" i="31"/>
  <c r="U7" i="41"/>
  <c r="D47" i="31"/>
  <c r="D28" i="41"/>
  <c r="E17"/>
  <c r="K14"/>
  <c r="L17"/>
  <c r="R26"/>
  <c r="R13"/>
  <c r="T10"/>
  <c r="V11"/>
  <c r="F14"/>
  <c r="D247" i="3"/>
  <c r="D235"/>
  <c r="D241"/>
  <c r="D239"/>
  <c r="F26" i="41"/>
  <c r="F7"/>
  <c r="F25"/>
  <c r="F9"/>
  <c r="D251" i="3"/>
  <c r="F19" i="41"/>
  <c r="F10"/>
  <c r="F24"/>
  <c r="F8"/>
  <c r="D136" i="1"/>
  <c r="E7" i="41"/>
  <c r="D135" i="1"/>
  <c r="E6" i="41"/>
  <c r="D157" i="7"/>
  <c r="H16" i="41"/>
  <c r="I45" i="15"/>
  <c r="D166" i="7"/>
  <c r="H25" i="41"/>
  <c r="B89" i="39"/>
  <c r="H27" i="41"/>
  <c r="S27"/>
  <c r="X25"/>
  <c r="O15"/>
  <c r="D244" i="21"/>
  <c r="D51" i="31"/>
  <c r="U11" i="41"/>
  <c r="D237" i="3"/>
  <c r="F13" i="41"/>
  <c r="D167" i="7"/>
  <c r="H26" i="41"/>
  <c r="D156" i="1"/>
  <c r="E27" i="41"/>
  <c r="D132" i="5"/>
  <c r="G18" i="41"/>
  <c r="D249" i="21"/>
  <c r="O20" i="41"/>
  <c r="G26"/>
  <c r="D140" i="5"/>
  <c r="E20" i="41"/>
  <c r="F21"/>
  <c r="I6"/>
  <c r="K5"/>
  <c r="L7"/>
  <c r="O12"/>
  <c r="U22"/>
  <c r="D242" i="3"/>
  <c r="F18" i="41"/>
  <c r="D121" i="13"/>
  <c r="K22" i="41"/>
  <c r="D109" i="13"/>
  <c r="K10" i="41"/>
  <c r="D186" i="15"/>
  <c r="L24" i="41"/>
  <c r="D174" i="15"/>
  <c r="L12" i="41"/>
  <c r="D239" i="21"/>
  <c r="D82" i="27"/>
  <c r="D66" i="29"/>
  <c r="D51"/>
  <c r="E18" i="41"/>
  <c r="I23"/>
  <c r="J5"/>
  <c r="D135" i="5"/>
  <c r="G21" i="41"/>
  <c r="I120" i="15"/>
  <c r="I55" i="19"/>
  <c r="D55" i="33"/>
  <c r="V22" i="41"/>
  <c r="D74" i="37"/>
  <c r="X13" i="41"/>
  <c r="D125" i="5"/>
  <c r="G11" i="41"/>
  <c r="D211" i="11"/>
  <c r="J26" i="41"/>
  <c r="L19"/>
  <c r="B252" i="3"/>
  <c r="G10" i="41"/>
  <c r="D124" i="5"/>
  <c r="B89" i="37"/>
  <c r="X23" i="41"/>
  <c r="F13" i="38"/>
  <c r="D236" i="3"/>
  <c r="F12" i="41"/>
  <c r="I15"/>
  <c r="D360" i="9"/>
  <c r="J9" i="41"/>
  <c r="D194" i="11"/>
  <c r="T20" i="41"/>
  <c r="D60" i="29"/>
  <c r="U24" i="41"/>
  <c r="I39" i="3"/>
  <c r="D131" i="5"/>
  <c r="G17" i="41"/>
  <c r="D164" i="7"/>
  <c r="H23" i="41"/>
  <c r="D193" i="11"/>
  <c r="J8" i="41"/>
  <c r="D123" i="13"/>
  <c r="K24" i="41"/>
  <c r="D188" i="15"/>
  <c r="L26" i="41"/>
  <c r="B68" i="31"/>
  <c r="F22" i="41"/>
  <c r="I7"/>
  <c r="O13"/>
  <c r="R23"/>
  <c r="H130" i="19"/>
  <c r="D152" i="1"/>
  <c r="E23" i="41"/>
  <c r="D119" i="5"/>
  <c r="G5" i="41"/>
  <c r="D173" i="15"/>
  <c r="L11" i="41"/>
  <c r="I98" i="19"/>
  <c r="V25" i="41"/>
  <c r="D58" i="33"/>
  <c r="D78" i="37"/>
  <c r="X17" i="41"/>
  <c r="D66" i="37"/>
  <c r="X5" i="41"/>
  <c r="G16"/>
  <c r="H15"/>
  <c r="I22"/>
  <c r="B157" i="1"/>
  <c r="E22" i="41"/>
  <c r="D139" i="1"/>
  <c r="E10" i="41"/>
  <c r="D119" i="13"/>
  <c r="K20" i="41"/>
  <c r="I55" i="13"/>
  <c r="D172" i="15"/>
  <c r="L10" i="41"/>
  <c r="I48" i="23"/>
  <c r="D43" i="33"/>
  <c r="E15" i="41"/>
  <c r="G15"/>
  <c r="T16"/>
  <c r="U19"/>
  <c r="D140" i="1"/>
  <c r="E11" i="41"/>
  <c r="G24"/>
  <c r="D138" i="5"/>
  <c r="D162" i="7"/>
  <c r="H21" i="41"/>
  <c r="D138" i="1"/>
  <c r="E9" i="41"/>
  <c r="D240" i="3"/>
  <c r="F16" i="41"/>
  <c r="B213" i="11"/>
  <c r="D197"/>
  <c r="D118" i="13"/>
  <c r="K19" i="41"/>
  <c r="D106" i="13"/>
  <c r="K7" i="41"/>
  <c r="D183" i="15"/>
  <c r="L21" i="41"/>
  <c r="D171" i="15"/>
  <c r="L9" i="41"/>
  <c r="I84" i="15"/>
  <c r="D253" i="21"/>
  <c r="O24" i="41"/>
  <c r="I124" i="23"/>
  <c r="D52" i="31"/>
  <c r="E14" i="41"/>
  <c r="H12"/>
  <c r="L23"/>
  <c r="S15"/>
  <c r="D148" i="1"/>
  <c r="E19" i="41"/>
  <c r="D116" i="13"/>
  <c r="K17" i="41"/>
  <c r="U26"/>
  <c r="D66" i="31"/>
  <c r="D146" i="7"/>
  <c r="H5" i="41"/>
  <c r="D203" i="11"/>
  <c r="J18" i="41"/>
  <c r="D133" i="5"/>
  <c r="G19" i="41"/>
  <c r="H153" i="15"/>
  <c r="D244" i="3"/>
  <c r="F20" i="41"/>
  <c r="D155" i="1"/>
  <c r="E26" i="41"/>
  <c r="D154" i="7"/>
  <c r="H13" i="41"/>
  <c r="D359" i="9"/>
  <c r="I14" i="41"/>
  <c r="D176" i="15"/>
  <c r="L14" i="41"/>
  <c r="D70" i="27"/>
  <c r="R6" i="41"/>
  <c r="D137" i="1"/>
  <c r="E8" i="41"/>
  <c r="D212" i="11"/>
  <c r="D204"/>
  <c r="D170" i="15"/>
  <c r="L8" i="41"/>
  <c r="D80" i="27"/>
  <c r="V9" i="41"/>
  <c r="D42" i="33"/>
  <c r="D109" i="35"/>
  <c r="W11" i="41"/>
  <c r="D80" i="39"/>
  <c r="S19" i="41"/>
  <c r="D68" i="39"/>
  <c r="S7" i="41"/>
  <c r="G9"/>
  <c r="T23"/>
  <c r="D63" i="29"/>
  <c r="V6" i="41"/>
  <c r="D134" i="1"/>
  <c r="E5" i="41"/>
  <c r="D230" i="3"/>
  <c r="F6" i="41"/>
  <c r="D127" i="5"/>
  <c r="G13" i="41"/>
  <c r="D160" i="7"/>
  <c r="H19" i="41"/>
  <c r="D149" i="7"/>
  <c r="H8" i="41"/>
  <c r="I141" i="15"/>
  <c r="D369" i="9"/>
  <c r="I24" i="41"/>
  <c r="D361" i="9"/>
  <c r="I16" i="41"/>
  <c r="I39" i="13"/>
  <c r="I85" i="19"/>
  <c r="D250" i="21"/>
  <c r="O7" i="41"/>
  <c r="D236" i="21"/>
  <c r="R21" i="41"/>
  <c r="D85" i="27"/>
  <c r="D61" i="29"/>
  <c r="T21" i="41"/>
  <c r="D47" i="29"/>
  <c r="D53" i="31"/>
  <c r="D45" i="33"/>
  <c r="V12" i="41"/>
  <c r="L5"/>
  <c r="R14"/>
  <c r="D147" i="7"/>
  <c r="H6" i="41"/>
  <c r="D124" i="13"/>
  <c r="K25" i="41"/>
  <c r="D112" i="13"/>
  <c r="K13" i="41"/>
  <c r="I23" i="19"/>
  <c r="I99" i="23"/>
  <c r="R20" i="41"/>
  <c r="D84" i="27"/>
  <c r="D72" i="39"/>
  <c r="S11" i="41"/>
  <c r="F5"/>
  <c r="T8"/>
  <c r="D145" i="1"/>
  <c r="E16" i="41"/>
  <c r="D357" i="9"/>
  <c r="I12" i="41"/>
  <c r="R8"/>
  <c r="D72" i="27"/>
  <c r="D113" i="35"/>
  <c r="W15" i="41"/>
  <c r="E25"/>
  <c r="I18"/>
  <c r="L15"/>
  <c r="D199" i="11"/>
  <c r="J14" i="41"/>
  <c r="B190" i="15"/>
  <c r="I128" i="19"/>
  <c r="J22" i="41"/>
  <c r="I276" i="25"/>
  <c r="I170"/>
  <c r="I166"/>
  <c r="I161"/>
  <c r="D311"/>
  <c r="I68"/>
  <c r="Q22" i="41"/>
  <c r="D313" i="25"/>
  <c r="I92" i="19"/>
  <c r="I29"/>
  <c r="I50"/>
  <c r="I123"/>
  <c r="I149" i="23"/>
  <c r="D123" i="35"/>
  <c r="D119"/>
  <c r="B167" i="19"/>
  <c r="D329" i="17"/>
  <c r="D327"/>
  <c r="D325"/>
  <c r="D323"/>
  <c r="D321"/>
  <c r="D319"/>
  <c r="D317"/>
  <c r="D315"/>
  <c r="D313"/>
  <c r="D311"/>
  <c r="D309"/>
  <c r="D307"/>
  <c r="D165" i="19"/>
  <c r="D163"/>
  <c r="D161"/>
  <c r="D159"/>
  <c r="D157"/>
  <c r="D155"/>
  <c r="D153"/>
  <c r="D151"/>
  <c r="D149"/>
  <c r="D147"/>
  <c r="D145"/>
  <c r="B257" i="21"/>
  <c r="D215" i="23"/>
  <c r="D213"/>
  <c r="D211"/>
  <c r="D209"/>
  <c r="D207"/>
  <c r="D205"/>
  <c r="D203"/>
  <c r="D201"/>
  <c r="D199"/>
  <c r="D197"/>
  <c r="D195"/>
  <c r="D330" i="25"/>
  <c r="D328"/>
  <c r="D326"/>
  <c r="D324"/>
  <c r="D322"/>
  <c r="D320"/>
  <c r="D318"/>
  <c r="D316"/>
  <c r="I50" i="37"/>
  <c r="I52" s="1"/>
  <c r="D124" i="35"/>
  <c r="N28" i="41"/>
  <c r="I21" i="25"/>
  <c r="D125" i="35"/>
  <c r="D121"/>
  <c r="D328" i="17"/>
  <c r="D326"/>
  <c r="D324"/>
  <c r="D322"/>
  <c r="D320"/>
  <c r="D318"/>
  <c r="D316"/>
  <c r="D314"/>
  <c r="D310"/>
  <c r="D166" i="19"/>
  <c r="D164"/>
  <c r="D162"/>
  <c r="D160"/>
  <c r="D158"/>
  <c r="D156"/>
  <c r="D154"/>
  <c r="D152"/>
  <c r="D150"/>
  <c r="D148"/>
  <c r="D146"/>
  <c r="D144"/>
  <c r="D216" i="23"/>
  <c r="D214"/>
  <c r="D212"/>
  <c r="D210"/>
  <c r="D208"/>
  <c r="D206"/>
  <c r="D204"/>
  <c r="D202"/>
  <c r="D200"/>
  <c r="D198"/>
  <c r="D196"/>
  <c r="D194"/>
  <c r="D331" i="25"/>
  <c r="D329"/>
  <c r="D327"/>
  <c r="D325"/>
  <c r="D323"/>
  <c r="D321"/>
  <c r="D319"/>
  <c r="D317"/>
  <c r="D315"/>
  <c r="D122" i="35"/>
  <c r="B217" i="23"/>
  <c r="I50" i="39"/>
  <c r="I52" s="1"/>
  <c r="B92" i="27"/>
  <c r="B68" i="29"/>
  <c r="B61" i="33"/>
  <c r="D120" i="35"/>
  <c r="D118"/>
  <c r="D116"/>
  <c r="D114"/>
  <c r="D112"/>
  <c r="D110"/>
  <c r="D104"/>
  <c r="D87" i="37"/>
  <c r="D85"/>
  <c r="D83"/>
  <c r="D81"/>
  <c r="D79"/>
  <c r="D77"/>
  <c r="D75"/>
  <c r="D73"/>
  <c r="D71"/>
  <c r="D69"/>
  <c r="D67"/>
  <c r="D87" i="39"/>
  <c r="D85"/>
  <c r="D83"/>
  <c r="D81"/>
  <c r="D79"/>
  <c r="D77"/>
  <c r="D75"/>
  <c r="D73"/>
  <c r="D71"/>
  <c r="D69"/>
  <c r="D67"/>
  <c r="D115" i="35"/>
  <c r="D111"/>
  <c r="D107"/>
  <c r="D103"/>
  <c r="D88" i="37"/>
  <c r="D84"/>
  <c r="D80"/>
  <c r="D76"/>
  <c r="D72"/>
  <c r="D68"/>
  <c r="D88" i="39"/>
  <c r="D86"/>
  <c r="D82"/>
  <c r="D78"/>
  <c r="D74"/>
  <c r="D70"/>
  <c r="D66"/>
  <c r="D151" i="1"/>
  <c r="D246" i="3"/>
  <c r="H106" i="5"/>
  <c r="B169" i="7"/>
  <c r="I151" i="15"/>
  <c r="I94"/>
  <c r="I78" i="13"/>
  <c r="I90" s="1"/>
  <c r="I28"/>
  <c r="I130" i="15"/>
  <c r="I59"/>
  <c r="I34"/>
  <c r="B142" i="5"/>
  <c r="I64" i="13"/>
  <c r="I19" i="15"/>
  <c r="D104" i="13"/>
  <c r="D189" i="15"/>
  <c r="I336" i="9" l="1"/>
  <c r="Q28" i="41"/>
  <c r="O28"/>
  <c r="I28"/>
  <c r="D169" i="7"/>
  <c r="I295" i="25"/>
  <c r="D332"/>
  <c r="D373" i="9"/>
  <c r="D126" i="35"/>
  <c r="I180" i="23"/>
  <c r="D330" i="17"/>
  <c r="I176" i="11"/>
  <c r="I132" i="7"/>
  <c r="I215" i="3"/>
  <c r="D61" i="33"/>
  <c r="I121" i="1"/>
  <c r="I106" i="5"/>
  <c r="T28" i="41"/>
  <c r="L28"/>
  <c r="V28"/>
  <c r="Y15"/>
  <c r="Z15" s="1"/>
  <c r="Y11"/>
  <c r="Z11" s="1"/>
  <c r="D213" i="11"/>
  <c r="Y13" i="41"/>
  <c r="Z13" s="1"/>
  <c r="Y27"/>
  <c r="Z27" s="1"/>
  <c r="U28"/>
  <c r="D257" i="21"/>
  <c r="Y6" i="41"/>
  <c r="Z6" s="1"/>
  <c r="G28"/>
  <c r="Y17"/>
  <c r="Z17" s="1"/>
  <c r="Y23"/>
  <c r="Z23" s="1"/>
  <c r="Y25"/>
  <c r="Z25" s="1"/>
  <c r="R28"/>
  <c r="D68" i="29"/>
  <c r="S28" i="41"/>
  <c r="W28"/>
  <c r="D92" i="27"/>
  <c r="D68" i="31"/>
  <c r="Y19" i="41"/>
  <c r="Z19" s="1"/>
  <c r="J28"/>
  <c r="K28"/>
  <c r="Y7"/>
  <c r="Z7" s="1"/>
  <c r="Y21"/>
  <c r="Z21" s="1"/>
  <c r="Y10"/>
  <c r="Z10" s="1"/>
  <c r="D142" i="5"/>
  <c r="Y24" i="41"/>
  <c r="Z24" s="1"/>
  <c r="Y8"/>
  <c r="Z8" s="1"/>
  <c r="Y26"/>
  <c r="Z26" s="1"/>
  <c r="Y14"/>
  <c r="Z14" s="1"/>
  <c r="Y9"/>
  <c r="Z9" s="1"/>
  <c r="Y12"/>
  <c r="Z12" s="1"/>
  <c r="Y20"/>
  <c r="Z20" s="1"/>
  <c r="Y18"/>
  <c r="Z18" s="1"/>
  <c r="Y16"/>
  <c r="Z16" s="1"/>
  <c r="D89" i="37"/>
  <c r="Y22" i="41"/>
  <c r="Z22" s="1"/>
  <c r="H28"/>
  <c r="D190" i="15"/>
  <c r="I153"/>
  <c r="D89" i="39"/>
  <c r="D127" i="13"/>
  <c r="I130" i="19"/>
  <c r="D157" i="1"/>
  <c r="D167" i="19"/>
  <c r="X28" i="41"/>
  <c r="D217" i="23"/>
  <c r="Y5" i="41"/>
  <c r="E169" i="7" l="1"/>
  <c r="Y28" i="41"/>
  <c r="Z5"/>
  <c r="Z28" s="1"/>
  <c r="H38" i="7" l="1"/>
  <c r="H87" l="1"/>
  <c r="Z30" i="41" l="1"/>
  <c r="H115" i="7"/>
  <c r="H61" s="1"/>
  <c r="H81"/>
  <c r="H55" l="1"/>
  <c r="H132" s="1"/>
</calcChain>
</file>

<file path=xl/sharedStrings.xml><?xml version="1.0" encoding="utf-8"?>
<sst xmlns="http://schemas.openxmlformats.org/spreadsheetml/2006/main" count="5985" uniqueCount="1193">
  <si>
    <t>Total</t>
  </si>
  <si>
    <t>Cond Ar Portátil 12.000 BTU/h</t>
  </si>
  <si>
    <t>Cond Ar Tri Split 36.000 BTU/h (3x12.000)</t>
  </si>
  <si>
    <t>Cond Ar Split 60.000 BTU/h Cassete</t>
  </si>
  <si>
    <t>Cond Ar Split 48.000 BTU/h Cassete</t>
  </si>
  <si>
    <t>Cond Ar Split 36.000 BTU/h Cassete</t>
  </si>
  <si>
    <t>Cond Ar Split 30.000 BTU/h Cassete</t>
  </si>
  <si>
    <t>Cond Ar Split 24.000 BTU/h Cassete</t>
  </si>
  <si>
    <t>Cond Ar Split 18.000 BTU/h Cassete</t>
  </si>
  <si>
    <t>Cond Ar Split 60.000 BTU/h Piso/Teto</t>
  </si>
  <si>
    <t>Cond Ar Split 48.000 BTU/h Piso/Teto</t>
  </si>
  <si>
    <t>Cond Ar Split 36.000 BTU/h Piso/Teto</t>
  </si>
  <si>
    <t>Cond Ar Split 30.000 BTU/h Piso/Teto</t>
  </si>
  <si>
    <t>Cond Ar Split 24.000 BTU/h Piso/Teto</t>
  </si>
  <si>
    <t>Cond Ar Split 30.000 BTU/h Hi Wall</t>
  </si>
  <si>
    <t>Cond Ar Split 24.000 BTU/h Hi Wall</t>
  </si>
  <si>
    <t>Cond Ar Split 22.000 BTU/h Hi Wall</t>
  </si>
  <si>
    <t>Cond Ar Split 18.000 BTU/h Hi Wall</t>
  </si>
  <si>
    <t>Cond Ar Split 12.000 BTU/h Hi Wall</t>
  </si>
  <si>
    <t>Cond Ar Split 9.000 BTU/h Hi Wall</t>
  </si>
  <si>
    <t>Cond Ar Janela 21.000 BTU/h</t>
  </si>
  <si>
    <t>Cond Ar Janela 18.000 BTU/h</t>
  </si>
  <si>
    <t>Cond Ar Janela 10.000 BTU/h</t>
  </si>
  <si>
    <t>Cond Ar Janela 7.500 BTU/h</t>
  </si>
  <si>
    <t>R$ Total</t>
  </si>
  <si>
    <t>R$ Unitário</t>
  </si>
  <si>
    <t>Quantidade</t>
  </si>
  <si>
    <t>Equipamento</t>
  </si>
  <si>
    <t>Instalado</t>
  </si>
  <si>
    <t>Contrato Nº 051/2024 - SMS</t>
  </si>
  <si>
    <t>Representante da LOC TUDO</t>
  </si>
  <si>
    <t>Representante da Secretaria</t>
  </si>
  <si>
    <t>Assinatura / Autorização:</t>
  </si>
  <si>
    <t xml:space="preserve">Atestamos para os devidos fins que os serviços foram prestados conforme o período informado. </t>
  </si>
  <si>
    <r>
      <t xml:space="preserve">Unidade: </t>
    </r>
    <r>
      <rPr>
        <sz val="10"/>
        <rFont val="Arial"/>
        <family val="2"/>
      </rPr>
      <t>Sede da SMS</t>
    </r>
  </si>
  <si>
    <t>Gerencia EX assist</t>
  </si>
  <si>
    <t>sem nome</t>
  </si>
  <si>
    <t>Auditorio 9 andar</t>
  </si>
  <si>
    <t>Pagamento 6 andar</t>
  </si>
  <si>
    <t>Design 5 andar</t>
  </si>
  <si>
    <t>Pagamento 5 andar</t>
  </si>
  <si>
    <t>DCJ 4 andar</t>
  </si>
  <si>
    <t>U.ME 3 andar</t>
  </si>
  <si>
    <t>Cas 3 andar</t>
  </si>
  <si>
    <t>ASS Farmacia 3 andar</t>
  </si>
  <si>
    <t>Recepção</t>
  </si>
  <si>
    <t>Gerencia EX urgencia</t>
  </si>
  <si>
    <t>DEPG 8 andar</t>
  </si>
  <si>
    <t>C Transversal 4 andar</t>
  </si>
  <si>
    <t>Saude Mental 3º andar</t>
  </si>
  <si>
    <t>Protocolo</t>
  </si>
  <si>
    <t>Pagamento 8 andar</t>
  </si>
  <si>
    <t>ASCOM 7 andar</t>
  </si>
  <si>
    <t>AP Gaginete 7 andar</t>
  </si>
  <si>
    <t>GASEC 6 andar</t>
  </si>
  <si>
    <t>DAPS 4 andar</t>
  </si>
  <si>
    <t>Sala Motorista 1 andar</t>
  </si>
  <si>
    <t>Servidor</t>
  </si>
  <si>
    <t>24k Piso teto</t>
  </si>
  <si>
    <t>SDSS 7 andar</t>
  </si>
  <si>
    <t>NTI 5 andar</t>
  </si>
  <si>
    <t>ES.A.F 4 andar</t>
  </si>
  <si>
    <t>GAPS 4 andar</t>
  </si>
  <si>
    <t>CPR Capa</t>
  </si>
  <si>
    <t>Deposito 7 andar</t>
  </si>
  <si>
    <t>Recepção gabinete 7 andar</t>
  </si>
  <si>
    <t>CCJ 6 andar</t>
  </si>
  <si>
    <t>AC Juridica 4 andar</t>
  </si>
  <si>
    <t>Circuito Integrado 4 andar</t>
  </si>
  <si>
    <t>AC DAPS 4 andar</t>
  </si>
  <si>
    <t>Saude Bucal 3 andar</t>
  </si>
  <si>
    <t>AC Ar 3 andar</t>
  </si>
  <si>
    <t>Reunião 3 andar</t>
  </si>
  <si>
    <t>Reunião Sub</t>
  </si>
  <si>
    <t>CPR- Capa</t>
  </si>
  <si>
    <t>Reunião 8 andar</t>
  </si>
  <si>
    <t>Assessor 8 andar</t>
  </si>
  <si>
    <t>Recepção Coord 7 andar</t>
  </si>
  <si>
    <t>Apoio gabinete 7 andar</t>
  </si>
  <si>
    <t>Sub secretario 7 andar</t>
  </si>
  <si>
    <t>Reunião 7 andar</t>
  </si>
  <si>
    <t>Saude Bucal 4 andar</t>
  </si>
  <si>
    <t>CT. AT. Pri 4 andar</t>
  </si>
  <si>
    <t>U.EME 3 andar</t>
  </si>
  <si>
    <t>CEAEA 3 andar</t>
  </si>
  <si>
    <t>CAS 3 andar</t>
  </si>
  <si>
    <t>Gestão de Contratos 3 andar</t>
  </si>
  <si>
    <t>GASEC</t>
  </si>
  <si>
    <t>Guarda Municipal</t>
  </si>
  <si>
    <t>COOFMS 8 andar</t>
  </si>
  <si>
    <t>Chefe Gabinete 7 andar</t>
  </si>
  <si>
    <t>NTI 7 andar</t>
  </si>
  <si>
    <t>Reunião 5 andar</t>
  </si>
  <si>
    <t>Reunião 4 andar</t>
  </si>
  <si>
    <t>Infraestrutura 4 andar</t>
  </si>
  <si>
    <t>GEATH 3º andar</t>
  </si>
  <si>
    <t>U.EME 3º andar</t>
  </si>
  <si>
    <t>UGC 3º andar</t>
  </si>
  <si>
    <t>DAEG 3º andar</t>
  </si>
  <si>
    <t>GETP 3º andar</t>
  </si>
  <si>
    <t>Instalado ACJ 10K</t>
  </si>
  <si>
    <t>Apoio Odonto Móvel</t>
  </si>
  <si>
    <t>Sala de Reunião (7º andar)</t>
  </si>
  <si>
    <r>
      <t xml:space="preserve">Unidade: </t>
    </r>
    <r>
      <rPr>
        <sz val="10"/>
        <rFont val="Arial"/>
        <family val="2"/>
      </rPr>
      <t>Anexo Monitoramento</t>
    </r>
  </si>
  <si>
    <t>Monitoramento</t>
  </si>
  <si>
    <t>Sala de Reunião</t>
  </si>
  <si>
    <t>Cms</t>
  </si>
  <si>
    <t>Coordenação de monitoramento</t>
  </si>
  <si>
    <t>Coordenação de Segurança</t>
  </si>
  <si>
    <t>Alojamento da PM</t>
  </si>
  <si>
    <t>Sala de Eventos</t>
  </si>
  <si>
    <t>ADM 01</t>
  </si>
  <si>
    <t>Gerência</t>
  </si>
  <si>
    <t>Coordenador de Segurança</t>
  </si>
  <si>
    <t>OS</t>
  </si>
  <si>
    <t>Sala/Ambiente</t>
  </si>
  <si>
    <t>Uso (Dias)</t>
  </si>
  <si>
    <t>Período de Medição</t>
  </si>
  <si>
    <t>Patrimônio</t>
  </si>
  <si>
    <t>Data de Inst.</t>
  </si>
  <si>
    <t>Patrimônio Devolvido</t>
  </si>
  <si>
    <t>Patrimônio Instalado</t>
  </si>
  <si>
    <t>Legendas do Patrimônio:</t>
  </si>
  <si>
    <r>
      <t xml:space="preserve">Gestor: </t>
    </r>
    <r>
      <rPr>
        <sz val="10"/>
        <rFont val="Arial"/>
        <family val="2"/>
      </rPr>
      <t>Adriano Leal</t>
    </r>
  </si>
  <si>
    <r>
      <t xml:space="preserve">CNPJ: </t>
    </r>
    <r>
      <rPr>
        <sz val="10"/>
        <rFont val="Arial"/>
        <family val="2"/>
      </rPr>
      <t>13.927.801/0005-72</t>
    </r>
  </si>
  <si>
    <r>
      <t xml:space="preserve">Distrito: </t>
    </r>
    <r>
      <rPr>
        <sz val="10"/>
        <rFont val="Arial"/>
        <family val="2"/>
      </rPr>
      <t>Sede SMS</t>
    </r>
  </si>
  <si>
    <r>
      <t xml:space="preserve">Razão Social: </t>
    </r>
    <r>
      <rPr>
        <sz val="10"/>
        <rFont val="Arial"/>
        <family val="2"/>
      </rPr>
      <t>Municipio de Salvador - SMS</t>
    </r>
  </si>
  <si>
    <t>Cliente</t>
  </si>
  <si>
    <r>
      <t xml:space="preserve">E-mail: </t>
    </r>
    <r>
      <rPr>
        <sz val="10"/>
        <rFont val="Arial"/>
        <family val="2"/>
      </rPr>
      <t>comercial3@aluguetudo.com</t>
    </r>
  </si>
  <si>
    <r>
      <t xml:space="preserve">Telefone: </t>
    </r>
    <r>
      <rPr>
        <sz val="10"/>
        <rFont val="Arial"/>
        <family val="2"/>
      </rPr>
      <t>71 2104-6211</t>
    </r>
  </si>
  <si>
    <r>
      <t xml:space="preserve">Endereço: </t>
    </r>
    <r>
      <rPr>
        <sz val="10"/>
        <rFont val="Arial"/>
        <family val="2"/>
      </rPr>
      <t>Rua Claudionor dos Santos paranhos, Lauro de Freitas - BA</t>
    </r>
  </si>
  <si>
    <r>
      <t xml:space="preserve">Gestor: </t>
    </r>
    <r>
      <rPr>
        <sz val="10"/>
        <rFont val="Arial"/>
        <family val="2"/>
      </rPr>
      <t>Davi Garido &amp; Luana Dantas</t>
    </r>
  </si>
  <si>
    <r>
      <t xml:space="preserve">CNPJ: </t>
    </r>
    <r>
      <rPr>
        <sz val="10"/>
        <rFont val="Arial"/>
        <family val="2"/>
      </rPr>
      <t>03.019.757/0001-15</t>
    </r>
  </si>
  <si>
    <r>
      <t xml:space="preserve">Razão Social: </t>
    </r>
    <r>
      <rPr>
        <sz val="10"/>
        <rFont val="Arial"/>
        <family val="2"/>
      </rPr>
      <t xml:space="preserve"> LOC Tudo Locação e Assistência Técnica LTDA </t>
    </r>
  </si>
  <si>
    <t>Fornecedor</t>
  </si>
  <si>
    <t>Boletim de Medição / Equipamentos Locados - SEMGE: Contrato N 051/2024</t>
  </si>
  <si>
    <r>
      <t xml:space="preserve">Unidade: </t>
    </r>
    <r>
      <rPr>
        <sz val="10"/>
        <rFont val="Arial"/>
        <family val="2"/>
      </rPr>
      <t>Distrito Sede SMS</t>
    </r>
  </si>
  <si>
    <r>
      <t>CNPJ:</t>
    </r>
    <r>
      <rPr>
        <sz val="10"/>
        <rFont val="Arial"/>
        <family val="2"/>
      </rPr>
      <t xml:space="preserve"> 13.927.801/0005-72</t>
    </r>
  </si>
  <si>
    <r>
      <t xml:space="preserve">Gestor: </t>
    </r>
    <r>
      <rPr>
        <sz val="10"/>
        <rFont val="Arial"/>
        <family val="2"/>
      </rPr>
      <t>Davi Garrido &amp; Luana Dantas</t>
    </r>
  </si>
  <si>
    <t>Demonstrativo Financeiro / Equipamentos Locados - SEMGE: Contrato N 051/2024</t>
  </si>
  <si>
    <r>
      <t xml:space="preserve">Unidade: </t>
    </r>
    <r>
      <rPr>
        <sz val="10"/>
        <rFont val="Arial"/>
        <family val="2"/>
      </rPr>
      <t>PA Psiquiátrico</t>
    </r>
  </si>
  <si>
    <t xml:space="preserve">Sala de Espera </t>
  </si>
  <si>
    <t>Sala de Medicação</t>
  </si>
  <si>
    <t>Reunião</t>
  </si>
  <si>
    <t xml:space="preserve">Observação Feminina </t>
  </si>
  <si>
    <t>Observação Masculina</t>
  </si>
  <si>
    <t>Sala Vermelha (Estabilização)</t>
  </si>
  <si>
    <t>Observação Pediátrica</t>
  </si>
  <si>
    <t>Conforto</t>
  </si>
  <si>
    <t>Farmácia</t>
  </si>
  <si>
    <t>Consultório 2</t>
  </si>
  <si>
    <t>Consultório 1</t>
  </si>
  <si>
    <t>Classificação de Risco</t>
  </si>
  <si>
    <t xml:space="preserve">Psicologia </t>
  </si>
  <si>
    <t xml:space="preserve">Sala dos Guarda Municipais </t>
  </si>
  <si>
    <r>
      <t xml:space="preserve">Unidade: </t>
    </r>
    <r>
      <rPr>
        <sz val="10"/>
        <rFont val="Arial"/>
        <family val="2"/>
      </rPr>
      <t xml:space="preserve">Multicentro Adriano Pondé </t>
    </r>
  </si>
  <si>
    <t>CONSULTÓRIO 03</t>
  </si>
  <si>
    <t>CONSULTÓRIO 01</t>
  </si>
  <si>
    <t>CONSULTÓRIO 06</t>
  </si>
  <si>
    <t>CONSULTÓRIO 04</t>
  </si>
  <si>
    <t>PROCEDIMENTOS</t>
  </si>
  <si>
    <t>ACOLHIMENTO</t>
  </si>
  <si>
    <t>SERVIÇO SOCIAL</t>
  </si>
  <si>
    <t>CPD</t>
  </si>
  <si>
    <t>CONSULTÓRIO 16 - 3º PAVIMENTO</t>
  </si>
  <si>
    <t>CONSULTÓRIO 15 - 3º PAVIMENTO</t>
  </si>
  <si>
    <t>CONSULTÓRIO 14 - 3º PAVIMENTO</t>
  </si>
  <si>
    <t>CONSULTÓRIO 13 - 3º PAVIMENTO</t>
  </si>
  <si>
    <t>CONSULTÓRIO 12 - 3º PAVIMENTO</t>
  </si>
  <si>
    <t>CONSULTÓRIO 10 - 3º PAVIMENTO</t>
  </si>
  <si>
    <t>ELETRONEUROMIOGRAFIA - 4º PAVIMENTO</t>
  </si>
  <si>
    <t>TRIAGEM OFTALMOLÓGICA - 4º PAVIMENTO</t>
  </si>
  <si>
    <t>ULTRASSONOGRAFIA II - 4º PAVIMENTO</t>
  </si>
  <si>
    <t>ULTRASSONOGRAFIA I - 4º PAVIMENTO</t>
  </si>
  <si>
    <t>CONSULTÓRIO 27 - 4º PAVIMENTO</t>
  </si>
  <si>
    <t>CONSULTÓRIO 25 - 4º PAVIMENTO</t>
  </si>
  <si>
    <t>CONSULTÓRIO 26 - 4º PAVIMENTO</t>
  </si>
  <si>
    <t>FATURAMENTO - 5º PAVIMENTO</t>
  </si>
  <si>
    <t>GERÊNCIA ASSISTENCIAL - 5º PAVIMENTO</t>
  </si>
  <si>
    <t>DIRETORIA TÉCNICA - 5º PAVIMENTO</t>
  </si>
  <si>
    <t>GERÊNCIA MUNICIPAL - 5º PAVIMENTO</t>
  </si>
  <si>
    <t>GERÊNCIA ADMINISTRATIVA - 5º PAVIMENTO</t>
  </si>
  <si>
    <t>Curativo</t>
  </si>
  <si>
    <t xml:space="preserve">Ginecologia </t>
  </si>
  <si>
    <r>
      <t xml:space="preserve">Unidade: </t>
    </r>
    <r>
      <rPr>
        <sz val="10"/>
        <rFont val="Arial"/>
        <family val="2"/>
      </rPr>
      <t xml:space="preserve">USF Menino Joel </t>
    </r>
  </si>
  <si>
    <t xml:space="preserve">Same </t>
  </si>
  <si>
    <t xml:space="preserve">Reunião </t>
  </si>
  <si>
    <t>Odonto 03</t>
  </si>
  <si>
    <t>Odonto 02</t>
  </si>
  <si>
    <t>Consultório 05</t>
  </si>
  <si>
    <r>
      <t xml:space="preserve">Unidade: </t>
    </r>
    <r>
      <rPr>
        <sz val="10"/>
        <rFont val="Arial"/>
        <family val="2"/>
      </rPr>
      <t xml:space="preserve">CEO Federação </t>
    </r>
  </si>
  <si>
    <t xml:space="preserve">Laboratório </t>
  </si>
  <si>
    <t>Raio X</t>
  </si>
  <si>
    <t>Esterilização</t>
  </si>
  <si>
    <t>Consultório 04</t>
  </si>
  <si>
    <t>Consultório 01</t>
  </si>
  <si>
    <r>
      <t xml:space="preserve">Unidade: </t>
    </r>
    <r>
      <rPr>
        <sz val="10"/>
        <rFont val="Arial"/>
        <family val="2"/>
      </rPr>
      <t xml:space="preserve">USF Clementino Fraga </t>
    </r>
  </si>
  <si>
    <t xml:space="preserve">Procedimentos </t>
  </si>
  <si>
    <t>Ultrassonografia</t>
  </si>
  <si>
    <r>
      <t xml:space="preserve">Unidade: </t>
    </r>
    <r>
      <rPr>
        <sz val="10"/>
        <rFont val="Arial"/>
        <family val="2"/>
      </rPr>
      <t xml:space="preserve">DS Barra - Rio Vermelho </t>
    </r>
  </si>
  <si>
    <t>NTI - Antiga Recepção</t>
  </si>
  <si>
    <t>Protocolo. Visa Distrital</t>
  </si>
  <si>
    <r>
      <t xml:space="preserve">Unidade: </t>
    </r>
    <r>
      <rPr>
        <sz val="10"/>
        <rFont val="Arial"/>
        <family val="2"/>
      </rPr>
      <t>USF Vale da Muriçoca</t>
    </r>
  </si>
  <si>
    <t>Utilidades</t>
  </si>
  <si>
    <t xml:space="preserve">Agente </t>
  </si>
  <si>
    <t>Consultório odontológico 04</t>
  </si>
  <si>
    <t xml:space="preserve">Atividade </t>
  </si>
  <si>
    <r>
      <t xml:space="preserve">Unidade: </t>
    </r>
    <r>
      <rPr>
        <sz val="10"/>
        <rFont val="Arial"/>
        <family val="2"/>
      </rPr>
      <t>USF Vila Matos</t>
    </r>
  </si>
  <si>
    <t>Ginecologia (Consultório 04)</t>
  </si>
  <si>
    <t>Copa</t>
  </si>
  <si>
    <t>Consultório 02</t>
  </si>
  <si>
    <t>Sala Vacina</t>
  </si>
  <si>
    <r>
      <t xml:space="preserve">Unidade: </t>
    </r>
    <r>
      <rPr>
        <sz val="10"/>
        <rFont val="Arial"/>
        <family val="2"/>
      </rPr>
      <t>USF Alto das Pombas</t>
    </r>
  </si>
  <si>
    <t xml:space="preserve">Sala de Reunião </t>
  </si>
  <si>
    <t xml:space="preserve">Consultório odontologico </t>
  </si>
  <si>
    <t xml:space="preserve">Farmácia </t>
  </si>
  <si>
    <t>Vacina</t>
  </si>
  <si>
    <t>Consultório 03</t>
  </si>
  <si>
    <r>
      <t xml:space="preserve">Unidade: </t>
    </r>
    <r>
      <rPr>
        <sz val="10"/>
        <rFont val="Arial"/>
        <family val="2"/>
      </rPr>
      <t>USF Federação</t>
    </r>
  </si>
  <si>
    <t>Procedimentos</t>
  </si>
  <si>
    <t>Coleta</t>
  </si>
  <si>
    <t>Consultório Médico 04</t>
  </si>
  <si>
    <r>
      <t xml:space="preserve">Unidade: </t>
    </r>
    <r>
      <rPr>
        <sz val="10"/>
        <rFont val="Arial"/>
        <family val="2"/>
      </rPr>
      <t>CSM Oswaldo Camargo</t>
    </r>
  </si>
  <si>
    <t xml:space="preserve">Consultório 01 - Psicologia </t>
  </si>
  <si>
    <r>
      <t xml:space="preserve">Unidade: </t>
    </r>
    <r>
      <rPr>
        <sz val="10"/>
        <rFont val="Arial"/>
        <family val="2"/>
      </rPr>
      <t>CAPS II Oswaldo Camargo</t>
    </r>
  </si>
  <si>
    <t>Sala Técnica</t>
  </si>
  <si>
    <t>Observação</t>
  </si>
  <si>
    <t>Consultório Enfermagem (Alice)</t>
  </si>
  <si>
    <t>Procedimento</t>
  </si>
  <si>
    <t>Consultório Médico 03</t>
  </si>
  <si>
    <t>Consultório Médico 02</t>
  </si>
  <si>
    <r>
      <t xml:space="preserve">Unidade: </t>
    </r>
    <r>
      <rPr>
        <sz val="10"/>
        <rFont val="Arial"/>
        <family val="2"/>
      </rPr>
      <t>USF Ivone Silveira - Calabar</t>
    </r>
  </si>
  <si>
    <t>Esterelização</t>
  </si>
  <si>
    <t>Consultório Enfermagem 02</t>
  </si>
  <si>
    <t>Consutório odontologico</t>
  </si>
  <si>
    <r>
      <t xml:space="preserve">Unidade: </t>
    </r>
    <r>
      <rPr>
        <sz val="10"/>
        <rFont val="Arial"/>
        <family val="2"/>
      </rPr>
      <t xml:space="preserve">UBS Prof. Eduardo Araújo </t>
    </r>
  </si>
  <si>
    <t>Base do CCZ</t>
  </si>
  <si>
    <r>
      <t xml:space="preserve">Unidade: </t>
    </r>
    <r>
      <rPr>
        <sz val="10"/>
        <rFont val="Arial"/>
        <family val="2"/>
      </rPr>
      <t>USF Sabino Silva</t>
    </r>
  </si>
  <si>
    <t>Ambulatório da Dor</t>
  </si>
  <si>
    <t>Same</t>
  </si>
  <si>
    <t>Consultório 11</t>
  </si>
  <si>
    <t xml:space="preserve">Dispensação de fraldas </t>
  </si>
  <si>
    <t>Subcoordenação</t>
  </si>
  <si>
    <r>
      <t xml:space="preserve">Unidade: </t>
    </r>
    <r>
      <rPr>
        <sz val="10"/>
        <rFont val="Arial"/>
        <family val="2"/>
      </rPr>
      <t>UBS Engenho Velho da Federação</t>
    </r>
  </si>
  <si>
    <t>Consultório Médico 01</t>
  </si>
  <si>
    <t>Ginecologia</t>
  </si>
  <si>
    <r>
      <t xml:space="preserve">Distrito: </t>
    </r>
    <r>
      <rPr>
        <sz val="10"/>
        <rFont val="Arial"/>
        <family val="2"/>
      </rPr>
      <t>Barra</t>
    </r>
  </si>
  <si>
    <r>
      <t xml:space="preserve">Unidade: </t>
    </r>
    <r>
      <rPr>
        <sz val="10"/>
        <rFont val="Arial"/>
        <family val="2"/>
      </rPr>
      <t>Distrito Barra</t>
    </r>
  </si>
  <si>
    <r>
      <t xml:space="preserve">Distrito: </t>
    </r>
    <r>
      <rPr>
        <sz val="10"/>
        <rFont val="Arial"/>
        <family val="2"/>
      </rPr>
      <t xml:space="preserve">Barra </t>
    </r>
  </si>
  <si>
    <r>
      <t xml:space="preserve">Unidade: </t>
    </r>
    <r>
      <rPr>
        <sz val="10"/>
        <rFont val="Arial"/>
        <family val="2"/>
      </rPr>
      <t>PA Alfredo Bureau</t>
    </r>
  </si>
  <si>
    <t xml:space="preserve">Rouparia </t>
  </si>
  <si>
    <t>NIR</t>
  </si>
  <si>
    <t>Sala Vermelha</t>
  </si>
  <si>
    <r>
      <t xml:space="preserve">Unidade: </t>
    </r>
    <r>
      <rPr>
        <sz val="10"/>
        <rFont val="Arial"/>
        <family val="2"/>
      </rPr>
      <t>USF Zulmira Barros</t>
    </r>
  </si>
  <si>
    <t xml:space="preserve">Esterelização </t>
  </si>
  <si>
    <t xml:space="preserve">Famácia </t>
  </si>
  <si>
    <t xml:space="preserve">Procedimento </t>
  </si>
  <si>
    <r>
      <t xml:space="preserve">Unidade: </t>
    </r>
    <r>
      <rPr>
        <sz val="10"/>
        <rFont val="Arial"/>
        <family val="2"/>
      </rPr>
      <t xml:space="preserve">UBS César de Araujo </t>
    </r>
  </si>
  <si>
    <t>Cons. 05 - Ginecologia</t>
  </si>
  <si>
    <r>
      <t xml:space="preserve">Unidade: </t>
    </r>
    <r>
      <rPr>
        <sz val="10"/>
        <rFont val="Arial"/>
        <family val="2"/>
      </rPr>
      <t xml:space="preserve">DS Boca do Rio </t>
    </r>
  </si>
  <si>
    <t xml:space="preserve">Adm/ Rh </t>
  </si>
  <si>
    <r>
      <t xml:space="preserve">Unidade: </t>
    </r>
    <r>
      <rPr>
        <sz val="10"/>
        <rFont val="Arial"/>
        <family val="2"/>
      </rPr>
      <t xml:space="preserve">USF Imbui </t>
    </r>
  </si>
  <si>
    <t>Consultório 07</t>
  </si>
  <si>
    <r>
      <t xml:space="preserve">Unidade: </t>
    </r>
    <r>
      <rPr>
        <sz val="10"/>
        <rFont val="Arial"/>
        <family val="2"/>
      </rPr>
      <t>USF Curralinho</t>
    </r>
  </si>
  <si>
    <t xml:space="preserve">Módulo Externo </t>
  </si>
  <si>
    <t>Consultorio 06</t>
  </si>
  <si>
    <t>Consultorio 05</t>
  </si>
  <si>
    <t>Consult. Odonto 4</t>
  </si>
  <si>
    <t>Consult. Odonto 3</t>
  </si>
  <si>
    <t>Consult. Odonto 2</t>
  </si>
  <si>
    <t>Consult. Odonto 1</t>
  </si>
  <si>
    <r>
      <t xml:space="preserve">Unidade: </t>
    </r>
    <r>
      <rPr>
        <sz val="10"/>
        <rFont val="Arial"/>
        <family val="2"/>
      </rPr>
      <t>USF Pituaçu</t>
    </r>
  </si>
  <si>
    <t xml:space="preserve">Vacina </t>
  </si>
  <si>
    <t>Odonto 01</t>
  </si>
  <si>
    <t>Preventivo</t>
  </si>
  <si>
    <t>Consultório Odontológico 02</t>
  </si>
  <si>
    <r>
      <t xml:space="preserve">Unidade: </t>
    </r>
    <r>
      <rPr>
        <sz val="10"/>
        <rFont val="Arial"/>
        <family val="2"/>
      </rPr>
      <t xml:space="preserve">CAPS III Jardim Armação </t>
    </r>
  </si>
  <si>
    <t>Sala de integração</t>
  </si>
  <si>
    <t>Acolhimento</t>
  </si>
  <si>
    <t>Quarto 04</t>
  </si>
  <si>
    <t>Caf- farmácia</t>
  </si>
  <si>
    <t xml:space="preserve">Enfermagem </t>
  </si>
  <si>
    <t>Arquivo</t>
  </si>
  <si>
    <t>Apoio ADM</t>
  </si>
  <si>
    <t>Descanso Serv Gerais</t>
  </si>
  <si>
    <t>Conforto feminino</t>
  </si>
  <si>
    <t xml:space="preserve">Conforto masculino </t>
  </si>
  <si>
    <r>
      <t xml:space="preserve">Distrito: </t>
    </r>
    <r>
      <rPr>
        <sz val="10"/>
        <rFont val="Arial"/>
        <family val="2"/>
      </rPr>
      <t>Boca do Rio</t>
    </r>
  </si>
  <si>
    <r>
      <t xml:space="preserve">Unidade: </t>
    </r>
    <r>
      <rPr>
        <sz val="10"/>
        <rFont val="Arial"/>
        <family val="2"/>
      </rPr>
      <t xml:space="preserve">CAPS Aristides Novis </t>
    </r>
  </si>
  <si>
    <t xml:space="preserve">Posto de enfermagem </t>
  </si>
  <si>
    <t>Adm</t>
  </si>
  <si>
    <t>Administração</t>
  </si>
  <si>
    <t>Almoxarifado da Farmácia</t>
  </si>
  <si>
    <r>
      <t xml:space="preserve">Unidade: </t>
    </r>
    <r>
      <rPr>
        <sz val="10"/>
        <rFont val="Arial"/>
        <family val="2"/>
      </rPr>
      <t xml:space="preserve">USF Polêmica </t>
    </r>
  </si>
  <si>
    <t>Odonto 04</t>
  </si>
  <si>
    <t>Sala de Atividades</t>
  </si>
  <si>
    <t xml:space="preserve">Estoque farmácia </t>
  </si>
  <si>
    <t>Consultório 08</t>
  </si>
  <si>
    <t>Consultório 06</t>
  </si>
  <si>
    <t>Inalação</t>
  </si>
  <si>
    <t/>
  </si>
  <si>
    <r>
      <t xml:space="preserve">Unidade: </t>
    </r>
    <r>
      <rPr>
        <sz val="10"/>
        <rFont val="Arial"/>
        <family val="2"/>
      </rPr>
      <t>UBS Major Cosme de Farias</t>
    </r>
  </si>
  <si>
    <r>
      <t xml:space="preserve">Unidade: </t>
    </r>
    <r>
      <rPr>
        <sz val="10"/>
        <rFont val="Arial"/>
        <family val="2"/>
      </rPr>
      <t>USF Candeal Pequeno</t>
    </r>
  </si>
  <si>
    <t>Odonto I</t>
  </si>
  <si>
    <t>Ultilidades</t>
  </si>
  <si>
    <t>Odonto III</t>
  </si>
  <si>
    <t>Odonto II</t>
  </si>
  <si>
    <t xml:space="preserve">Copa </t>
  </si>
  <si>
    <t xml:space="preserve">Gerência </t>
  </si>
  <si>
    <r>
      <t xml:space="preserve">Unidade: </t>
    </r>
    <r>
      <rPr>
        <sz val="10"/>
        <rFont val="Arial"/>
        <family val="2"/>
      </rPr>
      <t xml:space="preserve">USF Santa Luzia </t>
    </r>
  </si>
  <si>
    <t>Aconlhimento</t>
  </si>
  <si>
    <r>
      <t xml:space="preserve">Unidade: </t>
    </r>
    <r>
      <rPr>
        <sz val="10"/>
        <rFont val="Arial"/>
        <family val="2"/>
      </rPr>
      <t>USF Vale do Matatu - Olga do Alaqueto</t>
    </r>
  </si>
  <si>
    <t>SAME</t>
  </si>
  <si>
    <t xml:space="preserve">Sala dos policiais </t>
  </si>
  <si>
    <t>Consultório 09</t>
  </si>
  <si>
    <t>Consultório 12</t>
  </si>
  <si>
    <r>
      <t xml:space="preserve">Unidade: </t>
    </r>
    <r>
      <rPr>
        <sz val="10"/>
        <rFont val="Arial"/>
        <family val="2"/>
      </rPr>
      <t>CS Mário Andrea</t>
    </r>
  </si>
  <si>
    <t>Puericultura</t>
  </si>
  <si>
    <t>Nutrição</t>
  </si>
  <si>
    <r>
      <t xml:space="preserve">Unidade: </t>
    </r>
    <r>
      <rPr>
        <sz val="10"/>
        <rFont val="Arial"/>
        <family val="2"/>
      </rPr>
      <t>DS Brotas</t>
    </r>
  </si>
  <si>
    <t>Visau</t>
  </si>
  <si>
    <t>Sala de informação nº 08</t>
  </si>
  <si>
    <t>RH</t>
  </si>
  <si>
    <t>Viep - sala 10</t>
  </si>
  <si>
    <t>Coordenação</t>
  </si>
  <si>
    <r>
      <t xml:space="preserve">Unidade: </t>
    </r>
    <r>
      <rPr>
        <sz val="10"/>
        <rFont val="Arial"/>
        <family val="2"/>
      </rPr>
      <t>2º UAO Dique</t>
    </r>
  </si>
  <si>
    <t>Recepção.</t>
  </si>
  <si>
    <t>Consultorio 03</t>
  </si>
  <si>
    <t>Consultorio 02</t>
  </si>
  <si>
    <t>Consultorio 01</t>
  </si>
  <si>
    <r>
      <t>Unidade:</t>
    </r>
    <r>
      <rPr>
        <sz val="10"/>
        <rFont val="Arial"/>
        <family val="2"/>
      </rPr>
      <t xml:space="preserve"> CS Manoel Vitorino</t>
    </r>
  </si>
  <si>
    <t>66645/67149</t>
  </si>
  <si>
    <r>
      <t xml:space="preserve">Distrito: </t>
    </r>
    <r>
      <rPr>
        <sz val="10"/>
        <rFont val="Arial"/>
        <family val="2"/>
      </rPr>
      <t>Brotas</t>
    </r>
  </si>
  <si>
    <r>
      <t xml:space="preserve">Unidade: </t>
    </r>
    <r>
      <rPr>
        <sz val="10"/>
        <rFont val="Arial"/>
        <family val="2"/>
      </rPr>
      <t>Distrito Brotas</t>
    </r>
  </si>
  <si>
    <r>
      <t xml:space="preserve">Unidade: </t>
    </r>
    <r>
      <rPr>
        <sz val="10"/>
        <rFont val="Arial"/>
        <family val="2"/>
      </rPr>
      <t>USF Resgate</t>
    </r>
  </si>
  <si>
    <t>Consultório Odonto III</t>
  </si>
  <si>
    <t>Consultório Odonto II</t>
  </si>
  <si>
    <r>
      <t xml:space="preserve">Unidade: </t>
    </r>
    <r>
      <rPr>
        <sz val="10"/>
        <rFont val="Arial"/>
        <family val="2"/>
      </rPr>
      <t>USF Raimundo Agripino</t>
    </r>
  </si>
  <si>
    <t>Split 9K</t>
  </si>
  <si>
    <t>Odonto 05</t>
  </si>
  <si>
    <t>CAJ 18K</t>
  </si>
  <si>
    <t>Consultório 10</t>
  </si>
  <si>
    <t>Consultório 12 de Enf</t>
  </si>
  <si>
    <r>
      <t xml:space="preserve">Unidade: </t>
    </r>
    <r>
      <rPr>
        <sz val="10"/>
        <rFont val="Arial"/>
        <family val="2"/>
      </rPr>
      <t>USF Prof. Guilherme Rodrigues - Arenoso</t>
    </r>
  </si>
  <si>
    <t>Consultório Odonto 03</t>
  </si>
  <si>
    <t>Consultório Odonto 01</t>
  </si>
  <si>
    <r>
      <t xml:space="preserve">Unidade: </t>
    </r>
    <r>
      <rPr>
        <sz val="10"/>
        <rFont val="Arial"/>
        <family val="2"/>
      </rPr>
      <t xml:space="preserve">USF PE. Mauricio Abel - São Gonçalo do Retiro </t>
    </r>
  </si>
  <si>
    <t>ADM</t>
  </si>
  <si>
    <t>Estoque Farmácia</t>
  </si>
  <si>
    <t>Odonto IV</t>
  </si>
  <si>
    <r>
      <t xml:space="preserve">Unidade: </t>
    </r>
    <r>
      <rPr>
        <sz val="10"/>
        <rFont val="Arial"/>
        <family val="2"/>
      </rPr>
      <t>USF Nova Sussuarana II</t>
    </r>
  </si>
  <si>
    <t>Atividade</t>
  </si>
  <si>
    <t>Atividade;</t>
  </si>
  <si>
    <t>Farmacia</t>
  </si>
  <si>
    <t>Agentes</t>
  </si>
  <si>
    <t>Medicamentos</t>
  </si>
  <si>
    <t>Consultorio 08</t>
  </si>
  <si>
    <t>Consultorio 07</t>
  </si>
  <si>
    <t>Consultorio 04</t>
  </si>
  <si>
    <r>
      <t xml:space="preserve">Unidade: </t>
    </r>
    <r>
      <rPr>
        <sz val="10"/>
        <rFont val="Arial"/>
        <family val="2"/>
      </rPr>
      <t>USF Nova Sussuarana I</t>
    </r>
  </si>
  <si>
    <t>Sala De Agentes</t>
  </si>
  <si>
    <t>Consultório Odontológico 04</t>
  </si>
  <si>
    <t>Consultório Odontológico 03</t>
  </si>
  <si>
    <t>Consultório Odontológico 01</t>
  </si>
  <si>
    <r>
      <t xml:space="preserve">Unidade: </t>
    </r>
    <r>
      <rPr>
        <sz val="10"/>
        <rFont val="Arial"/>
        <family val="2"/>
      </rPr>
      <t>USF Mata Escura</t>
    </r>
  </si>
  <si>
    <t>Consultório Odonto II - Sala 14</t>
  </si>
  <si>
    <t>Consultório Odonto I - Sala 12</t>
  </si>
  <si>
    <t>Consultório 08 - Sala 19</t>
  </si>
  <si>
    <t>Consultório 05 - Sala 09</t>
  </si>
  <si>
    <r>
      <t>Unidade:</t>
    </r>
    <r>
      <rPr>
        <sz val="10"/>
        <rFont val="Arial"/>
        <family val="2"/>
      </rPr>
      <t xml:space="preserve"> USF Humberto Castro Lima - Pernambuezinho</t>
    </r>
  </si>
  <si>
    <t>Consultório 18</t>
  </si>
  <si>
    <r>
      <t xml:space="preserve">Unidade: </t>
    </r>
    <r>
      <rPr>
        <sz val="10"/>
        <rFont val="Arial"/>
        <family val="2"/>
      </rPr>
      <t>USF Estrada das Barreiras</t>
    </r>
  </si>
  <si>
    <t>Consultório Odontologico 04</t>
  </si>
  <si>
    <t>Consultório Odontologico 01</t>
  </si>
  <si>
    <t>Consultório 3 (Sala 09)</t>
  </si>
  <si>
    <r>
      <t xml:space="preserve">Unidade: </t>
    </r>
    <r>
      <rPr>
        <sz val="10"/>
        <rFont val="Arial"/>
        <family val="2"/>
      </rPr>
      <t xml:space="preserve">USF Dr. Cristovão Ferreira - Saramandaia </t>
    </r>
  </si>
  <si>
    <r>
      <t xml:space="preserve">Unidade: </t>
    </r>
    <r>
      <rPr>
        <sz val="10"/>
        <rFont val="Arial"/>
        <family val="2"/>
      </rPr>
      <t>USF Dr. Carlos Santana - Doron</t>
    </r>
  </si>
  <si>
    <t>Consultório 07 - Enferm.</t>
  </si>
  <si>
    <t>Consultório 05 - Enferm.</t>
  </si>
  <si>
    <t>Consultório 04 - Enferm.</t>
  </si>
  <si>
    <r>
      <t xml:space="preserve">Unidade: </t>
    </r>
    <r>
      <rPr>
        <sz val="10"/>
        <rFont val="Arial"/>
        <family val="2"/>
      </rPr>
      <t>USF Calabetão</t>
    </r>
  </si>
  <si>
    <t>Consultório Odonto I</t>
  </si>
  <si>
    <r>
      <t xml:space="preserve">Unidade: </t>
    </r>
    <r>
      <rPr>
        <sz val="10"/>
        <rFont val="Arial"/>
        <family val="2"/>
      </rPr>
      <t>USF Antonio Ribeiro Neiva - Arraial do Retiro</t>
    </r>
  </si>
  <si>
    <r>
      <t xml:space="preserve">Unidade: </t>
    </r>
    <r>
      <rPr>
        <sz val="10"/>
        <rFont val="Arial"/>
        <family val="2"/>
      </rPr>
      <t>UBS Santo Inácio</t>
    </r>
  </si>
  <si>
    <t>Odontologia</t>
  </si>
  <si>
    <t>Consultório Pediatria 02</t>
  </si>
  <si>
    <r>
      <t xml:space="preserve">Unidade: </t>
    </r>
    <r>
      <rPr>
        <sz val="10"/>
        <rFont val="Arial"/>
        <family val="2"/>
      </rPr>
      <t>UBS Rodrigo Argolo</t>
    </r>
  </si>
  <si>
    <t>Ginecologista</t>
  </si>
  <si>
    <r>
      <t xml:space="preserve">Unidade: </t>
    </r>
    <r>
      <rPr>
        <sz val="10"/>
        <rFont val="Arial"/>
        <family val="2"/>
      </rPr>
      <t>UBS Mata Escura</t>
    </r>
  </si>
  <si>
    <t>Consultório 01 - Pré Natal e Tuberculose</t>
  </si>
  <si>
    <r>
      <t>Unidade:</t>
    </r>
    <r>
      <rPr>
        <sz val="10"/>
        <rFont val="Arial"/>
        <family val="2"/>
      </rPr>
      <t xml:space="preserve"> UBS Eunisio Coelho Teixeira</t>
    </r>
  </si>
  <si>
    <t xml:space="preserve">Curativo </t>
  </si>
  <si>
    <t xml:space="preserve">Adm </t>
  </si>
  <si>
    <r>
      <t xml:space="preserve">Unidade: </t>
    </r>
    <r>
      <rPr>
        <sz val="10"/>
        <rFont val="Arial"/>
        <family val="2"/>
      </rPr>
      <t>UBS Engomadeira</t>
    </r>
  </si>
  <si>
    <r>
      <t>Unidade:</t>
    </r>
    <r>
      <rPr>
        <sz val="10"/>
        <rFont val="Arial"/>
        <family val="2"/>
      </rPr>
      <t xml:space="preserve"> UBS do CSU de Pernambués</t>
    </r>
  </si>
  <si>
    <t xml:space="preserve">Bolsa família </t>
  </si>
  <si>
    <r>
      <t xml:space="preserve">Unidade: </t>
    </r>
    <r>
      <rPr>
        <sz val="10"/>
        <rFont val="Arial"/>
        <family val="2"/>
      </rPr>
      <t>UBS Calabetão</t>
    </r>
  </si>
  <si>
    <r>
      <t xml:space="preserve">Unidade: </t>
    </r>
    <r>
      <rPr>
        <sz val="10"/>
        <rFont val="Arial"/>
        <family val="2"/>
      </rPr>
      <t xml:space="preserve">UBS Barreiras </t>
    </r>
  </si>
  <si>
    <t>Consultório  02</t>
  </si>
  <si>
    <r>
      <t xml:space="preserve">Unidade: </t>
    </r>
    <r>
      <rPr>
        <sz val="10"/>
        <rFont val="Arial"/>
        <family val="2"/>
      </rPr>
      <t>UBS Arenoso</t>
    </r>
  </si>
  <si>
    <r>
      <t>Unidade:</t>
    </r>
    <r>
      <rPr>
        <sz val="10"/>
        <rFont val="Arial"/>
        <family val="2"/>
      </rPr>
      <t xml:space="preserve"> PA Rodrigo Argolo</t>
    </r>
  </si>
  <si>
    <t>Coleta/Laboratorio</t>
  </si>
  <si>
    <t>Medicação Adulto</t>
  </si>
  <si>
    <t>Observação Adulto</t>
  </si>
  <si>
    <t>Medicação Infantil</t>
  </si>
  <si>
    <t>Consultorio 03 - Pediatria</t>
  </si>
  <si>
    <t>Triagem Adulto</t>
  </si>
  <si>
    <r>
      <t xml:space="preserve">Unidade: </t>
    </r>
    <r>
      <rPr>
        <sz val="10"/>
        <rFont val="Arial"/>
        <family val="2"/>
      </rPr>
      <t>CEO Dr Fernando Filgueiras - Alto Da Cachoeirinha</t>
    </r>
  </si>
  <si>
    <t>Raio x</t>
  </si>
  <si>
    <t>Consultório Odonto 06</t>
  </si>
  <si>
    <t>Consultório Odonto 05</t>
  </si>
  <si>
    <t>Consultório Odonto 04</t>
  </si>
  <si>
    <r>
      <t xml:space="preserve">Unidade: </t>
    </r>
    <r>
      <rPr>
        <sz val="10"/>
        <rFont val="Arial"/>
        <family val="2"/>
      </rPr>
      <t xml:space="preserve">CAPS AD Pernambués </t>
    </r>
  </si>
  <si>
    <t>Tecnicos</t>
  </si>
  <si>
    <t>Sala dos Guardas</t>
  </si>
  <si>
    <r>
      <t>Unidade:</t>
    </r>
    <r>
      <rPr>
        <sz val="10"/>
        <rFont val="Arial"/>
        <family val="2"/>
      </rPr>
      <t xml:space="preserve"> DS Cabula sede</t>
    </r>
  </si>
  <si>
    <t>Subcoordenação Adm</t>
  </si>
  <si>
    <r>
      <t xml:space="preserve">CNPJ:  </t>
    </r>
    <r>
      <rPr>
        <sz val="10"/>
        <rFont val="Arial"/>
        <family val="2"/>
      </rPr>
      <t>13.927.801/0005-72</t>
    </r>
  </si>
  <si>
    <r>
      <t>Distrito:</t>
    </r>
    <r>
      <rPr>
        <sz val="10"/>
        <rFont val="Arial"/>
        <family val="2"/>
      </rPr>
      <t xml:space="preserve"> Cabula </t>
    </r>
  </si>
  <si>
    <r>
      <t>Unidade:</t>
    </r>
    <r>
      <rPr>
        <sz val="10"/>
        <rFont val="Arial"/>
        <family val="2"/>
      </rPr>
      <t xml:space="preserve"> Distrito Cabula</t>
    </r>
  </si>
  <si>
    <r>
      <t xml:space="preserve">Distrito: </t>
    </r>
    <r>
      <rPr>
        <sz val="10"/>
        <rFont val="Arial"/>
        <family val="2"/>
      </rPr>
      <t xml:space="preserve">Cabula </t>
    </r>
  </si>
  <si>
    <r>
      <t xml:space="preserve">Cliente: </t>
    </r>
    <r>
      <rPr>
        <sz val="10"/>
        <rFont val="Arial"/>
        <family val="2"/>
      </rPr>
      <t>Secretaria de Saúde de Salvador</t>
    </r>
  </si>
  <si>
    <r>
      <t xml:space="preserve">Unidade: </t>
    </r>
    <r>
      <rPr>
        <sz val="10"/>
        <rFont val="Arial"/>
        <family val="2"/>
      </rPr>
      <t>CEO Cajazeiras</t>
    </r>
  </si>
  <si>
    <t>Sala de Lavagem</t>
  </si>
  <si>
    <r>
      <t xml:space="preserve">Unidade: </t>
    </r>
    <r>
      <rPr>
        <sz val="10"/>
        <rFont val="Arial"/>
        <family val="2"/>
      </rPr>
      <t>USF Fazenda Grande III</t>
    </r>
  </si>
  <si>
    <r>
      <t xml:space="preserve">Unidade: </t>
    </r>
    <r>
      <rPr>
        <sz val="10"/>
        <rFont val="Arial"/>
        <family val="2"/>
      </rPr>
      <t>USF Jaguaripe</t>
    </r>
  </si>
  <si>
    <t>Conusltório 06</t>
  </si>
  <si>
    <t>Marcação de Exames</t>
  </si>
  <si>
    <r>
      <t>Unidade:</t>
    </r>
    <r>
      <rPr>
        <sz val="10"/>
        <rFont val="Arial"/>
        <family val="2"/>
      </rPr>
      <t xml:space="preserve"> USF Yolanda Pires</t>
    </r>
  </si>
  <si>
    <t>Consultório 06 - Sala 15</t>
  </si>
  <si>
    <t>Consultório 02 - Sala 09</t>
  </si>
  <si>
    <t>Famácia - sala 01</t>
  </si>
  <si>
    <t>Odonto II - sala 12</t>
  </si>
  <si>
    <t>Consultório 03 - Sala 10</t>
  </si>
  <si>
    <t>Coleta - Sala 03</t>
  </si>
  <si>
    <t>Gerência - Sala 07</t>
  </si>
  <si>
    <r>
      <t xml:space="preserve">Unidade: </t>
    </r>
    <r>
      <rPr>
        <sz val="10"/>
        <rFont val="Arial"/>
        <family val="2"/>
      </rPr>
      <t>UBS Nelson Piauhy Dourado</t>
    </r>
  </si>
  <si>
    <t xml:space="preserve">Câmara dos frios </t>
  </si>
  <si>
    <t>Sala 14</t>
  </si>
  <si>
    <t>Sala 20</t>
  </si>
  <si>
    <t>Almoxarifado</t>
  </si>
  <si>
    <t>Consultório 04 - sala 07</t>
  </si>
  <si>
    <t xml:space="preserve">Auditório </t>
  </si>
  <si>
    <r>
      <t>Unidade:</t>
    </r>
    <r>
      <rPr>
        <sz val="10"/>
        <rFont val="Arial"/>
        <family val="2"/>
      </rPr>
      <t xml:space="preserve"> Sede Distrito</t>
    </r>
  </si>
  <si>
    <t xml:space="preserve">Sala de Visal </t>
  </si>
  <si>
    <t>TI</t>
  </si>
  <si>
    <t xml:space="preserve">Sub coordenação </t>
  </si>
  <si>
    <r>
      <t xml:space="preserve">Unidade: </t>
    </r>
    <r>
      <rPr>
        <sz val="10"/>
        <rFont val="Arial"/>
        <family val="2"/>
      </rPr>
      <t>USF Jardim das Mangabeiras</t>
    </r>
  </si>
  <si>
    <t>Consultório odonto II</t>
  </si>
  <si>
    <r>
      <t xml:space="preserve">Unidade: </t>
    </r>
    <r>
      <rPr>
        <sz val="10"/>
        <rFont val="Arial"/>
        <family val="2"/>
      </rPr>
      <t>USF Cajazeiras IV</t>
    </r>
  </si>
  <si>
    <t>Consultório odonto I</t>
  </si>
  <si>
    <t>Cosnultório 03</t>
  </si>
  <si>
    <r>
      <t xml:space="preserve">Unidade: </t>
    </r>
    <r>
      <rPr>
        <sz val="10"/>
        <rFont val="Arial"/>
        <family val="2"/>
      </rPr>
      <t>USF Cajazeiras X</t>
    </r>
  </si>
  <si>
    <t xml:space="preserve">Farmacia </t>
  </si>
  <si>
    <r>
      <t xml:space="preserve">Unidade: </t>
    </r>
    <r>
      <rPr>
        <sz val="10"/>
        <rFont val="Arial"/>
        <family val="2"/>
      </rPr>
      <t>USF Cajazeiras V</t>
    </r>
  </si>
  <si>
    <r>
      <t xml:space="preserve">Unidade: </t>
    </r>
    <r>
      <rPr>
        <sz val="10"/>
        <rFont val="Arial"/>
        <family val="2"/>
      </rPr>
      <t>CAPS II Águas Claras</t>
    </r>
  </si>
  <si>
    <t>Atendimento 01</t>
  </si>
  <si>
    <t>Oficina 02</t>
  </si>
  <si>
    <t>Atendimento 03</t>
  </si>
  <si>
    <t>Atendimento 02</t>
  </si>
  <si>
    <t>Grupo Oficinas 03</t>
  </si>
  <si>
    <t>Sala de reunião 06</t>
  </si>
  <si>
    <t>Observação - Sala 05</t>
  </si>
  <si>
    <r>
      <t xml:space="preserve">Unidade: </t>
    </r>
    <r>
      <rPr>
        <sz val="10"/>
        <rFont val="Arial"/>
        <family val="2"/>
      </rPr>
      <t>CAPS II Nise da Silveira</t>
    </r>
  </si>
  <si>
    <t>Sala de Procedimentos - Sala 05</t>
  </si>
  <si>
    <r>
      <t xml:space="preserve">Unidade: </t>
    </r>
    <r>
      <rPr>
        <sz val="10"/>
        <rFont val="Arial"/>
        <family val="2"/>
      </rPr>
      <t xml:space="preserve">USF Palestina </t>
    </r>
  </si>
  <si>
    <t>Odonto 02 - sala 11</t>
  </si>
  <si>
    <t>Consultório 02 - sala 08</t>
  </si>
  <si>
    <t>PA - sala 05</t>
  </si>
  <si>
    <t>Consultório 03 de Enfermagem - Sala 09</t>
  </si>
  <si>
    <r>
      <t xml:space="preserve">Unidade: </t>
    </r>
    <r>
      <rPr>
        <sz val="10"/>
        <rFont val="Arial"/>
        <family val="2"/>
      </rPr>
      <t>USF Boca da mata</t>
    </r>
  </si>
  <si>
    <t>Odonto 02 - Sala 19</t>
  </si>
  <si>
    <t>Consultório 06 - Sala 18</t>
  </si>
  <si>
    <t>Odonto 03 - Sala 20</t>
  </si>
  <si>
    <t>Consultório 05 - Sala 17</t>
  </si>
  <si>
    <t>CPD - Sala 13</t>
  </si>
  <si>
    <r>
      <t xml:space="preserve">Unidade: </t>
    </r>
    <r>
      <rPr>
        <sz val="10"/>
        <rFont val="Arial"/>
        <family val="2"/>
      </rPr>
      <t>USF Cajazeiras XI</t>
    </r>
  </si>
  <si>
    <t>66047/66199</t>
  </si>
  <si>
    <t>Consult. Odontológico III</t>
  </si>
  <si>
    <t xml:space="preserve">Gerência ADM </t>
  </si>
  <si>
    <t>Consultório 03 (Sala 09)</t>
  </si>
  <si>
    <r>
      <t>CNPJ:</t>
    </r>
    <r>
      <rPr>
        <sz val="10"/>
        <rFont val="Arial"/>
        <family val="2"/>
      </rPr>
      <t>13.927.801/0005-72</t>
    </r>
  </si>
  <si>
    <r>
      <t xml:space="preserve">Distrito: </t>
    </r>
    <r>
      <rPr>
        <sz val="10"/>
        <rFont val="Arial"/>
        <family val="2"/>
      </rPr>
      <t xml:space="preserve">Cajazeiras </t>
    </r>
  </si>
  <si>
    <r>
      <t xml:space="preserve">Unidade: </t>
    </r>
    <r>
      <rPr>
        <sz val="10"/>
        <rFont val="Arial"/>
        <family val="2"/>
      </rPr>
      <t>Distrito Cajazeiras</t>
    </r>
  </si>
  <si>
    <r>
      <t xml:space="preserve">Distrito: </t>
    </r>
    <r>
      <rPr>
        <sz val="10"/>
        <rFont val="Arial"/>
        <family val="2"/>
      </rPr>
      <t>Cajazeiras</t>
    </r>
  </si>
  <si>
    <t>Sala Espaço do Corpo</t>
  </si>
  <si>
    <r>
      <t xml:space="preserve">Unidade: </t>
    </r>
    <r>
      <rPr>
        <sz val="10"/>
        <rFont val="Arial"/>
        <family val="2"/>
      </rPr>
      <t>UBS Ramiro Azevedo</t>
    </r>
  </si>
  <si>
    <t>Ambulatório de Doenças Crônicas</t>
  </si>
  <si>
    <t xml:space="preserve">Nutrição </t>
  </si>
  <si>
    <t>Sala de Coleta Nº 22</t>
  </si>
  <si>
    <r>
      <t>Unidade:</t>
    </r>
    <r>
      <rPr>
        <sz val="10"/>
        <rFont val="Arial"/>
        <family val="2"/>
      </rPr>
      <t xml:space="preserve"> SAE São Francisco</t>
    </r>
  </si>
  <si>
    <t>CPD/Gerência</t>
  </si>
  <si>
    <t>Psicologia</t>
  </si>
  <si>
    <t>Triagem</t>
  </si>
  <si>
    <t>Atend. Farmácia</t>
  </si>
  <si>
    <r>
      <t xml:space="preserve">Unidade: </t>
    </r>
    <r>
      <rPr>
        <sz val="10"/>
        <rFont val="Arial"/>
        <family val="2"/>
      </rPr>
      <t xml:space="preserve">CEO Carlos Gomes </t>
    </r>
  </si>
  <si>
    <t>Sala 01</t>
  </si>
  <si>
    <r>
      <t xml:space="preserve">Unidade: </t>
    </r>
    <r>
      <rPr>
        <sz val="10"/>
        <rFont val="Arial"/>
        <family val="2"/>
      </rPr>
      <t>UBS Pelourinho</t>
    </r>
  </si>
  <si>
    <t>Sala de atividades</t>
  </si>
  <si>
    <r>
      <t xml:space="preserve">Unidade: </t>
    </r>
    <r>
      <rPr>
        <sz val="10"/>
        <rFont val="Arial"/>
        <family val="2"/>
      </rPr>
      <t xml:space="preserve">Multicentro Carlos Gomes </t>
    </r>
  </si>
  <si>
    <t>Recepção Ambulatório LGBT</t>
  </si>
  <si>
    <t>CAF Farmácia</t>
  </si>
  <si>
    <t xml:space="preserve">Espirometria </t>
  </si>
  <si>
    <t>Vacina 02</t>
  </si>
  <si>
    <t>ABADFAL</t>
  </si>
  <si>
    <t>Multidiscip. Anexo LGBT</t>
  </si>
  <si>
    <r>
      <t xml:space="preserve">Unidade: </t>
    </r>
    <r>
      <rPr>
        <sz val="10"/>
        <rFont val="Arial"/>
        <family val="2"/>
      </rPr>
      <t xml:space="preserve">USF Terreiro de Jesus </t>
    </r>
  </si>
  <si>
    <t xml:space="preserve">Odonto </t>
  </si>
  <si>
    <t xml:space="preserve">Sala Fênix </t>
  </si>
  <si>
    <r>
      <t xml:space="preserve">Unidade: </t>
    </r>
    <r>
      <rPr>
        <sz val="10"/>
        <rFont val="Arial"/>
        <family val="2"/>
      </rPr>
      <t>UBS Santo Antônio</t>
    </r>
  </si>
  <si>
    <t>Consultório 8</t>
  </si>
  <si>
    <t>Odonto 1</t>
  </si>
  <si>
    <t>Gerencia</t>
  </si>
  <si>
    <t>Consultório 04 - Sala 10</t>
  </si>
  <si>
    <r>
      <t xml:space="preserve">Unidade: </t>
    </r>
    <r>
      <rPr>
        <sz val="10"/>
        <rFont val="Arial"/>
        <family val="2"/>
      </rPr>
      <t>USF Gamboa</t>
    </r>
  </si>
  <si>
    <r>
      <t xml:space="preserve">Distrito: </t>
    </r>
    <r>
      <rPr>
        <sz val="10"/>
        <rFont val="Arial"/>
        <family val="2"/>
      </rPr>
      <t>Centro Histórico</t>
    </r>
  </si>
  <si>
    <r>
      <t xml:space="preserve">Unidade: </t>
    </r>
    <r>
      <rPr>
        <sz val="10"/>
        <rFont val="Arial"/>
        <family val="2"/>
      </rPr>
      <t>Distrito Centro Histórico</t>
    </r>
  </si>
  <si>
    <r>
      <t>Distrito:</t>
    </r>
    <r>
      <rPr>
        <sz val="10"/>
        <rFont val="Arial"/>
        <family val="2"/>
      </rPr>
      <t xml:space="preserve"> Centro Histórico </t>
    </r>
  </si>
  <si>
    <r>
      <t xml:space="preserve">Unidade: </t>
    </r>
    <r>
      <rPr>
        <sz val="10"/>
        <rFont val="Arial"/>
        <family val="2"/>
      </rPr>
      <t>USF São José de Baixo</t>
    </r>
  </si>
  <si>
    <t>Consultorio Odonto 03</t>
  </si>
  <si>
    <t>Consultório 4</t>
  </si>
  <si>
    <t>Consultório 3</t>
  </si>
  <si>
    <r>
      <t xml:space="preserve">Unidade: </t>
    </r>
    <r>
      <rPr>
        <sz val="10"/>
        <rFont val="Arial"/>
        <family val="2"/>
      </rPr>
      <t>USF Joanes Leste</t>
    </r>
  </si>
  <si>
    <t>Consultório Odonto 2</t>
  </si>
  <si>
    <t>Consultório 5</t>
  </si>
  <si>
    <r>
      <t>Unidade:</t>
    </r>
    <r>
      <rPr>
        <sz val="10"/>
        <rFont val="Arial"/>
        <family val="2"/>
      </rPr>
      <t xml:space="preserve"> USF Joanes Centro Oeste</t>
    </r>
  </si>
  <si>
    <t>Consultório II</t>
  </si>
  <si>
    <r>
      <t xml:space="preserve">Unidade: </t>
    </r>
    <r>
      <rPr>
        <sz val="10"/>
        <rFont val="Arial"/>
        <family val="2"/>
      </rPr>
      <t xml:space="preserve">USF  Areal </t>
    </r>
  </si>
  <si>
    <t>63390/ 63641/ 63647</t>
  </si>
  <si>
    <t>Consultório Odontológico II (Bloco B)</t>
  </si>
  <si>
    <t>Consultório Odontológico IV (Bloco C)</t>
  </si>
  <si>
    <t>Consultório Odontológico III (Bloco C)</t>
  </si>
  <si>
    <t>Esterilização (Bloco C)</t>
  </si>
  <si>
    <t>SAME (Bloco A)</t>
  </si>
  <si>
    <t>Consultório 08 (Bloco B)</t>
  </si>
  <si>
    <t>Consultório 07 (Bloco B)</t>
  </si>
  <si>
    <t>Consultório Odontológico I (Bloco B)</t>
  </si>
  <si>
    <t>Consultório 06 (Bloco B)</t>
  </si>
  <si>
    <t>Consultório 01  (Bloco A)</t>
  </si>
  <si>
    <t>63390/ 63641/ 63646</t>
  </si>
  <si>
    <t>Consultório 02  (Bloco A)</t>
  </si>
  <si>
    <t>63390/ 63641/ 63645</t>
  </si>
  <si>
    <t>Gerência  (Bloco A)</t>
  </si>
  <si>
    <t>63390/ 63641/ 63644</t>
  </si>
  <si>
    <t>Consultório 04  (Bloco A)</t>
  </si>
  <si>
    <t>63390/ 63641/ 63643</t>
  </si>
  <si>
    <t>Consultório 05  (Bloco A)</t>
  </si>
  <si>
    <t>63390/ 63641/ 63642</t>
  </si>
  <si>
    <t>Curativo  (Bloco A)</t>
  </si>
  <si>
    <t>63390/ 63641/ 63648</t>
  </si>
  <si>
    <t>Vacina  (Bloco A)</t>
  </si>
  <si>
    <t>Procedimentos  (Bloco A)</t>
  </si>
  <si>
    <t>Consultório 03  (Bloco A)</t>
  </si>
  <si>
    <t>Coleta  (Bloco A)</t>
  </si>
  <si>
    <t>Estoque da Farmácia  (Bloco A)</t>
  </si>
  <si>
    <t>Farmácia  (Bloco A)</t>
  </si>
  <si>
    <t>Sala de Reunião  (Bloco A)</t>
  </si>
  <si>
    <r>
      <t>Unidade:</t>
    </r>
    <r>
      <rPr>
        <sz val="10"/>
        <rFont val="Arial"/>
        <family val="2"/>
      </rPr>
      <t xml:space="preserve"> CS Virgilio de Carvalho</t>
    </r>
  </si>
  <si>
    <t>Sala 13</t>
  </si>
  <si>
    <t>Sala 3</t>
  </si>
  <si>
    <t>Ginásio Adulto</t>
  </si>
  <si>
    <t>Ginásio Infantil</t>
  </si>
  <si>
    <t>Eletroencefalograma</t>
  </si>
  <si>
    <t>Almoxarifado / Farmácia</t>
  </si>
  <si>
    <t>Serviço Social</t>
  </si>
  <si>
    <t>CCZ (antiga 1ª sala Samu)</t>
  </si>
  <si>
    <r>
      <t>Unidade:</t>
    </r>
    <r>
      <rPr>
        <sz val="10"/>
        <rFont val="Arial"/>
        <family val="2"/>
      </rPr>
      <t xml:space="preserve"> CS Ministro Alckmim</t>
    </r>
  </si>
  <si>
    <t>CCZ</t>
  </si>
  <si>
    <t>Consultório 7</t>
  </si>
  <si>
    <t>Laboratório</t>
  </si>
  <si>
    <r>
      <t xml:space="preserve">Unidade: </t>
    </r>
    <r>
      <rPr>
        <sz val="10"/>
        <rFont val="Arial"/>
        <family val="2"/>
      </rPr>
      <t>SAE Marymar</t>
    </r>
  </si>
  <si>
    <t>Consultório 13</t>
  </si>
  <si>
    <t>67337/66783</t>
  </si>
  <si>
    <r>
      <t xml:space="preserve">Unidade: </t>
    </r>
    <r>
      <rPr>
        <sz val="10"/>
        <rFont val="Arial"/>
        <family val="2"/>
      </rPr>
      <t>CAPS Areal</t>
    </r>
  </si>
  <si>
    <t>Sala de Atividades 02</t>
  </si>
  <si>
    <t>Sala de Atividades 01</t>
  </si>
  <si>
    <t>Recepção/SAME</t>
  </si>
  <si>
    <r>
      <t xml:space="preserve">Unidade: </t>
    </r>
    <r>
      <rPr>
        <sz val="10"/>
        <rFont val="Arial"/>
        <family val="2"/>
      </rPr>
      <t xml:space="preserve">CAPS II Professor Adilson Peixoto Sampaio </t>
    </r>
  </si>
  <si>
    <t>Gerência / Sala atendimento</t>
  </si>
  <si>
    <r>
      <t xml:space="preserve">Unidade: </t>
    </r>
    <r>
      <rPr>
        <sz val="10"/>
        <rFont val="Arial"/>
        <family val="2"/>
      </rPr>
      <t xml:space="preserve">DS Itapagipe </t>
    </r>
  </si>
  <si>
    <t xml:space="preserve">Sala de ações </t>
  </si>
  <si>
    <t>NTI</t>
  </si>
  <si>
    <r>
      <t>Distrito:</t>
    </r>
    <r>
      <rPr>
        <sz val="10"/>
        <rFont val="Arial"/>
        <family val="2"/>
      </rPr>
      <t xml:space="preserve"> Itapagipe</t>
    </r>
  </si>
  <si>
    <r>
      <t xml:space="preserve">Unidade: </t>
    </r>
    <r>
      <rPr>
        <sz val="10"/>
        <rFont val="Arial"/>
        <family val="2"/>
      </rPr>
      <t>Distrito Itapagipe</t>
    </r>
  </si>
  <si>
    <r>
      <t xml:space="preserve">Distrito: </t>
    </r>
    <r>
      <rPr>
        <sz val="10"/>
        <rFont val="Arial"/>
        <family val="2"/>
      </rPr>
      <t>Itapagipe</t>
    </r>
  </si>
  <si>
    <r>
      <t xml:space="preserve">Unidade: </t>
    </r>
    <r>
      <rPr>
        <sz val="10"/>
        <rFont val="Arial"/>
        <family val="2"/>
      </rPr>
      <t>USF Nova Esperança</t>
    </r>
  </si>
  <si>
    <r>
      <t xml:space="preserve">Unidade: </t>
    </r>
    <r>
      <rPr>
        <sz val="10"/>
        <rFont val="Arial"/>
        <family val="2"/>
      </rPr>
      <t>UBS São Cristóvão</t>
    </r>
  </si>
  <si>
    <r>
      <t xml:space="preserve">Unidade: </t>
    </r>
    <r>
      <rPr>
        <sz val="10"/>
        <rFont val="Arial"/>
        <family val="2"/>
      </rPr>
      <t>USF Ceasa I e II</t>
    </r>
  </si>
  <si>
    <r>
      <t xml:space="preserve">Unidade: </t>
    </r>
    <r>
      <rPr>
        <sz val="10"/>
        <rFont val="Arial"/>
        <family val="2"/>
      </rPr>
      <t xml:space="preserve">USF Prof. Aristides Pereira Maltez </t>
    </r>
  </si>
  <si>
    <t>Odonto II (Sala 04)</t>
  </si>
  <si>
    <t>Consultório 03 (Sala 08)</t>
  </si>
  <si>
    <t>Consultório 02 (Sala 07)</t>
  </si>
  <si>
    <t>Consultório 11 (Sala 05)</t>
  </si>
  <si>
    <t>Consultório 08 (Sala 16)</t>
  </si>
  <si>
    <t>Auditório</t>
  </si>
  <si>
    <r>
      <t xml:space="preserve">Unidade: </t>
    </r>
    <r>
      <rPr>
        <sz val="10"/>
        <rFont val="Arial"/>
        <family val="2"/>
      </rPr>
      <t>USF São Cristóvão</t>
    </r>
  </si>
  <si>
    <t>Sala de Utilidades</t>
  </si>
  <si>
    <t>Sala de Agentes</t>
  </si>
  <si>
    <r>
      <t xml:space="preserve">Unidade: </t>
    </r>
    <r>
      <rPr>
        <sz val="10"/>
        <rFont val="Arial"/>
        <family val="2"/>
      </rPr>
      <t xml:space="preserve">USF Coração de Maria </t>
    </r>
  </si>
  <si>
    <t>Equipamento no local é de ACJ 10K.</t>
  </si>
  <si>
    <r>
      <t xml:space="preserve">Unidade: </t>
    </r>
    <r>
      <rPr>
        <sz val="10"/>
        <rFont val="Arial"/>
        <family val="2"/>
      </rPr>
      <t xml:space="preserve">UBS Dr. Orlando Imbassahy </t>
    </r>
  </si>
  <si>
    <r>
      <t xml:space="preserve">Unidade: </t>
    </r>
    <r>
      <rPr>
        <sz val="10"/>
        <rFont val="Arial"/>
        <family val="2"/>
      </rPr>
      <t>USF Mussurunga I</t>
    </r>
  </si>
  <si>
    <t>Consultório 08 (Sala 17)</t>
  </si>
  <si>
    <t>Consultório 07 (Sala 13)</t>
  </si>
  <si>
    <t>Odonto II (Sala 12)</t>
  </si>
  <si>
    <t>Consultório 06 (Sala 11)</t>
  </si>
  <si>
    <r>
      <t xml:space="preserve">Unidade: </t>
    </r>
    <r>
      <rPr>
        <sz val="10"/>
        <rFont val="Arial"/>
        <family val="2"/>
      </rPr>
      <t xml:space="preserve">USF José Mariane </t>
    </r>
  </si>
  <si>
    <t>Regulação</t>
  </si>
  <si>
    <t>Consultório 02 - Sala 05</t>
  </si>
  <si>
    <t>Conforto dos Guardas Municipais</t>
  </si>
  <si>
    <t>ACS - Sala 18</t>
  </si>
  <si>
    <t>Consultório 08 - Sala 13</t>
  </si>
  <si>
    <t>Consultório 06 - Sala 11</t>
  </si>
  <si>
    <t>Consultório 07 - Sala 12</t>
  </si>
  <si>
    <r>
      <t xml:space="preserve">Unidade: </t>
    </r>
    <r>
      <rPr>
        <sz val="10"/>
        <rFont val="Arial"/>
        <family val="2"/>
      </rPr>
      <t>CAPS Prof. Luis Meira Lessa</t>
    </r>
  </si>
  <si>
    <t>Sala de atendimento 02</t>
  </si>
  <si>
    <r>
      <t xml:space="preserve">Unidade: </t>
    </r>
    <r>
      <rPr>
        <sz val="10"/>
        <rFont val="Arial"/>
        <family val="2"/>
      </rPr>
      <t>USF Alto do Coqueirinho</t>
    </r>
  </si>
  <si>
    <t>Odonto</t>
  </si>
  <si>
    <t>Administrativo</t>
  </si>
  <si>
    <r>
      <t xml:space="preserve">Unidade: </t>
    </r>
    <r>
      <rPr>
        <sz val="10"/>
        <rFont val="Arial"/>
        <family val="2"/>
      </rPr>
      <t>USF Professor Eduardo Mamede</t>
    </r>
  </si>
  <si>
    <t>Consultório médico 02</t>
  </si>
  <si>
    <t>Consultório médico 01</t>
  </si>
  <si>
    <t>Odonto III (Sala 13)</t>
  </si>
  <si>
    <t>Consultório 07 (Sala 16)</t>
  </si>
  <si>
    <t>Sala 01 - Farmácia</t>
  </si>
  <si>
    <r>
      <t xml:space="preserve">Unidade: </t>
    </r>
    <r>
      <rPr>
        <sz val="10"/>
        <rFont val="Arial"/>
        <family val="2"/>
      </rPr>
      <t>USF Parque São Cristovão</t>
    </r>
  </si>
  <si>
    <r>
      <t xml:space="preserve">Unidade: </t>
    </r>
    <r>
      <rPr>
        <sz val="10"/>
        <rFont val="Arial"/>
        <family val="2"/>
      </rPr>
      <t>UPA Dr. Hélio Machado</t>
    </r>
  </si>
  <si>
    <t>Corredor Sala Vermelha</t>
  </si>
  <si>
    <t>CME Área Limpa</t>
  </si>
  <si>
    <t>Hidratação</t>
  </si>
  <si>
    <t>Observação Feminina</t>
  </si>
  <si>
    <t>Observação Masculina II</t>
  </si>
  <si>
    <t>Observação Masculina I</t>
  </si>
  <si>
    <t>Conforto médico</t>
  </si>
  <si>
    <t>Medicação</t>
  </si>
  <si>
    <t>Nep</t>
  </si>
  <si>
    <t>Conforto de Enfermagem</t>
  </si>
  <si>
    <t>Sutura</t>
  </si>
  <si>
    <t>Ortopedia</t>
  </si>
  <si>
    <t>Classificação 2</t>
  </si>
  <si>
    <t>CME Área Suja</t>
  </si>
  <si>
    <t>Apoio Médico</t>
  </si>
  <si>
    <t>Classificação de risco I</t>
  </si>
  <si>
    <t>Recepção Same</t>
  </si>
  <si>
    <t>Conforto Tecnico</t>
  </si>
  <si>
    <t>Sala Gesso</t>
  </si>
  <si>
    <t>Sub Gerência II</t>
  </si>
  <si>
    <t xml:space="preserve">Isolamento Feminino </t>
  </si>
  <si>
    <r>
      <t xml:space="preserve">Unidade: </t>
    </r>
    <r>
      <rPr>
        <sz val="10"/>
        <rFont val="Arial"/>
        <family val="2"/>
      </rPr>
      <t>USF Jardim Campo Verde</t>
    </r>
  </si>
  <si>
    <r>
      <t xml:space="preserve">Unidade: </t>
    </r>
    <r>
      <rPr>
        <sz val="10"/>
        <rFont val="Arial"/>
        <family val="2"/>
      </rPr>
      <t>USF Jardim das Margaridas</t>
    </r>
  </si>
  <si>
    <t>CME</t>
  </si>
  <si>
    <r>
      <t xml:space="preserve">Unidade: </t>
    </r>
    <r>
      <rPr>
        <sz val="10"/>
        <rFont val="Arial"/>
        <family val="2"/>
      </rPr>
      <t>USF Vila Verde - Jaguaribe</t>
    </r>
  </si>
  <si>
    <t xml:space="preserve">Esterilização </t>
  </si>
  <si>
    <r>
      <t xml:space="preserve">Unidade: </t>
    </r>
    <r>
      <rPr>
        <sz val="10"/>
        <rFont val="Arial"/>
        <family val="2"/>
      </rPr>
      <t>PA Orlando Imbassahy</t>
    </r>
  </si>
  <si>
    <t>Espera Recepção</t>
  </si>
  <si>
    <t>Observação Pediatrica</t>
  </si>
  <si>
    <t>ECG</t>
  </si>
  <si>
    <t>Classificação de risco</t>
  </si>
  <si>
    <t xml:space="preserve">Isolamento </t>
  </si>
  <si>
    <r>
      <t xml:space="preserve">Unidade: </t>
    </r>
    <r>
      <rPr>
        <sz val="10"/>
        <rFont val="Arial"/>
        <family val="2"/>
      </rPr>
      <t xml:space="preserve">DS Itapuã </t>
    </r>
  </si>
  <si>
    <t xml:space="preserve">Cordenação / adm </t>
  </si>
  <si>
    <t xml:space="preserve">Recursos Humanos </t>
  </si>
  <si>
    <t>Área Técnica</t>
  </si>
  <si>
    <r>
      <t xml:space="preserve">Unidade: </t>
    </r>
    <r>
      <rPr>
        <sz val="10"/>
        <rFont val="Arial"/>
        <family val="2"/>
      </rPr>
      <t xml:space="preserve">USF Itapuã </t>
    </r>
  </si>
  <si>
    <r>
      <t xml:space="preserve">Unidade: </t>
    </r>
    <r>
      <rPr>
        <sz val="10"/>
        <rFont val="Arial"/>
        <family val="2"/>
      </rPr>
      <t>CAPS II Franco Basaglia</t>
    </r>
  </si>
  <si>
    <r>
      <t xml:space="preserve">Unidade: </t>
    </r>
    <r>
      <rPr>
        <sz val="10"/>
        <rFont val="Arial"/>
        <family val="2"/>
      </rPr>
      <t>CEO Mussurunga</t>
    </r>
  </si>
  <si>
    <r>
      <t>Distrito:</t>
    </r>
    <r>
      <rPr>
        <sz val="10"/>
        <rFont val="Arial"/>
        <family val="2"/>
      </rPr>
      <t xml:space="preserve"> Itapuã </t>
    </r>
  </si>
  <si>
    <r>
      <t xml:space="preserve">Unidade: </t>
    </r>
    <r>
      <rPr>
        <sz val="10"/>
        <rFont val="Arial"/>
        <family val="2"/>
      </rPr>
      <t>Distrito Itapuã</t>
    </r>
  </si>
  <si>
    <r>
      <t xml:space="preserve">Distrito: </t>
    </r>
    <r>
      <rPr>
        <sz val="10"/>
        <rFont val="Arial"/>
        <family val="2"/>
      </rPr>
      <t xml:space="preserve">Itapuã </t>
    </r>
  </si>
  <si>
    <r>
      <t xml:space="preserve">Unidade: </t>
    </r>
    <r>
      <rPr>
        <sz val="10"/>
        <rFont val="Arial"/>
        <family val="2"/>
      </rPr>
      <t>USF San Martin III</t>
    </r>
  </si>
  <si>
    <t xml:space="preserve">Consultório odontológico </t>
  </si>
  <si>
    <r>
      <t xml:space="preserve">Unidade: </t>
    </r>
    <r>
      <rPr>
        <sz val="10"/>
        <rFont val="Arial"/>
        <family val="2"/>
      </rPr>
      <t>USF Liberdade</t>
    </r>
  </si>
  <si>
    <t>Recepção - Pavimento Térreo</t>
  </si>
  <si>
    <t>Circulação - Pavimento Terreo</t>
  </si>
  <si>
    <t>Circulação - Pavimento SUBSolo 01</t>
  </si>
  <si>
    <t>Circulação - Primeiro Pavimento</t>
  </si>
  <si>
    <t>Odonto III - Pavimento Térreo</t>
  </si>
  <si>
    <t>Reunião e Educação em Saúde - Pavimento SUBSolo 02</t>
  </si>
  <si>
    <t>Procedimentos - Pavimento Térreo</t>
  </si>
  <si>
    <t>Vacina - Pavimento Térreo</t>
  </si>
  <si>
    <t>Curativo - Pavimento Térreo</t>
  </si>
  <si>
    <t>Farmácia - Pavimento Térreo</t>
  </si>
  <si>
    <t>Odonto II - Pavimento SUBSolo 01</t>
  </si>
  <si>
    <t>Odonto I - Pavimento SUBSolo 01</t>
  </si>
  <si>
    <t>Consultório 06 - Primeiro Pavimento</t>
  </si>
  <si>
    <t>Consultório 05 - Primeiro Pavimento</t>
  </si>
  <si>
    <t>Consultório 04 - Primeiro Pavimento</t>
  </si>
  <si>
    <t>Consultório 03 - Pavimento Térreo</t>
  </si>
  <si>
    <t>Consultório 02 - Pavimento Térreo</t>
  </si>
  <si>
    <t>Consultório 01 - Pavimento Térreo</t>
  </si>
  <si>
    <t>Esterilização - Pavimento SUBSolo 01</t>
  </si>
  <si>
    <t>Gerência - Pavimento SUBSolo 02</t>
  </si>
  <si>
    <t>Estoque da Farmácia - Pavimento SUBSolo 02</t>
  </si>
  <si>
    <r>
      <t xml:space="preserve">Unidade: </t>
    </r>
    <r>
      <rPr>
        <sz val="10"/>
        <rFont val="Arial"/>
        <family val="2"/>
      </rPr>
      <t>Auditório - Multicentro Liberdade</t>
    </r>
  </si>
  <si>
    <t>Guiche</t>
  </si>
  <si>
    <r>
      <t xml:space="preserve">Unidade: </t>
    </r>
    <r>
      <rPr>
        <sz val="10"/>
        <rFont val="Arial"/>
        <family val="2"/>
      </rPr>
      <t>CAPS II Liberdade</t>
    </r>
  </si>
  <si>
    <t>Enfermagem</t>
  </si>
  <si>
    <r>
      <t xml:space="preserve">Unidade: </t>
    </r>
    <r>
      <rPr>
        <sz val="10"/>
        <rFont val="Arial"/>
        <family val="2"/>
      </rPr>
      <t>OAF Liberdade</t>
    </r>
  </si>
  <si>
    <t>Brinquedoteca</t>
  </si>
  <si>
    <t>Informática, Sl Video</t>
  </si>
  <si>
    <t>Reunião - 2º Pav</t>
  </si>
  <si>
    <t>Subcoord. - 2º Pav</t>
  </si>
  <si>
    <t>Técnicos - 2º Pav</t>
  </si>
  <si>
    <t>Estudos</t>
  </si>
  <si>
    <t>CCZ 2 - 2º Pav</t>
  </si>
  <si>
    <t>CCZ 1 - 2º Pav</t>
  </si>
  <si>
    <t>Coordenação - 2º Pav</t>
  </si>
  <si>
    <t>RH - 2º Pav</t>
  </si>
  <si>
    <t>ADM - 2º Pav</t>
  </si>
  <si>
    <t>Açoes Básicas 2 - 2º Pav</t>
  </si>
  <si>
    <t>Açoes Básicas 1 - 2º Pav</t>
  </si>
  <si>
    <t>Digitadores - 2º Pav</t>
  </si>
  <si>
    <t>Sala da Vigilância</t>
  </si>
  <si>
    <t>Psicologa 04</t>
  </si>
  <si>
    <t>Psicologa 03</t>
  </si>
  <si>
    <t>Psicologa 02</t>
  </si>
  <si>
    <t>Psicologa 01</t>
  </si>
  <si>
    <t>VIEP - 2º Pav</t>
  </si>
  <si>
    <t>TI - 2º Pav</t>
  </si>
  <si>
    <t>Dist. Fraldas - Terreo</t>
  </si>
  <si>
    <r>
      <t xml:space="preserve">Unidade: </t>
    </r>
    <r>
      <rPr>
        <sz val="10"/>
        <rFont val="Arial"/>
        <family val="2"/>
      </rPr>
      <t>DS Liberdade</t>
    </r>
  </si>
  <si>
    <t>Apoio Administrativo</t>
  </si>
  <si>
    <r>
      <t xml:space="preserve">Unidade: </t>
    </r>
    <r>
      <rPr>
        <sz val="10"/>
        <rFont val="Arial"/>
        <family val="2"/>
      </rPr>
      <t>UBS São Judas Tadeu</t>
    </r>
  </si>
  <si>
    <r>
      <t xml:space="preserve">Unidade: </t>
    </r>
    <r>
      <rPr>
        <sz val="10"/>
        <rFont val="Arial"/>
        <family val="2"/>
      </rPr>
      <t>USF Santa Mônica</t>
    </r>
  </si>
  <si>
    <t>Sala 10 - consultório odonto</t>
  </si>
  <si>
    <r>
      <t xml:space="preserve">Unidade: </t>
    </r>
    <r>
      <rPr>
        <sz val="10"/>
        <rFont val="Arial"/>
        <family val="2"/>
      </rPr>
      <t>USF San Martin I</t>
    </r>
  </si>
  <si>
    <t>Consultório Médico 08</t>
  </si>
  <si>
    <t>Consultório Médico 05</t>
  </si>
  <si>
    <t>Consultório Enfermagem 04</t>
  </si>
  <si>
    <r>
      <t>Unidade:</t>
    </r>
    <r>
      <rPr>
        <sz val="10"/>
        <rFont val="Arial"/>
        <family val="2"/>
      </rPr>
      <t xml:space="preserve"> CEMOL</t>
    </r>
  </si>
  <si>
    <t>Odontologia 03</t>
  </si>
  <si>
    <t>Odontologia 02</t>
  </si>
  <si>
    <r>
      <t xml:space="preserve">Unidade: </t>
    </r>
    <r>
      <rPr>
        <sz val="10"/>
        <rFont val="Arial"/>
        <family val="2"/>
      </rPr>
      <t>CAPS IA Liberdade</t>
    </r>
  </si>
  <si>
    <t>Multifuncional</t>
  </si>
  <si>
    <t>Consutório 03</t>
  </si>
  <si>
    <t>Sala 09</t>
  </si>
  <si>
    <r>
      <t xml:space="preserve">Distrito: </t>
    </r>
    <r>
      <rPr>
        <sz val="10"/>
        <rFont val="Arial"/>
        <family val="2"/>
      </rPr>
      <t>Liberdade</t>
    </r>
  </si>
  <si>
    <r>
      <t xml:space="preserve">Unidade: </t>
    </r>
    <r>
      <rPr>
        <sz val="10"/>
        <rFont val="Arial"/>
        <family val="2"/>
      </rPr>
      <t>Distrito Liberdade</t>
    </r>
  </si>
  <si>
    <r>
      <t xml:space="preserve">Unidade: </t>
    </r>
    <r>
      <rPr>
        <sz val="10"/>
        <rFont val="Arial"/>
        <family val="2"/>
      </rPr>
      <t>USF Vila Canária</t>
    </r>
  </si>
  <si>
    <t>Famácia</t>
  </si>
  <si>
    <r>
      <t xml:space="preserve">Unidade: </t>
    </r>
    <r>
      <rPr>
        <sz val="10"/>
        <rFont val="Arial"/>
        <family val="2"/>
      </rPr>
      <t>USF Gal Costa</t>
    </r>
  </si>
  <si>
    <r>
      <t>Unidade:</t>
    </r>
    <r>
      <rPr>
        <sz val="10"/>
        <rFont val="Arial"/>
        <family val="2"/>
      </rPr>
      <t xml:space="preserve"> USF Vila Nova Pituaçu</t>
    </r>
  </si>
  <si>
    <t>Sala De Atividades</t>
  </si>
  <si>
    <r>
      <t xml:space="preserve">Unidade: </t>
    </r>
    <r>
      <rPr>
        <sz val="10"/>
        <rFont val="Arial"/>
        <family val="2"/>
      </rPr>
      <t>USF João Roma Filho</t>
    </r>
  </si>
  <si>
    <t>Consultorio 11 de Enfermagem</t>
  </si>
  <si>
    <t>Consultório 04 (Sala 10)</t>
  </si>
  <si>
    <t>Laboratório (Sala 07)</t>
  </si>
  <si>
    <t>Procedimentos (Sala 05)</t>
  </si>
  <si>
    <t>Sala 09 - consultório odonto</t>
  </si>
  <si>
    <t>Atividades</t>
  </si>
  <si>
    <r>
      <t xml:space="preserve">Unidade: </t>
    </r>
    <r>
      <rPr>
        <sz val="10"/>
        <rFont val="Arial"/>
        <family val="2"/>
      </rPr>
      <t>USF Canabrava</t>
    </r>
  </si>
  <si>
    <t>Consutório 07</t>
  </si>
  <si>
    <t>Consutório 04</t>
  </si>
  <si>
    <t>Consultório odonto 04</t>
  </si>
  <si>
    <t>Consultório 02 - Sala 02</t>
  </si>
  <si>
    <t>Consultório 03 - Sala 03</t>
  </si>
  <si>
    <t>Consultório 09 - Odonto I</t>
  </si>
  <si>
    <r>
      <t xml:space="preserve">Unidade: </t>
    </r>
    <r>
      <rPr>
        <sz val="10"/>
        <rFont val="Arial"/>
        <family val="2"/>
      </rPr>
      <t>USF São Marcos II</t>
    </r>
  </si>
  <si>
    <r>
      <t xml:space="preserve">Unidade: </t>
    </r>
    <r>
      <rPr>
        <sz val="10"/>
        <rFont val="Arial"/>
        <family val="2"/>
      </rPr>
      <t>USF Dom Avelar</t>
    </r>
  </si>
  <si>
    <t>Consultório 05 (Sala 16)</t>
  </si>
  <si>
    <t>Sala 8 Enfermagem</t>
  </si>
  <si>
    <r>
      <t xml:space="preserve">Unidade: </t>
    </r>
    <r>
      <rPr>
        <sz val="10"/>
        <rFont val="Arial"/>
        <family val="2"/>
      </rPr>
      <t>UBS Sete de Abril</t>
    </r>
  </si>
  <si>
    <t>Consultório 14</t>
  </si>
  <si>
    <r>
      <t xml:space="preserve">Unidade: </t>
    </r>
    <r>
      <rPr>
        <sz val="10"/>
        <rFont val="Arial"/>
        <family val="2"/>
      </rPr>
      <t>UBS Vale dos Lagos</t>
    </r>
  </si>
  <si>
    <t>Ginecologia (Sala 03)</t>
  </si>
  <si>
    <t>PA (Sala 07)</t>
  </si>
  <si>
    <t>Consultório 02 (Sala 04)</t>
  </si>
  <si>
    <r>
      <t xml:space="preserve">Unidade: </t>
    </r>
    <r>
      <rPr>
        <sz val="10"/>
        <rFont val="Arial"/>
        <family val="2"/>
      </rPr>
      <t>CAPS II Pau da Lima</t>
    </r>
  </si>
  <si>
    <t>Consultório 01 (Sala 01)</t>
  </si>
  <si>
    <t>Gerência (Sala 02)</t>
  </si>
  <si>
    <r>
      <t xml:space="preserve">Unidade: </t>
    </r>
    <r>
      <rPr>
        <sz val="10"/>
        <rFont val="Arial"/>
        <family val="2"/>
      </rPr>
      <t>USF Nova Brasília</t>
    </r>
  </si>
  <si>
    <t xml:space="preserve">Odontologia anexo </t>
  </si>
  <si>
    <t xml:space="preserve">Consultório 04 anexo </t>
  </si>
  <si>
    <t xml:space="preserve">Consultório 02 anexo </t>
  </si>
  <si>
    <t xml:space="preserve">Consultório 01 anexo </t>
  </si>
  <si>
    <t xml:space="preserve">Odontologia 01 </t>
  </si>
  <si>
    <t>Reunião 01</t>
  </si>
  <si>
    <r>
      <t xml:space="preserve">Unidade: </t>
    </r>
    <r>
      <rPr>
        <sz val="10"/>
        <rFont val="Arial"/>
        <family val="2"/>
      </rPr>
      <t>UBS Cecy de Andrade</t>
    </r>
  </si>
  <si>
    <t>Sala 02</t>
  </si>
  <si>
    <t>ODONTO 01 - SALA 05</t>
  </si>
  <si>
    <t>66639/67061</t>
  </si>
  <si>
    <r>
      <t xml:space="preserve">Unidade: </t>
    </r>
    <r>
      <rPr>
        <sz val="10"/>
        <rFont val="Arial"/>
        <family val="2"/>
      </rPr>
      <t>20º UBS Castelo Branco</t>
    </r>
  </si>
  <si>
    <t>Consultório 15</t>
  </si>
  <si>
    <t>Adm (Sala 16)</t>
  </si>
  <si>
    <r>
      <t xml:space="preserve">Unidade: </t>
    </r>
    <r>
      <rPr>
        <sz val="10"/>
        <rFont val="Arial"/>
        <family val="2"/>
      </rPr>
      <t>USF Vale do Cambonas</t>
    </r>
  </si>
  <si>
    <t>Consultorio 18</t>
  </si>
  <si>
    <t xml:space="preserve">Coleta </t>
  </si>
  <si>
    <t>Consultório 4 enf</t>
  </si>
  <si>
    <t>Consultório 2 enf</t>
  </si>
  <si>
    <r>
      <t xml:space="preserve">Unidade: </t>
    </r>
    <r>
      <rPr>
        <sz val="10"/>
        <rFont val="Arial"/>
        <family val="2"/>
      </rPr>
      <t>UBS Edgar Pires da Veiga</t>
    </r>
  </si>
  <si>
    <t>Consultório 9</t>
  </si>
  <si>
    <t>Consultório 6</t>
  </si>
  <si>
    <r>
      <t xml:space="preserve">Unidade: </t>
    </r>
    <r>
      <rPr>
        <sz val="10"/>
        <rFont val="Arial"/>
        <family val="2"/>
      </rPr>
      <t>UBS Canabrava</t>
    </r>
  </si>
  <si>
    <t>Odonto I (Sala 02)</t>
  </si>
  <si>
    <t>66559/67152</t>
  </si>
  <si>
    <r>
      <t xml:space="preserve">Unidade: </t>
    </r>
    <r>
      <rPr>
        <sz val="10"/>
        <rFont val="Arial"/>
        <family val="2"/>
      </rPr>
      <t>USF São Marcos I</t>
    </r>
  </si>
  <si>
    <t>Farmácia, Terreo</t>
  </si>
  <si>
    <t>Curativo, Terreo</t>
  </si>
  <si>
    <t>Procedimento, Terreo</t>
  </si>
  <si>
    <t>Odonto 2, Terreo</t>
  </si>
  <si>
    <t>Odonto 1, Terreo</t>
  </si>
  <si>
    <t>Vacina, Terreo</t>
  </si>
  <si>
    <t>Acolhimento, Terreo</t>
  </si>
  <si>
    <t>Consultório 4, Terreo</t>
  </si>
  <si>
    <t>Consultório 3, Terreo</t>
  </si>
  <si>
    <t>Consultório 2, Terreo</t>
  </si>
  <si>
    <t>Consultório 1, Terreo</t>
  </si>
  <si>
    <r>
      <t>Atividades</t>
    </r>
    <r>
      <rPr>
        <sz val="10"/>
        <color rgb="FF202124"/>
        <rFont val="Arial"/>
        <family val="2"/>
      </rPr>
      <t>, 1º Pav.</t>
    </r>
  </si>
  <si>
    <t>Utilidades, 1º Pav.</t>
  </si>
  <si>
    <r>
      <t>Esterilização</t>
    </r>
    <r>
      <rPr>
        <sz val="10"/>
        <color rgb="FF202124"/>
        <rFont val="Arial"/>
        <family val="2"/>
      </rPr>
      <t>, 1º Pav.</t>
    </r>
  </si>
  <si>
    <r>
      <t>Gerencia,</t>
    </r>
    <r>
      <rPr>
        <sz val="10"/>
        <color rgb="FF202124"/>
        <rFont val="Arial"/>
        <family val="2"/>
      </rPr>
      <t xml:space="preserve"> 1º Pav.</t>
    </r>
  </si>
  <si>
    <r>
      <t>Agentes</t>
    </r>
    <r>
      <rPr>
        <sz val="10"/>
        <color rgb="FF202124"/>
        <rFont val="Arial"/>
        <family val="2"/>
      </rPr>
      <t>, 1º PAV.</t>
    </r>
  </si>
  <si>
    <t>Odontologia 04</t>
  </si>
  <si>
    <t xml:space="preserve">CPD </t>
  </si>
  <si>
    <r>
      <t xml:space="preserve">Distrito: </t>
    </r>
    <r>
      <rPr>
        <sz val="10"/>
        <rFont val="Arial"/>
        <family val="2"/>
      </rPr>
      <t xml:space="preserve">Pau da Lima </t>
    </r>
  </si>
  <si>
    <r>
      <t xml:space="preserve">Unidade: </t>
    </r>
    <r>
      <rPr>
        <sz val="10"/>
        <rFont val="Arial"/>
        <family val="2"/>
      </rPr>
      <t>Distrito Pau da Lima</t>
    </r>
  </si>
  <si>
    <r>
      <t xml:space="preserve">Unidade: </t>
    </r>
    <r>
      <rPr>
        <sz val="10"/>
        <rFont val="Arial"/>
        <family val="2"/>
      </rPr>
      <t>USF San Martin II</t>
    </r>
  </si>
  <si>
    <r>
      <t xml:space="preserve">Unidade: </t>
    </r>
    <r>
      <rPr>
        <sz val="10"/>
        <rFont val="Arial"/>
        <family val="2"/>
      </rPr>
      <t>USF Recanto da Lagoa II</t>
    </r>
  </si>
  <si>
    <r>
      <t xml:space="preserve">Unidade: </t>
    </r>
    <r>
      <rPr>
        <sz val="10"/>
        <rFont val="Arial"/>
        <family val="2"/>
      </rPr>
      <t>USF Recanto da Lagoa I</t>
    </r>
  </si>
  <si>
    <r>
      <t xml:space="preserve">Unidade: </t>
    </r>
    <r>
      <rPr>
        <sz val="10"/>
        <rFont val="Arial"/>
        <family val="2"/>
      </rPr>
      <t>USF Lagoa da Paixão</t>
    </r>
  </si>
  <si>
    <t>Gerência (Administração)</t>
  </si>
  <si>
    <t>Consultório 02 -Sala 09</t>
  </si>
  <si>
    <t xml:space="preserve">Acolhimento </t>
  </si>
  <si>
    <r>
      <t xml:space="preserve">Unidade: </t>
    </r>
    <r>
      <rPr>
        <sz val="10"/>
        <rFont val="Arial"/>
        <family val="2"/>
      </rPr>
      <t>USF Jaqueira do Carneiro</t>
    </r>
  </si>
  <si>
    <r>
      <t xml:space="preserve">Unidade: </t>
    </r>
    <r>
      <rPr>
        <sz val="10"/>
        <rFont val="Arial"/>
        <family val="2"/>
      </rPr>
      <t xml:space="preserve">USF Bom Juá </t>
    </r>
  </si>
  <si>
    <t>Consult. Odonto 02</t>
  </si>
  <si>
    <r>
      <t xml:space="preserve">Unidade: </t>
    </r>
    <r>
      <rPr>
        <sz val="10"/>
        <rFont val="Arial"/>
        <family val="2"/>
      </rPr>
      <t>USF Boa Vista de São Caetano</t>
    </r>
  </si>
  <si>
    <r>
      <t xml:space="preserve">Unidade: </t>
    </r>
    <r>
      <rPr>
        <sz val="10"/>
        <rFont val="Arial"/>
        <family val="2"/>
      </rPr>
      <t>UBS Marechal Rondon</t>
    </r>
  </si>
  <si>
    <r>
      <t xml:space="preserve">Unidade: </t>
    </r>
    <r>
      <rPr>
        <sz val="10"/>
        <rFont val="Arial"/>
        <family val="2"/>
      </rPr>
      <t>UBS Frei Beijamin</t>
    </r>
  </si>
  <si>
    <r>
      <t xml:space="preserve">Unidade: </t>
    </r>
    <r>
      <rPr>
        <sz val="10"/>
        <rFont val="Arial"/>
        <family val="2"/>
      </rPr>
      <t>CAPS São Caetano</t>
    </r>
  </si>
  <si>
    <t>Adm 02</t>
  </si>
  <si>
    <t>Adm 01</t>
  </si>
  <si>
    <t>Refeitório</t>
  </si>
  <si>
    <t>Farmácia Antiga</t>
  </si>
  <si>
    <r>
      <t xml:space="preserve">Unidade: </t>
    </r>
    <r>
      <rPr>
        <sz val="10"/>
        <rFont val="Arial"/>
        <family val="2"/>
      </rPr>
      <t>CAPS Gey Espinheira</t>
    </r>
  </si>
  <si>
    <t>Acolhimento Masculino</t>
  </si>
  <si>
    <t>Acolhimento Infantil 02</t>
  </si>
  <si>
    <r>
      <t xml:space="preserve">Unidade: </t>
    </r>
    <r>
      <rPr>
        <sz val="10"/>
        <rFont val="Arial"/>
        <family val="2"/>
      </rPr>
      <t xml:space="preserve">DS São Caetano </t>
    </r>
  </si>
  <si>
    <t>Viep</t>
  </si>
  <si>
    <r>
      <t xml:space="preserve">Distrito: </t>
    </r>
    <r>
      <rPr>
        <sz val="10"/>
        <rFont val="Arial"/>
        <family val="2"/>
      </rPr>
      <t>São Caetano/Valéria</t>
    </r>
  </si>
  <si>
    <r>
      <t xml:space="preserve">Unidade: </t>
    </r>
    <r>
      <rPr>
        <sz val="10"/>
        <rFont val="Arial"/>
        <family val="2"/>
      </rPr>
      <t>Distrito São Caetano/Valéria</t>
    </r>
  </si>
  <si>
    <r>
      <t xml:space="preserve">Unidade: </t>
    </r>
    <r>
      <rPr>
        <sz val="10"/>
        <rFont val="Arial"/>
        <family val="2"/>
      </rPr>
      <t>USF Vila da Fraternidade</t>
    </r>
  </si>
  <si>
    <r>
      <t xml:space="preserve">Unidade: </t>
    </r>
    <r>
      <rPr>
        <sz val="10"/>
        <rFont val="Arial"/>
        <family val="2"/>
      </rPr>
      <t>USF Nova Constituinte</t>
    </r>
  </si>
  <si>
    <t>Consultório 04 de Enfermagem</t>
  </si>
  <si>
    <r>
      <t xml:space="preserve">Unidade: </t>
    </r>
    <r>
      <rPr>
        <sz val="10"/>
        <rFont val="Arial"/>
        <family val="2"/>
      </rPr>
      <t>USF São João Do Cabrito</t>
    </r>
  </si>
  <si>
    <r>
      <t xml:space="preserve">Unidade: </t>
    </r>
    <r>
      <rPr>
        <sz val="10"/>
        <rFont val="Arial"/>
        <family val="2"/>
      </rPr>
      <t>CAPS II Maria Célia Da Rocha</t>
    </r>
    <r>
      <rPr>
        <b/>
        <sz val="10"/>
        <rFont val="Arial"/>
        <family val="2"/>
      </rPr>
      <t xml:space="preserve"> </t>
    </r>
  </si>
  <si>
    <t>Sala de Grupos</t>
  </si>
  <si>
    <t>Equipamento instalado de ACJ 10K</t>
  </si>
  <si>
    <r>
      <t xml:space="preserve">Unidade: </t>
    </r>
    <r>
      <rPr>
        <sz val="10"/>
        <rFont val="Arial"/>
        <family val="2"/>
      </rPr>
      <t>CEO Periperi</t>
    </r>
  </si>
  <si>
    <r>
      <t xml:space="preserve">Unidade: </t>
    </r>
    <r>
      <rPr>
        <sz val="10"/>
        <rFont val="Arial"/>
        <family val="2"/>
      </rPr>
      <t>USF Tubarão</t>
    </r>
  </si>
  <si>
    <t>Sala dos ACS</t>
  </si>
  <si>
    <r>
      <t xml:space="preserve">Unidade: </t>
    </r>
    <r>
      <rPr>
        <sz val="10"/>
        <rFont val="Arial"/>
        <family val="2"/>
      </rPr>
      <t>USF Vista Alegre</t>
    </r>
  </si>
  <si>
    <t>Consultório 01 - sala 04</t>
  </si>
  <si>
    <r>
      <t xml:space="preserve">Unidade: </t>
    </r>
    <r>
      <rPr>
        <sz val="10"/>
        <rFont val="Arial"/>
        <family val="2"/>
      </rPr>
      <t>USF Alto da Terezinha</t>
    </r>
  </si>
  <si>
    <t>Consultório Odontologia 01</t>
  </si>
  <si>
    <t>Consultório 01 sala 04</t>
  </si>
  <si>
    <r>
      <t xml:space="preserve">Unidade: </t>
    </r>
    <r>
      <rPr>
        <sz val="10"/>
        <rFont val="Arial"/>
        <family val="2"/>
      </rPr>
      <t>USF Alto do Cabrito</t>
    </r>
  </si>
  <si>
    <r>
      <t xml:space="preserve">Unidade: </t>
    </r>
    <r>
      <rPr>
        <sz val="10"/>
        <rFont val="Arial"/>
        <family val="2"/>
      </rPr>
      <t>USF Teotônio Vilela II</t>
    </r>
  </si>
  <si>
    <t>Odontologia 01</t>
  </si>
  <si>
    <t>Sala ACS</t>
  </si>
  <si>
    <r>
      <t xml:space="preserve">Unidade: </t>
    </r>
    <r>
      <rPr>
        <sz val="10"/>
        <rFont val="Arial"/>
        <family val="2"/>
      </rPr>
      <t>USF São Tomé Paripe</t>
    </r>
  </si>
  <si>
    <t>Consultório Odontologia 02</t>
  </si>
  <si>
    <t>Consultório Enfermagem 05</t>
  </si>
  <si>
    <r>
      <t xml:space="preserve">Unidade: </t>
    </r>
    <r>
      <rPr>
        <sz val="10"/>
        <rFont val="Arial"/>
        <family val="2"/>
      </rPr>
      <t>USF Rio Sena</t>
    </r>
  </si>
  <si>
    <t xml:space="preserve">Consultório Odontologico </t>
  </si>
  <si>
    <t>Consultório Médico 06</t>
  </si>
  <si>
    <r>
      <t xml:space="preserve">Unidade: </t>
    </r>
    <r>
      <rPr>
        <sz val="10"/>
        <rFont val="Arial"/>
        <family val="2"/>
      </rPr>
      <t>USF Plataforma</t>
    </r>
  </si>
  <si>
    <r>
      <t xml:space="preserve">Unidade: </t>
    </r>
    <r>
      <rPr>
        <sz val="10"/>
        <rFont val="Arial"/>
        <family val="2"/>
      </rPr>
      <t>USF Itacaranha</t>
    </r>
  </si>
  <si>
    <r>
      <t xml:space="preserve">Unidade: </t>
    </r>
    <r>
      <rPr>
        <sz val="10"/>
        <rFont val="Arial"/>
        <family val="2"/>
      </rPr>
      <t>USF Ilha Amarela</t>
    </r>
  </si>
  <si>
    <r>
      <t xml:space="preserve">Unidade: </t>
    </r>
    <r>
      <rPr>
        <sz val="10"/>
        <rFont val="Arial"/>
        <family val="2"/>
      </rPr>
      <t>USF Fazenda Coutos III</t>
    </r>
  </si>
  <si>
    <r>
      <t xml:space="preserve">Unidade: </t>
    </r>
    <r>
      <rPr>
        <sz val="10"/>
        <rFont val="Arial"/>
        <family val="2"/>
      </rPr>
      <t>USF Fazenda Coutos II</t>
    </r>
  </si>
  <si>
    <r>
      <t>Unidade:</t>
    </r>
    <r>
      <rPr>
        <sz val="10"/>
        <rFont val="Arial"/>
        <family val="2"/>
      </rPr>
      <t xml:space="preserve"> USF Fazenda Coutos I</t>
    </r>
  </si>
  <si>
    <t>Bolsa Família</t>
  </si>
  <si>
    <t>CAF</t>
  </si>
  <si>
    <t>Consultório Médico 03 (Sala 07)</t>
  </si>
  <si>
    <r>
      <t xml:space="preserve">Unidade: </t>
    </r>
    <r>
      <rPr>
        <sz val="10"/>
        <rFont val="Arial"/>
        <family val="2"/>
      </rPr>
      <t>USF Alto do Congo</t>
    </r>
  </si>
  <si>
    <t>Tirei a sala procedimentos porque estava com PT repetido e a sala não tem pt alugue tudo em nenhum dos levantamentos</t>
  </si>
  <si>
    <t>Sala de atendimento NASF</t>
  </si>
  <si>
    <r>
      <t>Unidade:</t>
    </r>
    <r>
      <rPr>
        <sz val="10"/>
        <rFont val="Arial"/>
        <family val="2"/>
      </rPr>
      <t xml:space="preserve"> USF Colinas de Periperi</t>
    </r>
  </si>
  <si>
    <t>Consultório 16</t>
  </si>
  <si>
    <r>
      <t xml:space="preserve">Unidade: </t>
    </r>
    <r>
      <rPr>
        <sz val="10"/>
        <rFont val="Arial"/>
        <family val="2"/>
      </rPr>
      <t>USF Estrada da Cocisa</t>
    </r>
  </si>
  <si>
    <r>
      <t xml:space="preserve">Unidade: </t>
    </r>
    <r>
      <rPr>
        <sz val="10"/>
        <rFont val="Arial"/>
        <family val="2"/>
      </rPr>
      <t>USF Beira Mangue</t>
    </r>
  </si>
  <si>
    <t>Consultório Enfermagem</t>
  </si>
  <si>
    <t>Consultório Enfermagem 01 (Sala 07)</t>
  </si>
  <si>
    <r>
      <t xml:space="preserve">Unidade: </t>
    </r>
    <r>
      <rPr>
        <sz val="10"/>
        <rFont val="Arial"/>
        <family val="2"/>
      </rPr>
      <t>USF Alto de Coutos II</t>
    </r>
  </si>
  <si>
    <t>Consultório Enfermagem 03</t>
  </si>
  <si>
    <r>
      <t xml:space="preserve">Unidade: </t>
    </r>
    <r>
      <rPr>
        <sz val="10"/>
        <rFont val="Arial"/>
        <family val="2"/>
      </rPr>
      <t>USF Alto de Coutos I</t>
    </r>
  </si>
  <si>
    <t>Consultório Médico 1</t>
  </si>
  <si>
    <r>
      <t xml:space="preserve">Unidade: </t>
    </r>
    <r>
      <rPr>
        <sz val="10"/>
        <rFont val="Arial"/>
        <family val="2"/>
      </rPr>
      <t>USF Bate Coração</t>
    </r>
  </si>
  <si>
    <t xml:space="preserve">Consultório 04 enfermagem </t>
  </si>
  <si>
    <t>Consultório Odonto 02</t>
  </si>
  <si>
    <t>Consultório Enfermagem 07</t>
  </si>
  <si>
    <t>Consultório Enfermagem 06</t>
  </si>
  <si>
    <r>
      <t xml:space="preserve">Unidade: </t>
    </r>
    <r>
      <rPr>
        <sz val="10"/>
        <rFont val="Arial"/>
        <family val="2"/>
      </rPr>
      <t>UBS Bariri</t>
    </r>
  </si>
  <si>
    <r>
      <t xml:space="preserve">Unidade: </t>
    </r>
    <r>
      <rPr>
        <sz val="10"/>
        <rFont val="Arial"/>
        <family val="2"/>
      </rPr>
      <t>UBS Sérgio Arouca</t>
    </r>
  </si>
  <si>
    <t>CME (Esterilização)</t>
  </si>
  <si>
    <t>Consultório da Assistente Social</t>
  </si>
  <si>
    <t>Consultório Enfermagem 01</t>
  </si>
  <si>
    <t>Consultório Médico 07</t>
  </si>
  <si>
    <r>
      <t xml:space="preserve">Unidade: </t>
    </r>
    <r>
      <rPr>
        <sz val="10"/>
        <rFont val="Arial"/>
        <family val="2"/>
      </rPr>
      <t>UBS Periperi</t>
    </r>
  </si>
  <si>
    <t xml:space="preserve">Estoque </t>
  </si>
  <si>
    <r>
      <t>Unidade:</t>
    </r>
    <r>
      <rPr>
        <sz val="10"/>
        <rFont val="Arial"/>
        <family val="2"/>
      </rPr>
      <t xml:space="preserve"> USF Alto do Cruzeiro</t>
    </r>
  </si>
  <si>
    <r>
      <t xml:space="preserve">Distrito: </t>
    </r>
    <r>
      <rPr>
        <sz val="10"/>
        <rFont val="Arial"/>
        <family val="2"/>
      </rPr>
      <t>Subúrbio Ferroviário</t>
    </r>
  </si>
  <si>
    <r>
      <t xml:space="preserve">Unidade: </t>
    </r>
    <r>
      <rPr>
        <sz val="10"/>
        <rFont val="Arial"/>
        <family val="2"/>
      </rPr>
      <t>Distrito Subúrbio Ferroviário</t>
    </r>
  </si>
  <si>
    <r>
      <t xml:space="preserve">Unidade: </t>
    </r>
    <r>
      <rPr>
        <sz val="10"/>
        <rFont val="Arial"/>
        <family val="2"/>
      </rPr>
      <t>DVIS - Vigilância Sanitária</t>
    </r>
  </si>
  <si>
    <t>Cerest</t>
  </si>
  <si>
    <t>Recepção Visa</t>
  </si>
  <si>
    <t>VIEP (DST/AIDS)</t>
  </si>
  <si>
    <t>Soroteca</t>
  </si>
  <si>
    <t>SEVIS - 2º Pavimento</t>
  </si>
  <si>
    <t>Coordenação e imunização</t>
  </si>
  <si>
    <t>SEPRO - 2º Pavimento</t>
  </si>
  <si>
    <t>Chefia SEVIS - 2º Pavimento</t>
  </si>
  <si>
    <t>SEALI - 2º Pavimento</t>
  </si>
  <si>
    <t>Chefia SEALI - 2º Pavimento</t>
  </si>
  <si>
    <t>SEPRE - 2º Pavimento</t>
  </si>
  <si>
    <t>Subcoordenação - 2º Pavimento</t>
  </si>
  <si>
    <t>Chefia da SEPRO - 2º Pavimento</t>
  </si>
  <si>
    <t>Chefia da SEPRE - 2º Pavimento</t>
  </si>
  <si>
    <t>Recepção - 2º Pavimento</t>
  </si>
  <si>
    <t>Bioquimicos distritais</t>
  </si>
  <si>
    <t>Apoio a Secretaria</t>
  </si>
  <si>
    <t>Assessoria</t>
  </si>
  <si>
    <t>Sala dos Motoristas</t>
  </si>
  <si>
    <r>
      <t>Distrito:</t>
    </r>
    <r>
      <rPr>
        <sz val="10"/>
        <rFont val="Arial"/>
        <family val="2"/>
      </rPr>
      <t xml:space="preserve"> DVIS</t>
    </r>
  </si>
  <si>
    <r>
      <t xml:space="preserve">Distrito: </t>
    </r>
    <r>
      <rPr>
        <sz val="10"/>
        <rFont val="Arial"/>
        <family val="2"/>
      </rPr>
      <t>DVIS</t>
    </r>
  </si>
  <si>
    <r>
      <t>Unidade:</t>
    </r>
    <r>
      <rPr>
        <sz val="10"/>
        <rFont val="Arial"/>
        <family val="2"/>
      </rPr>
      <t xml:space="preserve"> Central de Regulação</t>
    </r>
  </si>
  <si>
    <t>CRU</t>
  </si>
  <si>
    <t>Chefia de Enfermagem</t>
  </si>
  <si>
    <t>Nucleo de Qualidade</t>
  </si>
  <si>
    <t>Regulação de Leitos</t>
  </si>
  <si>
    <t>Gerencia Executiva</t>
  </si>
  <si>
    <t>Repouso Médico -Confo Masc</t>
  </si>
  <si>
    <t>Sala dos Internos</t>
  </si>
  <si>
    <t>Sala de Materiais</t>
  </si>
  <si>
    <t>Conforto Feminino</t>
  </si>
  <si>
    <r>
      <t xml:space="preserve">Distrito: </t>
    </r>
    <r>
      <rPr>
        <sz val="10"/>
        <rFont val="Arial"/>
        <family val="2"/>
      </rPr>
      <t>CCZ</t>
    </r>
  </si>
  <si>
    <r>
      <t xml:space="preserve">Unidade: </t>
    </r>
    <r>
      <rPr>
        <sz val="10"/>
        <rFont val="Arial"/>
        <family val="2"/>
      </rPr>
      <t>Central de Regulação</t>
    </r>
  </si>
  <si>
    <r>
      <t xml:space="preserve">Unidade: </t>
    </r>
    <r>
      <rPr>
        <sz val="10"/>
        <rFont val="Arial"/>
        <family val="2"/>
      </rPr>
      <t>CCZ</t>
    </r>
  </si>
  <si>
    <t>ALMOXARIFADO</t>
  </si>
  <si>
    <t>SEVSS</t>
  </si>
  <si>
    <t>SENZO</t>
  </si>
  <si>
    <t>SEVTV</t>
  </si>
  <si>
    <t>Sala dos Policiais</t>
  </si>
  <si>
    <t xml:space="preserve">Sezio </t>
  </si>
  <si>
    <t>Supervisor Servir</t>
  </si>
  <si>
    <t>Sevir</t>
  </si>
  <si>
    <r>
      <t xml:space="preserve">Unidade: </t>
    </r>
    <r>
      <rPr>
        <sz val="10"/>
        <rFont val="Arial"/>
        <family val="2"/>
      </rPr>
      <t>DRCA</t>
    </r>
  </si>
  <si>
    <t>Contas Médicas</t>
  </si>
  <si>
    <t>Coord Ambulatorial</t>
  </si>
  <si>
    <t>Auditoria</t>
  </si>
  <si>
    <r>
      <t>Distrito:</t>
    </r>
    <r>
      <rPr>
        <sz val="10"/>
        <rFont val="Arial"/>
        <family val="2"/>
      </rPr>
      <t xml:space="preserve"> DRCA</t>
    </r>
  </si>
  <si>
    <r>
      <t xml:space="preserve">Distrito: </t>
    </r>
    <r>
      <rPr>
        <sz val="10"/>
        <rFont val="Arial"/>
        <family val="2"/>
      </rPr>
      <t>DRCA</t>
    </r>
  </si>
  <si>
    <r>
      <t xml:space="preserve">Unidade: </t>
    </r>
    <r>
      <rPr>
        <sz val="10"/>
        <rFont val="Arial"/>
        <family val="2"/>
      </rPr>
      <t xml:space="preserve">Base da Samu Itapuã </t>
    </r>
  </si>
  <si>
    <t>Quarto 02</t>
  </si>
  <si>
    <t>Quarto 01</t>
  </si>
  <si>
    <t>Depósito</t>
  </si>
  <si>
    <r>
      <t xml:space="preserve">Unidade: </t>
    </r>
    <r>
      <rPr>
        <sz val="10"/>
        <rFont val="Arial"/>
        <family val="2"/>
      </rPr>
      <t>Base da Samu - 5º centro</t>
    </r>
  </si>
  <si>
    <r>
      <t xml:space="preserve">Unidade: </t>
    </r>
    <r>
      <rPr>
        <sz val="10"/>
        <rFont val="Arial"/>
        <family val="2"/>
      </rPr>
      <t xml:space="preserve">Base da Samu Boca do Rio </t>
    </r>
  </si>
  <si>
    <t>Conforto 03</t>
  </si>
  <si>
    <t>Conforto 01</t>
  </si>
  <si>
    <r>
      <t xml:space="preserve">Unidade: </t>
    </r>
    <r>
      <rPr>
        <sz val="10"/>
        <rFont val="Arial"/>
        <family val="2"/>
      </rPr>
      <t>Base Samu 12º UBS Alfredo Bureau</t>
    </r>
  </si>
  <si>
    <r>
      <t>Unidade:</t>
    </r>
    <r>
      <rPr>
        <sz val="10"/>
        <rFont val="Arial"/>
        <family val="2"/>
      </rPr>
      <t xml:space="preserve"> Base Samu Periperi</t>
    </r>
  </si>
  <si>
    <t>Estar</t>
  </si>
  <si>
    <t>Conforto 02</t>
  </si>
  <si>
    <t xml:space="preserve">Conforto da avançada </t>
  </si>
  <si>
    <r>
      <t>Unidade:</t>
    </r>
    <r>
      <rPr>
        <sz val="10"/>
        <rFont val="Arial"/>
        <family val="2"/>
      </rPr>
      <t xml:space="preserve"> Base Samu Pau Miúdo</t>
    </r>
  </si>
  <si>
    <t xml:space="preserve">Chefia da Enfermagem </t>
  </si>
  <si>
    <t>Núcleo de qualidade</t>
  </si>
  <si>
    <t>Permanente</t>
  </si>
  <si>
    <t>Chefia</t>
  </si>
  <si>
    <t>Guarita</t>
  </si>
  <si>
    <t>Sala 04</t>
  </si>
  <si>
    <t>Sala 03</t>
  </si>
  <si>
    <t>Superv. Frotas</t>
  </si>
  <si>
    <t>Farmácia (Almox).</t>
  </si>
  <si>
    <t>Conforto (Lavagem das Ambulâncias)</t>
  </si>
  <si>
    <t>Estoque Máquina II (Almoxarifado)</t>
  </si>
  <si>
    <t>Estoque Máquina I (Almoxarifado)</t>
  </si>
  <si>
    <t>Corredor de Penso</t>
  </si>
  <si>
    <t>Corredor de Im. de Alm.</t>
  </si>
  <si>
    <r>
      <t xml:space="preserve">Distrito: </t>
    </r>
    <r>
      <rPr>
        <sz val="10"/>
        <rFont val="Arial"/>
        <family val="2"/>
      </rPr>
      <t>Samu</t>
    </r>
  </si>
  <si>
    <r>
      <t xml:space="preserve">Unidade: </t>
    </r>
    <r>
      <rPr>
        <sz val="10"/>
        <rFont val="Arial"/>
        <family val="2"/>
      </rPr>
      <t>SAMU</t>
    </r>
  </si>
  <si>
    <r>
      <t xml:space="preserve">Unidade: </t>
    </r>
    <r>
      <rPr>
        <sz val="10"/>
        <rFont val="Arial"/>
        <family val="2"/>
      </rPr>
      <t>Escola de Saúde Pública</t>
    </r>
    <r>
      <rPr>
        <b/>
        <sz val="10"/>
        <rFont val="Arial"/>
        <family val="2"/>
      </rPr>
      <t xml:space="preserve"> </t>
    </r>
  </si>
  <si>
    <t xml:space="preserve">Pavimento Térreo </t>
  </si>
  <si>
    <t>Sala 03 - 1º Pavimento</t>
  </si>
  <si>
    <t>Sala 02 - 1º Pavimento</t>
  </si>
  <si>
    <t>Sala 01 - 1º Pavimento</t>
  </si>
  <si>
    <t>Aula 02  - 2º Pavimento</t>
  </si>
  <si>
    <t>Aula 01 - 2º Pavimento</t>
  </si>
  <si>
    <t>Simulação 01 - 2º Pavimento</t>
  </si>
  <si>
    <t>Mezzanino</t>
  </si>
  <si>
    <t>.0367</t>
  </si>
  <si>
    <t>.0345</t>
  </si>
  <si>
    <t>Sala 05 - 1º Pavimento</t>
  </si>
  <si>
    <t>Sala 04 - 1º Pavimento</t>
  </si>
  <si>
    <t>Biblioteca - 1º Pavimento</t>
  </si>
  <si>
    <t>Sala dos Professores</t>
  </si>
  <si>
    <t>Depósito - 2º Pavimento</t>
  </si>
  <si>
    <r>
      <t>Distrito:</t>
    </r>
    <r>
      <rPr>
        <sz val="10"/>
        <rFont val="Arial"/>
        <family val="2"/>
      </rPr>
      <t xml:space="preserve"> ESPS</t>
    </r>
  </si>
  <si>
    <r>
      <t xml:space="preserve">Unidade: </t>
    </r>
    <r>
      <rPr>
        <sz val="10"/>
        <rFont val="Arial"/>
        <family val="2"/>
      </rPr>
      <t xml:space="preserve">Escola de Saúde Pública </t>
    </r>
  </si>
  <si>
    <r>
      <t xml:space="preserve">Distrito: </t>
    </r>
    <r>
      <rPr>
        <sz val="10"/>
        <rFont val="Arial"/>
        <family val="2"/>
      </rPr>
      <t>ESPS</t>
    </r>
  </si>
  <si>
    <r>
      <t xml:space="preserve">Unidade: </t>
    </r>
    <r>
      <rPr>
        <sz val="10"/>
        <rFont val="Arial"/>
        <family val="2"/>
      </rPr>
      <t xml:space="preserve">Laboratório Central do Municipio </t>
    </r>
  </si>
  <si>
    <t>IMUNOLOGIA TERREO</t>
  </si>
  <si>
    <t>CIRCULAÇÃO TERREO</t>
  </si>
  <si>
    <t>RECEPÇÃO COLETA SUBSOLO</t>
  </si>
  <si>
    <t>COLETA SUBSOLO</t>
  </si>
  <si>
    <t>APOIO TECNICO</t>
  </si>
  <si>
    <t>APOIO OPERACIONAL</t>
  </si>
  <si>
    <t>PARASITOLOGIA</t>
  </si>
  <si>
    <t>COPA</t>
  </si>
  <si>
    <t>BIOQUÍMICA TERREO</t>
  </si>
  <si>
    <t>TRIAGEM TERREO</t>
  </si>
  <si>
    <t>LAB. BIOLOGIA MOLECULAR (EXTRAÇÃO) TERREO</t>
  </si>
  <si>
    <t>UROANÁLISE TERREO</t>
  </si>
  <si>
    <t>MICROBIOLOGIA TERREO</t>
  </si>
  <si>
    <t>HEMATOLOGIA TERREO</t>
  </si>
  <si>
    <t>CIRCULAÇÃO SUBSOLO</t>
  </si>
  <si>
    <t>MOTOBOYS SUBSOLO</t>
  </si>
  <si>
    <t>ALMOXARIFADO SUBSOLO</t>
  </si>
  <si>
    <t>SALA DE TREINAMENTO</t>
  </si>
  <si>
    <t>ELETROFORESE</t>
  </si>
  <si>
    <t>LABORATORIO DE AGUÁ</t>
  </si>
  <si>
    <t>REFRIGERAÇÃO TERREO</t>
  </si>
  <si>
    <t>+</t>
  </si>
  <si>
    <t>LAVAGEM E ESTERILIZAÇÃO - SUBSOLO</t>
  </si>
  <si>
    <t>12695</t>
  </si>
  <si>
    <t>RECEPÇÃO DA COORDENAÇÃO 1 ANDAR</t>
  </si>
  <si>
    <t>REUNIÃO 1 ANDAR</t>
  </si>
  <si>
    <t>SUBCOORDENAÇÃO 1 ANDAR</t>
  </si>
  <si>
    <t>COORDENAÇÃO 1 ANDAR</t>
  </si>
  <si>
    <t>GUARDA MUNICIPAL 1 ANDAR</t>
  </si>
  <si>
    <t>PCR TERREO</t>
  </si>
  <si>
    <t>LAUDOS TERREO</t>
  </si>
  <si>
    <t>MIX TERREO</t>
  </si>
  <si>
    <t xml:space="preserve">APLICAÇÃO - TERREO </t>
  </si>
  <si>
    <r>
      <t>Distrito:</t>
    </r>
    <r>
      <rPr>
        <sz val="10"/>
        <rFont val="Arial"/>
        <family val="2"/>
      </rPr>
      <t xml:space="preserve"> LACEM</t>
    </r>
  </si>
  <si>
    <t xml:space="preserve">Unidade: </t>
  </si>
  <si>
    <t>ESPS</t>
  </si>
  <si>
    <t>Samu</t>
  </si>
  <si>
    <t>DRCA</t>
  </si>
  <si>
    <t>C. Regul</t>
  </si>
  <si>
    <t>Lacem</t>
  </si>
  <si>
    <t>DVIS</t>
  </si>
  <si>
    <t>Sub. Ferrov.</t>
  </si>
  <si>
    <t>SCV</t>
  </si>
  <si>
    <t>Pau da Lima</t>
  </si>
  <si>
    <t>Liberdade</t>
  </si>
  <si>
    <t>Itapuã</t>
  </si>
  <si>
    <t>Itapagipe</t>
  </si>
  <si>
    <t>C. Histórico</t>
  </si>
  <si>
    <t>Cajazeiras</t>
  </si>
  <si>
    <t>Cabula</t>
  </si>
  <si>
    <t>Brotas</t>
  </si>
  <si>
    <t>Boca do Rio</t>
  </si>
  <si>
    <t>Barra</t>
  </si>
  <si>
    <t>Sede</t>
  </si>
  <si>
    <t>SALDO</t>
  </si>
  <si>
    <t>Total Instalado</t>
  </si>
  <si>
    <t>Instalado SMS</t>
  </si>
  <si>
    <t>Contratado SMS</t>
  </si>
  <si>
    <t>Consolidado Contrato Nº 051/2024</t>
  </si>
  <si>
    <r>
      <t xml:space="preserve">Distrito: </t>
    </r>
    <r>
      <rPr>
        <sz val="10"/>
        <rFont val="Arial"/>
        <family val="2"/>
      </rPr>
      <t>Central de Regulação</t>
    </r>
  </si>
  <si>
    <t>CAJ 10K</t>
  </si>
  <si>
    <r>
      <t xml:space="preserve">Distrito: </t>
    </r>
    <r>
      <rPr>
        <sz val="10"/>
        <rFont val="Arial"/>
        <family val="2"/>
      </rPr>
      <t>CR</t>
    </r>
  </si>
  <si>
    <t>Caf</t>
  </si>
  <si>
    <t>Sala de grupo</t>
  </si>
  <si>
    <t>ACJ 10K</t>
  </si>
  <si>
    <t>Observação Adulta</t>
  </si>
  <si>
    <t>Gerência Cads</t>
  </si>
  <si>
    <t xml:space="preserve">Oficina Superior </t>
  </si>
  <si>
    <t xml:space="preserve">Sala dos Agentes </t>
  </si>
  <si>
    <t xml:space="preserve">Sala de Ações </t>
  </si>
  <si>
    <t>Consultório de Enfermagem 03</t>
  </si>
  <si>
    <t>Sugarbo</t>
  </si>
  <si>
    <t>Secop</t>
  </si>
  <si>
    <t xml:space="preserve">Apoio as sevas </t>
  </si>
  <si>
    <t>Consultório 05- Sala 14</t>
  </si>
  <si>
    <t xml:space="preserve">Consultório 03- pré natal </t>
  </si>
  <si>
    <r>
      <t xml:space="preserve">Unidade: </t>
    </r>
    <r>
      <rPr>
        <sz val="10"/>
        <rFont val="Arial"/>
        <family val="2"/>
      </rPr>
      <t>Sede Distrito Suburbio</t>
    </r>
  </si>
  <si>
    <t xml:space="preserve">Dispensação de Fraldas </t>
  </si>
  <si>
    <r>
      <t xml:space="preserve">Unidade: </t>
    </r>
    <r>
      <rPr>
        <sz val="10"/>
        <rFont val="Arial"/>
        <family val="2"/>
      </rPr>
      <t>UBS São Gonçalo</t>
    </r>
  </si>
  <si>
    <t>Chefia da VIEP</t>
  </si>
  <si>
    <t xml:space="preserve">Coordenação </t>
  </si>
  <si>
    <r>
      <t xml:space="preserve">Unidade: </t>
    </r>
    <r>
      <rPr>
        <sz val="10"/>
        <rFont val="Arial"/>
        <family val="2"/>
      </rPr>
      <t xml:space="preserve">USF Prof. Ribeiro Santos - FIAIS </t>
    </r>
  </si>
  <si>
    <t xml:space="preserve"> </t>
  </si>
  <si>
    <t>Sala do CPD</t>
  </si>
  <si>
    <t>Verificar outra sala para colocar.</t>
  </si>
  <si>
    <t>Apoio Conselho</t>
  </si>
  <si>
    <t>Consultório 04 - Sala 11</t>
  </si>
  <si>
    <t xml:space="preserve">Consultório 06 - Avaliação Médico </t>
  </si>
  <si>
    <t xml:space="preserve">Almoxarifado (CAF) </t>
  </si>
  <si>
    <t>Chefia de Frota</t>
  </si>
  <si>
    <r>
      <t xml:space="preserve">Unidade: </t>
    </r>
    <r>
      <rPr>
        <sz val="10"/>
        <rFont val="Arial"/>
        <family val="2"/>
      </rPr>
      <t xml:space="preserve">CSM Aristides Novis </t>
    </r>
  </si>
  <si>
    <t>CAJ 30K</t>
  </si>
  <si>
    <r>
      <t xml:space="preserve">Unidade: </t>
    </r>
    <r>
      <rPr>
        <sz val="10"/>
        <rFont val="Arial"/>
        <family val="2"/>
      </rPr>
      <t>USF Alto do Peru</t>
    </r>
  </si>
  <si>
    <t>Sala de Ações</t>
  </si>
  <si>
    <r>
      <t xml:space="preserve">Unidade: </t>
    </r>
    <r>
      <rPr>
        <sz val="10"/>
        <rFont val="Arial"/>
        <family val="2"/>
      </rPr>
      <t xml:space="preserve">USF Antônio Lazzarotto </t>
    </r>
  </si>
  <si>
    <r>
      <t xml:space="preserve">Unidade: </t>
    </r>
    <r>
      <rPr>
        <sz val="10"/>
        <rFont val="Arial"/>
        <family val="2"/>
      </rPr>
      <t>USF Boa Vista do Lobato</t>
    </r>
  </si>
  <si>
    <r>
      <t xml:space="preserve">Unidade: </t>
    </r>
    <r>
      <rPr>
        <sz val="10"/>
        <rFont val="Arial"/>
        <family val="2"/>
      </rPr>
      <t>USF Deputado Luiz Braga</t>
    </r>
  </si>
  <si>
    <t xml:space="preserve">Consultório 03 anexo </t>
  </si>
  <si>
    <t>Sala 09 - Odonto</t>
  </si>
  <si>
    <t>Sala 14- Odonto</t>
  </si>
  <si>
    <t>Sala 07 - Enfermagem</t>
  </si>
  <si>
    <r>
      <t xml:space="preserve">Unidade: </t>
    </r>
    <r>
      <rPr>
        <sz val="10"/>
        <rFont val="Arial"/>
        <family val="2"/>
      </rPr>
      <t>USF Garcia - Ursula Catarino</t>
    </r>
  </si>
  <si>
    <t>Consultório 01 (Sala 05)</t>
  </si>
  <si>
    <t>Quarto Coletivo 02</t>
  </si>
  <si>
    <t xml:space="preserve">Recepção Protocolo </t>
  </si>
  <si>
    <t>Split 9k</t>
  </si>
  <si>
    <t>ACJ 12K</t>
  </si>
  <si>
    <t xml:space="preserve">Serviço Social </t>
  </si>
  <si>
    <r>
      <t xml:space="preserve">Unidade: </t>
    </r>
    <r>
      <rPr>
        <sz val="10"/>
        <rFont val="Arial"/>
        <family val="2"/>
      </rPr>
      <t>Base da Samu São Cristóvão</t>
    </r>
  </si>
  <si>
    <r>
      <t xml:space="preserve">Unidade: </t>
    </r>
    <r>
      <rPr>
        <sz val="10"/>
        <rFont val="Arial"/>
        <family val="2"/>
      </rPr>
      <t xml:space="preserve">UBS Paripe </t>
    </r>
  </si>
  <si>
    <t>Vacina (Sala 03)</t>
  </si>
  <si>
    <t>Consultório 02 (Sala 06)</t>
  </si>
  <si>
    <t>Odonto IV (Sala 15)</t>
  </si>
  <si>
    <t>Consultório Enf. 03</t>
  </si>
  <si>
    <t>ACS</t>
  </si>
  <si>
    <r>
      <t xml:space="preserve">Unidade: </t>
    </r>
    <r>
      <rPr>
        <sz val="10"/>
        <rFont val="Arial"/>
        <family val="2"/>
      </rPr>
      <t>CAPS Jardim Baiano - Antônio Pelegrino</t>
    </r>
  </si>
  <si>
    <t>Laboratório (3º andar)</t>
  </si>
  <si>
    <r>
      <t>Unidade:</t>
    </r>
    <r>
      <rPr>
        <sz val="10"/>
        <rFont val="Arial"/>
        <family val="2"/>
      </rPr>
      <t xml:space="preserve"> CSM Rubin de Pinho</t>
    </r>
  </si>
  <si>
    <r>
      <t xml:space="preserve">Unidade: </t>
    </r>
    <r>
      <rPr>
        <sz val="10"/>
        <rFont val="Arial"/>
        <family val="2"/>
      </rPr>
      <t>USF Fernando Filgueiras - Cabula VI</t>
    </r>
  </si>
  <si>
    <t>Instalado ACJ 12K.</t>
  </si>
  <si>
    <t>Instalado ACJ 10K.</t>
  </si>
  <si>
    <t>Instalado ACJ 30K.</t>
  </si>
  <si>
    <r>
      <t xml:space="preserve">Unidade: </t>
    </r>
    <r>
      <rPr>
        <sz val="10"/>
        <rFont val="Arial"/>
        <family val="2"/>
      </rPr>
      <t>UBS Santa Cruz - Osvaldo Caldas</t>
    </r>
  </si>
  <si>
    <r>
      <t xml:space="preserve">Unidade: </t>
    </r>
    <r>
      <rPr>
        <sz val="10"/>
        <rFont val="Arial"/>
        <family val="2"/>
      </rPr>
      <t xml:space="preserve">USF KM 17 </t>
    </r>
  </si>
  <si>
    <t>Instalado split 9k.</t>
  </si>
  <si>
    <t>Uroanálise</t>
  </si>
  <si>
    <t>Imunologia</t>
  </si>
  <si>
    <t>Hematologia</t>
  </si>
  <si>
    <t>Bioquímica</t>
  </si>
  <si>
    <t>Coordenação (Auditório)</t>
  </si>
  <si>
    <t>Reunião Subcoordenação</t>
  </si>
  <si>
    <t>Subcoordenação SUIS</t>
  </si>
  <si>
    <t>Análise de Situação</t>
  </si>
  <si>
    <t>Apoio SUIS</t>
  </si>
  <si>
    <t>Subcoordenação Visamb</t>
  </si>
  <si>
    <t>Apoio Visamb</t>
  </si>
  <si>
    <t>Consultório 02 (Enfermagem)</t>
  </si>
  <si>
    <t>Necrotério</t>
  </si>
  <si>
    <t>Same Área 01</t>
  </si>
  <si>
    <t>Same Área 02</t>
  </si>
  <si>
    <t>ACJ 30K</t>
  </si>
  <si>
    <t>Oficina 01</t>
  </si>
  <si>
    <t>71084/ 70995</t>
  </si>
  <si>
    <t>Conforto 04</t>
  </si>
  <si>
    <t>Competência: Janeiro/2025</t>
  </si>
  <si>
    <r>
      <t xml:space="preserve">Competência: </t>
    </r>
    <r>
      <rPr>
        <sz val="10"/>
        <rFont val="Arial"/>
        <family val="2"/>
      </rPr>
      <t>Janeiro/2025</t>
    </r>
  </si>
  <si>
    <r>
      <t>Competência:</t>
    </r>
    <r>
      <rPr>
        <sz val="10"/>
        <rFont val="Arial"/>
        <family val="2"/>
      </rPr>
      <t xml:space="preserve"> Janeiro/2025</t>
    </r>
  </si>
  <si>
    <t>Consultório Odontológico</t>
  </si>
  <si>
    <t>Sala de Almoço</t>
  </si>
  <si>
    <t>Recepção Logística</t>
  </si>
  <si>
    <t>Armazenamento de Medicamentos</t>
  </si>
  <si>
    <t>Quarto 03 (Antigo Dormitório Masculino)</t>
  </si>
  <si>
    <t>Quarto 04 (Antigo Dormitório Masculino)</t>
  </si>
  <si>
    <t>Quarto Paciente 01</t>
  </si>
  <si>
    <t>Quarto Paciente 02</t>
  </si>
  <si>
    <t>Quarto Equipe Médica</t>
  </si>
  <si>
    <t>Área de Circulação (Convivência)</t>
  </si>
  <si>
    <t>Diretoria (Sala de Daniela Alcântara)</t>
  </si>
  <si>
    <t>CIEVS</t>
  </si>
  <si>
    <t>Conforto dos Tarm's</t>
  </si>
  <si>
    <t>Sala 10 (Curativo)</t>
  </si>
  <si>
    <t>Auditório/ PAC Sala 15</t>
  </si>
  <si>
    <t>Sala de Reunião/ Sala de Grupo</t>
  </si>
  <si>
    <t>Sala de Procedimentos/ Antiga Farmácia</t>
  </si>
  <si>
    <t>Consultório 01 de Enfermagem</t>
  </si>
  <si>
    <r>
      <t xml:space="preserve">Unidade: </t>
    </r>
    <r>
      <rPr>
        <sz val="10"/>
        <rFont val="Arial"/>
        <family val="2"/>
      </rPr>
      <t>18º CS Dr Pericles Laranjeira</t>
    </r>
  </si>
  <si>
    <r>
      <t xml:space="preserve">Unidade: </t>
    </r>
    <r>
      <rPr>
        <sz val="10"/>
        <rFont val="Arial"/>
        <family val="2"/>
      </rPr>
      <t>Base da Samu Cajazeiras</t>
    </r>
  </si>
  <si>
    <t>Sala de Estar</t>
  </si>
  <si>
    <t>Sala 10 (Consultório 04)</t>
  </si>
  <si>
    <r>
      <t xml:space="preserve">Unidade: </t>
    </r>
    <r>
      <rPr>
        <sz val="10"/>
        <rFont val="Arial"/>
        <family val="2"/>
      </rPr>
      <t>Vigilância Sanitária (CAPS Franco Basaglia)</t>
    </r>
  </si>
  <si>
    <t>Sala Administrativo</t>
  </si>
  <si>
    <t xml:space="preserve">Sala dos Técnicos </t>
  </si>
  <si>
    <t>NEP</t>
  </si>
  <si>
    <t>CAJ 12K</t>
  </si>
  <si>
    <r>
      <t xml:space="preserve">Unidade: </t>
    </r>
    <r>
      <rPr>
        <sz val="10"/>
        <rFont val="Arial"/>
        <family val="2"/>
      </rPr>
      <t>Base da Samu Cidade Baixa</t>
    </r>
  </si>
  <si>
    <t>Consultório Odontológico IV</t>
  </si>
  <si>
    <t>Consultório Médico</t>
  </si>
  <si>
    <t>Quarto 03</t>
  </si>
  <si>
    <r>
      <t xml:space="preserve">Unidade: </t>
    </r>
    <r>
      <rPr>
        <sz val="10"/>
        <rFont val="Arial"/>
        <family val="2"/>
      </rPr>
      <t>Distrito Boca do Rio</t>
    </r>
  </si>
  <si>
    <t>Conforto Médico</t>
  </si>
  <si>
    <t>Sala do Coordenador</t>
  </si>
  <si>
    <t>Instalado ACJ 18K.</t>
  </si>
  <si>
    <r>
      <t xml:space="preserve">Unidade: </t>
    </r>
    <r>
      <rPr>
        <sz val="10"/>
        <rFont val="Arial"/>
        <family val="2"/>
      </rPr>
      <t>CAPS Eduardo Saback</t>
    </r>
  </si>
  <si>
    <t>73633/ 73778</t>
  </si>
  <si>
    <t>74098/ 74948</t>
  </si>
  <si>
    <t>74908/ 75109</t>
  </si>
  <si>
    <t>74988/ 75215</t>
  </si>
  <si>
    <r>
      <t xml:space="preserve">Unidade: </t>
    </r>
    <r>
      <rPr>
        <sz val="10"/>
        <rFont val="Arial"/>
        <family val="2"/>
      </rPr>
      <t>USF Capelinha de São Caetano</t>
    </r>
  </si>
  <si>
    <t>Total Monetário</t>
  </si>
  <si>
    <t>Total Novas Máquinas</t>
  </si>
</sst>
</file>

<file path=xl/styles.xml><?xml version="1.0" encoding="utf-8"?>
<styleSheet xmlns="http://schemas.openxmlformats.org/spreadsheetml/2006/main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,##0_ ;[Red]\-#,##0\ "/>
    <numFmt numFmtId="165" formatCode="&quot;R$&quot;\ #,##0.00"/>
    <numFmt numFmtId="166" formatCode="#,##0.00_ ;[Red]\-#,##0.00\ "/>
    <numFmt numFmtId="167" formatCode="#,##0.00_ ;\-#,##0.00\ 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color rgb="FF00B050"/>
      <name val="Arial"/>
      <family val="2"/>
    </font>
    <font>
      <sz val="10"/>
      <color rgb="FFFF0000"/>
      <name val="Arial"/>
      <family val="2"/>
    </font>
    <font>
      <b/>
      <sz val="14"/>
      <name val="Arial"/>
      <family val="2"/>
    </font>
    <font>
      <sz val="11"/>
      <color rgb="FF000000"/>
      <name val="Calibri"/>
      <family val="2"/>
      <charset val="1"/>
    </font>
    <font>
      <sz val="10"/>
      <color theme="0" tint="-0.34998626667073579"/>
      <name val="Arial"/>
      <family val="2"/>
    </font>
    <font>
      <sz val="10"/>
      <color theme="8" tint="-0.499984740745262"/>
      <name val="Arial"/>
      <family val="2"/>
    </font>
    <font>
      <sz val="10"/>
      <color rgb="FF000000"/>
      <name val="Arial"/>
      <family val="2"/>
    </font>
    <font>
      <b/>
      <sz val="10"/>
      <color theme="0" tint="-0.34998626667073579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color rgb="FF202124"/>
      <name val="Arial"/>
      <family val="2"/>
    </font>
    <font>
      <b/>
      <sz val="9"/>
      <name val="Arial"/>
      <family val="2"/>
    </font>
    <font>
      <sz val="11"/>
      <color rgb="FF000000"/>
      <name val="Arial"/>
      <family val="2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</cellStyleXfs>
  <cellXfs count="583">
    <xf numFmtId="0" fontId="0" fillId="0" borderId="0" xfId="0"/>
    <xf numFmtId="0" fontId="3" fillId="0" borderId="0" xfId="3" applyAlignment="1">
      <alignment vertical="center"/>
    </xf>
    <xf numFmtId="0" fontId="3" fillId="0" borderId="0" xfId="3" applyAlignment="1">
      <alignment horizontal="center" vertical="center"/>
    </xf>
    <xf numFmtId="40" fontId="3" fillId="0" borderId="0" xfId="3" applyNumberFormat="1" applyAlignment="1">
      <alignment horizontal="center" vertical="center"/>
    </xf>
    <xf numFmtId="0" fontId="3" fillId="0" borderId="1" xfId="3" applyBorder="1" applyAlignment="1">
      <alignment vertical="center"/>
    </xf>
    <xf numFmtId="0" fontId="3" fillId="0" borderId="1" xfId="3" applyBorder="1" applyAlignment="1">
      <alignment horizontal="center" vertical="center"/>
    </xf>
    <xf numFmtId="3" fontId="4" fillId="0" borderId="2" xfId="3" applyNumberFormat="1" applyFont="1" applyBorder="1" applyAlignment="1">
      <alignment horizontal="center" vertical="center"/>
    </xf>
    <xf numFmtId="40" fontId="3" fillId="0" borderId="0" xfId="3" applyNumberFormat="1" applyAlignment="1">
      <alignment vertical="center"/>
    </xf>
    <xf numFmtId="3" fontId="3" fillId="0" borderId="0" xfId="3" applyNumberFormat="1" applyAlignment="1">
      <alignment horizontal="center" vertical="center"/>
    </xf>
    <xf numFmtId="40" fontId="4" fillId="0" borderId="3" xfId="3" applyNumberFormat="1" applyFont="1" applyBorder="1" applyAlignment="1">
      <alignment vertical="center"/>
    </xf>
    <xf numFmtId="0" fontId="4" fillId="2" borderId="3" xfId="3" applyFont="1" applyFill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3" fontId="4" fillId="0" borderId="3" xfId="3" applyNumberFormat="1" applyFont="1" applyBorder="1" applyAlignment="1">
      <alignment horizontal="center" vertical="center"/>
    </xf>
    <xf numFmtId="2" fontId="3" fillId="0" borderId="3" xfId="3" applyNumberFormat="1" applyBorder="1" applyAlignment="1">
      <alignment horizontal="right" vertical="center"/>
    </xf>
    <xf numFmtId="0" fontId="3" fillId="0" borderId="3" xfId="3" applyBorder="1" applyAlignment="1">
      <alignment horizontal="center" vertical="center"/>
    </xf>
    <xf numFmtId="0" fontId="3" fillId="0" borderId="3" xfId="3" applyBorder="1" applyAlignment="1">
      <alignment vertical="center"/>
    </xf>
    <xf numFmtId="0" fontId="4" fillId="0" borderId="0" xfId="3" applyFont="1" applyAlignment="1">
      <alignment horizontal="center" vertical="center"/>
    </xf>
    <xf numFmtId="0" fontId="5" fillId="0" borderId="0" xfId="3" applyFont="1" applyAlignment="1">
      <alignment vertical="center"/>
    </xf>
    <xf numFmtId="0" fontId="4" fillId="0" borderId="0" xfId="3" applyFont="1" applyAlignment="1">
      <alignment vertical="center"/>
    </xf>
    <xf numFmtId="38" fontId="3" fillId="0" borderId="0" xfId="3" applyNumberFormat="1" applyAlignment="1">
      <alignment horizontal="center" vertical="center"/>
    </xf>
    <xf numFmtId="16" fontId="3" fillId="0" borderId="0" xfId="3" applyNumberFormat="1" applyAlignment="1">
      <alignment horizontal="center" vertical="center"/>
    </xf>
    <xf numFmtId="4" fontId="4" fillId="0" borderId="0" xfId="3" applyNumberFormat="1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3" applyAlignment="1">
      <alignment horizontal="left" vertical="center"/>
    </xf>
    <xf numFmtId="4" fontId="4" fillId="0" borderId="3" xfId="3" applyNumberFormat="1" applyFont="1" applyBorder="1" applyAlignment="1">
      <alignment vertical="center"/>
    </xf>
    <xf numFmtId="164" fontId="4" fillId="0" borderId="3" xfId="3" applyNumberFormat="1" applyFont="1" applyBorder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3" fillId="3" borderId="0" xfId="3" applyFill="1" applyAlignment="1">
      <alignment horizontal="left" vertical="center"/>
    </xf>
    <xf numFmtId="4" fontId="4" fillId="3" borderId="0" xfId="3" applyNumberFormat="1" applyFont="1" applyFill="1" applyAlignment="1">
      <alignment horizontal="right" vertical="center"/>
    </xf>
    <xf numFmtId="0" fontId="4" fillId="3" borderId="0" xfId="3" applyFont="1" applyFill="1" applyAlignment="1">
      <alignment horizontal="center" vertical="center"/>
    </xf>
    <xf numFmtId="0" fontId="3" fillId="3" borderId="0" xfId="3" applyFill="1" applyAlignment="1">
      <alignment vertical="center"/>
    </xf>
    <xf numFmtId="38" fontId="4" fillId="3" borderId="0" xfId="3" applyNumberFormat="1" applyFont="1" applyFill="1" applyAlignment="1">
      <alignment horizontal="center" vertical="center"/>
    </xf>
    <xf numFmtId="0" fontId="3" fillId="2" borderId="3" xfId="3" applyFill="1" applyBorder="1" applyAlignment="1">
      <alignment horizontal="left" vertical="center"/>
    </xf>
    <xf numFmtId="0" fontId="3" fillId="2" borderId="3" xfId="3" applyFill="1" applyBorder="1" applyAlignment="1">
      <alignment vertical="center"/>
    </xf>
    <xf numFmtId="38" fontId="4" fillId="2" borderId="3" xfId="3" applyNumberFormat="1" applyFont="1" applyFill="1" applyBorder="1" applyAlignment="1">
      <alignment horizontal="center" vertical="center"/>
    </xf>
    <xf numFmtId="0" fontId="4" fillId="0" borderId="3" xfId="3" applyFont="1" applyBorder="1" applyAlignment="1">
      <alignment horizontal="left" vertical="center"/>
    </xf>
    <xf numFmtId="0" fontId="3" fillId="3" borderId="3" xfId="3" applyFill="1" applyBorder="1" applyAlignment="1">
      <alignment horizontal="left" vertical="center"/>
    </xf>
    <xf numFmtId="2" fontId="5" fillId="0" borderId="3" xfId="3" applyNumberFormat="1" applyFont="1" applyBorder="1" applyAlignment="1">
      <alignment vertical="center"/>
    </xf>
    <xf numFmtId="165" fontId="3" fillId="3" borderId="3" xfId="3" applyNumberFormat="1" applyFill="1" applyBorder="1" applyAlignment="1">
      <alignment vertical="center"/>
    </xf>
    <xf numFmtId="38" fontId="3" fillId="0" borderId="3" xfId="3" applyNumberFormat="1" applyBorder="1" applyAlignment="1">
      <alignment horizontal="center" vertical="center"/>
    </xf>
    <xf numFmtId="14" fontId="3" fillId="3" borderId="3" xfId="3" applyNumberFormat="1" applyFill="1" applyBorder="1" applyAlignment="1">
      <alignment vertical="center"/>
    </xf>
    <xf numFmtId="0" fontId="4" fillId="3" borderId="3" xfId="3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vertical="center"/>
    </xf>
    <xf numFmtId="0" fontId="5" fillId="3" borderId="7" xfId="0" applyFont="1" applyFill="1" applyBorder="1" applyAlignment="1">
      <alignment horizontal="left"/>
    </xf>
    <xf numFmtId="2" fontId="3" fillId="3" borderId="3" xfId="3" applyNumberFormat="1" applyFill="1" applyBorder="1" applyAlignment="1">
      <alignment vertical="center"/>
    </xf>
    <xf numFmtId="14" fontId="3" fillId="3" borderId="3" xfId="3" applyNumberForma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3" fillId="3" borderId="3" xfId="3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vertical="center"/>
    </xf>
    <xf numFmtId="0" fontId="5" fillId="0" borderId="3" xfId="0" applyFont="1" applyBorder="1"/>
    <xf numFmtId="4" fontId="5" fillId="0" borderId="3" xfId="3" applyNumberFormat="1" applyFont="1" applyBorder="1" applyAlignment="1">
      <alignment vertical="center"/>
    </xf>
    <xf numFmtId="2" fontId="3" fillId="0" borderId="3" xfId="3" applyNumberFormat="1" applyBorder="1" applyAlignment="1">
      <alignment horizontal="right" vertical="center" wrapText="1"/>
    </xf>
    <xf numFmtId="14" fontId="3" fillId="0" borderId="3" xfId="3" applyNumberFormat="1" applyBorder="1" applyAlignment="1">
      <alignment horizontal="center" vertical="center"/>
    </xf>
    <xf numFmtId="0" fontId="3" fillId="3" borderId="4" xfId="3" applyFill="1" applyBorder="1" applyAlignment="1">
      <alignment horizontal="left" vertical="center"/>
    </xf>
    <xf numFmtId="0" fontId="3" fillId="0" borderId="4" xfId="3" applyBorder="1" applyAlignment="1">
      <alignment horizontal="center" vertical="center"/>
    </xf>
    <xf numFmtId="0" fontId="3" fillId="0" borderId="3" xfId="3" applyBorder="1" applyAlignment="1">
      <alignment horizontal="left" vertical="center"/>
    </xf>
    <xf numFmtId="40" fontId="3" fillId="0" borderId="3" xfId="3" applyNumberFormat="1" applyBorder="1" applyAlignment="1">
      <alignment horizontal="right" vertical="center" wrapText="1"/>
    </xf>
    <xf numFmtId="16" fontId="3" fillId="0" borderId="3" xfId="3" applyNumberFormat="1" applyBorder="1" applyAlignment="1">
      <alignment horizontal="center" vertical="center"/>
    </xf>
    <xf numFmtId="0" fontId="5" fillId="3" borderId="3" xfId="0" applyFont="1" applyFill="1" applyBorder="1" applyAlignment="1">
      <alignment wrapText="1"/>
    </xf>
    <xf numFmtId="40" fontId="3" fillId="0" borderId="3" xfId="3" applyNumberFormat="1" applyBorder="1" applyAlignment="1">
      <alignment vertical="center"/>
    </xf>
    <xf numFmtId="0" fontId="7" fillId="0" borderId="3" xfId="3" applyFont="1" applyBorder="1" applyAlignment="1">
      <alignment horizontal="center" vertical="center"/>
    </xf>
    <xf numFmtId="0" fontId="3" fillId="3" borderId="0" xfId="3" applyFill="1" applyAlignment="1">
      <alignment horizontal="center" vertical="center"/>
    </xf>
    <xf numFmtId="0" fontId="8" fillId="3" borderId="0" xfId="3" applyFont="1" applyFill="1" applyAlignment="1">
      <alignment horizontal="center" vertical="center"/>
    </xf>
    <xf numFmtId="14" fontId="4" fillId="3" borderId="0" xfId="3" applyNumberFormat="1" applyFont="1" applyFill="1" applyAlignment="1">
      <alignment horizontal="center" vertical="center"/>
    </xf>
    <xf numFmtId="0" fontId="3" fillId="4" borderId="3" xfId="3" applyFill="1" applyBorder="1" applyAlignment="1">
      <alignment vertical="center"/>
    </xf>
    <xf numFmtId="0" fontId="3" fillId="5" borderId="3" xfId="3" applyFill="1" applyBorder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3" fillId="0" borderId="0" xfId="3" applyNumberFormat="1" applyAlignment="1">
      <alignment vertical="center"/>
    </xf>
    <xf numFmtId="40" fontId="3" fillId="0" borderId="1" xfId="3" applyNumberFormat="1" applyBorder="1" applyAlignment="1">
      <alignment horizontal="right" vertical="center" wrapText="1"/>
    </xf>
    <xf numFmtId="38" fontId="3" fillId="0" borderId="1" xfId="3" applyNumberFormat="1" applyBorder="1" applyAlignment="1">
      <alignment horizontal="center" vertical="center"/>
    </xf>
    <xf numFmtId="14" fontId="3" fillId="0" borderId="1" xfId="3" applyNumberFormat="1" applyBorder="1" applyAlignment="1">
      <alignment horizontal="center" vertical="center"/>
    </xf>
    <xf numFmtId="16" fontId="3" fillId="0" borderId="1" xfId="3" applyNumberFormat="1" applyBorder="1" applyAlignment="1">
      <alignment horizontal="center" vertical="center"/>
    </xf>
    <xf numFmtId="4" fontId="4" fillId="0" borderId="12" xfId="3" applyNumberFormat="1" applyFont="1" applyBorder="1" applyAlignment="1">
      <alignment horizontal="right" vertical="center"/>
    </xf>
    <xf numFmtId="0" fontId="4" fillId="2" borderId="12" xfId="3" applyFont="1" applyFill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4" fontId="5" fillId="3" borderId="3" xfId="2" applyNumberFormat="1" applyFont="1" applyFill="1" applyBorder="1" applyAlignment="1">
      <alignment horizontal="right"/>
    </xf>
    <xf numFmtId="4" fontId="3" fillId="0" borderId="3" xfId="3" applyNumberForma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3" fillId="0" borderId="4" xfId="3" applyBorder="1" applyAlignment="1">
      <alignment horizontal="left"/>
    </xf>
    <xf numFmtId="0" fontId="3" fillId="0" borderId="6" xfId="3" applyBorder="1" applyAlignment="1">
      <alignment horizontal="left"/>
    </xf>
    <xf numFmtId="0" fontId="4" fillId="0" borderId="3" xfId="3" applyFont="1" applyBorder="1" applyAlignment="1">
      <alignment vertical="center"/>
    </xf>
    <xf numFmtId="0" fontId="4" fillId="0" borderId="16" xfId="3" applyFont="1" applyBorder="1" applyAlignment="1">
      <alignment vertical="center"/>
    </xf>
    <xf numFmtId="40" fontId="4" fillId="0" borderId="0" xfId="3" applyNumberFormat="1" applyFont="1" applyAlignment="1">
      <alignment vertical="center"/>
    </xf>
    <xf numFmtId="3" fontId="4" fillId="0" borderId="0" xfId="3" applyNumberFormat="1" applyFont="1" applyAlignment="1">
      <alignment horizontal="center" vertical="center"/>
    </xf>
    <xf numFmtId="165" fontId="3" fillId="0" borderId="0" xfId="3" applyNumberFormat="1" applyAlignment="1">
      <alignment vertical="center"/>
    </xf>
    <xf numFmtId="4" fontId="6" fillId="0" borderId="3" xfId="3" applyNumberFormat="1" applyFont="1" applyBorder="1" applyAlignment="1">
      <alignment vertical="center"/>
    </xf>
    <xf numFmtId="2" fontId="5" fillId="3" borderId="0" xfId="3" applyNumberFormat="1" applyFont="1" applyFill="1" applyAlignment="1">
      <alignment vertical="center"/>
    </xf>
    <xf numFmtId="4" fontId="6" fillId="3" borderId="3" xfId="3" applyNumberFormat="1" applyFont="1" applyFill="1" applyBorder="1" applyAlignment="1">
      <alignment vertical="center"/>
    </xf>
    <xf numFmtId="165" fontId="3" fillId="2" borderId="3" xfId="3" applyNumberFormat="1" applyFill="1" applyBorder="1" applyAlignment="1">
      <alignment vertical="center"/>
    </xf>
    <xf numFmtId="0" fontId="8" fillId="2" borderId="3" xfId="3" applyFont="1" applyFill="1" applyBorder="1" applyAlignment="1">
      <alignment horizontal="center" vertical="center"/>
    </xf>
    <xf numFmtId="14" fontId="4" fillId="2" borderId="3" xfId="3" applyNumberFormat="1" applyFont="1" applyFill="1" applyBorder="1" applyAlignment="1">
      <alignment horizontal="center" vertical="center"/>
    </xf>
    <xf numFmtId="4" fontId="5" fillId="3" borderId="3" xfId="3" applyNumberFormat="1" applyFont="1" applyFill="1" applyBorder="1" applyAlignment="1">
      <alignment vertical="center"/>
    </xf>
    <xf numFmtId="0" fontId="3" fillId="3" borderId="3" xfId="3" applyFill="1" applyBorder="1" applyAlignment="1">
      <alignment vertical="center"/>
    </xf>
    <xf numFmtId="38" fontId="4" fillId="3" borderId="3" xfId="3" applyNumberFormat="1" applyFont="1" applyFill="1" applyBorder="1" applyAlignment="1">
      <alignment horizontal="center" vertical="center"/>
    </xf>
    <xf numFmtId="43" fontId="4" fillId="0" borderId="3" xfId="1" applyFont="1" applyBorder="1" applyAlignment="1">
      <alignment horizontal="left" vertical="center"/>
    </xf>
    <xf numFmtId="0" fontId="7" fillId="3" borderId="3" xfId="3" applyFont="1" applyFill="1" applyBorder="1" applyAlignment="1">
      <alignment horizontal="center" vertical="center"/>
    </xf>
    <xf numFmtId="4" fontId="5" fillId="3" borderId="0" xfId="3" applyNumberFormat="1" applyFont="1" applyFill="1" applyAlignment="1">
      <alignment vertical="center"/>
    </xf>
    <xf numFmtId="43" fontId="4" fillId="0" borderId="0" xfId="1" applyFont="1" applyAlignment="1">
      <alignment horizontal="left" vertical="center"/>
    </xf>
    <xf numFmtId="0" fontId="3" fillId="2" borderId="3" xfId="3" applyFill="1" applyBorder="1" applyAlignment="1">
      <alignment horizontal="center" vertical="center"/>
    </xf>
    <xf numFmtId="4" fontId="6" fillId="0" borderId="6" xfId="3" applyNumberFormat="1" applyFont="1" applyBorder="1" applyAlignment="1">
      <alignment vertical="center"/>
    </xf>
    <xf numFmtId="4" fontId="5" fillId="0" borderId="6" xfId="3" applyNumberFormat="1" applyFont="1" applyBorder="1" applyAlignment="1">
      <alignment vertical="center"/>
    </xf>
    <xf numFmtId="165" fontId="3" fillId="0" borderId="3" xfId="3" applyNumberFormat="1" applyBorder="1" applyAlignment="1">
      <alignment horizontal="right" vertical="center" wrapText="1"/>
    </xf>
    <xf numFmtId="0" fontId="5" fillId="3" borderId="4" xfId="0" applyFont="1" applyFill="1" applyBorder="1"/>
    <xf numFmtId="4" fontId="5" fillId="3" borderId="6" xfId="3" applyNumberFormat="1" applyFont="1" applyFill="1" applyBorder="1" applyAlignment="1">
      <alignment vertical="center"/>
    </xf>
    <xf numFmtId="2" fontId="3" fillId="3" borderId="3" xfId="3" applyNumberFormat="1" applyFill="1" applyBorder="1" applyAlignment="1">
      <alignment horizontal="right" vertical="center" wrapText="1"/>
    </xf>
    <xf numFmtId="38" fontId="3" fillId="3" borderId="3" xfId="3" applyNumberForma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" fontId="4" fillId="3" borderId="0" xfId="3" applyNumberFormat="1" applyFont="1" applyFill="1" applyAlignment="1">
      <alignment vertical="center"/>
    </xf>
    <xf numFmtId="0" fontId="5" fillId="3" borderId="3" xfId="0" applyFont="1" applyFill="1" applyBorder="1"/>
    <xf numFmtId="165" fontId="3" fillId="3" borderId="0" xfId="3" applyNumberFormat="1" applyFill="1" applyAlignment="1">
      <alignment vertical="center"/>
    </xf>
    <xf numFmtId="0" fontId="4" fillId="3" borderId="5" xfId="3" applyFont="1" applyFill="1" applyBorder="1" applyAlignment="1">
      <alignment vertical="center"/>
    </xf>
    <xf numFmtId="0" fontId="4" fillId="3" borderId="6" xfId="3" applyFont="1" applyFill="1" applyBorder="1" applyAlignment="1">
      <alignment vertical="center"/>
    </xf>
    <xf numFmtId="0" fontId="5" fillId="3" borderId="7" xfId="0" applyFont="1" applyFill="1" applyBorder="1" applyAlignment="1">
      <alignment horizontal="left" vertical="center"/>
    </xf>
    <xf numFmtId="0" fontId="5" fillId="0" borderId="3" xfId="3" applyFont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14" fontId="3" fillId="0" borderId="0" xfId="3" applyNumberFormat="1" applyAlignment="1">
      <alignment horizontal="center" vertical="center"/>
    </xf>
    <xf numFmtId="0" fontId="3" fillId="0" borderId="7" xfId="3" applyBorder="1" applyAlignment="1">
      <alignment horizontal="center" vertical="center"/>
    </xf>
    <xf numFmtId="0" fontId="5" fillId="0" borderId="7" xfId="0" applyFont="1" applyBorder="1"/>
    <xf numFmtId="4" fontId="5" fillId="0" borderId="10" xfId="3" applyNumberFormat="1" applyFont="1" applyBorder="1" applyAlignment="1">
      <alignment vertical="center"/>
    </xf>
    <xf numFmtId="2" fontId="3" fillId="0" borderId="7" xfId="3" applyNumberFormat="1" applyBorder="1" applyAlignment="1">
      <alignment horizontal="right" vertical="center" wrapText="1"/>
    </xf>
    <xf numFmtId="38" fontId="3" fillId="0" borderId="7" xfId="3" applyNumberFormat="1" applyBorder="1" applyAlignment="1">
      <alignment horizontal="center" vertical="center"/>
    </xf>
    <xf numFmtId="14" fontId="3" fillId="0" borderId="7" xfId="3" applyNumberFormat="1" applyBorder="1" applyAlignment="1">
      <alignment horizontal="center" vertical="center"/>
    </xf>
    <xf numFmtId="0" fontId="7" fillId="0" borderId="7" xfId="3" applyFont="1" applyBorder="1" applyAlignment="1">
      <alignment horizontal="center" vertical="center"/>
    </xf>
    <xf numFmtId="0" fontId="3" fillId="0" borderId="7" xfId="3" applyBorder="1" applyAlignment="1">
      <alignment vertical="center"/>
    </xf>
    <xf numFmtId="0" fontId="3" fillId="0" borderId="21" xfId="3" applyBorder="1" applyAlignment="1">
      <alignment horizontal="center" vertical="center"/>
    </xf>
    <xf numFmtId="0" fontId="3" fillId="3" borderId="20" xfId="3" applyFill="1" applyBorder="1" applyAlignment="1">
      <alignment horizontal="left" vertical="center"/>
    </xf>
    <xf numFmtId="4" fontId="5" fillId="0" borderId="2" xfId="3" applyNumberFormat="1" applyFont="1" applyBorder="1" applyAlignment="1">
      <alignment vertical="center"/>
    </xf>
    <xf numFmtId="0" fontId="3" fillId="3" borderId="12" xfId="3" applyFill="1" applyBorder="1" applyAlignment="1">
      <alignment horizontal="center" vertical="center"/>
    </xf>
    <xf numFmtId="165" fontId="3" fillId="0" borderId="12" xfId="3" applyNumberFormat="1" applyBorder="1" applyAlignment="1">
      <alignment horizontal="right" vertical="center" wrapText="1"/>
    </xf>
    <xf numFmtId="38" fontId="3" fillId="0" borderId="12" xfId="3" applyNumberFormat="1" applyBorder="1" applyAlignment="1">
      <alignment horizontal="center" vertical="center"/>
    </xf>
    <xf numFmtId="14" fontId="3" fillId="0" borderId="12" xfId="3" applyNumberFormat="1" applyBorder="1" applyAlignment="1">
      <alignment horizontal="center" vertical="center"/>
    </xf>
    <xf numFmtId="0" fontId="7" fillId="0" borderId="12" xfId="3" applyFont="1" applyBorder="1" applyAlignment="1">
      <alignment horizontal="center" vertical="center"/>
    </xf>
    <xf numFmtId="0" fontId="3" fillId="0" borderId="12" xfId="3" applyBorder="1" applyAlignment="1">
      <alignment vertical="center"/>
    </xf>
    <xf numFmtId="0" fontId="5" fillId="3" borderId="7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165" fontId="4" fillId="0" borderId="3" xfId="3" applyNumberFormat="1" applyFont="1" applyBorder="1" applyAlignment="1">
      <alignment horizontal="center" vertical="center"/>
    </xf>
    <xf numFmtId="44" fontId="4" fillId="3" borderId="0" xfId="2" applyFont="1" applyFill="1" applyBorder="1" applyAlignment="1">
      <alignment horizontal="right" vertical="center"/>
    </xf>
    <xf numFmtId="44" fontId="4" fillId="3" borderId="0" xfId="2" applyFont="1" applyFill="1" applyBorder="1" applyAlignment="1">
      <alignment horizontal="center" vertical="center"/>
    </xf>
    <xf numFmtId="0" fontId="4" fillId="3" borderId="0" xfId="3" applyFont="1" applyFill="1" applyAlignment="1">
      <alignment horizontal="left" vertical="center"/>
    </xf>
    <xf numFmtId="4" fontId="4" fillId="0" borderId="3" xfId="3" applyNumberFormat="1" applyFont="1" applyBorder="1" applyAlignment="1">
      <alignment horizontal="right" vertical="center"/>
    </xf>
    <xf numFmtId="44" fontId="3" fillId="0" borderId="3" xfId="3" applyNumberFormat="1" applyBorder="1" applyAlignment="1">
      <alignment horizontal="center" vertical="center"/>
    </xf>
    <xf numFmtId="44" fontId="3" fillId="0" borderId="3" xfId="2" applyFont="1" applyBorder="1" applyAlignment="1">
      <alignment horizontal="center" vertical="center"/>
    </xf>
    <xf numFmtId="0" fontId="3" fillId="3" borderId="4" xfId="3" applyFill="1" applyBorder="1" applyAlignment="1">
      <alignment horizontal="center" vertical="center"/>
    </xf>
    <xf numFmtId="0" fontId="3" fillId="3" borderId="7" xfId="3" applyFill="1" applyBorder="1" applyAlignment="1">
      <alignment horizontal="center" vertical="center"/>
    </xf>
    <xf numFmtId="4" fontId="5" fillId="0" borderId="7" xfId="3" applyNumberFormat="1" applyFont="1" applyBorder="1" applyAlignment="1">
      <alignment vertical="center"/>
    </xf>
    <xf numFmtId="0" fontId="5" fillId="3" borderId="0" xfId="0" applyFont="1" applyFill="1" applyAlignment="1">
      <alignment wrapText="1"/>
    </xf>
    <xf numFmtId="4" fontId="5" fillId="0" borderId="0" xfId="3" applyNumberFormat="1" applyFont="1" applyAlignment="1">
      <alignment vertical="center"/>
    </xf>
    <xf numFmtId="2" fontId="3" fillId="0" borderId="0" xfId="3" applyNumberFormat="1" applyAlignment="1">
      <alignment horizontal="right" vertical="center" wrapText="1"/>
    </xf>
    <xf numFmtId="0" fontId="3" fillId="3" borderId="21" xfId="3" applyFill="1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4" fontId="6" fillId="3" borderId="0" xfId="3" applyNumberFormat="1" applyFont="1" applyFill="1" applyAlignment="1">
      <alignment vertical="center"/>
    </xf>
    <xf numFmtId="0" fontId="3" fillId="3" borderId="7" xfId="3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/>
    </xf>
    <xf numFmtId="40" fontId="3" fillId="0" borderId="0" xfId="3" applyNumberFormat="1" applyAlignment="1">
      <alignment horizontal="right" vertical="center" wrapText="1"/>
    </xf>
    <xf numFmtId="4" fontId="5" fillId="3" borderId="12" xfId="2" applyNumberFormat="1" applyFont="1" applyFill="1" applyBorder="1" applyAlignment="1">
      <alignment horizontal="right"/>
    </xf>
    <xf numFmtId="4" fontId="3" fillId="0" borderId="12" xfId="3" applyNumberForma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3" fillId="0" borderId="4" xfId="3" applyBorder="1" applyAlignment="1">
      <alignment horizontal="left" vertical="center"/>
    </xf>
    <xf numFmtId="0" fontId="3" fillId="0" borderId="6" xfId="3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166" fontId="4" fillId="0" borderId="0" xfId="3" applyNumberFormat="1" applyFont="1" applyAlignment="1">
      <alignment horizontal="center" vertical="center"/>
    </xf>
    <xf numFmtId="0" fontId="9" fillId="0" borderId="0" xfId="3" applyFont="1" applyAlignment="1">
      <alignment vertical="center"/>
    </xf>
    <xf numFmtId="0" fontId="9" fillId="3" borderId="0" xfId="3" applyFont="1" applyFill="1" applyAlignment="1">
      <alignment vertical="center"/>
    </xf>
    <xf numFmtId="4" fontId="4" fillId="3" borderId="3" xfId="3" applyNumberFormat="1" applyFont="1" applyFill="1" applyBorder="1" applyAlignment="1">
      <alignment horizontal="right" vertical="center"/>
    </xf>
    <xf numFmtId="2" fontId="4" fillId="0" borderId="3" xfId="3" applyNumberFormat="1" applyFont="1" applyBorder="1" applyAlignment="1">
      <alignment vertical="center"/>
    </xf>
    <xf numFmtId="2" fontId="3" fillId="2" borderId="3" xfId="3" applyNumberFormat="1" applyFill="1" applyBorder="1" applyAlignment="1">
      <alignment vertical="center"/>
    </xf>
    <xf numFmtId="2" fontId="4" fillId="3" borderId="0" xfId="3" applyNumberFormat="1" applyFont="1" applyFill="1" applyAlignment="1">
      <alignment vertical="center"/>
    </xf>
    <xf numFmtId="2" fontId="3" fillId="3" borderId="0" xfId="3" applyNumberFormat="1" applyFill="1" applyAlignment="1">
      <alignment vertical="center"/>
    </xf>
    <xf numFmtId="0" fontId="5" fillId="0" borderId="3" xfId="0" quotePrefix="1" applyFont="1" applyBorder="1"/>
    <xf numFmtId="2" fontId="5" fillId="0" borderId="6" xfId="3" applyNumberFormat="1" applyFont="1" applyBorder="1" applyAlignment="1">
      <alignment vertical="center"/>
    </xf>
    <xf numFmtId="14" fontId="3" fillId="3" borderId="0" xfId="3" applyNumberFormat="1" applyFill="1" applyAlignment="1">
      <alignment vertical="center"/>
    </xf>
    <xf numFmtId="14" fontId="3" fillId="2" borderId="3" xfId="3" applyNumberFormat="1" applyFill="1" applyBorder="1" applyAlignment="1">
      <alignment vertical="center"/>
    </xf>
    <xf numFmtId="0" fontId="5" fillId="0" borderId="3" xfId="0" applyFont="1" applyBorder="1" applyAlignment="1">
      <alignment wrapText="1"/>
    </xf>
    <xf numFmtId="2" fontId="3" fillId="0" borderId="0" xfId="3" applyNumberFormat="1" applyAlignment="1">
      <alignment vertical="center"/>
    </xf>
    <xf numFmtId="2" fontId="4" fillId="0" borderId="3" xfId="3" applyNumberFormat="1" applyFont="1" applyBorder="1" applyAlignment="1">
      <alignment horizontal="right" vertical="center"/>
    </xf>
    <xf numFmtId="0" fontId="3" fillId="0" borderId="7" xfId="3" applyBorder="1" applyAlignment="1">
      <alignment horizontal="left" vertical="center"/>
    </xf>
    <xf numFmtId="2" fontId="5" fillId="0" borderId="7" xfId="3" applyNumberFormat="1" applyFont="1" applyBorder="1" applyAlignment="1">
      <alignment vertical="center"/>
    </xf>
    <xf numFmtId="44" fontId="4" fillId="0" borderId="0" xfId="3" applyNumberFormat="1" applyFont="1" applyAlignment="1">
      <alignment horizontal="center" vertical="center"/>
    </xf>
    <xf numFmtId="44" fontId="4" fillId="0" borderId="3" xfId="3" applyNumberFormat="1" applyFont="1" applyBorder="1" applyAlignment="1">
      <alignment horizontal="center" vertical="center"/>
    </xf>
    <xf numFmtId="2" fontId="6" fillId="0" borderId="0" xfId="0" applyNumberFormat="1" applyFont="1" applyAlignment="1">
      <alignment vertical="center" wrapText="1"/>
    </xf>
    <xf numFmtId="4" fontId="4" fillId="3" borderId="12" xfId="3" applyNumberFormat="1" applyFont="1" applyFill="1" applyBorder="1" applyAlignment="1">
      <alignment horizontal="right" vertical="center"/>
    </xf>
    <xf numFmtId="38" fontId="3" fillId="0" borderId="3" xfId="3" applyNumberFormat="1" applyBorder="1" applyAlignment="1">
      <alignment horizontal="center"/>
    </xf>
    <xf numFmtId="4" fontId="3" fillId="0" borderId="3" xfId="3" applyNumberFormat="1" applyBorder="1" applyAlignment="1">
      <alignment horizontal="center"/>
    </xf>
    <xf numFmtId="0" fontId="12" fillId="0" borderId="0" xfId="3" applyFont="1" applyAlignment="1">
      <alignment vertical="center"/>
    </xf>
    <xf numFmtId="40" fontId="4" fillId="2" borderId="3" xfId="3" applyNumberFormat="1" applyFont="1" applyFill="1" applyBorder="1" applyAlignment="1">
      <alignment horizontal="center" vertical="center"/>
    </xf>
    <xf numFmtId="40" fontId="3" fillId="0" borderId="3" xfId="3" applyNumberFormat="1" applyBorder="1" applyAlignment="1">
      <alignment horizontal="right" vertical="center"/>
    </xf>
    <xf numFmtId="0" fontId="12" fillId="0" borderId="0" xfId="3" applyFont="1" applyAlignment="1">
      <alignment horizontal="left" vertical="center"/>
    </xf>
    <xf numFmtId="0" fontId="12" fillId="0" borderId="0" xfId="3" applyFont="1" applyAlignment="1">
      <alignment horizontal="center" vertical="center"/>
    </xf>
    <xf numFmtId="3" fontId="13" fillId="3" borderId="0" xfId="6" applyNumberFormat="1" applyFont="1" applyFill="1" applyAlignment="1">
      <alignment horizontal="center" vertical="center"/>
    </xf>
    <xf numFmtId="3" fontId="13" fillId="3" borderId="3" xfId="6" applyNumberFormat="1" applyFont="1" applyFill="1" applyBorder="1" applyAlignment="1">
      <alignment horizontal="center" vertical="center"/>
    </xf>
    <xf numFmtId="0" fontId="3" fillId="2" borderId="4" xfId="3" applyFill="1" applyBorder="1" applyAlignment="1">
      <alignment horizontal="center" vertical="center"/>
    </xf>
    <xf numFmtId="4" fontId="4" fillId="0" borderId="6" xfId="3" applyNumberFormat="1" applyFont="1" applyBorder="1" applyAlignment="1">
      <alignment horizontal="right" vertical="center"/>
    </xf>
    <xf numFmtId="0" fontId="14" fillId="0" borderId="12" xfId="0" applyFont="1" applyBorder="1"/>
    <xf numFmtId="0" fontId="8" fillId="3" borderId="3" xfId="3" applyFont="1" applyFill="1" applyBorder="1" applyAlignment="1">
      <alignment horizontal="center" vertical="center"/>
    </xf>
    <xf numFmtId="0" fontId="4" fillId="3" borderId="3" xfId="3" applyFont="1" applyFill="1" applyBorder="1" applyAlignment="1">
      <alignment horizontal="left" vertical="center"/>
    </xf>
    <xf numFmtId="40" fontId="3" fillId="0" borderId="3" xfId="3" applyNumberFormat="1" applyBorder="1" applyAlignment="1">
      <alignment horizontal="left" vertical="center"/>
    </xf>
    <xf numFmtId="40" fontId="3" fillId="3" borderId="3" xfId="3" applyNumberFormat="1" applyFill="1" applyBorder="1" applyAlignment="1">
      <alignment vertical="center"/>
    </xf>
    <xf numFmtId="3" fontId="5" fillId="3" borderId="3" xfId="6" applyNumberFormat="1" applyFont="1" applyFill="1" applyBorder="1" applyAlignment="1">
      <alignment horizontal="left" vertical="center"/>
    </xf>
    <xf numFmtId="0" fontId="3" fillId="2" borderId="7" xfId="3" applyFill="1" applyBorder="1" applyAlignment="1">
      <alignment horizontal="left" vertical="center"/>
    </xf>
    <xf numFmtId="3" fontId="5" fillId="0" borderId="3" xfId="6" applyNumberFormat="1" applyFont="1" applyBorder="1" applyAlignment="1">
      <alignment horizontal="left" vertical="center"/>
    </xf>
    <xf numFmtId="3" fontId="5" fillId="0" borderId="10" xfId="6" applyNumberFormat="1" applyFont="1" applyBorder="1" applyAlignment="1">
      <alignment horizontal="left" vertical="center"/>
    </xf>
    <xf numFmtId="0" fontId="8" fillId="3" borderId="5" xfId="3" applyFont="1" applyFill="1" applyBorder="1" applyAlignment="1">
      <alignment horizontal="center" vertical="center"/>
    </xf>
    <xf numFmtId="14" fontId="3" fillId="0" borderId="5" xfId="3" applyNumberFormat="1" applyBorder="1" applyAlignment="1">
      <alignment horizontal="center" vertical="center"/>
    </xf>
    <xf numFmtId="3" fontId="5" fillId="3" borderId="3" xfId="8" applyNumberFormat="1" applyFont="1" applyFill="1" applyBorder="1" applyAlignment="1">
      <alignment horizontal="left" vertical="center"/>
    </xf>
    <xf numFmtId="0" fontId="3" fillId="0" borderId="8" xfId="3" applyBorder="1" applyAlignment="1">
      <alignment horizontal="center" vertical="center"/>
    </xf>
    <xf numFmtId="40" fontId="3" fillId="0" borderId="7" xfId="3" applyNumberFormat="1" applyBorder="1" applyAlignment="1">
      <alignment horizontal="right" vertical="center" wrapText="1"/>
    </xf>
    <xf numFmtId="0" fontId="4" fillId="3" borderId="5" xfId="3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3" fontId="13" fillId="3" borderId="3" xfId="6" applyNumberFormat="1" applyFont="1" applyFill="1" applyBorder="1" applyAlignment="1">
      <alignment horizontal="left" vertical="center"/>
    </xf>
    <xf numFmtId="0" fontId="15" fillId="0" borderId="0" xfId="3" applyFont="1" applyAlignment="1">
      <alignment horizontal="center" vertical="center"/>
    </xf>
    <xf numFmtId="4" fontId="3" fillId="0" borderId="12" xfId="3" applyNumberFormat="1" applyBorder="1" applyAlignment="1">
      <alignment horizontal="right" vertical="center"/>
    </xf>
    <xf numFmtId="0" fontId="3" fillId="0" borderId="0" xfId="3" applyAlignment="1">
      <alignment horizontal="right" vertical="center"/>
    </xf>
    <xf numFmtId="2" fontId="3" fillId="0" borderId="0" xfId="3" applyNumberFormat="1" applyAlignment="1">
      <alignment horizontal="right" vertical="center"/>
    </xf>
    <xf numFmtId="2" fontId="4" fillId="0" borderId="0" xfId="3" applyNumberFormat="1" applyFont="1" applyAlignment="1">
      <alignment horizontal="right" vertical="center"/>
    </xf>
    <xf numFmtId="40" fontId="4" fillId="0" borderId="3" xfId="3" applyNumberFormat="1" applyFont="1" applyBorder="1" applyAlignment="1">
      <alignment horizontal="center" vertical="center"/>
    </xf>
    <xf numFmtId="2" fontId="3" fillId="0" borderId="3" xfId="3" applyNumberFormat="1" applyBorder="1" applyAlignment="1">
      <alignment horizontal="center" vertical="center"/>
    </xf>
    <xf numFmtId="40" fontId="3" fillId="0" borderId="3" xfId="3" applyNumberFormat="1" applyBorder="1" applyAlignment="1">
      <alignment horizontal="center" vertical="center"/>
    </xf>
    <xf numFmtId="40" fontId="3" fillId="0" borderId="0" xfId="3" applyNumberFormat="1" applyAlignment="1">
      <alignment horizontal="right" vertical="center"/>
    </xf>
    <xf numFmtId="2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16" fontId="3" fillId="0" borderId="0" xfId="3" applyNumberForma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center"/>
    </xf>
    <xf numFmtId="40" fontId="4" fillId="0" borderId="3" xfId="3" applyNumberFormat="1" applyFont="1" applyBorder="1" applyAlignment="1">
      <alignment horizontal="right" vertical="center"/>
    </xf>
    <xf numFmtId="2" fontId="3" fillId="3" borderId="0" xfId="3" applyNumberFormat="1" applyFill="1" applyAlignment="1">
      <alignment horizontal="right" vertical="center"/>
    </xf>
    <xf numFmtId="2" fontId="3" fillId="2" borderId="3" xfId="3" applyNumberFormat="1" applyFill="1" applyBorder="1" applyAlignment="1">
      <alignment horizontal="right" vertical="center"/>
    </xf>
    <xf numFmtId="2" fontId="3" fillId="3" borderId="3" xfId="3" applyNumberFormat="1" applyFill="1" applyBorder="1" applyAlignment="1">
      <alignment horizontal="right" vertical="center"/>
    </xf>
    <xf numFmtId="0" fontId="16" fillId="3" borderId="3" xfId="0" applyFont="1" applyFill="1" applyBorder="1" applyAlignment="1">
      <alignment horizontal="left"/>
    </xf>
    <xf numFmtId="4" fontId="5" fillId="0" borderId="3" xfId="3" applyNumberFormat="1" applyFont="1" applyBorder="1" applyAlignment="1">
      <alignment horizontal="right" vertical="center"/>
    </xf>
    <xf numFmtId="3" fontId="5" fillId="3" borderId="10" xfId="6" applyNumberFormat="1" applyFont="1" applyFill="1" applyBorder="1" applyAlignment="1">
      <alignment horizontal="left" vertical="center"/>
    </xf>
    <xf numFmtId="0" fontId="3" fillId="3" borderId="10" xfId="3" applyFill="1" applyBorder="1" applyAlignment="1">
      <alignment horizontal="left" vertical="center"/>
    </xf>
    <xf numFmtId="0" fontId="4" fillId="0" borderId="0" xfId="3" applyFont="1" applyAlignment="1">
      <alignment horizontal="right" vertical="center"/>
    </xf>
    <xf numFmtId="0" fontId="4" fillId="0" borderId="3" xfId="3" applyFont="1" applyBorder="1" applyAlignment="1">
      <alignment horizontal="right" vertical="center"/>
    </xf>
    <xf numFmtId="0" fontId="3" fillId="4" borderId="3" xfId="3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4" fontId="9" fillId="0" borderId="0" xfId="3" applyNumberFormat="1" applyFont="1" applyAlignment="1">
      <alignment vertical="center"/>
    </xf>
    <xf numFmtId="40" fontId="4" fillId="2" borderId="3" xfId="3" applyNumberFormat="1" applyFont="1" applyFill="1" applyBorder="1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166" fontId="3" fillId="0" borderId="0" xfId="3" applyNumberFormat="1" applyAlignment="1">
      <alignment vertical="center"/>
    </xf>
    <xf numFmtId="166" fontId="3" fillId="0" borderId="0" xfId="3" applyNumberFormat="1" applyAlignment="1">
      <alignment horizontal="center" vertical="center"/>
    </xf>
    <xf numFmtId="0" fontId="3" fillId="0" borderId="4" xfId="3" applyBorder="1" applyAlignment="1">
      <alignment vertical="center"/>
    </xf>
    <xf numFmtId="0" fontId="19" fillId="0" borderId="0" xfId="3" applyFont="1" applyAlignment="1">
      <alignment vertical="center"/>
    </xf>
    <xf numFmtId="0" fontId="20" fillId="0" borderId="0" xfId="3" applyFont="1" applyAlignment="1">
      <alignment vertical="center"/>
    </xf>
    <xf numFmtId="0" fontId="21" fillId="0" borderId="0" xfId="3" applyFont="1" applyAlignment="1">
      <alignment vertical="center"/>
    </xf>
    <xf numFmtId="40" fontId="4" fillId="0" borderId="0" xfId="3" applyNumberFormat="1" applyFont="1" applyAlignment="1">
      <alignment horizontal="right" vertical="center" wrapText="1"/>
    </xf>
    <xf numFmtId="165" fontId="4" fillId="3" borderId="3" xfId="3" applyNumberFormat="1" applyFont="1" applyFill="1" applyBorder="1" applyAlignment="1">
      <alignment horizontal="right" vertical="center"/>
    </xf>
    <xf numFmtId="0" fontId="3" fillId="3" borderId="0" xfId="0" applyFont="1" applyFill="1" applyAlignment="1">
      <alignment horizontal="left"/>
    </xf>
    <xf numFmtId="3" fontId="7" fillId="0" borderId="3" xfId="3" applyNumberFormat="1" applyFont="1" applyBorder="1" applyAlignment="1">
      <alignment horizontal="center" vertical="center"/>
    </xf>
    <xf numFmtId="40" fontId="3" fillId="0" borderId="12" xfId="3" applyNumberFormat="1" applyBorder="1" applyAlignment="1">
      <alignment horizontal="right" vertical="center" wrapText="1"/>
    </xf>
    <xf numFmtId="0" fontId="7" fillId="3" borderId="0" xfId="3" applyFont="1" applyFill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6" borderId="3" xfId="0" applyFont="1" applyFill="1" applyBorder="1"/>
    <xf numFmtId="0" fontId="5" fillId="3" borderId="12" xfId="0" applyFont="1" applyFill="1" applyBorder="1"/>
    <xf numFmtId="44" fontId="3" fillId="0" borderId="3" xfId="3" applyNumberFormat="1" applyBorder="1" applyAlignment="1">
      <alignment horizontal="right" vertical="center" wrapText="1"/>
    </xf>
    <xf numFmtId="0" fontId="22" fillId="0" borderId="3" xfId="0" applyFont="1" applyBorder="1" applyAlignment="1">
      <alignment horizontal="center" vertical="center" wrapText="1"/>
    </xf>
    <xf numFmtId="0" fontId="5" fillId="3" borderId="3" xfId="3" applyFont="1" applyFill="1" applyBorder="1" applyAlignment="1">
      <alignment horizontal="center" vertical="center"/>
    </xf>
    <xf numFmtId="0" fontId="3" fillId="0" borderId="12" xfId="3" applyBorder="1" applyAlignment="1">
      <alignment horizontal="left" vertical="center"/>
    </xf>
    <xf numFmtId="0" fontId="5" fillId="0" borderId="6" xfId="3" applyFont="1" applyBorder="1" applyAlignment="1">
      <alignment horizontal="center" vertical="center"/>
    </xf>
    <xf numFmtId="4" fontId="4" fillId="3" borderId="3" xfId="3" applyNumberFormat="1" applyFont="1" applyFill="1" applyBorder="1" applyAlignment="1">
      <alignment vertical="center"/>
    </xf>
    <xf numFmtId="167" fontId="4" fillId="0" borderId="3" xfId="3" applyNumberFormat="1" applyFont="1" applyBorder="1" applyAlignment="1">
      <alignment horizontal="right" vertical="center"/>
    </xf>
    <xf numFmtId="44" fontId="3" fillId="0" borderId="0" xfId="3" applyNumberFormat="1" applyAlignment="1">
      <alignment vertical="center"/>
    </xf>
    <xf numFmtId="44" fontId="3" fillId="2" borderId="3" xfId="3" applyNumberFormat="1" applyFill="1" applyBorder="1" applyAlignment="1">
      <alignment vertical="center"/>
    </xf>
    <xf numFmtId="44" fontId="3" fillId="0" borderId="3" xfId="3" applyNumberFormat="1" applyBorder="1" applyAlignment="1">
      <alignment vertical="center"/>
    </xf>
    <xf numFmtId="167" fontId="5" fillId="0" borderId="3" xfId="3" applyNumberFormat="1" applyFont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2" fontId="3" fillId="0" borderId="3" xfId="3" applyNumberForma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167" fontId="5" fillId="0" borderId="6" xfId="3" applyNumberFormat="1" applyFont="1" applyBorder="1" applyAlignment="1">
      <alignment horizontal="center" vertical="center"/>
    </xf>
    <xf numFmtId="167" fontId="5" fillId="0" borderId="6" xfId="3" applyNumberFormat="1" applyFont="1" applyBorder="1" applyAlignment="1">
      <alignment vertical="center"/>
    </xf>
    <xf numFmtId="3" fontId="1" fillId="0" borderId="3" xfId="5" applyNumberFormat="1" applyFont="1" applyBorder="1" applyAlignment="1">
      <alignment horizontal="left" vertical="center"/>
    </xf>
    <xf numFmtId="3" fontId="0" fillId="0" borderId="3" xfId="5" applyNumberFormat="1" applyFont="1" applyBorder="1" applyAlignment="1">
      <alignment horizontal="left" vertical="center"/>
    </xf>
    <xf numFmtId="3" fontId="5" fillId="0" borderId="3" xfId="5" applyNumberFormat="1" applyFont="1" applyBorder="1" applyAlignment="1">
      <alignment horizontal="left" vertical="center"/>
    </xf>
    <xf numFmtId="0" fontId="3" fillId="0" borderId="22" xfId="3" applyBorder="1" applyAlignment="1">
      <alignment vertical="center"/>
    </xf>
    <xf numFmtId="44" fontId="3" fillId="0" borderId="12" xfId="3" applyNumberFormat="1" applyBorder="1" applyAlignment="1">
      <alignment horizontal="center" vertical="center"/>
    </xf>
    <xf numFmtId="44" fontId="4" fillId="3" borderId="0" xfId="3" applyNumberFormat="1" applyFont="1" applyFill="1" applyAlignment="1">
      <alignment vertical="center"/>
    </xf>
    <xf numFmtId="4" fontId="5" fillId="0" borderId="12" xfId="3" applyNumberFormat="1" applyFont="1" applyBorder="1" applyAlignment="1">
      <alignment vertical="center"/>
    </xf>
    <xf numFmtId="14" fontId="4" fillId="3" borderId="3" xfId="3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wrapText="1"/>
    </xf>
    <xf numFmtId="40" fontId="3" fillId="0" borderId="0" xfId="3" applyNumberFormat="1" applyAlignment="1">
      <alignment horizontal="left" vertical="center"/>
    </xf>
    <xf numFmtId="40" fontId="4" fillId="0" borderId="0" xfId="3" applyNumberFormat="1" applyFont="1" applyAlignment="1">
      <alignment horizontal="center" vertical="center"/>
    </xf>
    <xf numFmtId="38" fontId="3" fillId="0" borderId="0" xfId="3" applyNumberForma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0" fontId="3" fillId="0" borderId="3" xfId="3" applyNumberFormat="1" applyBorder="1" applyAlignment="1">
      <alignment horizontal="center" vertical="center" wrapText="1"/>
    </xf>
    <xf numFmtId="0" fontId="5" fillId="3" borderId="3" xfId="8" applyFont="1" applyFill="1" applyBorder="1" applyAlignment="1">
      <alignment horizontal="center" vertical="center"/>
    </xf>
    <xf numFmtId="4" fontId="5" fillId="0" borderId="6" xfId="3" applyNumberFormat="1" applyFont="1" applyBorder="1" applyAlignment="1">
      <alignment horizontal="right" vertical="center"/>
    </xf>
    <xf numFmtId="0" fontId="5" fillId="3" borderId="3" xfId="0" applyFont="1" applyFill="1" applyBorder="1" applyAlignment="1">
      <alignment horizontal="left" wrapText="1"/>
    </xf>
    <xf numFmtId="4" fontId="4" fillId="0" borderId="0" xfId="3" applyNumberFormat="1" applyFont="1" applyAlignment="1">
      <alignment horizontal="right" vertical="center"/>
    </xf>
    <xf numFmtId="4" fontId="4" fillId="3" borderId="7" xfId="3" applyNumberFormat="1" applyFont="1" applyFill="1" applyBorder="1" applyAlignment="1">
      <alignment horizontal="right" vertical="center"/>
    </xf>
    <xf numFmtId="0" fontId="4" fillId="3" borderId="7" xfId="3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left" wrapText="1"/>
    </xf>
    <xf numFmtId="0" fontId="23" fillId="3" borderId="3" xfId="0" applyFont="1" applyFill="1" applyBorder="1" applyAlignment="1">
      <alignment horizontal="left"/>
    </xf>
    <xf numFmtId="0" fontId="8" fillId="0" borderId="3" xfId="3" applyFont="1" applyBorder="1" applyAlignment="1">
      <alignment horizontal="center" vertical="center"/>
    </xf>
    <xf numFmtId="38" fontId="4" fillId="0" borderId="0" xfId="3" applyNumberFormat="1" applyFont="1" applyAlignment="1">
      <alignment horizontal="center" vertical="center"/>
    </xf>
    <xf numFmtId="14" fontId="4" fillId="0" borderId="0" xfId="3" applyNumberFormat="1" applyFont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14" fontId="4" fillId="0" borderId="3" xfId="3" applyNumberFormat="1" applyFont="1" applyBorder="1" applyAlignment="1">
      <alignment horizontal="center" vertical="center"/>
    </xf>
    <xf numFmtId="14" fontId="3" fillId="5" borderId="3" xfId="3" applyNumberFormat="1" applyFill="1" applyBorder="1" applyAlignment="1">
      <alignment horizontal="center" vertical="center"/>
    </xf>
    <xf numFmtId="40" fontId="3" fillId="3" borderId="0" xfId="3" applyNumberFormat="1" applyFill="1" applyAlignment="1">
      <alignment horizontal="center" vertical="center"/>
    </xf>
    <xf numFmtId="40" fontId="3" fillId="3" borderId="0" xfId="3" applyNumberFormat="1" applyFill="1" applyAlignment="1">
      <alignment vertical="center"/>
    </xf>
    <xf numFmtId="38" fontId="3" fillId="3" borderId="0" xfId="3" applyNumberFormat="1" applyFill="1" applyAlignment="1">
      <alignment horizontal="center" vertical="center"/>
    </xf>
    <xf numFmtId="16" fontId="3" fillId="3" borderId="0" xfId="3" applyNumberFormat="1" applyFill="1" applyAlignment="1">
      <alignment horizontal="center" vertical="center"/>
    </xf>
    <xf numFmtId="44" fontId="3" fillId="3" borderId="0" xfId="3" applyNumberFormat="1" applyFill="1" applyAlignment="1">
      <alignment vertical="center"/>
    </xf>
    <xf numFmtId="3" fontId="5" fillId="3" borderId="3" xfId="5" applyNumberFormat="1" applyFont="1" applyFill="1" applyBorder="1" applyAlignment="1">
      <alignment horizontal="left" vertical="center"/>
    </xf>
    <xf numFmtId="38" fontId="3" fillId="2" borderId="3" xfId="3" applyNumberFormat="1" applyFill="1" applyBorder="1" applyAlignment="1">
      <alignment horizontal="center" vertical="center"/>
    </xf>
    <xf numFmtId="2" fontId="5" fillId="3" borderId="3" xfId="3" applyNumberFormat="1" applyFont="1" applyFill="1" applyBorder="1" applyAlignment="1">
      <alignment vertical="center"/>
    </xf>
    <xf numFmtId="2" fontId="5" fillId="0" borderId="0" xfId="3" applyNumberFormat="1" applyFont="1" applyAlignment="1">
      <alignment vertical="center"/>
    </xf>
    <xf numFmtId="2" fontId="6" fillId="0" borderId="3" xfId="3" applyNumberFormat="1" applyFont="1" applyBorder="1" applyAlignment="1">
      <alignment vertical="center"/>
    </xf>
    <xf numFmtId="0" fontId="0" fillId="3" borderId="0" xfId="0" applyFill="1" applyAlignment="1">
      <alignment horizontal="left" vertical="center"/>
    </xf>
    <xf numFmtId="0" fontId="5" fillId="0" borderId="3" xfId="3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2" fontId="5" fillId="0" borderId="3" xfId="3" applyNumberFormat="1" applyFont="1" applyBorder="1" applyAlignment="1">
      <alignment horizontal="right" vertical="center" wrapText="1"/>
    </xf>
    <xf numFmtId="14" fontId="5" fillId="0" borderId="3" xfId="3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 applyAlignment="1">
      <alignment vertical="center"/>
    </xf>
    <xf numFmtId="0" fontId="16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wrapText="1"/>
    </xf>
    <xf numFmtId="0" fontId="0" fillId="0" borderId="3" xfId="0" applyBorder="1"/>
    <xf numFmtId="0" fontId="3" fillId="0" borderId="3" xfId="3" applyBorder="1" applyAlignment="1">
      <alignment horizontal="center"/>
    </xf>
    <xf numFmtId="0" fontId="5" fillId="3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left" vertical="center"/>
    </xf>
    <xf numFmtId="0" fontId="5" fillId="3" borderId="6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wrapText="1"/>
    </xf>
    <xf numFmtId="0" fontId="5" fillId="0" borderId="12" xfId="0" applyFont="1" applyBorder="1"/>
    <xf numFmtId="2" fontId="3" fillId="0" borderId="12" xfId="3" applyNumberFormat="1" applyBorder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2" fontId="3" fillId="0" borderId="0" xfId="3" applyNumberFormat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4" fontId="4" fillId="0" borderId="7" xfId="3" applyNumberFormat="1" applyFont="1" applyBorder="1" applyAlignment="1">
      <alignment horizontal="right" vertic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4" fontId="2" fillId="0" borderId="23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165" fontId="0" fillId="0" borderId="0" xfId="0" applyNumberFormat="1"/>
    <xf numFmtId="0" fontId="2" fillId="0" borderId="24" xfId="0" applyFont="1" applyBorder="1" applyAlignment="1">
      <alignment horizontal="center" vertical="center"/>
    </xf>
    <xf numFmtId="0" fontId="4" fillId="0" borderId="25" xfId="3" applyFont="1" applyBorder="1" applyAlignment="1">
      <alignment horizontal="center" vertical="center"/>
    </xf>
    <xf numFmtId="0" fontId="4" fillId="0" borderId="26" xfId="3" applyFont="1" applyBorder="1" applyAlignment="1">
      <alignment horizontal="center" vertical="center"/>
    </xf>
    <xf numFmtId="40" fontId="4" fillId="0" borderId="27" xfId="3" applyNumberFormat="1" applyFont="1" applyBorder="1"/>
    <xf numFmtId="40" fontId="4" fillId="2" borderId="28" xfId="3" applyNumberFormat="1" applyFont="1" applyFill="1" applyBorder="1"/>
    <xf numFmtId="0" fontId="4" fillId="0" borderId="28" xfId="3" applyFont="1" applyBorder="1" applyAlignment="1">
      <alignment horizontal="center" vertical="center"/>
    </xf>
    <xf numFmtId="3" fontId="4" fillId="0" borderId="26" xfId="3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4" fontId="3" fillId="0" borderId="2" xfId="3" applyNumberFormat="1" applyBorder="1" applyAlignment="1">
      <alignment horizontal="right"/>
    </xf>
    <xf numFmtId="40" fontId="3" fillId="0" borderId="12" xfId="3" applyNumberFormat="1" applyBorder="1"/>
    <xf numFmtId="0" fontId="3" fillId="0" borderId="12" xfId="3" applyBorder="1" applyAlignment="1">
      <alignment horizontal="center"/>
    </xf>
    <xf numFmtId="0" fontId="3" fillId="0" borderId="30" xfId="3" applyBorder="1"/>
    <xf numFmtId="0" fontId="0" fillId="0" borderId="31" xfId="0" applyBorder="1" applyAlignment="1">
      <alignment horizontal="center"/>
    </xf>
    <xf numFmtId="4" fontId="3" fillId="0" borderId="6" xfId="3" applyNumberFormat="1" applyBorder="1" applyAlignment="1">
      <alignment horizontal="right"/>
    </xf>
    <xf numFmtId="40" fontId="3" fillId="0" borderId="3" xfId="3" applyNumberFormat="1" applyBorder="1"/>
    <xf numFmtId="0" fontId="3" fillId="0" borderId="32" xfId="3" applyBorder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4" xfId="3" applyBorder="1" applyAlignment="1">
      <alignment horizontal="center" vertical="center"/>
    </xf>
    <xf numFmtId="4" fontId="3" fillId="0" borderId="10" xfId="3" applyNumberFormat="1" applyBorder="1" applyAlignment="1">
      <alignment horizontal="right"/>
    </xf>
    <xf numFmtId="2" fontId="3" fillId="0" borderId="7" xfId="3" applyNumberFormat="1" applyBorder="1" applyAlignment="1">
      <alignment horizontal="right"/>
    </xf>
    <xf numFmtId="0" fontId="3" fillId="0" borderId="7" xfId="3" applyBorder="1" applyAlignment="1">
      <alignment horizontal="center"/>
    </xf>
    <xf numFmtId="0" fontId="3" fillId="0" borderId="34" xfId="3" applyBorder="1"/>
    <xf numFmtId="0" fontId="4" fillId="0" borderId="27" xfId="3" applyFont="1" applyBorder="1" applyAlignment="1">
      <alignment horizontal="center"/>
    </xf>
    <xf numFmtId="0" fontId="4" fillId="0" borderId="28" xfId="3" applyFont="1" applyBorder="1" applyAlignment="1">
      <alignment horizontal="center"/>
    </xf>
    <xf numFmtId="0" fontId="24" fillId="0" borderId="28" xfId="3" applyFont="1" applyBorder="1" applyAlignment="1">
      <alignment horizontal="center"/>
    </xf>
    <xf numFmtId="0" fontId="4" fillId="0" borderId="26" xfId="3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6" fillId="3" borderId="0" xfId="0" applyFont="1" applyFill="1" applyAlignment="1">
      <alignment horizontal="left"/>
    </xf>
    <xf numFmtId="0" fontId="3" fillId="0" borderId="6" xfId="3" applyBorder="1" applyAlignment="1">
      <alignment horizontal="center" vertical="center"/>
    </xf>
    <xf numFmtId="0" fontId="3" fillId="0" borderId="3" xfId="0" quotePrefix="1" applyFont="1" applyBorder="1" applyAlignment="1">
      <alignment horizontal="center"/>
    </xf>
    <xf numFmtId="0" fontId="3" fillId="0" borderId="3" xfId="3" quotePrefix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3" applyNumberForma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22" xfId="3" applyFill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7" fontId="6" fillId="0" borderId="0" xfId="0" applyNumberFormat="1" applyFont="1" applyAlignment="1">
      <alignment vertical="center" wrapText="1"/>
    </xf>
    <xf numFmtId="0" fontId="3" fillId="0" borderId="6" xfId="3" applyBorder="1" applyAlignment="1">
      <alignment vertical="center"/>
    </xf>
    <xf numFmtId="2" fontId="9" fillId="3" borderId="0" xfId="3" applyNumberFormat="1" applyFont="1" applyFill="1" applyAlignment="1">
      <alignment vertical="center"/>
    </xf>
    <xf numFmtId="0" fontId="22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2" fontId="3" fillId="0" borderId="12" xfId="3" applyNumberForma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4" fillId="0" borderId="12" xfId="3" applyFont="1" applyBorder="1" applyAlignment="1">
      <alignment horizontal="left" vertical="center"/>
    </xf>
    <xf numFmtId="167" fontId="3" fillId="0" borderId="0" xfId="3" applyNumberFormat="1" applyAlignment="1">
      <alignment vertical="center"/>
    </xf>
    <xf numFmtId="0" fontId="8" fillId="2" borderId="12" xfId="3" applyFont="1" applyFill="1" applyBorder="1" applyAlignment="1">
      <alignment horizontal="center" vertical="center"/>
    </xf>
    <xf numFmtId="0" fontId="3" fillId="2" borderId="12" xfId="3" applyFill="1" applyBorder="1" applyAlignment="1">
      <alignment vertical="center"/>
    </xf>
    <xf numFmtId="38" fontId="4" fillId="2" borderId="12" xfId="3" applyNumberFormat="1" applyFont="1" applyFill="1" applyBorder="1" applyAlignment="1">
      <alignment horizontal="center" vertical="center"/>
    </xf>
    <xf numFmtId="2" fontId="3" fillId="2" borderId="12" xfId="3" applyNumberFormat="1" applyFill="1" applyBorder="1" applyAlignment="1">
      <alignment vertical="center"/>
    </xf>
    <xf numFmtId="2" fontId="4" fillId="0" borderId="12" xfId="3" applyNumberFormat="1" applyFont="1" applyBorder="1" applyAlignment="1">
      <alignment vertical="center"/>
    </xf>
    <xf numFmtId="0" fontId="3" fillId="2" borderId="12" xfId="3" applyFill="1" applyBorder="1" applyAlignment="1">
      <alignment horizontal="left" vertical="center"/>
    </xf>
    <xf numFmtId="0" fontId="3" fillId="2" borderId="12" xfId="3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3" fillId="0" borderId="0" xfId="3" applyNumberFormat="1" applyAlignment="1">
      <alignment horizontal="center" vertical="center"/>
    </xf>
    <xf numFmtId="166" fontId="3" fillId="0" borderId="0" xfId="3" applyNumberFormat="1" applyAlignment="1">
      <alignment horizontal="left" vertical="center"/>
    </xf>
    <xf numFmtId="2" fontId="5" fillId="3" borderId="3" xfId="2" applyNumberFormat="1" applyFont="1" applyFill="1" applyBorder="1" applyAlignment="1">
      <alignment horizontal="right"/>
    </xf>
    <xf numFmtId="4" fontId="3" fillId="3" borderId="3" xfId="2" applyNumberFormat="1" applyFont="1" applyFill="1" applyBorder="1" applyAlignment="1">
      <alignment horizontal="right"/>
    </xf>
    <xf numFmtId="0" fontId="5" fillId="0" borderId="3" xfId="0" quotePrefix="1" applyFont="1" applyBorder="1" applyAlignment="1">
      <alignment horizontal="center"/>
    </xf>
    <xf numFmtId="0" fontId="5" fillId="0" borderId="3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3" fillId="0" borderId="6" xfId="3" applyBorder="1" applyAlignment="1">
      <alignment horizontal="left" vertical="center"/>
    </xf>
    <xf numFmtId="0" fontId="3" fillId="0" borderId="4" xfId="3" applyBorder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0" fontId="3" fillId="0" borderId="3" xfId="3" applyFont="1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14" fontId="3" fillId="3" borderId="3" xfId="3" applyNumberFormat="1" applyFont="1" applyFill="1" applyBorder="1" applyAlignment="1">
      <alignment horizontal="center" vertical="center"/>
    </xf>
    <xf numFmtId="2" fontId="3" fillId="0" borderId="3" xfId="3" applyNumberFormat="1" applyFont="1" applyBorder="1" applyAlignment="1">
      <alignment horizontal="center" vertical="center"/>
    </xf>
    <xf numFmtId="2" fontId="3" fillId="0" borderId="3" xfId="3" applyNumberFormat="1" applyFont="1" applyBorder="1" applyAlignment="1">
      <alignment horizontal="right" vertical="center"/>
    </xf>
    <xf numFmtId="0" fontId="4" fillId="0" borderId="3" xfId="3" applyFont="1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9" fillId="0" borderId="3" xfId="3" applyFont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2" fontId="3" fillId="0" borderId="12" xfId="3" applyNumberFormat="1" applyFont="1" applyBorder="1" applyAlignment="1">
      <alignment horizontal="center" vertical="center"/>
    </xf>
    <xf numFmtId="14" fontId="3" fillId="0" borderId="3" xfId="3" applyNumberFormat="1" applyFont="1" applyBorder="1" applyAlignment="1">
      <alignment horizontal="center" vertical="center"/>
    </xf>
    <xf numFmtId="0" fontId="3" fillId="0" borderId="3" xfId="3" applyFont="1" applyBorder="1" applyAlignment="1">
      <alignment horizontal="left" vertical="center"/>
    </xf>
    <xf numFmtId="0" fontId="3" fillId="3" borderId="3" xfId="3" applyFont="1" applyFill="1" applyBorder="1" applyAlignment="1">
      <alignment horizontal="center" vertical="center"/>
    </xf>
    <xf numFmtId="0" fontId="3" fillId="3" borderId="3" xfId="3" applyFont="1" applyFill="1" applyBorder="1" applyAlignment="1">
      <alignment horizontal="left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165" fontId="3" fillId="0" borderId="3" xfId="3" applyNumberFormat="1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3" fillId="3" borderId="4" xfId="3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4" fillId="0" borderId="3" xfId="3" applyFont="1" applyBorder="1" applyAlignment="1">
      <alignment horizontal="left" vertical="center"/>
    </xf>
    <xf numFmtId="0" fontId="4" fillId="0" borderId="3" xfId="3" applyFont="1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Border="1" applyAlignment="1">
      <alignment vertical="center"/>
    </xf>
    <xf numFmtId="0" fontId="3" fillId="0" borderId="0" xfId="3" applyFont="1" applyAlignment="1">
      <alignment vertical="center"/>
    </xf>
    <xf numFmtId="0" fontId="4" fillId="0" borderId="3" xfId="3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4" xfId="3" applyBorder="1" applyAlignment="1">
      <alignment horizontal="center" vertical="center"/>
    </xf>
    <xf numFmtId="0" fontId="4" fillId="0" borderId="3" xfId="3" applyFont="1" applyBorder="1" applyAlignment="1">
      <alignment horizontal="left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2" fontId="3" fillId="0" borderId="12" xfId="3" applyNumberFormat="1" applyFont="1" applyBorder="1" applyAlignment="1">
      <alignment horizontal="right" vertical="center"/>
    </xf>
    <xf numFmtId="0" fontId="26" fillId="3" borderId="3" xfId="0" applyFont="1" applyFill="1" applyBorder="1" applyAlignment="1">
      <alignment horizontal="center"/>
    </xf>
    <xf numFmtId="0" fontId="4" fillId="0" borderId="3" xfId="3" applyFont="1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4" fillId="0" borderId="3" xfId="3" applyFont="1" applyBorder="1" applyAlignment="1">
      <alignment horizontal="left" vertical="center"/>
    </xf>
    <xf numFmtId="0" fontId="3" fillId="0" borderId="3" xfId="3" applyBorder="1" applyAlignment="1">
      <alignment horizontal="center" vertical="center"/>
    </xf>
    <xf numFmtId="0" fontId="4" fillId="3" borderId="3" xfId="3" applyFont="1" applyFill="1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12" fillId="0" borderId="0" xfId="3" applyFont="1" applyBorder="1" applyAlignment="1">
      <alignment vertical="center"/>
    </xf>
    <xf numFmtId="0" fontId="5" fillId="0" borderId="3" xfId="3" applyFont="1" applyBorder="1" applyAlignment="1">
      <alignment horizontal="center" vertical="center"/>
    </xf>
    <xf numFmtId="0" fontId="4" fillId="0" borderId="3" xfId="3" applyFont="1" applyBorder="1" applyAlignment="1">
      <alignment horizontal="left" vertical="center"/>
    </xf>
    <xf numFmtId="0" fontId="3" fillId="0" borderId="3" xfId="3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4" fontId="3" fillId="0" borderId="0" xfId="3" applyNumberFormat="1" applyAlignment="1">
      <alignment horizontal="left" vertical="center"/>
    </xf>
    <xf numFmtId="2" fontId="0" fillId="3" borderId="0" xfId="0" applyNumberFormat="1" applyFill="1" applyAlignment="1">
      <alignment horizontal="left" vertical="center"/>
    </xf>
    <xf numFmtId="4" fontId="4" fillId="0" borderId="0" xfId="3" applyNumberFormat="1" applyFont="1" applyAlignment="1">
      <alignment horizontal="center" vertical="center"/>
    </xf>
    <xf numFmtId="0" fontId="3" fillId="0" borderId="3" xfId="3" applyFill="1" applyBorder="1" applyAlignment="1">
      <alignment horizontal="center" vertical="center"/>
    </xf>
    <xf numFmtId="2" fontId="3" fillId="0" borderId="3" xfId="3" applyNumberFormat="1" applyFill="1" applyBorder="1" applyAlignment="1">
      <alignment horizontal="center" vertical="center"/>
    </xf>
    <xf numFmtId="2" fontId="3" fillId="0" borderId="3" xfId="3" applyNumberFormat="1" applyFill="1" applyBorder="1" applyAlignment="1">
      <alignment horizontal="right" vertical="center"/>
    </xf>
    <xf numFmtId="0" fontId="3" fillId="0" borderId="12" xfId="3" applyFill="1" applyBorder="1" applyAlignment="1">
      <alignment horizontal="center" vertical="center"/>
    </xf>
    <xf numFmtId="2" fontId="3" fillId="0" borderId="12" xfId="3" applyNumberFormat="1" applyFill="1" applyBorder="1" applyAlignment="1">
      <alignment horizontal="center" vertical="center"/>
    </xf>
    <xf numFmtId="2" fontId="3" fillId="0" borderId="12" xfId="3" applyNumberFormat="1" applyFill="1" applyBorder="1" applyAlignment="1">
      <alignment horizontal="right" vertical="center"/>
    </xf>
    <xf numFmtId="0" fontId="7" fillId="0" borderId="3" xfId="3" applyFont="1" applyFill="1" applyBorder="1" applyAlignment="1">
      <alignment horizontal="center" vertical="center"/>
    </xf>
    <xf numFmtId="0" fontId="7" fillId="0" borderId="12" xfId="3" applyFont="1" applyFill="1" applyBorder="1" applyAlignment="1">
      <alignment horizontal="center" vertical="center"/>
    </xf>
    <xf numFmtId="0" fontId="3" fillId="0" borderId="0" xfId="3" applyFill="1" applyAlignment="1">
      <alignment vertical="center"/>
    </xf>
    <xf numFmtId="0" fontId="4" fillId="0" borderId="3" xfId="3" applyFont="1" applyFill="1" applyBorder="1" applyAlignment="1">
      <alignment horizontal="center" vertical="center"/>
    </xf>
    <xf numFmtId="0" fontId="0" fillId="0" borderId="0" xfId="0" applyFill="1"/>
    <xf numFmtId="4" fontId="5" fillId="0" borderId="3" xfId="3" applyNumberFormat="1" applyFont="1" applyFill="1" applyBorder="1" applyAlignment="1">
      <alignment vertical="center"/>
    </xf>
    <xf numFmtId="40" fontId="3" fillId="0" borderId="3" xfId="3" applyNumberFormat="1" applyFill="1" applyBorder="1" applyAlignment="1">
      <alignment vertical="center"/>
    </xf>
    <xf numFmtId="4" fontId="4" fillId="0" borderId="3" xfId="3" applyNumberFormat="1" applyFont="1" applyFill="1" applyBorder="1" applyAlignment="1">
      <alignment vertical="center"/>
    </xf>
    <xf numFmtId="40" fontId="3" fillId="0" borderId="0" xfId="3" applyNumberFormat="1" applyFill="1" applyAlignment="1">
      <alignment vertical="center"/>
    </xf>
    <xf numFmtId="4" fontId="5" fillId="0" borderId="6" xfId="3" applyNumberFormat="1" applyFont="1" applyFill="1" applyBorder="1" applyAlignment="1">
      <alignment vertical="center"/>
    </xf>
    <xf numFmtId="4" fontId="4" fillId="0" borderId="0" xfId="3" applyNumberFormat="1" applyFont="1" applyFill="1" applyAlignment="1">
      <alignment vertical="center"/>
    </xf>
    <xf numFmtId="4" fontId="5" fillId="0" borderId="10" xfId="3" applyNumberFormat="1" applyFont="1" applyFill="1" applyBorder="1" applyAlignment="1">
      <alignment vertical="center"/>
    </xf>
    <xf numFmtId="4" fontId="4" fillId="0" borderId="6" xfId="3" applyNumberFormat="1" applyFont="1" applyFill="1" applyBorder="1" applyAlignment="1">
      <alignment horizontal="right" vertical="center"/>
    </xf>
    <xf numFmtId="165" fontId="4" fillId="0" borderId="3" xfId="3" applyNumberFormat="1" applyFont="1" applyFill="1" applyBorder="1" applyAlignment="1">
      <alignment horizontal="right" vertical="center"/>
    </xf>
    <xf numFmtId="0" fontId="6" fillId="0" borderId="0" xfId="0" applyFont="1" applyFill="1" applyAlignment="1">
      <alignment vertical="center"/>
    </xf>
    <xf numFmtId="16" fontId="3" fillId="0" borderId="0" xfId="3" applyNumberFormat="1" applyFill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/>
    </xf>
    <xf numFmtId="0" fontId="7" fillId="3" borderId="12" xfId="3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4" fillId="0" borderId="6" xfId="3" applyFont="1" applyBorder="1" applyAlignment="1">
      <alignment horizontal="left" vertical="center"/>
    </xf>
    <xf numFmtId="0" fontId="4" fillId="0" borderId="5" xfId="3" applyFont="1" applyBorder="1" applyAlignment="1">
      <alignment horizontal="left" vertical="center"/>
    </xf>
    <xf numFmtId="0" fontId="4" fillId="0" borderId="4" xfId="3" applyFont="1" applyBorder="1" applyAlignment="1">
      <alignment horizontal="left" vertical="center"/>
    </xf>
    <xf numFmtId="0" fontId="4" fillId="0" borderId="3" xfId="3" applyFont="1" applyBorder="1" applyAlignment="1">
      <alignment horizontal="left" vertical="center"/>
    </xf>
    <xf numFmtId="0" fontId="3" fillId="0" borderId="5" xfId="3" applyBorder="1" applyAlignment="1">
      <alignment horizontal="center" vertical="center"/>
    </xf>
    <xf numFmtId="0" fontId="4" fillId="0" borderId="11" xfId="3" applyFont="1" applyBorder="1" applyAlignment="1">
      <alignment horizontal="left" vertical="center"/>
    </xf>
    <xf numFmtId="0" fontId="4" fillId="0" borderId="10" xfId="3" applyFont="1" applyBorder="1" applyAlignment="1">
      <alignment horizontal="left" vertical="center"/>
    </xf>
    <xf numFmtId="0" fontId="4" fillId="0" borderId="9" xfId="3" applyFont="1" applyBorder="1" applyAlignment="1">
      <alignment horizontal="left" vertical="center"/>
    </xf>
    <xf numFmtId="0" fontId="4" fillId="0" borderId="8" xfId="3" applyFont="1" applyBorder="1" applyAlignment="1">
      <alignment horizontal="left" vertical="center"/>
    </xf>
    <xf numFmtId="0" fontId="10" fillId="0" borderId="0" xfId="3" applyFont="1" applyAlignment="1">
      <alignment horizontal="center" vertical="center"/>
    </xf>
    <xf numFmtId="0" fontId="4" fillId="0" borderId="7" xfId="3" applyFont="1" applyBorder="1" applyAlignment="1">
      <alignment horizontal="left" vertical="center"/>
    </xf>
    <xf numFmtId="0" fontId="7" fillId="0" borderId="6" xfId="3" applyFont="1" applyBorder="1" applyAlignment="1">
      <alignment horizontal="left" vertical="center"/>
    </xf>
    <xf numFmtId="0" fontId="7" fillId="0" borderId="5" xfId="3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9" fillId="0" borderId="6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0" fontId="9" fillId="0" borderId="4" xfId="3" applyFont="1" applyBorder="1" applyAlignment="1">
      <alignment horizontal="left" vertical="center"/>
    </xf>
    <xf numFmtId="0" fontId="4" fillId="0" borderId="3" xfId="3" applyFont="1" applyBorder="1" applyAlignment="1">
      <alignment horizontal="center" vertical="center"/>
    </xf>
    <xf numFmtId="0" fontId="3" fillId="0" borderId="6" xfId="3" applyBorder="1" applyAlignment="1">
      <alignment horizontal="center" vertical="center"/>
    </xf>
    <xf numFmtId="0" fontId="3" fillId="0" borderId="4" xfId="3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6" xfId="3" applyBorder="1" applyAlignment="1">
      <alignment horizontal="left" vertical="center"/>
    </xf>
    <xf numFmtId="0" fontId="3" fillId="0" borderId="4" xfId="3" applyBorder="1" applyAlignment="1">
      <alignment horizontal="left" vertical="center"/>
    </xf>
    <xf numFmtId="0" fontId="4" fillId="0" borderId="6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/>
    </xf>
    <xf numFmtId="0" fontId="4" fillId="0" borderId="19" xfId="3" applyFont="1" applyBorder="1" applyAlignment="1">
      <alignment horizontal="left" vertical="center"/>
    </xf>
    <xf numFmtId="0" fontId="4" fillId="0" borderId="18" xfId="3" applyFont="1" applyBorder="1" applyAlignment="1">
      <alignment horizontal="left" vertical="center"/>
    </xf>
    <xf numFmtId="0" fontId="4" fillId="0" borderId="17" xfId="3" applyFont="1" applyBorder="1" applyAlignment="1">
      <alignment horizontal="left" vertical="center"/>
    </xf>
    <xf numFmtId="0" fontId="4" fillId="0" borderId="14" xfId="3" applyFont="1" applyBorder="1" applyAlignment="1">
      <alignment horizontal="left" vertical="center"/>
    </xf>
    <xf numFmtId="0" fontId="4" fillId="0" borderId="15" xfId="3" applyFont="1" applyBorder="1" applyAlignment="1">
      <alignment horizontal="left" vertical="center"/>
    </xf>
    <xf numFmtId="0" fontId="4" fillId="0" borderId="13" xfId="3" applyFont="1" applyBorder="1" applyAlignment="1">
      <alignment horizontal="left" vertical="center"/>
    </xf>
    <xf numFmtId="0" fontId="3" fillId="0" borderId="3" xfId="3" applyBorder="1" applyAlignment="1">
      <alignment horizontal="center" vertical="center"/>
    </xf>
    <xf numFmtId="0" fontId="4" fillId="3" borderId="6" xfId="3" applyFont="1" applyFill="1" applyBorder="1" applyAlignment="1">
      <alignment horizontal="center" vertical="center"/>
    </xf>
    <xf numFmtId="0" fontId="4" fillId="3" borderId="5" xfId="3" applyFont="1" applyFill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5" fillId="0" borderId="6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5" fillId="0" borderId="4" xfId="3" applyFont="1" applyBorder="1" applyAlignment="1">
      <alignment horizontal="center" vertical="center"/>
    </xf>
    <xf numFmtId="0" fontId="3" fillId="0" borderId="6" xfId="3" applyBorder="1" applyAlignment="1">
      <alignment horizontal="left"/>
    </xf>
    <xf numFmtId="0" fontId="3" fillId="0" borderId="4" xfId="3" applyBorder="1" applyAlignment="1">
      <alignment horizontal="left"/>
    </xf>
    <xf numFmtId="0" fontId="3" fillId="0" borderId="6" xfId="3" applyFill="1" applyBorder="1" applyAlignment="1">
      <alignment horizontal="left" vertical="center"/>
    </xf>
    <xf numFmtId="0" fontId="3" fillId="0" borderId="4" xfId="3" applyFill="1" applyBorder="1" applyAlignment="1">
      <alignment horizontal="left" vertical="center"/>
    </xf>
    <xf numFmtId="0" fontId="4" fillId="0" borderId="12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9" fillId="0" borderId="3" xfId="3" applyFont="1" applyBorder="1" applyAlignment="1">
      <alignment horizontal="left" vertical="center"/>
    </xf>
    <xf numFmtId="0" fontId="4" fillId="0" borderId="22" xfId="3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3" fillId="0" borderId="6" xfId="3" applyFont="1" applyBorder="1" applyAlignment="1">
      <alignment horizontal="left" vertical="center"/>
    </xf>
    <xf numFmtId="0" fontId="3" fillId="0" borderId="4" xfId="3" applyFont="1" applyBorder="1" applyAlignment="1">
      <alignment horizontal="left" vertical="center"/>
    </xf>
    <xf numFmtId="0" fontId="3" fillId="0" borderId="6" xfId="3" applyBorder="1" applyAlignment="1">
      <alignment horizontal="center"/>
    </xf>
    <xf numFmtId="0" fontId="3" fillId="0" borderId="4" xfId="3" applyBorder="1" applyAlignment="1">
      <alignment horizontal="center"/>
    </xf>
    <xf numFmtId="0" fontId="4" fillId="3" borderId="3" xfId="3" applyFont="1" applyFill="1" applyBorder="1" applyAlignment="1">
      <alignment horizontal="center" vertical="center"/>
    </xf>
    <xf numFmtId="0" fontId="3" fillId="0" borderId="6" xfId="3" applyBorder="1" applyAlignment="1">
      <alignment vertical="center"/>
    </xf>
    <xf numFmtId="0" fontId="3" fillId="0" borderId="4" xfId="3" applyBorder="1" applyAlignment="1">
      <alignment vertical="center"/>
    </xf>
    <xf numFmtId="0" fontId="4" fillId="3" borderId="22" xfId="3" applyFont="1" applyFill="1" applyBorder="1" applyAlignment="1">
      <alignment horizontal="center" vertical="center"/>
    </xf>
    <xf numFmtId="0" fontId="4" fillId="3" borderId="0" xfId="3" applyFont="1" applyFill="1" applyAlignment="1">
      <alignment horizontal="center" vertical="center"/>
    </xf>
    <xf numFmtId="0" fontId="5" fillId="0" borderId="39" xfId="3" applyFont="1" applyBorder="1" applyAlignment="1">
      <alignment horizontal="center" vertical="center"/>
    </xf>
    <xf numFmtId="0" fontId="5" fillId="0" borderId="38" xfId="3" applyFont="1" applyBorder="1" applyAlignment="1">
      <alignment horizontal="center" vertical="center"/>
    </xf>
    <xf numFmtId="0" fontId="5" fillId="0" borderId="37" xfId="3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4" fillId="0" borderId="36" xfId="3" applyFont="1" applyBorder="1" applyAlignment="1">
      <alignment horizontal="center" vertical="center"/>
    </xf>
    <xf numFmtId="0" fontId="4" fillId="0" borderId="35" xfId="3" applyFont="1" applyBorder="1" applyAlignment="1">
      <alignment horizontal="center" vertical="center"/>
    </xf>
    <xf numFmtId="0" fontId="4" fillId="0" borderId="25" xfId="3" applyFont="1" applyBorder="1" applyAlignment="1">
      <alignment horizontal="center"/>
    </xf>
    <xf numFmtId="0" fontId="4" fillId="0" borderId="40" xfId="3" applyFont="1" applyBorder="1" applyAlignment="1">
      <alignment horizontal="center"/>
    </xf>
    <xf numFmtId="0" fontId="4" fillId="0" borderId="23" xfId="3" applyFont="1" applyBorder="1" applyAlignment="1">
      <alignment horizontal="center"/>
    </xf>
  </cellXfs>
  <cellStyles count="9">
    <cellStyle name="Moeda" xfId="2" builtinId="4"/>
    <cellStyle name="Normal" xfId="0" builtinId="0"/>
    <cellStyle name="Normal 13" xfId="4"/>
    <cellStyle name="Normal 14" xfId="5"/>
    <cellStyle name="Normal 17" xfId="6"/>
    <cellStyle name="Normal 2" xfId="3"/>
    <cellStyle name="Normal 3" xfId="7"/>
    <cellStyle name="Normal 4" xfId="8"/>
    <cellStyle name="Separador de milhares" xfId="1" builtinId="3"/>
  </cellStyles>
  <dxfs count="47"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di&#231;&#227;o%20SEMGE%20Dezembro%20-%20SEMPR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EMGE%20MEDI&#199;&#213;ES/ANO%202024/DEZEMBRO.24/Medi&#231;&#227;o%20SEMGE%20Dezembro%20-%20Secretari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at 1"/>
      <sheetName val="Fat 2"/>
      <sheetName val="Fat 3"/>
      <sheetName val="Fat 4"/>
      <sheetName val="Fat 5"/>
      <sheetName val="SEMPRE Dem "/>
      <sheetName val="Consolidado"/>
    </sheetNames>
    <sheetDataSet>
      <sheetData sheetId="0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/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14387</v>
          </cell>
        </row>
        <row r="16">
          <cell r="C16">
            <v>14407</v>
          </cell>
        </row>
        <row r="17">
          <cell r="C17">
            <v>14468</v>
          </cell>
        </row>
        <row r="18">
          <cell r="C18">
            <v>14406</v>
          </cell>
        </row>
        <row r="19">
          <cell r="C19">
            <v>14385</v>
          </cell>
        </row>
        <row r="20">
          <cell r="C20">
            <v>13634</v>
          </cell>
        </row>
        <row r="21">
          <cell r="C21">
            <v>12916</v>
          </cell>
        </row>
        <row r="22">
          <cell r="C22">
            <v>12934</v>
          </cell>
        </row>
        <row r="23">
          <cell r="C23">
            <v>0</v>
          </cell>
        </row>
        <row r="24">
          <cell r="C24">
            <v>0</v>
          </cell>
        </row>
        <row r="26">
          <cell r="C26">
            <v>14463</v>
          </cell>
        </row>
        <row r="27">
          <cell r="C27">
            <v>14378</v>
          </cell>
        </row>
        <row r="28">
          <cell r="C28">
            <v>14379</v>
          </cell>
        </row>
        <row r="29">
          <cell r="C29">
            <v>14401</v>
          </cell>
        </row>
        <row r="30">
          <cell r="C30">
            <v>14465</v>
          </cell>
        </row>
        <row r="31">
          <cell r="C31">
            <v>14380</v>
          </cell>
        </row>
        <row r="32">
          <cell r="C32">
            <v>14838</v>
          </cell>
        </row>
        <row r="33">
          <cell r="C33">
            <v>14504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14396</v>
          </cell>
        </row>
        <row r="38">
          <cell r="C38">
            <v>14397</v>
          </cell>
        </row>
        <row r="39">
          <cell r="C39">
            <v>14398</v>
          </cell>
        </row>
        <row r="40">
          <cell r="C40">
            <v>14422</v>
          </cell>
        </row>
        <row r="41">
          <cell r="C41">
            <v>14395</v>
          </cell>
        </row>
        <row r="42">
          <cell r="C42">
            <v>13633</v>
          </cell>
        </row>
        <row r="43">
          <cell r="C43">
            <v>6609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14366</v>
          </cell>
        </row>
        <row r="48">
          <cell r="C48">
            <v>14367</v>
          </cell>
        </row>
        <row r="49">
          <cell r="C49">
            <v>14369</v>
          </cell>
        </row>
        <row r="50">
          <cell r="C50">
            <v>14365</v>
          </cell>
        </row>
        <row r="51">
          <cell r="C51">
            <v>14363</v>
          </cell>
        </row>
        <row r="52">
          <cell r="C52">
            <v>14364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14368</v>
          </cell>
        </row>
        <row r="57">
          <cell r="C57">
            <v>14376</v>
          </cell>
        </row>
        <row r="58">
          <cell r="C58">
            <v>14394</v>
          </cell>
        </row>
        <row r="59">
          <cell r="C59">
            <v>14393</v>
          </cell>
        </row>
        <row r="60">
          <cell r="C60">
            <v>14391</v>
          </cell>
        </row>
        <row r="61">
          <cell r="C61">
            <v>14392</v>
          </cell>
        </row>
        <row r="62">
          <cell r="C62">
            <v>7992</v>
          </cell>
        </row>
        <row r="63">
          <cell r="C63">
            <v>6529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14412</v>
          </cell>
        </row>
        <row r="68">
          <cell r="C68">
            <v>14439</v>
          </cell>
        </row>
        <row r="69">
          <cell r="C69">
            <v>14411</v>
          </cell>
        </row>
        <row r="70">
          <cell r="C70">
            <v>14414</v>
          </cell>
        </row>
        <row r="71">
          <cell r="C71">
            <v>14413</v>
          </cell>
        </row>
        <row r="72">
          <cell r="C72">
            <v>14415</v>
          </cell>
        </row>
        <row r="73">
          <cell r="C73">
            <v>5800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14890</v>
          </cell>
        </row>
        <row r="78">
          <cell r="C78">
            <v>14889</v>
          </cell>
        </row>
        <row r="79">
          <cell r="C79">
            <v>14873</v>
          </cell>
        </row>
        <row r="80">
          <cell r="C80">
            <v>11922</v>
          </cell>
        </row>
        <row r="81">
          <cell r="C81">
            <v>0</v>
          </cell>
        </row>
        <row r="82">
          <cell r="C82">
            <v>10854</v>
          </cell>
        </row>
        <row r="83">
          <cell r="C83">
            <v>1054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14879</v>
          </cell>
        </row>
        <row r="88">
          <cell r="C88">
            <v>14886</v>
          </cell>
        </row>
        <row r="89">
          <cell r="C89">
            <v>14871</v>
          </cell>
        </row>
        <row r="90">
          <cell r="C90">
            <v>14885</v>
          </cell>
        </row>
        <row r="91">
          <cell r="C91">
            <v>14878</v>
          </cell>
        </row>
        <row r="92">
          <cell r="C92">
            <v>13639</v>
          </cell>
        </row>
        <row r="93">
          <cell r="C93">
            <v>14552</v>
          </cell>
        </row>
        <row r="94">
          <cell r="C94">
            <v>0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14876</v>
          </cell>
        </row>
        <row r="98">
          <cell r="C98">
            <v>14875</v>
          </cell>
        </row>
        <row r="99">
          <cell r="C99">
            <v>14877</v>
          </cell>
        </row>
        <row r="100">
          <cell r="C100">
            <v>14872</v>
          </cell>
        </row>
        <row r="101">
          <cell r="C101">
            <v>14881</v>
          </cell>
        </row>
        <row r="102">
          <cell r="C102">
            <v>2875</v>
          </cell>
        </row>
        <row r="103">
          <cell r="C103">
            <v>2980</v>
          </cell>
        </row>
        <row r="104">
          <cell r="C104">
            <v>2872</v>
          </cell>
        </row>
        <row r="105">
          <cell r="C105">
            <v>2822</v>
          </cell>
        </row>
        <row r="106">
          <cell r="C106">
            <v>6459</v>
          </cell>
        </row>
        <row r="107">
          <cell r="C107">
            <v>8938</v>
          </cell>
        </row>
        <row r="108">
          <cell r="C108">
            <v>0</v>
          </cell>
        </row>
        <row r="109">
          <cell r="C109">
            <v>0</v>
          </cell>
        </row>
        <row r="110">
          <cell r="C110">
            <v>0</v>
          </cell>
        </row>
        <row r="111">
          <cell r="C111">
            <v>6316</v>
          </cell>
        </row>
        <row r="112">
          <cell r="C112">
            <v>6333</v>
          </cell>
        </row>
        <row r="113">
          <cell r="C113">
            <v>6330</v>
          </cell>
        </row>
        <row r="114">
          <cell r="C114">
            <v>6337</v>
          </cell>
        </row>
        <row r="115">
          <cell r="C115">
            <v>6335</v>
          </cell>
        </row>
        <row r="116">
          <cell r="C116">
            <v>6451</v>
          </cell>
        </row>
        <row r="117">
          <cell r="C117">
            <v>6452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>
            <v>6554</v>
          </cell>
        </row>
        <row r="122">
          <cell r="C122">
            <v>6552</v>
          </cell>
        </row>
        <row r="123">
          <cell r="C123">
            <v>6618</v>
          </cell>
        </row>
        <row r="124">
          <cell r="C124">
            <v>0</v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6657</v>
          </cell>
        </row>
        <row r="128">
          <cell r="C128">
            <v>6624</v>
          </cell>
        </row>
        <row r="129">
          <cell r="C129">
            <v>6632</v>
          </cell>
        </row>
        <row r="130">
          <cell r="C130">
            <v>6656</v>
          </cell>
        </row>
        <row r="131">
          <cell r="C131">
            <v>6631</v>
          </cell>
        </row>
        <row r="132">
          <cell r="C132">
            <v>6329</v>
          </cell>
        </row>
        <row r="133">
          <cell r="C133">
            <v>6527</v>
          </cell>
        </row>
        <row r="134">
          <cell r="C134">
            <v>6623</v>
          </cell>
        </row>
        <row r="135">
          <cell r="C135">
            <v>6617</v>
          </cell>
        </row>
        <row r="136">
          <cell r="C136">
            <v>6622</v>
          </cell>
        </row>
        <row r="137">
          <cell r="C137">
            <v>6616</v>
          </cell>
        </row>
        <row r="138">
          <cell r="C138">
            <v>0</v>
          </cell>
        </row>
        <row r="139">
          <cell r="C139">
            <v>0</v>
          </cell>
        </row>
        <row r="140">
          <cell r="C140">
            <v>0</v>
          </cell>
        </row>
        <row r="141">
          <cell r="C141">
            <v>6590</v>
          </cell>
        </row>
        <row r="142">
          <cell r="C142">
            <v>6594</v>
          </cell>
        </row>
        <row r="143">
          <cell r="C143">
            <v>0</v>
          </cell>
        </row>
        <row r="144">
          <cell r="C144">
            <v>0</v>
          </cell>
        </row>
        <row r="145">
          <cell r="C145">
            <v>0</v>
          </cell>
        </row>
        <row r="146">
          <cell r="C146">
            <v>15268</v>
          </cell>
        </row>
        <row r="147">
          <cell r="C147">
            <v>16179</v>
          </cell>
        </row>
        <row r="148">
          <cell r="C148">
            <v>15267</v>
          </cell>
        </row>
        <row r="149">
          <cell r="C149">
            <v>15291</v>
          </cell>
        </row>
        <row r="150">
          <cell r="C150">
            <v>15285</v>
          </cell>
        </row>
        <row r="151">
          <cell r="C151">
            <v>16194</v>
          </cell>
        </row>
        <row r="152">
          <cell r="C152">
            <v>15310</v>
          </cell>
        </row>
        <row r="153">
          <cell r="C153">
            <v>0</v>
          </cell>
        </row>
        <row r="154">
          <cell r="C154">
            <v>0</v>
          </cell>
        </row>
        <row r="155">
          <cell r="C155">
            <v>0</v>
          </cell>
        </row>
        <row r="156">
          <cell r="C156">
            <v>14895</v>
          </cell>
        </row>
        <row r="157">
          <cell r="C157">
            <v>14880</v>
          </cell>
        </row>
        <row r="158">
          <cell r="C158">
            <v>14883</v>
          </cell>
        </row>
        <row r="159">
          <cell r="C159">
            <v>14417</v>
          </cell>
        </row>
        <row r="160">
          <cell r="C160">
            <v>14432</v>
          </cell>
        </row>
        <row r="161">
          <cell r="C161">
            <v>14887</v>
          </cell>
        </row>
        <row r="162">
          <cell r="C162">
            <v>8984</v>
          </cell>
        </row>
        <row r="163">
          <cell r="C163">
            <v>7973</v>
          </cell>
        </row>
        <row r="164">
          <cell r="C164">
            <v>2295</v>
          </cell>
        </row>
        <row r="165">
          <cell r="C165">
            <v>0</v>
          </cell>
        </row>
        <row r="166">
          <cell r="C166">
            <v>0</v>
          </cell>
        </row>
        <row r="167">
          <cell r="C167">
            <v>0</v>
          </cell>
        </row>
        <row r="168">
          <cell r="C168">
            <v>2104</v>
          </cell>
        </row>
        <row r="169">
          <cell r="C169">
            <v>2191</v>
          </cell>
        </row>
        <row r="170">
          <cell r="C170">
            <v>1884</v>
          </cell>
        </row>
        <row r="171">
          <cell r="C171">
            <v>1903</v>
          </cell>
        </row>
        <row r="172">
          <cell r="C172">
            <v>2002</v>
          </cell>
        </row>
        <row r="173">
          <cell r="C173">
            <v>4190</v>
          </cell>
        </row>
        <row r="174">
          <cell r="C174">
            <v>2275</v>
          </cell>
        </row>
        <row r="175">
          <cell r="C175">
            <v>0</v>
          </cell>
        </row>
        <row r="176">
          <cell r="C176">
            <v>0</v>
          </cell>
        </row>
        <row r="177">
          <cell r="C177">
            <v>0</v>
          </cell>
        </row>
        <row r="178">
          <cell r="C178">
            <v>1904</v>
          </cell>
        </row>
        <row r="179">
          <cell r="C179">
            <v>214</v>
          </cell>
        </row>
        <row r="180">
          <cell r="C180">
            <v>217</v>
          </cell>
        </row>
        <row r="181">
          <cell r="C181">
            <v>2106</v>
          </cell>
        </row>
        <row r="182">
          <cell r="C182">
            <v>1860</v>
          </cell>
        </row>
        <row r="183">
          <cell r="C183">
            <v>3644</v>
          </cell>
        </row>
        <row r="184">
          <cell r="C184">
            <v>0</v>
          </cell>
        </row>
        <row r="185">
          <cell r="C185">
            <v>0</v>
          </cell>
        </row>
        <row r="186">
          <cell r="C186">
            <v>214</v>
          </cell>
        </row>
        <row r="187">
          <cell r="C187">
            <v>8960</v>
          </cell>
        </row>
        <row r="188">
          <cell r="C188">
            <v>8958</v>
          </cell>
        </row>
        <row r="189">
          <cell r="C189">
            <v>8956</v>
          </cell>
        </row>
        <row r="190">
          <cell r="C190">
            <v>8955</v>
          </cell>
        </row>
        <row r="191">
          <cell r="C191">
            <v>8957</v>
          </cell>
        </row>
        <row r="192">
          <cell r="C192">
            <v>8174</v>
          </cell>
        </row>
        <row r="193">
          <cell r="C193">
            <v>8346</v>
          </cell>
        </row>
        <row r="194">
          <cell r="C194">
            <v>8485</v>
          </cell>
        </row>
        <row r="195">
          <cell r="C195">
            <v>8467</v>
          </cell>
        </row>
        <row r="196">
          <cell r="C196">
            <v>8495</v>
          </cell>
        </row>
        <row r="197">
          <cell r="C197">
            <v>8473</v>
          </cell>
        </row>
        <row r="198">
          <cell r="C198">
            <v>8948</v>
          </cell>
        </row>
        <row r="199">
          <cell r="C199">
            <v>8947</v>
          </cell>
        </row>
        <row r="200">
          <cell r="C200">
            <v>0</v>
          </cell>
        </row>
        <row r="201">
          <cell r="C201">
            <v>0</v>
          </cell>
        </row>
        <row r="202">
          <cell r="C202">
            <v>0</v>
          </cell>
        </row>
        <row r="203">
          <cell r="C203">
            <v>9868</v>
          </cell>
        </row>
        <row r="204">
          <cell r="C204">
            <v>9869</v>
          </cell>
        </row>
        <row r="205">
          <cell r="C205">
            <v>9867</v>
          </cell>
        </row>
        <row r="206">
          <cell r="C206">
            <v>9870</v>
          </cell>
        </row>
        <row r="207">
          <cell r="C207">
            <v>9872</v>
          </cell>
        </row>
        <row r="208">
          <cell r="C208">
            <v>9871</v>
          </cell>
        </row>
        <row r="209">
          <cell r="C209">
            <v>5657</v>
          </cell>
        </row>
        <row r="210">
          <cell r="C210">
            <v>9805</v>
          </cell>
        </row>
        <row r="211">
          <cell r="C211">
            <v>9949</v>
          </cell>
        </row>
        <row r="212">
          <cell r="C212">
            <v>0</v>
          </cell>
        </row>
        <row r="213">
          <cell r="C213">
            <v>0</v>
          </cell>
        </row>
        <row r="214">
          <cell r="C214">
            <v>9872</v>
          </cell>
        </row>
        <row r="215">
          <cell r="C215">
            <v>16060</v>
          </cell>
        </row>
        <row r="216">
          <cell r="C216">
            <v>0</v>
          </cell>
        </row>
        <row r="217">
          <cell r="C217">
            <v>0</v>
          </cell>
        </row>
        <row r="218">
          <cell r="C218">
            <v>9949</v>
          </cell>
        </row>
        <row r="219">
          <cell r="C219">
            <v>16844</v>
          </cell>
        </row>
        <row r="220">
          <cell r="C220">
            <v>16173</v>
          </cell>
        </row>
        <row r="221">
          <cell r="C221">
            <v>16152</v>
          </cell>
        </row>
        <row r="222">
          <cell r="C222">
            <v>16124</v>
          </cell>
        </row>
        <row r="223">
          <cell r="C223">
            <v>16174</v>
          </cell>
        </row>
        <row r="224">
          <cell r="C224">
            <v>16146</v>
          </cell>
        </row>
        <row r="225">
          <cell r="C225">
            <v>16650</v>
          </cell>
        </row>
        <row r="226">
          <cell r="C226">
            <v>16651</v>
          </cell>
        </row>
        <row r="227">
          <cell r="C227">
            <v>16603</v>
          </cell>
        </row>
        <row r="228">
          <cell r="C228">
            <v>16405</v>
          </cell>
        </row>
        <row r="229">
          <cell r="C229">
            <v>0</v>
          </cell>
        </row>
        <row r="230">
          <cell r="C230">
            <v>0</v>
          </cell>
        </row>
        <row r="231">
          <cell r="C231">
            <v>16146</v>
          </cell>
        </row>
        <row r="232">
          <cell r="C232">
            <v>0</v>
          </cell>
        </row>
        <row r="233">
          <cell r="C233">
            <v>0</v>
          </cell>
        </row>
        <row r="234">
          <cell r="C234">
            <v>0</v>
          </cell>
        </row>
        <row r="235">
          <cell r="C235">
            <v>16405</v>
          </cell>
        </row>
        <row r="238">
          <cell r="C238">
            <v>0</v>
          </cell>
        </row>
        <row r="239">
          <cell r="C239">
            <v>0</v>
          </cell>
        </row>
        <row r="240">
          <cell r="C240">
            <v>0</v>
          </cell>
        </row>
        <row r="241">
          <cell r="C241">
            <v>0</v>
          </cell>
        </row>
        <row r="242">
          <cell r="C242">
            <v>0</v>
          </cell>
        </row>
        <row r="243">
          <cell r="C243">
            <v>0</v>
          </cell>
        </row>
        <row r="244">
          <cell r="C244">
            <v>0</v>
          </cell>
        </row>
        <row r="245">
          <cell r="C245">
            <v>0</v>
          </cell>
        </row>
        <row r="246">
          <cell r="C246">
            <v>0</v>
          </cell>
        </row>
        <row r="247">
          <cell r="C247">
            <v>0</v>
          </cell>
        </row>
        <row r="248">
          <cell r="C248" t="str">
            <v>R$ Unitário</v>
          </cell>
        </row>
        <row r="249">
          <cell r="C249">
            <v>37</v>
          </cell>
        </row>
        <row r="250">
          <cell r="C250">
            <v>210</v>
          </cell>
        </row>
        <row r="251">
          <cell r="C251">
            <v>208</v>
          </cell>
        </row>
        <row r="252">
          <cell r="C252">
            <v>57</v>
          </cell>
        </row>
        <row r="253">
          <cell r="C253">
            <v>147</v>
          </cell>
        </row>
        <row r="254">
          <cell r="C254">
            <v>235</v>
          </cell>
        </row>
        <row r="255">
          <cell r="C255">
            <v>238</v>
          </cell>
        </row>
        <row r="256">
          <cell r="C256">
            <v>242</v>
          </cell>
        </row>
        <row r="257">
          <cell r="C257">
            <v>260</v>
          </cell>
        </row>
        <row r="258">
          <cell r="C258">
            <v>347</v>
          </cell>
        </row>
        <row r="259">
          <cell r="C259">
            <v>367</v>
          </cell>
        </row>
        <row r="260">
          <cell r="C260">
            <v>367</v>
          </cell>
        </row>
        <row r="261">
          <cell r="C261">
            <v>447</v>
          </cell>
        </row>
        <row r="262">
          <cell r="C262">
            <v>497</v>
          </cell>
        </row>
        <row r="263">
          <cell r="C263">
            <v>597</v>
          </cell>
        </row>
        <row r="264">
          <cell r="C264">
            <v>395</v>
          </cell>
        </row>
        <row r="265">
          <cell r="C265">
            <v>442.75</v>
          </cell>
        </row>
        <row r="266">
          <cell r="C266">
            <v>430</v>
          </cell>
        </row>
        <row r="267">
          <cell r="C267">
            <v>478</v>
          </cell>
        </row>
        <row r="268">
          <cell r="C268">
            <v>577</v>
          </cell>
        </row>
        <row r="269">
          <cell r="C269">
            <v>645</v>
          </cell>
        </row>
        <row r="270">
          <cell r="C270">
            <v>147</v>
          </cell>
        </row>
        <row r="271">
          <cell r="C271">
            <v>100</v>
          </cell>
        </row>
        <row r="272">
          <cell r="C272">
            <v>0</v>
          </cell>
        </row>
        <row r="273">
          <cell r="C273">
            <v>0</v>
          </cell>
        </row>
        <row r="274">
          <cell r="C274">
            <v>0</v>
          </cell>
        </row>
        <row r="275">
          <cell r="C275">
            <v>0</v>
          </cell>
        </row>
        <row r="276">
          <cell r="C276">
            <v>0</v>
          </cell>
        </row>
      </sheetData>
      <sheetData sheetId="1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/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6816</v>
          </cell>
        </row>
        <row r="16">
          <cell r="C16">
            <v>7182</v>
          </cell>
        </row>
        <row r="17">
          <cell r="C17">
            <v>5008</v>
          </cell>
        </row>
        <row r="18">
          <cell r="C18">
            <v>5403</v>
          </cell>
        </row>
        <row r="19">
          <cell r="C19">
            <v>0</v>
          </cell>
        </row>
        <row r="20">
          <cell r="C20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 t="str">
            <v>R$ Unitário</v>
          </cell>
        </row>
        <row r="33">
          <cell r="C33">
            <v>37</v>
          </cell>
        </row>
        <row r="34">
          <cell r="C34">
            <v>210</v>
          </cell>
        </row>
        <row r="35">
          <cell r="C35">
            <v>208</v>
          </cell>
        </row>
        <row r="36">
          <cell r="C36">
            <v>57</v>
          </cell>
        </row>
        <row r="37">
          <cell r="C37">
            <v>147</v>
          </cell>
        </row>
        <row r="38">
          <cell r="C38">
            <v>235</v>
          </cell>
        </row>
        <row r="39">
          <cell r="C39">
            <v>238</v>
          </cell>
        </row>
        <row r="40">
          <cell r="C40">
            <v>242</v>
          </cell>
        </row>
        <row r="41">
          <cell r="C41">
            <v>260</v>
          </cell>
        </row>
        <row r="42">
          <cell r="C42">
            <v>347</v>
          </cell>
        </row>
        <row r="43">
          <cell r="C43">
            <v>367</v>
          </cell>
        </row>
        <row r="44">
          <cell r="C44">
            <v>367</v>
          </cell>
        </row>
        <row r="45">
          <cell r="C45">
            <v>447</v>
          </cell>
        </row>
        <row r="46">
          <cell r="C46">
            <v>497</v>
          </cell>
        </row>
        <row r="47">
          <cell r="C47">
            <v>597</v>
          </cell>
        </row>
        <row r="48">
          <cell r="C48">
            <v>395</v>
          </cell>
        </row>
        <row r="49">
          <cell r="C49">
            <v>442.75</v>
          </cell>
        </row>
        <row r="50">
          <cell r="C50">
            <v>430</v>
          </cell>
        </row>
        <row r="51">
          <cell r="C51">
            <v>478</v>
          </cell>
        </row>
        <row r="52">
          <cell r="C52">
            <v>577</v>
          </cell>
        </row>
        <row r="53">
          <cell r="C53">
            <v>645</v>
          </cell>
        </row>
        <row r="54">
          <cell r="C54">
            <v>147</v>
          </cell>
        </row>
        <row r="55">
          <cell r="C55">
            <v>100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</sheetData>
      <sheetData sheetId="2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/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14275</v>
          </cell>
        </row>
        <row r="16">
          <cell r="C16">
            <v>14377</v>
          </cell>
        </row>
        <row r="17">
          <cell r="C17">
            <v>0</v>
          </cell>
        </row>
        <row r="18">
          <cell r="C18">
            <v>0</v>
          </cell>
        </row>
        <row r="20">
          <cell r="C20">
            <v>5624</v>
          </cell>
        </row>
        <row r="21">
          <cell r="C21">
            <v>0</v>
          </cell>
        </row>
        <row r="22">
          <cell r="C22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 t="str">
            <v>R$ Unitário</v>
          </cell>
        </row>
        <row r="36">
          <cell r="C36">
            <v>37</v>
          </cell>
        </row>
        <row r="37">
          <cell r="C37">
            <v>210</v>
          </cell>
        </row>
        <row r="38">
          <cell r="C38">
            <v>208</v>
          </cell>
        </row>
        <row r="39">
          <cell r="C39">
            <v>57</v>
          </cell>
        </row>
        <row r="40">
          <cell r="C40">
            <v>147</v>
          </cell>
        </row>
        <row r="41">
          <cell r="C41">
            <v>235</v>
          </cell>
        </row>
        <row r="42">
          <cell r="C42">
            <v>238</v>
          </cell>
        </row>
        <row r="43">
          <cell r="C43">
            <v>242</v>
          </cell>
        </row>
        <row r="44">
          <cell r="C44">
            <v>260</v>
          </cell>
        </row>
        <row r="45">
          <cell r="C45">
            <v>347</v>
          </cell>
        </row>
        <row r="46">
          <cell r="C46">
            <v>367</v>
          </cell>
        </row>
        <row r="47">
          <cell r="C47">
            <v>367</v>
          </cell>
        </row>
        <row r="48">
          <cell r="C48">
            <v>447</v>
          </cell>
        </row>
        <row r="49">
          <cell r="C49">
            <v>497</v>
          </cell>
        </row>
        <row r="50">
          <cell r="C50">
            <v>597</v>
          </cell>
        </row>
        <row r="51">
          <cell r="C51">
            <v>395</v>
          </cell>
        </row>
        <row r="52">
          <cell r="C52">
            <v>442.75</v>
          </cell>
        </row>
        <row r="53">
          <cell r="C53">
            <v>430</v>
          </cell>
        </row>
        <row r="54">
          <cell r="C54">
            <v>478</v>
          </cell>
        </row>
        <row r="55">
          <cell r="C55">
            <v>577</v>
          </cell>
        </row>
        <row r="56">
          <cell r="C56">
            <v>645</v>
          </cell>
        </row>
        <row r="57">
          <cell r="C57">
            <v>147</v>
          </cell>
        </row>
        <row r="58">
          <cell r="C58">
            <v>100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</sheetData>
      <sheetData sheetId="3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/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1637</v>
          </cell>
        </row>
        <row r="16">
          <cell r="C16">
            <v>1427</v>
          </cell>
        </row>
        <row r="17">
          <cell r="C17">
            <v>6702</v>
          </cell>
        </row>
        <row r="18">
          <cell r="C18">
            <v>1517</v>
          </cell>
        </row>
        <row r="19">
          <cell r="C19">
            <v>7617</v>
          </cell>
        </row>
        <row r="20">
          <cell r="C20">
            <v>7381</v>
          </cell>
        </row>
        <row r="21">
          <cell r="C21">
            <v>0</v>
          </cell>
        </row>
        <row r="22">
          <cell r="C22">
            <v>0</v>
          </cell>
        </row>
        <row r="24">
          <cell r="C24">
            <v>5406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16784</v>
          </cell>
        </row>
        <row r="29">
          <cell r="C29">
            <v>16782</v>
          </cell>
        </row>
        <row r="30">
          <cell r="C30">
            <v>16846</v>
          </cell>
        </row>
        <row r="31">
          <cell r="C31">
            <v>0</v>
          </cell>
        </row>
        <row r="32">
          <cell r="C32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 t="str">
            <v>R$ Unitário</v>
          </cell>
        </row>
        <row r="50">
          <cell r="C50">
            <v>37</v>
          </cell>
        </row>
        <row r="51">
          <cell r="C51">
            <v>210</v>
          </cell>
        </row>
        <row r="52">
          <cell r="C52">
            <v>208</v>
          </cell>
        </row>
        <row r="53">
          <cell r="C53">
            <v>57</v>
          </cell>
        </row>
        <row r="54">
          <cell r="C54">
            <v>147</v>
          </cell>
        </row>
        <row r="55">
          <cell r="C55">
            <v>235</v>
          </cell>
        </row>
        <row r="56">
          <cell r="C56">
            <v>238</v>
          </cell>
        </row>
        <row r="57">
          <cell r="C57">
            <v>242</v>
          </cell>
        </row>
        <row r="58">
          <cell r="C58">
            <v>260</v>
          </cell>
        </row>
        <row r="59">
          <cell r="C59">
            <v>347</v>
          </cell>
        </row>
        <row r="60">
          <cell r="C60">
            <v>367</v>
          </cell>
        </row>
        <row r="61">
          <cell r="C61">
            <v>367</v>
          </cell>
        </row>
        <row r="62">
          <cell r="C62">
            <v>447</v>
          </cell>
        </row>
        <row r="63">
          <cell r="C63">
            <v>497</v>
          </cell>
        </row>
        <row r="64">
          <cell r="C64">
            <v>597</v>
          </cell>
        </row>
        <row r="65">
          <cell r="C65">
            <v>395</v>
          </cell>
        </row>
        <row r="66">
          <cell r="C66">
            <v>442.75</v>
          </cell>
        </row>
        <row r="67">
          <cell r="C67">
            <v>430</v>
          </cell>
        </row>
        <row r="68">
          <cell r="C68">
            <v>478</v>
          </cell>
        </row>
        <row r="69">
          <cell r="C69">
            <v>577</v>
          </cell>
        </row>
        <row r="70">
          <cell r="C70">
            <v>645</v>
          </cell>
        </row>
        <row r="71">
          <cell r="C71">
            <v>147</v>
          </cell>
        </row>
        <row r="72">
          <cell r="C72">
            <v>100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</sheetData>
      <sheetData sheetId="4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/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15361</v>
          </cell>
        </row>
        <row r="16">
          <cell r="C16">
            <v>2851</v>
          </cell>
        </row>
        <row r="17">
          <cell r="C17">
            <v>2299</v>
          </cell>
        </row>
        <row r="18">
          <cell r="C18">
            <v>369</v>
          </cell>
        </row>
        <row r="19">
          <cell r="C19">
            <v>4362</v>
          </cell>
        </row>
        <row r="20">
          <cell r="C20">
            <v>0</v>
          </cell>
        </row>
        <row r="21">
          <cell r="C21">
            <v>0</v>
          </cell>
        </row>
        <row r="23">
          <cell r="C23">
            <v>7202</v>
          </cell>
        </row>
        <row r="24">
          <cell r="C24">
            <v>5930</v>
          </cell>
        </row>
        <row r="25">
          <cell r="C25">
            <v>5409</v>
          </cell>
        </row>
        <row r="26">
          <cell r="C26">
            <v>11219</v>
          </cell>
        </row>
        <row r="27">
          <cell r="C27">
            <v>7955</v>
          </cell>
        </row>
        <row r="28">
          <cell r="C28">
            <v>6006</v>
          </cell>
        </row>
        <row r="29">
          <cell r="C29">
            <v>6003</v>
          </cell>
        </row>
        <row r="30">
          <cell r="C30">
            <v>6670</v>
          </cell>
        </row>
        <row r="31">
          <cell r="C31">
            <v>6008</v>
          </cell>
        </row>
        <row r="32">
          <cell r="C32">
            <v>6799</v>
          </cell>
        </row>
        <row r="33">
          <cell r="C33">
            <v>6671</v>
          </cell>
        </row>
        <row r="34">
          <cell r="C34">
            <v>5935</v>
          </cell>
        </row>
        <row r="35">
          <cell r="C35">
            <v>0</v>
          </cell>
        </row>
        <row r="36">
          <cell r="C36">
            <v>0</v>
          </cell>
        </row>
        <row r="38">
          <cell r="C38">
            <v>13313</v>
          </cell>
        </row>
        <row r="39">
          <cell r="C39">
            <v>13409</v>
          </cell>
        </row>
        <row r="40">
          <cell r="C40">
            <v>10388</v>
          </cell>
        </row>
        <row r="41">
          <cell r="C41">
            <v>10354</v>
          </cell>
        </row>
        <row r="42">
          <cell r="C42">
            <v>12431</v>
          </cell>
        </row>
        <row r="43">
          <cell r="C43">
            <v>8054</v>
          </cell>
        </row>
        <row r="44">
          <cell r="C44">
            <v>7587</v>
          </cell>
        </row>
        <row r="45">
          <cell r="C45">
            <v>0</v>
          </cell>
        </row>
        <row r="46">
          <cell r="C46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210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597</v>
          </cell>
        </row>
        <row r="77">
          <cell r="C77">
            <v>395</v>
          </cell>
        </row>
        <row r="78">
          <cell r="C78">
            <v>442.75</v>
          </cell>
        </row>
        <row r="79">
          <cell r="C79">
            <v>430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>
            <v>0</v>
          </cell>
        </row>
        <row r="85">
          <cell r="C85">
            <v>0</v>
          </cell>
        </row>
        <row r="86">
          <cell r="C86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>
            <v>0</v>
          </cell>
        </row>
        <row r="90">
          <cell r="C90" t="str">
            <v>R$ Unitário</v>
          </cell>
        </row>
        <row r="91">
          <cell r="C91">
            <v>37</v>
          </cell>
        </row>
        <row r="92">
          <cell r="C92">
            <v>210</v>
          </cell>
        </row>
        <row r="93">
          <cell r="C93">
            <v>208</v>
          </cell>
        </row>
        <row r="94">
          <cell r="C94">
            <v>57</v>
          </cell>
        </row>
        <row r="95">
          <cell r="C95">
            <v>147</v>
          </cell>
        </row>
        <row r="96">
          <cell r="C96">
            <v>235</v>
          </cell>
        </row>
        <row r="97">
          <cell r="C97">
            <v>238</v>
          </cell>
        </row>
        <row r="98">
          <cell r="C98">
            <v>242</v>
          </cell>
        </row>
        <row r="99">
          <cell r="C99">
            <v>260</v>
          </cell>
        </row>
        <row r="100">
          <cell r="C100">
            <v>347</v>
          </cell>
        </row>
        <row r="101">
          <cell r="C101">
            <v>367</v>
          </cell>
        </row>
        <row r="102">
          <cell r="C102">
            <v>367</v>
          </cell>
        </row>
        <row r="103">
          <cell r="C103">
            <v>447</v>
          </cell>
        </row>
        <row r="104">
          <cell r="C104">
            <v>497</v>
          </cell>
        </row>
        <row r="105">
          <cell r="C105">
            <v>597</v>
          </cell>
        </row>
        <row r="106">
          <cell r="C106">
            <v>395</v>
          </cell>
        </row>
        <row r="107">
          <cell r="C107">
            <v>442.75</v>
          </cell>
        </row>
        <row r="108">
          <cell r="C108">
            <v>430</v>
          </cell>
        </row>
        <row r="109">
          <cell r="C109">
            <v>478</v>
          </cell>
        </row>
        <row r="110">
          <cell r="C110">
            <v>577</v>
          </cell>
        </row>
        <row r="111">
          <cell r="C111">
            <v>645</v>
          </cell>
        </row>
        <row r="112">
          <cell r="C112">
            <v>147</v>
          </cell>
        </row>
        <row r="113">
          <cell r="C113">
            <v>100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7">
          <cell r="C117">
            <v>0</v>
          </cell>
        </row>
        <row r="118">
          <cell r="C118">
            <v>0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delo Med"/>
      <sheetName val="ARSAL Med"/>
      <sheetName val="ARSAL Dem "/>
      <sheetName val="CGM Med"/>
      <sheetName val="CGM Dem"/>
      <sheetName val="FCM Med"/>
      <sheetName val="FCM Dem"/>
      <sheetName val="FGM Med"/>
      <sheetName val="FGM Dem "/>
      <sheetName val="FMLF Med"/>
      <sheetName val="FMLF Dem "/>
      <sheetName val="GCM Med"/>
      <sheetName val="GCM Dem"/>
      <sheetName val="PGMS Med"/>
      <sheetName val="PGMS Dem"/>
      <sheetName val="SECOM Med"/>
      <sheetName val="SECOM Dem"/>
      <sheetName val="SECULT Med"/>
      <sheetName val="SECULT Dem"/>
      <sheetName val="SEDUR Med"/>
      <sheetName val="SEDUR Dem"/>
      <sheetName val="SEFAZ Med"/>
      <sheetName val="SEFAZ Dem"/>
      <sheetName val="SEGOV Med"/>
      <sheetName val="SEGOV Dem"/>
      <sheetName val=" SEINFRA Med"/>
      <sheetName val="SEINFRA Dem "/>
      <sheetName val="SEMAN Med"/>
      <sheetName val="SEMAN Dem"/>
      <sheetName val="SEMDEC Med"/>
      <sheetName val="SEMDEC Dem"/>
      <sheetName val="SEMGE Med"/>
      <sheetName val="SEMGE Dem "/>
      <sheetName val="SEMOB Med"/>
      <sheetName val="SEMOB Dem"/>
      <sheetName val="SEMOP Med"/>
      <sheetName val="SEMOP Dem"/>
      <sheetName val="SEMUR Med"/>
      <sheetName val="SEMUR Dem"/>
      <sheetName val="SPMJ Med"/>
      <sheetName val="SPMJ Dem "/>
      <sheetName val="TRANSALVADOR Med"/>
      <sheetName val="TRANSALVADOR Dem"/>
      <sheetName val="Consolidado"/>
      <sheetName val="#REF"/>
    </sheetNames>
    <sheetDataSet>
      <sheetData sheetId="0" refreshError="1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 xml:space="preserve">Gestor: 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9">
          <cell r="C39">
            <v>0</v>
          </cell>
        </row>
        <row r="42">
          <cell r="C42">
            <v>0</v>
          </cell>
        </row>
        <row r="43">
          <cell r="C43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 t="str">
            <v>R$ Unitário</v>
          </cell>
        </row>
        <row r="50">
          <cell r="C50">
            <v>37</v>
          </cell>
        </row>
        <row r="51">
          <cell r="C51">
            <v>210</v>
          </cell>
        </row>
        <row r="52">
          <cell r="C52">
            <v>208</v>
          </cell>
        </row>
        <row r="53">
          <cell r="C53">
            <v>57</v>
          </cell>
        </row>
        <row r="54">
          <cell r="C54">
            <v>147</v>
          </cell>
        </row>
        <row r="55">
          <cell r="C55">
            <v>235</v>
          </cell>
        </row>
        <row r="56">
          <cell r="C56">
            <v>238</v>
          </cell>
        </row>
        <row r="57">
          <cell r="C57">
            <v>242</v>
          </cell>
        </row>
        <row r="58">
          <cell r="C58">
            <v>260</v>
          </cell>
        </row>
        <row r="59">
          <cell r="C59">
            <v>347</v>
          </cell>
        </row>
        <row r="60">
          <cell r="C60">
            <v>367</v>
          </cell>
        </row>
        <row r="61">
          <cell r="C61">
            <v>367</v>
          </cell>
        </row>
        <row r="62">
          <cell r="C62">
            <v>447</v>
          </cell>
        </row>
        <row r="63">
          <cell r="C63">
            <v>497</v>
          </cell>
        </row>
        <row r="64">
          <cell r="C64">
            <v>597</v>
          </cell>
        </row>
        <row r="65">
          <cell r="C65">
            <v>395</v>
          </cell>
        </row>
        <row r="66">
          <cell r="C66">
            <v>442.75</v>
          </cell>
        </row>
        <row r="67">
          <cell r="C67">
            <v>430</v>
          </cell>
        </row>
        <row r="68">
          <cell r="C68">
            <v>478</v>
          </cell>
        </row>
        <row r="69">
          <cell r="C69">
            <v>577</v>
          </cell>
        </row>
        <row r="70">
          <cell r="C70">
            <v>645</v>
          </cell>
        </row>
        <row r="71">
          <cell r="C71">
            <v>147</v>
          </cell>
        </row>
        <row r="72">
          <cell r="C72">
            <v>100</v>
          </cell>
        </row>
        <row r="73">
          <cell r="C73">
            <v>0</v>
          </cell>
        </row>
      </sheetData>
      <sheetData sheetId="1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Jovanka Almeida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212487</v>
          </cell>
        </row>
        <row r="16">
          <cell r="C16">
            <v>212421</v>
          </cell>
        </row>
        <row r="17">
          <cell r="C17">
            <v>211117</v>
          </cell>
        </row>
        <row r="18">
          <cell r="C18">
            <v>25784</v>
          </cell>
        </row>
        <row r="19">
          <cell r="C19">
            <v>28686</v>
          </cell>
        </row>
        <row r="20">
          <cell r="C20">
            <v>211228</v>
          </cell>
        </row>
        <row r="21">
          <cell r="C21">
            <v>27947</v>
          </cell>
        </row>
        <row r="22">
          <cell r="C22">
            <v>7942</v>
          </cell>
        </row>
        <row r="23">
          <cell r="C23">
            <v>12885</v>
          </cell>
        </row>
        <row r="24">
          <cell r="C24">
            <v>0</v>
          </cell>
        </row>
        <row r="25">
          <cell r="C25">
            <v>0</v>
          </cell>
        </row>
        <row r="30">
          <cell r="C30">
            <v>0</v>
          </cell>
        </row>
        <row r="33">
          <cell r="C33">
            <v>0</v>
          </cell>
        </row>
        <row r="34">
          <cell r="C34">
            <v>0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 t="str">
            <v>R$ Unitário</v>
          </cell>
        </row>
        <row r="41">
          <cell r="C41">
            <v>37</v>
          </cell>
        </row>
        <row r="42">
          <cell r="C42">
            <v>210</v>
          </cell>
        </row>
        <row r="43">
          <cell r="C43">
            <v>208</v>
          </cell>
        </row>
        <row r="44">
          <cell r="C44">
            <v>57</v>
          </cell>
        </row>
        <row r="45">
          <cell r="C45">
            <v>147</v>
          </cell>
        </row>
        <row r="46">
          <cell r="C46">
            <v>235</v>
          </cell>
        </row>
        <row r="47">
          <cell r="C47">
            <v>238</v>
          </cell>
        </row>
        <row r="48">
          <cell r="C48">
            <v>242</v>
          </cell>
        </row>
        <row r="49">
          <cell r="C49">
            <v>260</v>
          </cell>
        </row>
        <row r="50">
          <cell r="C50">
            <v>347</v>
          </cell>
        </row>
        <row r="51">
          <cell r="C51">
            <v>367</v>
          </cell>
        </row>
        <row r="52">
          <cell r="C52">
            <v>367</v>
          </cell>
        </row>
        <row r="53">
          <cell r="C53">
            <v>447</v>
          </cell>
        </row>
        <row r="54">
          <cell r="C54">
            <v>497</v>
          </cell>
        </row>
        <row r="55">
          <cell r="C55">
            <v>597</v>
          </cell>
        </row>
        <row r="56">
          <cell r="C56">
            <v>395</v>
          </cell>
        </row>
        <row r="57">
          <cell r="C57">
            <v>442.75</v>
          </cell>
        </row>
        <row r="58">
          <cell r="C58">
            <v>430</v>
          </cell>
        </row>
        <row r="59">
          <cell r="C59">
            <v>478</v>
          </cell>
        </row>
        <row r="60">
          <cell r="C60">
            <v>577</v>
          </cell>
        </row>
        <row r="61">
          <cell r="C61">
            <v>645</v>
          </cell>
        </row>
        <row r="62">
          <cell r="C62">
            <v>147</v>
          </cell>
        </row>
        <row r="63">
          <cell r="C63">
            <v>100</v>
          </cell>
        </row>
        <row r="64">
          <cell r="C64">
            <v>0</v>
          </cell>
        </row>
        <row r="68">
          <cell r="C68">
            <v>0</v>
          </cell>
        </row>
      </sheetData>
      <sheetData sheetId="2" refreshError="1"/>
      <sheetData sheetId="3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Maria Ventim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14602</v>
          </cell>
        </row>
        <row r="16">
          <cell r="C16">
            <v>14578</v>
          </cell>
        </row>
        <row r="17">
          <cell r="C17">
            <v>14597</v>
          </cell>
        </row>
        <row r="18">
          <cell r="C18">
            <v>14593</v>
          </cell>
        </row>
        <row r="19">
          <cell r="C19">
            <v>15149</v>
          </cell>
        </row>
        <row r="20">
          <cell r="C20">
            <v>15154</v>
          </cell>
        </row>
        <row r="21">
          <cell r="C21">
            <v>15150</v>
          </cell>
        </row>
        <row r="22">
          <cell r="C22">
            <v>15144</v>
          </cell>
        </row>
        <row r="23">
          <cell r="C23">
            <v>15145</v>
          </cell>
        </row>
        <row r="24">
          <cell r="C24">
            <v>15151</v>
          </cell>
        </row>
        <row r="25">
          <cell r="C25">
            <v>15156</v>
          </cell>
        </row>
        <row r="26">
          <cell r="C26">
            <v>15152</v>
          </cell>
        </row>
        <row r="27">
          <cell r="C27">
            <v>12430</v>
          </cell>
        </row>
        <row r="28">
          <cell r="C28">
            <v>12772</v>
          </cell>
        </row>
        <row r="29">
          <cell r="C29">
            <v>16001</v>
          </cell>
        </row>
        <row r="30">
          <cell r="C30">
            <v>14374</v>
          </cell>
        </row>
        <row r="31">
          <cell r="C31">
            <v>14459</v>
          </cell>
        </row>
        <row r="32">
          <cell r="C32">
            <v>14672</v>
          </cell>
        </row>
        <row r="33">
          <cell r="C33">
            <v>14691</v>
          </cell>
        </row>
        <row r="34">
          <cell r="C34">
            <v>14671</v>
          </cell>
        </row>
        <row r="35">
          <cell r="C35">
            <v>14685</v>
          </cell>
        </row>
        <row r="36">
          <cell r="C36">
            <v>14684</v>
          </cell>
        </row>
        <row r="37">
          <cell r="C37">
            <v>215937</v>
          </cell>
        </row>
        <row r="38">
          <cell r="C38">
            <v>215941</v>
          </cell>
        </row>
        <row r="39">
          <cell r="C39">
            <v>215938</v>
          </cell>
        </row>
        <row r="40">
          <cell r="C40">
            <v>215942</v>
          </cell>
        </row>
        <row r="41">
          <cell r="C41">
            <v>215939</v>
          </cell>
        </row>
        <row r="42">
          <cell r="C42">
            <v>215943</v>
          </cell>
        </row>
        <row r="43">
          <cell r="C43">
            <v>215940</v>
          </cell>
        </row>
        <row r="44">
          <cell r="C44">
            <v>215945</v>
          </cell>
        </row>
        <row r="45">
          <cell r="C45">
            <v>215948</v>
          </cell>
        </row>
        <row r="46">
          <cell r="C46">
            <v>15946</v>
          </cell>
        </row>
        <row r="47">
          <cell r="C47">
            <v>15949</v>
          </cell>
        </row>
        <row r="48">
          <cell r="C48">
            <v>15947</v>
          </cell>
        </row>
        <row r="49">
          <cell r="C49">
            <v>15950</v>
          </cell>
        </row>
        <row r="50">
          <cell r="C50">
            <v>15951</v>
          </cell>
        </row>
        <row r="51">
          <cell r="C51">
            <v>15952</v>
          </cell>
        </row>
        <row r="52">
          <cell r="C52">
            <v>16016</v>
          </cell>
        </row>
        <row r="53">
          <cell r="C53">
            <v>16017</v>
          </cell>
        </row>
        <row r="54">
          <cell r="C54">
            <v>16018</v>
          </cell>
        </row>
        <row r="55">
          <cell r="C55">
            <v>16019</v>
          </cell>
        </row>
        <row r="56">
          <cell r="C56">
            <v>16020</v>
          </cell>
        </row>
        <row r="57">
          <cell r="C57">
            <v>16013</v>
          </cell>
        </row>
        <row r="58">
          <cell r="C58">
            <v>16014</v>
          </cell>
        </row>
        <row r="59">
          <cell r="C59">
            <v>16015</v>
          </cell>
        </row>
        <row r="60">
          <cell r="C60">
            <v>215981</v>
          </cell>
        </row>
        <row r="61">
          <cell r="C61">
            <v>215982</v>
          </cell>
        </row>
        <row r="62">
          <cell r="C62">
            <v>215983</v>
          </cell>
        </row>
        <row r="63">
          <cell r="C63">
            <v>215980</v>
          </cell>
        </row>
        <row r="64">
          <cell r="C64">
            <v>215977</v>
          </cell>
        </row>
        <row r="65">
          <cell r="C65">
            <v>215976</v>
          </cell>
        </row>
        <row r="66">
          <cell r="C66">
            <v>215978</v>
          </cell>
        </row>
        <row r="67">
          <cell r="C67">
            <v>16000</v>
          </cell>
        </row>
        <row r="68">
          <cell r="C68">
            <v>15995</v>
          </cell>
        </row>
        <row r="69">
          <cell r="C69">
            <v>15994</v>
          </cell>
        </row>
        <row r="70">
          <cell r="C70">
            <v>15997</v>
          </cell>
        </row>
        <row r="71">
          <cell r="C71">
            <v>15998</v>
          </cell>
        </row>
        <row r="72">
          <cell r="C72">
            <v>15996</v>
          </cell>
        </row>
        <row r="73">
          <cell r="C73">
            <v>0</v>
          </cell>
        </row>
        <row r="74">
          <cell r="C74">
            <v>0</v>
          </cell>
        </row>
        <row r="79">
          <cell r="C79">
            <v>0</v>
          </cell>
        </row>
        <row r="82">
          <cell r="C82">
            <v>0</v>
          </cell>
        </row>
        <row r="83">
          <cell r="C83">
            <v>0</v>
          </cell>
        </row>
        <row r="87">
          <cell r="C87">
            <v>0</v>
          </cell>
        </row>
        <row r="88">
          <cell r="C88">
            <v>0</v>
          </cell>
        </row>
        <row r="89">
          <cell r="C89" t="str">
            <v>R$ Unitário</v>
          </cell>
        </row>
        <row r="90">
          <cell r="C90">
            <v>37</v>
          </cell>
        </row>
        <row r="91">
          <cell r="C91">
            <v>210</v>
          </cell>
        </row>
        <row r="92">
          <cell r="C92">
            <v>208</v>
          </cell>
        </row>
        <row r="93">
          <cell r="C93">
            <v>57</v>
          </cell>
        </row>
        <row r="94">
          <cell r="C94">
            <v>147</v>
          </cell>
        </row>
        <row r="95">
          <cell r="C95">
            <v>235</v>
          </cell>
        </row>
        <row r="96">
          <cell r="C96">
            <v>238</v>
          </cell>
        </row>
        <row r="97">
          <cell r="C97">
            <v>242</v>
          </cell>
        </row>
        <row r="98">
          <cell r="C98">
            <v>260</v>
          </cell>
        </row>
        <row r="99">
          <cell r="C99">
            <v>347</v>
          </cell>
        </row>
        <row r="100">
          <cell r="C100">
            <v>367</v>
          </cell>
        </row>
        <row r="101">
          <cell r="C101">
            <v>367</v>
          </cell>
        </row>
        <row r="102">
          <cell r="C102">
            <v>447</v>
          </cell>
        </row>
        <row r="103">
          <cell r="C103">
            <v>497</v>
          </cell>
        </row>
        <row r="104">
          <cell r="C104">
            <v>597</v>
          </cell>
        </row>
        <row r="105">
          <cell r="C105">
            <v>395</v>
          </cell>
        </row>
        <row r="106">
          <cell r="C106">
            <v>442.75</v>
          </cell>
        </row>
        <row r="107">
          <cell r="C107">
            <v>430</v>
          </cell>
        </row>
        <row r="108">
          <cell r="C108">
            <v>478</v>
          </cell>
        </row>
        <row r="109">
          <cell r="C109">
            <v>577</v>
          </cell>
        </row>
        <row r="110">
          <cell r="C110">
            <v>645</v>
          </cell>
        </row>
        <row r="111">
          <cell r="C111">
            <v>147</v>
          </cell>
        </row>
        <row r="112">
          <cell r="C112">
            <v>100</v>
          </cell>
        </row>
        <row r="113">
          <cell r="C113">
            <v>0</v>
          </cell>
        </row>
        <row r="117">
          <cell r="C117" t="str">
            <v>Acrescimo</v>
          </cell>
        </row>
        <row r="118">
          <cell r="C118" t="str">
            <v>Supressão</v>
          </cell>
        </row>
      </sheetData>
      <sheetData sheetId="4" refreshError="1"/>
      <sheetData sheetId="5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Rosângela Bispo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14382</v>
          </cell>
        </row>
        <row r="16">
          <cell r="C16" t="str">
            <v>0632</v>
          </cell>
        </row>
        <row r="17">
          <cell r="C17" t="str">
            <v>0594</v>
          </cell>
        </row>
        <row r="18">
          <cell r="C18" t="str">
            <v>0629</v>
          </cell>
        </row>
        <row r="19">
          <cell r="C19" t="str">
            <v>16139</v>
          </cell>
        </row>
        <row r="20">
          <cell r="C20">
            <v>14135</v>
          </cell>
        </row>
        <row r="21">
          <cell r="C21">
            <v>14700</v>
          </cell>
        </row>
        <row r="22">
          <cell r="C22">
            <v>14695</v>
          </cell>
        </row>
        <row r="23">
          <cell r="C23">
            <v>14586</v>
          </cell>
        </row>
        <row r="24">
          <cell r="C24">
            <v>14614</v>
          </cell>
        </row>
        <row r="25">
          <cell r="C25">
            <v>14630</v>
          </cell>
        </row>
        <row r="26">
          <cell r="C26">
            <v>14631</v>
          </cell>
        </row>
        <row r="27">
          <cell r="C27">
            <v>14610</v>
          </cell>
        </row>
        <row r="28">
          <cell r="C28">
            <v>14621</v>
          </cell>
        </row>
        <row r="29">
          <cell r="C29" t="str">
            <v>0598</v>
          </cell>
        </row>
        <row r="30">
          <cell r="C30" t="str">
            <v>0596</v>
          </cell>
        </row>
        <row r="31">
          <cell r="C31" t="str">
            <v>16145</v>
          </cell>
        </row>
        <row r="32">
          <cell r="C32">
            <v>15159</v>
          </cell>
        </row>
        <row r="33">
          <cell r="C33">
            <v>11524</v>
          </cell>
        </row>
        <row r="34">
          <cell r="C34" t="str">
            <v>0701</v>
          </cell>
        </row>
        <row r="35">
          <cell r="C35" t="str">
            <v>0801</v>
          </cell>
        </row>
        <row r="36">
          <cell r="C36" t="str">
            <v>2355</v>
          </cell>
        </row>
        <row r="37">
          <cell r="C37">
            <v>16022</v>
          </cell>
        </row>
        <row r="38">
          <cell r="C38">
            <v>16023</v>
          </cell>
        </row>
        <row r="39">
          <cell r="C39">
            <v>16497</v>
          </cell>
        </row>
        <row r="40">
          <cell r="C40">
            <v>16656</v>
          </cell>
        </row>
        <row r="41">
          <cell r="C41" t="str">
            <v>16655</v>
          </cell>
        </row>
        <row r="42">
          <cell r="C42">
            <v>15988</v>
          </cell>
        </row>
        <row r="43">
          <cell r="C43">
            <v>15986</v>
          </cell>
        </row>
        <row r="44">
          <cell r="C44">
            <v>3069</v>
          </cell>
        </row>
        <row r="45">
          <cell r="C45">
            <v>2357</v>
          </cell>
        </row>
        <row r="46">
          <cell r="C46" t="str">
            <v>0873</v>
          </cell>
        </row>
        <row r="47">
          <cell r="C47">
            <v>15984</v>
          </cell>
        </row>
        <row r="48">
          <cell r="C48">
            <v>16339</v>
          </cell>
        </row>
        <row r="49">
          <cell r="C49">
            <v>16548</v>
          </cell>
        </row>
        <row r="50">
          <cell r="C50" t="str">
            <v>1253</v>
          </cell>
        </row>
        <row r="51">
          <cell r="C51">
            <v>0</v>
          </cell>
        </row>
        <row r="52">
          <cell r="C52">
            <v>0</v>
          </cell>
        </row>
        <row r="54">
          <cell r="C54" t="str">
            <v>16087</v>
          </cell>
        </row>
        <row r="55">
          <cell r="C55">
            <v>0</v>
          </cell>
        </row>
        <row r="56">
          <cell r="C56">
            <v>0</v>
          </cell>
        </row>
        <row r="61">
          <cell r="C61">
            <v>0</v>
          </cell>
        </row>
        <row r="64">
          <cell r="C64">
            <v>0</v>
          </cell>
        </row>
        <row r="65">
          <cell r="C65">
            <v>0</v>
          </cell>
        </row>
        <row r="69">
          <cell r="C69">
            <v>0</v>
          </cell>
        </row>
        <row r="70">
          <cell r="C70">
            <v>0</v>
          </cell>
        </row>
        <row r="71">
          <cell r="C71" t="str">
            <v>R$ Unitário</v>
          </cell>
        </row>
        <row r="72">
          <cell r="C72">
            <v>37</v>
          </cell>
        </row>
        <row r="73">
          <cell r="C73">
            <v>210</v>
          </cell>
        </row>
        <row r="74">
          <cell r="C74">
            <v>208</v>
          </cell>
        </row>
        <row r="75">
          <cell r="C75">
            <v>57</v>
          </cell>
        </row>
        <row r="76">
          <cell r="C76">
            <v>147</v>
          </cell>
        </row>
        <row r="77">
          <cell r="C77">
            <v>235</v>
          </cell>
        </row>
        <row r="78">
          <cell r="C78">
            <v>238</v>
          </cell>
        </row>
        <row r="79">
          <cell r="C79">
            <v>242</v>
          </cell>
        </row>
        <row r="80">
          <cell r="C80">
            <v>260</v>
          </cell>
        </row>
        <row r="81">
          <cell r="C81">
            <v>347</v>
          </cell>
        </row>
        <row r="82">
          <cell r="C82">
            <v>367</v>
          </cell>
        </row>
        <row r="83">
          <cell r="C83">
            <v>367</v>
          </cell>
        </row>
        <row r="84">
          <cell r="C84">
            <v>447</v>
          </cell>
        </row>
        <row r="85">
          <cell r="C85">
            <v>497</v>
          </cell>
        </row>
        <row r="86">
          <cell r="C86">
            <v>597</v>
          </cell>
        </row>
        <row r="87">
          <cell r="C87">
            <v>395</v>
          </cell>
        </row>
        <row r="88">
          <cell r="C88">
            <v>442.75</v>
          </cell>
        </row>
        <row r="89">
          <cell r="C89">
            <v>430</v>
          </cell>
        </row>
        <row r="90">
          <cell r="C90">
            <v>478</v>
          </cell>
        </row>
        <row r="91">
          <cell r="C91">
            <v>577</v>
          </cell>
        </row>
        <row r="92">
          <cell r="C92">
            <v>645</v>
          </cell>
        </row>
        <row r="93">
          <cell r="C93">
            <v>147</v>
          </cell>
        </row>
        <row r="94">
          <cell r="C94">
            <v>100</v>
          </cell>
        </row>
        <row r="95">
          <cell r="C95">
            <v>0</v>
          </cell>
        </row>
      </sheetData>
      <sheetData sheetId="6" refreshError="1"/>
      <sheetData sheetId="7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Aline Guimarães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4">
          <cell r="C14">
            <v>0</v>
          </cell>
        </row>
        <row r="15">
          <cell r="C15">
            <v>16716</v>
          </cell>
        </row>
        <row r="16">
          <cell r="C16">
            <v>216717</v>
          </cell>
        </row>
        <row r="17">
          <cell r="C17">
            <v>16718</v>
          </cell>
        </row>
        <row r="18">
          <cell r="C18">
            <v>16719</v>
          </cell>
        </row>
        <row r="19">
          <cell r="C19">
            <v>0</v>
          </cell>
        </row>
        <row r="20">
          <cell r="C20">
            <v>0</v>
          </cell>
        </row>
        <row r="21">
          <cell r="C21">
            <v>0</v>
          </cell>
        </row>
        <row r="22">
          <cell r="C22">
            <v>16774</v>
          </cell>
        </row>
        <row r="23">
          <cell r="C23">
            <v>16890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16930</v>
          </cell>
        </row>
        <row r="28">
          <cell r="C28">
            <v>16931</v>
          </cell>
        </row>
        <row r="29">
          <cell r="C29">
            <v>16932</v>
          </cell>
        </row>
        <row r="30">
          <cell r="C30">
            <v>16934</v>
          </cell>
        </row>
        <row r="31">
          <cell r="C31">
            <v>16935</v>
          </cell>
        </row>
        <row r="32">
          <cell r="C32">
            <v>16933</v>
          </cell>
        </row>
        <row r="33">
          <cell r="C33">
            <v>16938</v>
          </cell>
        </row>
        <row r="34">
          <cell r="C34">
            <v>16939</v>
          </cell>
        </row>
        <row r="35">
          <cell r="C35">
            <v>0</v>
          </cell>
        </row>
        <row r="36">
          <cell r="C36">
            <v>0</v>
          </cell>
        </row>
        <row r="41">
          <cell r="C41">
            <v>0</v>
          </cell>
        </row>
        <row r="44">
          <cell r="C44">
            <v>0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>
            <v>0</v>
          </cell>
        </row>
        <row r="49">
          <cell r="C49">
            <v>0</v>
          </cell>
        </row>
        <row r="50">
          <cell r="C50">
            <v>0</v>
          </cell>
        </row>
        <row r="51">
          <cell r="C51" t="str">
            <v>R$ Unitário</v>
          </cell>
        </row>
        <row r="52">
          <cell r="C52">
            <v>37</v>
          </cell>
        </row>
        <row r="53">
          <cell r="C53">
            <v>210</v>
          </cell>
        </row>
        <row r="54">
          <cell r="C54">
            <v>208</v>
          </cell>
        </row>
        <row r="55">
          <cell r="C55">
            <v>57</v>
          </cell>
        </row>
        <row r="56">
          <cell r="C56">
            <v>147</v>
          </cell>
        </row>
        <row r="57">
          <cell r="C57">
            <v>235</v>
          </cell>
        </row>
        <row r="58">
          <cell r="C58">
            <v>238</v>
          </cell>
        </row>
        <row r="59">
          <cell r="C59">
            <v>242</v>
          </cell>
        </row>
        <row r="60">
          <cell r="C60">
            <v>260</v>
          </cell>
        </row>
        <row r="61">
          <cell r="C61">
            <v>347</v>
          </cell>
        </row>
        <row r="62">
          <cell r="C62">
            <v>367</v>
          </cell>
        </row>
        <row r="63">
          <cell r="C63">
            <v>367</v>
          </cell>
        </row>
        <row r="64">
          <cell r="C64">
            <v>447</v>
          </cell>
        </row>
        <row r="65">
          <cell r="C65">
            <v>497</v>
          </cell>
        </row>
        <row r="66">
          <cell r="C66">
            <v>597</v>
          </cell>
        </row>
        <row r="67">
          <cell r="C67">
            <v>395</v>
          </cell>
        </row>
        <row r="68">
          <cell r="C68">
            <v>442.75</v>
          </cell>
        </row>
        <row r="69">
          <cell r="C69">
            <v>430</v>
          </cell>
        </row>
        <row r="70">
          <cell r="C70">
            <v>478</v>
          </cell>
        </row>
        <row r="71">
          <cell r="C71">
            <v>577</v>
          </cell>
        </row>
        <row r="72">
          <cell r="C72">
            <v>645</v>
          </cell>
        </row>
        <row r="73">
          <cell r="C73">
            <v>147</v>
          </cell>
        </row>
        <row r="74">
          <cell r="C74">
            <v>100</v>
          </cell>
        </row>
        <row r="75">
          <cell r="C75">
            <v>0</v>
          </cell>
        </row>
        <row r="79">
          <cell r="C79">
            <v>0</v>
          </cell>
        </row>
      </sheetData>
      <sheetData sheetId="8" refreshError="1"/>
      <sheetData sheetId="9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Jéssica Andrade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1447</v>
          </cell>
        </row>
        <row r="16">
          <cell r="C16">
            <v>1452</v>
          </cell>
        </row>
        <row r="17">
          <cell r="C17">
            <v>1439</v>
          </cell>
        </row>
        <row r="18">
          <cell r="C18">
            <v>1443</v>
          </cell>
        </row>
        <row r="19">
          <cell r="C19">
            <v>1790</v>
          </cell>
        </row>
        <row r="20">
          <cell r="C20">
            <v>1445</v>
          </cell>
        </row>
        <row r="21">
          <cell r="C21">
            <v>1449</v>
          </cell>
        </row>
        <row r="22">
          <cell r="C22">
            <v>1813</v>
          </cell>
        </row>
        <row r="23">
          <cell r="C23">
            <v>1809</v>
          </cell>
        </row>
        <row r="24">
          <cell r="C24">
            <v>1807</v>
          </cell>
        </row>
        <row r="25">
          <cell r="C25">
            <v>1114</v>
          </cell>
        </row>
        <row r="26">
          <cell r="C26">
            <v>1811</v>
          </cell>
        </row>
        <row r="27">
          <cell r="C27">
            <v>1803</v>
          </cell>
        </row>
        <row r="28">
          <cell r="C28">
            <v>1801</v>
          </cell>
        </row>
        <row r="29">
          <cell r="C29">
            <v>1730</v>
          </cell>
        </row>
        <row r="30">
          <cell r="C30">
            <v>1386</v>
          </cell>
        </row>
        <row r="31">
          <cell r="C31">
            <v>1392</v>
          </cell>
        </row>
        <row r="32">
          <cell r="C32">
            <v>16535</v>
          </cell>
        </row>
        <row r="33">
          <cell r="C33">
            <v>1383</v>
          </cell>
        </row>
        <row r="34">
          <cell r="C34">
            <v>1510</v>
          </cell>
        </row>
        <row r="35">
          <cell r="C35">
            <v>1377</v>
          </cell>
        </row>
        <row r="36">
          <cell r="C36">
            <v>1511</v>
          </cell>
        </row>
        <row r="37">
          <cell r="C37">
            <v>1508</v>
          </cell>
        </row>
        <row r="38">
          <cell r="C38">
            <v>1379</v>
          </cell>
        </row>
        <row r="39">
          <cell r="C39">
            <v>1501</v>
          </cell>
        </row>
        <row r="40">
          <cell r="C40">
            <v>1513</v>
          </cell>
        </row>
        <row r="41">
          <cell r="C41">
            <v>1375</v>
          </cell>
        </row>
        <row r="42">
          <cell r="C42">
            <v>21517</v>
          </cell>
        </row>
        <row r="43">
          <cell r="C43">
            <v>1391</v>
          </cell>
        </row>
        <row r="44">
          <cell r="C44">
            <v>1519</v>
          </cell>
        </row>
        <row r="45">
          <cell r="C45">
            <v>1515</v>
          </cell>
        </row>
        <row r="46">
          <cell r="C46">
            <v>1505</v>
          </cell>
        </row>
        <row r="47">
          <cell r="C47">
            <v>1503</v>
          </cell>
        </row>
        <row r="48">
          <cell r="C48">
            <v>1507</v>
          </cell>
        </row>
        <row r="49">
          <cell r="C49">
            <v>1704</v>
          </cell>
        </row>
        <row r="50">
          <cell r="C50">
            <v>1438</v>
          </cell>
        </row>
        <row r="51">
          <cell r="C51">
            <v>1393</v>
          </cell>
        </row>
        <row r="52">
          <cell r="C52">
            <v>1373</v>
          </cell>
        </row>
        <row r="53">
          <cell r="C53">
            <v>1919</v>
          </cell>
        </row>
        <row r="54">
          <cell r="C54">
            <v>0</v>
          </cell>
        </row>
        <row r="55">
          <cell r="C55">
            <v>0</v>
          </cell>
        </row>
        <row r="59">
          <cell r="C59">
            <v>0</v>
          </cell>
        </row>
        <row r="60">
          <cell r="C60">
            <v>0</v>
          </cell>
        </row>
        <row r="61">
          <cell r="C61">
            <v>0</v>
          </cell>
        </row>
        <row r="62">
          <cell r="C62">
            <v>0</v>
          </cell>
        </row>
        <row r="63">
          <cell r="C63">
            <v>0</v>
          </cell>
        </row>
        <row r="64">
          <cell r="C64">
            <v>0</v>
          </cell>
        </row>
        <row r="65">
          <cell r="C65">
            <v>0</v>
          </cell>
        </row>
        <row r="66">
          <cell r="C66">
            <v>0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 t="str">
            <v>R$ Unitário</v>
          </cell>
        </row>
        <row r="71">
          <cell r="C71">
            <v>37</v>
          </cell>
        </row>
        <row r="72">
          <cell r="C72">
            <v>210</v>
          </cell>
        </row>
        <row r="73">
          <cell r="C73">
            <v>208</v>
          </cell>
        </row>
        <row r="74">
          <cell r="C74">
            <v>57</v>
          </cell>
        </row>
        <row r="75">
          <cell r="C75">
            <v>147</v>
          </cell>
        </row>
        <row r="76">
          <cell r="C76">
            <v>235</v>
          </cell>
        </row>
        <row r="77">
          <cell r="C77">
            <v>238</v>
          </cell>
        </row>
        <row r="78">
          <cell r="C78">
            <v>242</v>
          </cell>
        </row>
        <row r="79">
          <cell r="C79">
            <v>260</v>
          </cell>
        </row>
        <row r="80">
          <cell r="C80">
            <v>347</v>
          </cell>
        </row>
        <row r="81">
          <cell r="C81">
            <v>367</v>
          </cell>
        </row>
        <row r="82">
          <cell r="C82">
            <v>367</v>
          </cell>
        </row>
        <row r="83">
          <cell r="C83">
            <v>447</v>
          </cell>
        </row>
        <row r="84">
          <cell r="C84">
            <v>497</v>
          </cell>
        </row>
        <row r="85">
          <cell r="C85">
            <v>597</v>
          </cell>
        </row>
        <row r="86">
          <cell r="C86">
            <v>395</v>
          </cell>
        </row>
        <row r="87">
          <cell r="C87">
            <v>442.75</v>
          </cell>
        </row>
        <row r="88">
          <cell r="C88">
            <v>430</v>
          </cell>
        </row>
        <row r="89">
          <cell r="C89">
            <v>478</v>
          </cell>
        </row>
        <row r="90">
          <cell r="C90">
            <v>577</v>
          </cell>
        </row>
        <row r="91">
          <cell r="C91">
            <v>645</v>
          </cell>
        </row>
        <row r="92">
          <cell r="C92">
            <v>147</v>
          </cell>
        </row>
        <row r="93">
          <cell r="C93">
            <v>100</v>
          </cell>
        </row>
        <row r="94">
          <cell r="C94">
            <v>0</v>
          </cell>
        </row>
        <row r="98">
          <cell r="C98">
            <v>0</v>
          </cell>
        </row>
      </sheetData>
      <sheetData sheetId="10" refreshError="1"/>
      <sheetData sheetId="11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Zeferino Batista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12089</v>
          </cell>
        </row>
        <row r="16">
          <cell r="C16">
            <v>13058</v>
          </cell>
        </row>
        <row r="17">
          <cell r="C17">
            <v>15113</v>
          </cell>
        </row>
        <row r="18">
          <cell r="C18">
            <v>16445</v>
          </cell>
        </row>
        <row r="19">
          <cell r="C19">
            <v>14592</v>
          </cell>
        </row>
        <row r="20">
          <cell r="C20">
            <v>14699</v>
          </cell>
        </row>
        <row r="21">
          <cell r="C21">
            <v>14667</v>
          </cell>
        </row>
        <row r="22">
          <cell r="C22">
            <v>14683</v>
          </cell>
        </row>
        <row r="23">
          <cell r="C23">
            <v>14690</v>
          </cell>
        </row>
        <row r="24">
          <cell r="C24">
            <v>14687</v>
          </cell>
        </row>
        <row r="25">
          <cell r="C25">
            <v>14675</v>
          </cell>
        </row>
        <row r="26">
          <cell r="C26">
            <v>14677</v>
          </cell>
        </row>
        <row r="27">
          <cell r="C27">
            <v>14831</v>
          </cell>
        </row>
        <row r="28">
          <cell r="C28">
            <v>14839</v>
          </cell>
        </row>
        <row r="29">
          <cell r="C29">
            <v>14846</v>
          </cell>
        </row>
        <row r="30">
          <cell r="C30">
            <v>14843</v>
          </cell>
        </row>
        <row r="31">
          <cell r="C31">
            <v>14837</v>
          </cell>
        </row>
        <row r="32">
          <cell r="C32">
            <v>14845</v>
          </cell>
        </row>
        <row r="33">
          <cell r="C33">
            <v>16195</v>
          </cell>
        </row>
        <row r="34">
          <cell r="C34">
            <v>12149</v>
          </cell>
        </row>
        <row r="35">
          <cell r="C35">
            <v>12150</v>
          </cell>
        </row>
        <row r="36">
          <cell r="C36">
            <v>15972</v>
          </cell>
        </row>
        <row r="37">
          <cell r="C37">
            <v>15973</v>
          </cell>
        </row>
        <row r="38">
          <cell r="C38">
            <v>16324</v>
          </cell>
        </row>
        <row r="39">
          <cell r="C39">
            <v>16322</v>
          </cell>
        </row>
        <row r="40">
          <cell r="C40">
            <v>5444</v>
          </cell>
        </row>
        <row r="41">
          <cell r="C41">
            <v>7398</v>
          </cell>
        </row>
        <row r="42">
          <cell r="C42">
            <v>0</v>
          </cell>
        </row>
        <row r="43">
          <cell r="C43">
            <v>0</v>
          </cell>
        </row>
        <row r="48">
          <cell r="C48">
            <v>0</v>
          </cell>
        </row>
        <row r="51">
          <cell r="C51">
            <v>0</v>
          </cell>
        </row>
        <row r="52">
          <cell r="C52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 t="str">
            <v>R$ Unitário</v>
          </cell>
        </row>
        <row r="59">
          <cell r="C59">
            <v>37</v>
          </cell>
        </row>
        <row r="60">
          <cell r="C60">
            <v>210</v>
          </cell>
        </row>
        <row r="61">
          <cell r="C61">
            <v>208</v>
          </cell>
        </row>
        <row r="62">
          <cell r="C62">
            <v>57</v>
          </cell>
        </row>
        <row r="63">
          <cell r="C63">
            <v>147</v>
          </cell>
        </row>
        <row r="64">
          <cell r="C64">
            <v>235</v>
          </cell>
        </row>
        <row r="65">
          <cell r="C65">
            <v>238</v>
          </cell>
        </row>
        <row r="66">
          <cell r="C66">
            <v>242</v>
          </cell>
        </row>
        <row r="67">
          <cell r="C67">
            <v>260</v>
          </cell>
        </row>
        <row r="68">
          <cell r="C68">
            <v>347</v>
          </cell>
        </row>
        <row r="69">
          <cell r="C69">
            <v>367</v>
          </cell>
        </row>
        <row r="70">
          <cell r="C70">
            <v>367</v>
          </cell>
        </row>
        <row r="71">
          <cell r="C71">
            <v>447</v>
          </cell>
        </row>
        <row r="72">
          <cell r="C72">
            <v>497</v>
          </cell>
        </row>
        <row r="73">
          <cell r="C73">
            <v>597</v>
          </cell>
        </row>
        <row r="74">
          <cell r="C74">
            <v>395</v>
          </cell>
        </row>
        <row r="75">
          <cell r="C75">
            <v>442.75</v>
          </cell>
        </row>
        <row r="76">
          <cell r="C76">
            <v>430</v>
          </cell>
        </row>
        <row r="77">
          <cell r="C77">
            <v>478</v>
          </cell>
        </row>
        <row r="78">
          <cell r="C78">
            <v>577</v>
          </cell>
        </row>
        <row r="79">
          <cell r="C79">
            <v>645</v>
          </cell>
        </row>
        <row r="80">
          <cell r="C80">
            <v>147</v>
          </cell>
        </row>
        <row r="81">
          <cell r="C81">
            <v>100</v>
          </cell>
        </row>
        <row r="82">
          <cell r="C82">
            <v>0</v>
          </cell>
        </row>
      </sheetData>
      <sheetData sheetId="12" refreshError="1"/>
      <sheetData sheetId="13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Paulo Pinheiro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16394</v>
          </cell>
        </row>
        <row r="16">
          <cell r="C16">
            <v>16397</v>
          </cell>
        </row>
        <row r="17">
          <cell r="C17">
            <v>16437</v>
          </cell>
        </row>
        <row r="18">
          <cell r="C18">
            <v>16239</v>
          </cell>
        </row>
        <row r="19">
          <cell r="C19">
            <v>14584</v>
          </cell>
        </row>
        <row r="20">
          <cell r="C20">
            <v>14605</v>
          </cell>
        </row>
        <row r="21">
          <cell r="C21">
            <v>14659</v>
          </cell>
        </row>
        <row r="22">
          <cell r="C22">
            <v>16166</v>
          </cell>
        </row>
        <row r="23">
          <cell r="C23">
            <v>14842</v>
          </cell>
        </row>
        <row r="24">
          <cell r="C24">
            <v>14832</v>
          </cell>
        </row>
        <row r="25">
          <cell r="C25">
            <v>16499</v>
          </cell>
        </row>
        <row r="26">
          <cell r="C26">
            <v>16562</v>
          </cell>
        </row>
        <row r="27">
          <cell r="C27">
            <v>16653</v>
          </cell>
        </row>
        <row r="28">
          <cell r="C28">
            <v>16496</v>
          </cell>
        </row>
        <row r="29">
          <cell r="C29">
            <v>16657</v>
          </cell>
        </row>
        <row r="30">
          <cell r="C30">
            <v>16652</v>
          </cell>
        </row>
        <row r="31">
          <cell r="C31">
            <v>16560</v>
          </cell>
        </row>
        <row r="32">
          <cell r="C32">
            <v>10855</v>
          </cell>
        </row>
        <row r="33">
          <cell r="C33">
            <v>10055</v>
          </cell>
        </row>
        <row r="34">
          <cell r="C34">
            <v>12914</v>
          </cell>
        </row>
        <row r="35">
          <cell r="C35">
            <v>16538</v>
          </cell>
        </row>
        <row r="36">
          <cell r="C36">
            <v>12880</v>
          </cell>
        </row>
        <row r="37">
          <cell r="C37">
            <v>7491</v>
          </cell>
        </row>
        <row r="38">
          <cell r="C38">
            <v>15993</v>
          </cell>
        </row>
        <row r="39">
          <cell r="C39">
            <v>15992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14408</v>
          </cell>
        </row>
        <row r="44">
          <cell r="C44">
            <v>14440</v>
          </cell>
        </row>
        <row r="45">
          <cell r="C45">
            <v>14443</v>
          </cell>
        </row>
        <row r="46">
          <cell r="C46">
            <v>14399</v>
          </cell>
        </row>
        <row r="47">
          <cell r="C47">
            <v>14418</v>
          </cell>
        </row>
        <row r="48">
          <cell r="C48">
            <v>14439</v>
          </cell>
        </row>
        <row r="49">
          <cell r="C49">
            <v>14419</v>
          </cell>
        </row>
        <row r="50">
          <cell r="C50">
            <v>14420</v>
          </cell>
        </row>
        <row r="51">
          <cell r="C51">
            <v>14445</v>
          </cell>
        </row>
        <row r="52">
          <cell r="C52">
            <v>14444</v>
          </cell>
        </row>
        <row r="53">
          <cell r="C53">
            <v>16396</v>
          </cell>
        </row>
        <row r="54">
          <cell r="C54">
            <v>16393</v>
          </cell>
        </row>
        <row r="55">
          <cell r="C55">
            <v>16395</v>
          </cell>
        </row>
        <row r="56">
          <cell r="C56">
            <v>14595</v>
          </cell>
        </row>
        <row r="57">
          <cell r="C57">
            <v>14580</v>
          </cell>
        </row>
        <row r="58">
          <cell r="C58">
            <v>14657</v>
          </cell>
        </row>
        <row r="59">
          <cell r="C59">
            <v>14607</v>
          </cell>
        </row>
        <row r="60">
          <cell r="C60">
            <v>14606</v>
          </cell>
        </row>
        <row r="61">
          <cell r="C61">
            <v>14639</v>
          </cell>
        </row>
        <row r="62">
          <cell r="C62">
            <v>14579</v>
          </cell>
        </row>
        <row r="63">
          <cell r="C63">
            <v>14603</v>
          </cell>
        </row>
        <row r="64">
          <cell r="C64">
            <v>14582</v>
          </cell>
        </row>
        <row r="65">
          <cell r="C65">
            <v>14596</v>
          </cell>
        </row>
        <row r="66">
          <cell r="C66">
            <v>14581</v>
          </cell>
        </row>
        <row r="67">
          <cell r="C67">
            <v>14625</v>
          </cell>
        </row>
        <row r="68">
          <cell r="C68">
            <v>14594</v>
          </cell>
        </row>
        <row r="69">
          <cell r="C69">
            <v>14626</v>
          </cell>
        </row>
        <row r="70">
          <cell r="C70">
            <v>16168</v>
          </cell>
        </row>
        <row r="71">
          <cell r="C71">
            <v>16129</v>
          </cell>
        </row>
        <row r="72">
          <cell r="C72">
            <v>16117</v>
          </cell>
        </row>
        <row r="73">
          <cell r="C73">
            <v>14841</v>
          </cell>
        </row>
        <row r="74">
          <cell r="C74">
            <v>14844</v>
          </cell>
        </row>
        <row r="75">
          <cell r="C75">
            <v>15162</v>
          </cell>
        </row>
        <row r="76">
          <cell r="C76">
            <v>14834</v>
          </cell>
        </row>
        <row r="77">
          <cell r="C77">
            <v>15158</v>
          </cell>
        </row>
        <row r="78">
          <cell r="C78">
            <v>15157</v>
          </cell>
        </row>
        <row r="79">
          <cell r="C79">
            <v>15163</v>
          </cell>
        </row>
        <row r="80">
          <cell r="C80">
            <v>15164</v>
          </cell>
        </row>
        <row r="81">
          <cell r="C81">
            <v>15143</v>
          </cell>
        </row>
        <row r="82">
          <cell r="C82">
            <v>15161</v>
          </cell>
        </row>
        <row r="83">
          <cell r="C83">
            <v>16565</v>
          </cell>
        </row>
        <row r="84">
          <cell r="C84">
            <v>12083</v>
          </cell>
        </row>
        <row r="85">
          <cell r="C85">
            <v>16564</v>
          </cell>
        </row>
        <row r="86">
          <cell r="C86">
            <v>10853</v>
          </cell>
        </row>
        <row r="87">
          <cell r="C87">
            <v>14548</v>
          </cell>
        </row>
        <row r="88">
          <cell r="C88">
            <v>15953</v>
          </cell>
        </row>
        <row r="89">
          <cell r="C89">
            <v>15935</v>
          </cell>
        </row>
        <row r="90">
          <cell r="C90">
            <v>9632</v>
          </cell>
        </row>
        <row r="91">
          <cell r="C91">
            <v>9833</v>
          </cell>
        </row>
        <row r="92">
          <cell r="C92">
            <v>16079</v>
          </cell>
        </row>
        <row r="93">
          <cell r="C93">
            <v>16536</v>
          </cell>
        </row>
        <row r="94">
          <cell r="C94">
            <v>16065</v>
          </cell>
        </row>
        <row r="95">
          <cell r="C95">
            <v>15934</v>
          </cell>
        </row>
        <row r="96">
          <cell r="C96">
            <v>13921</v>
          </cell>
        </row>
        <row r="97">
          <cell r="C97">
            <v>6237</v>
          </cell>
        </row>
        <row r="98">
          <cell r="C98">
            <v>0</v>
          </cell>
        </row>
        <row r="99">
          <cell r="C99">
            <v>0</v>
          </cell>
        </row>
        <row r="104">
          <cell r="C104">
            <v>0</v>
          </cell>
        </row>
        <row r="107">
          <cell r="C107">
            <v>0</v>
          </cell>
        </row>
        <row r="108">
          <cell r="C108">
            <v>0</v>
          </cell>
        </row>
        <row r="112">
          <cell r="C112">
            <v>0</v>
          </cell>
        </row>
        <row r="113">
          <cell r="C113">
            <v>0</v>
          </cell>
        </row>
        <row r="114">
          <cell r="C114" t="str">
            <v>R$ Unitário</v>
          </cell>
        </row>
        <row r="115">
          <cell r="C115">
            <v>37</v>
          </cell>
        </row>
        <row r="116">
          <cell r="C116">
            <v>210</v>
          </cell>
        </row>
        <row r="117">
          <cell r="C117">
            <v>208</v>
          </cell>
        </row>
        <row r="118">
          <cell r="C118">
            <v>57</v>
          </cell>
        </row>
        <row r="119">
          <cell r="C119">
            <v>147</v>
          </cell>
        </row>
        <row r="120">
          <cell r="C120">
            <v>235</v>
          </cell>
        </row>
        <row r="121">
          <cell r="C121">
            <v>238</v>
          </cell>
        </row>
        <row r="122">
          <cell r="C122">
            <v>242</v>
          </cell>
        </row>
        <row r="123">
          <cell r="C123">
            <v>260</v>
          </cell>
        </row>
        <row r="124">
          <cell r="C124">
            <v>347</v>
          </cell>
        </row>
        <row r="125">
          <cell r="C125">
            <v>367</v>
          </cell>
        </row>
        <row r="126">
          <cell r="C126">
            <v>367</v>
          </cell>
        </row>
        <row r="127">
          <cell r="C127">
            <v>447</v>
          </cell>
        </row>
        <row r="128">
          <cell r="C128">
            <v>497</v>
          </cell>
        </row>
        <row r="129">
          <cell r="C129">
            <v>597</v>
          </cell>
        </row>
        <row r="130">
          <cell r="C130">
            <v>395</v>
          </cell>
        </row>
        <row r="131">
          <cell r="C131">
            <v>442.75</v>
          </cell>
        </row>
        <row r="132">
          <cell r="C132">
            <v>430</v>
          </cell>
        </row>
        <row r="133">
          <cell r="C133">
            <v>478</v>
          </cell>
        </row>
        <row r="134">
          <cell r="C134">
            <v>577</v>
          </cell>
        </row>
        <row r="135">
          <cell r="C135">
            <v>645</v>
          </cell>
        </row>
        <row r="136">
          <cell r="C136">
            <v>147</v>
          </cell>
        </row>
        <row r="137">
          <cell r="C137">
            <v>100</v>
          </cell>
        </row>
        <row r="138">
          <cell r="C138">
            <v>0</v>
          </cell>
        </row>
      </sheetData>
      <sheetData sheetId="14" refreshError="1"/>
      <sheetData sheetId="15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Robson Cunha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 t="str">
            <v>0509</v>
          </cell>
        </row>
        <row r="16">
          <cell r="C16" t="str">
            <v>0603</v>
          </cell>
        </row>
        <row r="17">
          <cell r="C17" t="str">
            <v>0605</v>
          </cell>
        </row>
        <row r="18">
          <cell r="C18" t="str">
            <v>16176</v>
          </cell>
        </row>
        <row r="19">
          <cell r="C19" t="str">
            <v>0574</v>
          </cell>
        </row>
        <row r="20">
          <cell r="C20" t="str">
            <v>0572</v>
          </cell>
        </row>
        <row r="21">
          <cell r="C21" t="str">
            <v>1370</v>
          </cell>
        </row>
        <row r="22">
          <cell r="C22" t="str">
            <v>1368</v>
          </cell>
        </row>
        <row r="23">
          <cell r="C23" t="str">
            <v>16025</v>
          </cell>
        </row>
        <row r="24">
          <cell r="C24" t="str">
            <v>6720</v>
          </cell>
        </row>
        <row r="25">
          <cell r="C25">
            <v>0</v>
          </cell>
        </row>
        <row r="26">
          <cell r="C26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0</v>
          </cell>
        </row>
        <row r="38">
          <cell r="C38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 t="str">
            <v>R$ Unitário</v>
          </cell>
        </row>
        <row r="42">
          <cell r="C42">
            <v>37</v>
          </cell>
        </row>
        <row r="43">
          <cell r="C43">
            <v>210</v>
          </cell>
        </row>
        <row r="44">
          <cell r="C44">
            <v>208</v>
          </cell>
        </row>
        <row r="45">
          <cell r="C45">
            <v>57</v>
          </cell>
        </row>
        <row r="46">
          <cell r="C46">
            <v>147</v>
          </cell>
        </row>
        <row r="47">
          <cell r="C47">
            <v>235</v>
          </cell>
        </row>
        <row r="48">
          <cell r="C48">
            <v>238</v>
          </cell>
        </row>
        <row r="49">
          <cell r="C49">
            <v>242</v>
          </cell>
        </row>
        <row r="50">
          <cell r="C50">
            <v>260</v>
          </cell>
        </row>
        <row r="51">
          <cell r="C51">
            <v>347</v>
          </cell>
        </row>
        <row r="52">
          <cell r="C52">
            <v>367</v>
          </cell>
        </row>
        <row r="53">
          <cell r="C53">
            <v>367</v>
          </cell>
        </row>
        <row r="54">
          <cell r="C54">
            <v>447</v>
          </cell>
        </row>
        <row r="55">
          <cell r="C55">
            <v>497</v>
          </cell>
        </row>
        <row r="56">
          <cell r="C56">
            <v>597</v>
          </cell>
        </row>
        <row r="57">
          <cell r="C57">
            <v>395</v>
          </cell>
        </row>
        <row r="58">
          <cell r="C58">
            <v>442.75</v>
          </cell>
        </row>
        <row r="59">
          <cell r="C59">
            <v>430</v>
          </cell>
        </row>
        <row r="60">
          <cell r="C60">
            <v>478</v>
          </cell>
        </row>
        <row r="61">
          <cell r="C61">
            <v>577</v>
          </cell>
        </row>
        <row r="62">
          <cell r="C62">
            <v>645</v>
          </cell>
        </row>
        <row r="63">
          <cell r="C63">
            <v>147</v>
          </cell>
        </row>
        <row r="64">
          <cell r="C64">
            <v>100</v>
          </cell>
        </row>
        <row r="65">
          <cell r="C65">
            <v>0</v>
          </cell>
        </row>
        <row r="69">
          <cell r="C69">
            <v>0</v>
          </cell>
        </row>
      </sheetData>
      <sheetData sheetId="16" refreshError="1"/>
      <sheetData sheetId="17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 xml:space="preserve">Gestor: Glauber Neves 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10356</v>
          </cell>
        </row>
        <row r="16">
          <cell r="C16">
            <v>10390</v>
          </cell>
        </row>
        <row r="17">
          <cell r="C17">
            <v>10406</v>
          </cell>
        </row>
        <row r="18">
          <cell r="C18">
            <v>10362</v>
          </cell>
        </row>
        <row r="19">
          <cell r="C19">
            <v>10400</v>
          </cell>
        </row>
        <row r="20">
          <cell r="C20">
            <v>10369</v>
          </cell>
        </row>
        <row r="21">
          <cell r="C21">
            <v>10392</v>
          </cell>
        </row>
        <row r="22">
          <cell r="C22">
            <v>10361</v>
          </cell>
        </row>
        <row r="23">
          <cell r="C23">
            <v>10321</v>
          </cell>
        </row>
        <row r="24">
          <cell r="C24">
            <v>10322</v>
          </cell>
        </row>
        <row r="25">
          <cell r="C25">
            <v>10333</v>
          </cell>
        </row>
        <row r="26">
          <cell r="C26">
            <v>10396</v>
          </cell>
        </row>
        <row r="27">
          <cell r="C27">
            <v>10474</v>
          </cell>
        </row>
        <row r="28">
          <cell r="C28">
            <v>0</v>
          </cell>
        </row>
        <row r="29">
          <cell r="C29">
            <v>0</v>
          </cell>
        </row>
        <row r="35">
          <cell r="C35">
            <v>0</v>
          </cell>
        </row>
        <row r="38">
          <cell r="C38">
            <v>0</v>
          </cell>
        </row>
        <row r="39">
          <cell r="C39">
            <v>0</v>
          </cell>
        </row>
        <row r="43">
          <cell r="C43">
            <v>0</v>
          </cell>
        </row>
        <row r="44">
          <cell r="C44">
            <v>0</v>
          </cell>
        </row>
        <row r="45">
          <cell r="C45" t="str">
            <v>R$ Unitário</v>
          </cell>
        </row>
        <row r="46">
          <cell r="C46">
            <v>37</v>
          </cell>
        </row>
        <row r="47">
          <cell r="C47">
            <v>210</v>
          </cell>
        </row>
        <row r="48">
          <cell r="C48">
            <v>208</v>
          </cell>
        </row>
        <row r="49">
          <cell r="C49">
            <v>57</v>
          </cell>
        </row>
        <row r="50">
          <cell r="C50">
            <v>147</v>
          </cell>
        </row>
        <row r="51">
          <cell r="C51">
            <v>235</v>
          </cell>
        </row>
        <row r="52">
          <cell r="C52">
            <v>238</v>
          </cell>
        </row>
        <row r="53">
          <cell r="C53">
            <v>242</v>
          </cell>
        </row>
        <row r="54">
          <cell r="C54">
            <v>260</v>
          </cell>
        </row>
        <row r="55">
          <cell r="C55">
            <v>347</v>
          </cell>
        </row>
        <row r="56">
          <cell r="C56">
            <v>367</v>
          </cell>
        </row>
        <row r="57">
          <cell r="C57">
            <v>367</v>
          </cell>
        </row>
        <row r="58">
          <cell r="C58">
            <v>447</v>
          </cell>
        </row>
        <row r="59">
          <cell r="C59">
            <v>497</v>
          </cell>
        </row>
        <row r="60">
          <cell r="C60">
            <v>597</v>
          </cell>
        </row>
        <row r="61">
          <cell r="C61">
            <v>395</v>
          </cell>
        </row>
        <row r="62">
          <cell r="C62">
            <v>442.75</v>
          </cell>
        </row>
        <row r="63">
          <cell r="C63">
            <v>430</v>
          </cell>
        </row>
        <row r="64">
          <cell r="C64">
            <v>478</v>
          </cell>
        </row>
        <row r="65">
          <cell r="C65">
            <v>577</v>
          </cell>
        </row>
        <row r="66">
          <cell r="C66">
            <v>645</v>
          </cell>
        </row>
        <row r="67">
          <cell r="C67">
            <v>147</v>
          </cell>
        </row>
        <row r="68">
          <cell r="C68">
            <v>100</v>
          </cell>
        </row>
        <row r="69">
          <cell r="C69">
            <v>0</v>
          </cell>
        </row>
        <row r="73">
          <cell r="C73">
            <v>0</v>
          </cell>
        </row>
      </sheetData>
      <sheetData sheetId="18" refreshError="1"/>
      <sheetData sheetId="19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Nilton Silva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14434</v>
          </cell>
        </row>
        <row r="16">
          <cell r="C16">
            <v>14107</v>
          </cell>
        </row>
        <row r="17">
          <cell r="C17">
            <v>14888</v>
          </cell>
        </row>
        <row r="18">
          <cell r="C18">
            <v>14884</v>
          </cell>
        </row>
        <row r="19">
          <cell r="C19">
            <v>14706</v>
          </cell>
        </row>
        <row r="20">
          <cell r="C20">
            <v>14698</v>
          </cell>
        </row>
        <row r="21">
          <cell r="C21">
            <v>14615</v>
          </cell>
        </row>
        <row r="22">
          <cell r="C22">
            <v>14622</v>
          </cell>
        </row>
        <row r="23">
          <cell r="C23">
            <v>14123</v>
          </cell>
        </row>
        <row r="24">
          <cell r="C24">
            <v>2021</v>
          </cell>
        </row>
        <row r="25">
          <cell r="C25">
            <v>787</v>
          </cell>
        </row>
        <row r="26">
          <cell r="C26">
            <v>2308</v>
          </cell>
        </row>
        <row r="27">
          <cell r="C27">
            <v>2160</v>
          </cell>
        </row>
        <row r="28">
          <cell r="C28">
            <v>14616</v>
          </cell>
        </row>
        <row r="29">
          <cell r="C29">
            <v>1999</v>
          </cell>
        </row>
        <row r="30">
          <cell r="C30">
            <v>1997</v>
          </cell>
        </row>
        <row r="31">
          <cell r="C31">
            <v>1941</v>
          </cell>
        </row>
        <row r="32">
          <cell r="C32">
            <v>1943</v>
          </cell>
        </row>
        <row r="33">
          <cell r="C33">
            <v>16858</v>
          </cell>
        </row>
        <row r="34">
          <cell r="C34">
            <v>1106</v>
          </cell>
        </row>
        <row r="35">
          <cell r="C35">
            <v>1112</v>
          </cell>
        </row>
        <row r="36">
          <cell r="C36">
            <v>214621</v>
          </cell>
        </row>
        <row r="37">
          <cell r="C37">
            <v>1107</v>
          </cell>
        </row>
        <row r="38">
          <cell r="C38">
            <v>1110</v>
          </cell>
        </row>
        <row r="39">
          <cell r="C39">
            <v>14612</v>
          </cell>
        </row>
        <row r="40">
          <cell r="C40">
            <v>1113</v>
          </cell>
        </row>
        <row r="41">
          <cell r="C41">
            <v>16884</v>
          </cell>
        </row>
        <row r="42">
          <cell r="C42">
            <v>14697</v>
          </cell>
        </row>
        <row r="43">
          <cell r="C43">
            <v>16885</v>
          </cell>
        </row>
        <row r="44">
          <cell r="C44">
            <v>1938</v>
          </cell>
        </row>
        <row r="45">
          <cell r="C45">
            <v>2015</v>
          </cell>
        </row>
        <row r="46">
          <cell r="C46">
            <v>2309</v>
          </cell>
        </row>
        <row r="47">
          <cell r="C47">
            <v>2017</v>
          </cell>
        </row>
        <row r="48">
          <cell r="C48">
            <v>2311</v>
          </cell>
        </row>
        <row r="49">
          <cell r="C49">
            <v>2013</v>
          </cell>
        </row>
        <row r="50">
          <cell r="C50">
            <v>14612</v>
          </cell>
        </row>
        <row r="51">
          <cell r="C51">
            <v>789</v>
          </cell>
        </row>
        <row r="52">
          <cell r="C52">
            <v>2310</v>
          </cell>
        </row>
        <row r="53">
          <cell r="C53">
            <v>2136</v>
          </cell>
        </row>
        <row r="54">
          <cell r="C54">
            <v>2142</v>
          </cell>
        </row>
        <row r="55">
          <cell r="C55">
            <v>2154</v>
          </cell>
        </row>
        <row r="56">
          <cell r="C56">
            <v>2158</v>
          </cell>
        </row>
        <row r="57">
          <cell r="C57">
            <v>16494</v>
          </cell>
        </row>
        <row r="58">
          <cell r="C58">
            <v>2172</v>
          </cell>
        </row>
        <row r="59">
          <cell r="C59">
            <v>2176</v>
          </cell>
        </row>
        <row r="60">
          <cell r="C60">
            <v>16296</v>
          </cell>
        </row>
        <row r="61">
          <cell r="C61">
            <v>2156</v>
          </cell>
        </row>
        <row r="62">
          <cell r="C62">
            <v>1934</v>
          </cell>
        </row>
        <row r="63">
          <cell r="C63">
            <v>1963</v>
          </cell>
        </row>
        <row r="64">
          <cell r="C64">
            <v>2152</v>
          </cell>
        </row>
        <row r="65">
          <cell r="C65">
            <v>2148</v>
          </cell>
        </row>
        <row r="66">
          <cell r="C66">
            <v>1965</v>
          </cell>
        </row>
        <row r="67">
          <cell r="C67">
            <v>2144</v>
          </cell>
        </row>
        <row r="68">
          <cell r="C68">
            <v>1949</v>
          </cell>
        </row>
        <row r="69">
          <cell r="C69">
            <v>2140</v>
          </cell>
        </row>
        <row r="70">
          <cell r="C70">
            <v>1951</v>
          </cell>
        </row>
        <row r="71">
          <cell r="C71">
            <v>16701</v>
          </cell>
        </row>
        <row r="72">
          <cell r="C72">
            <v>16703</v>
          </cell>
        </row>
        <row r="73">
          <cell r="C73">
            <v>16704</v>
          </cell>
        </row>
        <row r="74">
          <cell r="C74">
            <v>2128</v>
          </cell>
        </row>
        <row r="75">
          <cell r="C75">
            <v>2130</v>
          </cell>
        </row>
        <row r="76">
          <cell r="C76">
            <v>1954</v>
          </cell>
        </row>
        <row r="77">
          <cell r="C77">
            <v>2174</v>
          </cell>
        </row>
        <row r="78">
          <cell r="C78">
            <v>2131</v>
          </cell>
        </row>
        <row r="79">
          <cell r="C79">
            <v>1962</v>
          </cell>
        </row>
        <row r="80">
          <cell r="C80">
            <v>2134</v>
          </cell>
        </row>
        <row r="81">
          <cell r="C81">
            <v>2138</v>
          </cell>
        </row>
        <row r="82">
          <cell r="C82">
            <v>2164</v>
          </cell>
        </row>
        <row r="83">
          <cell r="C83">
            <v>1939</v>
          </cell>
        </row>
        <row r="84">
          <cell r="C84">
            <v>2150</v>
          </cell>
        </row>
        <row r="85">
          <cell r="C85">
            <v>1947</v>
          </cell>
        </row>
        <row r="86">
          <cell r="C86">
            <v>1946</v>
          </cell>
        </row>
        <row r="87">
          <cell r="C87">
            <v>2165</v>
          </cell>
        </row>
        <row r="88">
          <cell r="C88">
            <v>1933</v>
          </cell>
        </row>
        <row r="89">
          <cell r="C89">
            <v>2146</v>
          </cell>
        </row>
        <row r="90">
          <cell r="C90">
            <v>1953</v>
          </cell>
        </row>
        <row r="91">
          <cell r="C91">
            <v>195</v>
          </cell>
        </row>
        <row r="92">
          <cell r="C92">
            <v>2171</v>
          </cell>
        </row>
        <row r="93">
          <cell r="C93">
            <v>16457</v>
          </cell>
        </row>
        <row r="94">
          <cell r="C94">
            <v>16504</v>
          </cell>
        </row>
        <row r="95">
          <cell r="C95">
            <v>0</v>
          </cell>
        </row>
        <row r="96">
          <cell r="C96">
            <v>0</v>
          </cell>
        </row>
        <row r="98">
          <cell r="C98">
            <v>14424</v>
          </cell>
        </row>
        <row r="99">
          <cell r="C99">
            <v>14425</v>
          </cell>
        </row>
        <row r="100">
          <cell r="C100">
            <v>14423</v>
          </cell>
        </row>
        <row r="101">
          <cell r="C101">
            <v>14427</v>
          </cell>
        </row>
        <row r="102">
          <cell r="C102">
            <v>14426</v>
          </cell>
        </row>
        <row r="103">
          <cell r="C103">
            <v>14664</v>
          </cell>
        </row>
        <row r="104">
          <cell r="C104">
            <v>14665</v>
          </cell>
        </row>
        <row r="105">
          <cell r="C105">
            <v>0</v>
          </cell>
        </row>
        <row r="106">
          <cell r="C106">
            <v>0</v>
          </cell>
        </row>
        <row r="111">
          <cell r="C111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0</v>
          </cell>
        </row>
        <row r="117">
          <cell r="C117">
            <v>0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>
            <v>0</v>
          </cell>
        </row>
        <row r="121">
          <cell r="C121" t="str">
            <v>R$ Unitário</v>
          </cell>
        </row>
        <row r="122">
          <cell r="C122">
            <v>37</v>
          </cell>
        </row>
        <row r="123">
          <cell r="C123">
            <v>210</v>
          </cell>
        </row>
        <row r="124">
          <cell r="C124">
            <v>208</v>
          </cell>
        </row>
        <row r="125">
          <cell r="C125">
            <v>57</v>
          </cell>
        </row>
        <row r="126">
          <cell r="C126">
            <v>147</v>
          </cell>
        </row>
        <row r="127">
          <cell r="C127">
            <v>235</v>
          </cell>
        </row>
        <row r="128">
          <cell r="C128">
            <v>238</v>
          </cell>
        </row>
        <row r="129">
          <cell r="C129">
            <v>242</v>
          </cell>
        </row>
        <row r="130">
          <cell r="C130">
            <v>260</v>
          </cell>
        </row>
        <row r="131">
          <cell r="C131">
            <v>347</v>
          </cell>
        </row>
        <row r="132">
          <cell r="C132">
            <v>367</v>
          </cell>
        </row>
        <row r="133">
          <cell r="C133">
            <v>367</v>
          </cell>
        </row>
        <row r="134">
          <cell r="C134">
            <v>447</v>
          </cell>
        </row>
        <row r="135">
          <cell r="C135">
            <v>497</v>
          </cell>
        </row>
        <row r="136">
          <cell r="C136">
            <v>597</v>
          </cell>
        </row>
        <row r="137">
          <cell r="C137">
            <v>395</v>
          </cell>
        </row>
        <row r="138">
          <cell r="C138">
            <v>442.75</v>
          </cell>
        </row>
        <row r="139">
          <cell r="C139">
            <v>430</v>
          </cell>
        </row>
        <row r="140">
          <cell r="C140">
            <v>478</v>
          </cell>
        </row>
        <row r="141">
          <cell r="C141">
            <v>577</v>
          </cell>
        </row>
        <row r="142">
          <cell r="C142">
            <v>645</v>
          </cell>
        </row>
        <row r="143">
          <cell r="C143">
            <v>147</v>
          </cell>
        </row>
        <row r="144">
          <cell r="C144">
            <v>100</v>
          </cell>
        </row>
        <row r="145">
          <cell r="C145">
            <v>0</v>
          </cell>
        </row>
        <row r="149">
          <cell r="C149">
            <v>0</v>
          </cell>
        </row>
      </sheetData>
      <sheetData sheetId="20" refreshError="1"/>
      <sheetData sheetId="21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Cidélia Bispo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13880</v>
          </cell>
        </row>
        <row r="16">
          <cell r="C16">
            <v>16076</v>
          </cell>
        </row>
        <row r="17">
          <cell r="C17">
            <v>6008</v>
          </cell>
        </row>
        <row r="18">
          <cell r="C18">
            <v>10363</v>
          </cell>
        </row>
        <row r="19">
          <cell r="C19">
            <v>17164</v>
          </cell>
        </row>
        <row r="20">
          <cell r="C20">
            <v>16619</v>
          </cell>
        </row>
        <row r="21">
          <cell r="C21">
            <v>0</v>
          </cell>
        </row>
        <row r="22">
          <cell r="C22">
            <v>0</v>
          </cell>
        </row>
        <row r="27">
          <cell r="C27">
            <v>0</v>
          </cell>
        </row>
        <row r="30">
          <cell r="C30">
            <v>0</v>
          </cell>
        </row>
        <row r="31">
          <cell r="C31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 t="str">
            <v>R$ Unitário</v>
          </cell>
        </row>
        <row r="38">
          <cell r="C38">
            <v>37</v>
          </cell>
        </row>
        <row r="39">
          <cell r="C39">
            <v>210</v>
          </cell>
        </row>
        <row r="40">
          <cell r="C40">
            <v>208</v>
          </cell>
        </row>
        <row r="41">
          <cell r="C41">
            <v>57</v>
          </cell>
        </row>
        <row r="42">
          <cell r="C42">
            <v>147</v>
          </cell>
        </row>
        <row r="43">
          <cell r="C43">
            <v>235</v>
          </cell>
        </row>
        <row r="44">
          <cell r="C44">
            <v>238</v>
          </cell>
        </row>
        <row r="45">
          <cell r="C45">
            <v>242</v>
          </cell>
        </row>
        <row r="46">
          <cell r="C46">
            <v>260</v>
          </cell>
        </row>
        <row r="47">
          <cell r="C47">
            <v>347</v>
          </cell>
        </row>
        <row r="48">
          <cell r="C48">
            <v>367</v>
          </cell>
        </row>
        <row r="49">
          <cell r="C49">
            <v>367</v>
          </cell>
        </row>
        <row r="50">
          <cell r="C50">
            <v>447</v>
          </cell>
        </row>
        <row r="51">
          <cell r="C51">
            <v>497</v>
          </cell>
        </row>
        <row r="52">
          <cell r="C52">
            <v>597</v>
          </cell>
        </row>
        <row r="53">
          <cell r="C53">
            <v>395</v>
          </cell>
        </row>
        <row r="54">
          <cell r="C54">
            <v>442.75</v>
          </cell>
        </row>
        <row r="55">
          <cell r="C55">
            <v>430</v>
          </cell>
        </row>
        <row r="56">
          <cell r="C56">
            <v>478</v>
          </cell>
        </row>
        <row r="57">
          <cell r="C57">
            <v>577</v>
          </cell>
        </row>
        <row r="58">
          <cell r="C58">
            <v>645</v>
          </cell>
        </row>
        <row r="59">
          <cell r="C59">
            <v>147</v>
          </cell>
        </row>
        <row r="60">
          <cell r="C60">
            <v>100</v>
          </cell>
        </row>
        <row r="61">
          <cell r="C61">
            <v>0</v>
          </cell>
        </row>
      </sheetData>
      <sheetData sheetId="22" refreshError="1"/>
      <sheetData sheetId="23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Diego Sales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16165</v>
          </cell>
        </row>
        <row r="16">
          <cell r="C16">
            <v>14681</v>
          </cell>
        </row>
        <row r="17">
          <cell r="C17">
            <v>14163</v>
          </cell>
        </row>
        <row r="18">
          <cell r="C18">
            <v>14097</v>
          </cell>
        </row>
        <row r="19">
          <cell r="C19">
            <v>16509</v>
          </cell>
        </row>
        <row r="20">
          <cell r="C20">
            <v>13666</v>
          </cell>
        </row>
        <row r="21">
          <cell r="C21">
            <v>1777</v>
          </cell>
        </row>
        <row r="22">
          <cell r="C22">
            <v>1282</v>
          </cell>
        </row>
        <row r="23">
          <cell r="C23">
            <v>16029</v>
          </cell>
        </row>
        <row r="24">
          <cell r="C24">
            <v>16026</v>
          </cell>
        </row>
        <row r="25">
          <cell r="C25">
            <v>16028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14682</v>
          </cell>
        </row>
        <row r="30">
          <cell r="C30">
            <v>14635</v>
          </cell>
        </row>
        <row r="31">
          <cell r="C31" t="str">
            <v>14637</v>
          </cell>
        </row>
        <row r="32">
          <cell r="C32">
            <v>14620</v>
          </cell>
        </row>
        <row r="33">
          <cell r="C33" t="str">
            <v>14608</v>
          </cell>
        </row>
        <row r="34">
          <cell r="C34" t="str">
            <v>16503</v>
          </cell>
        </row>
        <row r="35">
          <cell r="C35" t="str">
            <v>15979</v>
          </cell>
        </row>
        <row r="36">
          <cell r="C36" t="str">
            <v>7237</v>
          </cell>
        </row>
        <row r="37">
          <cell r="C37" t="str">
            <v>7490</v>
          </cell>
        </row>
        <row r="38">
          <cell r="C38" t="str">
            <v>6701</v>
          </cell>
        </row>
        <row r="39">
          <cell r="C39" t="str">
            <v>010344</v>
          </cell>
        </row>
        <row r="40">
          <cell r="C40" t="str">
            <v>010336</v>
          </cell>
        </row>
        <row r="41">
          <cell r="C41">
            <v>0</v>
          </cell>
        </row>
        <row r="42">
          <cell r="C42">
            <v>0</v>
          </cell>
        </row>
        <row r="43">
          <cell r="C43">
            <v>0</v>
          </cell>
        </row>
        <row r="44">
          <cell r="C44">
            <v>16149</v>
          </cell>
        </row>
        <row r="45">
          <cell r="C45">
            <v>16114</v>
          </cell>
        </row>
        <row r="46">
          <cell r="C46">
            <v>15288</v>
          </cell>
        </row>
        <row r="47">
          <cell r="C47">
            <v>12026</v>
          </cell>
        </row>
        <row r="48">
          <cell r="C48" t="str">
            <v>12014</v>
          </cell>
        </row>
        <row r="49">
          <cell r="C49" t="str">
            <v>12029</v>
          </cell>
        </row>
        <row r="50">
          <cell r="C50" t="str">
            <v>11555</v>
          </cell>
        </row>
        <row r="51">
          <cell r="C51" t="str">
            <v>11529</v>
          </cell>
        </row>
        <row r="52">
          <cell r="C52">
            <v>16584</v>
          </cell>
        </row>
        <row r="53">
          <cell r="C53" t="str">
            <v>12080</v>
          </cell>
        </row>
        <row r="54">
          <cell r="C54">
            <v>17127</v>
          </cell>
        </row>
        <row r="55">
          <cell r="C55">
            <v>17129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0</v>
          </cell>
        </row>
        <row r="59">
          <cell r="C59">
            <v>16141</v>
          </cell>
        </row>
        <row r="60">
          <cell r="C60">
            <v>16106</v>
          </cell>
        </row>
        <row r="61">
          <cell r="C61">
            <v>16138</v>
          </cell>
        </row>
        <row r="62">
          <cell r="C62">
            <v>16137</v>
          </cell>
        </row>
        <row r="63">
          <cell r="C63">
            <v>16112</v>
          </cell>
        </row>
        <row r="64">
          <cell r="C64">
            <v>16508</v>
          </cell>
        </row>
        <row r="65">
          <cell r="C65">
            <v>17130</v>
          </cell>
        </row>
        <row r="66">
          <cell r="C66">
            <v>17135</v>
          </cell>
        </row>
        <row r="67">
          <cell r="C67">
            <v>0</v>
          </cell>
        </row>
        <row r="68">
          <cell r="C68">
            <v>0</v>
          </cell>
        </row>
        <row r="69">
          <cell r="C69">
            <v>0</v>
          </cell>
        </row>
        <row r="70">
          <cell r="C70">
            <v>16171</v>
          </cell>
        </row>
        <row r="71">
          <cell r="C71">
            <v>16118</v>
          </cell>
        </row>
        <row r="72">
          <cell r="C72">
            <v>16132</v>
          </cell>
        </row>
        <row r="73">
          <cell r="C73">
            <v>16493</v>
          </cell>
        </row>
        <row r="74">
          <cell r="C74">
            <v>16490</v>
          </cell>
        </row>
        <row r="75">
          <cell r="C75">
            <v>16513</v>
          </cell>
        </row>
        <row r="76">
          <cell r="C76">
            <v>16543</v>
          </cell>
        </row>
        <row r="77">
          <cell r="C77">
            <v>16542</v>
          </cell>
        </row>
        <row r="78">
          <cell r="C78">
            <v>16329</v>
          </cell>
        </row>
        <row r="79">
          <cell r="C79">
            <v>16544</v>
          </cell>
        </row>
        <row r="80">
          <cell r="C80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>
            <v>14703</v>
          </cell>
        </row>
        <row r="84">
          <cell r="C84">
            <v>16147</v>
          </cell>
        </row>
        <row r="85">
          <cell r="C85">
            <v>16113</v>
          </cell>
        </row>
        <row r="86">
          <cell r="C86">
            <v>14119</v>
          </cell>
        </row>
        <row r="87">
          <cell r="C87">
            <v>16163</v>
          </cell>
        </row>
        <row r="88">
          <cell r="C88">
            <v>16109</v>
          </cell>
        </row>
        <row r="89">
          <cell r="C89">
            <v>16187</v>
          </cell>
        </row>
        <row r="90">
          <cell r="C90">
            <v>16559</v>
          </cell>
        </row>
        <row r="91">
          <cell r="C91">
            <v>0</v>
          </cell>
        </row>
        <row r="92">
          <cell r="C92">
            <v>0</v>
          </cell>
        </row>
        <row r="93">
          <cell r="C93">
            <v>0</v>
          </cell>
        </row>
        <row r="94">
          <cell r="C94">
            <v>16126</v>
          </cell>
        </row>
        <row r="95">
          <cell r="C95">
            <v>0</v>
          </cell>
        </row>
        <row r="96">
          <cell r="C96">
            <v>0</v>
          </cell>
        </row>
        <row r="97">
          <cell r="C97">
            <v>0</v>
          </cell>
        </row>
        <row r="98">
          <cell r="C98">
            <v>16186</v>
          </cell>
        </row>
        <row r="99">
          <cell r="C99">
            <v>16185</v>
          </cell>
        </row>
        <row r="100">
          <cell r="C100">
            <v>16604</v>
          </cell>
        </row>
        <row r="101">
          <cell r="C101">
            <v>16605</v>
          </cell>
        </row>
        <row r="102">
          <cell r="C102" t="str">
            <v>16608</v>
          </cell>
        </row>
        <row r="103">
          <cell r="C103">
            <v>0</v>
          </cell>
        </row>
        <row r="104">
          <cell r="C104">
            <v>0</v>
          </cell>
        </row>
        <row r="105">
          <cell r="C105">
            <v>0</v>
          </cell>
        </row>
        <row r="106">
          <cell r="C106">
            <v>16167</v>
          </cell>
        </row>
        <row r="107">
          <cell r="C107">
            <v>16128</v>
          </cell>
        </row>
        <row r="108">
          <cell r="C108">
            <v>16144</v>
          </cell>
        </row>
        <row r="109">
          <cell r="C109">
            <v>12022</v>
          </cell>
        </row>
        <row r="110">
          <cell r="C110">
            <v>16607</v>
          </cell>
        </row>
        <row r="111">
          <cell r="C111" t="str">
            <v>10128</v>
          </cell>
        </row>
        <row r="112">
          <cell r="C112" t="str">
            <v>16552</v>
          </cell>
        </row>
        <row r="113">
          <cell r="C113">
            <v>0</v>
          </cell>
        </row>
        <row r="114">
          <cell r="C114">
            <v>0</v>
          </cell>
        </row>
        <row r="115">
          <cell r="C115">
            <v>0</v>
          </cell>
        </row>
        <row r="116">
          <cell r="C116">
            <v>14686</v>
          </cell>
        </row>
        <row r="117">
          <cell r="C117">
            <v>14701</v>
          </cell>
        </row>
        <row r="118">
          <cell r="C118">
            <v>12497</v>
          </cell>
        </row>
        <row r="119">
          <cell r="C119">
            <v>14705</v>
          </cell>
        </row>
        <row r="120">
          <cell r="C120">
            <v>11638</v>
          </cell>
        </row>
        <row r="121">
          <cell r="C121">
            <v>15146</v>
          </cell>
        </row>
        <row r="122">
          <cell r="C122">
            <v>5430</v>
          </cell>
        </row>
        <row r="123">
          <cell r="C123">
            <v>14514</v>
          </cell>
        </row>
        <row r="124">
          <cell r="C124">
            <v>0</v>
          </cell>
        </row>
        <row r="125">
          <cell r="C125">
            <v>0</v>
          </cell>
        </row>
        <row r="126">
          <cell r="C126">
            <v>0</v>
          </cell>
        </row>
        <row r="127">
          <cell r="C127">
            <v>15333</v>
          </cell>
        </row>
        <row r="128">
          <cell r="C128">
            <v>15328</v>
          </cell>
        </row>
        <row r="129">
          <cell r="C129">
            <v>14093</v>
          </cell>
        </row>
        <row r="130">
          <cell r="C130">
            <v>16183</v>
          </cell>
        </row>
        <row r="131">
          <cell r="C131">
            <v>16606</v>
          </cell>
        </row>
        <row r="132">
          <cell r="C132">
            <v>16488</v>
          </cell>
        </row>
        <row r="133">
          <cell r="C133">
            <v>16063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16717</v>
          </cell>
        </row>
        <row r="138">
          <cell r="C138">
            <v>16143</v>
          </cell>
        </row>
        <row r="139">
          <cell r="C139">
            <v>16169</v>
          </cell>
        </row>
        <row r="140">
          <cell r="C140">
            <v>16161</v>
          </cell>
        </row>
        <row r="141">
          <cell r="C141">
            <v>16148</v>
          </cell>
        </row>
        <row r="142">
          <cell r="C142">
            <v>16177</v>
          </cell>
        </row>
        <row r="143">
          <cell r="C143">
            <v>16188</v>
          </cell>
        </row>
        <row r="144">
          <cell r="C144">
            <v>16192</v>
          </cell>
        </row>
        <row r="145">
          <cell r="C145">
            <v>16181</v>
          </cell>
        </row>
        <row r="146">
          <cell r="C146">
            <v>16157</v>
          </cell>
        </row>
        <row r="147">
          <cell r="C147">
            <v>16648</v>
          </cell>
        </row>
        <row r="148">
          <cell r="C148">
            <v>16658</v>
          </cell>
        </row>
        <row r="149">
          <cell r="C149">
            <v>16609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>
            <v>0</v>
          </cell>
        </row>
        <row r="153">
          <cell r="C153">
            <v>14110</v>
          </cell>
        </row>
        <row r="154">
          <cell r="C154">
            <v>16184</v>
          </cell>
        </row>
        <row r="155">
          <cell r="C155">
            <v>16500</v>
          </cell>
        </row>
        <row r="156">
          <cell r="C156">
            <v>16498</v>
          </cell>
        </row>
        <row r="157">
          <cell r="C157">
            <v>16334</v>
          </cell>
        </row>
        <row r="158">
          <cell r="C158">
            <v>0</v>
          </cell>
        </row>
        <row r="159">
          <cell r="C159">
            <v>0</v>
          </cell>
        </row>
        <row r="160">
          <cell r="C160">
            <v>0</v>
          </cell>
        </row>
        <row r="161">
          <cell r="C161">
            <v>16142</v>
          </cell>
        </row>
        <row r="162">
          <cell r="C162">
            <v>0</v>
          </cell>
        </row>
        <row r="163">
          <cell r="C163">
            <v>0</v>
          </cell>
        </row>
        <row r="164">
          <cell r="C164">
            <v>0</v>
          </cell>
        </row>
        <row r="165">
          <cell r="C165">
            <v>15848</v>
          </cell>
        </row>
        <row r="166">
          <cell r="C166">
            <v>0</v>
          </cell>
        </row>
        <row r="167">
          <cell r="C167">
            <v>0</v>
          </cell>
        </row>
        <row r="169">
          <cell r="C169">
            <v>16127</v>
          </cell>
        </row>
        <row r="170">
          <cell r="C170">
            <v>14498</v>
          </cell>
        </row>
        <row r="171">
          <cell r="C171">
            <v>0</v>
          </cell>
        </row>
        <row r="172">
          <cell r="C172">
            <v>0</v>
          </cell>
        </row>
        <row r="173">
          <cell r="C173">
            <v>0</v>
          </cell>
        </row>
        <row r="177">
          <cell r="C177">
            <v>0</v>
          </cell>
        </row>
        <row r="180">
          <cell r="C180">
            <v>0</v>
          </cell>
        </row>
        <row r="181">
          <cell r="C181">
            <v>0</v>
          </cell>
        </row>
        <row r="185">
          <cell r="C185">
            <v>0</v>
          </cell>
        </row>
        <row r="186">
          <cell r="C186">
            <v>0</v>
          </cell>
        </row>
        <row r="187">
          <cell r="C187" t="str">
            <v>R$ Unitário</v>
          </cell>
        </row>
        <row r="188">
          <cell r="C188">
            <v>37</v>
          </cell>
        </row>
        <row r="189">
          <cell r="C189">
            <v>210</v>
          </cell>
        </row>
        <row r="190">
          <cell r="C190">
            <v>208</v>
          </cell>
        </row>
        <row r="191">
          <cell r="C191">
            <v>57</v>
          </cell>
        </row>
        <row r="192">
          <cell r="C192">
            <v>147</v>
          </cell>
        </row>
        <row r="193">
          <cell r="C193">
            <v>235</v>
          </cell>
        </row>
        <row r="194">
          <cell r="C194">
            <v>238</v>
          </cell>
        </row>
        <row r="195">
          <cell r="C195">
            <v>242</v>
          </cell>
        </row>
        <row r="196">
          <cell r="C196">
            <v>260</v>
          </cell>
        </row>
        <row r="197">
          <cell r="C197">
            <v>347</v>
          </cell>
        </row>
        <row r="198">
          <cell r="C198">
            <v>367</v>
          </cell>
        </row>
        <row r="199">
          <cell r="C199">
            <v>367</v>
          </cell>
        </row>
        <row r="200">
          <cell r="C200">
            <v>447</v>
          </cell>
        </row>
        <row r="201">
          <cell r="C201">
            <v>497</v>
          </cell>
        </row>
        <row r="202">
          <cell r="C202">
            <v>597</v>
          </cell>
        </row>
        <row r="203">
          <cell r="C203">
            <v>395</v>
          </cell>
        </row>
        <row r="204">
          <cell r="C204">
            <v>442.75</v>
          </cell>
        </row>
        <row r="205">
          <cell r="C205">
            <v>430</v>
          </cell>
        </row>
        <row r="206">
          <cell r="C206">
            <v>478</v>
          </cell>
        </row>
        <row r="207">
          <cell r="C207">
            <v>577</v>
          </cell>
        </row>
        <row r="208">
          <cell r="C208">
            <v>645</v>
          </cell>
        </row>
        <row r="209">
          <cell r="C209">
            <v>147</v>
          </cell>
        </row>
        <row r="210">
          <cell r="C210">
            <v>100</v>
          </cell>
        </row>
        <row r="211">
          <cell r="C211">
            <v>0</v>
          </cell>
        </row>
        <row r="215">
          <cell r="C215">
            <v>0</v>
          </cell>
        </row>
      </sheetData>
      <sheetData sheetId="24" refreshError="1"/>
      <sheetData sheetId="25" refreshError="1"/>
      <sheetData sheetId="26" refreshError="1"/>
      <sheetData sheetId="27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Alisson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14642</v>
          </cell>
        </row>
        <row r="16">
          <cell r="C16">
            <v>14840</v>
          </cell>
        </row>
        <row r="17">
          <cell r="C17">
            <v>14848</v>
          </cell>
        </row>
        <row r="18">
          <cell r="C18">
            <v>16506</v>
          </cell>
        </row>
        <row r="19">
          <cell r="C19">
            <v>15974</v>
          </cell>
        </row>
        <row r="20">
          <cell r="C20">
            <v>16330</v>
          </cell>
        </row>
        <row r="21">
          <cell r="C21">
            <v>7226</v>
          </cell>
        </row>
        <row r="22">
          <cell r="C22">
            <v>16577</v>
          </cell>
        </row>
        <row r="23">
          <cell r="C23">
            <v>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14452</v>
          </cell>
        </row>
        <row r="27">
          <cell r="C27">
            <v>14455</v>
          </cell>
        </row>
        <row r="28">
          <cell r="C28">
            <v>15201</v>
          </cell>
        </row>
        <row r="29">
          <cell r="C29">
            <v>16131</v>
          </cell>
        </row>
        <row r="30">
          <cell r="C30">
            <v>16170</v>
          </cell>
        </row>
        <row r="31">
          <cell r="C31">
            <v>15153</v>
          </cell>
        </row>
        <row r="32">
          <cell r="C32">
            <v>14515</v>
          </cell>
        </row>
        <row r="33">
          <cell r="C33">
            <v>15975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  <row r="37">
          <cell r="C37">
            <v>16520</v>
          </cell>
        </row>
        <row r="38">
          <cell r="C38">
            <v>16514</v>
          </cell>
        </row>
        <row r="39">
          <cell r="C39">
            <v>0</v>
          </cell>
        </row>
        <row r="40">
          <cell r="C40">
            <v>0</v>
          </cell>
        </row>
        <row r="45">
          <cell r="C45">
            <v>0</v>
          </cell>
        </row>
        <row r="48">
          <cell r="C48">
            <v>0</v>
          </cell>
        </row>
        <row r="49">
          <cell r="C49">
            <v>0</v>
          </cell>
        </row>
        <row r="53">
          <cell r="C53">
            <v>0</v>
          </cell>
        </row>
        <row r="54">
          <cell r="C54">
            <v>0</v>
          </cell>
        </row>
        <row r="55">
          <cell r="C55" t="str">
            <v>R$ Unitário</v>
          </cell>
        </row>
        <row r="56">
          <cell r="C56">
            <v>37</v>
          </cell>
        </row>
        <row r="57">
          <cell r="C57">
            <v>210</v>
          </cell>
        </row>
        <row r="58">
          <cell r="C58">
            <v>208</v>
          </cell>
        </row>
        <row r="59">
          <cell r="C59">
            <v>57</v>
          </cell>
        </row>
        <row r="60">
          <cell r="C60">
            <v>147</v>
          </cell>
        </row>
        <row r="61">
          <cell r="C61">
            <v>235</v>
          </cell>
        </row>
        <row r="62">
          <cell r="C62">
            <v>238</v>
          </cell>
        </row>
        <row r="63">
          <cell r="C63">
            <v>242</v>
          </cell>
        </row>
        <row r="64">
          <cell r="C64">
            <v>260</v>
          </cell>
        </row>
        <row r="65">
          <cell r="C65">
            <v>347</v>
          </cell>
        </row>
        <row r="66">
          <cell r="C66">
            <v>367</v>
          </cell>
        </row>
        <row r="67">
          <cell r="C67">
            <v>367</v>
          </cell>
        </row>
        <row r="68">
          <cell r="C68">
            <v>447</v>
          </cell>
        </row>
        <row r="69">
          <cell r="C69">
            <v>497</v>
          </cell>
        </row>
        <row r="70">
          <cell r="C70">
            <v>597</v>
          </cell>
        </row>
        <row r="71">
          <cell r="C71">
            <v>395</v>
          </cell>
        </row>
        <row r="72">
          <cell r="C72">
            <v>442.75</v>
          </cell>
        </row>
        <row r="73">
          <cell r="C73">
            <v>430</v>
          </cell>
        </row>
        <row r="74">
          <cell r="C74">
            <v>478</v>
          </cell>
        </row>
        <row r="75">
          <cell r="C75">
            <v>577</v>
          </cell>
        </row>
        <row r="76">
          <cell r="C76">
            <v>645</v>
          </cell>
        </row>
        <row r="77">
          <cell r="C77">
            <v>147</v>
          </cell>
        </row>
        <row r="78">
          <cell r="C78">
            <v>100</v>
          </cell>
        </row>
        <row r="79">
          <cell r="C79">
            <v>0</v>
          </cell>
        </row>
      </sheetData>
      <sheetData sheetId="28" refreshError="1"/>
      <sheetData sheetId="29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José Rosalvo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10784</v>
          </cell>
        </row>
        <row r="16">
          <cell r="C16">
            <v>10781</v>
          </cell>
        </row>
        <row r="17">
          <cell r="C17">
            <v>10782</v>
          </cell>
        </row>
        <row r="18">
          <cell r="C18">
            <v>319</v>
          </cell>
        </row>
        <row r="19">
          <cell r="C19">
            <v>320</v>
          </cell>
        </row>
        <row r="20">
          <cell r="C20">
            <v>321</v>
          </cell>
        </row>
        <row r="21">
          <cell r="C21">
            <v>14847</v>
          </cell>
        </row>
        <row r="22">
          <cell r="C22">
            <v>14850</v>
          </cell>
        </row>
        <row r="23">
          <cell r="C23">
            <v>14835</v>
          </cell>
        </row>
        <row r="24">
          <cell r="C24">
            <v>0</v>
          </cell>
        </row>
        <row r="25">
          <cell r="C25">
            <v>0</v>
          </cell>
        </row>
        <row r="27">
          <cell r="C27">
            <v>11517</v>
          </cell>
        </row>
        <row r="28">
          <cell r="C28">
            <v>11479</v>
          </cell>
        </row>
        <row r="29">
          <cell r="C29">
            <v>0</v>
          </cell>
        </row>
        <row r="30">
          <cell r="C30">
            <v>0</v>
          </cell>
        </row>
        <row r="32">
          <cell r="C32">
            <v>15317</v>
          </cell>
        </row>
        <row r="33">
          <cell r="C33">
            <v>15319</v>
          </cell>
        </row>
        <row r="34">
          <cell r="C34">
            <v>15318</v>
          </cell>
        </row>
        <row r="35">
          <cell r="C35">
            <v>15316</v>
          </cell>
        </row>
        <row r="36">
          <cell r="C36">
            <v>15314</v>
          </cell>
        </row>
        <row r="37">
          <cell r="C37">
            <v>15315</v>
          </cell>
        </row>
        <row r="38">
          <cell r="C38">
            <v>0</v>
          </cell>
        </row>
        <row r="39">
          <cell r="C39">
            <v>0</v>
          </cell>
        </row>
        <row r="44">
          <cell r="C44">
            <v>0</v>
          </cell>
        </row>
        <row r="47">
          <cell r="C47">
            <v>0</v>
          </cell>
        </row>
        <row r="48">
          <cell r="C48">
            <v>0</v>
          </cell>
        </row>
        <row r="52">
          <cell r="C52">
            <v>0</v>
          </cell>
        </row>
        <row r="53">
          <cell r="C53">
            <v>0</v>
          </cell>
        </row>
        <row r="54">
          <cell r="C54" t="str">
            <v>R$ Unitário</v>
          </cell>
        </row>
        <row r="55">
          <cell r="C55">
            <v>37</v>
          </cell>
        </row>
        <row r="56">
          <cell r="C56">
            <v>210</v>
          </cell>
        </row>
        <row r="57">
          <cell r="C57">
            <v>208</v>
          </cell>
        </row>
        <row r="58">
          <cell r="C58">
            <v>57</v>
          </cell>
        </row>
        <row r="59">
          <cell r="C59">
            <v>147</v>
          </cell>
        </row>
        <row r="60">
          <cell r="C60">
            <v>235</v>
          </cell>
        </row>
        <row r="61">
          <cell r="C61">
            <v>238</v>
          </cell>
        </row>
        <row r="62">
          <cell r="C62">
            <v>242</v>
          </cell>
        </row>
        <row r="63">
          <cell r="C63">
            <v>260</v>
          </cell>
        </row>
        <row r="64">
          <cell r="C64">
            <v>347</v>
          </cell>
        </row>
        <row r="65">
          <cell r="C65">
            <v>367</v>
          </cell>
        </row>
        <row r="66">
          <cell r="C66">
            <v>367</v>
          </cell>
        </row>
        <row r="67">
          <cell r="C67">
            <v>447</v>
          </cell>
        </row>
        <row r="68">
          <cell r="C68">
            <v>497</v>
          </cell>
        </row>
        <row r="69">
          <cell r="C69">
            <v>597</v>
          </cell>
        </row>
        <row r="70">
          <cell r="C70">
            <v>395</v>
          </cell>
        </row>
        <row r="71">
          <cell r="C71">
            <v>442.75</v>
          </cell>
        </row>
        <row r="72">
          <cell r="C72">
            <v>430</v>
          </cell>
        </row>
        <row r="73">
          <cell r="C73">
            <v>478</v>
          </cell>
        </row>
        <row r="74">
          <cell r="C74">
            <v>577</v>
          </cell>
        </row>
        <row r="75">
          <cell r="C75">
            <v>645</v>
          </cell>
        </row>
        <row r="76">
          <cell r="C76">
            <v>147</v>
          </cell>
        </row>
        <row r="77">
          <cell r="C77">
            <v>100</v>
          </cell>
        </row>
        <row r="78">
          <cell r="C78">
            <v>0</v>
          </cell>
        </row>
        <row r="82">
          <cell r="C82">
            <v>0</v>
          </cell>
        </row>
      </sheetData>
      <sheetData sheetId="30" refreshError="1"/>
      <sheetData sheetId="31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 xml:space="preserve">Gestor: Eduardo 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10998</v>
          </cell>
        </row>
        <row r="16">
          <cell r="C16">
            <v>12847</v>
          </cell>
        </row>
        <row r="17">
          <cell r="C17">
            <v>6797</v>
          </cell>
        </row>
        <row r="18">
          <cell r="C18">
            <v>7370</v>
          </cell>
        </row>
        <row r="19">
          <cell r="C19">
            <v>17163</v>
          </cell>
        </row>
        <row r="20">
          <cell r="C20">
            <v>15304</v>
          </cell>
        </row>
        <row r="21">
          <cell r="C21">
            <v>15202</v>
          </cell>
        </row>
        <row r="22">
          <cell r="C22">
            <v>17171</v>
          </cell>
        </row>
        <row r="23">
          <cell r="C23">
            <v>17163</v>
          </cell>
        </row>
        <row r="24">
          <cell r="C24">
            <v>17166</v>
          </cell>
        </row>
        <row r="25">
          <cell r="C25">
            <v>0</v>
          </cell>
        </row>
        <row r="26">
          <cell r="C26">
            <v>0</v>
          </cell>
        </row>
        <row r="31">
          <cell r="C31">
            <v>0</v>
          </cell>
        </row>
        <row r="34">
          <cell r="C34">
            <v>0</v>
          </cell>
        </row>
        <row r="35">
          <cell r="C35">
            <v>0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 t="str">
            <v>R$ Unitário</v>
          </cell>
        </row>
        <row r="42">
          <cell r="C42">
            <v>37</v>
          </cell>
        </row>
        <row r="43">
          <cell r="C43">
            <v>210</v>
          </cell>
        </row>
        <row r="44">
          <cell r="C44">
            <v>208</v>
          </cell>
        </row>
        <row r="45">
          <cell r="C45">
            <v>57</v>
          </cell>
        </row>
        <row r="46">
          <cell r="C46">
            <v>147</v>
          </cell>
        </row>
        <row r="47">
          <cell r="C47">
            <v>235</v>
          </cell>
        </row>
        <row r="48">
          <cell r="C48">
            <v>238</v>
          </cell>
        </row>
        <row r="49">
          <cell r="C49">
            <v>242</v>
          </cell>
        </row>
        <row r="50">
          <cell r="C50">
            <v>260</v>
          </cell>
        </row>
        <row r="51">
          <cell r="C51">
            <v>347</v>
          </cell>
        </row>
        <row r="52">
          <cell r="C52">
            <v>367</v>
          </cell>
        </row>
        <row r="53">
          <cell r="C53">
            <v>367</v>
          </cell>
        </row>
        <row r="54">
          <cell r="C54">
            <v>447</v>
          </cell>
        </row>
        <row r="55">
          <cell r="C55">
            <v>497</v>
          </cell>
        </row>
        <row r="56">
          <cell r="C56">
            <v>597</v>
          </cell>
        </row>
        <row r="57">
          <cell r="C57">
            <v>395</v>
          </cell>
        </row>
        <row r="58">
          <cell r="C58">
            <v>442.75</v>
          </cell>
        </row>
        <row r="59">
          <cell r="C59">
            <v>430</v>
          </cell>
        </row>
        <row r="60">
          <cell r="C60">
            <v>478</v>
          </cell>
        </row>
        <row r="61">
          <cell r="C61">
            <v>577</v>
          </cell>
        </row>
        <row r="62">
          <cell r="C62">
            <v>645</v>
          </cell>
        </row>
        <row r="63">
          <cell r="C63">
            <v>147</v>
          </cell>
        </row>
        <row r="64">
          <cell r="C64">
            <v>100</v>
          </cell>
        </row>
        <row r="65">
          <cell r="C65">
            <v>0</v>
          </cell>
        </row>
      </sheetData>
      <sheetData sheetId="32" refreshError="1"/>
      <sheetData sheetId="33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Vanderval Lima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14472</v>
          </cell>
        </row>
        <row r="16">
          <cell r="C16">
            <v>14403</v>
          </cell>
        </row>
        <row r="17">
          <cell r="C17">
            <v>14470</v>
          </cell>
        </row>
        <row r="18">
          <cell r="C18">
            <v>14473</v>
          </cell>
        </row>
        <row r="19">
          <cell r="C19">
            <v>14114</v>
          </cell>
        </row>
        <row r="20">
          <cell r="C20">
            <v>14113</v>
          </cell>
        </row>
        <row r="21">
          <cell r="C21">
            <v>14137</v>
          </cell>
        </row>
        <row r="22">
          <cell r="C22">
            <v>14112</v>
          </cell>
        </row>
        <row r="23">
          <cell r="C23">
            <v>14106</v>
          </cell>
        </row>
        <row r="24">
          <cell r="C24">
            <v>14111</v>
          </cell>
        </row>
        <row r="25">
          <cell r="C25">
            <v>14115</v>
          </cell>
        </row>
        <row r="26">
          <cell r="C26">
            <v>14513</v>
          </cell>
        </row>
        <row r="27">
          <cell r="C27">
            <v>14549</v>
          </cell>
        </row>
        <row r="28">
          <cell r="C28">
            <v>14554</v>
          </cell>
        </row>
        <row r="29">
          <cell r="C29">
            <v>14538</v>
          </cell>
        </row>
        <row r="30">
          <cell r="C30">
            <v>14544</v>
          </cell>
        </row>
        <row r="31">
          <cell r="C31">
            <v>14536</v>
          </cell>
        </row>
        <row r="32">
          <cell r="C32">
            <v>14550</v>
          </cell>
        </row>
        <row r="33">
          <cell r="C33">
            <v>14543</v>
          </cell>
        </row>
        <row r="34">
          <cell r="C34">
            <v>14537</v>
          </cell>
        </row>
        <row r="35">
          <cell r="C35">
            <v>0</v>
          </cell>
        </row>
        <row r="36">
          <cell r="C36">
            <v>0</v>
          </cell>
        </row>
        <row r="38">
          <cell r="C38">
            <v>9696</v>
          </cell>
        </row>
        <row r="39">
          <cell r="C39">
            <v>9692</v>
          </cell>
        </row>
        <row r="40">
          <cell r="C40">
            <v>9693</v>
          </cell>
        </row>
        <row r="41">
          <cell r="C41">
            <v>9689</v>
          </cell>
        </row>
        <row r="42">
          <cell r="C42">
            <v>9698</v>
          </cell>
        </row>
        <row r="43">
          <cell r="C43">
            <v>9727</v>
          </cell>
        </row>
        <row r="44">
          <cell r="C44">
            <v>9699</v>
          </cell>
        </row>
        <row r="45">
          <cell r="C45">
            <v>9717</v>
          </cell>
        </row>
        <row r="46">
          <cell r="C46">
            <v>9700</v>
          </cell>
        </row>
        <row r="47">
          <cell r="C47">
            <v>9720</v>
          </cell>
        </row>
        <row r="48">
          <cell r="C48">
            <v>9691</v>
          </cell>
        </row>
        <row r="49">
          <cell r="C49">
            <v>11377</v>
          </cell>
        </row>
        <row r="50">
          <cell r="C50">
            <v>9687</v>
          </cell>
        </row>
        <row r="51">
          <cell r="C51">
            <v>9702</v>
          </cell>
        </row>
        <row r="52">
          <cell r="C52">
            <v>9690</v>
          </cell>
        </row>
        <row r="53">
          <cell r="C53">
            <v>9517</v>
          </cell>
        </row>
        <row r="54">
          <cell r="C54">
            <v>9516</v>
          </cell>
        </row>
        <row r="55">
          <cell r="C55">
            <v>9697</v>
          </cell>
        </row>
        <row r="56">
          <cell r="C56">
            <v>9701</v>
          </cell>
        </row>
        <row r="57">
          <cell r="C57">
            <v>9512</v>
          </cell>
        </row>
        <row r="58">
          <cell r="C58">
            <v>9524</v>
          </cell>
        </row>
        <row r="59">
          <cell r="C59">
            <v>9515</v>
          </cell>
        </row>
        <row r="60">
          <cell r="C60">
            <v>9514</v>
          </cell>
        </row>
        <row r="61">
          <cell r="C61">
            <v>9513</v>
          </cell>
        </row>
        <row r="62">
          <cell r="C62">
            <v>12532</v>
          </cell>
        </row>
        <row r="63">
          <cell r="C63">
            <v>9791</v>
          </cell>
        </row>
        <row r="64">
          <cell r="C64">
            <v>9793</v>
          </cell>
        </row>
        <row r="65">
          <cell r="C65">
            <v>9694</v>
          </cell>
        </row>
        <row r="66">
          <cell r="C66">
            <v>9801</v>
          </cell>
        </row>
        <row r="67">
          <cell r="C67">
            <v>9803</v>
          </cell>
        </row>
        <row r="68">
          <cell r="C68">
            <v>9794</v>
          </cell>
        </row>
        <row r="69">
          <cell r="C69">
            <v>9800</v>
          </cell>
        </row>
        <row r="70">
          <cell r="C70">
            <v>9795</v>
          </cell>
        </row>
        <row r="71">
          <cell r="C71">
            <v>9796</v>
          </cell>
        </row>
        <row r="72">
          <cell r="C72">
            <v>9790</v>
          </cell>
        </row>
        <row r="73">
          <cell r="C73">
            <v>9802</v>
          </cell>
        </row>
        <row r="74">
          <cell r="C74">
            <v>10291</v>
          </cell>
        </row>
        <row r="75">
          <cell r="C75">
            <v>10294</v>
          </cell>
        </row>
        <row r="76">
          <cell r="C76">
            <v>10293</v>
          </cell>
        </row>
        <row r="77">
          <cell r="C77">
            <v>10292</v>
          </cell>
        </row>
        <row r="78">
          <cell r="C78">
            <v>9799</v>
          </cell>
        </row>
        <row r="79">
          <cell r="C79">
            <v>9792</v>
          </cell>
        </row>
        <row r="80">
          <cell r="C80">
            <v>9798</v>
          </cell>
        </row>
        <row r="81">
          <cell r="C81">
            <v>11323</v>
          </cell>
        </row>
        <row r="82">
          <cell r="C82">
            <v>9519</v>
          </cell>
        </row>
        <row r="83">
          <cell r="C83">
            <v>9518</v>
          </cell>
        </row>
        <row r="84">
          <cell r="C84">
            <v>12289</v>
          </cell>
        </row>
        <row r="85">
          <cell r="C85">
            <v>9502</v>
          </cell>
        </row>
        <row r="86">
          <cell r="C86">
            <v>9498</v>
          </cell>
        </row>
        <row r="87">
          <cell r="C87">
            <v>9499</v>
          </cell>
        </row>
        <row r="88">
          <cell r="C88">
            <v>9751</v>
          </cell>
        </row>
        <row r="89">
          <cell r="C89">
            <v>9744</v>
          </cell>
        </row>
        <row r="90">
          <cell r="C90">
            <v>9745</v>
          </cell>
        </row>
        <row r="91">
          <cell r="C91">
            <v>9741</v>
          </cell>
        </row>
        <row r="92">
          <cell r="C92">
            <v>9747</v>
          </cell>
        </row>
        <row r="93">
          <cell r="C93">
            <v>9752</v>
          </cell>
        </row>
        <row r="94">
          <cell r="C94">
            <v>9743</v>
          </cell>
        </row>
        <row r="95">
          <cell r="C95">
            <v>9740</v>
          </cell>
        </row>
        <row r="96">
          <cell r="C96">
            <v>9504</v>
          </cell>
        </row>
        <row r="97">
          <cell r="C97">
            <v>9577</v>
          </cell>
        </row>
        <row r="98">
          <cell r="C98">
            <v>9501</v>
          </cell>
        </row>
        <row r="99">
          <cell r="C99">
            <v>9500</v>
          </cell>
        </row>
        <row r="100">
          <cell r="C100">
            <v>9775</v>
          </cell>
        </row>
        <row r="101">
          <cell r="C101">
            <v>9765</v>
          </cell>
        </row>
        <row r="102">
          <cell r="C102">
            <v>9773</v>
          </cell>
        </row>
        <row r="103">
          <cell r="C103">
            <v>9767</v>
          </cell>
        </row>
        <row r="104">
          <cell r="C104">
            <v>9771</v>
          </cell>
        </row>
        <row r="105">
          <cell r="C105">
            <v>4293</v>
          </cell>
        </row>
        <row r="106">
          <cell r="C106">
            <v>4282</v>
          </cell>
        </row>
        <row r="107">
          <cell r="C107">
            <v>0</v>
          </cell>
        </row>
        <row r="108">
          <cell r="C108">
            <v>0</v>
          </cell>
        </row>
        <row r="110">
          <cell r="C110">
            <v>16737</v>
          </cell>
        </row>
        <row r="111">
          <cell r="C111">
            <v>16677</v>
          </cell>
        </row>
        <row r="112">
          <cell r="C112">
            <v>16667</v>
          </cell>
        </row>
        <row r="113">
          <cell r="C113">
            <v>0</v>
          </cell>
        </row>
        <row r="118">
          <cell r="C118">
            <v>0</v>
          </cell>
        </row>
        <row r="121">
          <cell r="C121">
            <v>0</v>
          </cell>
        </row>
        <row r="122">
          <cell r="C122">
            <v>0</v>
          </cell>
        </row>
        <row r="126">
          <cell r="C126">
            <v>0</v>
          </cell>
        </row>
        <row r="127">
          <cell r="C127">
            <v>0</v>
          </cell>
        </row>
        <row r="128">
          <cell r="C128" t="str">
            <v>R$ Unitário</v>
          </cell>
        </row>
        <row r="129">
          <cell r="C129">
            <v>37</v>
          </cell>
        </row>
        <row r="130">
          <cell r="C130">
            <v>210</v>
          </cell>
        </row>
        <row r="131">
          <cell r="C131">
            <v>208</v>
          </cell>
        </row>
        <row r="132">
          <cell r="C132">
            <v>57</v>
          </cell>
        </row>
        <row r="133">
          <cell r="C133">
            <v>147</v>
          </cell>
        </row>
        <row r="134">
          <cell r="C134">
            <v>235</v>
          </cell>
        </row>
        <row r="135">
          <cell r="C135">
            <v>238</v>
          </cell>
        </row>
        <row r="136">
          <cell r="C136">
            <v>242</v>
          </cell>
        </row>
        <row r="137">
          <cell r="C137">
            <v>260</v>
          </cell>
        </row>
        <row r="138">
          <cell r="C138">
            <v>347</v>
          </cell>
        </row>
        <row r="139">
          <cell r="C139">
            <v>367</v>
          </cell>
        </row>
        <row r="140">
          <cell r="C140">
            <v>367</v>
          </cell>
        </row>
        <row r="141">
          <cell r="C141">
            <v>447</v>
          </cell>
        </row>
        <row r="142">
          <cell r="C142">
            <v>497</v>
          </cell>
        </row>
        <row r="143">
          <cell r="C143">
            <v>597</v>
          </cell>
        </row>
        <row r="144">
          <cell r="C144">
            <v>395</v>
          </cell>
        </row>
        <row r="145">
          <cell r="C145">
            <v>442.75</v>
          </cell>
        </row>
        <row r="146">
          <cell r="C146">
            <v>430</v>
          </cell>
        </row>
        <row r="147">
          <cell r="C147">
            <v>478</v>
          </cell>
        </row>
        <row r="148">
          <cell r="C148">
            <v>577</v>
          </cell>
        </row>
        <row r="149">
          <cell r="C149">
            <v>645</v>
          </cell>
        </row>
        <row r="150">
          <cell r="C150">
            <v>147</v>
          </cell>
        </row>
        <row r="151">
          <cell r="C151">
            <v>100</v>
          </cell>
        </row>
        <row r="152">
          <cell r="C152">
            <v>0</v>
          </cell>
        </row>
      </sheetData>
      <sheetData sheetId="34" refreshError="1"/>
      <sheetData sheetId="35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Terezinha Jesus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14589</v>
          </cell>
        </row>
        <row r="16">
          <cell r="C16">
            <v>14685</v>
          </cell>
        </row>
        <row r="17">
          <cell r="C17">
            <v>14598</v>
          </cell>
        </row>
        <row r="18">
          <cell r="C18">
            <v>14624</v>
          </cell>
        </row>
        <row r="19">
          <cell r="C19">
            <v>14644</v>
          </cell>
        </row>
        <row r="20">
          <cell r="C20">
            <v>14684</v>
          </cell>
        </row>
        <row r="21">
          <cell r="C21">
            <v>14645</v>
          </cell>
        </row>
        <row r="22">
          <cell r="C22">
            <v>14647</v>
          </cell>
        </row>
        <row r="23">
          <cell r="C23">
            <v>14640</v>
          </cell>
        </row>
        <row r="24">
          <cell r="C24">
            <v>14672</v>
          </cell>
        </row>
        <row r="25">
          <cell r="C25">
            <v>15137</v>
          </cell>
        </row>
        <row r="26">
          <cell r="C26">
            <v>15140</v>
          </cell>
        </row>
        <row r="27">
          <cell r="C27">
            <v>16021</v>
          </cell>
        </row>
        <row r="28">
          <cell r="C28">
            <v>13638</v>
          </cell>
        </row>
        <row r="29">
          <cell r="C29">
            <v>13642</v>
          </cell>
        </row>
        <row r="30">
          <cell r="C30">
            <v>13640</v>
          </cell>
        </row>
        <row r="31">
          <cell r="C31">
            <v>13636</v>
          </cell>
        </row>
        <row r="32">
          <cell r="C32">
            <v>13641</v>
          </cell>
        </row>
        <row r="33">
          <cell r="C33">
            <v>12947</v>
          </cell>
        </row>
        <row r="34">
          <cell r="C34">
            <v>12948</v>
          </cell>
        </row>
        <row r="35">
          <cell r="C35">
            <v>16081</v>
          </cell>
        </row>
        <row r="36">
          <cell r="C36">
            <v>16080</v>
          </cell>
        </row>
        <row r="37">
          <cell r="C37">
            <v>16084</v>
          </cell>
        </row>
        <row r="38">
          <cell r="C38">
            <v>16083</v>
          </cell>
        </row>
        <row r="39">
          <cell r="C39">
            <v>12917</v>
          </cell>
        </row>
        <row r="40">
          <cell r="C40">
            <v>14500</v>
          </cell>
        </row>
        <row r="41">
          <cell r="C41">
            <v>13643</v>
          </cell>
        </row>
        <row r="42">
          <cell r="C42">
            <v>16086</v>
          </cell>
        </row>
        <row r="43">
          <cell r="C43">
            <v>16082</v>
          </cell>
        </row>
        <row r="44">
          <cell r="C44">
            <v>16085</v>
          </cell>
        </row>
        <row r="45">
          <cell r="C45">
            <v>16351</v>
          </cell>
        </row>
        <row r="46">
          <cell r="C46">
            <v>16349</v>
          </cell>
        </row>
        <row r="47">
          <cell r="C47">
            <v>16342</v>
          </cell>
        </row>
        <row r="48">
          <cell r="C48">
            <v>16353</v>
          </cell>
        </row>
        <row r="49">
          <cell r="C49">
            <v>16343</v>
          </cell>
        </row>
        <row r="50">
          <cell r="C50">
            <v>16352</v>
          </cell>
        </row>
        <row r="51">
          <cell r="C51">
            <v>16345</v>
          </cell>
        </row>
        <row r="52">
          <cell r="C52">
            <v>16341</v>
          </cell>
        </row>
        <row r="53">
          <cell r="C53">
            <v>16340</v>
          </cell>
        </row>
        <row r="54">
          <cell r="C54">
            <v>16344</v>
          </cell>
        </row>
        <row r="55">
          <cell r="C55">
            <v>16347</v>
          </cell>
        </row>
        <row r="56">
          <cell r="C56">
            <v>16346</v>
          </cell>
        </row>
        <row r="57">
          <cell r="C57">
            <v>16333</v>
          </cell>
        </row>
        <row r="58">
          <cell r="C58">
            <v>16337</v>
          </cell>
        </row>
        <row r="59">
          <cell r="C59">
            <v>16332</v>
          </cell>
        </row>
        <row r="60">
          <cell r="C60">
            <v>16331</v>
          </cell>
        </row>
        <row r="61">
          <cell r="C61">
            <v>16348</v>
          </cell>
        </row>
        <row r="62">
          <cell r="C62">
            <v>16327</v>
          </cell>
        </row>
        <row r="63">
          <cell r="C63">
            <v>16326</v>
          </cell>
        </row>
        <row r="64">
          <cell r="C64">
            <v>16336</v>
          </cell>
        </row>
        <row r="65">
          <cell r="C65">
            <v>16323</v>
          </cell>
        </row>
        <row r="66">
          <cell r="C66">
            <v>16335</v>
          </cell>
        </row>
        <row r="67">
          <cell r="C67">
            <v>0</v>
          </cell>
        </row>
        <row r="68">
          <cell r="C68">
            <v>0</v>
          </cell>
        </row>
        <row r="73">
          <cell r="C73">
            <v>0</v>
          </cell>
        </row>
        <row r="76">
          <cell r="C76">
            <v>0</v>
          </cell>
        </row>
        <row r="77">
          <cell r="C77">
            <v>0</v>
          </cell>
        </row>
        <row r="81">
          <cell r="C81">
            <v>0</v>
          </cell>
        </row>
        <row r="82">
          <cell r="C82">
            <v>0</v>
          </cell>
        </row>
        <row r="83">
          <cell r="C83" t="str">
            <v>R$ Unitário</v>
          </cell>
        </row>
        <row r="84">
          <cell r="C84">
            <v>37</v>
          </cell>
        </row>
        <row r="85">
          <cell r="C85">
            <v>210</v>
          </cell>
        </row>
        <row r="86">
          <cell r="C86">
            <v>208</v>
          </cell>
        </row>
        <row r="87">
          <cell r="C87">
            <v>57</v>
          </cell>
        </row>
        <row r="88">
          <cell r="C88">
            <v>147</v>
          </cell>
        </row>
        <row r="89">
          <cell r="C89">
            <v>235</v>
          </cell>
        </row>
        <row r="90">
          <cell r="C90">
            <v>238</v>
          </cell>
        </row>
        <row r="91">
          <cell r="C91">
            <v>242</v>
          </cell>
        </row>
        <row r="92">
          <cell r="C92">
            <v>260</v>
          </cell>
        </row>
        <row r="93">
          <cell r="C93">
            <v>347</v>
          </cell>
        </row>
        <row r="94">
          <cell r="C94">
            <v>367</v>
          </cell>
        </row>
        <row r="95">
          <cell r="C95">
            <v>367</v>
          </cell>
        </row>
        <row r="96">
          <cell r="C96">
            <v>447</v>
          </cell>
        </row>
        <row r="97">
          <cell r="C97">
            <v>497</v>
          </cell>
        </row>
        <row r="98">
          <cell r="C98">
            <v>597</v>
          </cell>
        </row>
        <row r="99">
          <cell r="C99">
            <v>395</v>
          </cell>
        </row>
        <row r="100">
          <cell r="C100">
            <v>442.75</v>
          </cell>
        </row>
        <row r="101">
          <cell r="C101">
            <v>430</v>
          </cell>
        </row>
        <row r="102">
          <cell r="C102">
            <v>478</v>
          </cell>
        </row>
        <row r="103">
          <cell r="C103">
            <v>577</v>
          </cell>
        </row>
        <row r="104">
          <cell r="C104">
            <v>645</v>
          </cell>
        </row>
        <row r="105">
          <cell r="C105">
            <v>147</v>
          </cell>
        </row>
        <row r="106">
          <cell r="C106">
            <v>100</v>
          </cell>
        </row>
        <row r="107">
          <cell r="C107">
            <v>0</v>
          </cell>
        </row>
        <row r="111">
          <cell r="C111">
            <v>0</v>
          </cell>
        </row>
      </sheetData>
      <sheetData sheetId="36" refreshError="1"/>
      <sheetData sheetId="37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Manuela Barreto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5">
          <cell r="C15">
            <v>915</v>
          </cell>
        </row>
        <row r="16">
          <cell r="C16">
            <v>1046</v>
          </cell>
        </row>
        <row r="17">
          <cell r="C17">
            <v>1044</v>
          </cell>
        </row>
        <row r="18">
          <cell r="C18">
            <v>14122</v>
          </cell>
        </row>
        <row r="19">
          <cell r="C19">
            <v>14611</v>
          </cell>
        </row>
        <row r="20">
          <cell r="C20">
            <v>903</v>
          </cell>
        </row>
        <row r="21">
          <cell r="C21">
            <v>1441</v>
          </cell>
        </row>
        <row r="22">
          <cell r="C22">
            <v>1920</v>
          </cell>
        </row>
        <row r="23">
          <cell r="C23">
            <v>2236</v>
          </cell>
        </row>
        <row r="24">
          <cell r="C24">
            <v>2368</v>
          </cell>
        </row>
        <row r="25">
          <cell r="C25">
            <v>2374</v>
          </cell>
        </row>
        <row r="26">
          <cell r="C26">
            <v>2370</v>
          </cell>
        </row>
        <row r="27">
          <cell r="C27">
            <v>2376</v>
          </cell>
        </row>
        <row r="28">
          <cell r="C28">
            <v>2372</v>
          </cell>
        </row>
        <row r="29">
          <cell r="C29">
            <v>15258</v>
          </cell>
        </row>
        <row r="30">
          <cell r="C30">
            <v>14619</v>
          </cell>
        </row>
        <row r="31">
          <cell r="C31">
            <v>15323</v>
          </cell>
        </row>
        <row r="32">
          <cell r="C32">
            <v>15322</v>
          </cell>
        </row>
        <row r="33">
          <cell r="C33">
            <v>14512</v>
          </cell>
        </row>
        <row r="34">
          <cell r="C34">
            <v>15141</v>
          </cell>
        </row>
        <row r="35">
          <cell r="C35">
            <v>14836</v>
          </cell>
        </row>
        <row r="36">
          <cell r="C36">
            <v>1824</v>
          </cell>
        </row>
        <row r="37">
          <cell r="C37">
            <v>1823</v>
          </cell>
        </row>
        <row r="38">
          <cell r="C38">
            <v>2083</v>
          </cell>
        </row>
        <row r="39">
          <cell r="C39">
            <v>941</v>
          </cell>
        </row>
        <row r="40">
          <cell r="C40">
            <v>21927</v>
          </cell>
        </row>
        <row r="41">
          <cell r="C41">
            <v>16753</v>
          </cell>
        </row>
        <row r="42">
          <cell r="C42">
            <v>0</v>
          </cell>
        </row>
        <row r="43">
          <cell r="C43">
            <v>0</v>
          </cell>
        </row>
        <row r="48">
          <cell r="C48">
            <v>0</v>
          </cell>
        </row>
        <row r="51">
          <cell r="C51">
            <v>0</v>
          </cell>
        </row>
        <row r="52">
          <cell r="C52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 t="str">
            <v>R$ Unitário</v>
          </cell>
        </row>
        <row r="59">
          <cell r="C59">
            <v>37</v>
          </cell>
        </row>
        <row r="60">
          <cell r="C60">
            <v>210</v>
          </cell>
        </row>
        <row r="61">
          <cell r="C61">
            <v>208</v>
          </cell>
        </row>
        <row r="62">
          <cell r="C62">
            <v>57</v>
          </cell>
        </row>
        <row r="63">
          <cell r="C63">
            <v>147</v>
          </cell>
        </row>
        <row r="64">
          <cell r="C64">
            <v>235</v>
          </cell>
        </row>
        <row r="65">
          <cell r="C65">
            <v>238</v>
          </cell>
        </row>
        <row r="66">
          <cell r="C66">
            <v>242</v>
          </cell>
        </row>
        <row r="67">
          <cell r="C67">
            <v>260</v>
          </cell>
        </row>
        <row r="68">
          <cell r="C68">
            <v>347</v>
          </cell>
        </row>
        <row r="69">
          <cell r="C69">
            <v>367</v>
          </cell>
        </row>
        <row r="70">
          <cell r="C70">
            <v>367</v>
          </cell>
        </row>
        <row r="71">
          <cell r="C71">
            <v>447</v>
          </cell>
        </row>
        <row r="72">
          <cell r="C72">
            <v>497</v>
          </cell>
        </row>
        <row r="73">
          <cell r="C73">
            <v>597</v>
          </cell>
        </row>
        <row r="74">
          <cell r="C74">
            <v>395</v>
          </cell>
        </row>
        <row r="75">
          <cell r="C75">
            <v>442.75</v>
          </cell>
        </row>
        <row r="76">
          <cell r="C76">
            <v>430</v>
          </cell>
        </row>
        <row r="77">
          <cell r="C77">
            <v>478</v>
          </cell>
        </row>
        <row r="78">
          <cell r="C78">
            <v>577</v>
          </cell>
        </row>
        <row r="79">
          <cell r="C79">
            <v>645</v>
          </cell>
        </row>
        <row r="80">
          <cell r="C80">
            <v>147</v>
          </cell>
        </row>
        <row r="81">
          <cell r="C81">
            <v>100</v>
          </cell>
        </row>
        <row r="82">
          <cell r="C82">
            <v>0</v>
          </cell>
        </row>
        <row r="86">
          <cell r="C86">
            <v>0</v>
          </cell>
        </row>
      </sheetData>
      <sheetData sheetId="38" refreshError="1"/>
      <sheetData sheetId="39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Juciene Santos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2">
          <cell r="C12">
            <v>1</v>
          </cell>
        </row>
        <row r="13">
          <cell r="C13">
            <v>4</v>
          </cell>
        </row>
        <row r="15">
          <cell r="C15">
            <v>29450</v>
          </cell>
        </row>
        <row r="16">
          <cell r="C16">
            <v>211933</v>
          </cell>
        </row>
        <row r="17">
          <cell r="C17">
            <v>212028</v>
          </cell>
        </row>
        <row r="18">
          <cell r="C18">
            <v>20257</v>
          </cell>
        </row>
        <row r="19">
          <cell r="C19">
            <v>20173</v>
          </cell>
        </row>
        <row r="20">
          <cell r="C20">
            <v>529</v>
          </cell>
        </row>
        <row r="21">
          <cell r="C21">
            <v>530</v>
          </cell>
        </row>
        <row r="22">
          <cell r="C22">
            <v>531</v>
          </cell>
        </row>
        <row r="23">
          <cell r="C23">
            <v>600</v>
          </cell>
        </row>
        <row r="24">
          <cell r="C24">
            <v>29449</v>
          </cell>
        </row>
        <row r="25">
          <cell r="C25">
            <v>290</v>
          </cell>
        </row>
        <row r="26">
          <cell r="C26">
            <v>843</v>
          </cell>
        </row>
        <row r="27">
          <cell r="C27">
            <v>2873</v>
          </cell>
        </row>
        <row r="28">
          <cell r="C28">
            <v>15383</v>
          </cell>
        </row>
        <row r="29">
          <cell r="C29">
            <v>15282</v>
          </cell>
        </row>
        <row r="30">
          <cell r="C30">
            <v>313</v>
          </cell>
        </row>
        <row r="31">
          <cell r="C31">
            <v>327</v>
          </cell>
        </row>
        <row r="32">
          <cell r="C32">
            <v>175</v>
          </cell>
        </row>
        <row r="33">
          <cell r="C33">
            <v>312</v>
          </cell>
        </row>
        <row r="34">
          <cell r="C34">
            <v>364</v>
          </cell>
        </row>
        <row r="35">
          <cell r="C35">
            <v>2600</v>
          </cell>
        </row>
        <row r="36">
          <cell r="C36">
            <v>0</v>
          </cell>
        </row>
        <row r="37">
          <cell r="C37">
            <v>0</v>
          </cell>
        </row>
        <row r="39">
          <cell r="C39" t="str">
            <v>211935</v>
          </cell>
        </row>
        <row r="40">
          <cell r="C40">
            <v>211909</v>
          </cell>
        </row>
        <row r="41">
          <cell r="C41">
            <v>211912</v>
          </cell>
        </row>
        <row r="42">
          <cell r="C42">
            <v>211934</v>
          </cell>
        </row>
        <row r="43">
          <cell r="C43">
            <v>211921</v>
          </cell>
        </row>
        <row r="44">
          <cell r="C44">
            <v>210143</v>
          </cell>
        </row>
        <row r="45">
          <cell r="C45">
            <v>0</v>
          </cell>
        </row>
        <row r="46">
          <cell r="C46">
            <v>0</v>
          </cell>
        </row>
        <row r="47">
          <cell r="C47">
            <v>0</v>
          </cell>
        </row>
        <row r="48">
          <cell r="C48" t="str">
            <v>29746</v>
          </cell>
        </row>
        <row r="49">
          <cell r="C49">
            <v>25793</v>
          </cell>
        </row>
        <row r="50">
          <cell r="C50">
            <v>29742</v>
          </cell>
        </row>
        <row r="51">
          <cell r="C51">
            <v>885</v>
          </cell>
        </row>
        <row r="52">
          <cell r="C52">
            <v>2290</v>
          </cell>
        </row>
        <row r="53">
          <cell r="C53">
            <v>698</v>
          </cell>
        </row>
        <row r="54">
          <cell r="C54">
            <v>702</v>
          </cell>
        </row>
        <row r="55">
          <cell r="C55">
            <v>0</v>
          </cell>
        </row>
        <row r="56">
          <cell r="C56">
            <v>0</v>
          </cell>
        </row>
        <row r="57">
          <cell r="C57">
            <v>0</v>
          </cell>
        </row>
        <row r="58">
          <cell r="C58">
            <v>210708</v>
          </cell>
        </row>
        <row r="59">
          <cell r="C59">
            <v>10705</v>
          </cell>
        </row>
        <row r="60">
          <cell r="C60">
            <v>10704</v>
          </cell>
        </row>
        <row r="61">
          <cell r="C61">
            <v>10703</v>
          </cell>
        </row>
        <row r="62">
          <cell r="C62">
            <v>210706</v>
          </cell>
        </row>
        <row r="63">
          <cell r="C63">
            <v>8197</v>
          </cell>
        </row>
        <row r="64">
          <cell r="C64">
            <v>0</v>
          </cell>
        </row>
        <row r="65">
          <cell r="C65">
            <v>0</v>
          </cell>
        </row>
        <row r="67">
          <cell r="C67">
            <v>211650</v>
          </cell>
        </row>
        <row r="68">
          <cell r="C68">
            <v>11900</v>
          </cell>
        </row>
        <row r="69">
          <cell r="C69">
            <v>11640</v>
          </cell>
        </row>
        <row r="70">
          <cell r="C70">
            <v>11631</v>
          </cell>
        </row>
        <row r="71">
          <cell r="C71">
            <v>211654</v>
          </cell>
        </row>
        <row r="72">
          <cell r="C72">
            <v>13414</v>
          </cell>
        </row>
        <row r="73">
          <cell r="C73">
            <v>0</v>
          </cell>
        </row>
        <row r="74">
          <cell r="C74">
            <v>0</v>
          </cell>
        </row>
        <row r="76">
          <cell r="C76">
            <v>211125</v>
          </cell>
        </row>
        <row r="77">
          <cell r="C77">
            <v>211123</v>
          </cell>
        </row>
        <row r="78">
          <cell r="C78">
            <v>11073</v>
          </cell>
        </row>
        <row r="79">
          <cell r="C79">
            <v>11107</v>
          </cell>
        </row>
        <row r="80">
          <cell r="C80">
            <v>11119</v>
          </cell>
        </row>
        <row r="81">
          <cell r="C81">
            <v>0</v>
          </cell>
        </row>
        <row r="82">
          <cell r="C82">
            <v>0</v>
          </cell>
        </row>
        <row r="84">
          <cell r="C84">
            <v>2364</v>
          </cell>
        </row>
        <row r="85">
          <cell r="C85">
            <v>365</v>
          </cell>
        </row>
        <row r="86">
          <cell r="C86">
            <v>2366</v>
          </cell>
        </row>
        <row r="87">
          <cell r="C87">
            <v>2367</v>
          </cell>
        </row>
        <row r="88">
          <cell r="C88">
            <v>0</v>
          </cell>
        </row>
        <row r="89">
          <cell r="C89">
            <v>0</v>
          </cell>
        </row>
        <row r="91">
          <cell r="C91">
            <v>211962</v>
          </cell>
        </row>
        <row r="92">
          <cell r="C92">
            <v>211518</v>
          </cell>
        </row>
        <row r="93">
          <cell r="C93">
            <v>28494</v>
          </cell>
        </row>
        <row r="94">
          <cell r="C94">
            <v>11178</v>
          </cell>
        </row>
        <row r="95">
          <cell r="C95">
            <v>11179</v>
          </cell>
        </row>
        <row r="96">
          <cell r="C96">
            <v>11180</v>
          </cell>
        </row>
        <row r="97">
          <cell r="C97">
            <v>0</v>
          </cell>
        </row>
        <row r="98">
          <cell r="C98">
            <v>0</v>
          </cell>
        </row>
        <row r="100">
          <cell r="C100">
            <v>29834</v>
          </cell>
        </row>
        <row r="101">
          <cell r="C101">
            <v>210189</v>
          </cell>
        </row>
        <row r="102">
          <cell r="C102">
            <v>10187</v>
          </cell>
        </row>
        <row r="103">
          <cell r="C103">
            <v>9957</v>
          </cell>
        </row>
        <row r="104">
          <cell r="C104">
            <v>10190</v>
          </cell>
        </row>
        <row r="105">
          <cell r="C105">
            <v>820</v>
          </cell>
        </row>
        <row r="106">
          <cell r="C106">
            <v>0</v>
          </cell>
        </row>
        <row r="107">
          <cell r="C107">
            <v>0</v>
          </cell>
        </row>
        <row r="108">
          <cell r="C108">
            <v>0</v>
          </cell>
        </row>
        <row r="109">
          <cell r="C109">
            <v>20111</v>
          </cell>
        </row>
        <row r="110">
          <cell r="C110">
            <v>20110</v>
          </cell>
        </row>
        <row r="111">
          <cell r="C111">
            <v>112</v>
          </cell>
        </row>
        <row r="112">
          <cell r="C112">
            <v>0</v>
          </cell>
        </row>
        <row r="113">
          <cell r="C113">
            <v>0</v>
          </cell>
        </row>
        <row r="115">
          <cell r="C115">
            <v>216058</v>
          </cell>
        </row>
        <row r="116">
          <cell r="C116">
            <v>16495</v>
          </cell>
        </row>
        <row r="117">
          <cell r="C117">
            <v>0</v>
          </cell>
        </row>
        <row r="118">
          <cell r="C118">
            <v>0</v>
          </cell>
        </row>
        <row r="119">
          <cell r="C119">
            <v>0</v>
          </cell>
        </row>
        <row r="120">
          <cell r="C120">
            <v>16115</v>
          </cell>
        </row>
        <row r="121">
          <cell r="C121">
            <v>15330</v>
          </cell>
        </row>
        <row r="122">
          <cell r="C122">
            <v>14600</v>
          </cell>
        </row>
        <row r="123">
          <cell r="C123">
            <v>15341</v>
          </cell>
        </row>
        <row r="124">
          <cell r="C124">
            <v>14638</v>
          </cell>
        </row>
        <row r="125">
          <cell r="C125">
            <v>16130</v>
          </cell>
        </row>
        <row r="126">
          <cell r="C126">
            <v>16135</v>
          </cell>
        </row>
        <row r="127">
          <cell r="C127">
            <v>16164</v>
          </cell>
        </row>
        <row r="128">
          <cell r="C128">
            <v>0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16190</v>
          </cell>
        </row>
        <row r="132">
          <cell r="C132">
            <v>16777</v>
          </cell>
        </row>
        <row r="133">
          <cell r="C133">
            <v>16783</v>
          </cell>
        </row>
        <row r="134">
          <cell r="C134">
            <v>16774</v>
          </cell>
        </row>
        <row r="135">
          <cell r="C135">
            <v>16736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</v>
          </cell>
        </row>
        <row r="139">
          <cell r="C139">
            <v>0</v>
          </cell>
        </row>
        <row r="142">
          <cell r="C142">
            <v>0</v>
          </cell>
        </row>
        <row r="145">
          <cell r="C145">
            <v>0</v>
          </cell>
        </row>
        <row r="146">
          <cell r="C146">
            <v>0</v>
          </cell>
        </row>
        <row r="150">
          <cell r="C150">
            <v>0</v>
          </cell>
        </row>
        <row r="151">
          <cell r="C151">
            <v>0</v>
          </cell>
        </row>
        <row r="152">
          <cell r="C152" t="str">
            <v>R$ Unitário</v>
          </cell>
        </row>
        <row r="153">
          <cell r="C153">
            <v>37</v>
          </cell>
        </row>
        <row r="154">
          <cell r="C154">
            <v>210</v>
          </cell>
        </row>
        <row r="155">
          <cell r="C155">
            <v>208</v>
          </cell>
        </row>
        <row r="156">
          <cell r="C156">
            <v>57</v>
          </cell>
        </row>
        <row r="157">
          <cell r="C157">
            <v>147</v>
          </cell>
        </row>
        <row r="158">
          <cell r="C158">
            <v>235</v>
          </cell>
        </row>
        <row r="159">
          <cell r="C159">
            <v>238</v>
          </cell>
        </row>
        <row r="160">
          <cell r="C160">
            <v>242</v>
          </cell>
        </row>
        <row r="161">
          <cell r="C161">
            <v>260</v>
          </cell>
        </row>
        <row r="162">
          <cell r="C162">
            <v>347</v>
          </cell>
        </row>
        <row r="163">
          <cell r="C163">
            <v>367</v>
          </cell>
        </row>
        <row r="164">
          <cell r="C164">
            <v>367</v>
          </cell>
        </row>
        <row r="165">
          <cell r="C165">
            <v>447</v>
          </cell>
        </row>
        <row r="166">
          <cell r="C166">
            <v>497</v>
          </cell>
        </row>
        <row r="167">
          <cell r="C167">
            <v>597</v>
          </cell>
        </row>
        <row r="168">
          <cell r="C168">
            <v>395</v>
          </cell>
        </row>
        <row r="169">
          <cell r="C169">
            <v>442.75</v>
          </cell>
        </row>
        <row r="170">
          <cell r="C170">
            <v>430</v>
          </cell>
        </row>
        <row r="171">
          <cell r="C171">
            <v>478</v>
          </cell>
        </row>
        <row r="172">
          <cell r="C172">
            <v>577</v>
          </cell>
        </row>
        <row r="173">
          <cell r="C173">
            <v>645</v>
          </cell>
        </row>
        <row r="174">
          <cell r="C174">
            <v>147</v>
          </cell>
        </row>
        <row r="175">
          <cell r="C175">
            <v>100</v>
          </cell>
        </row>
        <row r="176">
          <cell r="C176">
            <v>0</v>
          </cell>
        </row>
      </sheetData>
      <sheetData sheetId="40" refreshError="1"/>
      <sheetData sheetId="41">
        <row r="1">
          <cell r="C1">
            <v>0</v>
          </cell>
        </row>
        <row r="3">
          <cell r="C3">
            <v>0</v>
          </cell>
        </row>
        <row r="4">
          <cell r="C4">
            <v>0</v>
          </cell>
        </row>
        <row r="5">
          <cell r="C5">
            <v>0</v>
          </cell>
        </row>
        <row r="6">
          <cell r="C6">
            <v>0</v>
          </cell>
        </row>
        <row r="7">
          <cell r="C7">
            <v>0</v>
          </cell>
        </row>
        <row r="8">
          <cell r="C8">
            <v>0</v>
          </cell>
        </row>
        <row r="9">
          <cell r="C9" t="str">
            <v>Gestor: Rodrigo Vasconcelos</v>
          </cell>
        </row>
        <row r="10">
          <cell r="C10">
            <v>0</v>
          </cell>
        </row>
        <row r="11">
          <cell r="C11" t="str">
            <v>Patrimônio Instalado</v>
          </cell>
        </row>
        <row r="13">
          <cell r="C13" t="str">
            <v>Patrimônio</v>
          </cell>
        </row>
        <row r="14">
          <cell r="C14">
            <v>0</v>
          </cell>
        </row>
        <row r="15">
          <cell r="C15">
            <v>181</v>
          </cell>
        </row>
        <row r="16">
          <cell r="C16">
            <v>14984</v>
          </cell>
        </row>
        <row r="17">
          <cell r="C17">
            <v>178</v>
          </cell>
        </row>
        <row r="18">
          <cell r="C18">
            <v>183</v>
          </cell>
        </row>
        <row r="19">
          <cell r="C19">
            <v>15443</v>
          </cell>
        </row>
        <row r="20">
          <cell r="C20">
            <v>193</v>
          </cell>
        </row>
        <row r="21">
          <cell r="C21">
            <v>186</v>
          </cell>
        </row>
        <row r="22">
          <cell r="C22">
            <v>187</v>
          </cell>
        </row>
        <row r="23">
          <cell r="C23">
            <v>189</v>
          </cell>
        </row>
        <row r="24">
          <cell r="C24">
            <v>191</v>
          </cell>
        </row>
        <row r="25">
          <cell r="C25">
            <v>14983</v>
          </cell>
        </row>
        <row r="26">
          <cell r="C26">
            <v>180</v>
          </cell>
        </row>
        <row r="27">
          <cell r="C27">
            <v>179</v>
          </cell>
        </row>
        <row r="28">
          <cell r="C28">
            <v>188</v>
          </cell>
        </row>
        <row r="29">
          <cell r="C29">
            <v>182</v>
          </cell>
        </row>
        <row r="30">
          <cell r="C30">
            <v>176</v>
          </cell>
        </row>
        <row r="31">
          <cell r="C31">
            <v>177</v>
          </cell>
        </row>
        <row r="32">
          <cell r="C32">
            <v>184</v>
          </cell>
        </row>
        <row r="33">
          <cell r="C33">
            <v>194</v>
          </cell>
        </row>
        <row r="34">
          <cell r="C34">
            <v>190</v>
          </cell>
        </row>
        <row r="35">
          <cell r="C35">
            <v>192</v>
          </cell>
        </row>
        <row r="36">
          <cell r="C36">
            <v>185</v>
          </cell>
        </row>
        <row r="37">
          <cell r="C37">
            <v>17161</v>
          </cell>
        </row>
        <row r="38">
          <cell r="C38">
            <v>17162</v>
          </cell>
        </row>
        <row r="39">
          <cell r="C39">
            <v>0</v>
          </cell>
        </row>
        <row r="40">
          <cell r="C40">
            <v>0</v>
          </cell>
        </row>
        <row r="41">
          <cell r="C41">
            <v>0</v>
          </cell>
        </row>
        <row r="42">
          <cell r="C42">
            <v>14447</v>
          </cell>
        </row>
        <row r="43">
          <cell r="C43">
            <v>14448</v>
          </cell>
        </row>
        <row r="44">
          <cell r="C44">
            <v>14446</v>
          </cell>
        </row>
        <row r="45">
          <cell r="C45">
            <v>14449</v>
          </cell>
        </row>
        <row r="46">
          <cell r="C46">
            <v>14450</v>
          </cell>
        </row>
        <row r="47">
          <cell r="C47">
            <v>14466</v>
          </cell>
        </row>
        <row r="48">
          <cell r="C48">
            <v>14442</v>
          </cell>
        </row>
        <row r="49">
          <cell r="C49">
            <v>14441</v>
          </cell>
        </row>
        <row r="50">
          <cell r="C50">
            <v>14405</v>
          </cell>
        </row>
        <row r="51">
          <cell r="C51">
            <v>14404</v>
          </cell>
        </row>
        <row r="52">
          <cell r="C52">
            <v>14480</v>
          </cell>
        </row>
        <row r="53">
          <cell r="C53">
            <v>14481</v>
          </cell>
        </row>
        <row r="54">
          <cell r="C54">
            <v>14483</v>
          </cell>
        </row>
        <row r="55">
          <cell r="C55">
            <v>14486</v>
          </cell>
        </row>
        <row r="56">
          <cell r="C56">
            <v>14484</v>
          </cell>
        </row>
        <row r="57">
          <cell r="C57">
            <v>14482</v>
          </cell>
        </row>
        <row r="58">
          <cell r="C58">
            <v>14478</v>
          </cell>
        </row>
        <row r="59">
          <cell r="C59">
            <v>14485</v>
          </cell>
        </row>
        <row r="60">
          <cell r="C60">
            <v>14487</v>
          </cell>
        </row>
        <row r="61">
          <cell r="C61">
            <v>14556</v>
          </cell>
        </row>
        <row r="62">
          <cell r="C62">
            <v>14542</v>
          </cell>
        </row>
        <row r="63">
          <cell r="C63">
            <v>14539</v>
          </cell>
        </row>
        <row r="64">
          <cell r="C64">
            <v>14540</v>
          </cell>
        </row>
        <row r="65">
          <cell r="C65">
            <v>14547</v>
          </cell>
        </row>
        <row r="66">
          <cell r="C66">
            <v>14545</v>
          </cell>
        </row>
        <row r="67">
          <cell r="C67">
            <v>14124</v>
          </cell>
        </row>
        <row r="68">
          <cell r="C68">
            <v>0</v>
          </cell>
        </row>
        <row r="69">
          <cell r="C69">
            <v>0</v>
          </cell>
        </row>
        <row r="74">
          <cell r="C74">
            <v>0</v>
          </cell>
        </row>
        <row r="77">
          <cell r="C77">
            <v>0</v>
          </cell>
        </row>
        <row r="78">
          <cell r="C78">
            <v>0</v>
          </cell>
        </row>
        <row r="82">
          <cell r="C82">
            <v>0</v>
          </cell>
        </row>
        <row r="83">
          <cell r="C83">
            <v>0</v>
          </cell>
        </row>
        <row r="84">
          <cell r="C84" t="str">
            <v>R$ Unitário</v>
          </cell>
        </row>
        <row r="85">
          <cell r="C85">
            <v>37</v>
          </cell>
        </row>
        <row r="86">
          <cell r="C86">
            <v>210</v>
          </cell>
        </row>
        <row r="87">
          <cell r="C87">
            <v>208</v>
          </cell>
        </row>
        <row r="88">
          <cell r="C88">
            <v>57</v>
          </cell>
        </row>
        <row r="89">
          <cell r="C89">
            <v>147</v>
          </cell>
        </row>
        <row r="90">
          <cell r="C90">
            <v>235</v>
          </cell>
        </row>
        <row r="91">
          <cell r="C91">
            <v>238</v>
          </cell>
        </row>
        <row r="92">
          <cell r="C92">
            <v>242</v>
          </cell>
        </row>
        <row r="93">
          <cell r="C93">
            <v>260</v>
          </cell>
        </row>
        <row r="94">
          <cell r="C94">
            <v>347</v>
          </cell>
        </row>
        <row r="95">
          <cell r="C95">
            <v>367</v>
          </cell>
        </row>
        <row r="96">
          <cell r="C96">
            <v>367</v>
          </cell>
        </row>
        <row r="97">
          <cell r="C97">
            <v>447</v>
          </cell>
        </row>
        <row r="98">
          <cell r="C98">
            <v>497</v>
          </cell>
        </row>
        <row r="99">
          <cell r="C99">
            <v>597</v>
          </cell>
        </row>
        <row r="100">
          <cell r="C100">
            <v>395</v>
          </cell>
        </row>
        <row r="101">
          <cell r="C101">
            <v>442.75</v>
          </cell>
        </row>
        <row r="102">
          <cell r="C102">
            <v>430</v>
          </cell>
        </row>
        <row r="103">
          <cell r="C103">
            <v>478</v>
          </cell>
        </row>
        <row r="104">
          <cell r="C104">
            <v>577</v>
          </cell>
        </row>
        <row r="105">
          <cell r="C105">
            <v>645</v>
          </cell>
        </row>
        <row r="106">
          <cell r="C106">
            <v>147</v>
          </cell>
        </row>
        <row r="107">
          <cell r="C107">
            <v>100</v>
          </cell>
        </row>
        <row r="108">
          <cell r="C108">
            <v>0</v>
          </cell>
        </row>
      </sheetData>
      <sheetData sheetId="42" refreshError="1"/>
      <sheetData sheetId="43" refreshError="1"/>
      <sheetData sheetId="4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showGridLines="0" workbookViewId="0">
      <pane ySplit="13" topLeftCell="A122" activePane="bottomLeft" state="frozen"/>
      <selection activeCell="I120" sqref="I120"/>
      <selection pane="bottomLeft" activeCell="I120" sqref="I120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29.8554687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125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A14" s="29"/>
      <c r="B14" s="72"/>
      <c r="C14" s="71"/>
      <c r="D14" s="33"/>
      <c r="E14" s="33"/>
      <c r="F14" s="34"/>
      <c r="G14" s="33"/>
      <c r="H14" s="32"/>
      <c r="I14" s="31"/>
      <c r="J14" s="30"/>
      <c r="K14" s="70"/>
      <c r="O14" s="1" t="e">
        <f>COUNTIF('Barra Med OK'!$C:$C,'Sede Med Ok'!C14)+ COUNTIF('Boca do Rio Med OK'!$C:$C,'Sede Med Ok'!C14)+ COUNTIF('Brotas Med OK'!$C:$C,'Sede Med Ok'!C14)+ COUNTIF('Cabula Med OK'!$C:$C,'Sede Med Ok'!C14)+ COUNTIF('Cajazeiras Med OK'!$C:$C,'Sede Med Ok'!C14)+ COUNTIF('CH Med OK'!$C:$C,'Sede Med Ok'!C14)+ COUNTIF('Itapagipe Med OK'!$C:$C,'Sede Med Ok'!C14)+ COUNTIF('Itapuã Med OK'!$C:$C,'Sede Med Ok'!C14)+ COUNTIF('Liberdade Med OK'!$C:$C,'Sede Med Ok'!C14)+ COUNTIF('Pau da Lima Med OK'!$C:$C,'Sede Med Ok'!C14)+ COUNTIF('SCV Med OK'!$C:$C,'Sede Med Ok'!C14)+ COUNTIF('Subúrbio Med OK'!$C:$C,'Sede Med Ok'!C14)+ COUNTIF('DVIS Med OK'!$C:$C,'Sede Med Ok'!C14)+ COUNTIF('CR Med OK'!$C:$C,'Sede Med Ok'!C14)+ COUNTIF('CCZ Med OK'!$C:$C,'Sede Med Ok'!C14)+ COUNTIF('DRCA Med OK'!$C:$C,'Sede Med Ok'!C14)+ COUNTIF('SAMU Med OK'!$C:$C,'Sede Med Ok'!C14)+ COUNTIF('ESPS Med OK'!$C:$C,'Sede Med Ok'!C14)+ COUNTIF('[1]Fat 1'!$C:$C,'Sede Med Ok'!C14)+ COUNTIF('[1]Fat 2'!$C:$C,'Sede Med Ok'!C14)+ COUNTIF('[1]Fat 3'!$C:$C,'Sede Med Ok'!C14)+ COUNTIF('[1]Fat 4'!$C:$C,'Sede Med Ok'!C14)+ COUNTIF('[1]Fat 5'!$C:$C,'Sede Med Ok'!C14)+ COUNTIF('[2]ARSAL Med'!$C:$C,'Sede Med Ok'!C14)+ COUNTIF('[2]CGM Med'!$C:$C,'Sede Med Ok'!C14)+ COUNTIF('[2]FCM Med'!$C:$C,'Sede Med Ok'!C14)+ COUNTIF('[2]FGM Med'!$C:$C,'Sede Med Ok'!C14)+ COUNTIF('[2]FMLF Med'!$C:$C,'Sede Med Ok'!C14)+ COUNTIF('[2]GCM Med'!$C:$C,'Sede Med Ok'!C14)+ COUNTIF('[2]PGMS Med'!$C:$C,'Sede Med Ok'!C14)+ COUNTIF('[2]SECOM Med'!$C:$C,'Sede Med Ok'!C14)+ COUNTIF('[2]SECULT Med'!$C:$C,'Sede Med Ok'!C14)+ COUNTIF('[2]SEDUR Med'!$C:$C,'Sede Med Ok'!C14)+ COUNTIF('[2]SEFAZ Med'!$C:$C,'Sede Med Ok'!C14)+ COUNTIF('[2]SEGOV Med'!$C:$C,'Sede Med Ok'!C14)+ COUNTIF('[2]Modelo Med'!$C:$C,'Sede Med Ok'!C14)+ COUNTIF('[2]SEMAN Med'!$C:$C,'Sede Med Ok'!C14)+ COUNTIF('[2]SEMDEC Med'!$C:$C,'Sede Med Ok'!C14)+ COUNTIF('[2]SEMGE Med'!$C:$C,'Sede Med Ok'!C14)+ COUNTIF('[2]SEMOB Med'!$C:$C,'Sede Med Ok'!C14)+ COUNTIF('[2]SEMOP Med'!$C:$C,'Sede Med Ok'!C14)+ COUNTIF('[2]SEMUR Med'!$C:$C,'Sede Med Ok'!C14)+ COUNTIF('[2]SPMJ Med'!$C:$C,'Sede Med Ok'!C14)+ COUNTIF('[2]TRANSALVADOR Med'!$C:$C,'Sede Med Ok'!C14)</f>
        <v>#VALUE!</v>
      </c>
    </row>
    <row r="15" spans="1:15" ht="13.5" customHeight="1">
      <c r="A15" s="15" t="s">
        <v>18</v>
      </c>
      <c r="B15" s="431">
        <v>45658</v>
      </c>
      <c r="C15" s="104">
        <v>15276</v>
      </c>
      <c r="D15" s="431">
        <v>45658</v>
      </c>
      <c r="E15" s="61">
        <v>45687</v>
      </c>
      <c r="F15" s="42">
        <f t="shared" ref="F15:F16" si="0">(E15-D15)+1</f>
        <v>30</v>
      </c>
      <c r="G15" s="65">
        <v>235</v>
      </c>
      <c r="H15" s="425">
        <v>1</v>
      </c>
      <c r="I15" s="59">
        <f t="shared" ref="I15:I16" si="1">G15/30*H15*F15</f>
        <v>235</v>
      </c>
      <c r="J15" s="39" t="s">
        <v>1151</v>
      </c>
      <c r="K15" s="51">
        <v>73121</v>
      </c>
      <c r="O15" s="1" t="e">
        <f>COUNTIF('Barra Med OK'!$C:$C,'Sede Med Ok'!C15)+ COUNTIF('Boca do Rio Med OK'!$C:$C,'Sede Med Ok'!C15)+ COUNTIF('Brotas Med OK'!$C:$C,'Sede Med Ok'!C15)+ COUNTIF('Cabula Med OK'!$C:$C,'Sede Med Ok'!C15)+ COUNTIF('Cajazeiras Med OK'!$C:$C,'Sede Med Ok'!C15)+ COUNTIF('CH Med OK'!$C:$C,'Sede Med Ok'!C15)+ COUNTIF('Itapagipe Med OK'!$C:$C,'Sede Med Ok'!C15)+ COUNTIF('Itapuã Med OK'!$C:$C,'Sede Med Ok'!C15)+ COUNTIF('Liberdade Med OK'!$C:$C,'Sede Med Ok'!C15)+ COUNTIF('Pau da Lima Med OK'!$C:$C,'Sede Med Ok'!C15)+ COUNTIF('SCV Med OK'!$C:$C,'Sede Med Ok'!C15)+ COUNTIF('Subúrbio Med OK'!$C:$C,'Sede Med Ok'!C15)+ COUNTIF('DVIS Med OK'!$C:$C,'Sede Med Ok'!C15)+ COUNTIF('CR Med OK'!$C:$C,'Sede Med Ok'!C15)+ COUNTIF('CCZ Med OK'!$C:$C,'Sede Med Ok'!C15)+ COUNTIF('DRCA Med OK'!$C:$C,'Sede Med Ok'!C15)+ COUNTIF('SAMU Med OK'!$C:$C,'Sede Med Ok'!C15)+ COUNTIF('ESPS Med OK'!$C:$C,'Sede Med Ok'!C15)+ COUNTIF('[1]Fat 1'!$C:$C,'Sede Med Ok'!C15)+ COUNTIF('[1]Fat 2'!$C:$C,'Sede Med Ok'!C15)+ COUNTIF('[1]Fat 3'!$C:$C,'Sede Med Ok'!C15)+ COUNTIF('[1]Fat 4'!$C:$C,'Sede Med Ok'!C15)+ COUNTIF('[1]Fat 5'!$C:$C,'Sede Med Ok'!C15)+ COUNTIF('[2]ARSAL Med'!$C:$C,'Sede Med Ok'!C15)+ COUNTIF('[2]CGM Med'!$C:$C,'Sede Med Ok'!C15)+ COUNTIF('[2]FCM Med'!$C:$C,'Sede Med Ok'!C15)+ COUNTIF('[2]FGM Med'!$C:$C,'Sede Med Ok'!C15)+ COUNTIF('[2]FMLF Med'!$C:$C,'Sede Med Ok'!C15)+ COUNTIF('[2]GCM Med'!$C:$C,'Sede Med Ok'!C15)+ COUNTIF('[2]PGMS Med'!$C:$C,'Sede Med Ok'!C15)+ COUNTIF('[2]SECOM Med'!$C:$C,'Sede Med Ok'!C15)+ COUNTIF('[2]SECULT Med'!$C:$C,'Sede Med Ok'!C15)+ COUNTIF('[2]SEDUR Med'!$C:$C,'Sede Med Ok'!C15)+ COUNTIF('[2]SEFAZ Med'!$C:$C,'Sede Med Ok'!C15)+ COUNTIF('[2]SEGOV Med'!$C:$C,'Sede Med Ok'!C15)+ COUNTIF('[2]Modelo Med'!$C:$C,'Sede Med Ok'!C15)+ COUNTIF('[2]SEMAN Med'!$C:$C,'Sede Med Ok'!C15)+ COUNTIF('[2]SEMDEC Med'!$C:$C,'Sede Med Ok'!C15)+ COUNTIF('[2]SEMGE Med'!$C:$C,'Sede Med Ok'!C15)+ COUNTIF('[2]SEMOB Med'!$C:$C,'Sede Med Ok'!C15)+ COUNTIF('[2]SEMOP Med'!$C:$C,'Sede Med Ok'!C15)+ COUNTIF('[2]SEMUR Med'!$C:$C,'Sede Med Ok'!C15)+ COUNTIF('[2]SPMJ Med'!$C:$C,'Sede Med Ok'!C15)+ COUNTIF('[2]TRANSALVADOR Med'!$C:$C,'Sede Med Ok'!C15)</f>
        <v>#VALUE!</v>
      </c>
    </row>
    <row r="16" spans="1:15" ht="13.5" customHeight="1">
      <c r="A16" s="15" t="s">
        <v>18</v>
      </c>
      <c r="B16" s="431">
        <v>45658</v>
      </c>
      <c r="C16" s="104">
        <v>15301</v>
      </c>
      <c r="D16" s="431">
        <v>45658</v>
      </c>
      <c r="E16" s="61">
        <v>45687</v>
      </c>
      <c r="F16" s="42">
        <f t="shared" si="0"/>
        <v>30</v>
      </c>
      <c r="G16" s="65">
        <v>235</v>
      </c>
      <c r="H16" s="425">
        <v>1</v>
      </c>
      <c r="I16" s="59">
        <f t="shared" si="1"/>
        <v>235</v>
      </c>
      <c r="J16" s="39" t="s">
        <v>291</v>
      </c>
      <c r="K16" s="51">
        <v>73121</v>
      </c>
      <c r="O16" s="1" t="e">
        <f>COUNTIF('Barra Med OK'!$C:$C,'Sede Med Ok'!C16)+ COUNTIF('Boca do Rio Med OK'!$C:$C,'Sede Med Ok'!C16)+ COUNTIF('Brotas Med OK'!$C:$C,'Sede Med Ok'!C16)+ COUNTIF('Cabula Med OK'!$C:$C,'Sede Med Ok'!C16)+ COUNTIF('Cajazeiras Med OK'!$C:$C,'Sede Med Ok'!C16)+ COUNTIF('CH Med OK'!$C:$C,'Sede Med Ok'!C16)+ COUNTIF('Itapagipe Med OK'!$C:$C,'Sede Med Ok'!C16)+ COUNTIF('Itapuã Med OK'!$C:$C,'Sede Med Ok'!C16)+ COUNTIF('Liberdade Med OK'!$C:$C,'Sede Med Ok'!C16)+ COUNTIF('Pau da Lima Med OK'!$C:$C,'Sede Med Ok'!C16)+ COUNTIF('SCV Med OK'!$C:$C,'Sede Med Ok'!C16)+ COUNTIF('Subúrbio Med OK'!$C:$C,'Sede Med Ok'!C16)+ COUNTIF('DVIS Med OK'!$C:$C,'Sede Med Ok'!C16)+ COUNTIF('CR Med OK'!$C:$C,'Sede Med Ok'!C16)+ COUNTIF('CCZ Med OK'!$C:$C,'Sede Med Ok'!C16)+ COUNTIF('DRCA Med OK'!$C:$C,'Sede Med Ok'!C16)+ COUNTIF('SAMU Med OK'!$C:$C,'Sede Med Ok'!C16)+ COUNTIF('ESPS Med OK'!$C:$C,'Sede Med Ok'!C16)+ COUNTIF('[1]Fat 1'!$C:$C,'Sede Med Ok'!C16)+ COUNTIF('[1]Fat 2'!$C:$C,'Sede Med Ok'!C16)+ COUNTIF('[1]Fat 3'!$C:$C,'Sede Med Ok'!C16)+ COUNTIF('[1]Fat 4'!$C:$C,'Sede Med Ok'!C16)+ COUNTIF('[1]Fat 5'!$C:$C,'Sede Med Ok'!C16)+ COUNTIF('[2]ARSAL Med'!$C:$C,'Sede Med Ok'!C16)+ COUNTIF('[2]CGM Med'!$C:$C,'Sede Med Ok'!C16)+ COUNTIF('[2]FCM Med'!$C:$C,'Sede Med Ok'!C16)+ COUNTIF('[2]FGM Med'!$C:$C,'Sede Med Ok'!C16)+ COUNTIF('[2]FMLF Med'!$C:$C,'Sede Med Ok'!C16)+ COUNTIF('[2]GCM Med'!$C:$C,'Sede Med Ok'!C16)+ COUNTIF('[2]PGMS Med'!$C:$C,'Sede Med Ok'!C16)+ COUNTIF('[2]SECOM Med'!$C:$C,'Sede Med Ok'!C16)+ COUNTIF('[2]SECULT Med'!$C:$C,'Sede Med Ok'!C16)+ COUNTIF('[2]SEDUR Med'!$C:$C,'Sede Med Ok'!C16)+ COUNTIF('[2]SEFAZ Med'!$C:$C,'Sede Med Ok'!C16)+ COUNTIF('[2]SEGOV Med'!$C:$C,'Sede Med Ok'!C16)+ COUNTIF('[2]Modelo Med'!$C:$C,'Sede Med Ok'!C16)+ COUNTIF('[2]SEMAN Med'!$C:$C,'Sede Med Ok'!C16)+ COUNTIF('[2]SEMDEC Med'!$C:$C,'Sede Med Ok'!C16)+ COUNTIF('[2]SEMGE Med'!$C:$C,'Sede Med Ok'!C16)+ COUNTIF('[2]SEMOB Med'!$C:$C,'Sede Med Ok'!C16)+ COUNTIF('[2]SEMOP Med'!$C:$C,'Sede Med Ok'!C16)+ COUNTIF('[2]SEMUR Med'!$C:$C,'Sede Med Ok'!C16)+ COUNTIF('[2]SPMJ Med'!$C:$C,'Sede Med Ok'!C16)+ COUNTIF('[2]TRANSALVADOR Med'!$C:$C,'Sede Med Ok'!C16)</f>
        <v>#VALUE!</v>
      </c>
    </row>
    <row r="17" spans="1:15" ht="13.5" customHeight="1">
      <c r="A17" s="15" t="s">
        <v>18</v>
      </c>
      <c r="B17" s="61">
        <v>45516</v>
      </c>
      <c r="C17" s="14">
        <v>14477</v>
      </c>
      <c r="D17" s="61">
        <v>45658</v>
      </c>
      <c r="E17" s="61">
        <v>45687</v>
      </c>
      <c r="F17" s="42">
        <f t="shared" ref="F17:F31" si="2">(E17-D17)+1</f>
        <v>30</v>
      </c>
      <c r="G17" s="65">
        <v>235</v>
      </c>
      <c r="H17" s="14">
        <v>1</v>
      </c>
      <c r="I17" s="59">
        <f t="shared" ref="I17:I29" si="3">G17/30*H17*F17</f>
        <v>235</v>
      </c>
      <c r="J17" s="67" t="s">
        <v>113</v>
      </c>
      <c r="K17" s="14">
        <v>66342</v>
      </c>
      <c r="O17" s="1" t="e">
        <f>COUNTIF('Barra Med OK'!$C:$C,'Sede Med Ok'!C17)+ COUNTIF('Boca do Rio Med OK'!$C:$C,'Sede Med Ok'!C17)+ COUNTIF('Brotas Med OK'!$C:$C,'Sede Med Ok'!C17)+ COUNTIF('Cabula Med OK'!$C:$C,'Sede Med Ok'!C17)+ COUNTIF('Cajazeiras Med OK'!$C:$C,'Sede Med Ok'!C17)+ COUNTIF('CH Med OK'!$C:$C,'Sede Med Ok'!C17)+ COUNTIF('Itapagipe Med OK'!$C:$C,'Sede Med Ok'!C17)+ COUNTIF('Itapuã Med OK'!$C:$C,'Sede Med Ok'!C17)+ COUNTIF('Liberdade Med OK'!$C:$C,'Sede Med Ok'!C17)+ COUNTIF('Pau da Lima Med OK'!$C:$C,'Sede Med Ok'!C17)+ COUNTIF('SCV Med OK'!$C:$C,'Sede Med Ok'!C17)+ COUNTIF('Subúrbio Med OK'!$C:$C,'Sede Med Ok'!C17)+ COUNTIF('DVIS Med OK'!$C:$C,'Sede Med Ok'!C17)+ COUNTIF('CR Med OK'!$C:$C,'Sede Med Ok'!C17)+ COUNTIF('CCZ Med OK'!$C:$C,'Sede Med Ok'!C17)+ COUNTIF('DRCA Med OK'!$C:$C,'Sede Med Ok'!C17)+ COUNTIF('SAMU Med OK'!$C:$C,'Sede Med Ok'!C17)+ COUNTIF('ESPS Med OK'!$C:$C,'Sede Med Ok'!C17)+ COUNTIF('[1]Fat 1'!$C:$C,'Sede Med Ok'!C17)+ COUNTIF('[1]Fat 2'!$C:$C,'Sede Med Ok'!C17)+ COUNTIF('[1]Fat 3'!$C:$C,'Sede Med Ok'!C17)+ COUNTIF('[1]Fat 4'!$C:$C,'Sede Med Ok'!C17)+ COUNTIF('[1]Fat 5'!$C:$C,'Sede Med Ok'!C17)+ COUNTIF('[2]ARSAL Med'!$C:$C,'Sede Med Ok'!C17)+ COUNTIF('[2]CGM Med'!$C:$C,'Sede Med Ok'!C17)+ COUNTIF('[2]FCM Med'!$C:$C,'Sede Med Ok'!C17)+ COUNTIF('[2]FGM Med'!$C:$C,'Sede Med Ok'!C17)+ COUNTIF('[2]FMLF Med'!$C:$C,'Sede Med Ok'!C17)+ COUNTIF('[2]GCM Med'!$C:$C,'Sede Med Ok'!C17)+ COUNTIF('[2]PGMS Med'!$C:$C,'Sede Med Ok'!C17)+ COUNTIF('[2]SECOM Med'!$C:$C,'Sede Med Ok'!C17)+ COUNTIF('[2]SECULT Med'!$C:$C,'Sede Med Ok'!C17)+ COUNTIF('[2]SEDUR Med'!$C:$C,'Sede Med Ok'!C17)+ COUNTIF('[2]SEFAZ Med'!$C:$C,'Sede Med Ok'!C17)+ COUNTIF('[2]SEGOV Med'!$C:$C,'Sede Med Ok'!C17)+ COUNTIF('[2]Modelo Med'!$C:$C,'Sede Med Ok'!C17)+ COUNTIF('[2]SEMAN Med'!$C:$C,'Sede Med Ok'!C17)+ COUNTIF('[2]SEMDEC Med'!$C:$C,'Sede Med Ok'!C17)+ COUNTIF('[2]SEMGE Med'!$C:$C,'Sede Med Ok'!C17)+ COUNTIF('[2]SEMOB Med'!$C:$C,'Sede Med Ok'!C17)+ COUNTIF('[2]SEMOP Med'!$C:$C,'Sede Med Ok'!C17)+ COUNTIF('[2]SEMUR Med'!$C:$C,'Sede Med Ok'!C17)+ COUNTIF('[2]SPMJ Med'!$C:$C,'Sede Med Ok'!C17)+ COUNTIF('[2]TRANSALVADOR Med'!$C:$C,'Sede Med Ok'!C17)</f>
        <v>#VALUE!</v>
      </c>
    </row>
    <row r="18" spans="1:15" ht="13.5" customHeight="1">
      <c r="A18" s="15" t="s">
        <v>18</v>
      </c>
      <c r="B18" s="61">
        <v>45516</v>
      </c>
      <c r="C18" s="14">
        <v>14479</v>
      </c>
      <c r="D18" s="61">
        <v>45658</v>
      </c>
      <c r="E18" s="61">
        <v>45687</v>
      </c>
      <c r="F18" s="42">
        <f t="shared" si="2"/>
        <v>30</v>
      </c>
      <c r="G18" s="65">
        <v>235</v>
      </c>
      <c r="H18" s="14">
        <v>1</v>
      </c>
      <c r="I18" s="59">
        <f t="shared" si="3"/>
        <v>235</v>
      </c>
      <c r="J18" s="67" t="s">
        <v>112</v>
      </c>
      <c r="K18" s="14">
        <v>66342</v>
      </c>
      <c r="O18" s="1" t="e">
        <f>COUNTIF('Barra Med OK'!$C:$C,'Sede Med Ok'!C18)+ COUNTIF('Boca do Rio Med OK'!$C:$C,'Sede Med Ok'!C18)+ COUNTIF('Brotas Med OK'!$C:$C,'Sede Med Ok'!C18)+ COUNTIF('Cabula Med OK'!$C:$C,'Sede Med Ok'!C18)+ COUNTIF('Cajazeiras Med OK'!$C:$C,'Sede Med Ok'!C18)+ COUNTIF('CH Med OK'!$C:$C,'Sede Med Ok'!C18)+ COUNTIF('Itapagipe Med OK'!$C:$C,'Sede Med Ok'!C18)+ COUNTIF('Itapuã Med OK'!$C:$C,'Sede Med Ok'!C18)+ COUNTIF('Liberdade Med OK'!$C:$C,'Sede Med Ok'!C18)+ COUNTIF('Pau da Lima Med OK'!$C:$C,'Sede Med Ok'!C18)+ COUNTIF('SCV Med OK'!$C:$C,'Sede Med Ok'!C18)+ COUNTIF('Subúrbio Med OK'!$C:$C,'Sede Med Ok'!C18)+ COUNTIF('DVIS Med OK'!$C:$C,'Sede Med Ok'!C18)+ COUNTIF('CR Med OK'!$C:$C,'Sede Med Ok'!C18)+ COUNTIF('CCZ Med OK'!$C:$C,'Sede Med Ok'!C18)+ COUNTIF('DRCA Med OK'!$C:$C,'Sede Med Ok'!C18)+ COUNTIF('SAMU Med OK'!$C:$C,'Sede Med Ok'!C18)+ COUNTIF('ESPS Med OK'!$C:$C,'Sede Med Ok'!C18)+ COUNTIF('[1]Fat 1'!$C:$C,'Sede Med Ok'!C18)+ COUNTIF('[1]Fat 2'!$C:$C,'Sede Med Ok'!C18)+ COUNTIF('[1]Fat 3'!$C:$C,'Sede Med Ok'!C18)+ COUNTIF('[1]Fat 4'!$C:$C,'Sede Med Ok'!C18)+ COUNTIF('[1]Fat 5'!$C:$C,'Sede Med Ok'!C18)+ COUNTIF('[2]ARSAL Med'!$C:$C,'Sede Med Ok'!C18)+ COUNTIF('[2]CGM Med'!$C:$C,'Sede Med Ok'!C18)+ COUNTIF('[2]FCM Med'!$C:$C,'Sede Med Ok'!C18)+ COUNTIF('[2]FGM Med'!$C:$C,'Sede Med Ok'!C18)+ COUNTIF('[2]FMLF Med'!$C:$C,'Sede Med Ok'!C18)+ COUNTIF('[2]GCM Med'!$C:$C,'Sede Med Ok'!C18)+ COUNTIF('[2]PGMS Med'!$C:$C,'Sede Med Ok'!C18)+ COUNTIF('[2]SECOM Med'!$C:$C,'Sede Med Ok'!C18)+ COUNTIF('[2]SECULT Med'!$C:$C,'Sede Med Ok'!C18)+ COUNTIF('[2]SEDUR Med'!$C:$C,'Sede Med Ok'!C18)+ COUNTIF('[2]SEFAZ Med'!$C:$C,'Sede Med Ok'!C18)+ COUNTIF('[2]SEGOV Med'!$C:$C,'Sede Med Ok'!C18)+ COUNTIF('[2]Modelo Med'!$C:$C,'Sede Med Ok'!C18)+ COUNTIF('[2]SEMAN Med'!$C:$C,'Sede Med Ok'!C18)+ COUNTIF('[2]SEMDEC Med'!$C:$C,'Sede Med Ok'!C18)+ COUNTIF('[2]SEMGE Med'!$C:$C,'Sede Med Ok'!C18)+ COUNTIF('[2]SEMOB Med'!$C:$C,'Sede Med Ok'!C18)+ COUNTIF('[2]SEMOP Med'!$C:$C,'Sede Med Ok'!C18)+ COUNTIF('[2]SEMUR Med'!$C:$C,'Sede Med Ok'!C18)+ COUNTIF('[2]SPMJ Med'!$C:$C,'Sede Med Ok'!C18)+ COUNTIF('[2]TRANSALVADOR Med'!$C:$C,'Sede Med Ok'!C18)</f>
        <v>#VALUE!</v>
      </c>
    </row>
    <row r="19" spans="1:15" ht="13.5" customHeight="1">
      <c r="A19" s="15" t="s">
        <v>18</v>
      </c>
      <c r="B19" s="61">
        <v>45516</v>
      </c>
      <c r="C19" s="14">
        <v>14120</v>
      </c>
      <c r="D19" s="61">
        <v>45658</v>
      </c>
      <c r="E19" s="61">
        <v>45687</v>
      </c>
      <c r="F19" s="42">
        <f t="shared" si="2"/>
        <v>30</v>
      </c>
      <c r="G19" s="65">
        <v>235</v>
      </c>
      <c r="H19" s="14">
        <v>1</v>
      </c>
      <c r="I19" s="59">
        <f t="shared" si="3"/>
        <v>235</v>
      </c>
      <c r="J19" s="67" t="s">
        <v>111</v>
      </c>
      <c r="K19" s="14">
        <v>66387</v>
      </c>
      <c r="O19" s="1" t="e">
        <f>COUNTIF('Barra Med OK'!$C:$C,'Sede Med Ok'!C19)+ COUNTIF('Boca do Rio Med OK'!$C:$C,'Sede Med Ok'!C19)+ COUNTIF('Brotas Med OK'!$C:$C,'Sede Med Ok'!C19)+ COUNTIF('Cabula Med OK'!$C:$C,'Sede Med Ok'!C19)+ COUNTIF('Cajazeiras Med OK'!$C:$C,'Sede Med Ok'!C19)+ COUNTIF('CH Med OK'!$C:$C,'Sede Med Ok'!C19)+ COUNTIF('Itapagipe Med OK'!$C:$C,'Sede Med Ok'!C19)+ COUNTIF('Itapuã Med OK'!$C:$C,'Sede Med Ok'!C19)+ COUNTIF('Liberdade Med OK'!$C:$C,'Sede Med Ok'!C19)+ COUNTIF('Pau da Lima Med OK'!$C:$C,'Sede Med Ok'!C19)+ COUNTIF('SCV Med OK'!$C:$C,'Sede Med Ok'!C19)+ COUNTIF('Subúrbio Med OK'!$C:$C,'Sede Med Ok'!C19)+ COUNTIF('DVIS Med OK'!$C:$C,'Sede Med Ok'!C19)+ COUNTIF('CR Med OK'!$C:$C,'Sede Med Ok'!C19)+ COUNTIF('CCZ Med OK'!$C:$C,'Sede Med Ok'!C19)+ COUNTIF('DRCA Med OK'!$C:$C,'Sede Med Ok'!C19)+ COUNTIF('SAMU Med OK'!$C:$C,'Sede Med Ok'!C19)+ COUNTIF('ESPS Med OK'!$C:$C,'Sede Med Ok'!C19)+ COUNTIF('[1]Fat 1'!$C:$C,'Sede Med Ok'!C19)+ COUNTIF('[1]Fat 2'!$C:$C,'Sede Med Ok'!C19)+ COUNTIF('[1]Fat 3'!$C:$C,'Sede Med Ok'!C19)+ COUNTIF('[1]Fat 4'!$C:$C,'Sede Med Ok'!C19)+ COUNTIF('[1]Fat 5'!$C:$C,'Sede Med Ok'!C19)+ COUNTIF('[2]ARSAL Med'!$C:$C,'Sede Med Ok'!C19)+ COUNTIF('[2]CGM Med'!$C:$C,'Sede Med Ok'!C19)+ COUNTIF('[2]FCM Med'!$C:$C,'Sede Med Ok'!C19)+ COUNTIF('[2]FGM Med'!$C:$C,'Sede Med Ok'!C19)+ COUNTIF('[2]FMLF Med'!$C:$C,'Sede Med Ok'!C19)+ COUNTIF('[2]GCM Med'!$C:$C,'Sede Med Ok'!C19)+ COUNTIF('[2]PGMS Med'!$C:$C,'Sede Med Ok'!C19)+ COUNTIF('[2]SECOM Med'!$C:$C,'Sede Med Ok'!C19)+ COUNTIF('[2]SECULT Med'!$C:$C,'Sede Med Ok'!C19)+ COUNTIF('[2]SEDUR Med'!$C:$C,'Sede Med Ok'!C19)+ COUNTIF('[2]SEFAZ Med'!$C:$C,'Sede Med Ok'!C19)+ COUNTIF('[2]SEGOV Med'!$C:$C,'Sede Med Ok'!C19)+ COUNTIF('[2]Modelo Med'!$C:$C,'Sede Med Ok'!C19)+ COUNTIF('[2]SEMAN Med'!$C:$C,'Sede Med Ok'!C19)+ COUNTIF('[2]SEMDEC Med'!$C:$C,'Sede Med Ok'!C19)+ COUNTIF('[2]SEMGE Med'!$C:$C,'Sede Med Ok'!C19)+ COUNTIF('[2]SEMOB Med'!$C:$C,'Sede Med Ok'!C19)+ COUNTIF('[2]SEMOP Med'!$C:$C,'Sede Med Ok'!C19)+ COUNTIF('[2]SEMUR Med'!$C:$C,'Sede Med Ok'!C19)+ COUNTIF('[2]SPMJ Med'!$C:$C,'Sede Med Ok'!C19)+ COUNTIF('[2]TRANSALVADOR Med'!$C:$C,'Sede Med Ok'!C19)</f>
        <v>#VALUE!</v>
      </c>
    </row>
    <row r="20" spans="1:15" ht="13.5" customHeight="1">
      <c r="A20" s="15" t="s">
        <v>18</v>
      </c>
      <c r="B20" s="61">
        <v>45516</v>
      </c>
      <c r="C20" s="14">
        <v>1188</v>
      </c>
      <c r="D20" s="61">
        <v>45658</v>
      </c>
      <c r="E20" s="61">
        <v>45687</v>
      </c>
      <c r="F20" s="42">
        <f t="shared" si="2"/>
        <v>30</v>
      </c>
      <c r="G20" s="65">
        <v>235</v>
      </c>
      <c r="H20" s="14">
        <v>1</v>
      </c>
      <c r="I20" s="59">
        <f t="shared" si="3"/>
        <v>235</v>
      </c>
      <c r="J20" s="67" t="s">
        <v>110</v>
      </c>
      <c r="K20" s="14">
        <v>66387</v>
      </c>
      <c r="O20" s="1" t="e">
        <f>COUNTIF('Barra Med OK'!$C:$C,'Sede Med Ok'!C20)+ COUNTIF('Boca do Rio Med OK'!$C:$C,'Sede Med Ok'!C20)+ COUNTIF('Brotas Med OK'!$C:$C,'Sede Med Ok'!C20)+ COUNTIF('Cabula Med OK'!$C:$C,'Sede Med Ok'!C20)+ COUNTIF('Cajazeiras Med OK'!$C:$C,'Sede Med Ok'!C20)+ COUNTIF('CH Med OK'!$C:$C,'Sede Med Ok'!C20)+ COUNTIF('Itapagipe Med OK'!$C:$C,'Sede Med Ok'!C20)+ COUNTIF('Itapuã Med OK'!$C:$C,'Sede Med Ok'!C20)+ COUNTIF('Liberdade Med OK'!$C:$C,'Sede Med Ok'!C20)+ COUNTIF('Pau da Lima Med OK'!$C:$C,'Sede Med Ok'!C20)+ COUNTIF('SCV Med OK'!$C:$C,'Sede Med Ok'!C20)+ COUNTIF('Subúrbio Med OK'!$C:$C,'Sede Med Ok'!C20)+ COUNTIF('DVIS Med OK'!$C:$C,'Sede Med Ok'!C20)+ COUNTIF('CR Med OK'!$C:$C,'Sede Med Ok'!C20)+ COUNTIF('CCZ Med OK'!$C:$C,'Sede Med Ok'!C20)+ COUNTIF('DRCA Med OK'!$C:$C,'Sede Med Ok'!C20)+ COUNTIF('SAMU Med OK'!$C:$C,'Sede Med Ok'!C20)+ COUNTIF('ESPS Med OK'!$C:$C,'Sede Med Ok'!C20)+ COUNTIF('[1]Fat 1'!$C:$C,'Sede Med Ok'!C20)+ COUNTIF('[1]Fat 2'!$C:$C,'Sede Med Ok'!C20)+ COUNTIF('[1]Fat 3'!$C:$C,'Sede Med Ok'!C20)+ COUNTIF('[1]Fat 4'!$C:$C,'Sede Med Ok'!C20)+ COUNTIF('[1]Fat 5'!$C:$C,'Sede Med Ok'!C20)+ COUNTIF('[2]ARSAL Med'!$C:$C,'Sede Med Ok'!C20)+ COUNTIF('[2]CGM Med'!$C:$C,'Sede Med Ok'!C20)+ COUNTIF('[2]FCM Med'!$C:$C,'Sede Med Ok'!C20)+ COUNTIF('[2]FGM Med'!$C:$C,'Sede Med Ok'!C20)+ COUNTIF('[2]FMLF Med'!$C:$C,'Sede Med Ok'!C20)+ COUNTIF('[2]GCM Med'!$C:$C,'Sede Med Ok'!C20)+ COUNTIF('[2]PGMS Med'!$C:$C,'Sede Med Ok'!C20)+ COUNTIF('[2]SECOM Med'!$C:$C,'Sede Med Ok'!C20)+ COUNTIF('[2]SECULT Med'!$C:$C,'Sede Med Ok'!C20)+ COUNTIF('[2]SEDUR Med'!$C:$C,'Sede Med Ok'!C20)+ COUNTIF('[2]SEFAZ Med'!$C:$C,'Sede Med Ok'!C20)+ COUNTIF('[2]SEGOV Med'!$C:$C,'Sede Med Ok'!C20)+ COUNTIF('[2]Modelo Med'!$C:$C,'Sede Med Ok'!C20)+ COUNTIF('[2]SEMAN Med'!$C:$C,'Sede Med Ok'!C20)+ COUNTIF('[2]SEMDEC Med'!$C:$C,'Sede Med Ok'!C20)+ COUNTIF('[2]SEMGE Med'!$C:$C,'Sede Med Ok'!C20)+ COUNTIF('[2]SEMOB Med'!$C:$C,'Sede Med Ok'!C20)+ COUNTIF('[2]SEMOP Med'!$C:$C,'Sede Med Ok'!C20)+ COUNTIF('[2]SEMUR Med'!$C:$C,'Sede Med Ok'!C20)+ COUNTIF('[2]SPMJ Med'!$C:$C,'Sede Med Ok'!C20)+ COUNTIF('[2]TRANSALVADOR Med'!$C:$C,'Sede Med Ok'!C20)</f>
        <v>#VALUE!</v>
      </c>
    </row>
    <row r="21" spans="1:15" ht="13.5" customHeight="1">
      <c r="A21" s="15" t="s">
        <v>18</v>
      </c>
      <c r="B21" s="61">
        <v>45516</v>
      </c>
      <c r="C21" s="14">
        <v>14116</v>
      </c>
      <c r="D21" s="61">
        <v>45658</v>
      </c>
      <c r="E21" s="61">
        <v>45687</v>
      </c>
      <c r="F21" s="42">
        <f t="shared" si="2"/>
        <v>30</v>
      </c>
      <c r="G21" s="65">
        <v>235</v>
      </c>
      <c r="H21" s="14">
        <v>1</v>
      </c>
      <c r="I21" s="59">
        <f t="shared" si="3"/>
        <v>235</v>
      </c>
      <c r="J21" s="67" t="s">
        <v>109</v>
      </c>
      <c r="K21" s="14">
        <v>66387</v>
      </c>
      <c r="O21" s="1" t="e">
        <f>COUNTIF('Barra Med OK'!$C:$C,'Sede Med Ok'!C21)+ COUNTIF('Boca do Rio Med OK'!$C:$C,'Sede Med Ok'!C21)+ COUNTIF('Brotas Med OK'!$C:$C,'Sede Med Ok'!C21)+ COUNTIF('Cabula Med OK'!$C:$C,'Sede Med Ok'!C21)+ COUNTIF('Cajazeiras Med OK'!$C:$C,'Sede Med Ok'!C21)+ COUNTIF('CH Med OK'!$C:$C,'Sede Med Ok'!C21)+ COUNTIF('Itapagipe Med OK'!$C:$C,'Sede Med Ok'!C21)+ COUNTIF('Itapuã Med OK'!$C:$C,'Sede Med Ok'!C21)+ COUNTIF('Liberdade Med OK'!$C:$C,'Sede Med Ok'!C21)+ COUNTIF('Pau da Lima Med OK'!$C:$C,'Sede Med Ok'!C21)+ COUNTIF('SCV Med OK'!$C:$C,'Sede Med Ok'!C21)+ COUNTIF('Subúrbio Med OK'!$C:$C,'Sede Med Ok'!C21)+ COUNTIF('DVIS Med OK'!$C:$C,'Sede Med Ok'!C21)+ COUNTIF('CR Med OK'!$C:$C,'Sede Med Ok'!C21)+ COUNTIF('CCZ Med OK'!$C:$C,'Sede Med Ok'!C21)+ COUNTIF('DRCA Med OK'!$C:$C,'Sede Med Ok'!C21)+ COUNTIF('SAMU Med OK'!$C:$C,'Sede Med Ok'!C21)+ COUNTIF('ESPS Med OK'!$C:$C,'Sede Med Ok'!C21)+ COUNTIF('[1]Fat 1'!$C:$C,'Sede Med Ok'!C21)+ COUNTIF('[1]Fat 2'!$C:$C,'Sede Med Ok'!C21)+ COUNTIF('[1]Fat 3'!$C:$C,'Sede Med Ok'!C21)+ COUNTIF('[1]Fat 4'!$C:$C,'Sede Med Ok'!C21)+ COUNTIF('[1]Fat 5'!$C:$C,'Sede Med Ok'!C21)+ COUNTIF('[2]ARSAL Med'!$C:$C,'Sede Med Ok'!C21)+ COUNTIF('[2]CGM Med'!$C:$C,'Sede Med Ok'!C21)+ COUNTIF('[2]FCM Med'!$C:$C,'Sede Med Ok'!C21)+ COUNTIF('[2]FGM Med'!$C:$C,'Sede Med Ok'!C21)+ COUNTIF('[2]FMLF Med'!$C:$C,'Sede Med Ok'!C21)+ COUNTIF('[2]GCM Med'!$C:$C,'Sede Med Ok'!C21)+ COUNTIF('[2]PGMS Med'!$C:$C,'Sede Med Ok'!C21)+ COUNTIF('[2]SECOM Med'!$C:$C,'Sede Med Ok'!C21)+ COUNTIF('[2]SECULT Med'!$C:$C,'Sede Med Ok'!C21)+ COUNTIF('[2]SEDUR Med'!$C:$C,'Sede Med Ok'!C21)+ COUNTIF('[2]SEFAZ Med'!$C:$C,'Sede Med Ok'!C21)+ COUNTIF('[2]SEGOV Med'!$C:$C,'Sede Med Ok'!C21)+ COUNTIF('[2]Modelo Med'!$C:$C,'Sede Med Ok'!C21)+ COUNTIF('[2]SEMAN Med'!$C:$C,'Sede Med Ok'!C21)+ COUNTIF('[2]SEMDEC Med'!$C:$C,'Sede Med Ok'!C21)+ COUNTIF('[2]SEMGE Med'!$C:$C,'Sede Med Ok'!C21)+ COUNTIF('[2]SEMOB Med'!$C:$C,'Sede Med Ok'!C21)+ COUNTIF('[2]SEMOP Med'!$C:$C,'Sede Med Ok'!C21)+ COUNTIF('[2]SEMUR Med'!$C:$C,'Sede Med Ok'!C21)+ COUNTIF('[2]SPMJ Med'!$C:$C,'Sede Med Ok'!C21)+ COUNTIF('[2]TRANSALVADOR Med'!$C:$C,'Sede Med Ok'!C21)</f>
        <v>#VALUE!</v>
      </c>
    </row>
    <row r="22" spans="1:15" ht="13.5" customHeight="1">
      <c r="A22" s="15" t="s">
        <v>17</v>
      </c>
      <c r="B22" s="61">
        <v>45658</v>
      </c>
      <c r="C22" s="104">
        <v>17176</v>
      </c>
      <c r="D22" s="61">
        <v>45658</v>
      </c>
      <c r="E22" s="61">
        <v>45687</v>
      </c>
      <c r="F22" s="42">
        <f t="shared" si="2"/>
        <v>30</v>
      </c>
      <c r="G22" s="65">
        <v>238</v>
      </c>
      <c r="H22" s="425">
        <v>1</v>
      </c>
      <c r="I22" s="59">
        <f t="shared" si="3"/>
        <v>238</v>
      </c>
      <c r="J22" s="67" t="s">
        <v>1152</v>
      </c>
      <c r="K22" s="425">
        <v>73121</v>
      </c>
      <c r="O22" s="1" t="e">
        <f>COUNTIF('Barra Med OK'!$C:$C,'Sede Med Ok'!C22)+ COUNTIF('Boca do Rio Med OK'!$C:$C,'Sede Med Ok'!C22)+ COUNTIF('Brotas Med OK'!$C:$C,'Sede Med Ok'!C22)+ COUNTIF('Cabula Med OK'!$C:$C,'Sede Med Ok'!C22)+ COUNTIF('Cajazeiras Med OK'!$C:$C,'Sede Med Ok'!C22)+ COUNTIF('CH Med OK'!$C:$C,'Sede Med Ok'!C22)+ COUNTIF('Itapagipe Med OK'!$C:$C,'Sede Med Ok'!C22)+ COUNTIF('Itapuã Med OK'!$C:$C,'Sede Med Ok'!C22)+ COUNTIF('Liberdade Med OK'!$C:$C,'Sede Med Ok'!C22)+ COUNTIF('Pau da Lima Med OK'!$C:$C,'Sede Med Ok'!C22)+ COUNTIF('SCV Med OK'!$C:$C,'Sede Med Ok'!C22)+ COUNTIF('Subúrbio Med OK'!$C:$C,'Sede Med Ok'!C22)+ COUNTIF('DVIS Med OK'!$C:$C,'Sede Med Ok'!C22)+ COUNTIF('CR Med OK'!$C:$C,'Sede Med Ok'!C22)+ COUNTIF('CCZ Med OK'!$C:$C,'Sede Med Ok'!C22)+ COUNTIF('DRCA Med OK'!$C:$C,'Sede Med Ok'!C22)+ COUNTIF('SAMU Med OK'!$C:$C,'Sede Med Ok'!C22)+ COUNTIF('ESPS Med OK'!$C:$C,'Sede Med Ok'!C22)+ COUNTIF('[1]Fat 1'!$C:$C,'Sede Med Ok'!C22)+ COUNTIF('[1]Fat 2'!$C:$C,'Sede Med Ok'!C22)+ COUNTIF('[1]Fat 3'!$C:$C,'Sede Med Ok'!C22)+ COUNTIF('[1]Fat 4'!$C:$C,'Sede Med Ok'!C22)+ COUNTIF('[1]Fat 5'!$C:$C,'Sede Med Ok'!C22)+ COUNTIF('[2]ARSAL Med'!$C:$C,'Sede Med Ok'!C22)+ COUNTIF('[2]CGM Med'!$C:$C,'Sede Med Ok'!C22)+ COUNTIF('[2]FCM Med'!$C:$C,'Sede Med Ok'!C22)+ COUNTIF('[2]FGM Med'!$C:$C,'Sede Med Ok'!C22)+ COUNTIF('[2]FMLF Med'!$C:$C,'Sede Med Ok'!C22)+ COUNTIF('[2]GCM Med'!$C:$C,'Sede Med Ok'!C22)+ COUNTIF('[2]PGMS Med'!$C:$C,'Sede Med Ok'!C22)+ COUNTIF('[2]SECOM Med'!$C:$C,'Sede Med Ok'!C22)+ COUNTIF('[2]SECULT Med'!$C:$C,'Sede Med Ok'!C22)+ COUNTIF('[2]SEDUR Med'!$C:$C,'Sede Med Ok'!C22)+ COUNTIF('[2]SEFAZ Med'!$C:$C,'Sede Med Ok'!C22)+ COUNTIF('[2]SEGOV Med'!$C:$C,'Sede Med Ok'!C22)+ COUNTIF('[2]Modelo Med'!$C:$C,'Sede Med Ok'!C22)+ COUNTIF('[2]SEMAN Med'!$C:$C,'Sede Med Ok'!C22)+ COUNTIF('[2]SEMDEC Med'!$C:$C,'Sede Med Ok'!C22)+ COUNTIF('[2]SEMGE Med'!$C:$C,'Sede Med Ok'!C22)+ COUNTIF('[2]SEMOB Med'!$C:$C,'Sede Med Ok'!C22)+ COUNTIF('[2]SEMOP Med'!$C:$C,'Sede Med Ok'!C22)+ COUNTIF('[2]SEMUR Med'!$C:$C,'Sede Med Ok'!C22)+ COUNTIF('[2]SPMJ Med'!$C:$C,'Sede Med Ok'!C22)+ COUNTIF('[2]TRANSALVADOR Med'!$C:$C,'Sede Med Ok'!C22)</f>
        <v>#VALUE!</v>
      </c>
    </row>
    <row r="23" spans="1:15" ht="13.5" customHeight="1">
      <c r="A23" s="15" t="s">
        <v>17</v>
      </c>
      <c r="B23" s="61">
        <v>45516</v>
      </c>
      <c r="C23" s="14">
        <v>12696</v>
      </c>
      <c r="D23" s="61">
        <v>45658</v>
      </c>
      <c r="E23" s="61">
        <v>45687</v>
      </c>
      <c r="F23" s="42">
        <f t="shared" si="2"/>
        <v>30</v>
      </c>
      <c r="G23" s="68">
        <v>238</v>
      </c>
      <c r="H23" s="14">
        <v>1</v>
      </c>
      <c r="I23" s="59">
        <f t="shared" si="3"/>
        <v>238</v>
      </c>
      <c r="J23" s="67" t="s">
        <v>108</v>
      </c>
      <c r="K23" s="14">
        <v>66387</v>
      </c>
      <c r="O23" s="1" t="e">
        <f>COUNTIF('Barra Med OK'!$C:$C,'Sede Med Ok'!C23)+ COUNTIF('Boca do Rio Med OK'!$C:$C,'Sede Med Ok'!C23)+ COUNTIF('Brotas Med OK'!$C:$C,'Sede Med Ok'!C23)+ COUNTIF('Cabula Med OK'!$C:$C,'Sede Med Ok'!C23)+ COUNTIF('Cajazeiras Med OK'!$C:$C,'Sede Med Ok'!C23)+ COUNTIF('CH Med OK'!$C:$C,'Sede Med Ok'!C23)+ COUNTIF('Itapagipe Med OK'!$C:$C,'Sede Med Ok'!C23)+ COUNTIF('Itapuã Med OK'!$C:$C,'Sede Med Ok'!C23)+ COUNTIF('Liberdade Med OK'!$C:$C,'Sede Med Ok'!C23)+ COUNTIF('Pau da Lima Med OK'!$C:$C,'Sede Med Ok'!C23)+ COUNTIF('SCV Med OK'!$C:$C,'Sede Med Ok'!C23)+ COUNTIF('Subúrbio Med OK'!$C:$C,'Sede Med Ok'!C23)+ COUNTIF('DVIS Med OK'!$C:$C,'Sede Med Ok'!C23)+ COUNTIF('CR Med OK'!$C:$C,'Sede Med Ok'!C23)+ COUNTIF('CCZ Med OK'!$C:$C,'Sede Med Ok'!C23)+ COUNTIF('DRCA Med OK'!$C:$C,'Sede Med Ok'!C23)+ COUNTIF('SAMU Med OK'!$C:$C,'Sede Med Ok'!C23)+ COUNTIF('ESPS Med OK'!$C:$C,'Sede Med Ok'!C23)+ COUNTIF('[1]Fat 1'!$C:$C,'Sede Med Ok'!C23)+ COUNTIF('[1]Fat 2'!$C:$C,'Sede Med Ok'!C23)+ COUNTIF('[1]Fat 3'!$C:$C,'Sede Med Ok'!C23)+ COUNTIF('[1]Fat 4'!$C:$C,'Sede Med Ok'!C23)+ COUNTIF('[1]Fat 5'!$C:$C,'Sede Med Ok'!C23)+ COUNTIF('[2]ARSAL Med'!$C:$C,'Sede Med Ok'!C23)+ COUNTIF('[2]CGM Med'!$C:$C,'Sede Med Ok'!C23)+ COUNTIF('[2]FCM Med'!$C:$C,'Sede Med Ok'!C23)+ COUNTIF('[2]FGM Med'!$C:$C,'Sede Med Ok'!C23)+ COUNTIF('[2]FMLF Med'!$C:$C,'Sede Med Ok'!C23)+ COUNTIF('[2]GCM Med'!$C:$C,'Sede Med Ok'!C23)+ COUNTIF('[2]PGMS Med'!$C:$C,'Sede Med Ok'!C23)+ COUNTIF('[2]SECOM Med'!$C:$C,'Sede Med Ok'!C23)+ COUNTIF('[2]SECULT Med'!$C:$C,'Sede Med Ok'!C23)+ COUNTIF('[2]SEDUR Med'!$C:$C,'Sede Med Ok'!C23)+ COUNTIF('[2]SEFAZ Med'!$C:$C,'Sede Med Ok'!C23)+ COUNTIF('[2]SEGOV Med'!$C:$C,'Sede Med Ok'!C23)+ COUNTIF('[2]Modelo Med'!$C:$C,'Sede Med Ok'!C23)+ COUNTIF('[2]SEMAN Med'!$C:$C,'Sede Med Ok'!C23)+ COUNTIF('[2]SEMDEC Med'!$C:$C,'Sede Med Ok'!C23)+ COUNTIF('[2]SEMGE Med'!$C:$C,'Sede Med Ok'!C23)+ COUNTIF('[2]SEMOB Med'!$C:$C,'Sede Med Ok'!C23)+ COUNTIF('[2]SEMOP Med'!$C:$C,'Sede Med Ok'!C23)+ COUNTIF('[2]SEMUR Med'!$C:$C,'Sede Med Ok'!C23)+ COUNTIF('[2]SPMJ Med'!$C:$C,'Sede Med Ok'!C23)+ COUNTIF('[2]TRANSALVADOR Med'!$C:$C,'Sede Med Ok'!C23)</f>
        <v>#VALUE!</v>
      </c>
    </row>
    <row r="24" spans="1:15" ht="13.5" customHeight="1">
      <c r="A24" s="15" t="s">
        <v>17</v>
      </c>
      <c r="B24" s="61">
        <v>45516</v>
      </c>
      <c r="C24" s="14">
        <v>12731</v>
      </c>
      <c r="D24" s="61">
        <v>45658</v>
      </c>
      <c r="E24" s="61">
        <v>45687</v>
      </c>
      <c r="F24" s="42">
        <f t="shared" si="2"/>
        <v>30</v>
      </c>
      <c r="G24" s="68">
        <v>238</v>
      </c>
      <c r="H24" s="14">
        <v>1</v>
      </c>
      <c r="I24" s="59">
        <f t="shared" si="3"/>
        <v>238</v>
      </c>
      <c r="J24" s="67" t="s">
        <v>107</v>
      </c>
      <c r="K24" s="14">
        <v>66387</v>
      </c>
      <c r="O24" s="1" t="e">
        <f>COUNTIF('Barra Med OK'!$C:$C,'Sede Med Ok'!C24)+ COUNTIF('Boca do Rio Med OK'!$C:$C,'Sede Med Ok'!C24)+ COUNTIF('Brotas Med OK'!$C:$C,'Sede Med Ok'!C24)+ COUNTIF('Cabula Med OK'!$C:$C,'Sede Med Ok'!C24)+ COUNTIF('Cajazeiras Med OK'!$C:$C,'Sede Med Ok'!C24)+ COUNTIF('CH Med OK'!$C:$C,'Sede Med Ok'!C24)+ COUNTIF('Itapagipe Med OK'!$C:$C,'Sede Med Ok'!C24)+ COUNTIF('Itapuã Med OK'!$C:$C,'Sede Med Ok'!C24)+ COUNTIF('Liberdade Med OK'!$C:$C,'Sede Med Ok'!C24)+ COUNTIF('Pau da Lima Med OK'!$C:$C,'Sede Med Ok'!C24)+ COUNTIF('SCV Med OK'!$C:$C,'Sede Med Ok'!C24)+ COUNTIF('Subúrbio Med OK'!$C:$C,'Sede Med Ok'!C24)+ COUNTIF('DVIS Med OK'!$C:$C,'Sede Med Ok'!C24)+ COUNTIF('CR Med OK'!$C:$C,'Sede Med Ok'!C24)+ COUNTIF('CCZ Med OK'!$C:$C,'Sede Med Ok'!C24)+ COUNTIF('DRCA Med OK'!$C:$C,'Sede Med Ok'!C24)+ COUNTIF('SAMU Med OK'!$C:$C,'Sede Med Ok'!C24)+ COUNTIF('ESPS Med OK'!$C:$C,'Sede Med Ok'!C24)+ COUNTIF('[1]Fat 1'!$C:$C,'Sede Med Ok'!C24)+ COUNTIF('[1]Fat 2'!$C:$C,'Sede Med Ok'!C24)+ COUNTIF('[1]Fat 3'!$C:$C,'Sede Med Ok'!C24)+ COUNTIF('[1]Fat 4'!$C:$C,'Sede Med Ok'!C24)+ COUNTIF('[1]Fat 5'!$C:$C,'Sede Med Ok'!C24)+ COUNTIF('[2]ARSAL Med'!$C:$C,'Sede Med Ok'!C24)+ COUNTIF('[2]CGM Med'!$C:$C,'Sede Med Ok'!C24)+ COUNTIF('[2]FCM Med'!$C:$C,'Sede Med Ok'!C24)+ COUNTIF('[2]FGM Med'!$C:$C,'Sede Med Ok'!C24)+ COUNTIF('[2]FMLF Med'!$C:$C,'Sede Med Ok'!C24)+ COUNTIF('[2]GCM Med'!$C:$C,'Sede Med Ok'!C24)+ COUNTIF('[2]PGMS Med'!$C:$C,'Sede Med Ok'!C24)+ COUNTIF('[2]SECOM Med'!$C:$C,'Sede Med Ok'!C24)+ COUNTIF('[2]SECULT Med'!$C:$C,'Sede Med Ok'!C24)+ COUNTIF('[2]SEDUR Med'!$C:$C,'Sede Med Ok'!C24)+ COUNTIF('[2]SEFAZ Med'!$C:$C,'Sede Med Ok'!C24)+ COUNTIF('[2]SEGOV Med'!$C:$C,'Sede Med Ok'!C24)+ COUNTIF(#REF!,'Sede Med Ok'!C24)+ COUNTIF('[2]SEMAN Med'!$C:$C,'Sede Med Ok'!C24)+ COUNTIF('[2]SEMDEC Med'!$C:$C,'Sede Med Ok'!C24)+ COUNTIF('[2]SEMGE Med'!$C:$C,'Sede Med Ok'!C24)+ COUNTIF('[2]SEMOB Med'!$C:$C,'Sede Med Ok'!C24)+ COUNTIF('[2]SEMOP Med'!$C:$C,'Sede Med Ok'!C24)+ COUNTIF('[2]SEMUR Med'!$C:$C,'Sede Med Ok'!C24)+ COUNTIF('[2]SPMJ Med'!$C:$C,'Sede Med Ok'!C24)+ COUNTIF('[2]TRANSALVADOR Med'!$C:$C,'Sede Med Ok'!C24)</f>
        <v>#VALUE!</v>
      </c>
    </row>
    <row r="25" spans="1:15" ht="13.5" customHeight="1">
      <c r="A25" s="15" t="s">
        <v>17</v>
      </c>
      <c r="B25" s="61">
        <v>45536</v>
      </c>
      <c r="C25" s="14">
        <v>13678</v>
      </c>
      <c r="D25" s="61">
        <v>45658</v>
      </c>
      <c r="E25" s="61">
        <v>45687</v>
      </c>
      <c r="F25" s="42">
        <f t="shared" si="2"/>
        <v>30</v>
      </c>
      <c r="G25" s="68">
        <v>238</v>
      </c>
      <c r="H25" s="14">
        <v>1</v>
      </c>
      <c r="I25" s="59">
        <f t="shared" si="3"/>
        <v>238</v>
      </c>
      <c r="J25" s="67" t="s">
        <v>106</v>
      </c>
      <c r="K25" s="14"/>
      <c r="O25" s="1" t="e">
        <f>COUNTIF('Barra Med OK'!$C:$C,'Sede Med Ok'!C25)+ COUNTIF('Boca do Rio Med OK'!$C:$C,'Sede Med Ok'!C25)+ COUNTIF('Brotas Med OK'!$C:$C,'Sede Med Ok'!C25)+ COUNTIF('Cabula Med OK'!$C:$C,'Sede Med Ok'!C25)+ COUNTIF('Cajazeiras Med OK'!$C:$C,'Sede Med Ok'!C25)+ COUNTIF('CH Med OK'!$C:$C,'Sede Med Ok'!C25)+ COUNTIF('Itapagipe Med OK'!$C:$C,'Sede Med Ok'!C25)+ COUNTIF('Itapuã Med OK'!$C:$C,'Sede Med Ok'!C25)+ COUNTIF('Liberdade Med OK'!$C:$C,'Sede Med Ok'!C25)+ COUNTIF('Pau da Lima Med OK'!$C:$C,'Sede Med Ok'!C25)+ COUNTIF('SCV Med OK'!$C:$C,'Sede Med Ok'!C25)+ COUNTIF('Subúrbio Med OK'!$C:$C,'Sede Med Ok'!C25)+ COUNTIF('DVIS Med OK'!$C:$C,'Sede Med Ok'!C25)+ COUNTIF('CR Med OK'!$C:$C,'Sede Med Ok'!C25)+ COUNTIF('CCZ Med OK'!$C:$C,'Sede Med Ok'!C25)+ COUNTIF('DRCA Med OK'!$C:$C,'Sede Med Ok'!C25)+ COUNTIF('SAMU Med OK'!$C:$C,'Sede Med Ok'!C25)+ COUNTIF('ESPS Med OK'!$C:$C,'Sede Med Ok'!C25)+ COUNTIF('[1]Fat 1'!$C:$C,'Sede Med Ok'!C25)+ COUNTIF('[1]Fat 2'!$C:$C,'Sede Med Ok'!C25)+ COUNTIF('[1]Fat 3'!$C:$C,'Sede Med Ok'!C25)+ COUNTIF('[1]Fat 4'!$C:$C,'Sede Med Ok'!C25)+ COUNTIF('[1]Fat 5'!$C:$C,'Sede Med Ok'!C25)+ COUNTIF('[2]ARSAL Med'!$C:$C,'Sede Med Ok'!C25)+ COUNTIF('[2]CGM Med'!$C:$C,'Sede Med Ok'!C25)+ COUNTIF('[2]FCM Med'!$C:$C,'Sede Med Ok'!C25)+ COUNTIF('[2]FGM Med'!$C:$C,'Sede Med Ok'!C25)+ COUNTIF('[2]FMLF Med'!$C:$C,'Sede Med Ok'!C25)+ COUNTIF('[2]GCM Med'!$C:$C,'Sede Med Ok'!C25)+ COUNTIF('[2]PGMS Med'!$C:$C,'Sede Med Ok'!C25)+ COUNTIF('[2]SECOM Med'!$C:$C,'Sede Med Ok'!C25)+ COUNTIF('[2]SECULT Med'!$C:$C,'Sede Med Ok'!C25)+ COUNTIF('[2]SEDUR Med'!$C:$C,'Sede Med Ok'!C25)+ COUNTIF('[2]SEFAZ Med'!$C:$C,'Sede Med Ok'!C25)+ COUNTIF('[2]SEGOV Med'!$C:$C,'Sede Med Ok'!C25)+ COUNTIF(#REF!,'Sede Med Ok'!C25)+ COUNTIF('[2]SEMAN Med'!$C:$C,'Sede Med Ok'!C25)+ COUNTIF('[2]SEMDEC Med'!$C:$C,'Sede Med Ok'!C25)+ COUNTIF('[2]SEMGE Med'!$C:$C,'Sede Med Ok'!C25)+ COUNTIF('[2]SEMOB Med'!$C:$C,'Sede Med Ok'!C25)+ COUNTIF('[2]SEMOP Med'!$C:$C,'Sede Med Ok'!C25)+ COUNTIF('[2]SEMUR Med'!$C:$C,'Sede Med Ok'!C25)+ COUNTIF('[2]SPMJ Med'!$C:$C,'Sede Med Ok'!C25)+ COUNTIF('[2]TRANSALVADOR Med'!$C:$C,'Sede Med Ok'!C25)</f>
        <v>#VALUE!</v>
      </c>
    </row>
    <row r="26" spans="1:15" ht="13.5" customHeight="1">
      <c r="A26" s="15" t="s">
        <v>15</v>
      </c>
      <c r="B26" s="61">
        <v>45658</v>
      </c>
      <c r="C26" s="104">
        <v>16581</v>
      </c>
      <c r="D26" s="61">
        <v>45658</v>
      </c>
      <c r="E26" s="61">
        <v>45687</v>
      </c>
      <c r="F26" s="42">
        <f t="shared" si="2"/>
        <v>30</v>
      </c>
      <c r="G26" s="68">
        <v>260</v>
      </c>
      <c r="H26" s="425">
        <v>1</v>
      </c>
      <c r="I26" s="59">
        <f t="shared" si="3"/>
        <v>260</v>
      </c>
      <c r="J26" s="67" t="s">
        <v>923</v>
      </c>
      <c r="K26" s="425">
        <v>73151</v>
      </c>
      <c r="O26" s="1" t="e">
        <f>COUNTIF('Barra Med OK'!$C:$C,'Sede Med Ok'!C26)+ COUNTIF('Boca do Rio Med OK'!$C:$C,'Sede Med Ok'!C26)+ COUNTIF('Brotas Med OK'!$C:$C,'Sede Med Ok'!C26)+ COUNTIF('Cabula Med OK'!$C:$C,'Sede Med Ok'!C26)+ COUNTIF('Cajazeiras Med OK'!$C:$C,'Sede Med Ok'!C26)+ COUNTIF('CH Med OK'!$C:$C,'Sede Med Ok'!C26)+ COUNTIF('Itapagipe Med OK'!$C:$C,'Sede Med Ok'!C26)+ COUNTIF('Itapuã Med OK'!$C:$C,'Sede Med Ok'!C26)+ COUNTIF('Liberdade Med OK'!$C:$C,'Sede Med Ok'!C26)+ COUNTIF('Pau da Lima Med OK'!$C:$C,'Sede Med Ok'!C26)+ COUNTIF('SCV Med OK'!$C:$C,'Sede Med Ok'!C26)+ COUNTIF('Subúrbio Med OK'!$C:$C,'Sede Med Ok'!C26)+ COUNTIF('DVIS Med OK'!$C:$C,'Sede Med Ok'!C26)+ COUNTIF('CR Med OK'!$C:$C,'Sede Med Ok'!C26)+ COUNTIF('CCZ Med OK'!$C:$C,'Sede Med Ok'!C26)+ COUNTIF('DRCA Med OK'!$C:$C,'Sede Med Ok'!C26)+ COUNTIF('SAMU Med OK'!$C:$C,'Sede Med Ok'!C26)+ COUNTIF('ESPS Med OK'!$C:$C,'Sede Med Ok'!C26)+ COUNTIF('[1]Fat 1'!$C:$C,'Sede Med Ok'!C26)+ COUNTIF('[1]Fat 2'!$C:$C,'Sede Med Ok'!C26)+ COUNTIF('[1]Fat 3'!$C:$C,'Sede Med Ok'!C26)+ COUNTIF('[1]Fat 4'!$C:$C,'Sede Med Ok'!C26)+ COUNTIF('[1]Fat 5'!$C:$C,'Sede Med Ok'!C26)+ COUNTIF('[2]ARSAL Med'!$C:$C,'Sede Med Ok'!C26)+ COUNTIF('[2]CGM Med'!$C:$C,'Sede Med Ok'!C26)+ COUNTIF('[2]FCM Med'!$C:$C,'Sede Med Ok'!C26)+ COUNTIF('[2]FGM Med'!$C:$C,'Sede Med Ok'!C26)+ COUNTIF('[2]FMLF Med'!$C:$C,'Sede Med Ok'!C26)+ COUNTIF('[2]GCM Med'!$C:$C,'Sede Med Ok'!C26)+ COUNTIF('[2]PGMS Med'!$C:$C,'Sede Med Ok'!C26)+ COUNTIF('[2]SECOM Med'!$C:$C,'Sede Med Ok'!C26)+ COUNTIF('[2]SECULT Med'!$C:$C,'Sede Med Ok'!C26)+ COUNTIF('[2]SEDUR Med'!$C:$C,'Sede Med Ok'!C26)+ COUNTIF('[2]SEFAZ Med'!$C:$C,'Sede Med Ok'!C26)+ COUNTIF('[2]SEGOV Med'!$C:$C,'Sede Med Ok'!C26)+ COUNTIF(#REF!,'Sede Med Ok'!C26)+ COUNTIF('[2]SEMAN Med'!$C:$C,'Sede Med Ok'!C26)+ COUNTIF('[2]SEMDEC Med'!$C:$C,'Sede Med Ok'!C26)+ COUNTIF('[2]SEMGE Med'!$C:$C,'Sede Med Ok'!C26)+ COUNTIF('[2]SEMOB Med'!$C:$C,'Sede Med Ok'!C26)+ COUNTIF('[2]SEMOP Med'!$C:$C,'Sede Med Ok'!C26)+ COUNTIF('[2]SEMUR Med'!$C:$C,'Sede Med Ok'!C26)+ COUNTIF('[2]SPMJ Med'!$C:$C,'Sede Med Ok'!C26)+ COUNTIF('[2]TRANSALVADOR Med'!$C:$C,'Sede Med Ok'!C26)</f>
        <v>#VALUE!</v>
      </c>
    </row>
    <row r="27" spans="1:15" ht="13.5" customHeight="1">
      <c r="A27" s="15" t="s">
        <v>14</v>
      </c>
      <c r="B27" s="61">
        <v>45658</v>
      </c>
      <c r="C27" s="104">
        <v>16545</v>
      </c>
      <c r="D27" s="61">
        <v>45658</v>
      </c>
      <c r="E27" s="61">
        <v>45687</v>
      </c>
      <c r="F27" s="42">
        <f t="shared" si="2"/>
        <v>30</v>
      </c>
      <c r="G27" s="68">
        <v>347</v>
      </c>
      <c r="H27" s="425">
        <v>1</v>
      </c>
      <c r="I27" s="59">
        <f t="shared" si="3"/>
        <v>347</v>
      </c>
      <c r="J27" s="67" t="s">
        <v>1153</v>
      </c>
      <c r="K27" s="425">
        <v>73151</v>
      </c>
      <c r="O27" s="1" t="e">
        <f>COUNTIF('Barra Med OK'!$C:$C,'Sede Med Ok'!C27)+ COUNTIF('Boca do Rio Med OK'!$C:$C,'Sede Med Ok'!C27)+ COUNTIF('Brotas Med OK'!$C:$C,'Sede Med Ok'!C27)+ COUNTIF('Cabula Med OK'!$C:$C,'Sede Med Ok'!C27)+ COUNTIF('Cajazeiras Med OK'!$C:$C,'Sede Med Ok'!C27)+ COUNTIF('CH Med OK'!$C:$C,'Sede Med Ok'!C27)+ COUNTIF('Itapagipe Med OK'!$C:$C,'Sede Med Ok'!C27)+ COUNTIF('Itapuã Med OK'!$C:$C,'Sede Med Ok'!C27)+ COUNTIF('Liberdade Med OK'!$C:$C,'Sede Med Ok'!C27)+ COUNTIF('Pau da Lima Med OK'!$C:$C,'Sede Med Ok'!C27)+ COUNTIF('SCV Med OK'!$C:$C,'Sede Med Ok'!C27)+ COUNTIF('Subúrbio Med OK'!$C:$C,'Sede Med Ok'!C27)+ COUNTIF('DVIS Med OK'!$C:$C,'Sede Med Ok'!C27)+ COUNTIF('CR Med OK'!$C:$C,'Sede Med Ok'!C27)+ COUNTIF('CCZ Med OK'!$C:$C,'Sede Med Ok'!C27)+ COUNTIF('DRCA Med OK'!$C:$C,'Sede Med Ok'!C27)+ COUNTIF('SAMU Med OK'!$C:$C,'Sede Med Ok'!C27)+ COUNTIF('ESPS Med OK'!$C:$C,'Sede Med Ok'!C27)+ COUNTIF('[1]Fat 1'!$C:$C,'Sede Med Ok'!C27)+ COUNTIF('[1]Fat 2'!$C:$C,'Sede Med Ok'!C27)+ COUNTIF('[1]Fat 3'!$C:$C,'Sede Med Ok'!C27)+ COUNTIF('[1]Fat 4'!$C:$C,'Sede Med Ok'!C27)+ COUNTIF('[1]Fat 5'!$C:$C,'Sede Med Ok'!C27)+ COUNTIF('[2]ARSAL Med'!$C:$C,'Sede Med Ok'!C27)+ COUNTIF('[2]CGM Med'!$C:$C,'Sede Med Ok'!C27)+ COUNTIF('[2]FCM Med'!$C:$C,'Sede Med Ok'!C27)+ COUNTIF('[2]FGM Med'!$C:$C,'Sede Med Ok'!C27)+ COUNTIF('[2]FMLF Med'!$C:$C,'Sede Med Ok'!C27)+ COUNTIF('[2]GCM Med'!$C:$C,'Sede Med Ok'!C27)+ COUNTIF('[2]PGMS Med'!$C:$C,'Sede Med Ok'!C27)+ COUNTIF('[2]SECOM Med'!$C:$C,'Sede Med Ok'!C27)+ COUNTIF('[2]SECULT Med'!$C:$C,'Sede Med Ok'!C27)+ COUNTIF('[2]SEDUR Med'!$C:$C,'Sede Med Ok'!C27)+ COUNTIF('[2]SEFAZ Med'!$C:$C,'Sede Med Ok'!C27)+ COUNTIF('[2]SEGOV Med'!$C:$C,'Sede Med Ok'!C27)+ COUNTIF(#REF!,'Sede Med Ok'!C27)+ COUNTIF('[2]SEMAN Med'!$C:$C,'Sede Med Ok'!C27)+ COUNTIF('[2]SEMDEC Med'!$C:$C,'Sede Med Ok'!C27)+ COUNTIF('[2]SEMGE Med'!$C:$C,'Sede Med Ok'!C27)+ COUNTIF('[2]SEMOB Med'!$C:$C,'Sede Med Ok'!C27)+ COUNTIF('[2]SEMOP Med'!$C:$C,'Sede Med Ok'!C27)+ COUNTIF('[2]SEMUR Med'!$C:$C,'Sede Med Ok'!C27)+ COUNTIF('[2]SPMJ Med'!$C:$C,'Sede Med Ok'!C27)+ COUNTIF('[2]TRANSALVADOR Med'!$C:$C,'Sede Med Ok'!C27)</f>
        <v>#VALUE!</v>
      </c>
    </row>
    <row r="28" spans="1:15" ht="13.5" customHeight="1">
      <c r="A28" s="15" t="s">
        <v>14</v>
      </c>
      <c r="B28" s="61">
        <v>45658</v>
      </c>
      <c r="C28" s="104">
        <v>16669</v>
      </c>
      <c r="D28" s="61">
        <v>45658</v>
      </c>
      <c r="E28" s="61">
        <v>45687</v>
      </c>
      <c r="F28" s="42">
        <f t="shared" si="2"/>
        <v>30</v>
      </c>
      <c r="G28" s="68">
        <v>347</v>
      </c>
      <c r="H28" s="425">
        <v>1</v>
      </c>
      <c r="I28" s="59">
        <f t="shared" si="3"/>
        <v>347</v>
      </c>
      <c r="J28" s="67" t="s">
        <v>1153</v>
      </c>
      <c r="K28" s="425">
        <v>73151</v>
      </c>
      <c r="O28" s="1" t="e">
        <f>COUNTIF('Barra Med OK'!$C:$C,'Sede Med Ok'!C28)+ COUNTIF('Boca do Rio Med OK'!$C:$C,'Sede Med Ok'!C28)+ COUNTIF('Brotas Med OK'!$C:$C,'Sede Med Ok'!C28)+ COUNTIF('Cabula Med OK'!$C:$C,'Sede Med Ok'!C28)+ COUNTIF('Cajazeiras Med OK'!$C:$C,'Sede Med Ok'!C28)+ COUNTIF('CH Med OK'!$C:$C,'Sede Med Ok'!C28)+ COUNTIF('Itapagipe Med OK'!$C:$C,'Sede Med Ok'!C28)+ COUNTIF('Itapuã Med OK'!$C:$C,'Sede Med Ok'!C28)+ COUNTIF('Liberdade Med OK'!$C:$C,'Sede Med Ok'!C28)+ COUNTIF('Pau da Lima Med OK'!$C:$C,'Sede Med Ok'!C28)+ COUNTIF('SCV Med OK'!$C:$C,'Sede Med Ok'!C28)+ COUNTIF('Subúrbio Med OK'!$C:$C,'Sede Med Ok'!C28)+ COUNTIF('DVIS Med OK'!$C:$C,'Sede Med Ok'!C28)+ COUNTIF('CR Med OK'!$C:$C,'Sede Med Ok'!C28)+ COUNTIF('CCZ Med OK'!$C:$C,'Sede Med Ok'!C28)+ COUNTIF('DRCA Med OK'!$C:$C,'Sede Med Ok'!C28)+ COUNTIF('SAMU Med OK'!$C:$C,'Sede Med Ok'!C28)+ COUNTIF('ESPS Med OK'!$C:$C,'Sede Med Ok'!C28)+ COUNTIF('[1]Fat 1'!$C:$C,'Sede Med Ok'!C28)+ COUNTIF('[1]Fat 2'!$C:$C,'Sede Med Ok'!C28)+ COUNTIF('[1]Fat 3'!$C:$C,'Sede Med Ok'!C28)+ COUNTIF('[1]Fat 4'!$C:$C,'Sede Med Ok'!C28)+ COUNTIF('[1]Fat 5'!$C:$C,'Sede Med Ok'!C28)+ COUNTIF('[2]ARSAL Med'!$C:$C,'Sede Med Ok'!C28)+ COUNTIF('[2]CGM Med'!$C:$C,'Sede Med Ok'!C28)+ COUNTIF('[2]FCM Med'!$C:$C,'Sede Med Ok'!C28)+ COUNTIF('[2]FGM Med'!$C:$C,'Sede Med Ok'!C28)+ COUNTIF('[2]FMLF Med'!$C:$C,'Sede Med Ok'!C28)+ COUNTIF('[2]GCM Med'!$C:$C,'Sede Med Ok'!C28)+ COUNTIF('[2]PGMS Med'!$C:$C,'Sede Med Ok'!C28)+ COUNTIF('[2]SECOM Med'!$C:$C,'Sede Med Ok'!C28)+ COUNTIF('[2]SECULT Med'!$C:$C,'Sede Med Ok'!C28)+ COUNTIF('[2]SEDUR Med'!$C:$C,'Sede Med Ok'!C28)+ COUNTIF('[2]SEFAZ Med'!$C:$C,'Sede Med Ok'!C28)+ COUNTIF('[2]SEGOV Med'!$C:$C,'Sede Med Ok'!C28)+ COUNTIF(#REF!,'Sede Med Ok'!C28)+ COUNTIF('[2]SEMAN Med'!$C:$C,'Sede Med Ok'!C28)+ COUNTIF('[2]SEMDEC Med'!$C:$C,'Sede Med Ok'!C28)+ COUNTIF('[2]SEMGE Med'!$C:$C,'Sede Med Ok'!C28)+ COUNTIF('[2]SEMOB Med'!$C:$C,'Sede Med Ok'!C28)+ COUNTIF('[2]SEMOP Med'!$C:$C,'Sede Med Ok'!C28)+ COUNTIF('[2]SEMUR Med'!$C:$C,'Sede Med Ok'!C28)+ COUNTIF('[2]SPMJ Med'!$C:$C,'Sede Med Ok'!C28)+ COUNTIF('[2]TRANSALVADOR Med'!$C:$C,'Sede Med Ok'!C28)</f>
        <v>#VALUE!</v>
      </c>
    </row>
    <row r="29" spans="1:15" ht="13.5" customHeight="1">
      <c r="A29" s="15" t="s">
        <v>14</v>
      </c>
      <c r="B29" s="61">
        <v>45516</v>
      </c>
      <c r="C29" s="14">
        <v>13928</v>
      </c>
      <c r="D29" s="61">
        <v>45658</v>
      </c>
      <c r="E29" s="61">
        <v>45687</v>
      </c>
      <c r="F29" s="42">
        <f t="shared" si="2"/>
        <v>30</v>
      </c>
      <c r="G29" s="68">
        <v>347</v>
      </c>
      <c r="H29" s="14">
        <v>1</v>
      </c>
      <c r="I29" s="59">
        <f t="shared" si="3"/>
        <v>347</v>
      </c>
      <c r="J29" s="67" t="s">
        <v>105</v>
      </c>
      <c r="K29" s="14">
        <v>66388</v>
      </c>
      <c r="O29" s="1" t="e">
        <f>COUNTIF('Barra Med OK'!$C:$C,'Sede Med Ok'!C29)+ COUNTIF('Boca do Rio Med OK'!$C:$C,'Sede Med Ok'!C29)+ COUNTIF('Brotas Med OK'!$C:$C,'Sede Med Ok'!C29)+ COUNTIF('Cabula Med OK'!$C:$C,'Sede Med Ok'!C29)+ COUNTIF('Cajazeiras Med OK'!$C:$C,'Sede Med Ok'!C29)+ COUNTIF('CH Med OK'!$C:$C,'Sede Med Ok'!C29)+ COUNTIF('Itapagipe Med OK'!$C:$C,'Sede Med Ok'!C29)+ COUNTIF('Itapuã Med OK'!$C:$C,'Sede Med Ok'!C29)+ COUNTIF('Liberdade Med OK'!$C:$C,'Sede Med Ok'!C29)+ COUNTIF('Pau da Lima Med OK'!$C:$C,'Sede Med Ok'!C29)+ COUNTIF('SCV Med OK'!$C:$C,'Sede Med Ok'!C29)+ COUNTIF('Subúrbio Med OK'!$C:$C,'Sede Med Ok'!C29)+ COUNTIF('DVIS Med OK'!$C:$C,'Sede Med Ok'!C29)+ COUNTIF('CR Med OK'!$C:$C,'Sede Med Ok'!C29)+ COUNTIF('CCZ Med OK'!$C:$C,'Sede Med Ok'!C29)+ COUNTIF('DRCA Med OK'!$C:$C,'Sede Med Ok'!C29)+ COUNTIF('SAMU Med OK'!$C:$C,'Sede Med Ok'!C29)+ COUNTIF('ESPS Med OK'!$C:$C,'Sede Med Ok'!C29)+ COUNTIF('[1]Fat 1'!$C:$C,'Sede Med Ok'!C29)+ COUNTIF('[1]Fat 2'!$C:$C,'Sede Med Ok'!C29)+ COUNTIF('[1]Fat 3'!$C:$C,'Sede Med Ok'!C29)+ COUNTIF('[1]Fat 4'!$C:$C,'Sede Med Ok'!C29)+ COUNTIF('[1]Fat 5'!$C:$C,'Sede Med Ok'!C29)+ COUNTIF('[2]ARSAL Med'!$C:$C,'Sede Med Ok'!C29)+ COUNTIF('[2]CGM Med'!$C:$C,'Sede Med Ok'!C29)+ COUNTIF('[2]FCM Med'!$C:$C,'Sede Med Ok'!C29)+ COUNTIF('[2]FGM Med'!$C:$C,'Sede Med Ok'!C29)+ COUNTIF('[2]FMLF Med'!$C:$C,'Sede Med Ok'!C29)+ COUNTIF('[2]GCM Med'!$C:$C,'Sede Med Ok'!C29)+ COUNTIF('[2]PGMS Med'!$C:$C,'Sede Med Ok'!C29)+ COUNTIF('[2]SECOM Med'!$C:$C,'Sede Med Ok'!C29)+ COUNTIF('[2]SECULT Med'!$C:$C,'Sede Med Ok'!C29)+ COUNTIF('[2]SEDUR Med'!$C:$C,'Sede Med Ok'!C29)+ COUNTIF('[2]SEFAZ Med'!$C:$C,'Sede Med Ok'!C29)+ COUNTIF('[2]SEGOV Med'!$C:$C,'Sede Med Ok'!C29)+ COUNTIF(#REF!,'Sede Med Ok'!C29)+ COUNTIF('[2]SEMAN Med'!$C:$C,'Sede Med Ok'!C29)+ COUNTIF('[2]SEMDEC Med'!$C:$C,'Sede Med Ok'!C29)+ COUNTIF('[2]SEMGE Med'!$C:$C,'Sede Med Ok'!C29)+ COUNTIF('[2]SEMOB Med'!$C:$C,'Sede Med Ok'!C29)+ COUNTIF('[2]SEMOP Med'!$C:$C,'Sede Med Ok'!C29)+ COUNTIF('[2]SEMUR Med'!$C:$C,'Sede Med Ok'!C29)+ COUNTIF('[2]SPMJ Med'!$C:$C,'Sede Med Ok'!C29)+ COUNTIF('[2]TRANSALVADOR Med'!$C:$C,'Sede Med Ok'!C29)</f>
        <v>#VALUE!</v>
      </c>
    </row>
    <row r="30" spans="1:15" ht="13.5" customHeight="1">
      <c r="A30" s="15" t="s">
        <v>14</v>
      </c>
      <c r="B30" s="61">
        <v>45536</v>
      </c>
      <c r="C30" s="14">
        <v>12716</v>
      </c>
      <c r="D30" s="61">
        <v>45658</v>
      </c>
      <c r="E30" s="61">
        <v>45687</v>
      </c>
      <c r="F30" s="42">
        <f t="shared" si="2"/>
        <v>30</v>
      </c>
      <c r="G30" s="68">
        <v>347</v>
      </c>
      <c r="H30" s="14">
        <v>1</v>
      </c>
      <c r="I30" s="59">
        <v>347</v>
      </c>
      <c r="J30" s="67" t="s">
        <v>104</v>
      </c>
      <c r="K30" s="63"/>
      <c r="O30" s="1" t="e">
        <f>COUNTIF('Barra Med OK'!$C:$C,'Sede Med Ok'!C30)+ COUNTIF('Boca do Rio Med OK'!$C:$C,'Sede Med Ok'!C30)+ COUNTIF('Brotas Med OK'!$C:$C,'Sede Med Ok'!C30)+ COUNTIF('Cabula Med OK'!$C:$C,'Sede Med Ok'!C30)+ COUNTIF('Cajazeiras Med OK'!$C:$C,'Sede Med Ok'!C30)+ COUNTIF('CH Med OK'!$C:$C,'Sede Med Ok'!C30)+ COUNTIF('Itapagipe Med OK'!$C:$C,'Sede Med Ok'!C30)+ COUNTIF('Itapuã Med OK'!$C:$C,'Sede Med Ok'!C30)+ COUNTIF('Liberdade Med OK'!$C:$C,'Sede Med Ok'!C30)+ COUNTIF('Pau da Lima Med OK'!$C:$C,'Sede Med Ok'!C30)+ COUNTIF('SCV Med OK'!$C:$C,'Sede Med Ok'!C30)+ COUNTIF('Subúrbio Med OK'!$C:$C,'Sede Med Ok'!C30)+ COUNTIF('DVIS Med OK'!$C:$C,'Sede Med Ok'!C30)+ COUNTIF('CR Med OK'!$C:$C,'Sede Med Ok'!C30)+ COUNTIF('CCZ Med OK'!$C:$C,'Sede Med Ok'!C30)+ COUNTIF('DRCA Med OK'!$C:$C,'Sede Med Ok'!C30)+ COUNTIF('SAMU Med OK'!$C:$C,'Sede Med Ok'!C30)+ COUNTIF('ESPS Med OK'!$C:$C,'Sede Med Ok'!C30)+ COUNTIF('[1]Fat 1'!$C:$C,'Sede Med Ok'!C30)+ COUNTIF('[1]Fat 2'!$C:$C,'Sede Med Ok'!C30)+ COUNTIF('[1]Fat 3'!$C:$C,'Sede Med Ok'!C30)+ COUNTIF('[1]Fat 4'!$C:$C,'Sede Med Ok'!C30)+ COUNTIF('[1]Fat 5'!$C:$C,'Sede Med Ok'!C30)+ COUNTIF('[2]ARSAL Med'!$C:$C,'Sede Med Ok'!C30)+ COUNTIF('[2]CGM Med'!$C:$C,'Sede Med Ok'!C30)+ COUNTIF('[2]FCM Med'!$C:$C,'Sede Med Ok'!C30)+ COUNTIF('[2]FGM Med'!$C:$C,'Sede Med Ok'!C30)+ COUNTIF('[2]FMLF Med'!$C:$C,'Sede Med Ok'!C30)+ COUNTIF('[2]GCM Med'!$C:$C,'Sede Med Ok'!C30)+ COUNTIF('[2]PGMS Med'!$C:$C,'Sede Med Ok'!C30)+ COUNTIF('[2]SECOM Med'!$C:$C,'Sede Med Ok'!C30)+ COUNTIF('[2]SECULT Med'!$C:$C,'Sede Med Ok'!C30)+ COUNTIF('[2]SEDUR Med'!$C:$C,'Sede Med Ok'!C30)+ COUNTIF('[2]SEFAZ Med'!$C:$C,'Sede Med Ok'!C30)+ COUNTIF('[2]SEGOV Med'!$C:$C,'Sede Med Ok'!C30)+ COUNTIF(#REF!,'Sede Med Ok'!C30)+ COUNTIF('[2]SEMAN Med'!$C:$C,'Sede Med Ok'!C30)+ COUNTIF('[2]SEMDEC Med'!$C:$C,'Sede Med Ok'!C30)+ COUNTIF('[2]SEMGE Med'!$C:$C,'Sede Med Ok'!C30)+ COUNTIF('[2]SEMOB Med'!$C:$C,'Sede Med Ok'!C30)+ COUNTIF('[2]SEMOP Med'!$C:$C,'Sede Med Ok'!C30)+ COUNTIF('[2]SEMUR Med'!$C:$C,'Sede Med Ok'!C30)+ COUNTIF('[2]SPMJ Med'!$C:$C,'Sede Med Ok'!C30)+ COUNTIF('[2]TRANSALVADOR Med'!$C:$C,'Sede Med Ok'!C30)</f>
        <v>#VALUE!</v>
      </c>
    </row>
    <row r="31" spans="1:15" ht="13.5" customHeight="1">
      <c r="A31" s="15" t="s">
        <v>11</v>
      </c>
      <c r="B31" s="61">
        <v>45516</v>
      </c>
      <c r="C31" s="14">
        <v>8901</v>
      </c>
      <c r="D31" s="61">
        <v>45658</v>
      </c>
      <c r="E31" s="61">
        <v>45687</v>
      </c>
      <c r="F31" s="42">
        <f t="shared" si="2"/>
        <v>30</v>
      </c>
      <c r="G31" s="68">
        <v>447</v>
      </c>
      <c r="H31" s="14">
        <v>1</v>
      </c>
      <c r="I31" s="59">
        <f>G31/30*H31*F31</f>
        <v>447</v>
      </c>
      <c r="J31" s="67" t="s">
        <v>45</v>
      </c>
      <c r="K31" s="63">
        <v>66388</v>
      </c>
      <c r="O31" s="1" t="e">
        <f>COUNTIF('Barra Med OK'!$C:$C,'Sede Med Ok'!C31)+ COUNTIF('Boca do Rio Med OK'!$C:$C,'Sede Med Ok'!C31)+ COUNTIF('Brotas Med OK'!$C:$C,'Sede Med Ok'!C31)+ COUNTIF('Cabula Med OK'!$C:$C,'Sede Med Ok'!C31)+ COUNTIF('Cajazeiras Med OK'!$C:$C,'Sede Med Ok'!C31)+ COUNTIF('CH Med OK'!$C:$C,'Sede Med Ok'!C31)+ COUNTIF('Itapagipe Med OK'!$C:$C,'Sede Med Ok'!C31)+ COUNTIF('Itapuã Med OK'!$C:$C,'Sede Med Ok'!C31)+ COUNTIF('Liberdade Med OK'!$C:$C,'Sede Med Ok'!C31)+ COUNTIF('Pau da Lima Med OK'!$C:$C,'Sede Med Ok'!C31)+ COUNTIF('SCV Med OK'!$C:$C,'Sede Med Ok'!C31)+ COUNTIF('Subúrbio Med OK'!$C:$C,'Sede Med Ok'!C31)+ COUNTIF('DVIS Med OK'!$C:$C,'Sede Med Ok'!C31)+ COUNTIF('CR Med OK'!$C:$C,'Sede Med Ok'!C31)+ COUNTIF('CCZ Med OK'!$C:$C,'Sede Med Ok'!C31)+ COUNTIF('DRCA Med OK'!$C:$C,'Sede Med Ok'!C31)+ COUNTIF('SAMU Med OK'!$C:$C,'Sede Med Ok'!C31)+ COUNTIF('ESPS Med OK'!$C:$C,'Sede Med Ok'!C31)+ COUNTIF('[1]Fat 1'!$C:$C,'Sede Med Ok'!C31)+ COUNTIF('[1]Fat 2'!$C:$C,'Sede Med Ok'!C31)+ COUNTIF('[1]Fat 3'!$C:$C,'Sede Med Ok'!C31)+ COUNTIF('[1]Fat 4'!$C:$C,'Sede Med Ok'!C31)+ COUNTIF('[1]Fat 5'!$C:$C,'Sede Med Ok'!C31)+ COUNTIF('[2]ARSAL Med'!$C:$C,'Sede Med Ok'!C31)+ COUNTIF('[2]CGM Med'!$C:$C,'Sede Med Ok'!C31)+ COUNTIF('[2]FCM Med'!$C:$C,'Sede Med Ok'!C31)+ COUNTIF('[2]FGM Med'!$C:$C,'Sede Med Ok'!C31)+ COUNTIF('[2]FMLF Med'!$C:$C,'Sede Med Ok'!C31)+ COUNTIF('[2]GCM Med'!$C:$C,'Sede Med Ok'!C31)+ COUNTIF('[2]PGMS Med'!$C:$C,'Sede Med Ok'!C31)+ COUNTIF('[2]SECOM Med'!$C:$C,'Sede Med Ok'!C31)+ COUNTIF('[2]SECULT Med'!$C:$C,'Sede Med Ok'!C31)+ COUNTIF('[2]SEDUR Med'!$C:$C,'Sede Med Ok'!C31)+ COUNTIF('[2]SEFAZ Med'!$C:$C,'Sede Med Ok'!C31)+ COUNTIF('[2]SEGOV Med'!$C:$C,'Sede Med Ok'!C31)+ COUNTIF(#REF!,'Sede Med Ok'!C31)+ COUNTIF('[2]SEMAN Med'!$C:$C,'Sede Med Ok'!C31)+ COUNTIF('[2]SEMDEC Med'!$C:$C,'Sede Med Ok'!C31)+ COUNTIF('[2]SEMGE Med'!$C:$C,'Sede Med Ok'!C31)+ COUNTIF('[2]SEMOB Med'!$C:$C,'Sede Med Ok'!C31)+ COUNTIF('[2]SEMOP Med'!$C:$C,'Sede Med Ok'!C31)+ COUNTIF('[2]SEMUR Med'!$C:$C,'Sede Med Ok'!C31)+ COUNTIF('[2]SPMJ Med'!$C:$C,'Sede Med Ok'!C31)+ COUNTIF('[2]TRANSALVADOR Med'!$C:$C,'Sede Med Ok'!C31)</f>
        <v>#VALUE!</v>
      </c>
    </row>
    <row r="32" spans="1:15" ht="13.5" customHeight="1">
      <c r="A32" s="15"/>
      <c r="B32" s="66"/>
      <c r="C32" s="14"/>
      <c r="D32" s="61"/>
      <c r="E32" s="61"/>
      <c r="F32" s="42"/>
      <c r="G32" s="65"/>
      <c r="H32" s="14"/>
      <c r="I32" s="59">
        <f>G32/30*H32*F32</f>
        <v>0</v>
      </c>
      <c r="J32" s="64"/>
      <c r="K32" s="63"/>
      <c r="O32" s="1" t="e">
        <f>COUNTIF('Barra Med OK'!$C:$C,'Sede Med Ok'!C32)+ COUNTIF('Boca do Rio Med OK'!$C:$C,'Sede Med Ok'!C32)+ COUNTIF('Brotas Med OK'!$C:$C,'Sede Med Ok'!C32)+ COUNTIF('Cabula Med OK'!$C:$C,'Sede Med Ok'!C32)+ COUNTIF('Cajazeiras Med OK'!$C:$C,'Sede Med Ok'!C32)+ COUNTIF('CH Med OK'!$C:$C,'Sede Med Ok'!C32)+ COUNTIF('Itapagipe Med OK'!$C:$C,'Sede Med Ok'!C32)+ COUNTIF('Itapuã Med OK'!$C:$C,'Sede Med Ok'!C32)+ COUNTIF('Liberdade Med OK'!$C:$C,'Sede Med Ok'!C32)+ COUNTIF('Pau da Lima Med OK'!$C:$C,'Sede Med Ok'!C32)+ COUNTIF('SCV Med OK'!$C:$C,'Sede Med Ok'!C32)+ COUNTIF('Subúrbio Med OK'!$C:$C,'Sede Med Ok'!C32)+ COUNTIF('DVIS Med OK'!$C:$C,'Sede Med Ok'!C32)+ COUNTIF('CR Med OK'!$C:$C,'Sede Med Ok'!C32)+ COUNTIF('CCZ Med OK'!$C:$C,'Sede Med Ok'!C32)+ COUNTIF('DRCA Med OK'!$C:$C,'Sede Med Ok'!C32)+ COUNTIF('SAMU Med OK'!$C:$C,'Sede Med Ok'!C32)+ COUNTIF('ESPS Med OK'!$C:$C,'Sede Med Ok'!C32)+ COUNTIF('[1]Fat 1'!$C:$C,'Sede Med Ok'!C32)+ COUNTIF('[1]Fat 2'!$C:$C,'Sede Med Ok'!C32)+ COUNTIF('[1]Fat 3'!$C:$C,'Sede Med Ok'!C32)+ COUNTIF('[1]Fat 4'!$C:$C,'Sede Med Ok'!C32)+ COUNTIF('[1]Fat 5'!$C:$C,'Sede Med Ok'!C32)+ COUNTIF('[2]ARSAL Med'!$C:$C,'Sede Med Ok'!C32)+ COUNTIF('[2]CGM Med'!$C:$C,'Sede Med Ok'!C32)+ COUNTIF('[2]FCM Med'!$C:$C,'Sede Med Ok'!C32)+ COUNTIF('[2]FGM Med'!$C:$C,'Sede Med Ok'!C32)+ COUNTIF('[2]FMLF Med'!$C:$C,'Sede Med Ok'!C32)+ COUNTIF('[2]GCM Med'!$C:$C,'Sede Med Ok'!C32)+ COUNTIF('[2]PGMS Med'!$C:$C,'Sede Med Ok'!C32)+ COUNTIF('[2]SECOM Med'!$C:$C,'Sede Med Ok'!C32)+ COUNTIF('[2]SECULT Med'!$C:$C,'Sede Med Ok'!C32)+ COUNTIF('[2]SEDUR Med'!$C:$C,'Sede Med Ok'!C32)+ COUNTIF('[2]SEFAZ Med'!$C:$C,'Sede Med Ok'!C32)+ COUNTIF('[2]SEGOV Med'!$C:$C,'Sede Med Ok'!C32)+ COUNTIF(#REF!,'Sede Med Ok'!C32)+ COUNTIF('[2]SEMAN Med'!$C:$C,'Sede Med Ok'!C32)+ COUNTIF('[2]SEMDEC Med'!$C:$C,'Sede Med Ok'!C32)+ COUNTIF('[2]SEMGE Med'!$C:$C,'Sede Med Ok'!C32)+ COUNTIF('[2]SEMOB Med'!$C:$C,'Sede Med Ok'!C32)+ COUNTIF('[2]SEMOP Med'!$C:$C,'Sede Med Ok'!C32)+ COUNTIF('[2]SEMUR Med'!$C:$C,'Sede Med Ok'!C32)+ COUNTIF('[2]SPMJ Med'!$C:$C,'Sede Med Ok'!C32)+ COUNTIF('[2]TRANSALVADOR Med'!$C:$C,'Sede Med Ok'!C32)</f>
        <v>#VALUE!</v>
      </c>
    </row>
    <row r="33" spans="1:15" ht="13.5" customHeight="1">
      <c r="A33" s="38" t="s">
        <v>103</v>
      </c>
      <c r="B33" s="10"/>
      <c r="C33" s="10"/>
      <c r="D33" s="36"/>
      <c r="E33" s="36"/>
      <c r="F33" s="37"/>
      <c r="G33" s="36"/>
      <c r="H33" s="11">
        <f>SUM(H15:H32)</f>
        <v>17</v>
      </c>
      <c r="I33" s="27">
        <f>SUM(I15:I32)</f>
        <v>4692</v>
      </c>
      <c r="J33" s="35"/>
      <c r="K33" s="35"/>
      <c r="O33" s="1" t="e">
        <f>COUNTIF('Barra Med OK'!$C:$C,'Sede Med Ok'!C33)+ COUNTIF('Boca do Rio Med OK'!$C:$C,'Sede Med Ok'!C33)+ COUNTIF('Brotas Med OK'!$C:$C,'Sede Med Ok'!C33)+ COUNTIF('Cabula Med OK'!$C:$C,'Sede Med Ok'!C33)+ COUNTIF('Cajazeiras Med OK'!$C:$C,'Sede Med Ok'!C33)+ COUNTIF('CH Med OK'!$C:$C,'Sede Med Ok'!C33)+ COUNTIF('Itapagipe Med OK'!$C:$C,'Sede Med Ok'!C33)+ COUNTIF('Itapuã Med OK'!$C:$C,'Sede Med Ok'!C33)+ COUNTIF('Liberdade Med OK'!$C:$C,'Sede Med Ok'!C33)+ COUNTIF('Pau da Lima Med OK'!$C:$C,'Sede Med Ok'!C33)+ COUNTIF('SCV Med OK'!$C:$C,'Sede Med Ok'!C33)+ COUNTIF('Subúrbio Med OK'!$C:$C,'Sede Med Ok'!C33)+ COUNTIF('DVIS Med OK'!$C:$C,'Sede Med Ok'!C33)+ COUNTIF('CR Med OK'!$C:$C,'Sede Med Ok'!C33)+ COUNTIF('CCZ Med OK'!$C:$C,'Sede Med Ok'!C33)+ COUNTIF('DRCA Med OK'!$C:$C,'Sede Med Ok'!C33)+ COUNTIF('SAMU Med OK'!$C:$C,'Sede Med Ok'!C33)+ COUNTIF('ESPS Med OK'!$C:$C,'Sede Med Ok'!C33)+ COUNTIF('[1]Fat 1'!$C:$C,'Sede Med Ok'!C33)+ COUNTIF('[1]Fat 2'!$C:$C,'Sede Med Ok'!C33)+ COUNTIF('[1]Fat 3'!$C:$C,'Sede Med Ok'!C33)+ COUNTIF('[1]Fat 4'!$C:$C,'Sede Med Ok'!C33)+ COUNTIF('[1]Fat 5'!$C:$C,'Sede Med Ok'!C33)+ COUNTIF('[2]ARSAL Med'!$C:$C,'Sede Med Ok'!C33)+ COUNTIF('[2]CGM Med'!$C:$C,'Sede Med Ok'!C33)+ COUNTIF('[2]FCM Med'!$C:$C,'Sede Med Ok'!C33)+ COUNTIF('[2]FGM Med'!$C:$C,'Sede Med Ok'!C33)+ COUNTIF('[2]FMLF Med'!$C:$C,'Sede Med Ok'!C33)+ COUNTIF('[2]GCM Med'!$C:$C,'Sede Med Ok'!C33)+ COUNTIF('[2]PGMS Med'!$C:$C,'Sede Med Ok'!C33)+ COUNTIF('[2]SECOM Med'!$C:$C,'Sede Med Ok'!C33)+ COUNTIF('[2]SECULT Med'!$C:$C,'Sede Med Ok'!C33)+ COUNTIF('[2]SEDUR Med'!$C:$C,'Sede Med Ok'!C33)+ COUNTIF('[2]SEFAZ Med'!$C:$C,'Sede Med Ok'!C33)+ COUNTIF('[2]SEGOV Med'!$C:$C,'Sede Med Ok'!C33)+ COUNTIF(#REF!,'Sede Med Ok'!C33)+ COUNTIF('[2]SEMAN Med'!$C:$C,'Sede Med Ok'!C33)+ COUNTIF('[2]SEMDEC Med'!$C:$C,'Sede Med Ok'!C33)+ COUNTIF('[2]SEMGE Med'!$C:$C,'Sede Med Ok'!C33)+ COUNTIF('[2]SEMOB Med'!$C:$C,'Sede Med Ok'!C33)+ COUNTIF('[2]SEMOP Med'!$C:$C,'Sede Med Ok'!C33)+ COUNTIF('[2]SEMUR Med'!$C:$C,'Sede Med Ok'!C33)+ COUNTIF('[2]SPMJ Med'!$C:$C,'Sede Med Ok'!C33)+ COUNTIF('[2]TRANSALVADOR Med'!$C:$C,'Sede Med Ok'!C33)</f>
        <v>#VALUE!</v>
      </c>
    </row>
    <row r="34" spans="1:15" ht="13.5" customHeight="1">
      <c r="A34" s="29"/>
      <c r="B34" s="32"/>
      <c r="C34" s="32"/>
      <c r="D34" s="33"/>
      <c r="E34" s="33"/>
      <c r="F34" s="34"/>
      <c r="G34" s="33"/>
      <c r="H34" s="32"/>
      <c r="I34" s="31"/>
      <c r="J34" s="30"/>
      <c r="K34" s="30"/>
      <c r="O34" s="1" t="e">
        <f>COUNTIF('Barra Med OK'!$C:$C,'Sede Med Ok'!C34)+ COUNTIF('Boca do Rio Med OK'!$C:$C,'Sede Med Ok'!C34)+ COUNTIF('Brotas Med OK'!$C:$C,'Sede Med Ok'!C34)+ COUNTIF('Cabula Med OK'!$C:$C,'Sede Med Ok'!C34)+ COUNTIF('Cajazeiras Med OK'!$C:$C,'Sede Med Ok'!C34)+ COUNTIF('CH Med OK'!$C:$C,'Sede Med Ok'!C34)+ COUNTIF('Itapagipe Med OK'!$C:$C,'Sede Med Ok'!C34)+ COUNTIF('Itapuã Med OK'!$C:$C,'Sede Med Ok'!C34)+ COUNTIF('Liberdade Med OK'!$C:$C,'Sede Med Ok'!C34)+ COUNTIF('Pau da Lima Med OK'!$C:$C,'Sede Med Ok'!C34)+ COUNTIF('SCV Med OK'!$C:$C,'Sede Med Ok'!C34)+ COUNTIF('Subúrbio Med OK'!$C:$C,'Sede Med Ok'!C34)+ COUNTIF('DVIS Med OK'!$C:$C,'Sede Med Ok'!C34)+ COUNTIF('CR Med OK'!$C:$C,'Sede Med Ok'!C34)+ COUNTIF('CCZ Med OK'!$C:$C,'Sede Med Ok'!C34)+ COUNTIF('DRCA Med OK'!$C:$C,'Sede Med Ok'!C34)+ COUNTIF('SAMU Med OK'!$C:$C,'Sede Med Ok'!C34)+ COUNTIF('ESPS Med OK'!$C:$C,'Sede Med Ok'!C34)+ COUNTIF('[1]Fat 1'!$C:$C,'Sede Med Ok'!C34)+ COUNTIF('[1]Fat 2'!$C:$C,'Sede Med Ok'!C34)+ COUNTIF('[1]Fat 3'!$C:$C,'Sede Med Ok'!C34)+ COUNTIF('[1]Fat 4'!$C:$C,'Sede Med Ok'!C34)+ COUNTIF('[1]Fat 5'!$C:$C,'Sede Med Ok'!C34)+ COUNTIF('[2]ARSAL Med'!$C:$C,'Sede Med Ok'!C34)+ COUNTIF('[2]CGM Med'!$C:$C,'Sede Med Ok'!C34)+ COUNTIF('[2]FCM Med'!$C:$C,'Sede Med Ok'!C34)+ COUNTIF('[2]FGM Med'!$C:$C,'Sede Med Ok'!C34)+ COUNTIF('[2]FMLF Med'!$C:$C,'Sede Med Ok'!C34)+ COUNTIF('[2]GCM Med'!$C:$C,'Sede Med Ok'!C34)+ COUNTIF('[2]PGMS Med'!$C:$C,'Sede Med Ok'!C34)+ COUNTIF('[2]SECOM Med'!$C:$C,'Sede Med Ok'!C34)+ COUNTIF('[2]SECULT Med'!$C:$C,'Sede Med Ok'!C34)+ COUNTIF('[2]SEDUR Med'!$C:$C,'Sede Med Ok'!C34)+ COUNTIF('[2]SEFAZ Med'!$C:$C,'Sede Med Ok'!C34)+ COUNTIF('[2]SEGOV Med'!$C:$C,'Sede Med Ok'!C34)+ COUNTIF(#REF!,'Sede Med Ok'!C34)+ COUNTIF('[2]SEMAN Med'!$C:$C,'Sede Med Ok'!C34)+ COUNTIF('[2]SEMDEC Med'!$C:$C,'Sede Med Ok'!C34)+ COUNTIF('[2]SEMGE Med'!$C:$C,'Sede Med Ok'!C34)+ COUNTIF('[2]SEMOB Med'!$C:$C,'Sede Med Ok'!C34)+ COUNTIF('[2]SEMOP Med'!$C:$C,'Sede Med Ok'!C34)+ COUNTIF('[2]SEMUR Med'!$C:$C,'Sede Med Ok'!C34)+ COUNTIF('[2]SPMJ Med'!$C:$C,'Sede Med Ok'!C34)+ COUNTIF('[2]TRANSALVADOR Med'!$C:$C,'Sede Med Ok'!C34)</f>
        <v>#VALUE!</v>
      </c>
    </row>
    <row r="35" spans="1:15" ht="13.5" customHeight="1">
      <c r="A35" s="15" t="s">
        <v>18</v>
      </c>
      <c r="B35" s="61">
        <v>45519</v>
      </c>
      <c r="C35" s="14">
        <v>14125</v>
      </c>
      <c r="D35" s="61">
        <v>45658</v>
      </c>
      <c r="E35" s="61">
        <v>45687</v>
      </c>
      <c r="F35" s="42">
        <f t="shared" ref="F35:F66" si="4">(E35-D35)+1</f>
        <v>30</v>
      </c>
      <c r="G35" s="60">
        <v>235</v>
      </c>
      <c r="H35" s="14">
        <v>1</v>
      </c>
      <c r="I35" s="59">
        <f t="shared" ref="I35:I66" si="5">G35/30*H35*F35</f>
        <v>235</v>
      </c>
      <c r="J35" s="58" t="s">
        <v>102</v>
      </c>
      <c r="K35" s="14">
        <v>66570</v>
      </c>
      <c r="O35" s="1" t="e">
        <f>COUNTIF('Barra Med OK'!$C:$C,'Sede Med Ok'!C35)+ COUNTIF('Boca do Rio Med OK'!$C:$C,'Sede Med Ok'!C35)+ COUNTIF('Brotas Med OK'!$C:$C,'Sede Med Ok'!C35)+ COUNTIF('Cabula Med OK'!$C:$C,'Sede Med Ok'!C35)+ COUNTIF('Cajazeiras Med OK'!$C:$C,'Sede Med Ok'!C35)+ COUNTIF('CH Med OK'!$C:$C,'Sede Med Ok'!C35)+ COUNTIF('Itapagipe Med OK'!$C:$C,'Sede Med Ok'!C35)+ COUNTIF('Itapuã Med OK'!$C:$C,'Sede Med Ok'!C35)+ COUNTIF('Liberdade Med OK'!$C:$C,'Sede Med Ok'!C35)+ COUNTIF('Pau da Lima Med OK'!$C:$C,'Sede Med Ok'!C35)+ COUNTIF('SCV Med OK'!$C:$C,'Sede Med Ok'!C35)+ COUNTIF('Subúrbio Med OK'!$C:$C,'Sede Med Ok'!C35)+ COUNTIF('DVIS Med OK'!$C:$C,'Sede Med Ok'!C35)+ COUNTIF('CR Med OK'!$C:$C,'Sede Med Ok'!C35)+ COUNTIF('CCZ Med OK'!$C:$C,'Sede Med Ok'!C35)+ COUNTIF('DRCA Med OK'!$C:$C,'Sede Med Ok'!C35)+ COUNTIF('SAMU Med OK'!$C:$C,'Sede Med Ok'!C35)+ COUNTIF('ESPS Med OK'!$C:$C,'Sede Med Ok'!C35)+ COUNTIF('[1]Fat 1'!$C:$C,'Sede Med Ok'!C35)+ COUNTIF('[1]Fat 2'!$C:$C,'Sede Med Ok'!C35)+ COUNTIF('[1]Fat 3'!$C:$C,'Sede Med Ok'!C35)+ COUNTIF('[1]Fat 4'!$C:$C,'Sede Med Ok'!C35)+ COUNTIF('[1]Fat 5'!$C:$C,'Sede Med Ok'!C35)+ COUNTIF('[2]ARSAL Med'!$C:$C,'Sede Med Ok'!C35)+ COUNTIF('[2]CGM Med'!$C:$C,'Sede Med Ok'!C35)+ COUNTIF('[2]FCM Med'!$C:$C,'Sede Med Ok'!C35)+ COUNTIF('[2]FGM Med'!$C:$C,'Sede Med Ok'!C35)+ COUNTIF('[2]FMLF Med'!$C:$C,'Sede Med Ok'!C35)+ COUNTIF('[2]GCM Med'!$C:$C,'Sede Med Ok'!C35)+ COUNTIF('[2]PGMS Med'!$C:$C,'Sede Med Ok'!C35)+ COUNTIF('[2]SECOM Med'!$C:$C,'Sede Med Ok'!C35)+ COUNTIF('[2]SECULT Med'!$C:$C,'Sede Med Ok'!C35)+ COUNTIF('[2]SEDUR Med'!$C:$C,'Sede Med Ok'!C35)+ COUNTIF('[2]SEFAZ Med'!$C:$C,'Sede Med Ok'!C35)+ COUNTIF('[2]SEGOV Med'!$C:$C,'Sede Med Ok'!C35)+ COUNTIF(#REF!,'Sede Med Ok'!C35)+ COUNTIF('[2]SEMAN Med'!$C:$C,'Sede Med Ok'!C35)+ COUNTIF('[2]SEMDEC Med'!$C:$C,'Sede Med Ok'!C35)+ COUNTIF('[2]SEMGE Med'!$C:$C,'Sede Med Ok'!C35)+ COUNTIF('[2]SEMOB Med'!$C:$C,'Sede Med Ok'!C35)+ COUNTIF('[2]SEMOP Med'!$C:$C,'Sede Med Ok'!C35)+ COUNTIF('[2]SEMUR Med'!$C:$C,'Sede Med Ok'!C35)+ COUNTIF('[2]SPMJ Med'!$C:$C,'Sede Med Ok'!C35)+ COUNTIF('[2]TRANSALVADOR Med'!$C:$C,'Sede Med Ok'!C35)</f>
        <v>#VALUE!</v>
      </c>
    </row>
    <row r="36" spans="1:15" ht="13.5" customHeight="1">
      <c r="A36" s="15" t="s">
        <v>18</v>
      </c>
      <c r="B36" s="61">
        <v>45536</v>
      </c>
      <c r="C36" s="378">
        <v>15594</v>
      </c>
      <c r="D36" s="61">
        <v>45658</v>
      </c>
      <c r="E36" s="61">
        <v>45687</v>
      </c>
      <c r="F36" s="42">
        <f t="shared" si="4"/>
        <v>30</v>
      </c>
      <c r="G36" s="47">
        <v>235</v>
      </c>
      <c r="H36" s="51">
        <v>1</v>
      </c>
      <c r="I36" s="59">
        <f t="shared" si="5"/>
        <v>235</v>
      </c>
      <c r="J36" s="39" t="s">
        <v>101</v>
      </c>
      <c r="K36" s="51">
        <v>68523</v>
      </c>
      <c r="L36" s="1" t="s">
        <v>100</v>
      </c>
      <c r="O36" s="1" t="e">
        <f>COUNTIF('Barra Med OK'!$C:$C,'Sede Med Ok'!C36)+ COUNTIF('Boca do Rio Med OK'!$C:$C,'Sede Med Ok'!C36)+ COUNTIF('Brotas Med OK'!$C:$C,'Sede Med Ok'!C36)+ COUNTIF('Cabula Med OK'!$C:$C,'Sede Med Ok'!C36)+ COUNTIF('Cajazeiras Med OK'!$C:$C,'Sede Med Ok'!C36)+ COUNTIF('CH Med OK'!$C:$C,'Sede Med Ok'!C36)+ COUNTIF('Itapagipe Med OK'!$C:$C,'Sede Med Ok'!C36)+ COUNTIF('Itapuã Med OK'!$C:$C,'Sede Med Ok'!C36)+ COUNTIF('Liberdade Med OK'!$C:$C,'Sede Med Ok'!C36)+ COUNTIF('Pau da Lima Med OK'!$C:$C,'Sede Med Ok'!C36)+ COUNTIF('SCV Med OK'!$C:$C,'Sede Med Ok'!C36)+ COUNTIF('Subúrbio Med OK'!$C:$C,'Sede Med Ok'!C36)+ COUNTIF('DVIS Med OK'!$C:$C,'Sede Med Ok'!C36)+ COUNTIF('CR Med OK'!$C:$C,'Sede Med Ok'!C36)+ COUNTIF('CCZ Med OK'!$C:$C,'Sede Med Ok'!C36)+ COUNTIF('DRCA Med OK'!$C:$C,'Sede Med Ok'!C36)+ COUNTIF('SAMU Med OK'!$C:$C,'Sede Med Ok'!C36)+ COUNTIF('ESPS Med OK'!$C:$C,'Sede Med Ok'!C36)+ COUNTIF('[1]Fat 1'!$C:$C,'Sede Med Ok'!C36)+ COUNTIF('[1]Fat 2'!$C:$C,'Sede Med Ok'!C36)+ COUNTIF('[1]Fat 3'!$C:$C,'Sede Med Ok'!C36)+ COUNTIF('[1]Fat 4'!$C:$C,'Sede Med Ok'!C36)+ COUNTIF('[1]Fat 5'!$C:$C,'Sede Med Ok'!C36)+ COUNTIF('[2]ARSAL Med'!$C:$C,'Sede Med Ok'!C36)+ COUNTIF('[2]CGM Med'!$C:$C,'Sede Med Ok'!C36)+ COUNTIF('[2]FCM Med'!$C:$C,'Sede Med Ok'!C36)+ COUNTIF('[2]FGM Med'!$C:$C,'Sede Med Ok'!C36)+ COUNTIF('[2]FMLF Med'!$C:$C,'Sede Med Ok'!C36)+ COUNTIF('[2]GCM Med'!$C:$C,'Sede Med Ok'!C36)+ COUNTIF('[2]PGMS Med'!$C:$C,'Sede Med Ok'!C36)+ COUNTIF('[2]SECOM Med'!$C:$C,'Sede Med Ok'!C36)+ COUNTIF('[2]SECULT Med'!$C:$C,'Sede Med Ok'!C36)+ COUNTIF('[2]SEDUR Med'!$C:$C,'Sede Med Ok'!C36)+ COUNTIF('[2]SEFAZ Med'!$C:$C,'Sede Med Ok'!C36)+ COUNTIF('[2]SEGOV Med'!$C:$C,'Sede Med Ok'!C36)+ COUNTIF(#REF!,'Sede Med Ok'!C36)+ COUNTIF('[2]SEMAN Med'!$C:$C,'Sede Med Ok'!C36)+ COUNTIF('[2]SEMDEC Med'!$C:$C,'Sede Med Ok'!C36)+ COUNTIF('[2]SEMGE Med'!$C:$C,'Sede Med Ok'!C36)+ COUNTIF('[2]SEMOB Med'!$C:$C,'Sede Med Ok'!C36)+ COUNTIF('[2]SEMOP Med'!$C:$C,'Sede Med Ok'!C36)+ COUNTIF('[2]SEMUR Med'!$C:$C,'Sede Med Ok'!C36)+ COUNTIF('[2]SPMJ Med'!$C:$C,'Sede Med Ok'!C36)+ COUNTIF('[2]TRANSALVADOR Med'!$C:$C,'Sede Med Ok'!C36)</f>
        <v>#VALUE!</v>
      </c>
    </row>
    <row r="37" spans="1:15" ht="13.5" customHeight="1">
      <c r="A37" s="15" t="s">
        <v>18</v>
      </c>
      <c r="B37" s="61">
        <v>45536</v>
      </c>
      <c r="C37" s="378">
        <v>15595</v>
      </c>
      <c r="D37" s="61">
        <v>45658</v>
      </c>
      <c r="E37" s="61">
        <v>45687</v>
      </c>
      <c r="F37" s="42">
        <f t="shared" si="4"/>
        <v>30</v>
      </c>
      <c r="G37" s="47">
        <v>235</v>
      </c>
      <c r="H37" s="51">
        <v>1</v>
      </c>
      <c r="I37" s="59">
        <f t="shared" si="5"/>
        <v>235</v>
      </c>
      <c r="J37" s="39" t="s">
        <v>101</v>
      </c>
      <c r="K37" s="51">
        <v>68523</v>
      </c>
      <c r="L37" s="1" t="s">
        <v>100</v>
      </c>
      <c r="O37" s="1" t="e">
        <f>COUNTIF('Barra Med OK'!$C:$C,'Sede Med Ok'!C37)+ COUNTIF('Boca do Rio Med OK'!$C:$C,'Sede Med Ok'!C37)+ COUNTIF('Brotas Med OK'!$C:$C,'Sede Med Ok'!C37)+ COUNTIF('Cabula Med OK'!$C:$C,'Sede Med Ok'!C37)+ COUNTIF('Cajazeiras Med OK'!$C:$C,'Sede Med Ok'!C37)+ COUNTIF('CH Med OK'!$C:$C,'Sede Med Ok'!C37)+ COUNTIF('Itapagipe Med OK'!$C:$C,'Sede Med Ok'!C37)+ COUNTIF('Itapuã Med OK'!$C:$C,'Sede Med Ok'!C37)+ COUNTIF('Liberdade Med OK'!$C:$C,'Sede Med Ok'!C37)+ COUNTIF('Pau da Lima Med OK'!$C:$C,'Sede Med Ok'!C37)+ COUNTIF('SCV Med OK'!$C:$C,'Sede Med Ok'!C37)+ COUNTIF('Subúrbio Med OK'!$C:$C,'Sede Med Ok'!C37)+ COUNTIF('DVIS Med OK'!$C:$C,'Sede Med Ok'!C37)+ COUNTIF('CR Med OK'!$C:$C,'Sede Med Ok'!C37)+ COUNTIF('CCZ Med OK'!$C:$C,'Sede Med Ok'!C37)+ COUNTIF('DRCA Med OK'!$C:$C,'Sede Med Ok'!C37)+ COUNTIF('SAMU Med OK'!$C:$C,'Sede Med Ok'!C37)+ COUNTIF('ESPS Med OK'!$C:$C,'Sede Med Ok'!C37)+ COUNTIF('[1]Fat 1'!$C:$C,'Sede Med Ok'!C37)+ COUNTIF('[1]Fat 2'!$C:$C,'Sede Med Ok'!C37)+ COUNTIF('[1]Fat 3'!$C:$C,'Sede Med Ok'!C37)+ COUNTIF('[1]Fat 4'!$C:$C,'Sede Med Ok'!C37)+ COUNTIF('[1]Fat 5'!$C:$C,'Sede Med Ok'!C37)+ COUNTIF('[2]ARSAL Med'!$C:$C,'Sede Med Ok'!C37)+ COUNTIF('[2]CGM Med'!$C:$C,'Sede Med Ok'!C37)+ COUNTIF('[2]FCM Med'!$C:$C,'Sede Med Ok'!C37)+ COUNTIF('[2]FGM Med'!$C:$C,'Sede Med Ok'!C37)+ COUNTIF('[2]FMLF Med'!$C:$C,'Sede Med Ok'!C37)+ COUNTIF('[2]GCM Med'!$C:$C,'Sede Med Ok'!C37)+ COUNTIF('[2]PGMS Med'!$C:$C,'Sede Med Ok'!C37)+ COUNTIF('[2]SECOM Med'!$C:$C,'Sede Med Ok'!C37)+ COUNTIF('[2]SECULT Med'!$C:$C,'Sede Med Ok'!C37)+ COUNTIF('[2]SEDUR Med'!$C:$C,'Sede Med Ok'!C37)+ COUNTIF('[2]SEFAZ Med'!$C:$C,'Sede Med Ok'!C37)+ COUNTIF('[2]SEGOV Med'!$C:$C,'Sede Med Ok'!C37)+ COUNTIF(#REF!,'Sede Med Ok'!C37)+ COUNTIF('[2]SEMAN Med'!$C:$C,'Sede Med Ok'!C37)+ COUNTIF('[2]SEMDEC Med'!$C:$C,'Sede Med Ok'!C37)+ COUNTIF('[2]SEMGE Med'!$C:$C,'Sede Med Ok'!C37)+ COUNTIF('[2]SEMOB Med'!$C:$C,'Sede Med Ok'!C37)+ COUNTIF('[2]SEMOP Med'!$C:$C,'Sede Med Ok'!C37)+ COUNTIF('[2]SEMUR Med'!$C:$C,'Sede Med Ok'!C37)+ COUNTIF('[2]SPMJ Med'!$C:$C,'Sede Med Ok'!C37)+ COUNTIF('[2]TRANSALVADOR Med'!$C:$C,'Sede Med Ok'!C37)</f>
        <v>#VALUE!</v>
      </c>
    </row>
    <row r="38" spans="1:15" ht="13.5" customHeight="1">
      <c r="A38" s="15" t="s">
        <v>18</v>
      </c>
      <c r="B38" s="61">
        <v>45536</v>
      </c>
      <c r="C38" s="378">
        <v>11327</v>
      </c>
      <c r="D38" s="61">
        <v>45658</v>
      </c>
      <c r="E38" s="61">
        <v>45687</v>
      </c>
      <c r="F38" s="42">
        <f t="shared" si="4"/>
        <v>30</v>
      </c>
      <c r="G38" s="47">
        <v>235</v>
      </c>
      <c r="H38" s="14">
        <v>1</v>
      </c>
      <c r="I38" s="40">
        <f t="shared" si="5"/>
        <v>235</v>
      </c>
      <c r="J38" s="50" t="s">
        <v>99</v>
      </c>
      <c r="K38" s="39"/>
      <c r="O38" s="1" t="e">
        <f>COUNTIF('Barra Med OK'!$C:$C,'Sede Med Ok'!C38)+ COUNTIF('Boca do Rio Med OK'!$C:$C,'Sede Med Ok'!C38)+ COUNTIF('Brotas Med OK'!$C:$C,'Sede Med Ok'!C38)+ COUNTIF('Cabula Med OK'!$C:$C,'Sede Med Ok'!C38)+ COUNTIF('Cajazeiras Med OK'!$C:$C,'Sede Med Ok'!C38)+ COUNTIF('CH Med OK'!$C:$C,'Sede Med Ok'!C38)+ COUNTIF('Itapagipe Med OK'!$C:$C,'Sede Med Ok'!C38)+ COUNTIF('Itapuã Med OK'!$C:$C,'Sede Med Ok'!C38)+ COUNTIF('Liberdade Med OK'!$C:$C,'Sede Med Ok'!C38)+ COUNTIF('Pau da Lima Med OK'!$C:$C,'Sede Med Ok'!C38)+ COUNTIF('SCV Med OK'!$C:$C,'Sede Med Ok'!C38)+ COUNTIF('Subúrbio Med OK'!$C:$C,'Sede Med Ok'!C38)+ COUNTIF('DVIS Med OK'!$C:$C,'Sede Med Ok'!C38)+ COUNTIF('CR Med OK'!$C:$C,'Sede Med Ok'!C38)+ COUNTIF('CCZ Med OK'!$C:$C,'Sede Med Ok'!C38)+ COUNTIF('DRCA Med OK'!$C:$C,'Sede Med Ok'!C38)+ COUNTIF('SAMU Med OK'!$C:$C,'Sede Med Ok'!C38)+ COUNTIF('ESPS Med OK'!$C:$C,'Sede Med Ok'!C38)+ COUNTIF('[1]Fat 1'!$C:$C,'Sede Med Ok'!C38)+ COUNTIF('[1]Fat 2'!$C:$C,'Sede Med Ok'!C38)+ COUNTIF('[1]Fat 3'!$C:$C,'Sede Med Ok'!C38)+ COUNTIF('[1]Fat 4'!$C:$C,'Sede Med Ok'!C38)+ COUNTIF('[1]Fat 5'!$C:$C,'Sede Med Ok'!C38)+ COUNTIF('[2]ARSAL Med'!$C:$C,'Sede Med Ok'!C38)+ COUNTIF('[2]CGM Med'!$C:$C,'Sede Med Ok'!C38)+ COUNTIF('[2]FCM Med'!$C:$C,'Sede Med Ok'!C38)+ COUNTIF('[2]FGM Med'!$C:$C,'Sede Med Ok'!C38)+ COUNTIF('[2]FMLF Med'!$C:$C,'Sede Med Ok'!C38)+ COUNTIF('[2]GCM Med'!$C:$C,'Sede Med Ok'!C38)+ COUNTIF('[2]PGMS Med'!$C:$C,'Sede Med Ok'!C38)+ COUNTIF('[2]SECOM Med'!$C:$C,'Sede Med Ok'!C38)+ COUNTIF('[2]SECULT Med'!$C:$C,'Sede Med Ok'!C38)+ COUNTIF('[2]SEDUR Med'!$C:$C,'Sede Med Ok'!C38)+ COUNTIF('[2]SEFAZ Med'!$C:$C,'Sede Med Ok'!C38)+ COUNTIF('[2]SEGOV Med'!$C:$C,'Sede Med Ok'!C38)+ COUNTIF(#REF!,'Sede Med Ok'!C38)+ COUNTIF('[2]SEMAN Med'!$C:$C,'Sede Med Ok'!C38)+ COUNTIF('[2]SEMDEC Med'!$C:$C,'Sede Med Ok'!C38)+ COUNTIF('[2]SEMGE Med'!$C:$C,'Sede Med Ok'!C38)+ COUNTIF('[2]SEMOB Med'!$C:$C,'Sede Med Ok'!C38)+ COUNTIF('[2]SEMOP Med'!$C:$C,'Sede Med Ok'!C38)+ COUNTIF('[2]SEMUR Med'!$C:$C,'Sede Med Ok'!C38)+ COUNTIF('[2]SPMJ Med'!$C:$C,'Sede Med Ok'!C38)+ COUNTIF('[2]TRANSALVADOR Med'!$C:$C,'Sede Med Ok'!C38)</f>
        <v>#VALUE!</v>
      </c>
    </row>
    <row r="39" spans="1:15" ht="13.5" customHeight="1">
      <c r="A39" s="15" t="s">
        <v>18</v>
      </c>
      <c r="B39" s="49">
        <v>45536</v>
      </c>
      <c r="C39" s="378">
        <v>150</v>
      </c>
      <c r="D39" s="61">
        <v>45658</v>
      </c>
      <c r="E39" s="61">
        <v>45687</v>
      </c>
      <c r="F39" s="42">
        <f t="shared" si="4"/>
        <v>30</v>
      </c>
      <c r="G39" s="47">
        <v>235</v>
      </c>
      <c r="H39" s="14">
        <v>1</v>
      </c>
      <c r="I39" s="40">
        <f t="shared" si="5"/>
        <v>235</v>
      </c>
      <c r="J39" s="56" t="s">
        <v>49</v>
      </c>
      <c r="K39" s="39"/>
      <c r="O39" s="1" t="e">
        <f>COUNTIF('Barra Med OK'!$C:$C,'Sede Med Ok'!C39)+ COUNTIF('Boca do Rio Med OK'!$C:$C,'Sede Med Ok'!C39)+ COUNTIF('Brotas Med OK'!$C:$C,'Sede Med Ok'!C39)+ COUNTIF('Cabula Med OK'!$C:$C,'Sede Med Ok'!C39)+ COUNTIF('Cajazeiras Med OK'!$C:$C,'Sede Med Ok'!C39)+ COUNTIF('CH Med OK'!$C:$C,'Sede Med Ok'!C39)+ COUNTIF('Itapagipe Med OK'!$C:$C,'Sede Med Ok'!C39)+ COUNTIF('Itapuã Med OK'!$C:$C,'Sede Med Ok'!C39)+ COUNTIF('Liberdade Med OK'!$C:$C,'Sede Med Ok'!C39)+ COUNTIF('Pau da Lima Med OK'!$C:$C,'Sede Med Ok'!C39)+ COUNTIF('SCV Med OK'!$C:$C,'Sede Med Ok'!C39)+ COUNTIF('Subúrbio Med OK'!$C:$C,'Sede Med Ok'!C39)+ COUNTIF('DVIS Med OK'!$C:$C,'Sede Med Ok'!C39)+ COUNTIF('CR Med OK'!$C:$C,'Sede Med Ok'!C39)+ COUNTIF('CCZ Med OK'!$C:$C,'Sede Med Ok'!C39)+ COUNTIF('DRCA Med OK'!$C:$C,'Sede Med Ok'!C39)+ COUNTIF('SAMU Med OK'!$C:$C,'Sede Med Ok'!C39)+ COUNTIF('ESPS Med OK'!$C:$C,'Sede Med Ok'!C39)+ COUNTIF('[1]Fat 1'!$C:$C,'Sede Med Ok'!C39)+ COUNTIF('[1]Fat 2'!$C:$C,'Sede Med Ok'!C39)+ COUNTIF('[1]Fat 3'!$C:$C,'Sede Med Ok'!C39)+ COUNTIF('[1]Fat 4'!$C:$C,'Sede Med Ok'!C39)+ COUNTIF('[1]Fat 5'!$C:$C,'Sede Med Ok'!C39)+ COUNTIF('[2]ARSAL Med'!$C:$C,'Sede Med Ok'!C39)+ COUNTIF('[2]CGM Med'!$C:$C,'Sede Med Ok'!C39)+ COUNTIF('[2]FCM Med'!$C:$C,'Sede Med Ok'!C39)+ COUNTIF('[2]FGM Med'!$C:$C,'Sede Med Ok'!C39)+ COUNTIF('[2]FMLF Med'!$C:$C,'Sede Med Ok'!C39)+ COUNTIF('[2]GCM Med'!$C:$C,'Sede Med Ok'!C39)+ COUNTIF('[2]PGMS Med'!$C:$C,'Sede Med Ok'!C39)+ COUNTIF('[2]SECOM Med'!$C:$C,'Sede Med Ok'!C39)+ COUNTIF('[2]SECULT Med'!$C:$C,'Sede Med Ok'!C39)+ COUNTIF('[2]SEDUR Med'!$C:$C,'Sede Med Ok'!C39)+ COUNTIF('[2]SEFAZ Med'!$C:$C,'Sede Med Ok'!C39)+ COUNTIF('[2]SEGOV Med'!$C:$C,'Sede Med Ok'!C39)+ COUNTIF(#REF!,'Sede Med Ok'!C39)+ COUNTIF('[2]SEMAN Med'!$C:$C,'Sede Med Ok'!C39)+ COUNTIF('[2]SEMDEC Med'!$C:$C,'Sede Med Ok'!C39)+ COUNTIF('[2]SEMGE Med'!$C:$C,'Sede Med Ok'!C39)+ COUNTIF('[2]SEMOB Med'!$C:$C,'Sede Med Ok'!C39)+ COUNTIF('[2]SEMOP Med'!$C:$C,'Sede Med Ok'!C39)+ COUNTIF('[2]SEMUR Med'!$C:$C,'Sede Med Ok'!C39)+ COUNTIF('[2]SPMJ Med'!$C:$C,'Sede Med Ok'!C39)+ COUNTIF('[2]TRANSALVADOR Med'!$C:$C,'Sede Med Ok'!C39)</f>
        <v>#VALUE!</v>
      </c>
    </row>
    <row r="40" spans="1:15" ht="13.5" customHeight="1">
      <c r="A40" s="15" t="s">
        <v>18</v>
      </c>
      <c r="B40" s="49">
        <v>45536</v>
      </c>
      <c r="C40" s="378">
        <v>1218</v>
      </c>
      <c r="D40" s="61">
        <v>45658</v>
      </c>
      <c r="E40" s="61">
        <v>45687</v>
      </c>
      <c r="F40" s="42">
        <f t="shared" si="4"/>
        <v>30</v>
      </c>
      <c r="G40" s="47">
        <v>235</v>
      </c>
      <c r="H40" s="14">
        <v>1</v>
      </c>
      <c r="I40" s="40">
        <f t="shared" si="5"/>
        <v>235</v>
      </c>
      <c r="J40" s="56" t="s">
        <v>98</v>
      </c>
      <c r="K40" s="39"/>
      <c r="O40" s="1" t="e">
        <f>COUNTIF('Barra Med OK'!$C:$C,'Sede Med Ok'!C40)+ COUNTIF('Boca do Rio Med OK'!$C:$C,'Sede Med Ok'!C40)+ COUNTIF('Brotas Med OK'!$C:$C,'Sede Med Ok'!C40)+ COUNTIF('Cabula Med OK'!$C:$C,'Sede Med Ok'!C40)+ COUNTIF('Cajazeiras Med OK'!$C:$C,'Sede Med Ok'!C40)+ COUNTIF('CH Med OK'!$C:$C,'Sede Med Ok'!C40)+ COUNTIF('Itapagipe Med OK'!$C:$C,'Sede Med Ok'!C40)+ COUNTIF('Itapuã Med OK'!$C:$C,'Sede Med Ok'!C40)+ COUNTIF('Liberdade Med OK'!$C:$C,'Sede Med Ok'!C40)+ COUNTIF('Pau da Lima Med OK'!$C:$C,'Sede Med Ok'!C40)+ COUNTIF('SCV Med OK'!$C:$C,'Sede Med Ok'!C40)+ COUNTIF('Subúrbio Med OK'!$C:$C,'Sede Med Ok'!C40)+ COUNTIF('DVIS Med OK'!$C:$C,'Sede Med Ok'!C40)+ COUNTIF('CR Med OK'!$C:$C,'Sede Med Ok'!C40)+ COUNTIF('CCZ Med OK'!$C:$C,'Sede Med Ok'!C40)+ COUNTIF('DRCA Med OK'!$C:$C,'Sede Med Ok'!C40)+ COUNTIF('SAMU Med OK'!$C:$C,'Sede Med Ok'!C40)+ COUNTIF('ESPS Med OK'!$C:$C,'Sede Med Ok'!C40)+ COUNTIF('[1]Fat 1'!$C:$C,'Sede Med Ok'!C40)+ COUNTIF('[1]Fat 2'!$C:$C,'Sede Med Ok'!C40)+ COUNTIF('[1]Fat 3'!$C:$C,'Sede Med Ok'!C40)+ COUNTIF('[1]Fat 4'!$C:$C,'Sede Med Ok'!C40)+ COUNTIF('[1]Fat 5'!$C:$C,'Sede Med Ok'!C40)+ COUNTIF('[2]ARSAL Med'!$C:$C,'Sede Med Ok'!C40)+ COUNTIF('[2]CGM Med'!$C:$C,'Sede Med Ok'!C40)+ COUNTIF('[2]FCM Med'!$C:$C,'Sede Med Ok'!C40)+ COUNTIF('[2]FGM Med'!$C:$C,'Sede Med Ok'!C40)+ COUNTIF('[2]FMLF Med'!$C:$C,'Sede Med Ok'!C40)+ COUNTIF('[2]GCM Med'!$C:$C,'Sede Med Ok'!C40)+ COUNTIF('[2]PGMS Med'!$C:$C,'Sede Med Ok'!C40)+ COUNTIF('[2]SECOM Med'!$C:$C,'Sede Med Ok'!C40)+ COUNTIF('[2]SECULT Med'!$C:$C,'Sede Med Ok'!C40)+ COUNTIF('[2]SEDUR Med'!$C:$C,'Sede Med Ok'!C40)+ COUNTIF('[2]SEFAZ Med'!$C:$C,'Sede Med Ok'!C40)+ COUNTIF('[2]SEGOV Med'!$C:$C,'Sede Med Ok'!C40)+ COUNTIF(#REF!,'Sede Med Ok'!C40)+ COUNTIF('[2]SEMAN Med'!$C:$C,'Sede Med Ok'!C40)+ COUNTIF('[2]SEMDEC Med'!$C:$C,'Sede Med Ok'!C40)+ COUNTIF('[2]SEMGE Med'!$C:$C,'Sede Med Ok'!C40)+ COUNTIF('[2]SEMOB Med'!$C:$C,'Sede Med Ok'!C40)+ COUNTIF('[2]SEMOP Med'!$C:$C,'Sede Med Ok'!C40)+ COUNTIF('[2]SEMUR Med'!$C:$C,'Sede Med Ok'!C40)+ COUNTIF('[2]SPMJ Med'!$C:$C,'Sede Med Ok'!C40)+ COUNTIF('[2]TRANSALVADOR Med'!$C:$C,'Sede Med Ok'!C40)</f>
        <v>#VALUE!</v>
      </c>
    </row>
    <row r="41" spans="1:15" ht="13.5" customHeight="1">
      <c r="A41" s="15" t="s">
        <v>18</v>
      </c>
      <c r="B41" s="49">
        <v>45536</v>
      </c>
      <c r="C41" s="378">
        <v>1219</v>
      </c>
      <c r="D41" s="61">
        <v>45658</v>
      </c>
      <c r="E41" s="61">
        <v>45687</v>
      </c>
      <c r="F41" s="42">
        <f t="shared" si="4"/>
        <v>30</v>
      </c>
      <c r="G41" s="47">
        <v>235</v>
      </c>
      <c r="H41" s="14">
        <v>1</v>
      </c>
      <c r="I41" s="40">
        <f t="shared" si="5"/>
        <v>235</v>
      </c>
      <c r="J41" s="57" t="s">
        <v>97</v>
      </c>
      <c r="K41" s="39"/>
      <c r="O41" s="1" t="e">
        <f>COUNTIF('Barra Med OK'!$C:$C,'Sede Med Ok'!C41)+ COUNTIF('Boca do Rio Med OK'!$C:$C,'Sede Med Ok'!C41)+ COUNTIF('Brotas Med OK'!$C:$C,'Sede Med Ok'!C41)+ COUNTIF('Cabula Med OK'!$C:$C,'Sede Med Ok'!C41)+ COUNTIF('Cajazeiras Med OK'!$C:$C,'Sede Med Ok'!C41)+ COUNTIF('CH Med OK'!$C:$C,'Sede Med Ok'!C41)+ COUNTIF('Itapagipe Med OK'!$C:$C,'Sede Med Ok'!C41)+ COUNTIF('Itapuã Med OK'!$C:$C,'Sede Med Ok'!C41)+ COUNTIF('Liberdade Med OK'!$C:$C,'Sede Med Ok'!C41)+ COUNTIF('Pau da Lima Med OK'!$C:$C,'Sede Med Ok'!C41)+ COUNTIF('SCV Med OK'!$C:$C,'Sede Med Ok'!C41)+ COUNTIF('Subúrbio Med OK'!$C:$C,'Sede Med Ok'!C41)+ COUNTIF('DVIS Med OK'!$C:$C,'Sede Med Ok'!C41)+ COUNTIF('CR Med OK'!$C:$C,'Sede Med Ok'!C41)+ COUNTIF('CCZ Med OK'!$C:$C,'Sede Med Ok'!C41)+ COUNTIF('DRCA Med OK'!$C:$C,'Sede Med Ok'!C41)+ COUNTIF('SAMU Med OK'!$C:$C,'Sede Med Ok'!C41)+ COUNTIF('ESPS Med OK'!$C:$C,'Sede Med Ok'!C41)+ COUNTIF('[1]Fat 1'!$C:$C,'Sede Med Ok'!C41)+ COUNTIF('[1]Fat 2'!$C:$C,'Sede Med Ok'!C41)+ COUNTIF('[1]Fat 3'!$C:$C,'Sede Med Ok'!C41)+ COUNTIF('[1]Fat 4'!$C:$C,'Sede Med Ok'!C41)+ COUNTIF('[1]Fat 5'!$C:$C,'Sede Med Ok'!C41)+ COUNTIF('[2]ARSAL Med'!$C:$C,'Sede Med Ok'!C41)+ COUNTIF('[2]CGM Med'!$C:$C,'Sede Med Ok'!C41)+ COUNTIF('[2]FCM Med'!$C:$C,'Sede Med Ok'!C41)+ COUNTIF('[2]FGM Med'!$C:$C,'Sede Med Ok'!C41)+ COUNTIF('[2]FMLF Med'!$C:$C,'Sede Med Ok'!C41)+ COUNTIF('[2]GCM Med'!$C:$C,'Sede Med Ok'!C41)+ COUNTIF('[2]PGMS Med'!$C:$C,'Sede Med Ok'!C41)+ COUNTIF('[2]SECOM Med'!$C:$C,'Sede Med Ok'!C41)+ COUNTIF('[2]SECULT Med'!$C:$C,'Sede Med Ok'!C41)+ COUNTIF('[2]SEDUR Med'!$C:$C,'Sede Med Ok'!C41)+ COUNTIF('[2]SEFAZ Med'!$C:$C,'Sede Med Ok'!C41)+ COUNTIF('[2]SEGOV Med'!$C:$C,'Sede Med Ok'!C41)+ COUNTIF(#REF!,'Sede Med Ok'!C41)+ COUNTIF('[2]SEMAN Med'!$C:$C,'Sede Med Ok'!C41)+ COUNTIF('[2]SEMDEC Med'!$C:$C,'Sede Med Ok'!C41)+ COUNTIF('[2]SEMGE Med'!$C:$C,'Sede Med Ok'!C41)+ COUNTIF('[2]SEMOB Med'!$C:$C,'Sede Med Ok'!C41)+ COUNTIF('[2]SEMOP Med'!$C:$C,'Sede Med Ok'!C41)+ COUNTIF('[2]SEMUR Med'!$C:$C,'Sede Med Ok'!C41)+ COUNTIF('[2]SPMJ Med'!$C:$C,'Sede Med Ok'!C41)+ COUNTIF('[2]TRANSALVADOR Med'!$C:$C,'Sede Med Ok'!C41)</f>
        <v>#VALUE!</v>
      </c>
    </row>
    <row r="42" spans="1:15" ht="13.5" customHeight="1">
      <c r="A42" s="15" t="s">
        <v>18</v>
      </c>
      <c r="B42" s="49">
        <v>45536</v>
      </c>
      <c r="C42" s="378">
        <v>902</v>
      </c>
      <c r="D42" s="61">
        <v>45658</v>
      </c>
      <c r="E42" s="61">
        <v>45687</v>
      </c>
      <c r="F42" s="42">
        <f t="shared" si="4"/>
        <v>30</v>
      </c>
      <c r="G42" s="47">
        <v>235</v>
      </c>
      <c r="H42" s="14">
        <v>1</v>
      </c>
      <c r="I42" s="40">
        <f t="shared" si="5"/>
        <v>235</v>
      </c>
      <c r="J42" s="56" t="s">
        <v>96</v>
      </c>
      <c r="K42" s="39"/>
      <c r="O42" s="1" t="e">
        <f>COUNTIF('Barra Med OK'!$C:$C,'Sede Med Ok'!C42)+ COUNTIF('Boca do Rio Med OK'!$C:$C,'Sede Med Ok'!C42)+ COUNTIF('Brotas Med OK'!$C:$C,'Sede Med Ok'!C42)+ COUNTIF('Cabula Med OK'!$C:$C,'Sede Med Ok'!C42)+ COUNTIF('Cajazeiras Med OK'!$C:$C,'Sede Med Ok'!C42)+ COUNTIF('CH Med OK'!$C:$C,'Sede Med Ok'!C42)+ COUNTIF('Itapagipe Med OK'!$C:$C,'Sede Med Ok'!C42)+ COUNTIF('Itapuã Med OK'!$C:$C,'Sede Med Ok'!C42)+ COUNTIF('Liberdade Med OK'!$C:$C,'Sede Med Ok'!C42)+ COUNTIF('Pau da Lima Med OK'!$C:$C,'Sede Med Ok'!C42)+ COUNTIF('SCV Med OK'!$C:$C,'Sede Med Ok'!C42)+ COUNTIF('Subúrbio Med OK'!$C:$C,'Sede Med Ok'!C42)+ COUNTIF('DVIS Med OK'!$C:$C,'Sede Med Ok'!C42)+ COUNTIF('CR Med OK'!$C:$C,'Sede Med Ok'!C42)+ COUNTIF('CCZ Med OK'!$C:$C,'Sede Med Ok'!C42)+ COUNTIF('DRCA Med OK'!$C:$C,'Sede Med Ok'!C42)+ COUNTIF('SAMU Med OK'!$C:$C,'Sede Med Ok'!C42)+ COUNTIF('ESPS Med OK'!$C:$C,'Sede Med Ok'!C42)+ COUNTIF('[1]Fat 1'!$C:$C,'Sede Med Ok'!C42)+ COUNTIF('[1]Fat 2'!$C:$C,'Sede Med Ok'!C42)+ COUNTIF('[1]Fat 3'!$C:$C,'Sede Med Ok'!C42)+ COUNTIF('[1]Fat 4'!$C:$C,'Sede Med Ok'!C42)+ COUNTIF('[1]Fat 5'!$C:$C,'Sede Med Ok'!C42)+ COUNTIF('[2]ARSAL Med'!$C:$C,'Sede Med Ok'!C42)+ COUNTIF('[2]CGM Med'!$C:$C,'Sede Med Ok'!C42)+ COUNTIF('[2]FCM Med'!$C:$C,'Sede Med Ok'!C42)+ COUNTIF('[2]FGM Med'!$C:$C,'Sede Med Ok'!C42)+ COUNTIF('[2]FMLF Med'!$C:$C,'Sede Med Ok'!C42)+ COUNTIF('[2]GCM Med'!$C:$C,'Sede Med Ok'!C42)+ COUNTIF('[2]PGMS Med'!$C:$C,'Sede Med Ok'!C42)+ COUNTIF('[2]SECOM Med'!$C:$C,'Sede Med Ok'!C42)+ COUNTIF('[2]SECULT Med'!$C:$C,'Sede Med Ok'!C42)+ COUNTIF('[2]SEDUR Med'!$C:$C,'Sede Med Ok'!C42)+ COUNTIF('[2]SEFAZ Med'!$C:$C,'Sede Med Ok'!C42)+ COUNTIF('[2]SEGOV Med'!$C:$C,'Sede Med Ok'!C42)+ COUNTIF(#REF!,'Sede Med Ok'!C42)+ COUNTIF('[2]SEMAN Med'!$C:$C,'Sede Med Ok'!C42)+ COUNTIF('[2]SEMDEC Med'!$C:$C,'Sede Med Ok'!C42)+ COUNTIF('[2]SEMGE Med'!$C:$C,'Sede Med Ok'!C42)+ COUNTIF('[2]SEMOB Med'!$C:$C,'Sede Med Ok'!C42)+ COUNTIF('[2]SEMOP Med'!$C:$C,'Sede Med Ok'!C42)+ COUNTIF('[2]SEMUR Med'!$C:$C,'Sede Med Ok'!C42)+ COUNTIF('[2]SPMJ Med'!$C:$C,'Sede Med Ok'!C42)+ COUNTIF('[2]TRANSALVADOR Med'!$C:$C,'Sede Med Ok'!C42)</f>
        <v>#VALUE!</v>
      </c>
    </row>
    <row r="43" spans="1:15" ht="13.5" customHeight="1">
      <c r="A43" s="15" t="s">
        <v>18</v>
      </c>
      <c r="B43" s="49">
        <v>45536</v>
      </c>
      <c r="C43" s="378">
        <v>1091</v>
      </c>
      <c r="D43" s="61">
        <v>45658</v>
      </c>
      <c r="E43" s="61">
        <v>45687</v>
      </c>
      <c r="F43" s="42">
        <f t="shared" si="4"/>
        <v>30</v>
      </c>
      <c r="G43" s="47">
        <v>235</v>
      </c>
      <c r="H43" s="14">
        <v>1</v>
      </c>
      <c r="I43" s="40">
        <f t="shared" si="5"/>
        <v>235</v>
      </c>
      <c r="J43" s="56" t="s">
        <v>95</v>
      </c>
      <c r="K43" s="39"/>
      <c r="O43" s="1" t="e">
        <f>COUNTIF('Barra Med OK'!$C:$C,'Sede Med Ok'!C43)+ COUNTIF('Boca do Rio Med OK'!$C:$C,'Sede Med Ok'!C43)+ COUNTIF('Brotas Med OK'!$C:$C,'Sede Med Ok'!C43)+ COUNTIF('Cabula Med OK'!$C:$C,'Sede Med Ok'!C43)+ COUNTIF('Cajazeiras Med OK'!$C:$C,'Sede Med Ok'!C43)+ COUNTIF('CH Med OK'!$C:$C,'Sede Med Ok'!C43)+ COUNTIF('Itapagipe Med OK'!$C:$C,'Sede Med Ok'!C43)+ COUNTIF('Itapuã Med OK'!$C:$C,'Sede Med Ok'!C43)+ COUNTIF('Liberdade Med OK'!$C:$C,'Sede Med Ok'!C43)+ COUNTIF('Pau da Lima Med OK'!$C:$C,'Sede Med Ok'!C43)+ COUNTIF('SCV Med OK'!$C:$C,'Sede Med Ok'!C43)+ COUNTIF('Subúrbio Med OK'!$C:$C,'Sede Med Ok'!C43)+ COUNTIF('DVIS Med OK'!$C:$C,'Sede Med Ok'!C43)+ COUNTIF('CR Med OK'!$C:$C,'Sede Med Ok'!C43)+ COUNTIF('CCZ Med OK'!$C:$C,'Sede Med Ok'!C43)+ COUNTIF('DRCA Med OK'!$C:$C,'Sede Med Ok'!C43)+ COUNTIF('SAMU Med OK'!$C:$C,'Sede Med Ok'!C43)+ COUNTIF('ESPS Med OK'!$C:$C,'Sede Med Ok'!C43)+ COUNTIF('[1]Fat 1'!$C:$C,'Sede Med Ok'!C43)+ COUNTIF('[1]Fat 2'!$C:$C,'Sede Med Ok'!C43)+ COUNTIF('[1]Fat 3'!$C:$C,'Sede Med Ok'!C43)+ COUNTIF('[1]Fat 4'!$C:$C,'Sede Med Ok'!C43)+ COUNTIF('[1]Fat 5'!$C:$C,'Sede Med Ok'!C43)+ COUNTIF('[2]ARSAL Med'!$C:$C,'Sede Med Ok'!C43)+ COUNTIF('[2]CGM Med'!$C:$C,'Sede Med Ok'!C43)+ COUNTIF('[2]FCM Med'!$C:$C,'Sede Med Ok'!C43)+ COUNTIF('[2]FGM Med'!$C:$C,'Sede Med Ok'!C43)+ COUNTIF('[2]FMLF Med'!$C:$C,'Sede Med Ok'!C43)+ COUNTIF('[2]GCM Med'!$C:$C,'Sede Med Ok'!C43)+ COUNTIF('[2]PGMS Med'!$C:$C,'Sede Med Ok'!C43)+ COUNTIF('[2]SECOM Med'!$C:$C,'Sede Med Ok'!C43)+ COUNTIF('[2]SECULT Med'!$C:$C,'Sede Med Ok'!C43)+ COUNTIF('[2]SEDUR Med'!$C:$C,'Sede Med Ok'!C43)+ COUNTIF('[2]SEFAZ Med'!$C:$C,'Sede Med Ok'!C43)+ COUNTIF('[2]SEGOV Med'!$C:$C,'Sede Med Ok'!C43)+ COUNTIF(#REF!,'Sede Med Ok'!C43)+ COUNTIF('[2]SEMAN Med'!$C:$C,'Sede Med Ok'!C43)+ COUNTIF('[2]SEMDEC Med'!$C:$C,'Sede Med Ok'!C43)+ COUNTIF('[2]SEMGE Med'!$C:$C,'Sede Med Ok'!C43)+ COUNTIF('[2]SEMOB Med'!$C:$C,'Sede Med Ok'!C43)+ COUNTIF('[2]SEMOP Med'!$C:$C,'Sede Med Ok'!C43)+ COUNTIF('[2]SEMUR Med'!$C:$C,'Sede Med Ok'!C43)+ COUNTIF('[2]SPMJ Med'!$C:$C,'Sede Med Ok'!C43)+ COUNTIF('[2]TRANSALVADOR Med'!$C:$C,'Sede Med Ok'!C43)</f>
        <v>#VALUE!</v>
      </c>
    </row>
    <row r="44" spans="1:15" ht="13.5" customHeight="1">
      <c r="A44" s="15" t="s">
        <v>18</v>
      </c>
      <c r="B44" s="49">
        <v>45536</v>
      </c>
      <c r="C44" s="378">
        <v>864</v>
      </c>
      <c r="D44" s="61">
        <v>45658</v>
      </c>
      <c r="E44" s="61">
        <v>45687</v>
      </c>
      <c r="F44" s="42">
        <f t="shared" si="4"/>
        <v>30</v>
      </c>
      <c r="G44" s="47">
        <v>235</v>
      </c>
      <c r="H44" s="14">
        <v>1</v>
      </c>
      <c r="I44" s="40">
        <f t="shared" si="5"/>
        <v>235</v>
      </c>
      <c r="J44" s="56" t="s">
        <v>95</v>
      </c>
      <c r="K44" s="39"/>
      <c r="O44" s="1" t="e">
        <f>COUNTIF('Barra Med OK'!$C:$C,'Sede Med Ok'!C44)+ COUNTIF('Boca do Rio Med OK'!$C:$C,'Sede Med Ok'!C44)+ COUNTIF('Brotas Med OK'!$C:$C,'Sede Med Ok'!C44)+ COUNTIF('Cabula Med OK'!$C:$C,'Sede Med Ok'!C44)+ COUNTIF('Cajazeiras Med OK'!$C:$C,'Sede Med Ok'!C44)+ COUNTIF('CH Med OK'!$C:$C,'Sede Med Ok'!C44)+ COUNTIF('Itapagipe Med OK'!$C:$C,'Sede Med Ok'!C44)+ COUNTIF('Itapuã Med OK'!$C:$C,'Sede Med Ok'!C44)+ COUNTIF('Liberdade Med OK'!$C:$C,'Sede Med Ok'!C44)+ COUNTIF('Pau da Lima Med OK'!$C:$C,'Sede Med Ok'!C44)+ COUNTIF('SCV Med OK'!$C:$C,'Sede Med Ok'!C44)+ COUNTIF('Subúrbio Med OK'!$C:$C,'Sede Med Ok'!C44)+ COUNTIF('DVIS Med OK'!$C:$C,'Sede Med Ok'!C44)+ COUNTIF('CR Med OK'!$C:$C,'Sede Med Ok'!C44)+ COUNTIF('CCZ Med OK'!$C:$C,'Sede Med Ok'!C44)+ COUNTIF('DRCA Med OK'!$C:$C,'Sede Med Ok'!C44)+ COUNTIF('SAMU Med OK'!$C:$C,'Sede Med Ok'!C44)+ COUNTIF('ESPS Med OK'!$C:$C,'Sede Med Ok'!C44)+ COUNTIF('[1]Fat 1'!$C:$C,'Sede Med Ok'!C44)+ COUNTIF('[1]Fat 2'!$C:$C,'Sede Med Ok'!C44)+ COUNTIF('[1]Fat 3'!$C:$C,'Sede Med Ok'!C44)+ COUNTIF('[1]Fat 4'!$C:$C,'Sede Med Ok'!C44)+ COUNTIF('[1]Fat 5'!$C:$C,'Sede Med Ok'!C44)+ COUNTIF('[2]ARSAL Med'!$C:$C,'Sede Med Ok'!C44)+ COUNTIF('[2]CGM Med'!$C:$C,'Sede Med Ok'!C44)+ COUNTIF('[2]FCM Med'!$C:$C,'Sede Med Ok'!C44)+ COUNTIF('[2]FGM Med'!$C:$C,'Sede Med Ok'!C44)+ COUNTIF('[2]FMLF Med'!$C:$C,'Sede Med Ok'!C44)+ COUNTIF('[2]GCM Med'!$C:$C,'Sede Med Ok'!C44)+ COUNTIF('[2]PGMS Med'!$C:$C,'Sede Med Ok'!C44)+ COUNTIF('[2]SECOM Med'!$C:$C,'Sede Med Ok'!C44)+ COUNTIF('[2]SECULT Med'!$C:$C,'Sede Med Ok'!C44)+ COUNTIF('[2]SEDUR Med'!$C:$C,'Sede Med Ok'!C44)+ COUNTIF('[2]SEFAZ Med'!$C:$C,'Sede Med Ok'!C44)+ COUNTIF('[2]SEGOV Med'!$C:$C,'Sede Med Ok'!C44)+ COUNTIF(#REF!,'Sede Med Ok'!C44)+ COUNTIF('[2]SEMAN Med'!$C:$C,'Sede Med Ok'!C44)+ COUNTIF('[2]SEMDEC Med'!$C:$C,'Sede Med Ok'!C44)+ COUNTIF('[2]SEMGE Med'!$C:$C,'Sede Med Ok'!C44)+ COUNTIF('[2]SEMOB Med'!$C:$C,'Sede Med Ok'!C44)+ COUNTIF('[2]SEMOP Med'!$C:$C,'Sede Med Ok'!C44)+ COUNTIF('[2]SEMUR Med'!$C:$C,'Sede Med Ok'!C44)+ COUNTIF('[2]SPMJ Med'!$C:$C,'Sede Med Ok'!C44)+ COUNTIF('[2]TRANSALVADOR Med'!$C:$C,'Sede Med Ok'!C44)</f>
        <v>#VALUE!</v>
      </c>
    </row>
    <row r="45" spans="1:15" ht="13.5" customHeight="1">
      <c r="A45" s="15" t="s">
        <v>18</v>
      </c>
      <c r="B45" s="49">
        <v>45536</v>
      </c>
      <c r="C45" s="378">
        <v>10182</v>
      </c>
      <c r="D45" s="61">
        <v>45658</v>
      </c>
      <c r="E45" s="61">
        <v>45687</v>
      </c>
      <c r="F45" s="42">
        <f t="shared" si="4"/>
        <v>30</v>
      </c>
      <c r="G45" s="47">
        <v>235</v>
      </c>
      <c r="H45" s="14">
        <v>1</v>
      </c>
      <c r="I45" s="40">
        <f t="shared" si="5"/>
        <v>235</v>
      </c>
      <c r="J45" s="56" t="s">
        <v>95</v>
      </c>
      <c r="K45" s="39"/>
      <c r="O45" s="1" t="e">
        <f>COUNTIF('Barra Med OK'!$C:$C,'Sede Med Ok'!C45)+ COUNTIF('Boca do Rio Med OK'!$C:$C,'Sede Med Ok'!C45)+ COUNTIF('Brotas Med OK'!$C:$C,'Sede Med Ok'!C45)+ COUNTIF('Cabula Med OK'!$C:$C,'Sede Med Ok'!C45)+ COUNTIF('Cajazeiras Med OK'!$C:$C,'Sede Med Ok'!C45)+ COUNTIF('CH Med OK'!$C:$C,'Sede Med Ok'!C45)+ COUNTIF('Itapagipe Med OK'!$C:$C,'Sede Med Ok'!C45)+ COUNTIF('Itapuã Med OK'!$C:$C,'Sede Med Ok'!C45)+ COUNTIF('Liberdade Med OK'!$C:$C,'Sede Med Ok'!C45)+ COUNTIF('Pau da Lima Med OK'!$C:$C,'Sede Med Ok'!C45)+ COUNTIF('SCV Med OK'!$C:$C,'Sede Med Ok'!C45)+ COUNTIF('Subúrbio Med OK'!$C:$C,'Sede Med Ok'!C45)+ COUNTIF('DVIS Med OK'!$C:$C,'Sede Med Ok'!C45)+ COUNTIF('CR Med OK'!$C:$C,'Sede Med Ok'!C45)+ COUNTIF('CCZ Med OK'!$C:$C,'Sede Med Ok'!C45)+ COUNTIF('DRCA Med OK'!$C:$C,'Sede Med Ok'!C45)+ COUNTIF('SAMU Med OK'!$C:$C,'Sede Med Ok'!C45)+ COUNTIF('ESPS Med OK'!$C:$C,'Sede Med Ok'!C45)+ COUNTIF('[1]Fat 1'!$C:$C,'Sede Med Ok'!C45)+ COUNTIF('[1]Fat 2'!$C:$C,'Sede Med Ok'!C45)+ COUNTIF('[1]Fat 3'!$C:$C,'Sede Med Ok'!C45)+ COUNTIF('[1]Fat 4'!$C:$C,'Sede Med Ok'!C45)+ COUNTIF('[1]Fat 5'!$C:$C,'Sede Med Ok'!C45)+ COUNTIF('[2]ARSAL Med'!$C:$C,'Sede Med Ok'!C45)+ COUNTIF('[2]CGM Med'!$C:$C,'Sede Med Ok'!C45)+ COUNTIF('[2]FCM Med'!$C:$C,'Sede Med Ok'!C45)+ COUNTIF('[2]FGM Med'!$C:$C,'Sede Med Ok'!C45)+ COUNTIF('[2]FMLF Med'!$C:$C,'Sede Med Ok'!C45)+ COUNTIF('[2]GCM Med'!$C:$C,'Sede Med Ok'!C45)+ COUNTIF('[2]PGMS Med'!$C:$C,'Sede Med Ok'!C45)+ COUNTIF('[2]SECOM Med'!$C:$C,'Sede Med Ok'!C45)+ COUNTIF('[2]SECULT Med'!$C:$C,'Sede Med Ok'!C45)+ COUNTIF('[2]SEDUR Med'!$C:$C,'Sede Med Ok'!C45)+ COUNTIF('[2]SEFAZ Med'!$C:$C,'Sede Med Ok'!C45)+ COUNTIF('[2]SEGOV Med'!$C:$C,'Sede Med Ok'!C45)+ COUNTIF(#REF!,'Sede Med Ok'!C45)+ COUNTIF('[2]SEMAN Med'!$C:$C,'Sede Med Ok'!C45)+ COUNTIF('[2]SEMDEC Med'!$C:$C,'Sede Med Ok'!C45)+ COUNTIF('[2]SEMGE Med'!$C:$C,'Sede Med Ok'!C45)+ COUNTIF('[2]SEMOB Med'!$C:$C,'Sede Med Ok'!C45)+ COUNTIF('[2]SEMOP Med'!$C:$C,'Sede Med Ok'!C45)+ COUNTIF('[2]SEMUR Med'!$C:$C,'Sede Med Ok'!C45)+ COUNTIF('[2]SPMJ Med'!$C:$C,'Sede Med Ok'!C45)+ COUNTIF('[2]TRANSALVADOR Med'!$C:$C,'Sede Med Ok'!C45)</f>
        <v>#VALUE!</v>
      </c>
    </row>
    <row r="46" spans="1:15" ht="13.5" customHeight="1">
      <c r="A46" s="15" t="s">
        <v>18</v>
      </c>
      <c r="B46" s="49">
        <v>45536</v>
      </c>
      <c r="C46" s="378">
        <v>8192</v>
      </c>
      <c r="D46" s="61">
        <v>45658</v>
      </c>
      <c r="E46" s="61">
        <v>45687</v>
      </c>
      <c r="F46" s="42">
        <f t="shared" si="4"/>
        <v>30</v>
      </c>
      <c r="G46" s="47">
        <v>235</v>
      </c>
      <c r="H46" s="14">
        <v>1</v>
      </c>
      <c r="I46" s="40">
        <f t="shared" si="5"/>
        <v>235</v>
      </c>
      <c r="J46" s="56" t="s">
        <v>94</v>
      </c>
      <c r="K46" s="39"/>
      <c r="O46" s="1" t="e">
        <f>COUNTIF('Barra Med OK'!$C:$C,'Sede Med Ok'!C46)+ COUNTIF('Boca do Rio Med OK'!$C:$C,'Sede Med Ok'!C46)+ COUNTIF('Brotas Med OK'!$C:$C,'Sede Med Ok'!C46)+ COUNTIF('Cabula Med OK'!$C:$C,'Sede Med Ok'!C46)+ COUNTIF('Cajazeiras Med OK'!$C:$C,'Sede Med Ok'!C46)+ COUNTIF('CH Med OK'!$C:$C,'Sede Med Ok'!C46)+ COUNTIF('Itapagipe Med OK'!$C:$C,'Sede Med Ok'!C46)+ COUNTIF('Itapuã Med OK'!$C:$C,'Sede Med Ok'!C46)+ COUNTIF('Liberdade Med OK'!$C:$C,'Sede Med Ok'!C46)+ COUNTIF('Pau da Lima Med OK'!$C:$C,'Sede Med Ok'!C46)+ COUNTIF('SCV Med OK'!$C:$C,'Sede Med Ok'!C46)+ COUNTIF('Subúrbio Med OK'!$C:$C,'Sede Med Ok'!C46)+ COUNTIF('DVIS Med OK'!$C:$C,'Sede Med Ok'!C46)+ COUNTIF('CR Med OK'!$C:$C,'Sede Med Ok'!C46)+ COUNTIF('CCZ Med OK'!$C:$C,'Sede Med Ok'!C46)+ COUNTIF('DRCA Med OK'!$C:$C,'Sede Med Ok'!C46)+ COUNTIF('SAMU Med OK'!$C:$C,'Sede Med Ok'!C46)+ COUNTIF('ESPS Med OK'!$C:$C,'Sede Med Ok'!C46)+ COUNTIF('[1]Fat 1'!$C:$C,'Sede Med Ok'!C46)+ COUNTIF('[1]Fat 2'!$C:$C,'Sede Med Ok'!C46)+ COUNTIF('[1]Fat 3'!$C:$C,'Sede Med Ok'!C46)+ COUNTIF('[1]Fat 4'!$C:$C,'Sede Med Ok'!C46)+ COUNTIF('[1]Fat 5'!$C:$C,'Sede Med Ok'!C46)+ COUNTIF('[2]ARSAL Med'!$C:$C,'Sede Med Ok'!C46)+ COUNTIF('[2]CGM Med'!$C:$C,'Sede Med Ok'!C46)+ COUNTIF('[2]FCM Med'!$C:$C,'Sede Med Ok'!C46)+ COUNTIF('[2]FGM Med'!$C:$C,'Sede Med Ok'!C46)+ COUNTIF('[2]FMLF Med'!$C:$C,'Sede Med Ok'!C46)+ COUNTIF('[2]GCM Med'!$C:$C,'Sede Med Ok'!C46)+ COUNTIF('[2]PGMS Med'!$C:$C,'Sede Med Ok'!C46)+ COUNTIF('[2]SECOM Med'!$C:$C,'Sede Med Ok'!C46)+ COUNTIF('[2]SECULT Med'!$C:$C,'Sede Med Ok'!C46)+ COUNTIF('[2]SEDUR Med'!$C:$C,'Sede Med Ok'!C46)+ COUNTIF('[2]SEFAZ Med'!$C:$C,'Sede Med Ok'!C46)+ COUNTIF('[2]SEGOV Med'!$C:$C,'Sede Med Ok'!C46)+ COUNTIF(#REF!,'Sede Med Ok'!C46)+ COUNTIF('[2]SEMAN Med'!$C:$C,'Sede Med Ok'!C46)+ COUNTIF('[2]SEMDEC Med'!$C:$C,'Sede Med Ok'!C46)+ COUNTIF('[2]SEMGE Med'!$C:$C,'Sede Med Ok'!C46)+ COUNTIF('[2]SEMOB Med'!$C:$C,'Sede Med Ok'!C46)+ COUNTIF('[2]SEMOP Med'!$C:$C,'Sede Med Ok'!C46)+ COUNTIF('[2]SEMUR Med'!$C:$C,'Sede Med Ok'!C46)+ COUNTIF('[2]SPMJ Med'!$C:$C,'Sede Med Ok'!C46)+ COUNTIF('[2]TRANSALVADOR Med'!$C:$C,'Sede Med Ok'!C46)</f>
        <v>#VALUE!</v>
      </c>
    </row>
    <row r="47" spans="1:15" ht="13.5" customHeight="1">
      <c r="A47" s="15" t="s">
        <v>18</v>
      </c>
      <c r="B47" s="49">
        <v>45536</v>
      </c>
      <c r="C47" s="378">
        <v>10541</v>
      </c>
      <c r="D47" s="61">
        <v>45658</v>
      </c>
      <c r="E47" s="61">
        <v>45687</v>
      </c>
      <c r="F47" s="42">
        <f t="shared" si="4"/>
        <v>30</v>
      </c>
      <c r="G47" s="47">
        <v>235</v>
      </c>
      <c r="H47" s="14">
        <v>1</v>
      </c>
      <c r="I47" s="40">
        <f t="shared" si="5"/>
        <v>235</v>
      </c>
      <c r="J47" s="56" t="s">
        <v>93</v>
      </c>
      <c r="K47" s="39"/>
      <c r="O47" s="1" t="e">
        <f>COUNTIF('Barra Med OK'!$C:$C,'Sede Med Ok'!C47)+ COUNTIF('Boca do Rio Med OK'!$C:$C,'Sede Med Ok'!C47)+ COUNTIF('Brotas Med OK'!$C:$C,'Sede Med Ok'!C47)+ COUNTIF('Cabula Med OK'!$C:$C,'Sede Med Ok'!C47)+ COUNTIF('Cajazeiras Med OK'!$C:$C,'Sede Med Ok'!C47)+ COUNTIF('CH Med OK'!$C:$C,'Sede Med Ok'!C47)+ COUNTIF('Itapagipe Med OK'!$C:$C,'Sede Med Ok'!C47)+ COUNTIF('Itapuã Med OK'!$C:$C,'Sede Med Ok'!C47)+ COUNTIF('Liberdade Med OK'!$C:$C,'Sede Med Ok'!C47)+ COUNTIF('Pau da Lima Med OK'!$C:$C,'Sede Med Ok'!C47)+ COUNTIF('SCV Med OK'!$C:$C,'Sede Med Ok'!C47)+ COUNTIF('Subúrbio Med OK'!$C:$C,'Sede Med Ok'!C47)+ COUNTIF('DVIS Med OK'!$C:$C,'Sede Med Ok'!C47)+ COUNTIF('CR Med OK'!$C:$C,'Sede Med Ok'!C47)+ COUNTIF('CCZ Med OK'!$C:$C,'Sede Med Ok'!C47)+ COUNTIF('DRCA Med OK'!$C:$C,'Sede Med Ok'!C47)+ COUNTIF('SAMU Med OK'!$C:$C,'Sede Med Ok'!C47)+ COUNTIF('ESPS Med OK'!$C:$C,'Sede Med Ok'!C47)+ COUNTIF('[1]Fat 1'!$C:$C,'Sede Med Ok'!C47)+ COUNTIF('[1]Fat 2'!$C:$C,'Sede Med Ok'!C47)+ COUNTIF('[1]Fat 3'!$C:$C,'Sede Med Ok'!C47)+ COUNTIF('[1]Fat 4'!$C:$C,'Sede Med Ok'!C47)+ COUNTIF('[1]Fat 5'!$C:$C,'Sede Med Ok'!C47)+ COUNTIF('[2]ARSAL Med'!$C:$C,'Sede Med Ok'!C47)+ COUNTIF('[2]CGM Med'!$C:$C,'Sede Med Ok'!C47)+ COUNTIF('[2]FCM Med'!$C:$C,'Sede Med Ok'!C47)+ COUNTIF('[2]FGM Med'!$C:$C,'Sede Med Ok'!C47)+ COUNTIF('[2]FMLF Med'!$C:$C,'Sede Med Ok'!C47)+ COUNTIF('[2]GCM Med'!$C:$C,'Sede Med Ok'!C47)+ COUNTIF('[2]PGMS Med'!$C:$C,'Sede Med Ok'!C47)+ COUNTIF('[2]SECOM Med'!$C:$C,'Sede Med Ok'!C47)+ COUNTIF('[2]SECULT Med'!$C:$C,'Sede Med Ok'!C47)+ COUNTIF('[2]SEDUR Med'!$C:$C,'Sede Med Ok'!C47)+ COUNTIF('[2]SEFAZ Med'!$C:$C,'Sede Med Ok'!C47)+ COUNTIF('[2]SEGOV Med'!$C:$C,'Sede Med Ok'!C47)+ COUNTIF(#REF!,'Sede Med Ok'!C47)+ COUNTIF('[2]SEMAN Med'!$C:$C,'Sede Med Ok'!C47)+ COUNTIF('[2]SEMDEC Med'!$C:$C,'Sede Med Ok'!C47)+ COUNTIF('[2]SEMGE Med'!$C:$C,'Sede Med Ok'!C47)+ COUNTIF('[2]SEMOB Med'!$C:$C,'Sede Med Ok'!C47)+ COUNTIF('[2]SEMOP Med'!$C:$C,'Sede Med Ok'!C47)+ COUNTIF('[2]SEMUR Med'!$C:$C,'Sede Med Ok'!C47)+ COUNTIF('[2]SPMJ Med'!$C:$C,'Sede Med Ok'!C47)+ COUNTIF('[2]TRANSALVADOR Med'!$C:$C,'Sede Med Ok'!C47)</f>
        <v>#VALUE!</v>
      </c>
    </row>
    <row r="48" spans="1:15" ht="13.5" customHeight="1">
      <c r="A48" s="15" t="s">
        <v>18</v>
      </c>
      <c r="B48" s="49">
        <v>45536</v>
      </c>
      <c r="C48" s="378">
        <v>10184</v>
      </c>
      <c r="D48" s="61">
        <v>45658</v>
      </c>
      <c r="E48" s="61">
        <v>45687</v>
      </c>
      <c r="F48" s="42">
        <f t="shared" si="4"/>
        <v>30</v>
      </c>
      <c r="G48" s="47">
        <v>235</v>
      </c>
      <c r="H48" s="14">
        <v>1</v>
      </c>
      <c r="I48" s="40">
        <f t="shared" si="5"/>
        <v>235</v>
      </c>
      <c r="J48" s="56" t="s">
        <v>40</v>
      </c>
      <c r="K48" s="39"/>
      <c r="O48" s="1" t="e">
        <f>COUNTIF('Barra Med OK'!$C:$C,'Sede Med Ok'!C48)+ COUNTIF('Boca do Rio Med OK'!$C:$C,'Sede Med Ok'!C48)+ COUNTIF('Brotas Med OK'!$C:$C,'Sede Med Ok'!C48)+ COUNTIF('Cabula Med OK'!$C:$C,'Sede Med Ok'!C48)+ COUNTIF('Cajazeiras Med OK'!$C:$C,'Sede Med Ok'!C48)+ COUNTIF('CH Med OK'!$C:$C,'Sede Med Ok'!C48)+ COUNTIF('Itapagipe Med OK'!$C:$C,'Sede Med Ok'!C48)+ COUNTIF('Itapuã Med OK'!$C:$C,'Sede Med Ok'!C48)+ COUNTIF('Liberdade Med OK'!$C:$C,'Sede Med Ok'!C48)+ COUNTIF('Pau da Lima Med OK'!$C:$C,'Sede Med Ok'!C48)+ COUNTIF('SCV Med OK'!$C:$C,'Sede Med Ok'!C48)+ COUNTIF('Subúrbio Med OK'!$C:$C,'Sede Med Ok'!C48)+ COUNTIF('DVIS Med OK'!$C:$C,'Sede Med Ok'!C48)+ COUNTIF('CR Med OK'!$C:$C,'Sede Med Ok'!C48)+ COUNTIF('CCZ Med OK'!$C:$C,'Sede Med Ok'!C48)+ COUNTIF('DRCA Med OK'!$C:$C,'Sede Med Ok'!C48)+ COUNTIF('SAMU Med OK'!$C:$C,'Sede Med Ok'!C48)+ COUNTIF('ESPS Med OK'!$C:$C,'Sede Med Ok'!C48)+ COUNTIF('[1]Fat 1'!$C:$C,'Sede Med Ok'!C48)+ COUNTIF('[1]Fat 2'!$C:$C,'Sede Med Ok'!C48)+ COUNTIF('[1]Fat 3'!$C:$C,'Sede Med Ok'!C48)+ COUNTIF('[1]Fat 4'!$C:$C,'Sede Med Ok'!C48)+ COUNTIF('[1]Fat 5'!$C:$C,'Sede Med Ok'!C48)+ COUNTIF('[2]ARSAL Med'!$C:$C,'Sede Med Ok'!C48)+ COUNTIF('[2]CGM Med'!$C:$C,'Sede Med Ok'!C48)+ COUNTIF('[2]FCM Med'!$C:$C,'Sede Med Ok'!C48)+ COUNTIF('[2]FGM Med'!$C:$C,'Sede Med Ok'!C48)+ COUNTIF('[2]FMLF Med'!$C:$C,'Sede Med Ok'!C48)+ COUNTIF('[2]GCM Med'!$C:$C,'Sede Med Ok'!C48)+ COUNTIF('[2]PGMS Med'!$C:$C,'Sede Med Ok'!C48)+ COUNTIF('[2]SECOM Med'!$C:$C,'Sede Med Ok'!C48)+ COUNTIF('[2]SECULT Med'!$C:$C,'Sede Med Ok'!C48)+ COUNTIF('[2]SEDUR Med'!$C:$C,'Sede Med Ok'!C48)+ COUNTIF('[2]SEFAZ Med'!$C:$C,'Sede Med Ok'!C48)+ COUNTIF('[2]SEGOV Med'!$C:$C,'Sede Med Ok'!C48)+ COUNTIF(#REF!,'Sede Med Ok'!C48)+ COUNTIF('[2]SEMAN Med'!$C:$C,'Sede Med Ok'!C48)+ COUNTIF('[2]SEMDEC Med'!$C:$C,'Sede Med Ok'!C48)+ COUNTIF('[2]SEMGE Med'!$C:$C,'Sede Med Ok'!C48)+ COUNTIF('[2]SEMOB Med'!$C:$C,'Sede Med Ok'!C48)+ COUNTIF('[2]SEMOP Med'!$C:$C,'Sede Med Ok'!C48)+ COUNTIF('[2]SEMUR Med'!$C:$C,'Sede Med Ok'!C48)+ COUNTIF('[2]SPMJ Med'!$C:$C,'Sede Med Ok'!C48)+ COUNTIF('[2]TRANSALVADOR Med'!$C:$C,'Sede Med Ok'!C48)</f>
        <v>#VALUE!</v>
      </c>
    </row>
    <row r="49" spans="1:15" ht="13.5" customHeight="1">
      <c r="A49" s="15" t="s">
        <v>18</v>
      </c>
      <c r="B49" s="49">
        <v>45536</v>
      </c>
      <c r="C49" s="378">
        <v>10185</v>
      </c>
      <c r="D49" s="61">
        <v>45658</v>
      </c>
      <c r="E49" s="61">
        <v>45687</v>
      </c>
      <c r="F49" s="42">
        <f t="shared" si="4"/>
        <v>30</v>
      </c>
      <c r="G49" s="47">
        <v>235</v>
      </c>
      <c r="H49" s="14">
        <v>1</v>
      </c>
      <c r="I49" s="40">
        <f t="shared" si="5"/>
        <v>235</v>
      </c>
      <c r="J49" s="56" t="s">
        <v>92</v>
      </c>
      <c r="K49" s="62"/>
      <c r="O49" s="1" t="e">
        <f>COUNTIF('Barra Med OK'!$C:$C,'Sede Med Ok'!C49)+ COUNTIF('Boca do Rio Med OK'!$C:$C,'Sede Med Ok'!C49)+ COUNTIF('Brotas Med OK'!$C:$C,'Sede Med Ok'!C49)+ COUNTIF('Cabula Med OK'!$C:$C,'Sede Med Ok'!C49)+ COUNTIF('Cajazeiras Med OK'!$C:$C,'Sede Med Ok'!C49)+ COUNTIF('CH Med OK'!$C:$C,'Sede Med Ok'!C49)+ COUNTIF('Itapagipe Med OK'!$C:$C,'Sede Med Ok'!C49)+ COUNTIF('Itapuã Med OK'!$C:$C,'Sede Med Ok'!C49)+ COUNTIF('Liberdade Med OK'!$C:$C,'Sede Med Ok'!C49)+ COUNTIF('Pau da Lima Med OK'!$C:$C,'Sede Med Ok'!C49)+ COUNTIF('SCV Med OK'!$C:$C,'Sede Med Ok'!C49)+ COUNTIF('Subúrbio Med OK'!$C:$C,'Sede Med Ok'!C49)+ COUNTIF('DVIS Med OK'!$C:$C,'Sede Med Ok'!C49)+ COUNTIF('CR Med OK'!$C:$C,'Sede Med Ok'!C49)+ COUNTIF('CCZ Med OK'!$C:$C,'Sede Med Ok'!C49)+ COUNTIF('DRCA Med OK'!$C:$C,'Sede Med Ok'!C49)+ COUNTIF('SAMU Med OK'!$C:$C,'Sede Med Ok'!C49)+ COUNTIF('ESPS Med OK'!$C:$C,'Sede Med Ok'!C49)+ COUNTIF('[1]Fat 1'!$C:$C,'Sede Med Ok'!C49)+ COUNTIF('[1]Fat 2'!$C:$C,'Sede Med Ok'!C49)+ COUNTIF('[1]Fat 3'!$C:$C,'Sede Med Ok'!C49)+ COUNTIF('[1]Fat 4'!$C:$C,'Sede Med Ok'!C49)+ COUNTIF('[1]Fat 5'!$C:$C,'Sede Med Ok'!C49)+ COUNTIF('[2]ARSAL Med'!$C:$C,'Sede Med Ok'!C49)+ COUNTIF('[2]CGM Med'!$C:$C,'Sede Med Ok'!C49)+ COUNTIF('[2]FCM Med'!$C:$C,'Sede Med Ok'!C49)+ COUNTIF('[2]FGM Med'!$C:$C,'Sede Med Ok'!C49)+ COUNTIF('[2]FMLF Med'!$C:$C,'Sede Med Ok'!C49)+ COUNTIF('[2]GCM Med'!$C:$C,'Sede Med Ok'!C49)+ COUNTIF('[2]PGMS Med'!$C:$C,'Sede Med Ok'!C49)+ COUNTIF('[2]SECOM Med'!$C:$C,'Sede Med Ok'!C49)+ COUNTIF('[2]SECULT Med'!$C:$C,'Sede Med Ok'!C49)+ COUNTIF('[2]SEDUR Med'!$C:$C,'Sede Med Ok'!C49)+ COUNTIF('[2]SEFAZ Med'!$C:$C,'Sede Med Ok'!C49)+ COUNTIF('[2]SEGOV Med'!$C:$C,'Sede Med Ok'!C49)+ COUNTIF(#REF!,'Sede Med Ok'!C49)+ COUNTIF('[2]SEMAN Med'!$C:$C,'Sede Med Ok'!C49)+ COUNTIF('[2]SEMDEC Med'!$C:$C,'Sede Med Ok'!C49)+ COUNTIF('[2]SEMGE Med'!$C:$C,'Sede Med Ok'!C49)+ COUNTIF('[2]SEMOB Med'!$C:$C,'Sede Med Ok'!C49)+ COUNTIF('[2]SEMOP Med'!$C:$C,'Sede Med Ok'!C49)+ COUNTIF('[2]SEMUR Med'!$C:$C,'Sede Med Ok'!C49)+ COUNTIF('[2]SPMJ Med'!$C:$C,'Sede Med Ok'!C49)+ COUNTIF('[2]TRANSALVADOR Med'!$C:$C,'Sede Med Ok'!C49)</f>
        <v>#VALUE!</v>
      </c>
    </row>
    <row r="50" spans="1:15" ht="13.5" customHeight="1">
      <c r="A50" s="15" t="s">
        <v>18</v>
      </c>
      <c r="B50" s="49">
        <v>45536</v>
      </c>
      <c r="C50" s="378">
        <v>10172</v>
      </c>
      <c r="D50" s="61">
        <v>45658</v>
      </c>
      <c r="E50" s="61">
        <v>45687</v>
      </c>
      <c r="F50" s="42">
        <f t="shared" si="4"/>
        <v>30</v>
      </c>
      <c r="G50" s="47">
        <v>235</v>
      </c>
      <c r="H50" s="14">
        <v>1</v>
      </c>
      <c r="I50" s="40">
        <f t="shared" si="5"/>
        <v>235</v>
      </c>
      <c r="J50" s="55" t="s">
        <v>39</v>
      </c>
      <c r="K50" s="62"/>
      <c r="O50" s="1" t="e">
        <f>COUNTIF('Barra Med OK'!$C:$C,'Sede Med Ok'!C50)+ COUNTIF('Boca do Rio Med OK'!$C:$C,'Sede Med Ok'!C50)+ COUNTIF('Brotas Med OK'!$C:$C,'Sede Med Ok'!C50)+ COUNTIF('Cabula Med OK'!$C:$C,'Sede Med Ok'!C50)+ COUNTIF('Cajazeiras Med OK'!$C:$C,'Sede Med Ok'!C50)+ COUNTIF('CH Med OK'!$C:$C,'Sede Med Ok'!C50)+ COUNTIF('Itapagipe Med OK'!$C:$C,'Sede Med Ok'!C50)+ COUNTIF('Itapuã Med OK'!$C:$C,'Sede Med Ok'!C50)+ COUNTIF('Liberdade Med OK'!$C:$C,'Sede Med Ok'!C50)+ COUNTIF('Pau da Lima Med OK'!$C:$C,'Sede Med Ok'!C50)+ COUNTIF('SCV Med OK'!$C:$C,'Sede Med Ok'!C50)+ COUNTIF('Subúrbio Med OK'!$C:$C,'Sede Med Ok'!C50)+ COUNTIF('DVIS Med OK'!$C:$C,'Sede Med Ok'!C50)+ COUNTIF('CR Med OK'!$C:$C,'Sede Med Ok'!C50)+ COUNTIF('CCZ Med OK'!$C:$C,'Sede Med Ok'!C50)+ COUNTIF('DRCA Med OK'!$C:$C,'Sede Med Ok'!C50)+ COUNTIF('SAMU Med OK'!$C:$C,'Sede Med Ok'!C50)+ COUNTIF('ESPS Med OK'!$C:$C,'Sede Med Ok'!C50)+ COUNTIF('[1]Fat 1'!$C:$C,'Sede Med Ok'!C50)+ COUNTIF('[1]Fat 2'!$C:$C,'Sede Med Ok'!C50)+ COUNTIF('[1]Fat 3'!$C:$C,'Sede Med Ok'!C50)+ COUNTIF('[1]Fat 4'!$C:$C,'Sede Med Ok'!C50)+ COUNTIF('[1]Fat 5'!$C:$C,'Sede Med Ok'!C50)+ COUNTIF('[2]ARSAL Med'!$C:$C,'Sede Med Ok'!C50)+ COUNTIF('[2]CGM Med'!$C:$C,'Sede Med Ok'!C50)+ COUNTIF('[2]FCM Med'!$C:$C,'Sede Med Ok'!C50)+ COUNTIF('[2]FGM Med'!$C:$C,'Sede Med Ok'!C50)+ COUNTIF('[2]FMLF Med'!$C:$C,'Sede Med Ok'!C50)+ COUNTIF('[2]GCM Med'!$C:$C,'Sede Med Ok'!C50)+ COUNTIF('[2]PGMS Med'!$C:$C,'Sede Med Ok'!C50)+ COUNTIF('[2]SECOM Med'!$C:$C,'Sede Med Ok'!C50)+ COUNTIF('[2]SECULT Med'!$C:$C,'Sede Med Ok'!C50)+ COUNTIF('[2]SEDUR Med'!$C:$C,'Sede Med Ok'!C50)+ COUNTIF('[2]SEFAZ Med'!$C:$C,'Sede Med Ok'!C50)+ COUNTIF('[2]SEGOV Med'!$C:$C,'Sede Med Ok'!C50)+ COUNTIF(#REF!,'Sede Med Ok'!C50)+ COUNTIF('[2]SEMAN Med'!$C:$C,'Sede Med Ok'!C50)+ COUNTIF('[2]SEMDEC Med'!$C:$C,'Sede Med Ok'!C50)+ COUNTIF('[2]SEMGE Med'!$C:$C,'Sede Med Ok'!C50)+ COUNTIF('[2]SEMOB Med'!$C:$C,'Sede Med Ok'!C50)+ COUNTIF('[2]SEMOP Med'!$C:$C,'Sede Med Ok'!C50)+ COUNTIF('[2]SEMUR Med'!$C:$C,'Sede Med Ok'!C50)+ COUNTIF('[2]SPMJ Med'!$C:$C,'Sede Med Ok'!C50)+ COUNTIF('[2]TRANSALVADOR Med'!$C:$C,'Sede Med Ok'!C50)</f>
        <v>#VALUE!</v>
      </c>
    </row>
    <row r="51" spans="1:15" ht="13.5" customHeight="1">
      <c r="A51" s="15" t="s">
        <v>18</v>
      </c>
      <c r="B51" s="49">
        <v>45536</v>
      </c>
      <c r="C51" s="378">
        <v>10192</v>
      </c>
      <c r="D51" s="61">
        <v>45658</v>
      </c>
      <c r="E51" s="61">
        <v>45687</v>
      </c>
      <c r="F51" s="42">
        <f t="shared" si="4"/>
        <v>30</v>
      </c>
      <c r="G51" s="47">
        <v>235</v>
      </c>
      <c r="H51" s="14">
        <v>1</v>
      </c>
      <c r="I51" s="40">
        <f t="shared" si="5"/>
        <v>235</v>
      </c>
      <c r="J51" s="55" t="s">
        <v>39</v>
      </c>
      <c r="K51" s="62"/>
      <c r="O51" s="1" t="e">
        <f>COUNTIF('Barra Med OK'!$C:$C,'Sede Med Ok'!C51)+ COUNTIF('Boca do Rio Med OK'!$C:$C,'Sede Med Ok'!C51)+ COUNTIF('Brotas Med OK'!$C:$C,'Sede Med Ok'!C51)+ COUNTIF('Cabula Med OK'!$C:$C,'Sede Med Ok'!C51)+ COUNTIF('Cajazeiras Med OK'!$C:$C,'Sede Med Ok'!C51)+ COUNTIF('CH Med OK'!$C:$C,'Sede Med Ok'!C51)+ COUNTIF('Itapagipe Med OK'!$C:$C,'Sede Med Ok'!C51)+ COUNTIF('Itapuã Med OK'!$C:$C,'Sede Med Ok'!C51)+ COUNTIF('Liberdade Med OK'!$C:$C,'Sede Med Ok'!C51)+ COUNTIF('Pau da Lima Med OK'!$C:$C,'Sede Med Ok'!C51)+ COUNTIF('SCV Med OK'!$C:$C,'Sede Med Ok'!C51)+ COUNTIF('Subúrbio Med OK'!$C:$C,'Sede Med Ok'!C51)+ COUNTIF('DVIS Med OK'!$C:$C,'Sede Med Ok'!C51)+ COUNTIF('CR Med OK'!$C:$C,'Sede Med Ok'!C51)+ COUNTIF('CCZ Med OK'!$C:$C,'Sede Med Ok'!C51)+ COUNTIF('DRCA Med OK'!$C:$C,'Sede Med Ok'!C51)+ COUNTIF('SAMU Med OK'!$C:$C,'Sede Med Ok'!C51)+ COUNTIF('ESPS Med OK'!$C:$C,'Sede Med Ok'!C51)+ COUNTIF('[1]Fat 1'!$C:$C,'Sede Med Ok'!C51)+ COUNTIF('[1]Fat 2'!$C:$C,'Sede Med Ok'!C51)+ COUNTIF('[1]Fat 3'!$C:$C,'Sede Med Ok'!C51)+ COUNTIF('[1]Fat 4'!$C:$C,'Sede Med Ok'!C51)+ COUNTIF('[1]Fat 5'!$C:$C,'Sede Med Ok'!C51)+ COUNTIF('[2]ARSAL Med'!$C:$C,'Sede Med Ok'!C51)+ COUNTIF('[2]CGM Med'!$C:$C,'Sede Med Ok'!C51)+ COUNTIF('[2]FCM Med'!$C:$C,'Sede Med Ok'!C51)+ COUNTIF('[2]FGM Med'!$C:$C,'Sede Med Ok'!C51)+ COUNTIF('[2]FMLF Med'!$C:$C,'Sede Med Ok'!C51)+ COUNTIF('[2]GCM Med'!$C:$C,'Sede Med Ok'!C51)+ COUNTIF('[2]PGMS Med'!$C:$C,'Sede Med Ok'!C51)+ COUNTIF('[2]SECOM Med'!$C:$C,'Sede Med Ok'!C51)+ COUNTIF('[2]SECULT Med'!$C:$C,'Sede Med Ok'!C51)+ COUNTIF('[2]SEDUR Med'!$C:$C,'Sede Med Ok'!C51)+ COUNTIF('[2]SEFAZ Med'!$C:$C,'Sede Med Ok'!C51)+ COUNTIF('[2]SEGOV Med'!$C:$C,'Sede Med Ok'!C51)+ COUNTIF(#REF!,'Sede Med Ok'!C51)+ COUNTIF('[2]SEMAN Med'!$C:$C,'Sede Med Ok'!C51)+ COUNTIF('[2]SEMDEC Med'!$C:$C,'Sede Med Ok'!C51)+ COUNTIF('[2]SEMGE Med'!$C:$C,'Sede Med Ok'!C51)+ COUNTIF('[2]SEMOB Med'!$C:$C,'Sede Med Ok'!C51)+ COUNTIF('[2]SEMOP Med'!$C:$C,'Sede Med Ok'!C51)+ COUNTIF('[2]SEMUR Med'!$C:$C,'Sede Med Ok'!C51)+ COUNTIF('[2]SPMJ Med'!$C:$C,'Sede Med Ok'!C51)+ COUNTIF('[2]TRANSALVADOR Med'!$C:$C,'Sede Med Ok'!C51)</f>
        <v>#VALUE!</v>
      </c>
    </row>
    <row r="52" spans="1:15" ht="13.5" customHeight="1">
      <c r="A52" s="15" t="s">
        <v>18</v>
      </c>
      <c r="B52" s="49">
        <v>45536</v>
      </c>
      <c r="C52" s="378">
        <v>10283</v>
      </c>
      <c r="D52" s="61">
        <v>45658</v>
      </c>
      <c r="E52" s="61">
        <v>45687</v>
      </c>
      <c r="F52" s="42">
        <f t="shared" si="4"/>
        <v>30</v>
      </c>
      <c r="G52" s="47">
        <v>235</v>
      </c>
      <c r="H52" s="14">
        <v>1</v>
      </c>
      <c r="I52" s="40">
        <f t="shared" si="5"/>
        <v>235</v>
      </c>
      <c r="J52" s="56" t="s">
        <v>91</v>
      </c>
      <c r="K52" s="62"/>
      <c r="O52" s="1" t="e">
        <f>COUNTIF('Barra Med OK'!$C:$C,'Sede Med Ok'!C52)+ COUNTIF('Boca do Rio Med OK'!$C:$C,'Sede Med Ok'!C52)+ COUNTIF('Brotas Med OK'!$C:$C,'Sede Med Ok'!C52)+ COUNTIF('Cabula Med OK'!$C:$C,'Sede Med Ok'!C52)+ COUNTIF('Cajazeiras Med OK'!$C:$C,'Sede Med Ok'!C52)+ COUNTIF('CH Med OK'!$C:$C,'Sede Med Ok'!C52)+ COUNTIF('Itapagipe Med OK'!$C:$C,'Sede Med Ok'!C52)+ COUNTIF('Itapuã Med OK'!$C:$C,'Sede Med Ok'!C52)+ COUNTIF('Liberdade Med OK'!$C:$C,'Sede Med Ok'!C52)+ COUNTIF('Pau da Lima Med OK'!$C:$C,'Sede Med Ok'!C52)+ COUNTIF('SCV Med OK'!$C:$C,'Sede Med Ok'!C52)+ COUNTIF('Subúrbio Med OK'!$C:$C,'Sede Med Ok'!C52)+ COUNTIF('DVIS Med OK'!$C:$C,'Sede Med Ok'!C52)+ COUNTIF('CR Med OK'!$C:$C,'Sede Med Ok'!C52)+ COUNTIF('CCZ Med OK'!$C:$C,'Sede Med Ok'!C52)+ COUNTIF('DRCA Med OK'!$C:$C,'Sede Med Ok'!C52)+ COUNTIF('SAMU Med OK'!$C:$C,'Sede Med Ok'!C52)+ COUNTIF('ESPS Med OK'!$C:$C,'Sede Med Ok'!C52)+ COUNTIF('[1]Fat 1'!$C:$C,'Sede Med Ok'!C52)+ COUNTIF('[1]Fat 2'!$C:$C,'Sede Med Ok'!C52)+ COUNTIF('[1]Fat 3'!$C:$C,'Sede Med Ok'!C52)+ COUNTIF('[1]Fat 4'!$C:$C,'Sede Med Ok'!C52)+ COUNTIF('[1]Fat 5'!$C:$C,'Sede Med Ok'!C52)+ COUNTIF('[2]ARSAL Med'!$C:$C,'Sede Med Ok'!C52)+ COUNTIF('[2]CGM Med'!$C:$C,'Sede Med Ok'!C52)+ COUNTIF('[2]FCM Med'!$C:$C,'Sede Med Ok'!C52)+ COUNTIF('[2]FGM Med'!$C:$C,'Sede Med Ok'!C52)+ COUNTIF('[2]FMLF Med'!$C:$C,'Sede Med Ok'!C52)+ COUNTIF('[2]GCM Med'!$C:$C,'Sede Med Ok'!C52)+ COUNTIF('[2]PGMS Med'!$C:$C,'Sede Med Ok'!C52)+ COUNTIF('[2]SECOM Med'!$C:$C,'Sede Med Ok'!C52)+ COUNTIF('[2]SECULT Med'!$C:$C,'Sede Med Ok'!C52)+ COUNTIF('[2]SEDUR Med'!$C:$C,'Sede Med Ok'!C52)+ COUNTIF('[2]SEFAZ Med'!$C:$C,'Sede Med Ok'!C52)+ COUNTIF('[2]SEGOV Med'!$C:$C,'Sede Med Ok'!C52)+ COUNTIF(#REF!,'Sede Med Ok'!C52)+ COUNTIF('[2]SEMAN Med'!$C:$C,'Sede Med Ok'!C52)+ COUNTIF('[2]SEMDEC Med'!$C:$C,'Sede Med Ok'!C52)+ COUNTIF('[2]SEMGE Med'!$C:$C,'Sede Med Ok'!C52)+ COUNTIF('[2]SEMOB Med'!$C:$C,'Sede Med Ok'!C52)+ COUNTIF('[2]SEMOP Med'!$C:$C,'Sede Med Ok'!C52)+ COUNTIF('[2]SEMUR Med'!$C:$C,'Sede Med Ok'!C52)+ COUNTIF('[2]SPMJ Med'!$C:$C,'Sede Med Ok'!C52)+ COUNTIF('[2]TRANSALVADOR Med'!$C:$C,'Sede Med Ok'!C52)</f>
        <v>#VALUE!</v>
      </c>
    </row>
    <row r="53" spans="1:15" ht="13.5" customHeight="1">
      <c r="A53" s="15" t="s">
        <v>18</v>
      </c>
      <c r="B53" s="49">
        <v>45536</v>
      </c>
      <c r="C53" s="378">
        <v>9961</v>
      </c>
      <c r="D53" s="61">
        <v>45658</v>
      </c>
      <c r="E53" s="61">
        <v>45687</v>
      </c>
      <c r="F53" s="42">
        <f t="shared" si="4"/>
        <v>30</v>
      </c>
      <c r="G53" s="47">
        <v>235</v>
      </c>
      <c r="H53" s="14">
        <v>1</v>
      </c>
      <c r="I53" s="40">
        <f t="shared" si="5"/>
        <v>235</v>
      </c>
      <c r="J53" s="56" t="s">
        <v>78</v>
      </c>
      <c r="K53" s="39"/>
      <c r="O53" s="1" t="e">
        <f>COUNTIF('Barra Med OK'!$C:$C,'Sede Med Ok'!C53)+ COUNTIF('Boca do Rio Med OK'!$C:$C,'Sede Med Ok'!C53)+ COUNTIF('Brotas Med OK'!$C:$C,'Sede Med Ok'!C53)+ COUNTIF('Cabula Med OK'!$C:$C,'Sede Med Ok'!C53)+ COUNTIF('Cajazeiras Med OK'!$C:$C,'Sede Med Ok'!C53)+ COUNTIF('CH Med OK'!$C:$C,'Sede Med Ok'!C53)+ COUNTIF('Itapagipe Med OK'!$C:$C,'Sede Med Ok'!C53)+ COUNTIF('Itapuã Med OK'!$C:$C,'Sede Med Ok'!C53)+ COUNTIF('Liberdade Med OK'!$C:$C,'Sede Med Ok'!C53)+ COUNTIF('Pau da Lima Med OK'!$C:$C,'Sede Med Ok'!C53)+ COUNTIF('SCV Med OK'!$C:$C,'Sede Med Ok'!C53)+ COUNTIF('Subúrbio Med OK'!$C:$C,'Sede Med Ok'!C53)+ COUNTIF('DVIS Med OK'!$C:$C,'Sede Med Ok'!C53)+ COUNTIF('CR Med OK'!$C:$C,'Sede Med Ok'!C53)+ COUNTIF('CCZ Med OK'!$C:$C,'Sede Med Ok'!C53)+ COUNTIF('DRCA Med OK'!$C:$C,'Sede Med Ok'!C53)+ COUNTIF('SAMU Med OK'!$C:$C,'Sede Med Ok'!C53)+ COUNTIF('ESPS Med OK'!$C:$C,'Sede Med Ok'!C53)+ COUNTIF('[1]Fat 1'!$C:$C,'Sede Med Ok'!C53)+ COUNTIF('[1]Fat 2'!$C:$C,'Sede Med Ok'!C53)+ COUNTIF('[1]Fat 3'!$C:$C,'Sede Med Ok'!C53)+ COUNTIF('[1]Fat 4'!$C:$C,'Sede Med Ok'!C53)+ COUNTIF('[1]Fat 5'!$C:$C,'Sede Med Ok'!C53)+ COUNTIF('[2]ARSAL Med'!$C:$C,'Sede Med Ok'!C53)+ COUNTIF('[2]CGM Med'!$C:$C,'Sede Med Ok'!C53)+ COUNTIF('[2]FCM Med'!$C:$C,'Sede Med Ok'!C53)+ COUNTIF('[2]FGM Med'!$C:$C,'Sede Med Ok'!C53)+ COUNTIF('[2]FMLF Med'!$C:$C,'Sede Med Ok'!C53)+ COUNTIF('[2]GCM Med'!$C:$C,'Sede Med Ok'!C53)+ COUNTIF('[2]PGMS Med'!$C:$C,'Sede Med Ok'!C53)+ COUNTIF('[2]SECOM Med'!$C:$C,'Sede Med Ok'!C53)+ COUNTIF('[2]SECULT Med'!$C:$C,'Sede Med Ok'!C53)+ COUNTIF('[2]SEDUR Med'!$C:$C,'Sede Med Ok'!C53)+ COUNTIF('[2]SEFAZ Med'!$C:$C,'Sede Med Ok'!C53)+ COUNTIF('[2]SEGOV Med'!$C:$C,'Sede Med Ok'!C53)+ COUNTIF(#REF!,'Sede Med Ok'!C53)+ COUNTIF('[2]SEMAN Med'!$C:$C,'Sede Med Ok'!C53)+ COUNTIF('[2]SEMDEC Med'!$C:$C,'Sede Med Ok'!C53)+ COUNTIF('[2]SEMGE Med'!$C:$C,'Sede Med Ok'!C53)+ COUNTIF('[2]SEMOB Med'!$C:$C,'Sede Med Ok'!C53)+ COUNTIF('[2]SEMOP Med'!$C:$C,'Sede Med Ok'!C53)+ COUNTIF('[2]SEMUR Med'!$C:$C,'Sede Med Ok'!C53)+ COUNTIF('[2]SPMJ Med'!$C:$C,'Sede Med Ok'!C53)+ COUNTIF('[2]TRANSALVADOR Med'!$C:$C,'Sede Med Ok'!C53)</f>
        <v>#VALUE!</v>
      </c>
    </row>
    <row r="54" spans="1:15" ht="13.5" customHeight="1">
      <c r="A54" s="15" t="s">
        <v>18</v>
      </c>
      <c r="B54" s="49">
        <v>45536</v>
      </c>
      <c r="C54" s="378">
        <v>1837</v>
      </c>
      <c r="D54" s="61">
        <v>45658</v>
      </c>
      <c r="E54" s="61">
        <v>45687</v>
      </c>
      <c r="F54" s="42">
        <f t="shared" si="4"/>
        <v>30</v>
      </c>
      <c r="G54" s="47">
        <v>235</v>
      </c>
      <c r="H54" s="14">
        <v>1</v>
      </c>
      <c r="I54" s="40">
        <f t="shared" si="5"/>
        <v>235</v>
      </c>
      <c r="J54" s="57" t="s">
        <v>90</v>
      </c>
      <c r="K54" s="39"/>
      <c r="O54" s="1" t="e">
        <f>COUNTIF('Barra Med OK'!$C:$C,'Sede Med Ok'!C54)+ COUNTIF('Boca do Rio Med OK'!$C:$C,'Sede Med Ok'!C54)+ COUNTIF('Brotas Med OK'!$C:$C,'Sede Med Ok'!C54)+ COUNTIF('Cabula Med OK'!$C:$C,'Sede Med Ok'!C54)+ COUNTIF('Cajazeiras Med OK'!$C:$C,'Sede Med Ok'!C54)+ COUNTIF('CH Med OK'!$C:$C,'Sede Med Ok'!C54)+ COUNTIF('Itapagipe Med OK'!$C:$C,'Sede Med Ok'!C54)+ COUNTIF('Itapuã Med OK'!$C:$C,'Sede Med Ok'!C54)+ COUNTIF('Liberdade Med OK'!$C:$C,'Sede Med Ok'!C54)+ COUNTIF('Pau da Lima Med OK'!$C:$C,'Sede Med Ok'!C54)+ COUNTIF('SCV Med OK'!$C:$C,'Sede Med Ok'!C54)+ COUNTIF('Subúrbio Med OK'!$C:$C,'Sede Med Ok'!C54)+ COUNTIF('DVIS Med OK'!$C:$C,'Sede Med Ok'!C54)+ COUNTIF('CR Med OK'!$C:$C,'Sede Med Ok'!C54)+ COUNTIF('CCZ Med OK'!$C:$C,'Sede Med Ok'!C54)+ COUNTIF('DRCA Med OK'!$C:$C,'Sede Med Ok'!C54)+ COUNTIF('SAMU Med OK'!$C:$C,'Sede Med Ok'!C54)+ COUNTIF('ESPS Med OK'!$C:$C,'Sede Med Ok'!C54)+ COUNTIF('[1]Fat 1'!$C:$C,'Sede Med Ok'!C54)+ COUNTIF('[1]Fat 2'!$C:$C,'Sede Med Ok'!C54)+ COUNTIF('[1]Fat 3'!$C:$C,'Sede Med Ok'!C54)+ COUNTIF('[1]Fat 4'!$C:$C,'Sede Med Ok'!C54)+ COUNTIF('[1]Fat 5'!$C:$C,'Sede Med Ok'!C54)+ COUNTIF('[2]ARSAL Med'!$C:$C,'Sede Med Ok'!C54)+ COUNTIF('[2]CGM Med'!$C:$C,'Sede Med Ok'!C54)+ COUNTIF('[2]FCM Med'!$C:$C,'Sede Med Ok'!C54)+ COUNTIF('[2]FGM Med'!$C:$C,'Sede Med Ok'!C54)+ COUNTIF('[2]FMLF Med'!$C:$C,'Sede Med Ok'!C54)+ COUNTIF('[2]GCM Med'!$C:$C,'Sede Med Ok'!C54)+ COUNTIF('[2]PGMS Med'!$C:$C,'Sede Med Ok'!C54)+ COUNTIF('[2]SECOM Med'!$C:$C,'Sede Med Ok'!C54)+ COUNTIF('[2]SECULT Med'!$C:$C,'Sede Med Ok'!C54)+ COUNTIF('[2]SEDUR Med'!$C:$C,'Sede Med Ok'!C54)+ COUNTIF('[2]SEFAZ Med'!$C:$C,'Sede Med Ok'!C54)+ COUNTIF('[2]SEGOV Med'!$C:$C,'Sede Med Ok'!C54)+ COUNTIF(#REF!,'Sede Med Ok'!C54)+ COUNTIF('[2]SEMAN Med'!$C:$C,'Sede Med Ok'!C54)+ COUNTIF('[2]SEMDEC Med'!$C:$C,'Sede Med Ok'!C54)+ COUNTIF('[2]SEMGE Med'!$C:$C,'Sede Med Ok'!C54)+ COUNTIF('[2]SEMOB Med'!$C:$C,'Sede Med Ok'!C54)+ COUNTIF('[2]SEMOP Med'!$C:$C,'Sede Med Ok'!C54)+ COUNTIF('[2]SEMUR Med'!$C:$C,'Sede Med Ok'!C54)+ COUNTIF('[2]SPMJ Med'!$C:$C,'Sede Med Ok'!C54)+ COUNTIF('[2]TRANSALVADOR Med'!$C:$C,'Sede Med Ok'!C54)</f>
        <v>#VALUE!</v>
      </c>
    </row>
    <row r="55" spans="1:15" ht="13.5" customHeight="1">
      <c r="A55" s="15" t="s">
        <v>18</v>
      </c>
      <c r="B55" s="49">
        <v>45536</v>
      </c>
      <c r="C55" s="378">
        <v>2179</v>
      </c>
      <c r="D55" s="61">
        <v>45658</v>
      </c>
      <c r="E55" s="61">
        <v>45687</v>
      </c>
      <c r="F55" s="42">
        <f t="shared" si="4"/>
        <v>30</v>
      </c>
      <c r="G55" s="47">
        <v>235</v>
      </c>
      <c r="H55" s="14">
        <v>1</v>
      </c>
      <c r="I55" s="40">
        <f t="shared" si="5"/>
        <v>235</v>
      </c>
      <c r="J55" s="57" t="s">
        <v>89</v>
      </c>
      <c r="K55" s="39"/>
      <c r="O55" s="1" t="e">
        <f>COUNTIF('Barra Med OK'!$C:$C,'Sede Med Ok'!C55)+ COUNTIF('Boca do Rio Med OK'!$C:$C,'Sede Med Ok'!C55)+ COUNTIF('Brotas Med OK'!$C:$C,'Sede Med Ok'!C55)+ COUNTIF('Cabula Med OK'!$C:$C,'Sede Med Ok'!C55)+ COUNTIF('Cajazeiras Med OK'!$C:$C,'Sede Med Ok'!C55)+ COUNTIF('CH Med OK'!$C:$C,'Sede Med Ok'!C55)+ COUNTIF('Itapagipe Med OK'!$C:$C,'Sede Med Ok'!C55)+ COUNTIF('Itapuã Med OK'!$C:$C,'Sede Med Ok'!C55)+ COUNTIF('Liberdade Med OK'!$C:$C,'Sede Med Ok'!C55)+ COUNTIF('Pau da Lima Med OK'!$C:$C,'Sede Med Ok'!C55)+ COUNTIF('SCV Med OK'!$C:$C,'Sede Med Ok'!C55)+ COUNTIF('Subúrbio Med OK'!$C:$C,'Sede Med Ok'!C55)+ COUNTIF('DVIS Med OK'!$C:$C,'Sede Med Ok'!C55)+ COUNTIF('CR Med OK'!$C:$C,'Sede Med Ok'!C55)+ COUNTIF('CCZ Med OK'!$C:$C,'Sede Med Ok'!C55)+ COUNTIF('DRCA Med OK'!$C:$C,'Sede Med Ok'!C55)+ COUNTIF('SAMU Med OK'!$C:$C,'Sede Med Ok'!C55)+ COUNTIF('ESPS Med OK'!$C:$C,'Sede Med Ok'!C55)+ COUNTIF('[1]Fat 1'!$C:$C,'Sede Med Ok'!C55)+ COUNTIF('[1]Fat 2'!$C:$C,'Sede Med Ok'!C55)+ COUNTIF('[1]Fat 3'!$C:$C,'Sede Med Ok'!C55)+ COUNTIF('[1]Fat 4'!$C:$C,'Sede Med Ok'!C55)+ COUNTIF('[1]Fat 5'!$C:$C,'Sede Med Ok'!C55)+ COUNTIF('[2]ARSAL Med'!$C:$C,'Sede Med Ok'!C55)+ COUNTIF('[2]CGM Med'!$C:$C,'Sede Med Ok'!C55)+ COUNTIF('[2]FCM Med'!$C:$C,'Sede Med Ok'!C55)+ COUNTIF('[2]FGM Med'!$C:$C,'Sede Med Ok'!C55)+ COUNTIF('[2]FMLF Med'!$C:$C,'Sede Med Ok'!C55)+ COUNTIF('[2]GCM Med'!$C:$C,'Sede Med Ok'!C55)+ COUNTIF('[2]PGMS Med'!$C:$C,'Sede Med Ok'!C55)+ COUNTIF('[2]SECOM Med'!$C:$C,'Sede Med Ok'!C55)+ COUNTIF('[2]SECULT Med'!$C:$C,'Sede Med Ok'!C55)+ COUNTIF('[2]SEDUR Med'!$C:$C,'Sede Med Ok'!C55)+ COUNTIF('[2]SEFAZ Med'!$C:$C,'Sede Med Ok'!C55)+ COUNTIF('[2]SEGOV Med'!$C:$C,'Sede Med Ok'!C55)+ COUNTIF(#REF!,'Sede Med Ok'!C55)+ COUNTIF('[2]SEMAN Med'!$C:$C,'Sede Med Ok'!C55)+ COUNTIF('[2]SEMDEC Med'!$C:$C,'Sede Med Ok'!C55)+ COUNTIF('[2]SEMGE Med'!$C:$C,'Sede Med Ok'!C55)+ COUNTIF('[2]SEMOB Med'!$C:$C,'Sede Med Ok'!C55)+ COUNTIF('[2]SEMOP Med'!$C:$C,'Sede Med Ok'!C55)+ COUNTIF('[2]SEMUR Med'!$C:$C,'Sede Med Ok'!C55)+ COUNTIF('[2]SPMJ Med'!$C:$C,'Sede Med Ok'!C55)+ COUNTIF('[2]TRANSALVADOR Med'!$C:$C,'Sede Med Ok'!C55)</f>
        <v>#VALUE!</v>
      </c>
    </row>
    <row r="56" spans="1:15" ht="13.5" customHeight="1">
      <c r="A56" s="15" t="s">
        <v>18</v>
      </c>
      <c r="B56" s="49">
        <v>45536</v>
      </c>
      <c r="C56" s="378">
        <v>1971</v>
      </c>
      <c r="D56" s="61">
        <v>45658</v>
      </c>
      <c r="E56" s="61">
        <v>45687</v>
      </c>
      <c r="F56" s="42">
        <f t="shared" si="4"/>
        <v>30</v>
      </c>
      <c r="G56" s="47">
        <v>235</v>
      </c>
      <c r="H56" s="14">
        <v>1</v>
      </c>
      <c r="I56" s="40">
        <f t="shared" si="5"/>
        <v>235</v>
      </c>
      <c r="J56" s="56" t="s">
        <v>88</v>
      </c>
      <c r="K56" s="39"/>
      <c r="O56" s="1" t="e">
        <f>COUNTIF('Barra Med OK'!$C:$C,'Sede Med Ok'!C56)+ COUNTIF('Boca do Rio Med OK'!$C:$C,'Sede Med Ok'!C56)+ COUNTIF('Brotas Med OK'!$C:$C,'Sede Med Ok'!C56)+ COUNTIF('Cabula Med OK'!$C:$C,'Sede Med Ok'!C56)+ COUNTIF('Cajazeiras Med OK'!$C:$C,'Sede Med Ok'!C56)+ COUNTIF('CH Med OK'!$C:$C,'Sede Med Ok'!C56)+ COUNTIF('Itapagipe Med OK'!$C:$C,'Sede Med Ok'!C56)+ COUNTIF('Itapuã Med OK'!$C:$C,'Sede Med Ok'!C56)+ COUNTIF('Liberdade Med OK'!$C:$C,'Sede Med Ok'!C56)+ COUNTIF('Pau da Lima Med OK'!$C:$C,'Sede Med Ok'!C56)+ COUNTIF('SCV Med OK'!$C:$C,'Sede Med Ok'!C56)+ COUNTIF('Subúrbio Med OK'!$C:$C,'Sede Med Ok'!C56)+ COUNTIF('DVIS Med OK'!$C:$C,'Sede Med Ok'!C56)+ COUNTIF('CR Med OK'!$C:$C,'Sede Med Ok'!C56)+ COUNTIF('CCZ Med OK'!$C:$C,'Sede Med Ok'!C56)+ COUNTIF('DRCA Med OK'!$C:$C,'Sede Med Ok'!C56)+ COUNTIF('SAMU Med OK'!$C:$C,'Sede Med Ok'!C56)+ COUNTIF('ESPS Med OK'!$C:$C,'Sede Med Ok'!C56)+ COUNTIF('[1]Fat 1'!$C:$C,'Sede Med Ok'!C56)+ COUNTIF('[1]Fat 2'!$C:$C,'Sede Med Ok'!C56)+ COUNTIF('[1]Fat 3'!$C:$C,'Sede Med Ok'!C56)+ COUNTIF('[1]Fat 4'!$C:$C,'Sede Med Ok'!C56)+ COUNTIF('[1]Fat 5'!$C:$C,'Sede Med Ok'!C56)+ COUNTIF('[2]ARSAL Med'!$C:$C,'Sede Med Ok'!C56)+ COUNTIF('[2]CGM Med'!$C:$C,'Sede Med Ok'!C56)+ COUNTIF('[2]FCM Med'!$C:$C,'Sede Med Ok'!C56)+ COUNTIF('[2]FGM Med'!$C:$C,'Sede Med Ok'!C56)+ COUNTIF('[2]FMLF Med'!$C:$C,'Sede Med Ok'!C56)+ COUNTIF('[2]GCM Med'!$C:$C,'Sede Med Ok'!C56)+ COUNTIF('[2]PGMS Med'!$C:$C,'Sede Med Ok'!C56)+ COUNTIF('[2]SECOM Med'!$C:$C,'Sede Med Ok'!C56)+ COUNTIF('[2]SECULT Med'!$C:$C,'Sede Med Ok'!C56)+ COUNTIF('[2]SEDUR Med'!$C:$C,'Sede Med Ok'!C56)+ COUNTIF('[2]SEFAZ Med'!$C:$C,'Sede Med Ok'!C56)+ COUNTIF('[2]SEGOV Med'!$C:$C,'Sede Med Ok'!C56)+ COUNTIF(#REF!,'Sede Med Ok'!C56)+ COUNTIF('[2]SEMAN Med'!$C:$C,'Sede Med Ok'!C56)+ COUNTIF('[2]SEMDEC Med'!$C:$C,'Sede Med Ok'!C56)+ COUNTIF('[2]SEMGE Med'!$C:$C,'Sede Med Ok'!C56)+ COUNTIF('[2]SEMOB Med'!$C:$C,'Sede Med Ok'!C56)+ COUNTIF('[2]SEMOP Med'!$C:$C,'Sede Med Ok'!C56)+ COUNTIF('[2]SEMUR Med'!$C:$C,'Sede Med Ok'!C56)+ COUNTIF('[2]SPMJ Med'!$C:$C,'Sede Med Ok'!C56)+ COUNTIF('[2]TRANSALVADOR Med'!$C:$C,'Sede Med Ok'!C56)</f>
        <v>#VALUE!</v>
      </c>
    </row>
    <row r="57" spans="1:15" ht="13.5" customHeight="1">
      <c r="A57" s="15" t="s">
        <v>18</v>
      </c>
      <c r="B57" s="49">
        <v>45536</v>
      </c>
      <c r="C57" s="378">
        <v>1241</v>
      </c>
      <c r="D57" s="61">
        <v>45658</v>
      </c>
      <c r="E57" s="61">
        <v>45687</v>
      </c>
      <c r="F57" s="42">
        <f t="shared" si="4"/>
        <v>30</v>
      </c>
      <c r="G57" s="47">
        <v>235</v>
      </c>
      <c r="H57" s="14">
        <v>1</v>
      </c>
      <c r="I57" s="40">
        <f t="shared" si="5"/>
        <v>235</v>
      </c>
      <c r="J57" s="56" t="s">
        <v>87</v>
      </c>
      <c r="K57" s="39"/>
      <c r="O57" s="1" t="e">
        <f>COUNTIF('Barra Med OK'!$C:$C,'Sede Med Ok'!C57)+ COUNTIF('Boca do Rio Med OK'!$C:$C,'Sede Med Ok'!C57)+ COUNTIF('Brotas Med OK'!$C:$C,'Sede Med Ok'!C57)+ COUNTIF('Cabula Med OK'!$C:$C,'Sede Med Ok'!C57)+ COUNTIF('Cajazeiras Med OK'!$C:$C,'Sede Med Ok'!C57)+ COUNTIF('CH Med OK'!$C:$C,'Sede Med Ok'!C57)+ COUNTIF('Itapagipe Med OK'!$C:$C,'Sede Med Ok'!C57)+ COUNTIF('Itapuã Med OK'!$C:$C,'Sede Med Ok'!C57)+ COUNTIF('Liberdade Med OK'!$C:$C,'Sede Med Ok'!C57)+ COUNTIF('Pau da Lima Med OK'!$C:$C,'Sede Med Ok'!C57)+ COUNTIF('SCV Med OK'!$C:$C,'Sede Med Ok'!C57)+ COUNTIF('Subúrbio Med OK'!$C:$C,'Sede Med Ok'!C57)+ COUNTIF('DVIS Med OK'!$C:$C,'Sede Med Ok'!C57)+ COUNTIF('CR Med OK'!$C:$C,'Sede Med Ok'!C57)+ COUNTIF('CCZ Med OK'!$C:$C,'Sede Med Ok'!C57)+ COUNTIF('DRCA Med OK'!$C:$C,'Sede Med Ok'!C57)+ COUNTIF('SAMU Med OK'!$C:$C,'Sede Med Ok'!C57)+ COUNTIF('ESPS Med OK'!$C:$C,'Sede Med Ok'!C57)+ COUNTIF('[1]Fat 1'!$C:$C,'Sede Med Ok'!C57)+ COUNTIF('[1]Fat 2'!$C:$C,'Sede Med Ok'!C57)+ COUNTIF('[1]Fat 3'!$C:$C,'Sede Med Ok'!C57)+ COUNTIF('[1]Fat 4'!$C:$C,'Sede Med Ok'!C57)+ COUNTIF('[1]Fat 5'!$C:$C,'Sede Med Ok'!C57)+ COUNTIF('[2]ARSAL Med'!$C:$C,'Sede Med Ok'!C57)+ COUNTIF('[2]CGM Med'!$C:$C,'Sede Med Ok'!C57)+ COUNTIF('[2]FCM Med'!$C:$C,'Sede Med Ok'!C57)+ COUNTIF('[2]FGM Med'!$C:$C,'Sede Med Ok'!C57)+ COUNTIF('[2]FMLF Med'!$C:$C,'Sede Med Ok'!C57)+ COUNTIF('[2]GCM Med'!$C:$C,'Sede Med Ok'!C57)+ COUNTIF('[2]PGMS Med'!$C:$C,'Sede Med Ok'!C57)+ COUNTIF('[2]SECOM Med'!$C:$C,'Sede Med Ok'!C57)+ COUNTIF('[2]SECULT Med'!$C:$C,'Sede Med Ok'!C57)+ COUNTIF('[2]SEDUR Med'!$C:$C,'Sede Med Ok'!C57)+ COUNTIF('[2]SEFAZ Med'!$C:$C,'Sede Med Ok'!C57)+ COUNTIF('[2]SEGOV Med'!$C:$C,'Sede Med Ok'!C57)+ COUNTIF(#REF!,'Sede Med Ok'!C57)+ COUNTIF('[2]SEMAN Med'!$C:$C,'Sede Med Ok'!C57)+ COUNTIF('[2]SEMDEC Med'!$C:$C,'Sede Med Ok'!C57)+ COUNTIF('[2]SEMGE Med'!$C:$C,'Sede Med Ok'!C57)+ COUNTIF('[2]SEMOB Med'!$C:$C,'Sede Med Ok'!C57)+ COUNTIF('[2]SEMOP Med'!$C:$C,'Sede Med Ok'!C57)+ COUNTIF('[2]SEMUR Med'!$C:$C,'Sede Med Ok'!C57)+ COUNTIF('[2]SPMJ Med'!$C:$C,'Sede Med Ok'!C57)+ COUNTIF('[2]TRANSALVADOR Med'!$C:$C,'Sede Med Ok'!C57)</f>
        <v>#VALUE!</v>
      </c>
    </row>
    <row r="58" spans="1:15" ht="13.5" customHeight="1">
      <c r="A58" s="15" t="s">
        <v>18</v>
      </c>
      <c r="B58" s="49">
        <v>45536</v>
      </c>
      <c r="C58" s="378">
        <v>13350</v>
      </c>
      <c r="D58" s="61">
        <v>45658</v>
      </c>
      <c r="E58" s="61">
        <v>45687</v>
      </c>
      <c r="F58" s="42">
        <f t="shared" si="4"/>
        <v>30</v>
      </c>
      <c r="G58" s="47">
        <v>235</v>
      </c>
      <c r="H58" s="14">
        <v>1</v>
      </c>
      <c r="I58" s="40">
        <f t="shared" si="5"/>
        <v>235</v>
      </c>
      <c r="J58" s="56" t="s">
        <v>86</v>
      </c>
      <c r="K58" s="39"/>
      <c r="O58" s="1" t="e">
        <f>COUNTIF('Barra Med OK'!$C:$C,'Sede Med Ok'!C58)+ COUNTIF('Boca do Rio Med OK'!$C:$C,'Sede Med Ok'!C58)+ COUNTIF('Brotas Med OK'!$C:$C,'Sede Med Ok'!C58)+ COUNTIF('Cabula Med OK'!$C:$C,'Sede Med Ok'!C58)+ COUNTIF('Cajazeiras Med OK'!$C:$C,'Sede Med Ok'!C58)+ COUNTIF('CH Med OK'!$C:$C,'Sede Med Ok'!C58)+ COUNTIF('Itapagipe Med OK'!$C:$C,'Sede Med Ok'!C58)+ COUNTIF('Itapuã Med OK'!$C:$C,'Sede Med Ok'!C58)+ COUNTIF('Liberdade Med OK'!$C:$C,'Sede Med Ok'!C58)+ COUNTIF('Pau da Lima Med OK'!$C:$C,'Sede Med Ok'!C58)+ COUNTIF('SCV Med OK'!$C:$C,'Sede Med Ok'!C58)+ COUNTIF('Subúrbio Med OK'!$C:$C,'Sede Med Ok'!C58)+ COUNTIF('DVIS Med OK'!$C:$C,'Sede Med Ok'!C58)+ COUNTIF('CR Med OK'!$C:$C,'Sede Med Ok'!C58)+ COUNTIF('CCZ Med OK'!$C:$C,'Sede Med Ok'!C58)+ COUNTIF('DRCA Med OK'!$C:$C,'Sede Med Ok'!C58)+ COUNTIF('SAMU Med OK'!$C:$C,'Sede Med Ok'!C58)+ COUNTIF('ESPS Med OK'!$C:$C,'Sede Med Ok'!C58)+ COUNTIF('[1]Fat 1'!$C:$C,'Sede Med Ok'!C58)+ COUNTIF('[1]Fat 2'!$C:$C,'Sede Med Ok'!C58)+ COUNTIF('[1]Fat 3'!$C:$C,'Sede Med Ok'!C58)+ COUNTIF('[1]Fat 4'!$C:$C,'Sede Med Ok'!C58)+ COUNTIF('[1]Fat 5'!$C:$C,'Sede Med Ok'!C58)+ COUNTIF('[2]ARSAL Med'!$C:$C,'Sede Med Ok'!C58)+ COUNTIF('[2]CGM Med'!$C:$C,'Sede Med Ok'!C58)+ COUNTIF('[2]FCM Med'!$C:$C,'Sede Med Ok'!C58)+ COUNTIF('[2]FGM Med'!$C:$C,'Sede Med Ok'!C58)+ COUNTIF('[2]FMLF Med'!$C:$C,'Sede Med Ok'!C58)+ COUNTIF('[2]GCM Med'!$C:$C,'Sede Med Ok'!C58)+ COUNTIF('[2]PGMS Med'!$C:$C,'Sede Med Ok'!C58)+ COUNTIF('[2]SECOM Med'!$C:$C,'Sede Med Ok'!C58)+ COUNTIF('[2]SECULT Med'!$C:$C,'Sede Med Ok'!C58)+ COUNTIF('[2]SEDUR Med'!$C:$C,'Sede Med Ok'!C58)+ COUNTIF('[2]SEFAZ Med'!$C:$C,'Sede Med Ok'!C58)+ COUNTIF('[2]SEGOV Med'!$C:$C,'Sede Med Ok'!C58)+ COUNTIF(#REF!,'Sede Med Ok'!C58)+ COUNTIF('[2]SEMAN Med'!$C:$C,'Sede Med Ok'!C58)+ COUNTIF('[2]SEMDEC Med'!$C:$C,'Sede Med Ok'!C58)+ COUNTIF('[2]SEMGE Med'!$C:$C,'Sede Med Ok'!C58)+ COUNTIF('[2]SEMOB Med'!$C:$C,'Sede Med Ok'!C58)+ COUNTIF('[2]SEMOP Med'!$C:$C,'Sede Med Ok'!C58)+ COUNTIF('[2]SEMUR Med'!$C:$C,'Sede Med Ok'!C58)+ COUNTIF('[2]SPMJ Med'!$C:$C,'Sede Med Ok'!C58)+ COUNTIF('[2]TRANSALVADOR Med'!$C:$C,'Sede Med Ok'!C58)</f>
        <v>#VALUE!</v>
      </c>
    </row>
    <row r="59" spans="1:15" ht="13.5" customHeight="1">
      <c r="A59" s="15" t="s">
        <v>18</v>
      </c>
      <c r="B59" s="49">
        <v>45536</v>
      </c>
      <c r="C59" s="378">
        <v>152</v>
      </c>
      <c r="D59" s="61">
        <v>45658</v>
      </c>
      <c r="E59" s="61">
        <v>45687</v>
      </c>
      <c r="F59" s="42">
        <f t="shared" si="4"/>
        <v>30</v>
      </c>
      <c r="G59" s="47">
        <v>235</v>
      </c>
      <c r="H59" s="14">
        <v>1</v>
      </c>
      <c r="I59" s="40">
        <f t="shared" si="5"/>
        <v>235</v>
      </c>
      <c r="J59" s="56" t="s">
        <v>85</v>
      </c>
      <c r="K59" s="39"/>
      <c r="O59" s="1" t="e">
        <f>COUNTIF('Barra Med OK'!$C:$C,'Sede Med Ok'!C59)+ COUNTIF('Boca do Rio Med OK'!$C:$C,'Sede Med Ok'!C59)+ COUNTIF('Brotas Med OK'!$C:$C,'Sede Med Ok'!C59)+ COUNTIF('Cabula Med OK'!$C:$C,'Sede Med Ok'!C59)+ COUNTIF('Cajazeiras Med OK'!$C:$C,'Sede Med Ok'!C59)+ COUNTIF('CH Med OK'!$C:$C,'Sede Med Ok'!C59)+ COUNTIF('Itapagipe Med OK'!$C:$C,'Sede Med Ok'!C59)+ COUNTIF('Itapuã Med OK'!$C:$C,'Sede Med Ok'!C59)+ COUNTIF('Liberdade Med OK'!$C:$C,'Sede Med Ok'!C59)+ COUNTIF('Pau da Lima Med OK'!$C:$C,'Sede Med Ok'!C59)+ COUNTIF('SCV Med OK'!$C:$C,'Sede Med Ok'!C59)+ COUNTIF('Subúrbio Med OK'!$C:$C,'Sede Med Ok'!C59)+ COUNTIF('DVIS Med OK'!$C:$C,'Sede Med Ok'!C59)+ COUNTIF('CR Med OK'!$C:$C,'Sede Med Ok'!C59)+ COUNTIF('CCZ Med OK'!$C:$C,'Sede Med Ok'!C59)+ COUNTIF('DRCA Med OK'!$C:$C,'Sede Med Ok'!C59)+ COUNTIF('SAMU Med OK'!$C:$C,'Sede Med Ok'!C59)+ COUNTIF('ESPS Med OK'!$C:$C,'Sede Med Ok'!C59)+ COUNTIF('[1]Fat 1'!$C:$C,'Sede Med Ok'!C59)+ COUNTIF('[1]Fat 2'!$C:$C,'Sede Med Ok'!C59)+ COUNTIF('[1]Fat 3'!$C:$C,'Sede Med Ok'!C59)+ COUNTIF('[1]Fat 4'!$C:$C,'Sede Med Ok'!C59)+ COUNTIF('[1]Fat 5'!$C:$C,'Sede Med Ok'!C59)+ COUNTIF('[2]ARSAL Med'!$C:$C,'Sede Med Ok'!C59)+ COUNTIF('[2]CGM Med'!$C:$C,'Sede Med Ok'!C59)+ COUNTIF('[2]FCM Med'!$C:$C,'Sede Med Ok'!C59)+ COUNTIF('[2]FGM Med'!$C:$C,'Sede Med Ok'!C59)+ COUNTIF('[2]FMLF Med'!$C:$C,'Sede Med Ok'!C59)+ COUNTIF('[2]GCM Med'!$C:$C,'Sede Med Ok'!C59)+ COUNTIF('[2]PGMS Med'!$C:$C,'Sede Med Ok'!C59)+ COUNTIF('[2]SECOM Med'!$C:$C,'Sede Med Ok'!C59)+ COUNTIF('[2]SECULT Med'!$C:$C,'Sede Med Ok'!C59)+ COUNTIF('[2]SEDUR Med'!$C:$C,'Sede Med Ok'!C59)+ COUNTIF('[2]SEFAZ Med'!$C:$C,'Sede Med Ok'!C59)+ COUNTIF('[2]SEGOV Med'!$C:$C,'Sede Med Ok'!C59)+ COUNTIF(#REF!,'Sede Med Ok'!C59)+ COUNTIF('[2]SEMAN Med'!$C:$C,'Sede Med Ok'!C59)+ COUNTIF('[2]SEMDEC Med'!$C:$C,'Sede Med Ok'!C59)+ COUNTIF('[2]SEMGE Med'!$C:$C,'Sede Med Ok'!C59)+ COUNTIF('[2]SEMOB Med'!$C:$C,'Sede Med Ok'!C59)+ COUNTIF('[2]SEMOP Med'!$C:$C,'Sede Med Ok'!C59)+ COUNTIF('[2]SEMUR Med'!$C:$C,'Sede Med Ok'!C59)+ COUNTIF('[2]SPMJ Med'!$C:$C,'Sede Med Ok'!C59)+ COUNTIF('[2]TRANSALVADOR Med'!$C:$C,'Sede Med Ok'!C59)</f>
        <v>#VALUE!</v>
      </c>
    </row>
    <row r="60" spans="1:15" ht="13.5" customHeight="1">
      <c r="A60" s="15" t="s">
        <v>18</v>
      </c>
      <c r="B60" s="49">
        <v>45536</v>
      </c>
      <c r="C60" s="378">
        <v>8157</v>
      </c>
      <c r="D60" s="61">
        <v>45658</v>
      </c>
      <c r="E60" s="61">
        <v>45687</v>
      </c>
      <c r="F60" s="42">
        <f t="shared" si="4"/>
        <v>30</v>
      </c>
      <c r="G60" s="47">
        <v>235</v>
      </c>
      <c r="H60" s="14">
        <v>1</v>
      </c>
      <c r="I60" s="40">
        <f t="shared" si="5"/>
        <v>235</v>
      </c>
      <c r="J60" s="56" t="s">
        <v>84</v>
      </c>
      <c r="K60" s="39"/>
      <c r="O60" s="1" t="e">
        <f>COUNTIF('Barra Med OK'!$C:$C,'Sede Med Ok'!C60)+ COUNTIF('Boca do Rio Med OK'!$C:$C,'Sede Med Ok'!C60)+ COUNTIF('Brotas Med OK'!$C:$C,'Sede Med Ok'!C60)+ COUNTIF('Cabula Med OK'!$C:$C,'Sede Med Ok'!C60)+ COUNTIF('Cajazeiras Med OK'!$C:$C,'Sede Med Ok'!C60)+ COUNTIF('CH Med OK'!$C:$C,'Sede Med Ok'!C60)+ COUNTIF('Itapagipe Med OK'!$C:$C,'Sede Med Ok'!C60)+ COUNTIF('Itapuã Med OK'!$C:$C,'Sede Med Ok'!C60)+ COUNTIF('Liberdade Med OK'!$C:$C,'Sede Med Ok'!C60)+ COUNTIF('Pau da Lima Med OK'!$C:$C,'Sede Med Ok'!C60)+ COUNTIF('SCV Med OK'!$C:$C,'Sede Med Ok'!C60)+ COUNTIF('Subúrbio Med OK'!$C:$C,'Sede Med Ok'!C60)+ COUNTIF('DVIS Med OK'!$C:$C,'Sede Med Ok'!C60)+ COUNTIF('CR Med OK'!$C:$C,'Sede Med Ok'!C60)+ COUNTIF('CCZ Med OK'!$C:$C,'Sede Med Ok'!C60)+ COUNTIF('DRCA Med OK'!$C:$C,'Sede Med Ok'!C60)+ COUNTIF('SAMU Med OK'!$C:$C,'Sede Med Ok'!C60)+ COUNTIF('ESPS Med OK'!$C:$C,'Sede Med Ok'!C60)+ COUNTIF('[1]Fat 1'!$C:$C,'Sede Med Ok'!C60)+ COUNTIF('[1]Fat 2'!$C:$C,'Sede Med Ok'!C60)+ COUNTIF('[1]Fat 3'!$C:$C,'Sede Med Ok'!C60)+ COUNTIF('[1]Fat 4'!$C:$C,'Sede Med Ok'!C60)+ COUNTIF('[1]Fat 5'!$C:$C,'Sede Med Ok'!C60)+ COUNTIF('[2]ARSAL Med'!$C:$C,'Sede Med Ok'!C60)+ COUNTIF('[2]CGM Med'!$C:$C,'Sede Med Ok'!C60)+ COUNTIF('[2]FCM Med'!$C:$C,'Sede Med Ok'!C60)+ COUNTIF('[2]FGM Med'!$C:$C,'Sede Med Ok'!C60)+ COUNTIF('[2]FMLF Med'!$C:$C,'Sede Med Ok'!C60)+ COUNTIF('[2]GCM Med'!$C:$C,'Sede Med Ok'!C60)+ COUNTIF('[2]PGMS Med'!$C:$C,'Sede Med Ok'!C60)+ COUNTIF('[2]SECOM Med'!$C:$C,'Sede Med Ok'!C60)+ COUNTIF('[2]SECULT Med'!$C:$C,'Sede Med Ok'!C60)+ COUNTIF('[2]SEDUR Med'!$C:$C,'Sede Med Ok'!C60)+ COUNTIF('[2]SEFAZ Med'!$C:$C,'Sede Med Ok'!C60)+ COUNTIF('[2]SEGOV Med'!$C:$C,'Sede Med Ok'!C60)+ COUNTIF(#REF!,'Sede Med Ok'!C60)+ COUNTIF('[2]SEMAN Med'!$C:$C,'Sede Med Ok'!C60)+ COUNTIF('[2]SEMDEC Med'!$C:$C,'Sede Med Ok'!C60)+ COUNTIF('[2]SEMGE Med'!$C:$C,'Sede Med Ok'!C60)+ COUNTIF('[2]SEMOB Med'!$C:$C,'Sede Med Ok'!C60)+ COUNTIF('[2]SEMOP Med'!$C:$C,'Sede Med Ok'!C60)+ COUNTIF('[2]SEMUR Med'!$C:$C,'Sede Med Ok'!C60)+ COUNTIF('[2]SPMJ Med'!$C:$C,'Sede Med Ok'!C60)+ COUNTIF('[2]TRANSALVADOR Med'!$C:$C,'Sede Med Ok'!C60)</f>
        <v>#VALUE!</v>
      </c>
    </row>
    <row r="61" spans="1:15" ht="13.5" customHeight="1">
      <c r="A61" s="15" t="s">
        <v>18</v>
      </c>
      <c r="B61" s="49">
        <v>45536</v>
      </c>
      <c r="C61" s="378">
        <v>8170</v>
      </c>
      <c r="D61" s="61">
        <v>45658</v>
      </c>
      <c r="E61" s="61">
        <v>45687</v>
      </c>
      <c r="F61" s="42">
        <f t="shared" si="4"/>
        <v>30</v>
      </c>
      <c r="G61" s="47">
        <v>235</v>
      </c>
      <c r="H61" s="14">
        <v>1</v>
      </c>
      <c r="I61" s="40">
        <f t="shared" si="5"/>
        <v>235</v>
      </c>
      <c r="J61" s="56" t="s">
        <v>83</v>
      </c>
      <c r="K61" s="39"/>
      <c r="O61" s="1" t="e">
        <f>COUNTIF('Barra Med OK'!$C:$C,'Sede Med Ok'!C61)+ COUNTIF('Boca do Rio Med OK'!$C:$C,'Sede Med Ok'!C61)+ COUNTIF('Brotas Med OK'!$C:$C,'Sede Med Ok'!C61)+ COUNTIF('Cabula Med OK'!$C:$C,'Sede Med Ok'!C61)+ COUNTIF('Cajazeiras Med OK'!$C:$C,'Sede Med Ok'!C61)+ COUNTIF('CH Med OK'!$C:$C,'Sede Med Ok'!C61)+ COUNTIF('Itapagipe Med OK'!$C:$C,'Sede Med Ok'!C61)+ COUNTIF('Itapuã Med OK'!$C:$C,'Sede Med Ok'!C61)+ COUNTIF('Liberdade Med OK'!$C:$C,'Sede Med Ok'!C61)+ COUNTIF('Pau da Lima Med OK'!$C:$C,'Sede Med Ok'!C61)+ COUNTIF('SCV Med OK'!$C:$C,'Sede Med Ok'!C61)+ COUNTIF('Subúrbio Med OK'!$C:$C,'Sede Med Ok'!C61)+ COUNTIF('DVIS Med OK'!$C:$C,'Sede Med Ok'!C61)+ COUNTIF('CR Med OK'!$C:$C,'Sede Med Ok'!C61)+ COUNTIF('CCZ Med OK'!$C:$C,'Sede Med Ok'!C61)+ COUNTIF('DRCA Med OK'!$C:$C,'Sede Med Ok'!C61)+ COUNTIF('SAMU Med OK'!$C:$C,'Sede Med Ok'!C61)+ COUNTIF('ESPS Med OK'!$C:$C,'Sede Med Ok'!C61)+ COUNTIF('[1]Fat 1'!$C:$C,'Sede Med Ok'!C61)+ COUNTIF('[1]Fat 2'!$C:$C,'Sede Med Ok'!C61)+ COUNTIF('[1]Fat 3'!$C:$C,'Sede Med Ok'!C61)+ COUNTIF('[1]Fat 4'!$C:$C,'Sede Med Ok'!C61)+ COUNTIF('[1]Fat 5'!$C:$C,'Sede Med Ok'!C61)+ COUNTIF('[2]ARSAL Med'!$C:$C,'Sede Med Ok'!C61)+ COUNTIF('[2]CGM Med'!$C:$C,'Sede Med Ok'!C61)+ COUNTIF('[2]FCM Med'!$C:$C,'Sede Med Ok'!C61)+ COUNTIF('[2]FGM Med'!$C:$C,'Sede Med Ok'!C61)+ COUNTIF('[2]FMLF Med'!$C:$C,'Sede Med Ok'!C61)+ COUNTIF('[2]GCM Med'!$C:$C,'Sede Med Ok'!C61)+ COUNTIF('[2]PGMS Med'!$C:$C,'Sede Med Ok'!C61)+ COUNTIF('[2]SECOM Med'!$C:$C,'Sede Med Ok'!C61)+ COUNTIF('[2]SECULT Med'!$C:$C,'Sede Med Ok'!C61)+ COUNTIF('[2]SEDUR Med'!$C:$C,'Sede Med Ok'!C61)+ COUNTIF('[2]SEFAZ Med'!$C:$C,'Sede Med Ok'!C61)+ COUNTIF('[2]SEGOV Med'!$C:$C,'Sede Med Ok'!C61)+ COUNTIF(#REF!,'Sede Med Ok'!C61)+ COUNTIF('[2]SEMAN Med'!$C:$C,'Sede Med Ok'!C61)+ COUNTIF('[2]SEMDEC Med'!$C:$C,'Sede Med Ok'!C61)+ COUNTIF('[2]SEMGE Med'!$C:$C,'Sede Med Ok'!C61)+ COUNTIF('[2]SEMOB Med'!$C:$C,'Sede Med Ok'!C61)+ COUNTIF('[2]SEMOP Med'!$C:$C,'Sede Med Ok'!C61)+ COUNTIF('[2]SEMUR Med'!$C:$C,'Sede Med Ok'!C61)+ COUNTIF('[2]SPMJ Med'!$C:$C,'Sede Med Ok'!C61)+ COUNTIF('[2]TRANSALVADOR Med'!$C:$C,'Sede Med Ok'!C61)</f>
        <v>#VALUE!</v>
      </c>
    </row>
    <row r="62" spans="1:15" ht="13.5" customHeight="1">
      <c r="A62" s="15" t="s">
        <v>18</v>
      </c>
      <c r="B62" s="49">
        <v>45536</v>
      </c>
      <c r="C62" s="378">
        <v>11382</v>
      </c>
      <c r="D62" s="61">
        <v>45658</v>
      </c>
      <c r="E62" s="61">
        <v>45687</v>
      </c>
      <c r="F62" s="42">
        <f t="shared" si="4"/>
        <v>30</v>
      </c>
      <c r="G62" s="47">
        <v>235</v>
      </c>
      <c r="H62" s="14">
        <v>1</v>
      </c>
      <c r="I62" s="40">
        <f t="shared" si="5"/>
        <v>235</v>
      </c>
      <c r="J62" s="56" t="s">
        <v>82</v>
      </c>
      <c r="K62" s="39"/>
      <c r="O62" s="1" t="e">
        <f>COUNTIF('Barra Med OK'!$C:$C,'Sede Med Ok'!C62)+ COUNTIF('Boca do Rio Med OK'!$C:$C,'Sede Med Ok'!C62)+ COUNTIF('Brotas Med OK'!$C:$C,'Sede Med Ok'!C62)+ COUNTIF('Cabula Med OK'!$C:$C,'Sede Med Ok'!C62)+ COUNTIF('Cajazeiras Med OK'!$C:$C,'Sede Med Ok'!C62)+ COUNTIF('CH Med OK'!$C:$C,'Sede Med Ok'!C62)+ COUNTIF('Itapagipe Med OK'!$C:$C,'Sede Med Ok'!C62)+ COUNTIF('Itapuã Med OK'!$C:$C,'Sede Med Ok'!C62)+ COUNTIF('Liberdade Med OK'!$C:$C,'Sede Med Ok'!C62)+ COUNTIF('Pau da Lima Med OK'!$C:$C,'Sede Med Ok'!C62)+ COUNTIF('SCV Med OK'!$C:$C,'Sede Med Ok'!C62)+ COUNTIF('Subúrbio Med OK'!$C:$C,'Sede Med Ok'!C62)+ COUNTIF('DVIS Med OK'!$C:$C,'Sede Med Ok'!C62)+ COUNTIF('CR Med OK'!$C:$C,'Sede Med Ok'!C62)+ COUNTIF('CCZ Med OK'!$C:$C,'Sede Med Ok'!C62)+ COUNTIF('DRCA Med OK'!$C:$C,'Sede Med Ok'!C62)+ COUNTIF('SAMU Med OK'!$C:$C,'Sede Med Ok'!C62)+ COUNTIF('ESPS Med OK'!$C:$C,'Sede Med Ok'!C62)+ COUNTIF('[1]Fat 1'!$C:$C,'Sede Med Ok'!C62)+ COUNTIF('[1]Fat 2'!$C:$C,'Sede Med Ok'!C62)+ COUNTIF('[1]Fat 3'!$C:$C,'Sede Med Ok'!C62)+ COUNTIF('[1]Fat 4'!$C:$C,'Sede Med Ok'!C62)+ COUNTIF('[1]Fat 5'!$C:$C,'Sede Med Ok'!C62)+ COUNTIF('[2]ARSAL Med'!$C:$C,'Sede Med Ok'!C62)+ COUNTIF('[2]CGM Med'!$C:$C,'Sede Med Ok'!C62)+ COUNTIF('[2]FCM Med'!$C:$C,'Sede Med Ok'!C62)+ COUNTIF('[2]FGM Med'!$C:$C,'Sede Med Ok'!C62)+ COUNTIF('[2]FMLF Med'!$C:$C,'Sede Med Ok'!C62)+ COUNTIF('[2]GCM Med'!$C:$C,'Sede Med Ok'!C62)+ COUNTIF('[2]PGMS Med'!$C:$C,'Sede Med Ok'!C62)+ COUNTIF('[2]SECOM Med'!$C:$C,'Sede Med Ok'!C62)+ COUNTIF('[2]SECULT Med'!$C:$C,'Sede Med Ok'!C62)+ COUNTIF('[2]SEDUR Med'!$C:$C,'Sede Med Ok'!C62)+ COUNTIF('[2]SEFAZ Med'!$C:$C,'Sede Med Ok'!C62)+ COUNTIF('[2]SEGOV Med'!$C:$C,'Sede Med Ok'!C62)+ COUNTIF(#REF!,'Sede Med Ok'!C62)+ COUNTIF('[2]SEMAN Med'!$C:$C,'Sede Med Ok'!C62)+ COUNTIF('[2]SEMDEC Med'!$C:$C,'Sede Med Ok'!C62)+ COUNTIF('[2]SEMGE Med'!$C:$C,'Sede Med Ok'!C62)+ COUNTIF('[2]SEMOB Med'!$C:$C,'Sede Med Ok'!C62)+ COUNTIF('[2]SEMOP Med'!$C:$C,'Sede Med Ok'!C62)+ COUNTIF('[2]SEMUR Med'!$C:$C,'Sede Med Ok'!C62)+ COUNTIF('[2]SPMJ Med'!$C:$C,'Sede Med Ok'!C62)+ COUNTIF('[2]TRANSALVADOR Med'!$C:$C,'Sede Med Ok'!C62)</f>
        <v>#VALUE!</v>
      </c>
    </row>
    <row r="63" spans="1:15" ht="13.5" customHeight="1">
      <c r="A63" s="15" t="s">
        <v>18</v>
      </c>
      <c r="B63" s="49">
        <v>45536</v>
      </c>
      <c r="C63" s="378">
        <v>11372</v>
      </c>
      <c r="D63" s="61">
        <v>45658</v>
      </c>
      <c r="E63" s="61">
        <v>45687</v>
      </c>
      <c r="F63" s="42">
        <f t="shared" si="4"/>
        <v>30</v>
      </c>
      <c r="G63" s="47">
        <v>235</v>
      </c>
      <c r="H63" s="14">
        <v>1</v>
      </c>
      <c r="I63" s="40">
        <f t="shared" si="5"/>
        <v>235</v>
      </c>
      <c r="J63" s="56" t="s">
        <v>81</v>
      </c>
      <c r="K63" s="39"/>
      <c r="O63" s="1" t="e">
        <f>COUNTIF('Barra Med OK'!$C:$C,'Sede Med Ok'!C63)+ COUNTIF('Boca do Rio Med OK'!$C:$C,'Sede Med Ok'!C63)+ COUNTIF('Brotas Med OK'!$C:$C,'Sede Med Ok'!C63)+ COUNTIF('Cabula Med OK'!$C:$C,'Sede Med Ok'!C63)+ COUNTIF('Cajazeiras Med OK'!$C:$C,'Sede Med Ok'!C63)+ COUNTIF('CH Med OK'!$C:$C,'Sede Med Ok'!C63)+ COUNTIF('Itapagipe Med OK'!$C:$C,'Sede Med Ok'!C63)+ COUNTIF('Itapuã Med OK'!$C:$C,'Sede Med Ok'!C63)+ COUNTIF('Liberdade Med OK'!$C:$C,'Sede Med Ok'!C63)+ COUNTIF('Pau da Lima Med OK'!$C:$C,'Sede Med Ok'!C63)+ COUNTIF('SCV Med OK'!$C:$C,'Sede Med Ok'!C63)+ COUNTIF('Subúrbio Med OK'!$C:$C,'Sede Med Ok'!C63)+ COUNTIF('DVIS Med OK'!$C:$C,'Sede Med Ok'!C63)+ COUNTIF('CR Med OK'!$C:$C,'Sede Med Ok'!C63)+ COUNTIF('CCZ Med OK'!$C:$C,'Sede Med Ok'!C63)+ COUNTIF('DRCA Med OK'!$C:$C,'Sede Med Ok'!C63)+ COUNTIF('SAMU Med OK'!$C:$C,'Sede Med Ok'!C63)+ COUNTIF('ESPS Med OK'!$C:$C,'Sede Med Ok'!C63)+ COUNTIF('[1]Fat 1'!$C:$C,'Sede Med Ok'!C63)+ COUNTIF('[1]Fat 2'!$C:$C,'Sede Med Ok'!C63)+ COUNTIF('[1]Fat 3'!$C:$C,'Sede Med Ok'!C63)+ COUNTIF('[1]Fat 4'!$C:$C,'Sede Med Ok'!C63)+ COUNTIF('[1]Fat 5'!$C:$C,'Sede Med Ok'!C63)+ COUNTIF('[2]ARSAL Med'!$C:$C,'Sede Med Ok'!C63)+ COUNTIF('[2]CGM Med'!$C:$C,'Sede Med Ok'!C63)+ COUNTIF('[2]FCM Med'!$C:$C,'Sede Med Ok'!C63)+ COUNTIF('[2]FGM Med'!$C:$C,'Sede Med Ok'!C63)+ COUNTIF('[2]FMLF Med'!$C:$C,'Sede Med Ok'!C63)+ COUNTIF('[2]GCM Med'!$C:$C,'Sede Med Ok'!C63)+ COUNTIF('[2]PGMS Med'!$C:$C,'Sede Med Ok'!C63)+ COUNTIF('[2]SECOM Med'!$C:$C,'Sede Med Ok'!C63)+ COUNTIF('[2]SECULT Med'!$C:$C,'Sede Med Ok'!C63)+ COUNTIF('[2]SEDUR Med'!$C:$C,'Sede Med Ok'!C63)+ COUNTIF('[2]SEFAZ Med'!$C:$C,'Sede Med Ok'!C63)+ COUNTIF('[2]SEGOV Med'!$C:$C,'Sede Med Ok'!C63)+ COUNTIF(#REF!,'Sede Med Ok'!C63)+ COUNTIF('[2]SEMAN Med'!$C:$C,'Sede Med Ok'!C63)+ COUNTIF('[2]SEMDEC Med'!$C:$C,'Sede Med Ok'!C63)+ COUNTIF('[2]SEMGE Med'!$C:$C,'Sede Med Ok'!C63)+ COUNTIF('[2]SEMOB Med'!$C:$C,'Sede Med Ok'!C63)+ COUNTIF('[2]SEMOP Med'!$C:$C,'Sede Med Ok'!C63)+ COUNTIF('[2]SEMUR Med'!$C:$C,'Sede Med Ok'!C63)+ COUNTIF('[2]SPMJ Med'!$C:$C,'Sede Med Ok'!C63)+ COUNTIF('[2]TRANSALVADOR Med'!$C:$C,'Sede Med Ok'!C63)</f>
        <v>#VALUE!</v>
      </c>
    </row>
    <row r="64" spans="1:15" ht="13.5" customHeight="1">
      <c r="A64" s="15" t="s">
        <v>18</v>
      </c>
      <c r="B64" s="49">
        <v>45536</v>
      </c>
      <c r="C64" s="378">
        <v>10299</v>
      </c>
      <c r="D64" s="61">
        <v>45658</v>
      </c>
      <c r="E64" s="61">
        <v>45687</v>
      </c>
      <c r="F64" s="42">
        <f t="shared" si="4"/>
        <v>30</v>
      </c>
      <c r="G64" s="47">
        <v>235</v>
      </c>
      <c r="H64" s="14">
        <v>1</v>
      </c>
      <c r="I64" s="40">
        <f t="shared" si="5"/>
        <v>235</v>
      </c>
      <c r="J64" s="56" t="s">
        <v>61</v>
      </c>
      <c r="K64" s="39"/>
      <c r="O64" s="1" t="e">
        <f>COUNTIF('Barra Med OK'!$C:$C,'Sede Med Ok'!C64)+ COUNTIF('Boca do Rio Med OK'!$C:$C,'Sede Med Ok'!C64)+ COUNTIF('Brotas Med OK'!$C:$C,'Sede Med Ok'!C64)+ COUNTIF('Cabula Med OK'!$C:$C,'Sede Med Ok'!C64)+ COUNTIF('Cajazeiras Med OK'!$C:$C,'Sede Med Ok'!C64)+ COUNTIF('CH Med OK'!$C:$C,'Sede Med Ok'!C64)+ COUNTIF('Itapagipe Med OK'!$C:$C,'Sede Med Ok'!C64)+ COUNTIF('Itapuã Med OK'!$C:$C,'Sede Med Ok'!C64)+ COUNTIF('Liberdade Med OK'!$C:$C,'Sede Med Ok'!C64)+ COUNTIF('Pau da Lima Med OK'!$C:$C,'Sede Med Ok'!C64)+ COUNTIF('SCV Med OK'!$C:$C,'Sede Med Ok'!C64)+ COUNTIF('Subúrbio Med OK'!$C:$C,'Sede Med Ok'!C64)+ COUNTIF('DVIS Med OK'!$C:$C,'Sede Med Ok'!C64)+ COUNTIF('CR Med OK'!$C:$C,'Sede Med Ok'!C64)+ COUNTIF('CCZ Med OK'!$C:$C,'Sede Med Ok'!C64)+ COUNTIF('DRCA Med OK'!$C:$C,'Sede Med Ok'!C64)+ COUNTIF('SAMU Med OK'!$C:$C,'Sede Med Ok'!C64)+ COUNTIF('ESPS Med OK'!$C:$C,'Sede Med Ok'!C64)+ COUNTIF('[1]Fat 1'!$C:$C,'Sede Med Ok'!C64)+ COUNTIF('[1]Fat 2'!$C:$C,'Sede Med Ok'!C64)+ COUNTIF('[1]Fat 3'!$C:$C,'Sede Med Ok'!C64)+ COUNTIF('[1]Fat 4'!$C:$C,'Sede Med Ok'!C64)+ COUNTIF('[1]Fat 5'!$C:$C,'Sede Med Ok'!C64)+ COUNTIF('[2]ARSAL Med'!$C:$C,'Sede Med Ok'!C64)+ COUNTIF('[2]CGM Med'!$C:$C,'Sede Med Ok'!C64)+ COUNTIF('[2]FCM Med'!$C:$C,'Sede Med Ok'!C64)+ COUNTIF('[2]FGM Med'!$C:$C,'Sede Med Ok'!C64)+ COUNTIF('[2]FMLF Med'!$C:$C,'Sede Med Ok'!C64)+ COUNTIF('[2]GCM Med'!$C:$C,'Sede Med Ok'!C64)+ COUNTIF('[2]PGMS Med'!$C:$C,'Sede Med Ok'!C64)+ COUNTIF('[2]SECOM Med'!$C:$C,'Sede Med Ok'!C64)+ COUNTIF('[2]SECULT Med'!$C:$C,'Sede Med Ok'!C64)+ COUNTIF('[2]SEDUR Med'!$C:$C,'Sede Med Ok'!C64)+ COUNTIF('[2]SEFAZ Med'!$C:$C,'Sede Med Ok'!C64)+ COUNTIF('[2]SEGOV Med'!$C:$C,'Sede Med Ok'!C64)+ COUNTIF(#REF!,'Sede Med Ok'!C64)+ COUNTIF('[2]SEMAN Med'!$C:$C,'Sede Med Ok'!C64)+ COUNTIF('[2]SEMDEC Med'!$C:$C,'Sede Med Ok'!C64)+ COUNTIF('[2]SEMGE Med'!$C:$C,'Sede Med Ok'!C64)+ COUNTIF('[2]SEMOB Med'!$C:$C,'Sede Med Ok'!C64)+ COUNTIF('[2]SEMOP Med'!$C:$C,'Sede Med Ok'!C64)+ COUNTIF('[2]SEMUR Med'!$C:$C,'Sede Med Ok'!C64)+ COUNTIF('[2]SPMJ Med'!$C:$C,'Sede Med Ok'!C64)+ COUNTIF('[2]TRANSALVADOR Med'!$C:$C,'Sede Med Ok'!C64)</f>
        <v>#VALUE!</v>
      </c>
    </row>
    <row r="65" spans="1:15" ht="13.5" customHeight="1">
      <c r="A65" s="15" t="s">
        <v>18</v>
      </c>
      <c r="B65" s="49">
        <v>45536</v>
      </c>
      <c r="C65" s="378">
        <v>8177</v>
      </c>
      <c r="D65" s="61">
        <v>45658</v>
      </c>
      <c r="E65" s="61">
        <v>45687</v>
      </c>
      <c r="F65" s="42">
        <f t="shared" si="4"/>
        <v>30</v>
      </c>
      <c r="G65" s="47">
        <v>235</v>
      </c>
      <c r="H65" s="14">
        <v>1</v>
      </c>
      <c r="I65" s="40">
        <f t="shared" si="5"/>
        <v>235</v>
      </c>
      <c r="J65" s="56" t="s">
        <v>40</v>
      </c>
      <c r="K65" s="39"/>
      <c r="O65" s="1" t="e">
        <f>COUNTIF('Barra Med OK'!$C:$C,'Sede Med Ok'!C65)+ COUNTIF('Boca do Rio Med OK'!$C:$C,'Sede Med Ok'!C65)+ COUNTIF('Brotas Med OK'!$C:$C,'Sede Med Ok'!C65)+ COUNTIF('Cabula Med OK'!$C:$C,'Sede Med Ok'!C65)+ COUNTIF('Cajazeiras Med OK'!$C:$C,'Sede Med Ok'!C65)+ COUNTIF('CH Med OK'!$C:$C,'Sede Med Ok'!C65)+ COUNTIF('Itapagipe Med OK'!$C:$C,'Sede Med Ok'!C65)+ COUNTIF('Itapuã Med OK'!$C:$C,'Sede Med Ok'!C65)+ COUNTIF('Liberdade Med OK'!$C:$C,'Sede Med Ok'!C65)+ COUNTIF('Pau da Lima Med OK'!$C:$C,'Sede Med Ok'!C65)+ COUNTIF('SCV Med OK'!$C:$C,'Sede Med Ok'!C65)+ COUNTIF('Subúrbio Med OK'!$C:$C,'Sede Med Ok'!C65)+ COUNTIF('DVIS Med OK'!$C:$C,'Sede Med Ok'!C65)+ COUNTIF('CR Med OK'!$C:$C,'Sede Med Ok'!C65)+ COUNTIF('CCZ Med OK'!$C:$C,'Sede Med Ok'!C65)+ COUNTIF('DRCA Med OK'!$C:$C,'Sede Med Ok'!C65)+ COUNTIF('SAMU Med OK'!$C:$C,'Sede Med Ok'!C65)+ COUNTIF('ESPS Med OK'!$C:$C,'Sede Med Ok'!C65)+ COUNTIF('[1]Fat 1'!$C:$C,'Sede Med Ok'!C65)+ COUNTIF('[1]Fat 2'!$C:$C,'Sede Med Ok'!C65)+ COUNTIF('[1]Fat 3'!$C:$C,'Sede Med Ok'!C65)+ COUNTIF('[1]Fat 4'!$C:$C,'Sede Med Ok'!C65)+ COUNTIF('[1]Fat 5'!$C:$C,'Sede Med Ok'!C65)+ COUNTIF('[2]ARSAL Med'!$C:$C,'Sede Med Ok'!C65)+ COUNTIF('[2]CGM Med'!$C:$C,'Sede Med Ok'!C65)+ COUNTIF('[2]FCM Med'!$C:$C,'Sede Med Ok'!C65)+ COUNTIF('[2]FGM Med'!$C:$C,'Sede Med Ok'!C65)+ COUNTIF('[2]FMLF Med'!$C:$C,'Sede Med Ok'!C65)+ COUNTIF('[2]GCM Med'!$C:$C,'Sede Med Ok'!C65)+ COUNTIF('[2]PGMS Med'!$C:$C,'Sede Med Ok'!C65)+ COUNTIF('[2]SECOM Med'!$C:$C,'Sede Med Ok'!C65)+ COUNTIF('[2]SECULT Med'!$C:$C,'Sede Med Ok'!C65)+ COUNTIF('[2]SEDUR Med'!$C:$C,'Sede Med Ok'!C65)+ COUNTIF('[2]SEFAZ Med'!$C:$C,'Sede Med Ok'!C65)+ COUNTIF('[2]SEGOV Med'!$C:$C,'Sede Med Ok'!C65)+ COUNTIF(#REF!,'Sede Med Ok'!C65)+ COUNTIF('[2]SEMAN Med'!$C:$C,'Sede Med Ok'!C65)+ COUNTIF('[2]SEMDEC Med'!$C:$C,'Sede Med Ok'!C65)+ COUNTIF('[2]SEMGE Med'!$C:$C,'Sede Med Ok'!C65)+ COUNTIF('[2]SEMOB Med'!$C:$C,'Sede Med Ok'!C65)+ COUNTIF('[2]SEMOP Med'!$C:$C,'Sede Med Ok'!C65)+ COUNTIF('[2]SEMUR Med'!$C:$C,'Sede Med Ok'!C65)+ COUNTIF('[2]SPMJ Med'!$C:$C,'Sede Med Ok'!C65)+ COUNTIF('[2]TRANSALVADOR Med'!$C:$C,'Sede Med Ok'!C65)</f>
        <v>#VALUE!</v>
      </c>
    </row>
    <row r="66" spans="1:15" ht="13.5" customHeight="1">
      <c r="A66" s="15" t="s">
        <v>18</v>
      </c>
      <c r="B66" s="49">
        <v>45536</v>
      </c>
      <c r="C66" s="378">
        <v>2181</v>
      </c>
      <c r="D66" s="61">
        <v>45658</v>
      </c>
      <c r="E66" s="61">
        <v>45687</v>
      </c>
      <c r="F66" s="42">
        <f t="shared" si="4"/>
        <v>30</v>
      </c>
      <c r="G66" s="47">
        <v>235</v>
      </c>
      <c r="H66" s="14">
        <v>1</v>
      </c>
      <c r="I66" s="40">
        <f t="shared" si="5"/>
        <v>235</v>
      </c>
      <c r="J66" s="56" t="s">
        <v>39</v>
      </c>
      <c r="K66" s="39"/>
      <c r="O66" s="1" t="e">
        <f>COUNTIF('Barra Med OK'!$C:$C,'Sede Med Ok'!C66)+ COUNTIF('Boca do Rio Med OK'!$C:$C,'Sede Med Ok'!C66)+ COUNTIF('Brotas Med OK'!$C:$C,'Sede Med Ok'!C66)+ COUNTIF('Cabula Med OK'!$C:$C,'Sede Med Ok'!C66)+ COUNTIF('Cajazeiras Med OK'!$C:$C,'Sede Med Ok'!C66)+ COUNTIF('CH Med OK'!$C:$C,'Sede Med Ok'!C66)+ COUNTIF('Itapagipe Med OK'!$C:$C,'Sede Med Ok'!C66)+ COUNTIF('Itapuã Med OK'!$C:$C,'Sede Med Ok'!C66)+ COUNTIF('Liberdade Med OK'!$C:$C,'Sede Med Ok'!C66)+ COUNTIF('Pau da Lima Med OK'!$C:$C,'Sede Med Ok'!C66)+ COUNTIF('SCV Med OK'!$C:$C,'Sede Med Ok'!C66)+ COUNTIF('Subúrbio Med OK'!$C:$C,'Sede Med Ok'!C66)+ COUNTIF('DVIS Med OK'!$C:$C,'Sede Med Ok'!C66)+ COUNTIF('CR Med OK'!$C:$C,'Sede Med Ok'!C66)+ COUNTIF('CCZ Med OK'!$C:$C,'Sede Med Ok'!C66)+ COUNTIF('DRCA Med OK'!$C:$C,'Sede Med Ok'!C66)+ COUNTIF('SAMU Med OK'!$C:$C,'Sede Med Ok'!C66)+ COUNTIF('ESPS Med OK'!$C:$C,'Sede Med Ok'!C66)+ COUNTIF('[1]Fat 1'!$C:$C,'Sede Med Ok'!C66)+ COUNTIF('[1]Fat 2'!$C:$C,'Sede Med Ok'!C66)+ COUNTIF('[1]Fat 3'!$C:$C,'Sede Med Ok'!C66)+ COUNTIF('[1]Fat 4'!$C:$C,'Sede Med Ok'!C66)+ COUNTIF('[1]Fat 5'!$C:$C,'Sede Med Ok'!C66)+ COUNTIF('[2]ARSAL Med'!$C:$C,'Sede Med Ok'!C66)+ COUNTIF('[2]CGM Med'!$C:$C,'Sede Med Ok'!C66)+ COUNTIF('[2]FCM Med'!$C:$C,'Sede Med Ok'!C66)+ COUNTIF('[2]FGM Med'!$C:$C,'Sede Med Ok'!C66)+ COUNTIF('[2]FMLF Med'!$C:$C,'Sede Med Ok'!C66)+ COUNTIF('[2]GCM Med'!$C:$C,'Sede Med Ok'!C66)+ COUNTIF('[2]PGMS Med'!$C:$C,'Sede Med Ok'!C66)+ COUNTIF('[2]SECOM Med'!$C:$C,'Sede Med Ok'!C66)+ COUNTIF('[2]SECULT Med'!$C:$C,'Sede Med Ok'!C66)+ COUNTIF('[2]SEDUR Med'!$C:$C,'Sede Med Ok'!C66)+ COUNTIF('[2]SEFAZ Med'!$C:$C,'Sede Med Ok'!C66)+ COUNTIF('[2]SEGOV Med'!$C:$C,'Sede Med Ok'!C66)+ COUNTIF(#REF!,'Sede Med Ok'!C66)+ COUNTIF('[2]SEMAN Med'!$C:$C,'Sede Med Ok'!C66)+ COUNTIF('[2]SEMDEC Med'!$C:$C,'Sede Med Ok'!C66)+ COUNTIF('[2]SEMGE Med'!$C:$C,'Sede Med Ok'!C66)+ COUNTIF('[2]SEMOB Med'!$C:$C,'Sede Med Ok'!C66)+ COUNTIF('[2]SEMOP Med'!$C:$C,'Sede Med Ok'!C66)+ COUNTIF('[2]SEMUR Med'!$C:$C,'Sede Med Ok'!C66)+ COUNTIF('[2]SPMJ Med'!$C:$C,'Sede Med Ok'!C66)+ COUNTIF('[2]TRANSALVADOR Med'!$C:$C,'Sede Med Ok'!C66)</f>
        <v>#VALUE!</v>
      </c>
    </row>
    <row r="67" spans="1:15" ht="13.5" customHeight="1">
      <c r="A67" s="15" t="s">
        <v>18</v>
      </c>
      <c r="B67" s="49">
        <v>45536</v>
      </c>
      <c r="C67" s="378">
        <v>8142</v>
      </c>
      <c r="D67" s="61">
        <v>45658</v>
      </c>
      <c r="E67" s="61">
        <v>45687</v>
      </c>
      <c r="F67" s="42">
        <f t="shared" ref="F67:F98" si="6">(E67-D67)+1</f>
        <v>30</v>
      </c>
      <c r="G67" s="47">
        <v>235</v>
      </c>
      <c r="H67" s="14">
        <v>1</v>
      </c>
      <c r="I67" s="40">
        <f t="shared" ref="I67:I87" si="7">G67/30*H67*F67</f>
        <v>235</v>
      </c>
      <c r="J67" s="56" t="s">
        <v>80</v>
      </c>
      <c r="K67" s="39"/>
      <c r="O67" s="1" t="e">
        <f>COUNTIF('Barra Med OK'!$C:$C,'Sede Med Ok'!C67)+ COUNTIF('Boca do Rio Med OK'!$C:$C,'Sede Med Ok'!C67)+ COUNTIF('Brotas Med OK'!$C:$C,'Sede Med Ok'!C67)+ COUNTIF('Cabula Med OK'!$C:$C,'Sede Med Ok'!C67)+ COUNTIF('Cajazeiras Med OK'!$C:$C,'Sede Med Ok'!C67)+ COUNTIF('CH Med OK'!$C:$C,'Sede Med Ok'!C67)+ COUNTIF('Itapagipe Med OK'!$C:$C,'Sede Med Ok'!C67)+ COUNTIF('Itapuã Med OK'!$C:$C,'Sede Med Ok'!C67)+ COUNTIF('Liberdade Med OK'!$C:$C,'Sede Med Ok'!C67)+ COUNTIF('Pau da Lima Med OK'!$C:$C,'Sede Med Ok'!C67)+ COUNTIF('SCV Med OK'!$C:$C,'Sede Med Ok'!C67)+ COUNTIF('Subúrbio Med OK'!$C:$C,'Sede Med Ok'!C67)+ COUNTIF('DVIS Med OK'!$C:$C,'Sede Med Ok'!C67)+ COUNTIF('CR Med OK'!$C:$C,'Sede Med Ok'!C67)+ COUNTIF('CCZ Med OK'!$C:$C,'Sede Med Ok'!C67)+ COUNTIF('DRCA Med OK'!$C:$C,'Sede Med Ok'!C67)+ COUNTIF('SAMU Med OK'!$C:$C,'Sede Med Ok'!C67)+ COUNTIF('ESPS Med OK'!$C:$C,'Sede Med Ok'!C67)+ COUNTIF('[1]Fat 1'!$C:$C,'Sede Med Ok'!C67)+ COUNTIF('[1]Fat 2'!$C:$C,'Sede Med Ok'!C67)+ COUNTIF('[1]Fat 3'!$C:$C,'Sede Med Ok'!C67)+ COUNTIF('[1]Fat 4'!$C:$C,'Sede Med Ok'!C67)+ COUNTIF('[1]Fat 5'!$C:$C,'Sede Med Ok'!C67)+ COUNTIF('[2]ARSAL Med'!$C:$C,'Sede Med Ok'!C67)+ COUNTIF('[2]CGM Med'!$C:$C,'Sede Med Ok'!C67)+ COUNTIF('[2]FCM Med'!$C:$C,'Sede Med Ok'!C67)+ COUNTIF('[2]FGM Med'!$C:$C,'Sede Med Ok'!C67)+ COUNTIF('[2]FMLF Med'!$C:$C,'Sede Med Ok'!C67)+ COUNTIF('[2]GCM Med'!$C:$C,'Sede Med Ok'!C67)+ COUNTIF('[2]PGMS Med'!$C:$C,'Sede Med Ok'!C67)+ COUNTIF('[2]SECOM Med'!$C:$C,'Sede Med Ok'!C67)+ COUNTIF('[2]SECULT Med'!$C:$C,'Sede Med Ok'!C67)+ COUNTIF('[2]SEDUR Med'!$C:$C,'Sede Med Ok'!C67)+ COUNTIF('[2]SEFAZ Med'!$C:$C,'Sede Med Ok'!C67)+ COUNTIF('[2]SEGOV Med'!$C:$C,'Sede Med Ok'!C67)+ COUNTIF(#REF!,'Sede Med Ok'!C67)+ COUNTIF('[2]SEMAN Med'!$C:$C,'Sede Med Ok'!C67)+ COUNTIF('[2]SEMDEC Med'!$C:$C,'Sede Med Ok'!C67)+ COUNTIF('[2]SEMGE Med'!$C:$C,'Sede Med Ok'!C67)+ COUNTIF('[2]SEMOB Med'!$C:$C,'Sede Med Ok'!C67)+ COUNTIF('[2]SEMOP Med'!$C:$C,'Sede Med Ok'!C67)+ COUNTIF('[2]SEMUR Med'!$C:$C,'Sede Med Ok'!C67)+ COUNTIF('[2]SPMJ Med'!$C:$C,'Sede Med Ok'!C67)+ COUNTIF('[2]TRANSALVADOR Med'!$C:$C,'Sede Med Ok'!C67)</f>
        <v>#VALUE!</v>
      </c>
    </row>
    <row r="68" spans="1:15" ht="13.5" customHeight="1">
      <c r="A68" s="15" t="s">
        <v>18</v>
      </c>
      <c r="B68" s="49">
        <v>45536</v>
      </c>
      <c r="C68" s="378">
        <v>1085</v>
      </c>
      <c r="D68" s="61">
        <v>45658</v>
      </c>
      <c r="E68" s="61">
        <v>45687</v>
      </c>
      <c r="F68" s="42">
        <f t="shared" si="6"/>
        <v>30</v>
      </c>
      <c r="G68" s="47">
        <v>235</v>
      </c>
      <c r="H68" s="14">
        <v>1</v>
      </c>
      <c r="I68" s="40">
        <f t="shared" si="7"/>
        <v>235</v>
      </c>
      <c r="J68" s="56" t="s">
        <v>79</v>
      </c>
      <c r="K68" s="39"/>
      <c r="O68" s="1" t="e">
        <f>COUNTIF('Barra Med OK'!$C:$C,'Sede Med Ok'!C68)+ COUNTIF('Boca do Rio Med OK'!$C:$C,'Sede Med Ok'!C68)+ COUNTIF('Brotas Med OK'!$C:$C,'Sede Med Ok'!C68)+ COUNTIF('Cabula Med OK'!$C:$C,'Sede Med Ok'!C68)+ COUNTIF('Cajazeiras Med OK'!$C:$C,'Sede Med Ok'!C68)+ COUNTIF('CH Med OK'!$C:$C,'Sede Med Ok'!C68)+ COUNTIF('Itapagipe Med OK'!$C:$C,'Sede Med Ok'!C68)+ COUNTIF('Itapuã Med OK'!$C:$C,'Sede Med Ok'!C68)+ COUNTIF('Liberdade Med OK'!$C:$C,'Sede Med Ok'!C68)+ COUNTIF('Pau da Lima Med OK'!$C:$C,'Sede Med Ok'!C68)+ COUNTIF('SCV Med OK'!$C:$C,'Sede Med Ok'!C68)+ COUNTIF('Subúrbio Med OK'!$C:$C,'Sede Med Ok'!C68)+ COUNTIF('DVIS Med OK'!$C:$C,'Sede Med Ok'!C68)+ COUNTIF('CR Med OK'!$C:$C,'Sede Med Ok'!C68)+ COUNTIF('CCZ Med OK'!$C:$C,'Sede Med Ok'!C68)+ COUNTIF('DRCA Med OK'!$C:$C,'Sede Med Ok'!C68)+ COUNTIF('SAMU Med OK'!$C:$C,'Sede Med Ok'!C68)+ COUNTIF('ESPS Med OK'!$C:$C,'Sede Med Ok'!C68)+ COUNTIF('[1]Fat 1'!$C:$C,'Sede Med Ok'!C68)+ COUNTIF('[1]Fat 2'!$C:$C,'Sede Med Ok'!C68)+ COUNTIF('[1]Fat 3'!$C:$C,'Sede Med Ok'!C68)+ COUNTIF('[1]Fat 4'!$C:$C,'Sede Med Ok'!C68)+ COUNTIF('[1]Fat 5'!$C:$C,'Sede Med Ok'!C68)+ COUNTIF('[2]ARSAL Med'!$C:$C,'Sede Med Ok'!C68)+ COUNTIF('[2]CGM Med'!$C:$C,'Sede Med Ok'!C68)+ COUNTIF('[2]FCM Med'!$C:$C,'Sede Med Ok'!C68)+ COUNTIF('[2]FGM Med'!$C:$C,'Sede Med Ok'!C68)+ COUNTIF('[2]FMLF Med'!$C:$C,'Sede Med Ok'!C68)+ COUNTIF('[2]GCM Med'!$C:$C,'Sede Med Ok'!C68)+ COUNTIF('[2]PGMS Med'!$C:$C,'Sede Med Ok'!C68)+ COUNTIF('[2]SECOM Med'!$C:$C,'Sede Med Ok'!C68)+ COUNTIF('[2]SECULT Med'!$C:$C,'Sede Med Ok'!C68)+ COUNTIF('[2]SEDUR Med'!$C:$C,'Sede Med Ok'!C68)+ COUNTIF('[2]SEFAZ Med'!$C:$C,'Sede Med Ok'!C68)+ COUNTIF('[2]SEGOV Med'!$C:$C,'Sede Med Ok'!C68)+ COUNTIF(#REF!,'Sede Med Ok'!C68)+ COUNTIF('[2]SEMAN Med'!$C:$C,'Sede Med Ok'!C68)+ COUNTIF('[2]SEMDEC Med'!$C:$C,'Sede Med Ok'!C68)+ COUNTIF('[2]SEMGE Med'!$C:$C,'Sede Med Ok'!C68)+ COUNTIF('[2]SEMOB Med'!$C:$C,'Sede Med Ok'!C68)+ COUNTIF('[2]SEMOP Med'!$C:$C,'Sede Med Ok'!C68)+ COUNTIF('[2]SEMUR Med'!$C:$C,'Sede Med Ok'!C68)+ COUNTIF('[2]SPMJ Med'!$C:$C,'Sede Med Ok'!C68)+ COUNTIF('[2]TRANSALVADOR Med'!$C:$C,'Sede Med Ok'!C68)</f>
        <v>#VALUE!</v>
      </c>
    </row>
    <row r="69" spans="1:15" ht="13.5" customHeight="1">
      <c r="A69" s="15" t="s">
        <v>18</v>
      </c>
      <c r="B69" s="49">
        <v>45536</v>
      </c>
      <c r="C69" s="378">
        <v>9973</v>
      </c>
      <c r="D69" s="61">
        <v>45658</v>
      </c>
      <c r="E69" s="61">
        <v>45687</v>
      </c>
      <c r="F69" s="42">
        <f t="shared" si="6"/>
        <v>30</v>
      </c>
      <c r="G69" s="47">
        <v>235</v>
      </c>
      <c r="H69" s="14">
        <v>1</v>
      </c>
      <c r="I69" s="40">
        <f t="shared" si="7"/>
        <v>235</v>
      </c>
      <c r="J69" s="56" t="s">
        <v>78</v>
      </c>
      <c r="K69" s="39"/>
      <c r="O69" s="1" t="e">
        <f>COUNTIF('Barra Med OK'!$C:$C,'Sede Med Ok'!C69)+ COUNTIF('Boca do Rio Med OK'!$C:$C,'Sede Med Ok'!C69)+ COUNTIF('Brotas Med OK'!$C:$C,'Sede Med Ok'!C69)+ COUNTIF('Cabula Med OK'!$C:$C,'Sede Med Ok'!C69)+ COUNTIF('Cajazeiras Med OK'!$C:$C,'Sede Med Ok'!C69)+ COUNTIF('CH Med OK'!$C:$C,'Sede Med Ok'!C69)+ COUNTIF('Itapagipe Med OK'!$C:$C,'Sede Med Ok'!C69)+ COUNTIF('Itapuã Med OK'!$C:$C,'Sede Med Ok'!C69)+ COUNTIF('Liberdade Med OK'!$C:$C,'Sede Med Ok'!C69)+ COUNTIF('Pau da Lima Med OK'!$C:$C,'Sede Med Ok'!C69)+ COUNTIF('SCV Med OK'!$C:$C,'Sede Med Ok'!C69)+ COUNTIF('Subúrbio Med OK'!$C:$C,'Sede Med Ok'!C69)+ COUNTIF('DVIS Med OK'!$C:$C,'Sede Med Ok'!C69)+ COUNTIF('CR Med OK'!$C:$C,'Sede Med Ok'!C69)+ COUNTIF('CCZ Med OK'!$C:$C,'Sede Med Ok'!C69)+ COUNTIF('DRCA Med OK'!$C:$C,'Sede Med Ok'!C69)+ COUNTIF('SAMU Med OK'!$C:$C,'Sede Med Ok'!C69)+ COUNTIF('ESPS Med OK'!$C:$C,'Sede Med Ok'!C69)+ COUNTIF('[1]Fat 1'!$C:$C,'Sede Med Ok'!C69)+ COUNTIF('[1]Fat 2'!$C:$C,'Sede Med Ok'!C69)+ COUNTIF('[1]Fat 3'!$C:$C,'Sede Med Ok'!C69)+ COUNTIF('[1]Fat 4'!$C:$C,'Sede Med Ok'!C69)+ COUNTIF('[1]Fat 5'!$C:$C,'Sede Med Ok'!C69)+ COUNTIF('[2]ARSAL Med'!$C:$C,'Sede Med Ok'!C69)+ COUNTIF('[2]CGM Med'!$C:$C,'Sede Med Ok'!C69)+ COUNTIF('[2]FCM Med'!$C:$C,'Sede Med Ok'!C69)+ COUNTIF('[2]FGM Med'!$C:$C,'Sede Med Ok'!C69)+ COUNTIF('[2]FMLF Med'!$C:$C,'Sede Med Ok'!C69)+ COUNTIF('[2]GCM Med'!$C:$C,'Sede Med Ok'!C69)+ COUNTIF('[2]PGMS Med'!$C:$C,'Sede Med Ok'!C69)+ COUNTIF('[2]SECOM Med'!$C:$C,'Sede Med Ok'!C69)+ COUNTIF('[2]SECULT Med'!$C:$C,'Sede Med Ok'!C69)+ COUNTIF('[2]SEDUR Med'!$C:$C,'Sede Med Ok'!C69)+ COUNTIF('[2]SEFAZ Med'!$C:$C,'Sede Med Ok'!C69)+ COUNTIF('[2]SEGOV Med'!$C:$C,'Sede Med Ok'!C69)+ COUNTIF(#REF!,'Sede Med Ok'!C69)+ COUNTIF('[2]SEMAN Med'!$C:$C,'Sede Med Ok'!C69)+ COUNTIF('[2]SEMDEC Med'!$C:$C,'Sede Med Ok'!C69)+ COUNTIF('[2]SEMGE Med'!$C:$C,'Sede Med Ok'!C69)+ COUNTIF('[2]SEMOB Med'!$C:$C,'Sede Med Ok'!C69)+ COUNTIF('[2]SEMOP Med'!$C:$C,'Sede Med Ok'!C69)+ COUNTIF('[2]SEMUR Med'!$C:$C,'Sede Med Ok'!C69)+ COUNTIF('[2]SPMJ Med'!$C:$C,'Sede Med Ok'!C69)+ COUNTIF('[2]TRANSALVADOR Med'!$C:$C,'Sede Med Ok'!C69)</f>
        <v>#VALUE!</v>
      </c>
    </row>
    <row r="70" spans="1:15" ht="13.5" customHeight="1">
      <c r="A70" s="15" t="s">
        <v>18</v>
      </c>
      <c r="B70" s="49">
        <v>45536</v>
      </c>
      <c r="C70" s="378">
        <v>8167</v>
      </c>
      <c r="D70" s="61">
        <v>45658</v>
      </c>
      <c r="E70" s="61">
        <v>45687</v>
      </c>
      <c r="F70" s="42">
        <f t="shared" si="6"/>
        <v>30</v>
      </c>
      <c r="G70" s="47">
        <v>235</v>
      </c>
      <c r="H70" s="14">
        <v>1</v>
      </c>
      <c r="I70" s="40">
        <f t="shared" si="7"/>
        <v>235</v>
      </c>
      <c r="J70" s="56" t="s">
        <v>78</v>
      </c>
      <c r="K70" s="39"/>
      <c r="O70" s="1" t="e">
        <f>COUNTIF('Barra Med OK'!$C:$C,'Sede Med Ok'!C70)+ COUNTIF('Boca do Rio Med OK'!$C:$C,'Sede Med Ok'!C70)+ COUNTIF('Brotas Med OK'!$C:$C,'Sede Med Ok'!C70)+ COUNTIF('Cabula Med OK'!$C:$C,'Sede Med Ok'!C70)+ COUNTIF('Cajazeiras Med OK'!$C:$C,'Sede Med Ok'!C70)+ COUNTIF('CH Med OK'!$C:$C,'Sede Med Ok'!C70)+ COUNTIF('Itapagipe Med OK'!$C:$C,'Sede Med Ok'!C70)+ COUNTIF('Itapuã Med OK'!$C:$C,'Sede Med Ok'!C70)+ COUNTIF('Liberdade Med OK'!$C:$C,'Sede Med Ok'!C70)+ COUNTIF('Pau da Lima Med OK'!$C:$C,'Sede Med Ok'!C70)+ COUNTIF('SCV Med OK'!$C:$C,'Sede Med Ok'!C70)+ COUNTIF('Subúrbio Med OK'!$C:$C,'Sede Med Ok'!C70)+ COUNTIF('DVIS Med OK'!$C:$C,'Sede Med Ok'!C70)+ COUNTIF('CR Med OK'!$C:$C,'Sede Med Ok'!C70)+ COUNTIF('CCZ Med OK'!$C:$C,'Sede Med Ok'!C70)+ COUNTIF('DRCA Med OK'!$C:$C,'Sede Med Ok'!C70)+ COUNTIF('SAMU Med OK'!$C:$C,'Sede Med Ok'!C70)+ COUNTIF('ESPS Med OK'!$C:$C,'Sede Med Ok'!C70)+ COUNTIF('[1]Fat 1'!$C:$C,'Sede Med Ok'!C70)+ COUNTIF('[1]Fat 2'!$C:$C,'Sede Med Ok'!C70)+ COUNTIF('[1]Fat 3'!$C:$C,'Sede Med Ok'!C70)+ COUNTIF('[1]Fat 4'!$C:$C,'Sede Med Ok'!C70)+ COUNTIF('[1]Fat 5'!$C:$C,'Sede Med Ok'!C70)+ COUNTIF('[2]ARSAL Med'!$C:$C,'Sede Med Ok'!C70)+ COUNTIF('[2]CGM Med'!$C:$C,'Sede Med Ok'!C70)+ COUNTIF('[2]FCM Med'!$C:$C,'Sede Med Ok'!C70)+ COUNTIF('[2]FGM Med'!$C:$C,'Sede Med Ok'!C70)+ COUNTIF('[2]FMLF Med'!$C:$C,'Sede Med Ok'!C70)+ COUNTIF('[2]GCM Med'!$C:$C,'Sede Med Ok'!C70)+ COUNTIF('[2]PGMS Med'!$C:$C,'Sede Med Ok'!C70)+ COUNTIF('[2]SECOM Med'!$C:$C,'Sede Med Ok'!C70)+ COUNTIF('[2]SECULT Med'!$C:$C,'Sede Med Ok'!C70)+ COUNTIF('[2]SEDUR Med'!$C:$C,'Sede Med Ok'!C70)+ COUNTIF('[2]SEFAZ Med'!$C:$C,'Sede Med Ok'!C70)+ COUNTIF('[2]SEGOV Med'!$C:$C,'Sede Med Ok'!C70)+ COUNTIF(#REF!,'Sede Med Ok'!C70)+ COUNTIF('[2]SEMAN Med'!$C:$C,'Sede Med Ok'!C70)+ COUNTIF('[2]SEMDEC Med'!$C:$C,'Sede Med Ok'!C70)+ COUNTIF('[2]SEMGE Med'!$C:$C,'Sede Med Ok'!C70)+ COUNTIF('[2]SEMOB Med'!$C:$C,'Sede Med Ok'!C70)+ COUNTIF('[2]SEMOP Med'!$C:$C,'Sede Med Ok'!C70)+ COUNTIF('[2]SEMUR Med'!$C:$C,'Sede Med Ok'!C70)+ COUNTIF('[2]SPMJ Med'!$C:$C,'Sede Med Ok'!C70)+ COUNTIF('[2]TRANSALVADOR Med'!$C:$C,'Sede Med Ok'!C70)</f>
        <v>#VALUE!</v>
      </c>
    </row>
    <row r="71" spans="1:15" ht="13.5" customHeight="1">
      <c r="A71" s="15" t="s">
        <v>18</v>
      </c>
      <c r="B71" s="49">
        <v>45536</v>
      </c>
      <c r="C71" s="378">
        <v>2186</v>
      </c>
      <c r="D71" s="61">
        <v>45658</v>
      </c>
      <c r="E71" s="61">
        <v>45687</v>
      </c>
      <c r="F71" s="42">
        <f t="shared" si="6"/>
        <v>30</v>
      </c>
      <c r="G71" s="47">
        <v>235</v>
      </c>
      <c r="H71" s="14">
        <v>1</v>
      </c>
      <c r="I71" s="40">
        <f t="shared" si="7"/>
        <v>235</v>
      </c>
      <c r="J71" s="56" t="s">
        <v>77</v>
      </c>
      <c r="K71" s="39"/>
      <c r="O71" s="1" t="e">
        <f>COUNTIF('Barra Med OK'!$C:$C,'Sede Med Ok'!C71)+ COUNTIF('Boca do Rio Med OK'!$C:$C,'Sede Med Ok'!C71)+ COUNTIF('Brotas Med OK'!$C:$C,'Sede Med Ok'!C71)+ COUNTIF('Cabula Med OK'!$C:$C,'Sede Med Ok'!C71)+ COUNTIF('Cajazeiras Med OK'!$C:$C,'Sede Med Ok'!C71)+ COUNTIF('CH Med OK'!$C:$C,'Sede Med Ok'!C71)+ COUNTIF('Itapagipe Med OK'!$C:$C,'Sede Med Ok'!C71)+ COUNTIF('Itapuã Med OK'!$C:$C,'Sede Med Ok'!C71)+ COUNTIF('Liberdade Med OK'!$C:$C,'Sede Med Ok'!C71)+ COUNTIF('Pau da Lima Med OK'!$C:$C,'Sede Med Ok'!C71)+ COUNTIF('SCV Med OK'!$C:$C,'Sede Med Ok'!C71)+ COUNTIF('Subúrbio Med OK'!$C:$C,'Sede Med Ok'!C71)+ COUNTIF('DVIS Med OK'!$C:$C,'Sede Med Ok'!C71)+ COUNTIF('CR Med OK'!$C:$C,'Sede Med Ok'!C71)+ COUNTIF('CCZ Med OK'!$C:$C,'Sede Med Ok'!C71)+ COUNTIF('DRCA Med OK'!$C:$C,'Sede Med Ok'!C71)+ COUNTIF('SAMU Med OK'!$C:$C,'Sede Med Ok'!C71)+ COUNTIF('ESPS Med OK'!$C:$C,'Sede Med Ok'!C71)+ COUNTIF('[1]Fat 1'!$C:$C,'Sede Med Ok'!C71)+ COUNTIF('[1]Fat 2'!$C:$C,'Sede Med Ok'!C71)+ COUNTIF('[1]Fat 3'!$C:$C,'Sede Med Ok'!C71)+ COUNTIF('[1]Fat 4'!$C:$C,'Sede Med Ok'!C71)+ COUNTIF('[1]Fat 5'!$C:$C,'Sede Med Ok'!C71)+ COUNTIF('[2]ARSAL Med'!$C:$C,'Sede Med Ok'!C71)+ COUNTIF('[2]CGM Med'!$C:$C,'Sede Med Ok'!C71)+ COUNTIF('[2]FCM Med'!$C:$C,'Sede Med Ok'!C71)+ COUNTIF('[2]FGM Med'!$C:$C,'Sede Med Ok'!C71)+ COUNTIF('[2]FMLF Med'!$C:$C,'Sede Med Ok'!C71)+ COUNTIF('[2]GCM Med'!$C:$C,'Sede Med Ok'!C71)+ COUNTIF('[2]PGMS Med'!$C:$C,'Sede Med Ok'!C71)+ COUNTIF('[2]SECOM Med'!$C:$C,'Sede Med Ok'!C71)+ COUNTIF('[2]SECULT Med'!$C:$C,'Sede Med Ok'!C71)+ COUNTIF('[2]SEDUR Med'!$C:$C,'Sede Med Ok'!C71)+ COUNTIF('[2]SEFAZ Med'!$C:$C,'Sede Med Ok'!C71)+ COUNTIF('[2]SEGOV Med'!$C:$C,'Sede Med Ok'!C71)+ COUNTIF(#REF!,'Sede Med Ok'!C71)+ COUNTIF('[2]SEMAN Med'!$C:$C,'Sede Med Ok'!C71)+ COUNTIF('[2]SEMDEC Med'!$C:$C,'Sede Med Ok'!C71)+ COUNTIF('[2]SEMGE Med'!$C:$C,'Sede Med Ok'!C71)+ COUNTIF('[2]SEMOB Med'!$C:$C,'Sede Med Ok'!C71)+ COUNTIF('[2]SEMOP Med'!$C:$C,'Sede Med Ok'!C71)+ COUNTIF('[2]SEMUR Med'!$C:$C,'Sede Med Ok'!C71)+ COUNTIF('[2]SPMJ Med'!$C:$C,'Sede Med Ok'!C71)+ COUNTIF('[2]TRANSALVADOR Med'!$C:$C,'Sede Med Ok'!C71)</f>
        <v>#VALUE!</v>
      </c>
    </row>
    <row r="72" spans="1:15" ht="13.5" customHeight="1">
      <c r="A72" s="15" t="s">
        <v>18</v>
      </c>
      <c r="B72" s="49">
        <v>45536</v>
      </c>
      <c r="C72" s="378">
        <v>2177</v>
      </c>
      <c r="D72" s="61">
        <v>45658</v>
      </c>
      <c r="E72" s="61">
        <v>45687</v>
      </c>
      <c r="F72" s="42">
        <f t="shared" si="6"/>
        <v>30</v>
      </c>
      <c r="G72" s="47">
        <v>235</v>
      </c>
      <c r="H72" s="14">
        <v>1</v>
      </c>
      <c r="I72" s="40">
        <f t="shared" si="7"/>
        <v>235</v>
      </c>
      <c r="J72" s="56" t="s">
        <v>76</v>
      </c>
      <c r="K72" s="39"/>
      <c r="O72" s="1" t="e">
        <f>COUNTIF('Barra Med OK'!$C:$C,'Sede Med Ok'!C72)+ COUNTIF('Boca do Rio Med OK'!$C:$C,'Sede Med Ok'!C72)+ COUNTIF('Brotas Med OK'!$C:$C,'Sede Med Ok'!C72)+ COUNTIF('Cabula Med OK'!$C:$C,'Sede Med Ok'!C72)+ COUNTIF('Cajazeiras Med OK'!$C:$C,'Sede Med Ok'!C72)+ COUNTIF('CH Med OK'!$C:$C,'Sede Med Ok'!C72)+ COUNTIF('Itapagipe Med OK'!$C:$C,'Sede Med Ok'!C72)+ COUNTIF('Itapuã Med OK'!$C:$C,'Sede Med Ok'!C72)+ COUNTIF('Liberdade Med OK'!$C:$C,'Sede Med Ok'!C72)+ COUNTIF('Pau da Lima Med OK'!$C:$C,'Sede Med Ok'!C72)+ COUNTIF('SCV Med OK'!$C:$C,'Sede Med Ok'!C72)+ COUNTIF('Subúrbio Med OK'!$C:$C,'Sede Med Ok'!C72)+ COUNTIF('DVIS Med OK'!$C:$C,'Sede Med Ok'!C72)+ COUNTIF('CR Med OK'!$C:$C,'Sede Med Ok'!C72)+ COUNTIF('CCZ Med OK'!$C:$C,'Sede Med Ok'!C72)+ COUNTIF('DRCA Med OK'!$C:$C,'Sede Med Ok'!C72)+ COUNTIF('SAMU Med OK'!$C:$C,'Sede Med Ok'!C72)+ COUNTIF('ESPS Med OK'!$C:$C,'Sede Med Ok'!C72)+ COUNTIF('[1]Fat 1'!$C:$C,'Sede Med Ok'!C72)+ COUNTIF('[1]Fat 2'!$C:$C,'Sede Med Ok'!C72)+ COUNTIF('[1]Fat 3'!$C:$C,'Sede Med Ok'!C72)+ COUNTIF('[1]Fat 4'!$C:$C,'Sede Med Ok'!C72)+ COUNTIF('[1]Fat 5'!$C:$C,'Sede Med Ok'!C72)+ COUNTIF('[2]ARSAL Med'!$C:$C,'Sede Med Ok'!C72)+ COUNTIF('[2]CGM Med'!$C:$C,'Sede Med Ok'!C72)+ COUNTIF('[2]FCM Med'!$C:$C,'Sede Med Ok'!C72)+ COUNTIF('[2]FGM Med'!$C:$C,'Sede Med Ok'!C72)+ COUNTIF('[2]FMLF Med'!$C:$C,'Sede Med Ok'!C72)+ COUNTIF('[2]GCM Med'!$C:$C,'Sede Med Ok'!C72)+ COUNTIF('[2]PGMS Med'!$C:$C,'Sede Med Ok'!C72)+ COUNTIF('[2]SECOM Med'!$C:$C,'Sede Med Ok'!C72)+ COUNTIF('[2]SECULT Med'!$C:$C,'Sede Med Ok'!C72)+ COUNTIF('[2]SEDUR Med'!$C:$C,'Sede Med Ok'!C72)+ COUNTIF('[2]SEFAZ Med'!$C:$C,'Sede Med Ok'!C72)+ COUNTIF('[2]SEGOV Med'!$C:$C,'Sede Med Ok'!C72)+ COUNTIF(#REF!,'Sede Med Ok'!C72)+ COUNTIF('[2]SEMAN Med'!$C:$C,'Sede Med Ok'!C72)+ COUNTIF('[2]SEMDEC Med'!$C:$C,'Sede Med Ok'!C72)+ COUNTIF('[2]SEMGE Med'!$C:$C,'Sede Med Ok'!C72)+ COUNTIF('[2]SEMOB Med'!$C:$C,'Sede Med Ok'!C72)+ COUNTIF('[2]SEMOP Med'!$C:$C,'Sede Med Ok'!C72)+ COUNTIF('[2]SEMUR Med'!$C:$C,'Sede Med Ok'!C72)+ COUNTIF('[2]SPMJ Med'!$C:$C,'Sede Med Ok'!C72)+ COUNTIF('[2]TRANSALVADOR Med'!$C:$C,'Sede Med Ok'!C72)</f>
        <v>#VALUE!</v>
      </c>
    </row>
    <row r="73" spans="1:15" ht="13.5" customHeight="1">
      <c r="A73" s="15" t="s">
        <v>18</v>
      </c>
      <c r="B73" s="49">
        <v>45536</v>
      </c>
      <c r="C73" s="378">
        <v>8164</v>
      </c>
      <c r="D73" s="61">
        <v>45658</v>
      </c>
      <c r="E73" s="61">
        <v>45687</v>
      </c>
      <c r="F73" s="42">
        <f t="shared" si="6"/>
        <v>30</v>
      </c>
      <c r="G73" s="47">
        <v>235</v>
      </c>
      <c r="H73" s="14">
        <v>1</v>
      </c>
      <c r="I73" s="40">
        <f t="shared" si="7"/>
        <v>235</v>
      </c>
      <c r="J73" s="56" t="s">
        <v>75</v>
      </c>
      <c r="K73" s="39"/>
      <c r="O73" s="1" t="e">
        <f>COUNTIF('Barra Med OK'!$C:$C,'Sede Med Ok'!C73)+ COUNTIF('Boca do Rio Med OK'!$C:$C,'Sede Med Ok'!C73)+ COUNTIF('Brotas Med OK'!$C:$C,'Sede Med Ok'!C73)+ COUNTIF('Cabula Med OK'!$C:$C,'Sede Med Ok'!C73)+ COUNTIF('Cajazeiras Med OK'!$C:$C,'Sede Med Ok'!C73)+ COUNTIF('CH Med OK'!$C:$C,'Sede Med Ok'!C73)+ COUNTIF('Itapagipe Med OK'!$C:$C,'Sede Med Ok'!C73)+ COUNTIF('Itapuã Med OK'!$C:$C,'Sede Med Ok'!C73)+ COUNTIF('Liberdade Med OK'!$C:$C,'Sede Med Ok'!C73)+ COUNTIF('Pau da Lima Med OK'!$C:$C,'Sede Med Ok'!C73)+ COUNTIF('SCV Med OK'!$C:$C,'Sede Med Ok'!C73)+ COUNTIF('Subúrbio Med OK'!$C:$C,'Sede Med Ok'!C73)+ COUNTIF('DVIS Med OK'!$C:$C,'Sede Med Ok'!C73)+ COUNTIF('CR Med OK'!$C:$C,'Sede Med Ok'!C73)+ COUNTIF('CCZ Med OK'!$C:$C,'Sede Med Ok'!C73)+ COUNTIF('DRCA Med OK'!$C:$C,'Sede Med Ok'!C73)+ COUNTIF('SAMU Med OK'!$C:$C,'Sede Med Ok'!C73)+ COUNTIF('ESPS Med OK'!$C:$C,'Sede Med Ok'!C73)+ COUNTIF('[1]Fat 1'!$C:$C,'Sede Med Ok'!C73)+ COUNTIF('[1]Fat 2'!$C:$C,'Sede Med Ok'!C73)+ COUNTIF('[1]Fat 3'!$C:$C,'Sede Med Ok'!C73)+ COUNTIF('[1]Fat 4'!$C:$C,'Sede Med Ok'!C73)+ COUNTIF('[1]Fat 5'!$C:$C,'Sede Med Ok'!C73)+ COUNTIF('[2]ARSAL Med'!$C:$C,'Sede Med Ok'!C73)+ COUNTIF('[2]CGM Med'!$C:$C,'Sede Med Ok'!C73)+ COUNTIF('[2]FCM Med'!$C:$C,'Sede Med Ok'!C73)+ COUNTIF('[2]FGM Med'!$C:$C,'Sede Med Ok'!C73)+ COUNTIF('[2]FMLF Med'!$C:$C,'Sede Med Ok'!C73)+ COUNTIF('[2]GCM Med'!$C:$C,'Sede Med Ok'!C73)+ COUNTIF('[2]PGMS Med'!$C:$C,'Sede Med Ok'!C73)+ COUNTIF('[2]SECOM Med'!$C:$C,'Sede Med Ok'!C73)+ COUNTIF('[2]SECULT Med'!$C:$C,'Sede Med Ok'!C73)+ COUNTIF('[2]SEDUR Med'!$C:$C,'Sede Med Ok'!C73)+ COUNTIF('[2]SEFAZ Med'!$C:$C,'Sede Med Ok'!C73)+ COUNTIF('[2]SEGOV Med'!$C:$C,'Sede Med Ok'!C73)+ COUNTIF(#REF!,'Sede Med Ok'!C73)+ COUNTIF('[2]SEMAN Med'!$C:$C,'Sede Med Ok'!C73)+ COUNTIF('[2]SEMDEC Med'!$C:$C,'Sede Med Ok'!C73)+ COUNTIF('[2]SEMGE Med'!$C:$C,'Sede Med Ok'!C73)+ COUNTIF('[2]SEMOB Med'!$C:$C,'Sede Med Ok'!C73)+ COUNTIF('[2]SEMOP Med'!$C:$C,'Sede Med Ok'!C73)+ COUNTIF('[2]SEMUR Med'!$C:$C,'Sede Med Ok'!C73)+ COUNTIF('[2]SPMJ Med'!$C:$C,'Sede Med Ok'!C73)+ COUNTIF('[2]TRANSALVADOR Med'!$C:$C,'Sede Med Ok'!C73)</f>
        <v>#VALUE!</v>
      </c>
    </row>
    <row r="74" spans="1:15" ht="13.5" customHeight="1">
      <c r="A74" s="15" t="s">
        <v>18</v>
      </c>
      <c r="B74" s="49">
        <v>45536</v>
      </c>
      <c r="C74" s="378">
        <v>8332</v>
      </c>
      <c r="D74" s="61">
        <v>45658</v>
      </c>
      <c r="E74" s="61">
        <v>45687</v>
      </c>
      <c r="F74" s="42">
        <f t="shared" si="6"/>
        <v>30</v>
      </c>
      <c r="G74" s="47">
        <v>235</v>
      </c>
      <c r="H74" s="14">
        <v>1</v>
      </c>
      <c r="I74" s="40">
        <f t="shared" si="7"/>
        <v>235</v>
      </c>
      <c r="J74" s="56" t="s">
        <v>47</v>
      </c>
      <c r="K74" s="39"/>
      <c r="O74" s="1" t="e">
        <f>COUNTIF('Barra Med OK'!$C:$C,'Sede Med Ok'!C74)+ COUNTIF('Boca do Rio Med OK'!$C:$C,'Sede Med Ok'!C74)+ COUNTIF('Brotas Med OK'!$C:$C,'Sede Med Ok'!C74)+ COUNTIF('Cabula Med OK'!$C:$C,'Sede Med Ok'!C74)+ COUNTIF('Cajazeiras Med OK'!$C:$C,'Sede Med Ok'!C74)+ COUNTIF('CH Med OK'!$C:$C,'Sede Med Ok'!C74)+ COUNTIF('Itapagipe Med OK'!$C:$C,'Sede Med Ok'!C74)+ COUNTIF('Itapuã Med OK'!$C:$C,'Sede Med Ok'!C74)+ COUNTIF('Liberdade Med OK'!$C:$C,'Sede Med Ok'!C74)+ COUNTIF('Pau da Lima Med OK'!$C:$C,'Sede Med Ok'!C74)+ COUNTIF('SCV Med OK'!$C:$C,'Sede Med Ok'!C74)+ COUNTIF('Subúrbio Med OK'!$C:$C,'Sede Med Ok'!C74)+ COUNTIF('DVIS Med OK'!$C:$C,'Sede Med Ok'!C74)+ COUNTIF('CR Med OK'!$C:$C,'Sede Med Ok'!C74)+ COUNTIF('CCZ Med OK'!$C:$C,'Sede Med Ok'!C74)+ COUNTIF('DRCA Med OK'!$C:$C,'Sede Med Ok'!C74)+ COUNTIF('SAMU Med OK'!$C:$C,'Sede Med Ok'!C74)+ COUNTIF('ESPS Med OK'!$C:$C,'Sede Med Ok'!C74)+ COUNTIF('[1]Fat 1'!$C:$C,'Sede Med Ok'!C74)+ COUNTIF('[1]Fat 2'!$C:$C,'Sede Med Ok'!C74)+ COUNTIF('[1]Fat 3'!$C:$C,'Sede Med Ok'!C74)+ COUNTIF('[1]Fat 4'!$C:$C,'Sede Med Ok'!C74)+ COUNTIF('[1]Fat 5'!$C:$C,'Sede Med Ok'!C74)+ COUNTIF('[2]ARSAL Med'!$C:$C,'Sede Med Ok'!C74)+ COUNTIF('[2]CGM Med'!$C:$C,'Sede Med Ok'!C74)+ COUNTIF('[2]FCM Med'!$C:$C,'Sede Med Ok'!C74)+ COUNTIF('[2]FGM Med'!$C:$C,'Sede Med Ok'!C74)+ COUNTIF('[2]FMLF Med'!$C:$C,'Sede Med Ok'!C74)+ COUNTIF('[2]GCM Med'!$C:$C,'Sede Med Ok'!C74)+ COUNTIF('[2]PGMS Med'!$C:$C,'Sede Med Ok'!C74)+ COUNTIF('[2]SECOM Med'!$C:$C,'Sede Med Ok'!C74)+ COUNTIF('[2]SECULT Med'!$C:$C,'Sede Med Ok'!C74)+ COUNTIF('[2]SEDUR Med'!$C:$C,'Sede Med Ok'!C74)+ COUNTIF('[2]SEFAZ Med'!$C:$C,'Sede Med Ok'!C74)+ COUNTIF('[2]SEGOV Med'!$C:$C,'Sede Med Ok'!C74)+ COUNTIF(#REF!,'Sede Med Ok'!C74)+ COUNTIF('[2]SEMAN Med'!$C:$C,'Sede Med Ok'!C74)+ COUNTIF('[2]SEMDEC Med'!$C:$C,'Sede Med Ok'!C74)+ COUNTIF('[2]SEMGE Med'!$C:$C,'Sede Med Ok'!C74)+ COUNTIF('[2]SEMOB Med'!$C:$C,'Sede Med Ok'!C74)+ COUNTIF('[2]SEMOP Med'!$C:$C,'Sede Med Ok'!C74)+ COUNTIF('[2]SEMUR Med'!$C:$C,'Sede Med Ok'!C74)+ COUNTIF('[2]SPMJ Med'!$C:$C,'Sede Med Ok'!C74)+ COUNTIF('[2]TRANSALVADOR Med'!$C:$C,'Sede Med Ok'!C74)</f>
        <v>#VALUE!</v>
      </c>
    </row>
    <row r="75" spans="1:15" ht="13.5" customHeight="1">
      <c r="A75" s="15" t="s">
        <v>18</v>
      </c>
      <c r="B75" s="49">
        <v>45536</v>
      </c>
      <c r="C75" s="378">
        <v>12612</v>
      </c>
      <c r="D75" s="61">
        <v>45658</v>
      </c>
      <c r="E75" s="61">
        <v>45687</v>
      </c>
      <c r="F75" s="42">
        <f t="shared" si="6"/>
        <v>30</v>
      </c>
      <c r="G75" s="47">
        <v>235</v>
      </c>
      <c r="H75" s="14">
        <v>1</v>
      </c>
      <c r="I75" s="40">
        <f t="shared" si="7"/>
        <v>235</v>
      </c>
      <c r="J75" s="56" t="s">
        <v>74</v>
      </c>
      <c r="K75" s="39"/>
      <c r="O75" s="1" t="e">
        <f>COUNTIF('Barra Med OK'!$C:$C,'Sede Med Ok'!C75)+ COUNTIF('Boca do Rio Med OK'!$C:$C,'Sede Med Ok'!C75)+ COUNTIF('Brotas Med OK'!$C:$C,'Sede Med Ok'!C75)+ COUNTIF('Cabula Med OK'!$C:$C,'Sede Med Ok'!C75)+ COUNTIF('Cajazeiras Med OK'!$C:$C,'Sede Med Ok'!C75)+ COUNTIF('CH Med OK'!$C:$C,'Sede Med Ok'!C75)+ COUNTIF('Itapagipe Med OK'!$C:$C,'Sede Med Ok'!C75)+ COUNTIF('Itapuã Med OK'!$C:$C,'Sede Med Ok'!C75)+ COUNTIF('Liberdade Med OK'!$C:$C,'Sede Med Ok'!C75)+ COUNTIF('Pau da Lima Med OK'!$C:$C,'Sede Med Ok'!C75)+ COUNTIF('SCV Med OK'!$C:$C,'Sede Med Ok'!C75)+ COUNTIF('Subúrbio Med OK'!$C:$C,'Sede Med Ok'!C75)+ COUNTIF('DVIS Med OK'!$C:$C,'Sede Med Ok'!C75)+ COUNTIF('CR Med OK'!$C:$C,'Sede Med Ok'!C75)+ COUNTIF('CCZ Med OK'!$C:$C,'Sede Med Ok'!C75)+ COUNTIF('DRCA Med OK'!$C:$C,'Sede Med Ok'!C75)+ COUNTIF('SAMU Med OK'!$C:$C,'Sede Med Ok'!C75)+ COUNTIF('ESPS Med OK'!$C:$C,'Sede Med Ok'!C75)+ COUNTIF('[1]Fat 1'!$C:$C,'Sede Med Ok'!C75)+ COUNTIF('[1]Fat 2'!$C:$C,'Sede Med Ok'!C75)+ COUNTIF('[1]Fat 3'!$C:$C,'Sede Med Ok'!C75)+ COUNTIF('[1]Fat 4'!$C:$C,'Sede Med Ok'!C75)+ COUNTIF('[1]Fat 5'!$C:$C,'Sede Med Ok'!C75)+ COUNTIF('[2]ARSAL Med'!$C:$C,'Sede Med Ok'!C75)+ COUNTIF('[2]CGM Med'!$C:$C,'Sede Med Ok'!C75)+ COUNTIF('[2]FCM Med'!$C:$C,'Sede Med Ok'!C75)+ COUNTIF('[2]FGM Med'!$C:$C,'Sede Med Ok'!C75)+ COUNTIF('[2]FMLF Med'!$C:$C,'Sede Med Ok'!C75)+ COUNTIF('[2]GCM Med'!$C:$C,'Sede Med Ok'!C75)+ COUNTIF('[2]PGMS Med'!$C:$C,'Sede Med Ok'!C75)+ COUNTIF('[2]SECOM Med'!$C:$C,'Sede Med Ok'!C75)+ COUNTIF('[2]SECULT Med'!$C:$C,'Sede Med Ok'!C75)+ COUNTIF('[2]SEDUR Med'!$C:$C,'Sede Med Ok'!C75)+ COUNTIF('[2]SEFAZ Med'!$C:$C,'Sede Med Ok'!C75)+ COUNTIF('[2]SEGOV Med'!$C:$C,'Sede Med Ok'!C75)+ COUNTIF(#REF!,'Sede Med Ok'!C75)+ COUNTIF('[2]SEMAN Med'!$C:$C,'Sede Med Ok'!C75)+ COUNTIF('[2]SEMDEC Med'!$C:$C,'Sede Med Ok'!C75)+ COUNTIF('[2]SEMGE Med'!$C:$C,'Sede Med Ok'!C75)+ COUNTIF('[2]SEMOB Med'!$C:$C,'Sede Med Ok'!C75)+ COUNTIF('[2]SEMOP Med'!$C:$C,'Sede Med Ok'!C75)+ COUNTIF('[2]SEMUR Med'!$C:$C,'Sede Med Ok'!C75)+ COUNTIF('[2]SPMJ Med'!$C:$C,'Sede Med Ok'!C75)+ COUNTIF('[2]TRANSALVADOR Med'!$C:$C,'Sede Med Ok'!C75)</f>
        <v>#VALUE!</v>
      </c>
    </row>
    <row r="76" spans="1:15" ht="13.5" customHeight="1">
      <c r="A76" s="15" t="s">
        <v>18</v>
      </c>
      <c r="B76" s="49">
        <v>45536</v>
      </c>
      <c r="C76" s="378">
        <v>1083</v>
      </c>
      <c r="D76" s="61">
        <v>45658</v>
      </c>
      <c r="E76" s="61">
        <v>45687</v>
      </c>
      <c r="F76" s="42">
        <f t="shared" si="6"/>
        <v>30</v>
      </c>
      <c r="G76" s="47">
        <v>235</v>
      </c>
      <c r="H76" s="14">
        <v>1</v>
      </c>
      <c r="I76" s="40">
        <f t="shared" si="7"/>
        <v>235</v>
      </c>
      <c r="J76" s="56" t="s">
        <v>73</v>
      </c>
      <c r="K76" s="39"/>
      <c r="O76" s="1" t="e">
        <f>COUNTIF('Barra Med OK'!$C:$C,'Sede Med Ok'!C76)+ COUNTIF('Boca do Rio Med OK'!$C:$C,'Sede Med Ok'!C76)+ COUNTIF('Brotas Med OK'!$C:$C,'Sede Med Ok'!C76)+ COUNTIF('Cabula Med OK'!$C:$C,'Sede Med Ok'!C76)+ COUNTIF('Cajazeiras Med OK'!$C:$C,'Sede Med Ok'!C76)+ COUNTIF('CH Med OK'!$C:$C,'Sede Med Ok'!C76)+ COUNTIF('Itapagipe Med OK'!$C:$C,'Sede Med Ok'!C76)+ COUNTIF('Itapuã Med OK'!$C:$C,'Sede Med Ok'!C76)+ COUNTIF('Liberdade Med OK'!$C:$C,'Sede Med Ok'!C76)+ COUNTIF('Pau da Lima Med OK'!$C:$C,'Sede Med Ok'!C76)+ COUNTIF('SCV Med OK'!$C:$C,'Sede Med Ok'!C76)+ COUNTIF('Subúrbio Med OK'!$C:$C,'Sede Med Ok'!C76)+ COUNTIF('DVIS Med OK'!$C:$C,'Sede Med Ok'!C76)+ COUNTIF('CR Med OK'!$C:$C,'Sede Med Ok'!C76)+ COUNTIF('CCZ Med OK'!$C:$C,'Sede Med Ok'!C76)+ COUNTIF('DRCA Med OK'!$C:$C,'Sede Med Ok'!C76)+ COUNTIF('SAMU Med OK'!$C:$C,'Sede Med Ok'!C76)+ COUNTIF('ESPS Med OK'!$C:$C,'Sede Med Ok'!C76)+ COUNTIF('[1]Fat 1'!$C:$C,'Sede Med Ok'!C76)+ COUNTIF('[1]Fat 2'!$C:$C,'Sede Med Ok'!C76)+ COUNTIF('[1]Fat 3'!$C:$C,'Sede Med Ok'!C76)+ COUNTIF('[1]Fat 4'!$C:$C,'Sede Med Ok'!C76)+ COUNTIF('[1]Fat 5'!$C:$C,'Sede Med Ok'!C76)+ COUNTIF('[2]ARSAL Med'!$C:$C,'Sede Med Ok'!C76)+ COUNTIF('[2]CGM Med'!$C:$C,'Sede Med Ok'!C76)+ COUNTIF('[2]FCM Med'!$C:$C,'Sede Med Ok'!C76)+ COUNTIF('[2]FGM Med'!$C:$C,'Sede Med Ok'!C76)+ COUNTIF('[2]FMLF Med'!$C:$C,'Sede Med Ok'!C76)+ COUNTIF('[2]GCM Med'!$C:$C,'Sede Med Ok'!C76)+ COUNTIF('[2]PGMS Med'!$C:$C,'Sede Med Ok'!C76)+ COUNTIF('[2]SECOM Med'!$C:$C,'Sede Med Ok'!C76)+ COUNTIF('[2]SECULT Med'!$C:$C,'Sede Med Ok'!C76)+ COUNTIF('[2]SEDUR Med'!$C:$C,'Sede Med Ok'!C76)+ COUNTIF('[2]SEFAZ Med'!$C:$C,'Sede Med Ok'!C76)+ COUNTIF('[2]SEGOV Med'!$C:$C,'Sede Med Ok'!C76)+ COUNTIF(#REF!,'Sede Med Ok'!C76)+ COUNTIF('[2]SEMAN Med'!$C:$C,'Sede Med Ok'!C76)+ COUNTIF('[2]SEMDEC Med'!$C:$C,'Sede Med Ok'!C76)+ COUNTIF('[2]SEMGE Med'!$C:$C,'Sede Med Ok'!C76)+ COUNTIF('[2]SEMOB Med'!$C:$C,'Sede Med Ok'!C76)+ COUNTIF('[2]SEMOP Med'!$C:$C,'Sede Med Ok'!C76)+ COUNTIF('[2]SEMUR Med'!$C:$C,'Sede Med Ok'!C76)+ COUNTIF('[2]SPMJ Med'!$C:$C,'Sede Med Ok'!C76)+ COUNTIF('[2]TRANSALVADOR Med'!$C:$C,'Sede Med Ok'!C76)</f>
        <v>#VALUE!</v>
      </c>
    </row>
    <row r="77" spans="1:15" ht="13.5" customHeight="1">
      <c r="A77" s="15" t="s">
        <v>17</v>
      </c>
      <c r="B77" s="49">
        <v>45536</v>
      </c>
      <c r="C77" s="378">
        <v>146</v>
      </c>
      <c r="D77" s="61">
        <v>45658</v>
      </c>
      <c r="E77" s="61">
        <v>45687</v>
      </c>
      <c r="F77" s="42">
        <f t="shared" si="6"/>
        <v>30</v>
      </c>
      <c r="G77" s="47">
        <v>238</v>
      </c>
      <c r="H77" s="14">
        <v>1</v>
      </c>
      <c r="I77" s="40">
        <f t="shared" si="7"/>
        <v>238</v>
      </c>
      <c r="J77" s="57" t="s">
        <v>72</v>
      </c>
      <c r="K77" s="39"/>
      <c r="O77" s="1" t="e">
        <f>COUNTIF('Barra Med OK'!$C:$C,'Sede Med Ok'!C77)+ COUNTIF('Boca do Rio Med OK'!$C:$C,'Sede Med Ok'!C77)+ COUNTIF('Brotas Med OK'!$C:$C,'Sede Med Ok'!C77)+ COUNTIF('Cabula Med OK'!$C:$C,'Sede Med Ok'!C77)+ COUNTIF('Cajazeiras Med OK'!$C:$C,'Sede Med Ok'!C77)+ COUNTIF('CH Med OK'!$C:$C,'Sede Med Ok'!C77)+ COUNTIF('Itapagipe Med OK'!$C:$C,'Sede Med Ok'!C77)+ COUNTIF('Itapuã Med OK'!$C:$C,'Sede Med Ok'!C77)+ COUNTIF('Liberdade Med OK'!$C:$C,'Sede Med Ok'!C77)+ COUNTIF('Pau da Lima Med OK'!$C:$C,'Sede Med Ok'!C77)+ COUNTIF('SCV Med OK'!$C:$C,'Sede Med Ok'!C77)+ COUNTIF('Subúrbio Med OK'!$C:$C,'Sede Med Ok'!C77)+ COUNTIF('DVIS Med OK'!$C:$C,'Sede Med Ok'!C77)+ COUNTIF('CR Med OK'!$C:$C,'Sede Med Ok'!C77)+ COUNTIF('CCZ Med OK'!$C:$C,'Sede Med Ok'!C77)+ COUNTIF('DRCA Med OK'!$C:$C,'Sede Med Ok'!C77)+ COUNTIF('SAMU Med OK'!$C:$C,'Sede Med Ok'!C77)+ COUNTIF('ESPS Med OK'!$C:$C,'Sede Med Ok'!C77)+ COUNTIF('[1]Fat 1'!$C:$C,'Sede Med Ok'!C77)+ COUNTIF('[1]Fat 2'!$C:$C,'Sede Med Ok'!C77)+ COUNTIF('[1]Fat 3'!$C:$C,'Sede Med Ok'!C77)+ COUNTIF('[1]Fat 4'!$C:$C,'Sede Med Ok'!C77)+ COUNTIF('[1]Fat 5'!$C:$C,'Sede Med Ok'!C77)+ COUNTIF('[2]ARSAL Med'!$C:$C,'Sede Med Ok'!C77)+ COUNTIF('[2]CGM Med'!$C:$C,'Sede Med Ok'!C77)+ COUNTIF('[2]FCM Med'!$C:$C,'Sede Med Ok'!C77)+ COUNTIF('[2]FGM Med'!$C:$C,'Sede Med Ok'!C77)+ COUNTIF('[2]FMLF Med'!$C:$C,'Sede Med Ok'!C77)+ COUNTIF('[2]GCM Med'!$C:$C,'Sede Med Ok'!C77)+ COUNTIF('[2]PGMS Med'!$C:$C,'Sede Med Ok'!C77)+ COUNTIF('[2]SECOM Med'!$C:$C,'Sede Med Ok'!C77)+ COUNTIF('[2]SECULT Med'!$C:$C,'Sede Med Ok'!C77)+ COUNTIF('[2]SEDUR Med'!$C:$C,'Sede Med Ok'!C77)+ COUNTIF('[2]SEFAZ Med'!$C:$C,'Sede Med Ok'!C77)+ COUNTIF('[2]SEGOV Med'!$C:$C,'Sede Med Ok'!C77)+ COUNTIF(#REF!,'Sede Med Ok'!C77)+ COUNTIF('[2]SEMAN Med'!$C:$C,'Sede Med Ok'!C77)+ COUNTIF('[2]SEMDEC Med'!$C:$C,'Sede Med Ok'!C77)+ COUNTIF('[2]SEMGE Med'!$C:$C,'Sede Med Ok'!C77)+ COUNTIF('[2]SEMOB Med'!$C:$C,'Sede Med Ok'!C77)+ COUNTIF('[2]SEMOP Med'!$C:$C,'Sede Med Ok'!C77)+ COUNTIF('[2]SEMUR Med'!$C:$C,'Sede Med Ok'!C77)+ COUNTIF('[2]SPMJ Med'!$C:$C,'Sede Med Ok'!C77)+ COUNTIF('[2]TRANSALVADOR Med'!$C:$C,'Sede Med Ok'!C77)</f>
        <v>#VALUE!</v>
      </c>
    </row>
    <row r="78" spans="1:15" ht="13.5" customHeight="1">
      <c r="A78" s="15" t="s">
        <v>17</v>
      </c>
      <c r="B78" s="49">
        <v>45536</v>
      </c>
      <c r="C78" s="378">
        <v>8505</v>
      </c>
      <c r="D78" s="61">
        <v>45658</v>
      </c>
      <c r="E78" s="61">
        <v>45687</v>
      </c>
      <c r="F78" s="42">
        <f t="shared" si="6"/>
        <v>30</v>
      </c>
      <c r="G78" s="47">
        <v>238</v>
      </c>
      <c r="H78" s="14">
        <v>1</v>
      </c>
      <c r="I78" s="40">
        <f t="shared" si="7"/>
        <v>238</v>
      </c>
      <c r="J78" s="57" t="s">
        <v>71</v>
      </c>
      <c r="K78" s="39"/>
      <c r="O78" s="1" t="e">
        <f>COUNTIF('Barra Med OK'!$C:$C,'Sede Med Ok'!C78)+ COUNTIF('Boca do Rio Med OK'!$C:$C,'Sede Med Ok'!C78)+ COUNTIF('Brotas Med OK'!$C:$C,'Sede Med Ok'!C78)+ COUNTIF('Cabula Med OK'!$C:$C,'Sede Med Ok'!C78)+ COUNTIF('Cajazeiras Med OK'!$C:$C,'Sede Med Ok'!C78)+ COUNTIF('CH Med OK'!$C:$C,'Sede Med Ok'!C78)+ COUNTIF('Itapagipe Med OK'!$C:$C,'Sede Med Ok'!C78)+ COUNTIF('Itapuã Med OK'!$C:$C,'Sede Med Ok'!C78)+ COUNTIF('Liberdade Med OK'!$C:$C,'Sede Med Ok'!C78)+ COUNTIF('Pau da Lima Med OK'!$C:$C,'Sede Med Ok'!C78)+ COUNTIF('SCV Med OK'!$C:$C,'Sede Med Ok'!C78)+ COUNTIF('Subúrbio Med OK'!$C:$C,'Sede Med Ok'!C78)+ COUNTIF('DVIS Med OK'!$C:$C,'Sede Med Ok'!C78)+ COUNTIF('CR Med OK'!$C:$C,'Sede Med Ok'!C78)+ COUNTIF('CCZ Med OK'!$C:$C,'Sede Med Ok'!C78)+ COUNTIF('DRCA Med OK'!$C:$C,'Sede Med Ok'!C78)+ COUNTIF('SAMU Med OK'!$C:$C,'Sede Med Ok'!C78)+ COUNTIF('ESPS Med OK'!$C:$C,'Sede Med Ok'!C78)+ COUNTIF('[1]Fat 1'!$C:$C,'Sede Med Ok'!C78)+ COUNTIF('[1]Fat 2'!$C:$C,'Sede Med Ok'!C78)+ COUNTIF('[1]Fat 3'!$C:$C,'Sede Med Ok'!C78)+ COUNTIF('[1]Fat 4'!$C:$C,'Sede Med Ok'!C78)+ COUNTIF('[1]Fat 5'!$C:$C,'Sede Med Ok'!C78)+ COUNTIF('[2]ARSAL Med'!$C:$C,'Sede Med Ok'!C78)+ COUNTIF('[2]CGM Med'!$C:$C,'Sede Med Ok'!C78)+ COUNTIF('[2]FCM Med'!$C:$C,'Sede Med Ok'!C78)+ COUNTIF('[2]FGM Med'!$C:$C,'Sede Med Ok'!C78)+ COUNTIF('[2]FMLF Med'!$C:$C,'Sede Med Ok'!C78)+ COUNTIF('[2]GCM Med'!$C:$C,'Sede Med Ok'!C78)+ COUNTIF('[2]PGMS Med'!$C:$C,'Sede Med Ok'!C78)+ COUNTIF('[2]SECOM Med'!$C:$C,'Sede Med Ok'!C78)+ COUNTIF('[2]SECULT Med'!$C:$C,'Sede Med Ok'!C78)+ COUNTIF('[2]SEDUR Med'!$C:$C,'Sede Med Ok'!C78)+ COUNTIF('[2]SEFAZ Med'!$C:$C,'Sede Med Ok'!C78)+ COUNTIF('[2]SEGOV Med'!$C:$C,'Sede Med Ok'!C78)+ COUNTIF(#REF!,'Sede Med Ok'!C78)+ COUNTIF('[2]SEMAN Med'!$C:$C,'Sede Med Ok'!C78)+ COUNTIF('[2]SEMDEC Med'!$C:$C,'Sede Med Ok'!C78)+ COUNTIF('[2]SEMGE Med'!$C:$C,'Sede Med Ok'!C78)+ COUNTIF('[2]SEMOB Med'!$C:$C,'Sede Med Ok'!C78)+ COUNTIF('[2]SEMOP Med'!$C:$C,'Sede Med Ok'!C78)+ COUNTIF('[2]SEMUR Med'!$C:$C,'Sede Med Ok'!C78)+ COUNTIF('[2]SPMJ Med'!$C:$C,'Sede Med Ok'!C78)+ COUNTIF('[2]TRANSALVADOR Med'!$C:$C,'Sede Med Ok'!C78)</f>
        <v>#VALUE!</v>
      </c>
    </row>
    <row r="79" spans="1:15" ht="13.5" customHeight="1">
      <c r="A79" s="15" t="s">
        <v>17</v>
      </c>
      <c r="B79" s="49">
        <v>45536</v>
      </c>
      <c r="C79" s="378">
        <v>8478</v>
      </c>
      <c r="D79" s="61">
        <v>45658</v>
      </c>
      <c r="E79" s="61">
        <v>45687</v>
      </c>
      <c r="F79" s="42">
        <f t="shared" si="6"/>
        <v>30</v>
      </c>
      <c r="G79" s="47">
        <v>238</v>
      </c>
      <c r="H79" s="14">
        <v>1</v>
      </c>
      <c r="I79" s="40">
        <f t="shared" si="7"/>
        <v>238</v>
      </c>
      <c r="J79" s="57" t="s">
        <v>70</v>
      </c>
      <c r="K79" s="39"/>
      <c r="O79" s="1" t="e">
        <f>COUNTIF('Barra Med OK'!$C:$C,'Sede Med Ok'!C79)+ COUNTIF('Boca do Rio Med OK'!$C:$C,'Sede Med Ok'!C79)+ COUNTIF('Brotas Med OK'!$C:$C,'Sede Med Ok'!C79)+ COUNTIF('Cabula Med OK'!$C:$C,'Sede Med Ok'!C79)+ COUNTIF('Cajazeiras Med OK'!$C:$C,'Sede Med Ok'!C79)+ COUNTIF('CH Med OK'!$C:$C,'Sede Med Ok'!C79)+ COUNTIF('Itapagipe Med OK'!$C:$C,'Sede Med Ok'!C79)+ COUNTIF('Itapuã Med OK'!$C:$C,'Sede Med Ok'!C79)+ COUNTIF('Liberdade Med OK'!$C:$C,'Sede Med Ok'!C79)+ COUNTIF('Pau da Lima Med OK'!$C:$C,'Sede Med Ok'!C79)+ COUNTIF('SCV Med OK'!$C:$C,'Sede Med Ok'!C79)+ COUNTIF('Subúrbio Med OK'!$C:$C,'Sede Med Ok'!C79)+ COUNTIF('DVIS Med OK'!$C:$C,'Sede Med Ok'!C79)+ COUNTIF('CR Med OK'!$C:$C,'Sede Med Ok'!C79)+ COUNTIF('CCZ Med OK'!$C:$C,'Sede Med Ok'!C79)+ COUNTIF('DRCA Med OK'!$C:$C,'Sede Med Ok'!C79)+ COUNTIF('SAMU Med OK'!$C:$C,'Sede Med Ok'!C79)+ COUNTIF('ESPS Med OK'!$C:$C,'Sede Med Ok'!C79)+ COUNTIF('[1]Fat 1'!$C:$C,'Sede Med Ok'!C79)+ COUNTIF('[1]Fat 2'!$C:$C,'Sede Med Ok'!C79)+ COUNTIF('[1]Fat 3'!$C:$C,'Sede Med Ok'!C79)+ COUNTIF('[1]Fat 4'!$C:$C,'Sede Med Ok'!C79)+ COUNTIF('[1]Fat 5'!$C:$C,'Sede Med Ok'!C79)+ COUNTIF('[2]ARSAL Med'!$C:$C,'Sede Med Ok'!C79)+ COUNTIF('[2]CGM Med'!$C:$C,'Sede Med Ok'!C79)+ COUNTIF('[2]FCM Med'!$C:$C,'Sede Med Ok'!C79)+ COUNTIF('[2]FGM Med'!$C:$C,'Sede Med Ok'!C79)+ COUNTIF('[2]FMLF Med'!$C:$C,'Sede Med Ok'!C79)+ COUNTIF('[2]GCM Med'!$C:$C,'Sede Med Ok'!C79)+ COUNTIF('[2]PGMS Med'!$C:$C,'Sede Med Ok'!C79)+ COUNTIF('[2]SECOM Med'!$C:$C,'Sede Med Ok'!C79)+ COUNTIF('[2]SECULT Med'!$C:$C,'Sede Med Ok'!C79)+ COUNTIF('[2]SEDUR Med'!$C:$C,'Sede Med Ok'!C79)+ COUNTIF('[2]SEFAZ Med'!$C:$C,'Sede Med Ok'!C79)+ COUNTIF('[2]SEGOV Med'!$C:$C,'Sede Med Ok'!C79)+ COUNTIF(#REF!,'Sede Med Ok'!C79)+ COUNTIF('[2]SEMAN Med'!$C:$C,'Sede Med Ok'!C79)+ COUNTIF('[2]SEMDEC Med'!$C:$C,'Sede Med Ok'!C79)+ COUNTIF('[2]SEMGE Med'!$C:$C,'Sede Med Ok'!C79)+ COUNTIF('[2]SEMOB Med'!$C:$C,'Sede Med Ok'!C79)+ COUNTIF('[2]SEMOP Med'!$C:$C,'Sede Med Ok'!C79)+ COUNTIF('[2]SEMUR Med'!$C:$C,'Sede Med Ok'!C79)+ COUNTIF('[2]SPMJ Med'!$C:$C,'Sede Med Ok'!C79)+ COUNTIF('[2]TRANSALVADOR Med'!$C:$C,'Sede Med Ok'!C79)</f>
        <v>#VALUE!</v>
      </c>
    </row>
    <row r="80" spans="1:15" ht="13.5" customHeight="1">
      <c r="A80" s="15" t="s">
        <v>17</v>
      </c>
      <c r="B80" s="49">
        <v>45536</v>
      </c>
      <c r="C80" s="378">
        <v>10554</v>
      </c>
      <c r="D80" s="61">
        <v>45658</v>
      </c>
      <c r="E80" s="61">
        <v>45687</v>
      </c>
      <c r="F80" s="42">
        <f t="shared" si="6"/>
        <v>30</v>
      </c>
      <c r="G80" s="47">
        <v>238</v>
      </c>
      <c r="H80" s="14">
        <v>1</v>
      </c>
      <c r="I80" s="40">
        <f t="shared" si="7"/>
        <v>238</v>
      </c>
      <c r="J80" s="57" t="s">
        <v>69</v>
      </c>
      <c r="K80" s="39"/>
      <c r="O80" s="1" t="e">
        <f>COUNTIF('Barra Med OK'!$C:$C,'Sede Med Ok'!C80)+ COUNTIF('Boca do Rio Med OK'!$C:$C,'Sede Med Ok'!C80)+ COUNTIF('Brotas Med OK'!$C:$C,'Sede Med Ok'!C80)+ COUNTIF('Cabula Med OK'!$C:$C,'Sede Med Ok'!C80)+ COUNTIF('Cajazeiras Med OK'!$C:$C,'Sede Med Ok'!C80)+ COUNTIF('CH Med OK'!$C:$C,'Sede Med Ok'!C80)+ COUNTIF('Itapagipe Med OK'!$C:$C,'Sede Med Ok'!C80)+ COUNTIF('Itapuã Med OK'!$C:$C,'Sede Med Ok'!C80)+ COUNTIF('Liberdade Med OK'!$C:$C,'Sede Med Ok'!C80)+ COUNTIF('Pau da Lima Med OK'!$C:$C,'Sede Med Ok'!C80)+ COUNTIF('SCV Med OK'!$C:$C,'Sede Med Ok'!C80)+ COUNTIF('Subúrbio Med OK'!$C:$C,'Sede Med Ok'!C80)+ COUNTIF('DVIS Med OK'!$C:$C,'Sede Med Ok'!C80)+ COUNTIF('CR Med OK'!$C:$C,'Sede Med Ok'!C80)+ COUNTIF('CCZ Med OK'!$C:$C,'Sede Med Ok'!C80)+ COUNTIF('DRCA Med OK'!$C:$C,'Sede Med Ok'!C80)+ COUNTIF('SAMU Med OK'!$C:$C,'Sede Med Ok'!C80)+ COUNTIF('ESPS Med OK'!$C:$C,'Sede Med Ok'!C80)+ COUNTIF('[1]Fat 1'!$C:$C,'Sede Med Ok'!C80)+ COUNTIF('[1]Fat 2'!$C:$C,'Sede Med Ok'!C80)+ COUNTIF('[1]Fat 3'!$C:$C,'Sede Med Ok'!C80)+ COUNTIF('[1]Fat 4'!$C:$C,'Sede Med Ok'!C80)+ COUNTIF('[1]Fat 5'!$C:$C,'Sede Med Ok'!C80)+ COUNTIF('[2]ARSAL Med'!$C:$C,'Sede Med Ok'!C80)+ COUNTIF('[2]CGM Med'!$C:$C,'Sede Med Ok'!C80)+ COUNTIF('[2]FCM Med'!$C:$C,'Sede Med Ok'!C80)+ COUNTIF('[2]FGM Med'!$C:$C,'Sede Med Ok'!C80)+ COUNTIF('[2]FMLF Med'!$C:$C,'Sede Med Ok'!C80)+ COUNTIF('[2]GCM Med'!$C:$C,'Sede Med Ok'!C80)+ COUNTIF('[2]PGMS Med'!$C:$C,'Sede Med Ok'!C80)+ COUNTIF('[2]SECOM Med'!$C:$C,'Sede Med Ok'!C80)+ COUNTIF('[2]SECULT Med'!$C:$C,'Sede Med Ok'!C80)+ COUNTIF('[2]SEDUR Med'!$C:$C,'Sede Med Ok'!C80)+ COUNTIF('[2]SEFAZ Med'!$C:$C,'Sede Med Ok'!C80)+ COUNTIF('[2]SEGOV Med'!$C:$C,'Sede Med Ok'!C80)+ COUNTIF(#REF!,'Sede Med Ok'!C80)+ COUNTIF('[2]SEMAN Med'!$C:$C,'Sede Med Ok'!C80)+ COUNTIF('[2]SEMDEC Med'!$C:$C,'Sede Med Ok'!C80)+ COUNTIF('[2]SEMGE Med'!$C:$C,'Sede Med Ok'!C80)+ COUNTIF('[2]SEMOB Med'!$C:$C,'Sede Med Ok'!C80)+ COUNTIF('[2]SEMOP Med'!$C:$C,'Sede Med Ok'!C80)+ COUNTIF('[2]SEMUR Med'!$C:$C,'Sede Med Ok'!C80)+ COUNTIF('[2]SPMJ Med'!$C:$C,'Sede Med Ok'!C80)+ COUNTIF('[2]TRANSALVADOR Med'!$C:$C,'Sede Med Ok'!C80)</f>
        <v>#VALUE!</v>
      </c>
    </row>
    <row r="81" spans="1:15" ht="13.5" customHeight="1">
      <c r="A81" s="15" t="s">
        <v>17</v>
      </c>
      <c r="B81" s="49">
        <v>45536</v>
      </c>
      <c r="C81" s="378">
        <v>148</v>
      </c>
      <c r="D81" s="61">
        <v>45658</v>
      </c>
      <c r="E81" s="61">
        <v>45687</v>
      </c>
      <c r="F81" s="42">
        <f t="shared" si="6"/>
        <v>30</v>
      </c>
      <c r="G81" s="47">
        <v>238</v>
      </c>
      <c r="H81" s="14">
        <v>1</v>
      </c>
      <c r="I81" s="40">
        <f t="shared" si="7"/>
        <v>238</v>
      </c>
      <c r="J81" s="55" t="s">
        <v>68</v>
      </c>
      <c r="K81" s="39"/>
      <c r="O81" s="1" t="e">
        <f>COUNTIF('Barra Med OK'!$C:$C,'Sede Med Ok'!C81)+ COUNTIF('Boca do Rio Med OK'!$C:$C,'Sede Med Ok'!C81)+ COUNTIF('Brotas Med OK'!$C:$C,'Sede Med Ok'!C81)+ COUNTIF('Cabula Med OK'!$C:$C,'Sede Med Ok'!C81)+ COUNTIF('Cajazeiras Med OK'!$C:$C,'Sede Med Ok'!C81)+ COUNTIF('CH Med OK'!$C:$C,'Sede Med Ok'!C81)+ COUNTIF('Itapagipe Med OK'!$C:$C,'Sede Med Ok'!C81)+ COUNTIF('Itapuã Med OK'!$C:$C,'Sede Med Ok'!C81)+ COUNTIF('Liberdade Med OK'!$C:$C,'Sede Med Ok'!C81)+ COUNTIF('Pau da Lima Med OK'!$C:$C,'Sede Med Ok'!C81)+ COUNTIF('SCV Med OK'!$C:$C,'Sede Med Ok'!C81)+ COUNTIF('Subúrbio Med OK'!$C:$C,'Sede Med Ok'!C81)+ COUNTIF('DVIS Med OK'!$C:$C,'Sede Med Ok'!C81)+ COUNTIF('CR Med OK'!$C:$C,'Sede Med Ok'!C81)+ COUNTIF('CCZ Med OK'!$C:$C,'Sede Med Ok'!C81)+ COUNTIF('DRCA Med OK'!$C:$C,'Sede Med Ok'!C81)+ COUNTIF('SAMU Med OK'!$C:$C,'Sede Med Ok'!C81)+ COUNTIF('ESPS Med OK'!$C:$C,'Sede Med Ok'!C81)+ COUNTIF('[1]Fat 1'!$C:$C,'Sede Med Ok'!C81)+ COUNTIF('[1]Fat 2'!$C:$C,'Sede Med Ok'!C81)+ COUNTIF('[1]Fat 3'!$C:$C,'Sede Med Ok'!C81)+ COUNTIF('[1]Fat 4'!$C:$C,'Sede Med Ok'!C81)+ COUNTIF('[1]Fat 5'!$C:$C,'Sede Med Ok'!C81)+ COUNTIF('[2]ARSAL Med'!$C:$C,'Sede Med Ok'!C81)+ COUNTIF('[2]CGM Med'!$C:$C,'Sede Med Ok'!C81)+ COUNTIF('[2]FCM Med'!$C:$C,'Sede Med Ok'!C81)+ COUNTIF('[2]FGM Med'!$C:$C,'Sede Med Ok'!C81)+ COUNTIF('[2]FMLF Med'!$C:$C,'Sede Med Ok'!C81)+ COUNTIF('[2]GCM Med'!$C:$C,'Sede Med Ok'!C81)+ COUNTIF('[2]PGMS Med'!$C:$C,'Sede Med Ok'!C81)+ COUNTIF('[2]SECOM Med'!$C:$C,'Sede Med Ok'!C81)+ COUNTIF('[2]SECULT Med'!$C:$C,'Sede Med Ok'!C81)+ COUNTIF('[2]SEDUR Med'!$C:$C,'Sede Med Ok'!C81)+ COUNTIF('[2]SEFAZ Med'!$C:$C,'Sede Med Ok'!C81)+ COUNTIF('[2]SEGOV Med'!$C:$C,'Sede Med Ok'!C81)+ COUNTIF(#REF!,'Sede Med Ok'!C81)+ COUNTIF('[2]SEMAN Med'!$C:$C,'Sede Med Ok'!C81)+ COUNTIF('[2]SEMDEC Med'!$C:$C,'Sede Med Ok'!C81)+ COUNTIF('[2]SEMGE Med'!$C:$C,'Sede Med Ok'!C81)+ COUNTIF('[2]SEMOB Med'!$C:$C,'Sede Med Ok'!C81)+ COUNTIF('[2]SEMOP Med'!$C:$C,'Sede Med Ok'!C81)+ COUNTIF('[2]SEMUR Med'!$C:$C,'Sede Med Ok'!C81)+ COUNTIF('[2]SPMJ Med'!$C:$C,'Sede Med Ok'!C81)+ COUNTIF('[2]TRANSALVADOR Med'!$C:$C,'Sede Med Ok'!C81)</f>
        <v>#VALUE!</v>
      </c>
    </row>
    <row r="82" spans="1:15" ht="13.5" customHeight="1">
      <c r="A82" s="15" t="s">
        <v>17</v>
      </c>
      <c r="B82" s="49">
        <v>45536</v>
      </c>
      <c r="C82" s="378">
        <v>10729</v>
      </c>
      <c r="D82" s="61">
        <v>45658</v>
      </c>
      <c r="E82" s="61">
        <v>45687</v>
      </c>
      <c r="F82" s="42">
        <f t="shared" si="6"/>
        <v>30</v>
      </c>
      <c r="G82" s="47">
        <v>238</v>
      </c>
      <c r="H82" s="14">
        <v>1</v>
      </c>
      <c r="I82" s="40">
        <f t="shared" si="7"/>
        <v>238</v>
      </c>
      <c r="J82" s="56" t="s">
        <v>67</v>
      </c>
      <c r="K82" s="39"/>
      <c r="O82" s="1" t="e">
        <f>COUNTIF('Barra Med OK'!$C:$C,'Sede Med Ok'!C82)+ COUNTIF('Boca do Rio Med OK'!$C:$C,'Sede Med Ok'!C82)+ COUNTIF('Brotas Med OK'!$C:$C,'Sede Med Ok'!C82)+ COUNTIF('Cabula Med OK'!$C:$C,'Sede Med Ok'!C82)+ COUNTIF('Cajazeiras Med OK'!$C:$C,'Sede Med Ok'!C82)+ COUNTIF('CH Med OK'!$C:$C,'Sede Med Ok'!C82)+ COUNTIF('Itapagipe Med OK'!$C:$C,'Sede Med Ok'!C82)+ COUNTIF('Itapuã Med OK'!$C:$C,'Sede Med Ok'!C82)+ COUNTIF('Liberdade Med OK'!$C:$C,'Sede Med Ok'!C82)+ COUNTIF('Pau da Lima Med OK'!$C:$C,'Sede Med Ok'!C82)+ COUNTIF('SCV Med OK'!$C:$C,'Sede Med Ok'!C82)+ COUNTIF('Subúrbio Med OK'!$C:$C,'Sede Med Ok'!C82)+ COUNTIF('DVIS Med OK'!$C:$C,'Sede Med Ok'!C82)+ COUNTIF('CR Med OK'!$C:$C,'Sede Med Ok'!C82)+ COUNTIF('CCZ Med OK'!$C:$C,'Sede Med Ok'!C82)+ COUNTIF('DRCA Med OK'!$C:$C,'Sede Med Ok'!C82)+ COUNTIF('SAMU Med OK'!$C:$C,'Sede Med Ok'!C82)+ COUNTIF('ESPS Med OK'!$C:$C,'Sede Med Ok'!C82)+ COUNTIF('[1]Fat 1'!$C:$C,'Sede Med Ok'!C82)+ COUNTIF('[1]Fat 2'!$C:$C,'Sede Med Ok'!C82)+ COUNTIF('[1]Fat 3'!$C:$C,'Sede Med Ok'!C82)+ COUNTIF('[1]Fat 4'!$C:$C,'Sede Med Ok'!C82)+ COUNTIF('[1]Fat 5'!$C:$C,'Sede Med Ok'!C82)+ COUNTIF('[2]ARSAL Med'!$C:$C,'Sede Med Ok'!C82)+ COUNTIF('[2]CGM Med'!$C:$C,'Sede Med Ok'!C82)+ COUNTIF('[2]FCM Med'!$C:$C,'Sede Med Ok'!C82)+ COUNTIF('[2]FGM Med'!$C:$C,'Sede Med Ok'!C82)+ COUNTIF('[2]FMLF Med'!$C:$C,'Sede Med Ok'!C82)+ COUNTIF('[2]GCM Med'!$C:$C,'Sede Med Ok'!C82)+ COUNTIF('[2]PGMS Med'!$C:$C,'Sede Med Ok'!C82)+ COUNTIF('[2]SECOM Med'!$C:$C,'Sede Med Ok'!C82)+ COUNTIF('[2]SECULT Med'!$C:$C,'Sede Med Ok'!C82)+ COUNTIF('[2]SEDUR Med'!$C:$C,'Sede Med Ok'!C82)+ COUNTIF('[2]SEFAZ Med'!$C:$C,'Sede Med Ok'!C82)+ COUNTIF('[2]SEGOV Med'!$C:$C,'Sede Med Ok'!C82)+ COUNTIF(#REF!,'Sede Med Ok'!C82)+ COUNTIF('[2]SEMAN Med'!$C:$C,'Sede Med Ok'!C82)+ COUNTIF('[2]SEMDEC Med'!$C:$C,'Sede Med Ok'!C82)+ COUNTIF('[2]SEMGE Med'!$C:$C,'Sede Med Ok'!C82)+ COUNTIF('[2]SEMOB Med'!$C:$C,'Sede Med Ok'!C82)+ COUNTIF('[2]SEMOP Med'!$C:$C,'Sede Med Ok'!C82)+ COUNTIF('[2]SEMUR Med'!$C:$C,'Sede Med Ok'!C82)+ COUNTIF('[2]SPMJ Med'!$C:$C,'Sede Med Ok'!C82)+ COUNTIF('[2]TRANSALVADOR Med'!$C:$C,'Sede Med Ok'!C82)</f>
        <v>#VALUE!</v>
      </c>
    </row>
    <row r="83" spans="1:15" ht="13.5" customHeight="1">
      <c r="A83" s="15" t="s">
        <v>17</v>
      </c>
      <c r="B83" s="49">
        <v>45536</v>
      </c>
      <c r="C83" s="378">
        <v>12699</v>
      </c>
      <c r="D83" s="61">
        <v>45658</v>
      </c>
      <c r="E83" s="61">
        <v>45687</v>
      </c>
      <c r="F83" s="42">
        <f t="shared" si="6"/>
        <v>30</v>
      </c>
      <c r="G83" s="47">
        <v>238</v>
      </c>
      <c r="H83" s="14">
        <v>1</v>
      </c>
      <c r="I83" s="40">
        <f t="shared" si="7"/>
        <v>238</v>
      </c>
      <c r="J83" s="56" t="s">
        <v>66</v>
      </c>
      <c r="K83" s="39"/>
      <c r="O83" s="1" t="e">
        <f>COUNTIF('Barra Med OK'!$C:$C,'Sede Med Ok'!C83)+ COUNTIF('Boca do Rio Med OK'!$C:$C,'Sede Med Ok'!C83)+ COUNTIF('Brotas Med OK'!$C:$C,'Sede Med Ok'!C83)+ COUNTIF('Cabula Med OK'!$C:$C,'Sede Med Ok'!C83)+ COUNTIF('Cajazeiras Med OK'!$C:$C,'Sede Med Ok'!C83)+ COUNTIF('CH Med OK'!$C:$C,'Sede Med Ok'!C83)+ COUNTIF('Itapagipe Med OK'!$C:$C,'Sede Med Ok'!C83)+ COUNTIF('Itapuã Med OK'!$C:$C,'Sede Med Ok'!C83)+ COUNTIF('Liberdade Med OK'!$C:$C,'Sede Med Ok'!C83)+ COUNTIF('Pau da Lima Med OK'!$C:$C,'Sede Med Ok'!C83)+ COUNTIF('SCV Med OK'!$C:$C,'Sede Med Ok'!C83)+ COUNTIF('Subúrbio Med OK'!$C:$C,'Sede Med Ok'!C83)+ COUNTIF('DVIS Med OK'!$C:$C,'Sede Med Ok'!C83)+ COUNTIF('CR Med OK'!$C:$C,'Sede Med Ok'!C83)+ COUNTIF('CCZ Med OK'!$C:$C,'Sede Med Ok'!C83)+ COUNTIF('DRCA Med OK'!$C:$C,'Sede Med Ok'!C83)+ COUNTIF('SAMU Med OK'!$C:$C,'Sede Med Ok'!C83)+ COUNTIF('ESPS Med OK'!$C:$C,'Sede Med Ok'!C83)+ COUNTIF('[1]Fat 1'!$C:$C,'Sede Med Ok'!C83)+ COUNTIF('[1]Fat 2'!$C:$C,'Sede Med Ok'!C83)+ COUNTIF('[1]Fat 3'!$C:$C,'Sede Med Ok'!C83)+ COUNTIF('[1]Fat 4'!$C:$C,'Sede Med Ok'!C83)+ COUNTIF('[1]Fat 5'!$C:$C,'Sede Med Ok'!C83)+ COUNTIF('[2]ARSAL Med'!$C:$C,'Sede Med Ok'!C83)+ COUNTIF('[2]CGM Med'!$C:$C,'Sede Med Ok'!C83)+ COUNTIF('[2]FCM Med'!$C:$C,'Sede Med Ok'!C83)+ COUNTIF('[2]FGM Med'!$C:$C,'Sede Med Ok'!C83)+ COUNTIF('[2]FMLF Med'!$C:$C,'Sede Med Ok'!C83)+ COUNTIF('[2]GCM Med'!$C:$C,'Sede Med Ok'!C83)+ COUNTIF('[2]PGMS Med'!$C:$C,'Sede Med Ok'!C83)+ COUNTIF('[2]SECOM Med'!$C:$C,'Sede Med Ok'!C83)+ COUNTIF('[2]SECULT Med'!$C:$C,'Sede Med Ok'!C83)+ COUNTIF('[2]SEDUR Med'!$C:$C,'Sede Med Ok'!C83)+ COUNTIF('[2]SEFAZ Med'!$C:$C,'Sede Med Ok'!C83)+ COUNTIF('[2]SEGOV Med'!$C:$C,'Sede Med Ok'!C83)+ COUNTIF(#REF!,'Sede Med Ok'!C83)+ COUNTIF('[2]SEMAN Med'!$C:$C,'Sede Med Ok'!C83)+ COUNTIF('[2]SEMDEC Med'!$C:$C,'Sede Med Ok'!C83)+ COUNTIF('[2]SEMGE Med'!$C:$C,'Sede Med Ok'!C83)+ COUNTIF('[2]SEMOB Med'!$C:$C,'Sede Med Ok'!C83)+ COUNTIF('[2]SEMOP Med'!$C:$C,'Sede Med Ok'!C83)+ COUNTIF('[2]SEMUR Med'!$C:$C,'Sede Med Ok'!C83)+ COUNTIF('[2]SPMJ Med'!$C:$C,'Sede Med Ok'!C83)+ COUNTIF('[2]TRANSALVADOR Med'!$C:$C,'Sede Med Ok'!C83)</f>
        <v>#VALUE!</v>
      </c>
    </row>
    <row r="84" spans="1:15" ht="13.5" customHeight="1">
      <c r="A84" s="15" t="s">
        <v>17</v>
      </c>
      <c r="B84" s="49">
        <v>45536</v>
      </c>
      <c r="C84" s="378">
        <v>5806</v>
      </c>
      <c r="D84" s="61">
        <v>45658</v>
      </c>
      <c r="E84" s="61">
        <v>45687</v>
      </c>
      <c r="F84" s="42">
        <f t="shared" si="6"/>
        <v>30</v>
      </c>
      <c r="G84" s="47">
        <v>238</v>
      </c>
      <c r="H84" s="14">
        <v>1</v>
      </c>
      <c r="I84" s="40">
        <f t="shared" si="7"/>
        <v>238</v>
      </c>
      <c r="J84" s="57" t="s">
        <v>65</v>
      </c>
      <c r="K84" s="39"/>
      <c r="O84" s="1" t="e">
        <f>COUNTIF('Barra Med OK'!$C:$C,'Sede Med Ok'!C84)+ COUNTIF('Boca do Rio Med OK'!$C:$C,'Sede Med Ok'!C84)+ COUNTIF('Brotas Med OK'!$C:$C,'Sede Med Ok'!C84)+ COUNTIF('Cabula Med OK'!$C:$C,'Sede Med Ok'!C84)+ COUNTIF('Cajazeiras Med OK'!$C:$C,'Sede Med Ok'!C84)+ COUNTIF('CH Med OK'!$C:$C,'Sede Med Ok'!C84)+ COUNTIF('Itapagipe Med OK'!$C:$C,'Sede Med Ok'!C84)+ COUNTIF('Itapuã Med OK'!$C:$C,'Sede Med Ok'!C84)+ COUNTIF('Liberdade Med OK'!$C:$C,'Sede Med Ok'!C84)+ COUNTIF('Pau da Lima Med OK'!$C:$C,'Sede Med Ok'!C84)+ COUNTIF('SCV Med OK'!$C:$C,'Sede Med Ok'!C84)+ COUNTIF('Subúrbio Med OK'!$C:$C,'Sede Med Ok'!C84)+ COUNTIF('DVIS Med OK'!$C:$C,'Sede Med Ok'!C84)+ COUNTIF('CR Med OK'!$C:$C,'Sede Med Ok'!C84)+ COUNTIF('CCZ Med OK'!$C:$C,'Sede Med Ok'!C84)+ COUNTIF('DRCA Med OK'!$C:$C,'Sede Med Ok'!C84)+ COUNTIF('SAMU Med OK'!$C:$C,'Sede Med Ok'!C84)+ COUNTIF('ESPS Med OK'!$C:$C,'Sede Med Ok'!C84)+ COUNTIF('[1]Fat 1'!$C:$C,'Sede Med Ok'!C84)+ COUNTIF('[1]Fat 2'!$C:$C,'Sede Med Ok'!C84)+ COUNTIF('[1]Fat 3'!$C:$C,'Sede Med Ok'!C84)+ COUNTIF('[1]Fat 4'!$C:$C,'Sede Med Ok'!C84)+ COUNTIF('[1]Fat 5'!$C:$C,'Sede Med Ok'!C84)+ COUNTIF('[2]ARSAL Med'!$C:$C,'Sede Med Ok'!C84)+ COUNTIF('[2]CGM Med'!$C:$C,'Sede Med Ok'!C84)+ COUNTIF('[2]FCM Med'!$C:$C,'Sede Med Ok'!C84)+ COUNTIF('[2]FGM Med'!$C:$C,'Sede Med Ok'!C84)+ COUNTIF('[2]FMLF Med'!$C:$C,'Sede Med Ok'!C84)+ COUNTIF('[2]GCM Med'!$C:$C,'Sede Med Ok'!C84)+ COUNTIF('[2]PGMS Med'!$C:$C,'Sede Med Ok'!C84)+ COUNTIF('[2]SECOM Med'!$C:$C,'Sede Med Ok'!C84)+ COUNTIF('[2]SECULT Med'!$C:$C,'Sede Med Ok'!C84)+ COUNTIF('[2]SEDUR Med'!$C:$C,'Sede Med Ok'!C84)+ COUNTIF('[2]SEFAZ Med'!$C:$C,'Sede Med Ok'!C84)+ COUNTIF('[2]SEGOV Med'!$C:$C,'Sede Med Ok'!C84)+ COUNTIF(#REF!,'Sede Med Ok'!C84)+ COUNTIF('[2]SEMAN Med'!$C:$C,'Sede Med Ok'!C84)+ COUNTIF('[2]SEMDEC Med'!$C:$C,'Sede Med Ok'!C84)+ COUNTIF('[2]SEMGE Med'!$C:$C,'Sede Med Ok'!C84)+ COUNTIF('[2]SEMOB Med'!$C:$C,'Sede Med Ok'!C84)+ COUNTIF('[2]SEMOP Med'!$C:$C,'Sede Med Ok'!C84)+ COUNTIF('[2]SEMUR Med'!$C:$C,'Sede Med Ok'!C84)+ COUNTIF('[2]SPMJ Med'!$C:$C,'Sede Med Ok'!C84)+ COUNTIF('[2]TRANSALVADOR Med'!$C:$C,'Sede Med Ok'!C84)</f>
        <v>#VALUE!</v>
      </c>
    </row>
    <row r="85" spans="1:15" ht="13.5" customHeight="1">
      <c r="A85" s="15" t="s">
        <v>17</v>
      </c>
      <c r="B85" s="49">
        <v>45536</v>
      </c>
      <c r="C85" s="378">
        <v>12727</v>
      </c>
      <c r="D85" s="61">
        <v>45658</v>
      </c>
      <c r="E85" s="61">
        <v>45687</v>
      </c>
      <c r="F85" s="42">
        <f t="shared" si="6"/>
        <v>30</v>
      </c>
      <c r="G85" s="47">
        <v>238</v>
      </c>
      <c r="H85" s="14">
        <v>1</v>
      </c>
      <c r="I85" s="40">
        <f t="shared" si="7"/>
        <v>238</v>
      </c>
      <c r="J85" s="52" t="s">
        <v>64</v>
      </c>
      <c r="K85" s="39"/>
      <c r="O85" s="1" t="e">
        <f>COUNTIF('Barra Med OK'!$C:$C,'Sede Med Ok'!C85)+ COUNTIF('Boca do Rio Med OK'!$C:$C,'Sede Med Ok'!C85)+ COUNTIF('Brotas Med OK'!$C:$C,'Sede Med Ok'!C85)+ COUNTIF('Cabula Med OK'!$C:$C,'Sede Med Ok'!C85)+ COUNTIF('Cajazeiras Med OK'!$C:$C,'Sede Med Ok'!C85)+ COUNTIF('CH Med OK'!$C:$C,'Sede Med Ok'!C85)+ COUNTIF('Itapagipe Med OK'!$C:$C,'Sede Med Ok'!C85)+ COUNTIF('Itapuã Med OK'!$C:$C,'Sede Med Ok'!C85)+ COUNTIF('Liberdade Med OK'!$C:$C,'Sede Med Ok'!C85)+ COUNTIF('Pau da Lima Med OK'!$C:$C,'Sede Med Ok'!C85)+ COUNTIF('SCV Med OK'!$C:$C,'Sede Med Ok'!C85)+ COUNTIF('Subúrbio Med OK'!$C:$C,'Sede Med Ok'!C85)+ COUNTIF('DVIS Med OK'!$C:$C,'Sede Med Ok'!C85)+ COUNTIF('CR Med OK'!$C:$C,'Sede Med Ok'!C85)+ COUNTIF('CCZ Med OK'!$C:$C,'Sede Med Ok'!C85)+ COUNTIF('DRCA Med OK'!$C:$C,'Sede Med Ok'!C85)+ COUNTIF('SAMU Med OK'!$C:$C,'Sede Med Ok'!C85)+ COUNTIF('ESPS Med OK'!$C:$C,'Sede Med Ok'!C85)+ COUNTIF('[1]Fat 1'!$C:$C,'Sede Med Ok'!C85)+ COUNTIF('[1]Fat 2'!$C:$C,'Sede Med Ok'!C85)+ COUNTIF('[1]Fat 3'!$C:$C,'Sede Med Ok'!C85)+ COUNTIF('[1]Fat 4'!$C:$C,'Sede Med Ok'!C85)+ COUNTIF('[1]Fat 5'!$C:$C,'Sede Med Ok'!C85)+ COUNTIF('[2]ARSAL Med'!$C:$C,'Sede Med Ok'!C85)+ COUNTIF('[2]CGM Med'!$C:$C,'Sede Med Ok'!C85)+ COUNTIF('[2]FCM Med'!$C:$C,'Sede Med Ok'!C85)+ COUNTIF('[2]FGM Med'!$C:$C,'Sede Med Ok'!C85)+ COUNTIF('[2]FMLF Med'!$C:$C,'Sede Med Ok'!C85)+ COUNTIF('[2]GCM Med'!$C:$C,'Sede Med Ok'!C85)+ COUNTIF('[2]PGMS Med'!$C:$C,'Sede Med Ok'!C85)+ COUNTIF('[2]SECOM Med'!$C:$C,'Sede Med Ok'!C85)+ COUNTIF('[2]SECULT Med'!$C:$C,'Sede Med Ok'!C85)+ COUNTIF('[2]SEDUR Med'!$C:$C,'Sede Med Ok'!C85)+ COUNTIF('[2]SEFAZ Med'!$C:$C,'Sede Med Ok'!C85)+ COUNTIF('[2]SEGOV Med'!$C:$C,'Sede Med Ok'!C85)+ COUNTIF(#REF!,'Sede Med Ok'!C85)+ COUNTIF('[2]SEMAN Med'!$C:$C,'Sede Med Ok'!C85)+ COUNTIF('[2]SEMDEC Med'!$C:$C,'Sede Med Ok'!C85)+ COUNTIF('[2]SEMGE Med'!$C:$C,'Sede Med Ok'!C85)+ COUNTIF('[2]SEMOB Med'!$C:$C,'Sede Med Ok'!C85)+ COUNTIF('[2]SEMOP Med'!$C:$C,'Sede Med Ok'!C85)+ COUNTIF('[2]SEMUR Med'!$C:$C,'Sede Med Ok'!C85)+ COUNTIF('[2]SPMJ Med'!$C:$C,'Sede Med Ok'!C85)+ COUNTIF('[2]TRANSALVADOR Med'!$C:$C,'Sede Med Ok'!C85)</f>
        <v>#VALUE!</v>
      </c>
    </row>
    <row r="86" spans="1:15" ht="13.5" customHeight="1">
      <c r="A86" s="15" t="s">
        <v>17</v>
      </c>
      <c r="B86" s="49">
        <v>45536</v>
      </c>
      <c r="C86" s="378">
        <v>12681</v>
      </c>
      <c r="D86" s="61">
        <v>45658</v>
      </c>
      <c r="E86" s="61">
        <v>45687</v>
      </c>
      <c r="F86" s="42">
        <f t="shared" si="6"/>
        <v>30</v>
      </c>
      <c r="G86" s="47">
        <v>238</v>
      </c>
      <c r="H86" s="14">
        <v>1</v>
      </c>
      <c r="I86" s="40">
        <f t="shared" si="7"/>
        <v>238</v>
      </c>
      <c r="J86" s="52" t="s">
        <v>63</v>
      </c>
      <c r="K86" s="39"/>
      <c r="O86" s="1" t="e">
        <f>COUNTIF('Barra Med OK'!$C:$C,'Sede Med Ok'!C86)+ COUNTIF('Boca do Rio Med OK'!$C:$C,'Sede Med Ok'!C86)+ COUNTIF('Brotas Med OK'!$C:$C,'Sede Med Ok'!C86)+ COUNTIF('Cabula Med OK'!$C:$C,'Sede Med Ok'!C86)+ COUNTIF('Cajazeiras Med OK'!$C:$C,'Sede Med Ok'!C86)+ COUNTIF('CH Med OK'!$C:$C,'Sede Med Ok'!C86)+ COUNTIF('Itapagipe Med OK'!$C:$C,'Sede Med Ok'!C86)+ COUNTIF('Itapuã Med OK'!$C:$C,'Sede Med Ok'!C86)+ COUNTIF('Liberdade Med OK'!$C:$C,'Sede Med Ok'!C86)+ COUNTIF('Pau da Lima Med OK'!$C:$C,'Sede Med Ok'!C86)+ COUNTIF('SCV Med OK'!$C:$C,'Sede Med Ok'!C86)+ COUNTIF('Subúrbio Med OK'!$C:$C,'Sede Med Ok'!C86)+ COUNTIF('DVIS Med OK'!$C:$C,'Sede Med Ok'!C86)+ COUNTIF('CR Med OK'!$C:$C,'Sede Med Ok'!C86)+ COUNTIF('CCZ Med OK'!$C:$C,'Sede Med Ok'!C86)+ COUNTIF('DRCA Med OK'!$C:$C,'Sede Med Ok'!C86)+ COUNTIF('SAMU Med OK'!$C:$C,'Sede Med Ok'!C86)+ COUNTIF('ESPS Med OK'!$C:$C,'Sede Med Ok'!C86)+ COUNTIF('[1]Fat 1'!$C:$C,'Sede Med Ok'!C86)+ COUNTIF('[1]Fat 2'!$C:$C,'Sede Med Ok'!C86)+ COUNTIF('[1]Fat 3'!$C:$C,'Sede Med Ok'!C86)+ COUNTIF('[1]Fat 4'!$C:$C,'Sede Med Ok'!C86)+ COUNTIF('[1]Fat 5'!$C:$C,'Sede Med Ok'!C86)+ COUNTIF('[2]ARSAL Med'!$C:$C,'Sede Med Ok'!C86)+ COUNTIF('[2]CGM Med'!$C:$C,'Sede Med Ok'!C86)+ COUNTIF('[2]FCM Med'!$C:$C,'Sede Med Ok'!C86)+ COUNTIF('[2]FGM Med'!$C:$C,'Sede Med Ok'!C86)+ COUNTIF('[2]FMLF Med'!$C:$C,'Sede Med Ok'!C86)+ COUNTIF('[2]GCM Med'!$C:$C,'Sede Med Ok'!C86)+ COUNTIF('[2]PGMS Med'!$C:$C,'Sede Med Ok'!C86)+ COUNTIF('[2]SECOM Med'!$C:$C,'Sede Med Ok'!C86)+ COUNTIF('[2]SECULT Med'!$C:$C,'Sede Med Ok'!C86)+ COUNTIF('[2]SEDUR Med'!$C:$C,'Sede Med Ok'!C86)+ COUNTIF('[2]SEFAZ Med'!$C:$C,'Sede Med Ok'!C86)+ COUNTIF('[2]SEGOV Med'!$C:$C,'Sede Med Ok'!C86)+ COUNTIF(#REF!,'Sede Med Ok'!C86)+ COUNTIF('[2]SEMAN Med'!$C:$C,'Sede Med Ok'!C86)+ COUNTIF('[2]SEMDEC Med'!$C:$C,'Sede Med Ok'!C86)+ COUNTIF('[2]SEMGE Med'!$C:$C,'Sede Med Ok'!C86)+ COUNTIF('[2]SEMOB Med'!$C:$C,'Sede Med Ok'!C86)+ COUNTIF('[2]SEMOP Med'!$C:$C,'Sede Med Ok'!C86)+ COUNTIF('[2]SEMUR Med'!$C:$C,'Sede Med Ok'!C86)+ COUNTIF('[2]SPMJ Med'!$C:$C,'Sede Med Ok'!C86)+ COUNTIF('[2]TRANSALVADOR Med'!$C:$C,'Sede Med Ok'!C86)</f>
        <v>#VALUE!</v>
      </c>
    </row>
    <row r="87" spans="1:15" ht="13.5" customHeight="1">
      <c r="A87" s="15" t="s">
        <v>15</v>
      </c>
      <c r="B87" s="49">
        <v>45536</v>
      </c>
      <c r="C87" s="378">
        <v>11234</v>
      </c>
      <c r="D87" s="61">
        <v>45658</v>
      </c>
      <c r="E87" s="61">
        <v>45687</v>
      </c>
      <c r="F87" s="42">
        <f t="shared" si="6"/>
        <v>30</v>
      </c>
      <c r="G87" s="47">
        <v>260</v>
      </c>
      <c r="H87" s="14">
        <v>1</v>
      </c>
      <c r="I87" s="40">
        <f t="shared" si="7"/>
        <v>260</v>
      </c>
      <c r="J87" s="52" t="s">
        <v>62</v>
      </c>
      <c r="K87" s="39"/>
      <c r="O87" s="1" t="e">
        <f>COUNTIF('Barra Med OK'!$C:$C,'Sede Med Ok'!C87)+ COUNTIF('Boca do Rio Med OK'!$C:$C,'Sede Med Ok'!C87)+ COUNTIF('Brotas Med OK'!$C:$C,'Sede Med Ok'!C87)+ COUNTIF('Cabula Med OK'!$C:$C,'Sede Med Ok'!C87)+ COUNTIF('Cajazeiras Med OK'!$C:$C,'Sede Med Ok'!C87)+ COUNTIF('CH Med OK'!$C:$C,'Sede Med Ok'!C87)+ COUNTIF('Itapagipe Med OK'!$C:$C,'Sede Med Ok'!C87)+ COUNTIF('Itapuã Med OK'!$C:$C,'Sede Med Ok'!C87)+ COUNTIF('Liberdade Med OK'!$C:$C,'Sede Med Ok'!C87)+ COUNTIF('Pau da Lima Med OK'!$C:$C,'Sede Med Ok'!C87)+ COUNTIF('SCV Med OK'!$C:$C,'Sede Med Ok'!C87)+ COUNTIF('Subúrbio Med OK'!$C:$C,'Sede Med Ok'!C87)+ COUNTIF('DVIS Med OK'!$C:$C,'Sede Med Ok'!C87)+ COUNTIF('CR Med OK'!$C:$C,'Sede Med Ok'!C87)+ COUNTIF('CCZ Med OK'!$C:$C,'Sede Med Ok'!C87)+ COUNTIF('DRCA Med OK'!$C:$C,'Sede Med Ok'!C87)+ COUNTIF('SAMU Med OK'!$C:$C,'Sede Med Ok'!C87)+ COUNTIF('ESPS Med OK'!$C:$C,'Sede Med Ok'!C87)+ COUNTIF('[1]Fat 1'!$C:$C,'Sede Med Ok'!C87)+ COUNTIF('[1]Fat 2'!$C:$C,'Sede Med Ok'!C87)+ COUNTIF('[1]Fat 3'!$C:$C,'Sede Med Ok'!C87)+ COUNTIF('[1]Fat 4'!$C:$C,'Sede Med Ok'!C87)+ COUNTIF('[1]Fat 5'!$C:$C,'Sede Med Ok'!C87)+ COUNTIF('[2]ARSAL Med'!$C:$C,'Sede Med Ok'!C87)+ COUNTIF('[2]CGM Med'!$C:$C,'Sede Med Ok'!C87)+ COUNTIF('[2]FCM Med'!$C:$C,'Sede Med Ok'!C87)+ COUNTIF('[2]FGM Med'!$C:$C,'Sede Med Ok'!C87)+ COUNTIF('[2]FMLF Med'!$C:$C,'Sede Med Ok'!C87)+ COUNTIF('[2]GCM Med'!$C:$C,'Sede Med Ok'!C87)+ COUNTIF('[2]PGMS Med'!$C:$C,'Sede Med Ok'!C87)+ COUNTIF('[2]SECOM Med'!$C:$C,'Sede Med Ok'!C87)+ COUNTIF('[2]SECULT Med'!$C:$C,'Sede Med Ok'!C87)+ COUNTIF('[2]SEDUR Med'!$C:$C,'Sede Med Ok'!C87)+ COUNTIF('[2]SEFAZ Med'!$C:$C,'Sede Med Ok'!C87)+ COUNTIF('[2]SEGOV Med'!$C:$C,'Sede Med Ok'!C87)+ COUNTIF(#REF!,'Sede Med Ok'!C87)+ COUNTIF('[2]SEMAN Med'!$C:$C,'Sede Med Ok'!C87)+ COUNTIF('[2]SEMDEC Med'!$C:$C,'Sede Med Ok'!C87)+ COUNTIF('[2]SEMGE Med'!$C:$C,'Sede Med Ok'!C87)+ COUNTIF('[2]SEMOB Med'!$C:$C,'Sede Med Ok'!C87)+ COUNTIF('[2]SEMOP Med'!$C:$C,'Sede Med Ok'!C87)+ COUNTIF('[2]SEMUR Med'!$C:$C,'Sede Med Ok'!C87)+ COUNTIF('[2]SPMJ Med'!$C:$C,'Sede Med Ok'!C87)+ COUNTIF('[2]TRANSALVADOR Med'!$C:$C,'Sede Med Ok'!C87)</f>
        <v>#VALUE!</v>
      </c>
    </row>
    <row r="88" spans="1:15" ht="13.5" customHeight="1">
      <c r="A88" s="15" t="s">
        <v>15</v>
      </c>
      <c r="B88" s="61">
        <v>45536</v>
      </c>
      <c r="C88" s="378">
        <v>11251</v>
      </c>
      <c r="D88" s="61">
        <v>45658</v>
      </c>
      <c r="E88" s="61">
        <v>45687</v>
      </c>
      <c r="F88" s="42">
        <f t="shared" si="6"/>
        <v>30</v>
      </c>
      <c r="G88" s="60">
        <v>260</v>
      </c>
      <c r="H88" s="14">
        <v>1</v>
      </c>
      <c r="I88" s="59">
        <v>260</v>
      </c>
      <c r="J88" s="58" t="s">
        <v>61</v>
      </c>
      <c r="K88" s="14"/>
      <c r="O88" s="1" t="e">
        <f>COUNTIF('Barra Med OK'!$C:$C,'Sede Med Ok'!C88)+ COUNTIF('Boca do Rio Med OK'!$C:$C,'Sede Med Ok'!C88)+ COUNTIF('Brotas Med OK'!$C:$C,'Sede Med Ok'!C88)+ COUNTIF('Cabula Med OK'!$C:$C,'Sede Med Ok'!C88)+ COUNTIF('Cajazeiras Med OK'!$C:$C,'Sede Med Ok'!C88)+ COUNTIF('CH Med OK'!$C:$C,'Sede Med Ok'!C88)+ COUNTIF('Itapagipe Med OK'!$C:$C,'Sede Med Ok'!C88)+ COUNTIF('Itapuã Med OK'!$C:$C,'Sede Med Ok'!C88)+ COUNTIF('Liberdade Med OK'!$C:$C,'Sede Med Ok'!C88)+ COUNTIF('Pau da Lima Med OK'!$C:$C,'Sede Med Ok'!C88)+ COUNTIF('SCV Med OK'!$C:$C,'Sede Med Ok'!C88)+ COUNTIF('Subúrbio Med OK'!$C:$C,'Sede Med Ok'!C88)+ COUNTIF('DVIS Med OK'!$C:$C,'Sede Med Ok'!C88)+ COUNTIF('CR Med OK'!$C:$C,'Sede Med Ok'!C88)+ COUNTIF('CCZ Med OK'!$C:$C,'Sede Med Ok'!C88)+ COUNTIF('DRCA Med OK'!$C:$C,'Sede Med Ok'!C88)+ COUNTIF('SAMU Med OK'!$C:$C,'Sede Med Ok'!C88)+ COUNTIF('ESPS Med OK'!$C:$C,'Sede Med Ok'!C88)+ COUNTIF('[1]Fat 1'!$C:$C,'Sede Med Ok'!C88)+ COUNTIF('[1]Fat 2'!$C:$C,'Sede Med Ok'!C88)+ COUNTIF('[1]Fat 3'!$C:$C,'Sede Med Ok'!C88)+ COUNTIF('[1]Fat 4'!$C:$C,'Sede Med Ok'!C88)+ COUNTIF('[1]Fat 5'!$C:$C,'Sede Med Ok'!C88)+ COUNTIF('[2]ARSAL Med'!$C:$C,'Sede Med Ok'!C88)+ COUNTIF('[2]CGM Med'!$C:$C,'Sede Med Ok'!C88)+ COUNTIF('[2]FCM Med'!$C:$C,'Sede Med Ok'!C88)+ COUNTIF('[2]FGM Med'!$C:$C,'Sede Med Ok'!C88)+ COUNTIF('[2]FMLF Med'!$C:$C,'Sede Med Ok'!C88)+ COUNTIF('[2]GCM Med'!$C:$C,'Sede Med Ok'!C88)+ COUNTIF('[2]PGMS Med'!$C:$C,'Sede Med Ok'!C88)+ COUNTIF('[2]SECOM Med'!$C:$C,'Sede Med Ok'!C88)+ COUNTIF('[2]SECULT Med'!$C:$C,'Sede Med Ok'!C88)+ COUNTIF('[2]SEDUR Med'!$C:$C,'Sede Med Ok'!C88)+ COUNTIF('[2]SEFAZ Med'!$C:$C,'Sede Med Ok'!C88)+ COUNTIF('[2]SEGOV Med'!$C:$C,'Sede Med Ok'!C88)+ COUNTIF(#REF!,'Sede Med Ok'!C88)+ COUNTIF('[2]SEMAN Med'!$C:$C,'Sede Med Ok'!C88)+ COUNTIF('[2]SEMDEC Med'!$C:$C,'Sede Med Ok'!C88)+ COUNTIF('[2]SEMGE Med'!$C:$C,'Sede Med Ok'!C88)+ COUNTIF('[2]SEMOB Med'!$C:$C,'Sede Med Ok'!C88)+ COUNTIF('[2]SEMOP Med'!$C:$C,'Sede Med Ok'!C88)+ COUNTIF('[2]SEMUR Med'!$C:$C,'Sede Med Ok'!C88)+ COUNTIF('[2]SPMJ Med'!$C:$C,'Sede Med Ok'!C88)+ COUNTIF('[2]TRANSALVADOR Med'!$C:$C,'Sede Med Ok'!C88)</f>
        <v>#VALUE!</v>
      </c>
    </row>
    <row r="89" spans="1:15" ht="13.5" customHeight="1">
      <c r="A89" s="15" t="s">
        <v>15</v>
      </c>
      <c r="B89" s="49">
        <v>45536</v>
      </c>
      <c r="C89" s="378">
        <v>10080</v>
      </c>
      <c r="D89" s="61">
        <v>45658</v>
      </c>
      <c r="E89" s="61">
        <v>45687</v>
      </c>
      <c r="F89" s="42">
        <f t="shared" si="6"/>
        <v>30</v>
      </c>
      <c r="G89" s="47">
        <v>260</v>
      </c>
      <c r="H89" s="14">
        <v>1</v>
      </c>
      <c r="I89" s="40">
        <f t="shared" ref="I89:I117" si="8">G89/30*H89*F89</f>
        <v>260</v>
      </c>
      <c r="J89" s="55" t="s">
        <v>60</v>
      </c>
      <c r="K89" s="39"/>
      <c r="O89" s="1" t="e">
        <f>COUNTIF('Barra Med OK'!$C:$C,'Sede Med Ok'!C89)+ COUNTIF('Boca do Rio Med OK'!$C:$C,'Sede Med Ok'!C89)+ COUNTIF('Brotas Med OK'!$C:$C,'Sede Med Ok'!C89)+ COUNTIF('Cabula Med OK'!$C:$C,'Sede Med Ok'!C89)+ COUNTIF('Cajazeiras Med OK'!$C:$C,'Sede Med Ok'!C89)+ COUNTIF('CH Med OK'!$C:$C,'Sede Med Ok'!C89)+ COUNTIF('Itapagipe Med OK'!$C:$C,'Sede Med Ok'!C89)+ COUNTIF('Itapuã Med OK'!$C:$C,'Sede Med Ok'!C89)+ COUNTIF('Liberdade Med OK'!$C:$C,'Sede Med Ok'!C89)+ COUNTIF('Pau da Lima Med OK'!$C:$C,'Sede Med Ok'!C89)+ COUNTIF('SCV Med OK'!$C:$C,'Sede Med Ok'!C89)+ COUNTIF('Subúrbio Med OK'!$C:$C,'Sede Med Ok'!C89)+ COUNTIF('DVIS Med OK'!$C:$C,'Sede Med Ok'!C89)+ COUNTIF('CR Med OK'!$C:$C,'Sede Med Ok'!C89)+ COUNTIF('CCZ Med OK'!$C:$C,'Sede Med Ok'!C89)+ COUNTIF('DRCA Med OK'!$C:$C,'Sede Med Ok'!C89)+ COUNTIF('SAMU Med OK'!$C:$C,'Sede Med Ok'!C89)+ COUNTIF('ESPS Med OK'!$C:$C,'Sede Med Ok'!C89)+ COUNTIF('[1]Fat 1'!$C:$C,'Sede Med Ok'!C89)+ COUNTIF('[1]Fat 2'!$C:$C,'Sede Med Ok'!C89)+ COUNTIF('[1]Fat 3'!$C:$C,'Sede Med Ok'!C89)+ COUNTIF('[1]Fat 4'!$C:$C,'Sede Med Ok'!C89)+ COUNTIF('[1]Fat 5'!$C:$C,'Sede Med Ok'!C89)+ COUNTIF('[2]ARSAL Med'!$C:$C,'Sede Med Ok'!C89)+ COUNTIF('[2]CGM Med'!$C:$C,'Sede Med Ok'!C89)+ COUNTIF('[2]FCM Med'!$C:$C,'Sede Med Ok'!C89)+ COUNTIF('[2]FGM Med'!$C:$C,'Sede Med Ok'!C89)+ COUNTIF('[2]FMLF Med'!$C:$C,'Sede Med Ok'!C89)+ COUNTIF('[2]GCM Med'!$C:$C,'Sede Med Ok'!C89)+ COUNTIF('[2]PGMS Med'!$C:$C,'Sede Med Ok'!C89)+ COUNTIF('[2]SECOM Med'!$C:$C,'Sede Med Ok'!C89)+ COUNTIF('[2]SECULT Med'!$C:$C,'Sede Med Ok'!C89)+ COUNTIF('[2]SEDUR Med'!$C:$C,'Sede Med Ok'!C89)+ COUNTIF('[2]SEFAZ Med'!$C:$C,'Sede Med Ok'!C89)+ COUNTIF('[2]SEGOV Med'!$C:$C,'Sede Med Ok'!C89)+ COUNTIF(#REF!,'Sede Med Ok'!C89)+ COUNTIF('[2]SEMAN Med'!$C:$C,'Sede Med Ok'!C89)+ COUNTIF('[2]SEMDEC Med'!$C:$C,'Sede Med Ok'!C89)+ COUNTIF('[2]SEMGE Med'!$C:$C,'Sede Med Ok'!C89)+ COUNTIF('[2]SEMOB Med'!$C:$C,'Sede Med Ok'!C89)+ COUNTIF('[2]SEMOP Med'!$C:$C,'Sede Med Ok'!C89)+ COUNTIF('[2]SEMUR Med'!$C:$C,'Sede Med Ok'!C89)+ COUNTIF('[2]SPMJ Med'!$C:$C,'Sede Med Ok'!C89)+ COUNTIF('[2]TRANSALVADOR Med'!$C:$C,'Sede Med Ok'!C89)</f>
        <v>#VALUE!</v>
      </c>
    </row>
    <row r="90" spans="1:15" ht="13.5" customHeight="1">
      <c r="A90" s="15" t="s">
        <v>15</v>
      </c>
      <c r="B90" s="49">
        <v>45536</v>
      </c>
      <c r="C90" s="378">
        <v>5606</v>
      </c>
      <c r="D90" s="61">
        <v>45658</v>
      </c>
      <c r="E90" s="61">
        <v>45687</v>
      </c>
      <c r="F90" s="42">
        <f t="shared" si="6"/>
        <v>30</v>
      </c>
      <c r="G90" s="47">
        <v>260</v>
      </c>
      <c r="H90" s="14">
        <v>1</v>
      </c>
      <c r="I90" s="40">
        <f t="shared" si="8"/>
        <v>260</v>
      </c>
      <c r="J90" s="56" t="s">
        <v>59</v>
      </c>
      <c r="K90" s="39"/>
      <c r="L90" s="1" t="s">
        <v>58</v>
      </c>
      <c r="O90" s="1" t="e">
        <f>COUNTIF('Barra Med OK'!$C:$C,'Sede Med Ok'!C90)+ COUNTIF('Boca do Rio Med OK'!$C:$C,'Sede Med Ok'!C90)+ COUNTIF('Brotas Med OK'!$C:$C,'Sede Med Ok'!C90)+ COUNTIF('Cabula Med OK'!$C:$C,'Sede Med Ok'!C90)+ COUNTIF('Cajazeiras Med OK'!$C:$C,'Sede Med Ok'!C90)+ COUNTIF('CH Med OK'!$C:$C,'Sede Med Ok'!C90)+ COUNTIF('Itapagipe Med OK'!$C:$C,'Sede Med Ok'!C90)+ COUNTIF('Itapuã Med OK'!$C:$C,'Sede Med Ok'!C90)+ COUNTIF('Liberdade Med OK'!$C:$C,'Sede Med Ok'!C90)+ COUNTIF('Pau da Lima Med OK'!$C:$C,'Sede Med Ok'!C90)+ COUNTIF('SCV Med OK'!$C:$C,'Sede Med Ok'!C90)+ COUNTIF('Subúrbio Med OK'!$C:$C,'Sede Med Ok'!C90)+ COUNTIF('DVIS Med OK'!$C:$C,'Sede Med Ok'!C90)+ COUNTIF('CR Med OK'!$C:$C,'Sede Med Ok'!C90)+ COUNTIF('CCZ Med OK'!$C:$C,'Sede Med Ok'!C90)+ COUNTIF('DRCA Med OK'!$C:$C,'Sede Med Ok'!C90)+ COUNTIF('SAMU Med OK'!$C:$C,'Sede Med Ok'!C90)+ COUNTIF('ESPS Med OK'!$C:$C,'Sede Med Ok'!C90)+ COUNTIF('[1]Fat 1'!$C:$C,'Sede Med Ok'!C90)+ COUNTIF('[1]Fat 2'!$C:$C,'Sede Med Ok'!C90)+ COUNTIF('[1]Fat 3'!$C:$C,'Sede Med Ok'!C90)+ COUNTIF('[1]Fat 4'!$C:$C,'Sede Med Ok'!C90)+ COUNTIF('[1]Fat 5'!$C:$C,'Sede Med Ok'!C90)+ COUNTIF('[2]ARSAL Med'!$C:$C,'Sede Med Ok'!C90)+ COUNTIF('[2]CGM Med'!$C:$C,'Sede Med Ok'!C90)+ COUNTIF('[2]FCM Med'!$C:$C,'Sede Med Ok'!C90)+ COUNTIF('[2]FGM Med'!$C:$C,'Sede Med Ok'!C90)+ COUNTIF('[2]FMLF Med'!$C:$C,'Sede Med Ok'!C90)+ COUNTIF('[2]GCM Med'!$C:$C,'Sede Med Ok'!C90)+ COUNTIF('[2]PGMS Med'!$C:$C,'Sede Med Ok'!C90)+ COUNTIF('[2]SECOM Med'!$C:$C,'Sede Med Ok'!C90)+ COUNTIF('[2]SECULT Med'!$C:$C,'Sede Med Ok'!C90)+ COUNTIF('[2]SEDUR Med'!$C:$C,'Sede Med Ok'!C90)+ COUNTIF('[2]SEFAZ Med'!$C:$C,'Sede Med Ok'!C90)+ COUNTIF('[2]SEGOV Med'!$C:$C,'Sede Med Ok'!C90)+ COUNTIF(#REF!,'Sede Med Ok'!C90)+ COUNTIF('[2]SEMAN Med'!$C:$C,'Sede Med Ok'!C90)+ COUNTIF('[2]SEMDEC Med'!$C:$C,'Sede Med Ok'!C90)+ COUNTIF('[2]SEMGE Med'!$C:$C,'Sede Med Ok'!C90)+ COUNTIF('[2]SEMOB Med'!$C:$C,'Sede Med Ok'!C90)+ COUNTIF('[2]SEMOP Med'!$C:$C,'Sede Med Ok'!C90)+ COUNTIF('[2]SEMUR Med'!$C:$C,'Sede Med Ok'!C90)+ COUNTIF('[2]SPMJ Med'!$C:$C,'Sede Med Ok'!C90)+ COUNTIF('[2]TRANSALVADOR Med'!$C:$C,'Sede Med Ok'!C90)</f>
        <v>#VALUE!</v>
      </c>
    </row>
    <row r="91" spans="1:15" ht="13.5" customHeight="1">
      <c r="A91" s="15" t="s">
        <v>15</v>
      </c>
      <c r="B91" s="49">
        <v>45536</v>
      </c>
      <c r="C91" s="378">
        <v>22281</v>
      </c>
      <c r="D91" s="61">
        <v>45658</v>
      </c>
      <c r="E91" s="61">
        <v>45687</v>
      </c>
      <c r="F91" s="42">
        <f t="shared" si="6"/>
        <v>30</v>
      </c>
      <c r="G91" s="47">
        <v>260</v>
      </c>
      <c r="H91" s="14">
        <v>1</v>
      </c>
      <c r="I91" s="40">
        <f t="shared" si="8"/>
        <v>260</v>
      </c>
      <c r="J91" s="56" t="s">
        <v>59</v>
      </c>
      <c r="K91" s="39"/>
      <c r="L91" s="1" t="s">
        <v>58</v>
      </c>
      <c r="O91" s="1" t="e">
        <f>COUNTIF('Barra Med OK'!$C:$C,'Sede Med Ok'!C91)+ COUNTIF('Boca do Rio Med OK'!$C:$C,'Sede Med Ok'!C91)+ COUNTIF('Brotas Med OK'!$C:$C,'Sede Med Ok'!C91)+ COUNTIF('Cabula Med OK'!$C:$C,'Sede Med Ok'!C91)+ COUNTIF('Cajazeiras Med OK'!$C:$C,'Sede Med Ok'!C91)+ COUNTIF('CH Med OK'!$C:$C,'Sede Med Ok'!C91)+ COUNTIF('Itapagipe Med OK'!$C:$C,'Sede Med Ok'!C91)+ COUNTIF('Itapuã Med OK'!$C:$C,'Sede Med Ok'!C91)+ COUNTIF('Liberdade Med OK'!$C:$C,'Sede Med Ok'!C91)+ COUNTIF('Pau da Lima Med OK'!$C:$C,'Sede Med Ok'!C91)+ COUNTIF('SCV Med OK'!$C:$C,'Sede Med Ok'!C91)+ COUNTIF('Subúrbio Med OK'!$C:$C,'Sede Med Ok'!C91)+ COUNTIF('DVIS Med OK'!$C:$C,'Sede Med Ok'!C91)+ COUNTIF('CR Med OK'!$C:$C,'Sede Med Ok'!C91)+ COUNTIF('CCZ Med OK'!$C:$C,'Sede Med Ok'!C91)+ COUNTIF('DRCA Med OK'!$C:$C,'Sede Med Ok'!C91)+ COUNTIF('SAMU Med OK'!$C:$C,'Sede Med Ok'!C91)+ COUNTIF('ESPS Med OK'!$C:$C,'Sede Med Ok'!C91)+ COUNTIF('[1]Fat 1'!$C:$C,'Sede Med Ok'!C91)+ COUNTIF('[1]Fat 2'!$C:$C,'Sede Med Ok'!C91)+ COUNTIF('[1]Fat 3'!$C:$C,'Sede Med Ok'!C91)+ COUNTIF('[1]Fat 4'!$C:$C,'Sede Med Ok'!C91)+ COUNTIF('[1]Fat 5'!$C:$C,'Sede Med Ok'!C91)+ COUNTIF('[2]ARSAL Med'!$C:$C,'Sede Med Ok'!C91)+ COUNTIF('[2]CGM Med'!$C:$C,'Sede Med Ok'!C91)+ COUNTIF('[2]FCM Med'!$C:$C,'Sede Med Ok'!C91)+ COUNTIF('[2]FGM Med'!$C:$C,'Sede Med Ok'!C91)+ COUNTIF('[2]FMLF Med'!$C:$C,'Sede Med Ok'!C91)+ COUNTIF('[2]GCM Med'!$C:$C,'Sede Med Ok'!C91)+ COUNTIF('[2]PGMS Med'!$C:$C,'Sede Med Ok'!C91)+ COUNTIF('[2]SECOM Med'!$C:$C,'Sede Med Ok'!C91)+ COUNTIF('[2]SECULT Med'!$C:$C,'Sede Med Ok'!C91)+ COUNTIF('[2]SEDUR Med'!$C:$C,'Sede Med Ok'!C91)+ COUNTIF('[2]SEFAZ Med'!$C:$C,'Sede Med Ok'!C91)+ COUNTIF('[2]SEGOV Med'!$C:$C,'Sede Med Ok'!C91)+ COUNTIF(#REF!,'Sede Med Ok'!C91)+ COUNTIF('[2]SEMAN Med'!$C:$C,'Sede Med Ok'!C91)+ COUNTIF('[2]SEMDEC Med'!$C:$C,'Sede Med Ok'!C91)+ COUNTIF('[2]SEMGE Med'!$C:$C,'Sede Med Ok'!C91)+ COUNTIF('[2]SEMOB Med'!$C:$C,'Sede Med Ok'!C91)+ COUNTIF('[2]SEMOP Med'!$C:$C,'Sede Med Ok'!C91)+ COUNTIF('[2]SEMUR Med'!$C:$C,'Sede Med Ok'!C91)+ COUNTIF('[2]SPMJ Med'!$C:$C,'Sede Med Ok'!C91)+ COUNTIF('[2]TRANSALVADOR Med'!$C:$C,'Sede Med Ok'!C91)</f>
        <v>#VALUE!</v>
      </c>
    </row>
    <row r="92" spans="1:15" ht="13.5" customHeight="1">
      <c r="A92" s="15" t="s">
        <v>15</v>
      </c>
      <c r="B92" s="49">
        <v>45536</v>
      </c>
      <c r="C92" s="378">
        <v>7474</v>
      </c>
      <c r="D92" s="61">
        <v>45658</v>
      </c>
      <c r="E92" s="61">
        <v>45687</v>
      </c>
      <c r="F92" s="42">
        <f t="shared" si="6"/>
        <v>30</v>
      </c>
      <c r="G92" s="47">
        <v>260</v>
      </c>
      <c r="H92" s="14">
        <v>1</v>
      </c>
      <c r="I92" s="40">
        <f t="shared" si="8"/>
        <v>260</v>
      </c>
      <c r="J92" s="54" t="s">
        <v>47</v>
      </c>
      <c r="K92" s="39"/>
      <c r="O92" s="1" t="e">
        <f>COUNTIF('Barra Med OK'!$C:$C,'Sede Med Ok'!C92)+ COUNTIF('Boca do Rio Med OK'!$C:$C,'Sede Med Ok'!C92)+ COUNTIF('Brotas Med OK'!$C:$C,'Sede Med Ok'!C92)+ COUNTIF('Cabula Med OK'!$C:$C,'Sede Med Ok'!C92)+ COUNTIF('Cajazeiras Med OK'!$C:$C,'Sede Med Ok'!C92)+ COUNTIF('CH Med OK'!$C:$C,'Sede Med Ok'!C92)+ COUNTIF('Itapagipe Med OK'!$C:$C,'Sede Med Ok'!C92)+ COUNTIF('Itapuã Med OK'!$C:$C,'Sede Med Ok'!C92)+ COUNTIF('Liberdade Med OK'!$C:$C,'Sede Med Ok'!C92)+ COUNTIF('Pau da Lima Med OK'!$C:$C,'Sede Med Ok'!C92)+ COUNTIF('SCV Med OK'!$C:$C,'Sede Med Ok'!C92)+ COUNTIF('Subúrbio Med OK'!$C:$C,'Sede Med Ok'!C92)+ COUNTIF('DVIS Med OK'!$C:$C,'Sede Med Ok'!C92)+ COUNTIF('CR Med OK'!$C:$C,'Sede Med Ok'!C92)+ COUNTIF('CCZ Med OK'!$C:$C,'Sede Med Ok'!C92)+ COUNTIF('DRCA Med OK'!$C:$C,'Sede Med Ok'!C92)+ COUNTIF('SAMU Med OK'!$C:$C,'Sede Med Ok'!C92)+ COUNTIF('ESPS Med OK'!$C:$C,'Sede Med Ok'!C92)+ COUNTIF('[1]Fat 1'!$C:$C,'Sede Med Ok'!C92)+ COUNTIF('[1]Fat 2'!$C:$C,'Sede Med Ok'!C92)+ COUNTIF('[1]Fat 3'!$C:$C,'Sede Med Ok'!C92)+ COUNTIF('[1]Fat 4'!$C:$C,'Sede Med Ok'!C92)+ COUNTIF('[1]Fat 5'!$C:$C,'Sede Med Ok'!C92)+ COUNTIF('[2]ARSAL Med'!$C:$C,'Sede Med Ok'!C92)+ COUNTIF('[2]CGM Med'!$C:$C,'Sede Med Ok'!C92)+ COUNTIF('[2]FCM Med'!$C:$C,'Sede Med Ok'!C92)+ COUNTIF('[2]FGM Med'!$C:$C,'Sede Med Ok'!C92)+ COUNTIF('[2]FMLF Med'!$C:$C,'Sede Med Ok'!C92)+ COUNTIF('[2]GCM Med'!$C:$C,'Sede Med Ok'!C92)+ COUNTIF('[2]PGMS Med'!$C:$C,'Sede Med Ok'!C92)+ COUNTIF('[2]SECOM Med'!$C:$C,'Sede Med Ok'!C92)+ COUNTIF('[2]SECULT Med'!$C:$C,'Sede Med Ok'!C92)+ COUNTIF('[2]SEDUR Med'!$C:$C,'Sede Med Ok'!C92)+ COUNTIF('[2]SEFAZ Med'!$C:$C,'Sede Med Ok'!C92)+ COUNTIF('[2]SEGOV Med'!$C:$C,'Sede Med Ok'!C92)+ COUNTIF(#REF!,'Sede Med Ok'!C92)+ COUNTIF('[2]SEMAN Med'!$C:$C,'Sede Med Ok'!C92)+ COUNTIF('[2]SEMDEC Med'!$C:$C,'Sede Med Ok'!C92)+ COUNTIF('[2]SEMGE Med'!$C:$C,'Sede Med Ok'!C92)+ COUNTIF('[2]SEMOB Med'!$C:$C,'Sede Med Ok'!C92)+ COUNTIF('[2]SEMOP Med'!$C:$C,'Sede Med Ok'!C92)+ COUNTIF('[2]SEMUR Med'!$C:$C,'Sede Med Ok'!C92)+ COUNTIF('[2]SPMJ Med'!$C:$C,'Sede Med Ok'!C92)+ COUNTIF('[2]TRANSALVADOR Med'!$C:$C,'Sede Med Ok'!C92)</f>
        <v>#VALUE!</v>
      </c>
    </row>
    <row r="93" spans="1:15" ht="13.5" customHeight="1">
      <c r="A93" s="15" t="s">
        <v>15</v>
      </c>
      <c r="B93" s="49">
        <v>45536</v>
      </c>
      <c r="C93" s="378">
        <v>11253</v>
      </c>
      <c r="D93" s="61">
        <v>45658</v>
      </c>
      <c r="E93" s="61">
        <v>45687</v>
      </c>
      <c r="F93" s="42">
        <f t="shared" si="6"/>
        <v>30</v>
      </c>
      <c r="G93" s="47">
        <v>260</v>
      </c>
      <c r="H93" s="14">
        <v>1</v>
      </c>
      <c r="I93" s="40">
        <f t="shared" si="8"/>
        <v>260</v>
      </c>
      <c r="J93" s="52" t="s">
        <v>57</v>
      </c>
      <c r="K93" s="39"/>
      <c r="O93" s="1" t="e">
        <f>COUNTIF('Barra Med OK'!$C:$C,'Sede Med Ok'!C93)+ COUNTIF('Boca do Rio Med OK'!$C:$C,'Sede Med Ok'!C93)+ COUNTIF('Brotas Med OK'!$C:$C,'Sede Med Ok'!C93)+ COUNTIF('Cabula Med OK'!$C:$C,'Sede Med Ok'!C93)+ COUNTIF('Cajazeiras Med OK'!$C:$C,'Sede Med Ok'!C93)+ COUNTIF('CH Med OK'!$C:$C,'Sede Med Ok'!C93)+ COUNTIF('Itapagipe Med OK'!$C:$C,'Sede Med Ok'!C93)+ COUNTIF('Itapuã Med OK'!$C:$C,'Sede Med Ok'!C93)+ COUNTIF('Liberdade Med OK'!$C:$C,'Sede Med Ok'!C93)+ COUNTIF('Pau da Lima Med OK'!$C:$C,'Sede Med Ok'!C93)+ COUNTIF('SCV Med OK'!$C:$C,'Sede Med Ok'!C93)+ COUNTIF('Subúrbio Med OK'!$C:$C,'Sede Med Ok'!C93)+ COUNTIF('DVIS Med OK'!$C:$C,'Sede Med Ok'!C93)+ COUNTIF('CR Med OK'!$C:$C,'Sede Med Ok'!C93)+ COUNTIF('CCZ Med OK'!$C:$C,'Sede Med Ok'!C93)+ COUNTIF('DRCA Med OK'!$C:$C,'Sede Med Ok'!C93)+ COUNTIF('SAMU Med OK'!$C:$C,'Sede Med Ok'!C93)+ COUNTIF('ESPS Med OK'!$C:$C,'Sede Med Ok'!C93)+ COUNTIF('[1]Fat 1'!$C:$C,'Sede Med Ok'!C93)+ COUNTIF('[1]Fat 2'!$C:$C,'Sede Med Ok'!C93)+ COUNTIF('[1]Fat 3'!$C:$C,'Sede Med Ok'!C93)+ COUNTIF('[1]Fat 4'!$C:$C,'Sede Med Ok'!C93)+ COUNTIF('[1]Fat 5'!$C:$C,'Sede Med Ok'!C93)+ COUNTIF('[2]ARSAL Med'!$C:$C,'Sede Med Ok'!C93)+ COUNTIF('[2]CGM Med'!$C:$C,'Sede Med Ok'!C93)+ COUNTIF('[2]FCM Med'!$C:$C,'Sede Med Ok'!C93)+ COUNTIF('[2]FGM Med'!$C:$C,'Sede Med Ok'!C93)+ COUNTIF('[2]FMLF Med'!$C:$C,'Sede Med Ok'!C93)+ COUNTIF('[2]GCM Med'!$C:$C,'Sede Med Ok'!C93)+ COUNTIF('[2]PGMS Med'!$C:$C,'Sede Med Ok'!C93)+ COUNTIF('[2]SECOM Med'!$C:$C,'Sede Med Ok'!C93)+ COUNTIF('[2]SECULT Med'!$C:$C,'Sede Med Ok'!C93)+ COUNTIF('[2]SEDUR Med'!$C:$C,'Sede Med Ok'!C93)+ COUNTIF('[2]SEFAZ Med'!$C:$C,'Sede Med Ok'!C93)+ COUNTIF('[2]SEGOV Med'!$C:$C,'Sede Med Ok'!C93)+ COUNTIF(#REF!,'Sede Med Ok'!C93)+ COUNTIF('[2]SEMAN Med'!$C:$C,'Sede Med Ok'!C93)+ COUNTIF('[2]SEMDEC Med'!$C:$C,'Sede Med Ok'!C93)+ COUNTIF('[2]SEMGE Med'!$C:$C,'Sede Med Ok'!C93)+ COUNTIF('[2]SEMOB Med'!$C:$C,'Sede Med Ok'!C93)+ COUNTIF('[2]SEMOP Med'!$C:$C,'Sede Med Ok'!C93)+ COUNTIF('[2]SEMUR Med'!$C:$C,'Sede Med Ok'!C93)+ COUNTIF('[2]SPMJ Med'!$C:$C,'Sede Med Ok'!C93)+ COUNTIF('[2]TRANSALVADOR Med'!$C:$C,'Sede Med Ok'!C93)</f>
        <v>#VALUE!</v>
      </c>
    </row>
    <row r="94" spans="1:15" ht="13.5" customHeight="1">
      <c r="A94" s="15" t="s">
        <v>14</v>
      </c>
      <c r="B94" s="49">
        <v>45536</v>
      </c>
      <c r="C94" s="378">
        <v>330</v>
      </c>
      <c r="D94" s="61">
        <v>45658</v>
      </c>
      <c r="E94" s="61">
        <v>45687</v>
      </c>
      <c r="F94" s="42">
        <f t="shared" si="6"/>
        <v>30</v>
      </c>
      <c r="G94" s="47">
        <v>347</v>
      </c>
      <c r="H94" s="14">
        <v>1</v>
      </c>
      <c r="I94" s="40">
        <f t="shared" si="8"/>
        <v>347</v>
      </c>
      <c r="J94" s="56" t="s">
        <v>56</v>
      </c>
      <c r="K94" s="39"/>
      <c r="O94" s="1" t="e">
        <f>COUNTIF('Barra Med OK'!$C:$C,'Sede Med Ok'!C94)+ COUNTIF('Boca do Rio Med OK'!$C:$C,'Sede Med Ok'!C94)+ COUNTIF('Brotas Med OK'!$C:$C,'Sede Med Ok'!C94)+ COUNTIF('Cabula Med OK'!$C:$C,'Sede Med Ok'!C94)+ COUNTIF('Cajazeiras Med OK'!$C:$C,'Sede Med Ok'!C94)+ COUNTIF('CH Med OK'!$C:$C,'Sede Med Ok'!C94)+ COUNTIF('Itapagipe Med OK'!$C:$C,'Sede Med Ok'!C94)+ COUNTIF('Itapuã Med OK'!$C:$C,'Sede Med Ok'!C94)+ COUNTIF('Liberdade Med OK'!$C:$C,'Sede Med Ok'!C94)+ COUNTIF('Pau da Lima Med OK'!$C:$C,'Sede Med Ok'!C94)+ COUNTIF('SCV Med OK'!$C:$C,'Sede Med Ok'!C94)+ COUNTIF('Subúrbio Med OK'!$C:$C,'Sede Med Ok'!C94)+ COUNTIF('DVIS Med OK'!$C:$C,'Sede Med Ok'!C94)+ COUNTIF('CR Med OK'!$C:$C,'Sede Med Ok'!C94)+ COUNTIF('CCZ Med OK'!$C:$C,'Sede Med Ok'!C94)+ COUNTIF('DRCA Med OK'!$C:$C,'Sede Med Ok'!C94)+ COUNTIF('SAMU Med OK'!$C:$C,'Sede Med Ok'!C94)+ COUNTIF('ESPS Med OK'!$C:$C,'Sede Med Ok'!C94)+ COUNTIF('[1]Fat 1'!$C:$C,'Sede Med Ok'!C94)+ COUNTIF('[1]Fat 2'!$C:$C,'Sede Med Ok'!C94)+ COUNTIF('[1]Fat 3'!$C:$C,'Sede Med Ok'!C94)+ COUNTIF('[1]Fat 4'!$C:$C,'Sede Med Ok'!C94)+ COUNTIF('[1]Fat 5'!$C:$C,'Sede Med Ok'!C94)+ COUNTIF('[2]ARSAL Med'!$C:$C,'Sede Med Ok'!C94)+ COUNTIF('[2]CGM Med'!$C:$C,'Sede Med Ok'!C94)+ COUNTIF('[2]FCM Med'!$C:$C,'Sede Med Ok'!C94)+ COUNTIF('[2]FGM Med'!$C:$C,'Sede Med Ok'!C94)+ COUNTIF('[2]FMLF Med'!$C:$C,'Sede Med Ok'!C94)+ COUNTIF('[2]GCM Med'!$C:$C,'Sede Med Ok'!C94)+ COUNTIF('[2]PGMS Med'!$C:$C,'Sede Med Ok'!C94)+ COUNTIF('[2]SECOM Med'!$C:$C,'Sede Med Ok'!C94)+ COUNTIF('[2]SECULT Med'!$C:$C,'Sede Med Ok'!C94)+ COUNTIF('[2]SEDUR Med'!$C:$C,'Sede Med Ok'!C94)+ COUNTIF('[2]SEFAZ Med'!$C:$C,'Sede Med Ok'!C94)+ COUNTIF('[2]SEGOV Med'!$C:$C,'Sede Med Ok'!C94)+ COUNTIF(#REF!,'Sede Med Ok'!C94)+ COUNTIF('[2]SEMAN Med'!$C:$C,'Sede Med Ok'!C94)+ COUNTIF('[2]SEMDEC Med'!$C:$C,'Sede Med Ok'!C94)+ COUNTIF('[2]SEMGE Med'!$C:$C,'Sede Med Ok'!C94)+ COUNTIF('[2]SEMOB Med'!$C:$C,'Sede Med Ok'!C94)+ COUNTIF('[2]SEMOP Med'!$C:$C,'Sede Med Ok'!C94)+ COUNTIF('[2]SEMUR Med'!$C:$C,'Sede Med Ok'!C94)+ COUNTIF('[2]SPMJ Med'!$C:$C,'Sede Med Ok'!C94)+ COUNTIF('[2]TRANSALVADOR Med'!$C:$C,'Sede Med Ok'!C94)</f>
        <v>#VALUE!</v>
      </c>
    </row>
    <row r="95" spans="1:15" ht="13.5" customHeight="1">
      <c r="A95" s="15" t="s">
        <v>14</v>
      </c>
      <c r="B95" s="49">
        <v>45536</v>
      </c>
      <c r="C95" s="378">
        <v>332</v>
      </c>
      <c r="D95" s="61">
        <v>45658</v>
      </c>
      <c r="E95" s="61">
        <v>45687</v>
      </c>
      <c r="F95" s="42">
        <f t="shared" si="6"/>
        <v>30</v>
      </c>
      <c r="G95" s="47">
        <v>347</v>
      </c>
      <c r="H95" s="14">
        <v>1</v>
      </c>
      <c r="I95" s="40">
        <f t="shared" si="8"/>
        <v>347</v>
      </c>
      <c r="J95" s="56" t="s">
        <v>55</v>
      </c>
      <c r="K95" s="39"/>
      <c r="O95" s="1" t="e">
        <f>COUNTIF('Barra Med OK'!$C:$C,'Sede Med Ok'!C95)+ COUNTIF('Boca do Rio Med OK'!$C:$C,'Sede Med Ok'!C95)+ COUNTIF('Brotas Med OK'!$C:$C,'Sede Med Ok'!C95)+ COUNTIF('Cabula Med OK'!$C:$C,'Sede Med Ok'!C95)+ COUNTIF('Cajazeiras Med OK'!$C:$C,'Sede Med Ok'!C95)+ COUNTIF('CH Med OK'!$C:$C,'Sede Med Ok'!C95)+ COUNTIF('Itapagipe Med OK'!$C:$C,'Sede Med Ok'!C95)+ COUNTIF('Itapuã Med OK'!$C:$C,'Sede Med Ok'!C95)+ COUNTIF('Liberdade Med OK'!$C:$C,'Sede Med Ok'!C95)+ COUNTIF('Pau da Lima Med OK'!$C:$C,'Sede Med Ok'!C95)+ COUNTIF('SCV Med OK'!$C:$C,'Sede Med Ok'!C95)+ COUNTIF('Subúrbio Med OK'!$C:$C,'Sede Med Ok'!C95)+ COUNTIF('DVIS Med OK'!$C:$C,'Sede Med Ok'!C95)+ COUNTIF('CR Med OK'!$C:$C,'Sede Med Ok'!C95)+ COUNTIF('CCZ Med OK'!$C:$C,'Sede Med Ok'!C95)+ COUNTIF('DRCA Med OK'!$C:$C,'Sede Med Ok'!C95)+ COUNTIF('SAMU Med OK'!$C:$C,'Sede Med Ok'!C95)+ COUNTIF('ESPS Med OK'!$C:$C,'Sede Med Ok'!C95)+ COUNTIF('[1]Fat 1'!$C:$C,'Sede Med Ok'!C95)+ COUNTIF('[1]Fat 2'!$C:$C,'Sede Med Ok'!C95)+ COUNTIF('[1]Fat 3'!$C:$C,'Sede Med Ok'!C95)+ COUNTIF('[1]Fat 4'!$C:$C,'Sede Med Ok'!C95)+ COUNTIF('[1]Fat 5'!$C:$C,'Sede Med Ok'!C95)+ COUNTIF('[2]ARSAL Med'!$C:$C,'Sede Med Ok'!C95)+ COUNTIF('[2]CGM Med'!$C:$C,'Sede Med Ok'!C95)+ COUNTIF('[2]FCM Med'!$C:$C,'Sede Med Ok'!C95)+ COUNTIF('[2]FGM Med'!$C:$C,'Sede Med Ok'!C95)+ COUNTIF('[2]FMLF Med'!$C:$C,'Sede Med Ok'!C95)+ COUNTIF('[2]GCM Med'!$C:$C,'Sede Med Ok'!C95)+ COUNTIF('[2]PGMS Med'!$C:$C,'Sede Med Ok'!C95)+ COUNTIF('[2]SECOM Med'!$C:$C,'Sede Med Ok'!C95)+ COUNTIF('[2]SECULT Med'!$C:$C,'Sede Med Ok'!C95)+ COUNTIF('[2]SEDUR Med'!$C:$C,'Sede Med Ok'!C95)+ COUNTIF('[2]SEFAZ Med'!$C:$C,'Sede Med Ok'!C95)+ COUNTIF('[2]SEGOV Med'!$C:$C,'Sede Med Ok'!C95)+ COUNTIF(#REF!,'Sede Med Ok'!C95)+ COUNTIF('[2]SEMAN Med'!$C:$C,'Sede Med Ok'!C95)+ COUNTIF('[2]SEMDEC Med'!$C:$C,'Sede Med Ok'!C95)+ COUNTIF('[2]SEMGE Med'!$C:$C,'Sede Med Ok'!C95)+ COUNTIF('[2]SEMOB Med'!$C:$C,'Sede Med Ok'!C95)+ COUNTIF('[2]SEMOP Med'!$C:$C,'Sede Med Ok'!C95)+ COUNTIF('[2]SEMUR Med'!$C:$C,'Sede Med Ok'!C95)+ COUNTIF('[2]SPMJ Med'!$C:$C,'Sede Med Ok'!C95)+ COUNTIF('[2]TRANSALVADOR Med'!$C:$C,'Sede Med Ok'!C95)</f>
        <v>#VALUE!</v>
      </c>
    </row>
    <row r="96" spans="1:15" ht="13.5" customHeight="1">
      <c r="A96" s="15" t="s">
        <v>14</v>
      </c>
      <c r="B96" s="49">
        <v>45536</v>
      </c>
      <c r="C96" s="378">
        <v>153</v>
      </c>
      <c r="D96" s="61">
        <v>45658</v>
      </c>
      <c r="E96" s="61">
        <v>45687</v>
      </c>
      <c r="F96" s="42">
        <f t="shared" si="6"/>
        <v>30</v>
      </c>
      <c r="G96" s="47">
        <v>347</v>
      </c>
      <c r="H96" s="14">
        <v>1</v>
      </c>
      <c r="I96" s="40">
        <f t="shared" si="8"/>
        <v>347</v>
      </c>
      <c r="J96" s="57" t="s">
        <v>54</v>
      </c>
      <c r="K96" s="39"/>
      <c r="O96" s="1" t="e">
        <f>COUNTIF('Barra Med OK'!$C:$C,'Sede Med Ok'!C96)+ COUNTIF('Boca do Rio Med OK'!$C:$C,'Sede Med Ok'!C96)+ COUNTIF('Brotas Med OK'!$C:$C,'Sede Med Ok'!C96)+ COUNTIF('Cabula Med OK'!$C:$C,'Sede Med Ok'!C96)+ COUNTIF('Cajazeiras Med OK'!$C:$C,'Sede Med Ok'!C96)+ COUNTIF('CH Med OK'!$C:$C,'Sede Med Ok'!C96)+ COUNTIF('Itapagipe Med OK'!$C:$C,'Sede Med Ok'!C96)+ COUNTIF('Itapuã Med OK'!$C:$C,'Sede Med Ok'!C96)+ COUNTIF('Liberdade Med OK'!$C:$C,'Sede Med Ok'!C96)+ COUNTIF('Pau da Lima Med OK'!$C:$C,'Sede Med Ok'!C96)+ COUNTIF('SCV Med OK'!$C:$C,'Sede Med Ok'!C96)+ COUNTIF('Subúrbio Med OK'!$C:$C,'Sede Med Ok'!C96)+ COUNTIF('DVIS Med OK'!$C:$C,'Sede Med Ok'!C96)+ COUNTIF('CR Med OK'!$C:$C,'Sede Med Ok'!C96)+ COUNTIF('CCZ Med OK'!$C:$C,'Sede Med Ok'!C96)+ COUNTIF('DRCA Med OK'!$C:$C,'Sede Med Ok'!C96)+ COUNTIF('SAMU Med OK'!$C:$C,'Sede Med Ok'!C96)+ COUNTIF('ESPS Med OK'!$C:$C,'Sede Med Ok'!C96)+ COUNTIF('[1]Fat 1'!$C:$C,'Sede Med Ok'!C96)+ COUNTIF('[1]Fat 2'!$C:$C,'Sede Med Ok'!C96)+ COUNTIF('[1]Fat 3'!$C:$C,'Sede Med Ok'!C96)+ COUNTIF('[1]Fat 4'!$C:$C,'Sede Med Ok'!C96)+ COUNTIF('[1]Fat 5'!$C:$C,'Sede Med Ok'!C96)+ COUNTIF('[2]ARSAL Med'!$C:$C,'Sede Med Ok'!C96)+ COUNTIF('[2]CGM Med'!$C:$C,'Sede Med Ok'!C96)+ COUNTIF('[2]FCM Med'!$C:$C,'Sede Med Ok'!C96)+ COUNTIF('[2]FGM Med'!$C:$C,'Sede Med Ok'!C96)+ COUNTIF('[2]FMLF Med'!$C:$C,'Sede Med Ok'!C96)+ COUNTIF('[2]GCM Med'!$C:$C,'Sede Med Ok'!C96)+ COUNTIF('[2]PGMS Med'!$C:$C,'Sede Med Ok'!C96)+ COUNTIF('[2]SECOM Med'!$C:$C,'Sede Med Ok'!C96)+ COUNTIF('[2]SECULT Med'!$C:$C,'Sede Med Ok'!C96)+ COUNTIF('[2]SEDUR Med'!$C:$C,'Sede Med Ok'!C96)+ COUNTIF('[2]SEFAZ Med'!$C:$C,'Sede Med Ok'!C96)+ COUNTIF('[2]SEGOV Med'!$C:$C,'Sede Med Ok'!C96)+ COUNTIF(#REF!,'Sede Med Ok'!C96)+ COUNTIF('[2]SEMAN Med'!$C:$C,'Sede Med Ok'!C96)+ COUNTIF('[2]SEMDEC Med'!$C:$C,'Sede Med Ok'!C96)+ COUNTIF('[2]SEMGE Med'!$C:$C,'Sede Med Ok'!C96)+ COUNTIF('[2]SEMOB Med'!$C:$C,'Sede Med Ok'!C96)+ COUNTIF('[2]SEMOP Med'!$C:$C,'Sede Med Ok'!C96)+ COUNTIF('[2]SEMUR Med'!$C:$C,'Sede Med Ok'!C96)+ COUNTIF('[2]SPMJ Med'!$C:$C,'Sede Med Ok'!C96)+ COUNTIF('[2]TRANSALVADOR Med'!$C:$C,'Sede Med Ok'!C96)</f>
        <v>#VALUE!</v>
      </c>
    </row>
    <row r="97" spans="1:15" ht="13.5" customHeight="1">
      <c r="A97" s="15" t="s">
        <v>14</v>
      </c>
      <c r="B97" s="49">
        <v>45536</v>
      </c>
      <c r="C97" s="378">
        <v>9550</v>
      </c>
      <c r="D97" s="61">
        <v>45658</v>
      </c>
      <c r="E97" s="61">
        <v>45687</v>
      </c>
      <c r="F97" s="42">
        <f t="shared" si="6"/>
        <v>30</v>
      </c>
      <c r="G97" s="47">
        <v>347</v>
      </c>
      <c r="H97" s="14">
        <v>1</v>
      </c>
      <c r="I97" s="40">
        <f t="shared" si="8"/>
        <v>347</v>
      </c>
      <c r="J97" s="57" t="s">
        <v>53</v>
      </c>
      <c r="K97" s="39"/>
      <c r="O97" s="1" t="e">
        <f>COUNTIF('Barra Med OK'!$C:$C,'Sede Med Ok'!C97)+ COUNTIF('Boca do Rio Med OK'!$C:$C,'Sede Med Ok'!C97)+ COUNTIF('Brotas Med OK'!$C:$C,'Sede Med Ok'!C97)+ COUNTIF('Cabula Med OK'!$C:$C,'Sede Med Ok'!C97)+ COUNTIF('Cajazeiras Med OK'!$C:$C,'Sede Med Ok'!C97)+ COUNTIF('CH Med OK'!$C:$C,'Sede Med Ok'!C97)+ COUNTIF('Itapagipe Med OK'!$C:$C,'Sede Med Ok'!C97)+ COUNTIF('Itapuã Med OK'!$C:$C,'Sede Med Ok'!C97)+ COUNTIF('Liberdade Med OK'!$C:$C,'Sede Med Ok'!C97)+ COUNTIF('Pau da Lima Med OK'!$C:$C,'Sede Med Ok'!C97)+ COUNTIF('SCV Med OK'!$C:$C,'Sede Med Ok'!C97)+ COUNTIF('Subúrbio Med OK'!$C:$C,'Sede Med Ok'!C97)+ COUNTIF('DVIS Med OK'!$C:$C,'Sede Med Ok'!C97)+ COUNTIF('CR Med OK'!$C:$C,'Sede Med Ok'!C97)+ COUNTIF('CCZ Med OK'!$C:$C,'Sede Med Ok'!C97)+ COUNTIF('DRCA Med OK'!$C:$C,'Sede Med Ok'!C97)+ COUNTIF('SAMU Med OK'!$C:$C,'Sede Med Ok'!C97)+ COUNTIF('ESPS Med OK'!$C:$C,'Sede Med Ok'!C97)+ COUNTIF('[1]Fat 1'!$C:$C,'Sede Med Ok'!C97)+ COUNTIF('[1]Fat 2'!$C:$C,'Sede Med Ok'!C97)+ COUNTIF('[1]Fat 3'!$C:$C,'Sede Med Ok'!C97)+ COUNTIF('[1]Fat 4'!$C:$C,'Sede Med Ok'!C97)+ COUNTIF('[1]Fat 5'!$C:$C,'Sede Med Ok'!C97)+ COUNTIF('[2]ARSAL Med'!$C:$C,'Sede Med Ok'!C97)+ COUNTIF('[2]CGM Med'!$C:$C,'Sede Med Ok'!C97)+ COUNTIF('[2]FCM Med'!$C:$C,'Sede Med Ok'!C97)+ COUNTIF('[2]FGM Med'!$C:$C,'Sede Med Ok'!C97)+ COUNTIF('[2]FMLF Med'!$C:$C,'Sede Med Ok'!C97)+ COUNTIF('[2]GCM Med'!$C:$C,'Sede Med Ok'!C97)+ COUNTIF('[2]PGMS Med'!$C:$C,'Sede Med Ok'!C97)+ COUNTIF('[2]SECOM Med'!$C:$C,'Sede Med Ok'!C97)+ COUNTIF('[2]SECULT Med'!$C:$C,'Sede Med Ok'!C97)+ COUNTIF('[2]SEDUR Med'!$C:$C,'Sede Med Ok'!C97)+ COUNTIF('[2]SEFAZ Med'!$C:$C,'Sede Med Ok'!C97)+ COUNTIF('[2]SEGOV Med'!$C:$C,'Sede Med Ok'!C97)+ COUNTIF(#REF!,'Sede Med Ok'!C97)+ COUNTIF('[2]SEMAN Med'!$C:$C,'Sede Med Ok'!C97)+ COUNTIF('[2]SEMDEC Med'!$C:$C,'Sede Med Ok'!C97)+ COUNTIF('[2]SEMGE Med'!$C:$C,'Sede Med Ok'!C97)+ COUNTIF('[2]SEMOB Med'!$C:$C,'Sede Med Ok'!C97)+ COUNTIF('[2]SEMOP Med'!$C:$C,'Sede Med Ok'!C97)+ COUNTIF('[2]SEMUR Med'!$C:$C,'Sede Med Ok'!C97)+ COUNTIF('[2]SPMJ Med'!$C:$C,'Sede Med Ok'!C97)+ COUNTIF('[2]TRANSALVADOR Med'!$C:$C,'Sede Med Ok'!C97)</f>
        <v>#VALUE!</v>
      </c>
    </row>
    <row r="98" spans="1:15" ht="13.5" customHeight="1">
      <c r="A98" s="15" t="s">
        <v>14</v>
      </c>
      <c r="B98" s="49">
        <v>45536</v>
      </c>
      <c r="C98" s="378">
        <v>9551</v>
      </c>
      <c r="D98" s="61">
        <v>45658</v>
      </c>
      <c r="E98" s="61">
        <v>45687</v>
      </c>
      <c r="F98" s="42">
        <f t="shared" si="6"/>
        <v>30</v>
      </c>
      <c r="G98" s="47">
        <v>347</v>
      </c>
      <c r="H98" s="14">
        <v>1</v>
      </c>
      <c r="I98" s="40">
        <f t="shared" si="8"/>
        <v>347</v>
      </c>
      <c r="J98" s="57" t="s">
        <v>52</v>
      </c>
      <c r="K98" s="39"/>
      <c r="O98" s="1" t="e">
        <f>COUNTIF('Barra Med OK'!$C:$C,'Sede Med Ok'!C98)+ COUNTIF('Boca do Rio Med OK'!$C:$C,'Sede Med Ok'!C98)+ COUNTIF('Brotas Med OK'!$C:$C,'Sede Med Ok'!C98)+ COUNTIF('Cabula Med OK'!$C:$C,'Sede Med Ok'!C98)+ COUNTIF('Cajazeiras Med OK'!$C:$C,'Sede Med Ok'!C98)+ COUNTIF('CH Med OK'!$C:$C,'Sede Med Ok'!C98)+ COUNTIF('Itapagipe Med OK'!$C:$C,'Sede Med Ok'!C98)+ COUNTIF('Itapuã Med OK'!$C:$C,'Sede Med Ok'!C98)+ COUNTIF('Liberdade Med OK'!$C:$C,'Sede Med Ok'!C98)+ COUNTIF('Pau da Lima Med OK'!$C:$C,'Sede Med Ok'!C98)+ COUNTIF('SCV Med OK'!$C:$C,'Sede Med Ok'!C98)+ COUNTIF('Subúrbio Med OK'!$C:$C,'Sede Med Ok'!C98)+ COUNTIF('DVIS Med OK'!$C:$C,'Sede Med Ok'!C98)+ COUNTIF('CR Med OK'!$C:$C,'Sede Med Ok'!C98)+ COUNTIF('CCZ Med OK'!$C:$C,'Sede Med Ok'!C98)+ COUNTIF('DRCA Med OK'!$C:$C,'Sede Med Ok'!C98)+ COUNTIF('SAMU Med OK'!$C:$C,'Sede Med Ok'!C98)+ COUNTIF('ESPS Med OK'!$C:$C,'Sede Med Ok'!C98)+ COUNTIF('[1]Fat 1'!$C:$C,'Sede Med Ok'!C98)+ COUNTIF('[1]Fat 2'!$C:$C,'Sede Med Ok'!C98)+ COUNTIF('[1]Fat 3'!$C:$C,'Sede Med Ok'!C98)+ COUNTIF('[1]Fat 4'!$C:$C,'Sede Med Ok'!C98)+ COUNTIF('[1]Fat 5'!$C:$C,'Sede Med Ok'!C98)+ COUNTIF('[2]ARSAL Med'!$C:$C,'Sede Med Ok'!C98)+ COUNTIF('[2]CGM Med'!$C:$C,'Sede Med Ok'!C98)+ COUNTIF('[2]FCM Med'!$C:$C,'Sede Med Ok'!C98)+ COUNTIF('[2]FGM Med'!$C:$C,'Sede Med Ok'!C98)+ COUNTIF('[2]FMLF Med'!$C:$C,'Sede Med Ok'!C98)+ COUNTIF('[2]GCM Med'!$C:$C,'Sede Med Ok'!C98)+ COUNTIF('[2]PGMS Med'!$C:$C,'Sede Med Ok'!C98)+ COUNTIF('[2]SECOM Med'!$C:$C,'Sede Med Ok'!C98)+ COUNTIF('[2]SECULT Med'!$C:$C,'Sede Med Ok'!C98)+ COUNTIF('[2]SEDUR Med'!$C:$C,'Sede Med Ok'!C98)+ COUNTIF('[2]SEFAZ Med'!$C:$C,'Sede Med Ok'!C98)+ COUNTIF('[2]SEGOV Med'!$C:$C,'Sede Med Ok'!C98)+ COUNTIF(#REF!,'Sede Med Ok'!C98)+ COUNTIF('[2]SEMAN Med'!$C:$C,'Sede Med Ok'!C98)+ COUNTIF('[2]SEMDEC Med'!$C:$C,'Sede Med Ok'!C98)+ COUNTIF('[2]SEMGE Med'!$C:$C,'Sede Med Ok'!C98)+ COUNTIF('[2]SEMOB Med'!$C:$C,'Sede Med Ok'!C98)+ COUNTIF('[2]SEMOP Med'!$C:$C,'Sede Med Ok'!C98)+ COUNTIF('[2]SEMUR Med'!$C:$C,'Sede Med Ok'!C98)+ COUNTIF('[2]SPMJ Med'!$C:$C,'Sede Med Ok'!C98)+ COUNTIF('[2]TRANSALVADOR Med'!$C:$C,'Sede Med Ok'!C98)</f>
        <v>#VALUE!</v>
      </c>
    </row>
    <row r="99" spans="1:15" ht="13.5" customHeight="1">
      <c r="A99" s="15" t="s">
        <v>14</v>
      </c>
      <c r="B99" s="49">
        <v>45536</v>
      </c>
      <c r="C99" s="378">
        <v>326</v>
      </c>
      <c r="D99" s="61">
        <v>45658</v>
      </c>
      <c r="E99" s="61">
        <v>45687</v>
      </c>
      <c r="F99" s="42">
        <f t="shared" ref="F99:F117" si="9">(E99-D99)+1</f>
        <v>30</v>
      </c>
      <c r="G99" s="47">
        <v>347</v>
      </c>
      <c r="H99" s="14">
        <v>1</v>
      </c>
      <c r="I99" s="40">
        <f t="shared" si="8"/>
        <v>347</v>
      </c>
      <c r="J99" s="57" t="s">
        <v>51</v>
      </c>
      <c r="K99" s="39"/>
      <c r="O99" s="1" t="e">
        <f>COUNTIF('Barra Med OK'!$C:$C,'Sede Med Ok'!C99)+ COUNTIF('Boca do Rio Med OK'!$C:$C,'Sede Med Ok'!C99)+ COUNTIF('Brotas Med OK'!$C:$C,'Sede Med Ok'!C99)+ COUNTIF('Cabula Med OK'!$C:$C,'Sede Med Ok'!C99)+ COUNTIF('Cajazeiras Med OK'!$C:$C,'Sede Med Ok'!C99)+ COUNTIF('CH Med OK'!$C:$C,'Sede Med Ok'!C99)+ COUNTIF('Itapagipe Med OK'!$C:$C,'Sede Med Ok'!C99)+ COUNTIF('Itapuã Med OK'!$C:$C,'Sede Med Ok'!C99)+ COUNTIF('Liberdade Med OK'!$C:$C,'Sede Med Ok'!C99)+ COUNTIF('Pau da Lima Med OK'!$C:$C,'Sede Med Ok'!C99)+ COUNTIF('SCV Med OK'!$C:$C,'Sede Med Ok'!C99)+ COUNTIF('Subúrbio Med OK'!$C:$C,'Sede Med Ok'!C99)+ COUNTIF('DVIS Med OK'!$C:$C,'Sede Med Ok'!C99)+ COUNTIF('CR Med OK'!$C:$C,'Sede Med Ok'!C99)+ COUNTIF('CCZ Med OK'!$C:$C,'Sede Med Ok'!C99)+ COUNTIF('DRCA Med OK'!$C:$C,'Sede Med Ok'!C99)+ COUNTIF('SAMU Med OK'!$C:$C,'Sede Med Ok'!C99)+ COUNTIF('ESPS Med OK'!$C:$C,'Sede Med Ok'!C99)+ COUNTIF('[1]Fat 1'!$C:$C,'Sede Med Ok'!C99)+ COUNTIF('[1]Fat 2'!$C:$C,'Sede Med Ok'!C99)+ COUNTIF('[1]Fat 3'!$C:$C,'Sede Med Ok'!C99)+ COUNTIF('[1]Fat 4'!$C:$C,'Sede Med Ok'!C99)+ COUNTIF('[1]Fat 5'!$C:$C,'Sede Med Ok'!C99)+ COUNTIF('[2]ARSAL Med'!$C:$C,'Sede Med Ok'!C99)+ COUNTIF('[2]CGM Med'!$C:$C,'Sede Med Ok'!C99)+ COUNTIF('[2]FCM Med'!$C:$C,'Sede Med Ok'!C99)+ COUNTIF('[2]FGM Med'!$C:$C,'Sede Med Ok'!C99)+ COUNTIF('[2]FMLF Med'!$C:$C,'Sede Med Ok'!C99)+ COUNTIF('[2]GCM Med'!$C:$C,'Sede Med Ok'!C99)+ COUNTIF('[2]PGMS Med'!$C:$C,'Sede Med Ok'!C99)+ COUNTIF('[2]SECOM Med'!$C:$C,'Sede Med Ok'!C99)+ COUNTIF('[2]SECULT Med'!$C:$C,'Sede Med Ok'!C99)+ COUNTIF('[2]SEDUR Med'!$C:$C,'Sede Med Ok'!C99)+ COUNTIF('[2]SEFAZ Med'!$C:$C,'Sede Med Ok'!C99)+ COUNTIF('[2]SEGOV Med'!$C:$C,'Sede Med Ok'!C99)+ COUNTIF(#REF!,'Sede Med Ok'!C99)+ COUNTIF('[2]SEMAN Med'!$C:$C,'Sede Med Ok'!C99)+ COUNTIF('[2]SEMDEC Med'!$C:$C,'Sede Med Ok'!C99)+ COUNTIF('[2]SEMGE Med'!$C:$C,'Sede Med Ok'!C99)+ COUNTIF('[2]SEMOB Med'!$C:$C,'Sede Med Ok'!C99)+ COUNTIF('[2]SEMOP Med'!$C:$C,'Sede Med Ok'!C99)+ COUNTIF('[2]SEMUR Med'!$C:$C,'Sede Med Ok'!C99)+ COUNTIF('[2]SPMJ Med'!$C:$C,'Sede Med Ok'!C99)+ COUNTIF('[2]TRANSALVADOR Med'!$C:$C,'Sede Med Ok'!C99)</f>
        <v>#VALUE!</v>
      </c>
    </row>
    <row r="100" spans="1:15" ht="13.5" customHeight="1">
      <c r="A100" s="15" t="s">
        <v>14</v>
      </c>
      <c r="B100" s="49">
        <v>45536</v>
      </c>
      <c r="C100" s="267">
        <v>628</v>
      </c>
      <c r="D100" s="61">
        <v>45658</v>
      </c>
      <c r="E100" s="61">
        <v>45687</v>
      </c>
      <c r="F100" s="42">
        <f t="shared" si="9"/>
        <v>30</v>
      </c>
      <c r="G100" s="47">
        <v>238</v>
      </c>
      <c r="H100" s="14">
        <v>1</v>
      </c>
      <c r="I100" s="40">
        <f t="shared" si="8"/>
        <v>238</v>
      </c>
      <c r="J100" s="57" t="s">
        <v>50</v>
      </c>
      <c r="K100" s="39"/>
      <c r="O100" s="1" t="e">
        <f>COUNTIF('Barra Med OK'!$C:$C,'Sede Med Ok'!C100)+ COUNTIF('Boca do Rio Med OK'!$C:$C,'Sede Med Ok'!C100)+ COUNTIF('Brotas Med OK'!$C:$C,'Sede Med Ok'!C100)+ COUNTIF('Cabula Med OK'!$C:$C,'Sede Med Ok'!C100)+ COUNTIF('Cajazeiras Med OK'!$C:$C,'Sede Med Ok'!C100)+ COUNTIF('CH Med OK'!$C:$C,'Sede Med Ok'!C100)+ COUNTIF('Itapagipe Med OK'!$C:$C,'Sede Med Ok'!C100)+ COUNTIF('Itapuã Med OK'!$C:$C,'Sede Med Ok'!C100)+ COUNTIF('Liberdade Med OK'!$C:$C,'Sede Med Ok'!C100)+ COUNTIF('Pau da Lima Med OK'!$C:$C,'Sede Med Ok'!C100)+ COUNTIF('SCV Med OK'!$C:$C,'Sede Med Ok'!C100)+ COUNTIF('Subúrbio Med OK'!$C:$C,'Sede Med Ok'!C100)+ COUNTIF('DVIS Med OK'!$C:$C,'Sede Med Ok'!C100)+ COUNTIF('CR Med OK'!$C:$C,'Sede Med Ok'!C100)+ COUNTIF('CCZ Med OK'!$C:$C,'Sede Med Ok'!C100)+ COUNTIF('DRCA Med OK'!$C:$C,'Sede Med Ok'!C100)+ COUNTIF('SAMU Med OK'!$C:$C,'Sede Med Ok'!C100)+ COUNTIF('ESPS Med OK'!$C:$C,'Sede Med Ok'!C100)+ COUNTIF('[1]Fat 1'!$C:$C,'Sede Med Ok'!C100)+ COUNTIF('[1]Fat 2'!$C:$C,'Sede Med Ok'!C100)+ COUNTIF('[1]Fat 3'!$C:$C,'Sede Med Ok'!C100)+ COUNTIF('[1]Fat 4'!$C:$C,'Sede Med Ok'!C100)+ COUNTIF('[1]Fat 5'!$C:$C,'Sede Med Ok'!C100)+ COUNTIF('[2]ARSAL Med'!$C:$C,'Sede Med Ok'!C100)+ COUNTIF('[2]CGM Med'!$C:$C,'Sede Med Ok'!C100)+ COUNTIF('[2]FCM Med'!$C:$C,'Sede Med Ok'!C100)+ COUNTIF('[2]FGM Med'!$C:$C,'Sede Med Ok'!C100)+ COUNTIF('[2]FMLF Med'!$C:$C,'Sede Med Ok'!C100)+ COUNTIF('[2]GCM Med'!$C:$C,'Sede Med Ok'!C100)+ COUNTIF('[2]PGMS Med'!$C:$C,'Sede Med Ok'!C100)+ COUNTIF('[2]SECOM Med'!$C:$C,'Sede Med Ok'!C100)+ COUNTIF('[2]SECULT Med'!$C:$C,'Sede Med Ok'!C100)+ COUNTIF('[2]SEDUR Med'!$C:$C,'Sede Med Ok'!C100)+ COUNTIF('[2]SEFAZ Med'!$C:$C,'Sede Med Ok'!C100)+ COUNTIF('[2]SEGOV Med'!$C:$C,'Sede Med Ok'!C100)+ COUNTIF(#REF!,'Sede Med Ok'!C100)+ COUNTIF('[2]SEMAN Med'!$C:$C,'Sede Med Ok'!C100)+ COUNTIF('[2]SEMDEC Med'!$C:$C,'Sede Med Ok'!C100)+ COUNTIF('[2]SEMGE Med'!$C:$C,'Sede Med Ok'!C100)+ COUNTIF('[2]SEMOB Med'!$C:$C,'Sede Med Ok'!C100)+ COUNTIF('[2]SEMOP Med'!$C:$C,'Sede Med Ok'!C100)+ COUNTIF('[2]SEMUR Med'!$C:$C,'Sede Med Ok'!C100)+ COUNTIF('[2]SPMJ Med'!$C:$C,'Sede Med Ok'!C100)+ COUNTIF('[2]TRANSALVADOR Med'!$C:$C,'Sede Med Ok'!C100)</f>
        <v>#VALUE!</v>
      </c>
    </row>
    <row r="101" spans="1:15" ht="13.5" customHeight="1">
      <c r="A101" s="15" t="s">
        <v>11</v>
      </c>
      <c r="B101" s="49">
        <v>45603</v>
      </c>
      <c r="C101" s="267">
        <v>427</v>
      </c>
      <c r="D101" s="61">
        <v>45658</v>
      </c>
      <c r="E101" s="61">
        <v>45687</v>
      </c>
      <c r="F101" s="42">
        <f t="shared" si="9"/>
        <v>30</v>
      </c>
      <c r="G101" s="47">
        <v>447</v>
      </c>
      <c r="H101" s="14">
        <v>1</v>
      </c>
      <c r="I101" s="40">
        <f t="shared" si="8"/>
        <v>447</v>
      </c>
      <c r="J101" s="57" t="s">
        <v>1107</v>
      </c>
      <c r="K101" s="51">
        <v>71151</v>
      </c>
      <c r="O101" s="1" t="e">
        <f>COUNTIF('Barra Med OK'!$C:$C,'Sede Med Ok'!C101)+ COUNTIF('Boca do Rio Med OK'!$C:$C,'Sede Med Ok'!C101)+ COUNTIF('Brotas Med OK'!$C:$C,'Sede Med Ok'!C101)+ COUNTIF('Cabula Med OK'!$C:$C,'Sede Med Ok'!C101)+ COUNTIF('Cajazeiras Med OK'!$C:$C,'Sede Med Ok'!C101)+ COUNTIF('CH Med OK'!$C:$C,'Sede Med Ok'!C101)+ COUNTIF('Itapagipe Med OK'!$C:$C,'Sede Med Ok'!C101)+ COUNTIF('Itapuã Med OK'!$C:$C,'Sede Med Ok'!C101)+ COUNTIF('Liberdade Med OK'!$C:$C,'Sede Med Ok'!C101)+ COUNTIF('Pau da Lima Med OK'!$C:$C,'Sede Med Ok'!C101)+ COUNTIF('SCV Med OK'!$C:$C,'Sede Med Ok'!C101)+ COUNTIF('Subúrbio Med OK'!$C:$C,'Sede Med Ok'!C101)+ COUNTIF('DVIS Med OK'!$C:$C,'Sede Med Ok'!C101)+ COUNTIF('CR Med OK'!$C:$C,'Sede Med Ok'!C101)+ COUNTIF('CCZ Med OK'!$C:$C,'Sede Med Ok'!C101)+ COUNTIF('DRCA Med OK'!$C:$C,'Sede Med Ok'!C101)+ COUNTIF('SAMU Med OK'!$C:$C,'Sede Med Ok'!C101)+ COUNTIF('ESPS Med OK'!$C:$C,'Sede Med Ok'!C101)+ COUNTIF('[1]Fat 1'!$C:$C,'Sede Med Ok'!C101)+ COUNTIF('[1]Fat 2'!$C:$C,'Sede Med Ok'!C101)+ COUNTIF('[1]Fat 3'!$C:$C,'Sede Med Ok'!C101)+ COUNTIF('[1]Fat 4'!$C:$C,'Sede Med Ok'!C101)+ COUNTIF('[1]Fat 5'!$C:$C,'Sede Med Ok'!C101)+ COUNTIF('[2]ARSAL Med'!$C:$C,'Sede Med Ok'!C101)+ COUNTIF('[2]CGM Med'!$C:$C,'Sede Med Ok'!C101)+ COUNTIF('[2]FCM Med'!$C:$C,'Sede Med Ok'!C101)+ COUNTIF('[2]FGM Med'!$C:$C,'Sede Med Ok'!C101)+ COUNTIF('[2]FMLF Med'!$C:$C,'Sede Med Ok'!C101)+ COUNTIF('[2]GCM Med'!$C:$C,'Sede Med Ok'!C101)+ COUNTIF('[2]PGMS Med'!$C:$C,'Sede Med Ok'!C101)+ COUNTIF('[2]SECOM Med'!$C:$C,'Sede Med Ok'!C101)+ COUNTIF('[2]SECULT Med'!$C:$C,'Sede Med Ok'!C101)+ COUNTIF('[2]SEDUR Med'!$C:$C,'Sede Med Ok'!C101)+ COUNTIF('[2]SEFAZ Med'!$C:$C,'Sede Med Ok'!C101)+ COUNTIF('[2]SEGOV Med'!$C:$C,'Sede Med Ok'!C101)+ COUNTIF(#REF!,'Sede Med Ok'!C101)+ COUNTIF('[2]SEMAN Med'!$C:$C,'Sede Med Ok'!C101)+ COUNTIF('[2]SEMDEC Med'!$C:$C,'Sede Med Ok'!C101)+ COUNTIF('[2]SEMGE Med'!$C:$C,'Sede Med Ok'!C101)+ COUNTIF('[2]SEMOB Med'!$C:$C,'Sede Med Ok'!C101)+ COUNTIF('[2]SEMOP Med'!$C:$C,'Sede Med Ok'!C101)+ COUNTIF('[2]SEMUR Med'!$C:$C,'Sede Med Ok'!C101)+ COUNTIF('[2]SPMJ Med'!$C:$C,'Sede Med Ok'!C101)+ COUNTIF('[2]TRANSALVADOR Med'!$C:$C,'Sede Med Ok'!C101)</f>
        <v>#VALUE!</v>
      </c>
    </row>
    <row r="102" spans="1:15" ht="13.5" customHeight="1">
      <c r="A102" s="15" t="s">
        <v>11</v>
      </c>
      <c r="B102" s="49">
        <v>45536</v>
      </c>
      <c r="C102" s="267">
        <v>4371</v>
      </c>
      <c r="D102" s="61">
        <v>45658</v>
      </c>
      <c r="E102" s="61">
        <v>45687</v>
      </c>
      <c r="F102" s="42">
        <f t="shared" si="9"/>
        <v>30</v>
      </c>
      <c r="G102" s="47">
        <v>447</v>
      </c>
      <c r="H102" s="14">
        <v>1</v>
      </c>
      <c r="I102" s="40">
        <f t="shared" si="8"/>
        <v>447</v>
      </c>
      <c r="J102" s="56" t="s">
        <v>49</v>
      </c>
      <c r="K102" s="39"/>
      <c r="O102" s="1" t="e">
        <f>COUNTIF('Barra Med OK'!$C:$C,'Sede Med Ok'!C102)+ COUNTIF('Boca do Rio Med OK'!$C:$C,'Sede Med Ok'!C102)+ COUNTIF('Brotas Med OK'!$C:$C,'Sede Med Ok'!C102)+ COUNTIF('Cabula Med OK'!$C:$C,'Sede Med Ok'!C102)+ COUNTIF('Cajazeiras Med OK'!$C:$C,'Sede Med Ok'!C102)+ COUNTIF('CH Med OK'!$C:$C,'Sede Med Ok'!C102)+ COUNTIF('Itapagipe Med OK'!$C:$C,'Sede Med Ok'!C102)+ COUNTIF('Itapuã Med OK'!$C:$C,'Sede Med Ok'!C102)+ COUNTIF('Liberdade Med OK'!$C:$C,'Sede Med Ok'!C102)+ COUNTIF('Pau da Lima Med OK'!$C:$C,'Sede Med Ok'!C102)+ COUNTIF('SCV Med OK'!$C:$C,'Sede Med Ok'!C102)+ COUNTIF('Subúrbio Med OK'!$C:$C,'Sede Med Ok'!C102)+ COUNTIF('DVIS Med OK'!$C:$C,'Sede Med Ok'!C102)+ COUNTIF('CR Med OK'!$C:$C,'Sede Med Ok'!C102)+ COUNTIF('CCZ Med OK'!$C:$C,'Sede Med Ok'!C102)+ COUNTIF('DRCA Med OK'!$C:$C,'Sede Med Ok'!C102)+ COUNTIF('SAMU Med OK'!$C:$C,'Sede Med Ok'!C102)+ COUNTIF('ESPS Med OK'!$C:$C,'Sede Med Ok'!C102)+ COUNTIF('[1]Fat 1'!$C:$C,'Sede Med Ok'!C102)+ COUNTIF('[1]Fat 2'!$C:$C,'Sede Med Ok'!C102)+ COUNTIF('[1]Fat 3'!$C:$C,'Sede Med Ok'!C102)+ COUNTIF('[1]Fat 4'!$C:$C,'Sede Med Ok'!C102)+ COUNTIF('[1]Fat 5'!$C:$C,'Sede Med Ok'!C102)+ COUNTIF('[2]ARSAL Med'!$C:$C,'Sede Med Ok'!C102)+ COUNTIF('[2]CGM Med'!$C:$C,'Sede Med Ok'!C102)+ COUNTIF('[2]FCM Med'!$C:$C,'Sede Med Ok'!C102)+ COUNTIF('[2]FGM Med'!$C:$C,'Sede Med Ok'!C102)+ COUNTIF('[2]FMLF Med'!$C:$C,'Sede Med Ok'!C102)+ COUNTIF('[2]GCM Med'!$C:$C,'Sede Med Ok'!C102)+ COUNTIF('[2]PGMS Med'!$C:$C,'Sede Med Ok'!C102)+ COUNTIF('[2]SECOM Med'!$C:$C,'Sede Med Ok'!C102)+ COUNTIF('[2]SECULT Med'!$C:$C,'Sede Med Ok'!C102)+ COUNTIF('[2]SEDUR Med'!$C:$C,'Sede Med Ok'!C102)+ COUNTIF('[2]SEFAZ Med'!$C:$C,'Sede Med Ok'!C102)+ COUNTIF('[2]SEGOV Med'!$C:$C,'Sede Med Ok'!C102)+ COUNTIF(#REF!,'Sede Med Ok'!C102)+ COUNTIF('[2]SEMAN Med'!$C:$C,'Sede Med Ok'!C102)+ COUNTIF('[2]SEMDEC Med'!$C:$C,'Sede Med Ok'!C102)+ COUNTIF('[2]SEMGE Med'!$C:$C,'Sede Med Ok'!C102)+ COUNTIF('[2]SEMOB Med'!$C:$C,'Sede Med Ok'!C102)+ COUNTIF('[2]SEMOP Med'!$C:$C,'Sede Med Ok'!C102)+ COUNTIF('[2]SEMUR Med'!$C:$C,'Sede Med Ok'!C102)+ COUNTIF('[2]SPMJ Med'!$C:$C,'Sede Med Ok'!C102)+ COUNTIF('[2]TRANSALVADOR Med'!$C:$C,'Sede Med Ok'!C102)</f>
        <v>#VALUE!</v>
      </c>
    </row>
    <row r="103" spans="1:15" ht="13.5" customHeight="1">
      <c r="A103" s="15" t="s">
        <v>11</v>
      </c>
      <c r="B103" s="49">
        <v>45536</v>
      </c>
      <c r="C103" s="378">
        <v>364</v>
      </c>
      <c r="D103" s="61">
        <v>45658</v>
      </c>
      <c r="E103" s="61">
        <v>45687</v>
      </c>
      <c r="F103" s="42">
        <f t="shared" si="9"/>
        <v>30</v>
      </c>
      <c r="G103" s="47">
        <v>447</v>
      </c>
      <c r="H103" s="14">
        <v>1</v>
      </c>
      <c r="I103" s="40">
        <f t="shared" si="8"/>
        <v>447</v>
      </c>
      <c r="J103" s="55" t="s">
        <v>48</v>
      </c>
      <c r="K103" s="39"/>
      <c r="O103" s="1" t="e">
        <f>COUNTIF('Barra Med OK'!$C:$C,'Sede Med Ok'!C103)+ COUNTIF('Boca do Rio Med OK'!$C:$C,'Sede Med Ok'!C103)+ COUNTIF('Brotas Med OK'!$C:$C,'Sede Med Ok'!C103)+ COUNTIF('Cabula Med OK'!$C:$C,'Sede Med Ok'!C103)+ COUNTIF('Cajazeiras Med OK'!$C:$C,'Sede Med Ok'!C103)+ COUNTIF('CH Med OK'!$C:$C,'Sede Med Ok'!C103)+ COUNTIF('Itapagipe Med OK'!$C:$C,'Sede Med Ok'!C103)+ COUNTIF('Itapuã Med OK'!$C:$C,'Sede Med Ok'!C103)+ COUNTIF('Liberdade Med OK'!$C:$C,'Sede Med Ok'!C103)+ COUNTIF('Pau da Lima Med OK'!$C:$C,'Sede Med Ok'!C103)+ COUNTIF('SCV Med OK'!$C:$C,'Sede Med Ok'!C103)+ COUNTIF('Subúrbio Med OK'!$C:$C,'Sede Med Ok'!C103)+ COUNTIF('DVIS Med OK'!$C:$C,'Sede Med Ok'!C103)+ COUNTIF('CR Med OK'!$C:$C,'Sede Med Ok'!C103)+ COUNTIF('CCZ Med OK'!$C:$C,'Sede Med Ok'!C103)+ COUNTIF('DRCA Med OK'!$C:$C,'Sede Med Ok'!C103)+ COUNTIF('SAMU Med OK'!$C:$C,'Sede Med Ok'!C103)+ COUNTIF('ESPS Med OK'!$C:$C,'Sede Med Ok'!C103)+ COUNTIF('[1]Fat 1'!$C:$C,'Sede Med Ok'!C103)+ COUNTIF('[1]Fat 2'!$C:$C,'Sede Med Ok'!C103)+ COUNTIF('[1]Fat 3'!$C:$C,'Sede Med Ok'!C103)+ COUNTIF('[1]Fat 4'!$C:$C,'Sede Med Ok'!C103)+ COUNTIF('[1]Fat 5'!$C:$C,'Sede Med Ok'!C103)+ COUNTIF('[2]ARSAL Med'!$C:$C,'Sede Med Ok'!C103)+ COUNTIF('[2]CGM Med'!$C:$C,'Sede Med Ok'!C103)+ COUNTIF('[2]FCM Med'!$C:$C,'Sede Med Ok'!C103)+ COUNTIF('[2]FGM Med'!$C:$C,'Sede Med Ok'!C103)+ COUNTIF('[2]FMLF Med'!$C:$C,'Sede Med Ok'!C103)+ COUNTIF('[2]GCM Med'!$C:$C,'Sede Med Ok'!C103)+ COUNTIF('[2]PGMS Med'!$C:$C,'Sede Med Ok'!C103)+ COUNTIF('[2]SECOM Med'!$C:$C,'Sede Med Ok'!C103)+ COUNTIF('[2]SECULT Med'!$C:$C,'Sede Med Ok'!C103)+ COUNTIF('[2]SEDUR Med'!$C:$C,'Sede Med Ok'!C103)+ COUNTIF('[2]SEFAZ Med'!$C:$C,'Sede Med Ok'!C103)+ COUNTIF('[2]SEGOV Med'!$C:$C,'Sede Med Ok'!C103)+ COUNTIF(#REF!,'Sede Med Ok'!C103)+ COUNTIF('[2]SEMAN Med'!$C:$C,'Sede Med Ok'!C103)+ COUNTIF('[2]SEMDEC Med'!$C:$C,'Sede Med Ok'!C103)+ COUNTIF('[2]SEMGE Med'!$C:$C,'Sede Med Ok'!C103)+ COUNTIF('[2]SEMOB Med'!$C:$C,'Sede Med Ok'!C103)+ COUNTIF('[2]SEMOP Med'!$C:$C,'Sede Med Ok'!C103)+ COUNTIF('[2]SEMUR Med'!$C:$C,'Sede Med Ok'!C103)+ COUNTIF('[2]SPMJ Med'!$C:$C,'Sede Med Ok'!C103)+ COUNTIF('[2]TRANSALVADOR Med'!$C:$C,'Sede Med Ok'!C103)</f>
        <v>#VALUE!</v>
      </c>
    </row>
    <row r="104" spans="1:15" ht="13.5" customHeight="1">
      <c r="A104" s="15" t="s">
        <v>11</v>
      </c>
      <c r="B104" s="49">
        <v>45536</v>
      </c>
      <c r="C104" s="378">
        <v>7500</v>
      </c>
      <c r="D104" s="61">
        <v>45658</v>
      </c>
      <c r="E104" s="61">
        <v>45687</v>
      </c>
      <c r="F104" s="42">
        <f t="shared" si="9"/>
        <v>30</v>
      </c>
      <c r="G104" s="47">
        <v>447</v>
      </c>
      <c r="H104" s="14">
        <v>1</v>
      </c>
      <c r="I104" s="40">
        <f t="shared" si="8"/>
        <v>447</v>
      </c>
      <c r="J104" s="54" t="s">
        <v>47</v>
      </c>
      <c r="K104" s="39"/>
      <c r="O104" s="1" t="e">
        <f>COUNTIF('Barra Med OK'!$C:$C,'Sede Med Ok'!C104)+ COUNTIF('Boca do Rio Med OK'!$C:$C,'Sede Med Ok'!C104)+ COUNTIF('Brotas Med OK'!$C:$C,'Sede Med Ok'!C104)+ COUNTIF('Cabula Med OK'!$C:$C,'Sede Med Ok'!C104)+ COUNTIF('Cajazeiras Med OK'!$C:$C,'Sede Med Ok'!C104)+ COUNTIF('CH Med OK'!$C:$C,'Sede Med Ok'!C104)+ COUNTIF('Itapagipe Med OK'!$C:$C,'Sede Med Ok'!C104)+ COUNTIF('Itapuã Med OK'!$C:$C,'Sede Med Ok'!C104)+ COUNTIF('Liberdade Med OK'!$C:$C,'Sede Med Ok'!C104)+ COUNTIF('Pau da Lima Med OK'!$C:$C,'Sede Med Ok'!C104)+ COUNTIF('SCV Med OK'!$C:$C,'Sede Med Ok'!C104)+ COUNTIF('Subúrbio Med OK'!$C:$C,'Sede Med Ok'!C104)+ COUNTIF('DVIS Med OK'!$C:$C,'Sede Med Ok'!C104)+ COUNTIF('CR Med OK'!$C:$C,'Sede Med Ok'!C104)+ COUNTIF('CCZ Med OK'!$C:$C,'Sede Med Ok'!C104)+ COUNTIF('DRCA Med OK'!$C:$C,'Sede Med Ok'!C104)+ COUNTIF('SAMU Med OK'!$C:$C,'Sede Med Ok'!C104)+ COUNTIF('ESPS Med OK'!$C:$C,'Sede Med Ok'!C104)+ COUNTIF('[1]Fat 1'!$C:$C,'Sede Med Ok'!C104)+ COUNTIF('[1]Fat 2'!$C:$C,'Sede Med Ok'!C104)+ COUNTIF('[1]Fat 3'!$C:$C,'Sede Med Ok'!C104)+ COUNTIF('[1]Fat 4'!$C:$C,'Sede Med Ok'!C104)+ COUNTIF('[1]Fat 5'!$C:$C,'Sede Med Ok'!C104)+ COUNTIF('[2]ARSAL Med'!$C:$C,'Sede Med Ok'!C104)+ COUNTIF('[2]CGM Med'!$C:$C,'Sede Med Ok'!C104)+ COUNTIF('[2]FCM Med'!$C:$C,'Sede Med Ok'!C104)+ COUNTIF('[2]FGM Med'!$C:$C,'Sede Med Ok'!C104)+ COUNTIF('[2]FMLF Med'!$C:$C,'Sede Med Ok'!C104)+ COUNTIF('[2]GCM Med'!$C:$C,'Sede Med Ok'!C104)+ COUNTIF('[2]PGMS Med'!$C:$C,'Sede Med Ok'!C104)+ COUNTIF('[2]SECOM Med'!$C:$C,'Sede Med Ok'!C104)+ COUNTIF('[2]SECULT Med'!$C:$C,'Sede Med Ok'!C104)+ COUNTIF('[2]SEDUR Med'!$C:$C,'Sede Med Ok'!C104)+ COUNTIF('[2]SEFAZ Med'!$C:$C,'Sede Med Ok'!C104)+ COUNTIF('[2]SEGOV Med'!$C:$C,'Sede Med Ok'!C104)+ COUNTIF(#REF!,'Sede Med Ok'!C104)+ COUNTIF('[2]SEMAN Med'!$C:$C,'Sede Med Ok'!C104)+ COUNTIF('[2]SEMDEC Med'!$C:$C,'Sede Med Ok'!C104)+ COUNTIF('[2]SEMGE Med'!$C:$C,'Sede Med Ok'!C104)+ COUNTIF('[2]SEMOB Med'!$C:$C,'Sede Med Ok'!C104)+ COUNTIF('[2]SEMOP Med'!$C:$C,'Sede Med Ok'!C104)+ COUNTIF('[2]SEMUR Med'!$C:$C,'Sede Med Ok'!C104)+ COUNTIF('[2]SPMJ Med'!$C:$C,'Sede Med Ok'!C104)+ COUNTIF('[2]TRANSALVADOR Med'!$C:$C,'Sede Med Ok'!C104)</f>
        <v>#VALUE!</v>
      </c>
    </row>
    <row r="105" spans="1:15" ht="13.5" customHeight="1">
      <c r="A105" s="15" t="s">
        <v>11</v>
      </c>
      <c r="B105" s="49">
        <v>45536</v>
      </c>
      <c r="C105" s="378">
        <v>12826</v>
      </c>
      <c r="D105" s="61">
        <v>45658</v>
      </c>
      <c r="E105" s="61">
        <v>45687</v>
      </c>
      <c r="F105" s="42">
        <f t="shared" si="9"/>
        <v>30</v>
      </c>
      <c r="G105" s="47">
        <v>447</v>
      </c>
      <c r="H105" s="14">
        <v>1</v>
      </c>
      <c r="I105" s="40">
        <f t="shared" si="8"/>
        <v>447</v>
      </c>
      <c r="J105" s="53" t="s">
        <v>46</v>
      </c>
      <c r="K105" s="39"/>
      <c r="O105" s="1" t="e">
        <f>COUNTIF('Barra Med OK'!$C:$C,'Sede Med Ok'!C105)+ COUNTIF('Boca do Rio Med OK'!$C:$C,'Sede Med Ok'!C105)+ COUNTIF('Brotas Med OK'!$C:$C,'Sede Med Ok'!C105)+ COUNTIF('Cabula Med OK'!$C:$C,'Sede Med Ok'!C105)+ COUNTIF('Cajazeiras Med OK'!$C:$C,'Sede Med Ok'!C105)+ COUNTIF('CH Med OK'!$C:$C,'Sede Med Ok'!C105)+ COUNTIF('Itapagipe Med OK'!$C:$C,'Sede Med Ok'!C105)+ COUNTIF('Itapuã Med OK'!$C:$C,'Sede Med Ok'!C105)+ COUNTIF('Liberdade Med OK'!$C:$C,'Sede Med Ok'!C105)+ COUNTIF('Pau da Lima Med OK'!$C:$C,'Sede Med Ok'!C105)+ COUNTIF('SCV Med OK'!$C:$C,'Sede Med Ok'!C105)+ COUNTIF('Subúrbio Med OK'!$C:$C,'Sede Med Ok'!C105)+ COUNTIF('DVIS Med OK'!$C:$C,'Sede Med Ok'!C105)+ COUNTIF('CR Med OK'!$C:$C,'Sede Med Ok'!C105)+ COUNTIF('CCZ Med OK'!$C:$C,'Sede Med Ok'!C105)+ COUNTIF('DRCA Med OK'!$C:$C,'Sede Med Ok'!C105)+ COUNTIF('SAMU Med OK'!$C:$C,'Sede Med Ok'!C105)+ COUNTIF('ESPS Med OK'!$C:$C,'Sede Med Ok'!C105)+ COUNTIF('[1]Fat 1'!$C:$C,'Sede Med Ok'!C105)+ COUNTIF('[1]Fat 2'!$C:$C,'Sede Med Ok'!C105)+ COUNTIF('[1]Fat 3'!$C:$C,'Sede Med Ok'!C105)+ COUNTIF('[1]Fat 4'!$C:$C,'Sede Med Ok'!C105)+ COUNTIF('[1]Fat 5'!$C:$C,'Sede Med Ok'!C105)+ COUNTIF('[2]ARSAL Med'!$C:$C,'Sede Med Ok'!C105)+ COUNTIF('[2]CGM Med'!$C:$C,'Sede Med Ok'!C105)+ COUNTIF('[2]FCM Med'!$C:$C,'Sede Med Ok'!C105)+ COUNTIF('[2]FGM Med'!$C:$C,'Sede Med Ok'!C105)+ COUNTIF('[2]FMLF Med'!$C:$C,'Sede Med Ok'!C105)+ COUNTIF('[2]GCM Med'!$C:$C,'Sede Med Ok'!C105)+ COUNTIF('[2]PGMS Med'!$C:$C,'Sede Med Ok'!C105)+ COUNTIF('[2]SECOM Med'!$C:$C,'Sede Med Ok'!C105)+ COUNTIF('[2]SECULT Med'!$C:$C,'Sede Med Ok'!C105)+ COUNTIF('[2]SEDUR Med'!$C:$C,'Sede Med Ok'!C105)+ COUNTIF('[2]SEFAZ Med'!$C:$C,'Sede Med Ok'!C105)+ COUNTIF('[2]SEGOV Med'!$C:$C,'Sede Med Ok'!C105)+ COUNTIF(#REF!,'Sede Med Ok'!C105)+ COUNTIF('[2]SEMAN Med'!$C:$C,'Sede Med Ok'!C105)+ COUNTIF('[2]SEMDEC Med'!$C:$C,'Sede Med Ok'!C105)+ COUNTIF('[2]SEMGE Med'!$C:$C,'Sede Med Ok'!C105)+ COUNTIF('[2]SEMOB Med'!$C:$C,'Sede Med Ok'!C105)+ COUNTIF('[2]SEMOP Med'!$C:$C,'Sede Med Ok'!C105)+ COUNTIF('[2]SEMUR Med'!$C:$C,'Sede Med Ok'!C105)+ COUNTIF('[2]SPMJ Med'!$C:$C,'Sede Med Ok'!C105)+ COUNTIF('[2]TRANSALVADOR Med'!$C:$C,'Sede Med Ok'!C105)</f>
        <v>#VALUE!</v>
      </c>
    </row>
    <row r="106" spans="1:15" ht="13.5" customHeight="1">
      <c r="A106" s="15" t="s">
        <v>10</v>
      </c>
      <c r="B106" s="49">
        <v>45536</v>
      </c>
      <c r="C106" s="378">
        <v>7771</v>
      </c>
      <c r="D106" s="61">
        <v>45658</v>
      </c>
      <c r="E106" s="61">
        <v>45687</v>
      </c>
      <c r="F106" s="42">
        <f t="shared" si="9"/>
        <v>30</v>
      </c>
      <c r="G106" s="47">
        <v>497</v>
      </c>
      <c r="H106" s="14">
        <v>1</v>
      </c>
      <c r="I106" s="40">
        <f t="shared" si="8"/>
        <v>497</v>
      </c>
      <c r="J106" s="52" t="s">
        <v>45</v>
      </c>
      <c r="K106" s="39"/>
      <c r="O106" s="1" t="e">
        <f>COUNTIF('Barra Med OK'!$C:$C,'Sede Med Ok'!C106)+ COUNTIF('Boca do Rio Med OK'!$C:$C,'Sede Med Ok'!C106)+ COUNTIF('Brotas Med OK'!$C:$C,'Sede Med Ok'!C106)+ COUNTIF('Cabula Med OK'!$C:$C,'Sede Med Ok'!C106)+ COUNTIF('Cajazeiras Med OK'!$C:$C,'Sede Med Ok'!C106)+ COUNTIF('CH Med OK'!$C:$C,'Sede Med Ok'!C106)+ COUNTIF('Itapagipe Med OK'!$C:$C,'Sede Med Ok'!C106)+ COUNTIF('Itapuã Med OK'!$C:$C,'Sede Med Ok'!C106)+ COUNTIF('Liberdade Med OK'!$C:$C,'Sede Med Ok'!C106)+ COUNTIF('Pau da Lima Med OK'!$C:$C,'Sede Med Ok'!C106)+ COUNTIF('SCV Med OK'!$C:$C,'Sede Med Ok'!C106)+ COUNTIF('Subúrbio Med OK'!$C:$C,'Sede Med Ok'!C106)+ COUNTIF('DVIS Med OK'!$C:$C,'Sede Med Ok'!C106)+ COUNTIF('CR Med OK'!$C:$C,'Sede Med Ok'!C106)+ COUNTIF('CCZ Med OK'!$C:$C,'Sede Med Ok'!C106)+ COUNTIF('DRCA Med OK'!$C:$C,'Sede Med Ok'!C106)+ COUNTIF('SAMU Med OK'!$C:$C,'Sede Med Ok'!C106)+ COUNTIF('ESPS Med OK'!$C:$C,'Sede Med Ok'!C106)+ COUNTIF('[1]Fat 1'!$C:$C,'Sede Med Ok'!C106)+ COUNTIF('[1]Fat 2'!$C:$C,'Sede Med Ok'!C106)+ COUNTIF('[1]Fat 3'!$C:$C,'Sede Med Ok'!C106)+ COUNTIF('[1]Fat 4'!$C:$C,'Sede Med Ok'!C106)+ COUNTIF('[1]Fat 5'!$C:$C,'Sede Med Ok'!C106)+ COUNTIF('[2]ARSAL Med'!$C:$C,'Sede Med Ok'!C106)+ COUNTIF('[2]CGM Med'!$C:$C,'Sede Med Ok'!C106)+ COUNTIF('[2]FCM Med'!$C:$C,'Sede Med Ok'!C106)+ COUNTIF('[2]FGM Med'!$C:$C,'Sede Med Ok'!C106)+ COUNTIF('[2]FMLF Med'!$C:$C,'Sede Med Ok'!C106)+ COUNTIF('[2]GCM Med'!$C:$C,'Sede Med Ok'!C106)+ COUNTIF('[2]PGMS Med'!$C:$C,'Sede Med Ok'!C106)+ COUNTIF('[2]SECOM Med'!$C:$C,'Sede Med Ok'!C106)+ COUNTIF('[2]SECULT Med'!$C:$C,'Sede Med Ok'!C106)+ COUNTIF('[2]SEDUR Med'!$C:$C,'Sede Med Ok'!C106)+ COUNTIF('[2]SEFAZ Med'!$C:$C,'Sede Med Ok'!C106)+ COUNTIF('[2]SEGOV Med'!$C:$C,'Sede Med Ok'!C106)+ COUNTIF(#REF!,'Sede Med Ok'!C106)+ COUNTIF('[2]SEMAN Med'!$C:$C,'Sede Med Ok'!C106)+ COUNTIF('[2]SEMDEC Med'!$C:$C,'Sede Med Ok'!C106)+ COUNTIF('[2]SEMGE Med'!$C:$C,'Sede Med Ok'!C106)+ COUNTIF('[2]SEMOB Med'!$C:$C,'Sede Med Ok'!C106)+ COUNTIF('[2]SEMOP Med'!$C:$C,'Sede Med Ok'!C106)+ COUNTIF('[2]SEMUR Med'!$C:$C,'Sede Med Ok'!C106)+ COUNTIF('[2]SPMJ Med'!$C:$C,'Sede Med Ok'!C106)+ COUNTIF('[2]TRANSALVADOR Med'!$C:$C,'Sede Med Ok'!C106)</f>
        <v>#VALUE!</v>
      </c>
    </row>
    <row r="107" spans="1:15" ht="13.5" customHeight="1">
      <c r="A107" s="15" t="s">
        <v>9</v>
      </c>
      <c r="B107" s="49">
        <v>45536</v>
      </c>
      <c r="C107" s="378">
        <v>5978</v>
      </c>
      <c r="D107" s="61">
        <v>45658</v>
      </c>
      <c r="E107" s="61">
        <v>45687</v>
      </c>
      <c r="F107" s="42">
        <f t="shared" si="9"/>
        <v>30</v>
      </c>
      <c r="G107" s="47">
        <v>597</v>
      </c>
      <c r="H107" s="14">
        <v>1</v>
      </c>
      <c r="I107" s="40">
        <f t="shared" si="8"/>
        <v>597</v>
      </c>
      <c r="J107" s="52" t="s">
        <v>44</v>
      </c>
      <c r="K107" s="39"/>
      <c r="O107" s="1" t="e">
        <f>COUNTIF('Barra Med OK'!$C:$C,'Sede Med Ok'!C107)+ COUNTIF('Boca do Rio Med OK'!$C:$C,'Sede Med Ok'!C107)+ COUNTIF('Brotas Med OK'!$C:$C,'Sede Med Ok'!C107)+ COUNTIF('Cabula Med OK'!$C:$C,'Sede Med Ok'!C107)+ COUNTIF('Cajazeiras Med OK'!$C:$C,'Sede Med Ok'!C107)+ COUNTIF('CH Med OK'!$C:$C,'Sede Med Ok'!C107)+ COUNTIF('Itapagipe Med OK'!$C:$C,'Sede Med Ok'!C107)+ COUNTIF('Itapuã Med OK'!$C:$C,'Sede Med Ok'!C107)+ COUNTIF('Liberdade Med OK'!$C:$C,'Sede Med Ok'!C107)+ COUNTIF('Pau da Lima Med OK'!$C:$C,'Sede Med Ok'!C107)+ COUNTIF('SCV Med OK'!$C:$C,'Sede Med Ok'!C107)+ COUNTIF('Subúrbio Med OK'!$C:$C,'Sede Med Ok'!C107)+ COUNTIF('DVIS Med OK'!$C:$C,'Sede Med Ok'!C107)+ COUNTIF('CR Med OK'!$C:$C,'Sede Med Ok'!C107)+ COUNTIF('CCZ Med OK'!$C:$C,'Sede Med Ok'!C107)+ COUNTIF('DRCA Med OK'!$C:$C,'Sede Med Ok'!C107)+ COUNTIF('SAMU Med OK'!$C:$C,'Sede Med Ok'!C107)+ COUNTIF('ESPS Med OK'!$C:$C,'Sede Med Ok'!C107)+ COUNTIF('[1]Fat 1'!$C:$C,'Sede Med Ok'!C107)+ COUNTIF('[1]Fat 2'!$C:$C,'Sede Med Ok'!C107)+ COUNTIF('[1]Fat 3'!$C:$C,'Sede Med Ok'!C107)+ COUNTIF('[1]Fat 4'!$C:$C,'Sede Med Ok'!C107)+ COUNTIF('[1]Fat 5'!$C:$C,'Sede Med Ok'!C107)+ COUNTIF('[2]ARSAL Med'!$C:$C,'Sede Med Ok'!C107)+ COUNTIF('[2]CGM Med'!$C:$C,'Sede Med Ok'!C107)+ COUNTIF('[2]FCM Med'!$C:$C,'Sede Med Ok'!C107)+ COUNTIF('[2]FGM Med'!$C:$C,'Sede Med Ok'!C107)+ COUNTIF('[2]FMLF Med'!$C:$C,'Sede Med Ok'!C107)+ COUNTIF('[2]GCM Med'!$C:$C,'Sede Med Ok'!C107)+ COUNTIF('[2]PGMS Med'!$C:$C,'Sede Med Ok'!C107)+ COUNTIF('[2]SECOM Med'!$C:$C,'Sede Med Ok'!C107)+ COUNTIF('[2]SECULT Med'!$C:$C,'Sede Med Ok'!C107)+ COUNTIF('[2]SEDUR Med'!$C:$C,'Sede Med Ok'!C107)+ COUNTIF('[2]SEFAZ Med'!$C:$C,'Sede Med Ok'!C107)+ COUNTIF('[2]SEGOV Med'!$C:$C,'Sede Med Ok'!C107)+ COUNTIF(#REF!,'Sede Med Ok'!C107)+ COUNTIF('[2]SEMAN Med'!$C:$C,'Sede Med Ok'!C107)+ COUNTIF('[2]SEMDEC Med'!$C:$C,'Sede Med Ok'!C107)+ COUNTIF('[2]SEMGE Med'!$C:$C,'Sede Med Ok'!C107)+ COUNTIF('[2]SEMOB Med'!$C:$C,'Sede Med Ok'!C107)+ COUNTIF('[2]SEMOP Med'!$C:$C,'Sede Med Ok'!C107)+ COUNTIF('[2]SEMUR Med'!$C:$C,'Sede Med Ok'!C107)+ COUNTIF('[2]SPMJ Med'!$C:$C,'Sede Med Ok'!C107)+ COUNTIF('[2]TRANSALVADOR Med'!$C:$C,'Sede Med Ok'!C107)</f>
        <v>#VALUE!</v>
      </c>
    </row>
    <row r="108" spans="1:15" ht="13.5" customHeight="1">
      <c r="A108" s="15" t="s">
        <v>9</v>
      </c>
      <c r="B108" s="49">
        <v>45536</v>
      </c>
      <c r="C108" s="378">
        <v>6786</v>
      </c>
      <c r="D108" s="61">
        <v>45658</v>
      </c>
      <c r="E108" s="61">
        <v>45687</v>
      </c>
      <c r="F108" s="42">
        <f t="shared" si="9"/>
        <v>30</v>
      </c>
      <c r="G108" s="47">
        <v>597</v>
      </c>
      <c r="H108" s="14">
        <v>1</v>
      </c>
      <c r="I108" s="40">
        <f t="shared" si="8"/>
        <v>597</v>
      </c>
      <c r="J108" s="52" t="s">
        <v>43</v>
      </c>
      <c r="K108" s="39"/>
      <c r="O108" s="1" t="e">
        <f>COUNTIF('Barra Med OK'!$C:$C,'Sede Med Ok'!C108)+ COUNTIF('Boca do Rio Med OK'!$C:$C,'Sede Med Ok'!C108)+ COUNTIF('Brotas Med OK'!$C:$C,'Sede Med Ok'!C108)+ COUNTIF('Cabula Med OK'!$C:$C,'Sede Med Ok'!C108)+ COUNTIF('Cajazeiras Med OK'!$C:$C,'Sede Med Ok'!C108)+ COUNTIF('CH Med OK'!$C:$C,'Sede Med Ok'!C108)+ COUNTIF('Itapagipe Med OK'!$C:$C,'Sede Med Ok'!C108)+ COUNTIF('Itapuã Med OK'!$C:$C,'Sede Med Ok'!C108)+ COUNTIF('Liberdade Med OK'!$C:$C,'Sede Med Ok'!C108)+ COUNTIF('Pau da Lima Med OK'!$C:$C,'Sede Med Ok'!C108)+ COUNTIF('SCV Med OK'!$C:$C,'Sede Med Ok'!C108)+ COUNTIF('Subúrbio Med OK'!$C:$C,'Sede Med Ok'!C108)+ COUNTIF('DVIS Med OK'!$C:$C,'Sede Med Ok'!C108)+ COUNTIF('CR Med OK'!$C:$C,'Sede Med Ok'!C108)+ COUNTIF('CCZ Med OK'!$C:$C,'Sede Med Ok'!C108)+ COUNTIF('DRCA Med OK'!$C:$C,'Sede Med Ok'!C108)+ COUNTIF('SAMU Med OK'!$C:$C,'Sede Med Ok'!C108)+ COUNTIF('ESPS Med OK'!$C:$C,'Sede Med Ok'!C108)+ COUNTIF('[1]Fat 1'!$C:$C,'Sede Med Ok'!C108)+ COUNTIF('[1]Fat 2'!$C:$C,'Sede Med Ok'!C108)+ COUNTIF('[1]Fat 3'!$C:$C,'Sede Med Ok'!C108)+ COUNTIF('[1]Fat 4'!$C:$C,'Sede Med Ok'!C108)+ COUNTIF('[1]Fat 5'!$C:$C,'Sede Med Ok'!C108)+ COUNTIF('[2]ARSAL Med'!$C:$C,'Sede Med Ok'!C108)+ COUNTIF('[2]CGM Med'!$C:$C,'Sede Med Ok'!C108)+ COUNTIF('[2]FCM Med'!$C:$C,'Sede Med Ok'!C108)+ COUNTIF('[2]FGM Med'!$C:$C,'Sede Med Ok'!C108)+ COUNTIF('[2]FMLF Med'!$C:$C,'Sede Med Ok'!C108)+ COUNTIF('[2]GCM Med'!$C:$C,'Sede Med Ok'!C108)+ COUNTIF('[2]PGMS Med'!$C:$C,'Sede Med Ok'!C108)+ COUNTIF('[2]SECOM Med'!$C:$C,'Sede Med Ok'!C108)+ COUNTIF('[2]SECULT Med'!$C:$C,'Sede Med Ok'!C108)+ COUNTIF('[2]SEDUR Med'!$C:$C,'Sede Med Ok'!C108)+ COUNTIF('[2]SEFAZ Med'!$C:$C,'Sede Med Ok'!C108)+ COUNTIF('[2]SEGOV Med'!$C:$C,'Sede Med Ok'!C108)+ COUNTIF(#REF!,'Sede Med Ok'!C108)+ COUNTIF('[2]SEMAN Med'!$C:$C,'Sede Med Ok'!C108)+ COUNTIF('[2]SEMDEC Med'!$C:$C,'Sede Med Ok'!C108)+ COUNTIF('[2]SEMGE Med'!$C:$C,'Sede Med Ok'!C108)+ COUNTIF('[2]SEMOB Med'!$C:$C,'Sede Med Ok'!C108)+ COUNTIF('[2]SEMOP Med'!$C:$C,'Sede Med Ok'!C108)+ COUNTIF('[2]SEMUR Med'!$C:$C,'Sede Med Ok'!C108)+ COUNTIF('[2]SPMJ Med'!$C:$C,'Sede Med Ok'!C108)+ COUNTIF('[2]TRANSALVADOR Med'!$C:$C,'Sede Med Ok'!C108)</f>
        <v>#VALUE!</v>
      </c>
    </row>
    <row r="109" spans="1:15" ht="13.5" customHeight="1">
      <c r="A109" s="15" t="s">
        <v>9</v>
      </c>
      <c r="B109" s="49">
        <v>45536</v>
      </c>
      <c r="C109" s="378">
        <v>7384</v>
      </c>
      <c r="D109" s="61">
        <v>45658</v>
      </c>
      <c r="E109" s="61">
        <v>45687</v>
      </c>
      <c r="F109" s="42">
        <f t="shared" si="9"/>
        <v>30</v>
      </c>
      <c r="G109" s="47">
        <v>597</v>
      </c>
      <c r="H109" s="14">
        <v>1</v>
      </c>
      <c r="I109" s="40">
        <f t="shared" si="8"/>
        <v>597</v>
      </c>
      <c r="J109" s="52" t="s">
        <v>42</v>
      </c>
      <c r="K109" s="39"/>
      <c r="O109" s="1" t="e">
        <f>COUNTIF('Barra Med OK'!$C:$C,'Sede Med Ok'!C109)+ COUNTIF('Boca do Rio Med OK'!$C:$C,'Sede Med Ok'!C109)+ COUNTIF('Brotas Med OK'!$C:$C,'Sede Med Ok'!C109)+ COUNTIF('Cabula Med OK'!$C:$C,'Sede Med Ok'!C109)+ COUNTIF('Cajazeiras Med OK'!$C:$C,'Sede Med Ok'!C109)+ COUNTIF('CH Med OK'!$C:$C,'Sede Med Ok'!C109)+ COUNTIF('Itapagipe Med OK'!$C:$C,'Sede Med Ok'!C109)+ COUNTIF('Itapuã Med OK'!$C:$C,'Sede Med Ok'!C109)+ COUNTIF('Liberdade Med OK'!$C:$C,'Sede Med Ok'!C109)+ COUNTIF('Pau da Lima Med OK'!$C:$C,'Sede Med Ok'!C109)+ COUNTIF('SCV Med OK'!$C:$C,'Sede Med Ok'!C109)+ COUNTIF('Subúrbio Med OK'!$C:$C,'Sede Med Ok'!C109)+ COUNTIF('DVIS Med OK'!$C:$C,'Sede Med Ok'!C109)+ COUNTIF('CR Med OK'!$C:$C,'Sede Med Ok'!C109)+ COUNTIF('CCZ Med OK'!$C:$C,'Sede Med Ok'!C109)+ COUNTIF('DRCA Med OK'!$C:$C,'Sede Med Ok'!C109)+ COUNTIF('SAMU Med OK'!$C:$C,'Sede Med Ok'!C109)+ COUNTIF('ESPS Med OK'!$C:$C,'Sede Med Ok'!C109)+ COUNTIF('[1]Fat 1'!$C:$C,'Sede Med Ok'!C109)+ COUNTIF('[1]Fat 2'!$C:$C,'Sede Med Ok'!C109)+ COUNTIF('[1]Fat 3'!$C:$C,'Sede Med Ok'!C109)+ COUNTIF('[1]Fat 4'!$C:$C,'Sede Med Ok'!C109)+ COUNTIF('[1]Fat 5'!$C:$C,'Sede Med Ok'!C109)+ COUNTIF('[2]ARSAL Med'!$C:$C,'Sede Med Ok'!C109)+ COUNTIF('[2]CGM Med'!$C:$C,'Sede Med Ok'!C109)+ COUNTIF('[2]FCM Med'!$C:$C,'Sede Med Ok'!C109)+ COUNTIF('[2]FGM Med'!$C:$C,'Sede Med Ok'!C109)+ COUNTIF('[2]FMLF Med'!$C:$C,'Sede Med Ok'!C109)+ COUNTIF('[2]GCM Med'!$C:$C,'Sede Med Ok'!C109)+ COUNTIF('[2]PGMS Med'!$C:$C,'Sede Med Ok'!C109)+ COUNTIF('[2]SECOM Med'!$C:$C,'Sede Med Ok'!C109)+ COUNTIF('[2]SECULT Med'!$C:$C,'Sede Med Ok'!C109)+ COUNTIF('[2]SEDUR Med'!$C:$C,'Sede Med Ok'!C109)+ COUNTIF('[2]SEFAZ Med'!$C:$C,'Sede Med Ok'!C109)+ COUNTIF('[2]SEGOV Med'!$C:$C,'Sede Med Ok'!C109)+ COUNTIF(#REF!,'Sede Med Ok'!C109)+ COUNTIF('[2]SEMAN Med'!$C:$C,'Sede Med Ok'!C109)+ COUNTIF('[2]SEMDEC Med'!$C:$C,'Sede Med Ok'!C109)+ COUNTIF('[2]SEMGE Med'!$C:$C,'Sede Med Ok'!C109)+ COUNTIF('[2]SEMOB Med'!$C:$C,'Sede Med Ok'!C109)+ COUNTIF('[2]SEMOP Med'!$C:$C,'Sede Med Ok'!C109)+ COUNTIF('[2]SEMUR Med'!$C:$C,'Sede Med Ok'!C109)+ COUNTIF('[2]SPMJ Med'!$C:$C,'Sede Med Ok'!C109)+ COUNTIF('[2]TRANSALVADOR Med'!$C:$C,'Sede Med Ok'!C109)</f>
        <v>#VALUE!</v>
      </c>
    </row>
    <row r="110" spans="1:15" ht="13.5" customHeight="1">
      <c r="A110" s="15" t="s">
        <v>9</v>
      </c>
      <c r="B110" s="49">
        <v>45536</v>
      </c>
      <c r="C110" s="378">
        <v>4277</v>
      </c>
      <c r="D110" s="61">
        <v>45658</v>
      </c>
      <c r="E110" s="61">
        <v>45687</v>
      </c>
      <c r="F110" s="42">
        <f t="shared" si="9"/>
        <v>30</v>
      </c>
      <c r="G110" s="47">
        <v>597</v>
      </c>
      <c r="H110" s="14">
        <v>1</v>
      </c>
      <c r="I110" s="40">
        <f t="shared" si="8"/>
        <v>597</v>
      </c>
      <c r="J110" s="52" t="s">
        <v>41</v>
      </c>
      <c r="K110" s="39"/>
      <c r="O110" s="1" t="e">
        <f>COUNTIF('Barra Med OK'!$C:$C,'Sede Med Ok'!C110)+ COUNTIF('Boca do Rio Med OK'!$C:$C,'Sede Med Ok'!C110)+ COUNTIF('Brotas Med OK'!$C:$C,'Sede Med Ok'!C110)+ COUNTIF('Cabula Med OK'!$C:$C,'Sede Med Ok'!C110)+ COUNTIF('Cajazeiras Med OK'!$C:$C,'Sede Med Ok'!C110)+ COUNTIF('CH Med OK'!$C:$C,'Sede Med Ok'!C110)+ COUNTIF('Itapagipe Med OK'!$C:$C,'Sede Med Ok'!C110)+ COUNTIF('Itapuã Med OK'!$C:$C,'Sede Med Ok'!C110)+ COUNTIF('Liberdade Med OK'!$C:$C,'Sede Med Ok'!C110)+ COUNTIF('Pau da Lima Med OK'!$C:$C,'Sede Med Ok'!C110)+ COUNTIF('SCV Med OK'!$C:$C,'Sede Med Ok'!C110)+ COUNTIF('Subúrbio Med OK'!$C:$C,'Sede Med Ok'!C110)+ COUNTIF('DVIS Med OK'!$C:$C,'Sede Med Ok'!C110)+ COUNTIF('CR Med OK'!$C:$C,'Sede Med Ok'!C110)+ COUNTIF('CCZ Med OK'!$C:$C,'Sede Med Ok'!C110)+ COUNTIF('DRCA Med OK'!$C:$C,'Sede Med Ok'!C110)+ COUNTIF('SAMU Med OK'!$C:$C,'Sede Med Ok'!C110)+ COUNTIF('ESPS Med OK'!$C:$C,'Sede Med Ok'!C110)+ COUNTIF('[1]Fat 1'!$C:$C,'Sede Med Ok'!C110)+ COUNTIF('[1]Fat 2'!$C:$C,'Sede Med Ok'!C110)+ COUNTIF('[1]Fat 3'!$C:$C,'Sede Med Ok'!C110)+ COUNTIF('[1]Fat 4'!$C:$C,'Sede Med Ok'!C110)+ COUNTIF('[1]Fat 5'!$C:$C,'Sede Med Ok'!C110)+ COUNTIF('[2]ARSAL Med'!$C:$C,'Sede Med Ok'!C110)+ COUNTIF('[2]CGM Med'!$C:$C,'Sede Med Ok'!C110)+ COUNTIF('[2]FCM Med'!$C:$C,'Sede Med Ok'!C110)+ COUNTIF('[2]FGM Med'!$C:$C,'Sede Med Ok'!C110)+ COUNTIF('[2]FMLF Med'!$C:$C,'Sede Med Ok'!C110)+ COUNTIF('[2]GCM Med'!$C:$C,'Sede Med Ok'!C110)+ COUNTIF('[2]PGMS Med'!$C:$C,'Sede Med Ok'!C110)+ COUNTIF('[2]SECOM Med'!$C:$C,'Sede Med Ok'!C110)+ COUNTIF('[2]SECULT Med'!$C:$C,'Sede Med Ok'!C110)+ COUNTIF('[2]SEDUR Med'!$C:$C,'Sede Med Ok'!C110)+ COUNTIF('[2]SEFAZ Med'!$C:$C,'Sede Med Ok'!C110)+ COUNTIF('[2]SEGOV Med'!$C:$C,'Sede Med Ok'!C110)+ COUNTIF(#REF!,'Sede Med Ok'!C110)+ COUNTIF('[2]SEMAN Med'!$C:$C,'Sede Med Ok'!C110)+ COUNTIF('[2]SEMDEC Med'!$C:$C,'Sede Med Ok'!C110)+ COUNTIF('[2]SEMGE Med'!$C:$C,'Sede Med Ok'!C110)+ COUNTIF('[2]SEMOB Med'!$C:$C,'Sede Med Ok'!C110)+ COUNTIF('[2]SEMOP Med'!$C:$C,'Sede Med Ok'!C110)+ COUNTIF('[2]SEMUR Med'!$C:$C,'Sede Med Ok'!C110)+ COUNTIF('[2]SPMJ Med'!$C:$C,'Sede Med Ok'!C110)+ COUNTIF('[2]TRANSALVADOR Med'!$C:$C,'Sede Med Ok'!C110)</f>
        <v>#VALUE!</v>
      </c>
    </row>
    <row r="111" spans="1:15" ht="13.5" customHeight="1">
      <c r="A111" s="15" t="s">
        <v>9</v>
      </c>
      <c r="B111" s="49">
        <v>45536</v>
      </c>
      <c r="C111" s="378">
        <v>10337</v>
      </c>
      <c r="D111" s="61">
        <v>45658</v>
      </c>
      <c r="E111" s="61">
        <v>45687</v>
      </c>
      <c r="F111" s="42">
        <f t="shared" si="9"/>
        <v>30</v>
      </c>
      <c r="G111" s="47">
        <v>597</v>
      </c>
      <c r="H111" s="14">
        <v>1</v>
      </c>
      <c r="I111" s="40">
        <f t="shared" si="8"/>
        <v>597</v>
      </c>
      <c r="J111" s="52" t="s">
        <v>40</v>
      </c>
      <c r="K111" s="39"/>
      <c r="O111" s="1" t="e">
        <f>COUNTIF('Barra Med OK'!$C:$C,'Sede Med Ok'!C111)+ COUNTIF('Boca do Rio Med OK'!$C:$C,'Sede Med Ok'!C111)+ COUNTIF('Brotas Med OK'!$C:$C,'Sede Med Ok'!C111)+ COUNTIF('Cabula Med OK'!$C:$C,'Sede Med Ok'!C111)+ COUNTIF('Cajazeiras Med OK'!$C:$C,'Sede Med Ok'!C111)+ COUNTIF('CH Med OK'!$C:$C,'Sede Med Ok'!C111)+ COUNTIF('Itapagipe Med OK'!$C:$C,'Sede Med Ok'!C111)+ COUNTIF('Itapuã Med OK'!$C:$C,'Sede Med Ok'!C111)+ COUNTIF('Liberdade Med OK'!$C:$C,'Sede Med Ok'!C111)+ COUNTIF('Pau da Lima Med OK'!$C:$C,'Sede Med Ok'!C111)+ COUNTIF('SCV Med OK'!$C:$C,'Sede Med Ok'!C111)+ COUNTIF('Subúrbio Med OK'!$C:$C,'Sede Med Ok'!C111)+ COUNTIF('DVIS Med OK'!$C:$C,'Sede Med Ok'!C111)+ COUNTIF('CR Med OK'!$C:$C,'Sede Med Ok'!C111)+ COUNTIF('CCZ Med OK'!$C:$C,'Sede Med Ok'!C111)+ COUNTIF('DRCA Med OK'!$C:$C,'Sede Med Ok'!C111)+ COUNTIF('SAMU Med OK'!$C:$C,'Sede Med Ok'!C111)+ COUNTIF('ESPS Med OK'!$C:$C,'Sede Med Ok'!C111)+ COUNTIF('[1]Fat 1'!$C:$C,'Sede Med Ok'!C111)+ COUNTIF('[1]Fat 2'!$C:$C,'Sede Med Ok'!C111)+ COUNTIF('[1]Fat 3'!$C:$C,'Sede Med Ok'!C111)+ COUNTIF('[1]Fat 4'!$C:$C,'Sede Med Ok'!C111)+ COUNTIF('[1]Fat 5'!$C:$C,'Sede Med Ok'!C111)+ COUNTIF('[2]ARSAL Med'!$C:$C,'Sede Med Ok'!C111)+ COUNTIF('[2]CGM Med'!$C:$C,'Sede Med Ok'!C111)+ COUNTIF('[2]FCM Med'!$C:$C,'Sede Med Ok'!C111)+ COUNTIF('[2]FGM Med'!$C:$C,'Sede Med Ok'!C111)+ COUNTIF('[2]FMLF Med'!$C:$C,'Sede Med Ok'!C111)+ COUNTIF('[2]GCM Med'!$C:$C,'Sede Med Ok'!C111)+ COUNTIF('[2]PGMS Med'!$C:$C,'Sede Med Ok'!C111)+ COUNTIF('[2]SECOM Med'!$C:$C,'Sede Med Ok'!C111)+ COUNTIF('[2]SECULT Med'!$C:$C,'Sede Med Ok'!C111)+ COUNTIF('[2]SEDUR Med'!$C:$C,'Sede Med Ok'!C111)+ COUNTIF('[2]SEFAZ Med'!$C:$C,'Sede Med Ok'!C111)+ COUNTIF('[2]SEGOV Med'!$C:$C,'Sede Med Ok'!C111)+ COUNTIF(#REF!,'Sede Med Ok'!C111)+ COUNTIF('[2]SEMAN Med'!$C:$C,'Sede Med Ok'!C111)+ COUNTIF('[2]SEMDEC Med'!$C:$C,'Sede Med Ok'!C111)+ COUNTIF('[2]SEMGE Med'!$C:$C,'Sede Med Ok'!C111)+ COUNTIF('[2]SEMOB Med'!$C:$C,'Sede Med Ok'!C111)+ COUNTIF('[2]SEMOP Med'!$C:$C,'Sede Med Ok'!C111)+ COUNTIF('[2]SEMUR Med'!$C:$C,'Sede Med Ok'!C111)+ COUNTIF('[2]SPMJ Med'!$C:$C,'Sede Med Ok'!C111)+ COUNTIF('[2]TRANSALVADOR Med'!$C:$C,'Sede Med Ok'!C111)</f>
        <v>#VALUE!</v>
      </c>
    </row>
    <row r="112" spans="1:15" ht="13.5" customHeight="1">
      <c r="A112" s="15" t="s">
        <v>9</v>
      </c>
      <c r="B112" s="49">
        <v>45536</v>
      </c>
      <c r="C112" s="378">
        <v>10379</v>
      </c>
      <c r="D112" s="61">
        <v>45658</v>
      </c>
      <c r="E112" s="61">
        <v>45687</v>
      </c>
      <c r="F112" s="42">
        <f t="shared" si="9"/>
        <v>30</v>
      </c>
      <c r="G112" s="47">
        <v>597</v>
      </c>
      <c r="H112" s="14">
        <v>1</v>
      </c>
      <c r="I112" s="40">
        <f t="shared" si="8"/>
        <v>597</v>
      </c>
      <c r="J112" s="52" t="s">
        <v>39</v>
      </c>
      <c r="K112" s="39"/>
      <c r="O112" s="1" t="e">
        <f>COUNTIF('Barra Med OK'!$C:$C,'Sede Med Ok'!C112)+ COUNTIF('Boca do Rio Med OK'!$C:$C,'Sede Med Ok'!C112)+ COUNTIF('Brotas Med OK'!$C:$C,'Sede Med Ok'!C112)+ COUNTIF('Cabula Med OK'!$C:$C,'Sede Med Ok'!C112)+ COUNTIF('Cajazeiras Med OK'!$C:$C,'Sede Med Ok'!C112)+ COUNTIF('CH Med OK'!$C:$C,'Sede Med Ok'!C112)+ COUNTIF('Itapagipe Med OK'!$C:$C,'Sede Med Ok'!C112)+ COUNTIF('Itapuã Med OK'!$C:$C,'Sede Med Ok'!C112)+ COUNTIF('Liberdade Med OK'!$C:$C,'Sede Med Ok'!C112)+ COUNTIF('Pau da Lima Med OK'!$C:$C,'Sede Med Ok'!C112)+ COUNTIF('SCV Med OK'!$C:$C,'Sede Med Ok'!C112)+ COUNTIF('Subúrbio Med OK'!$C:$C,'Sede Med Ok'!C112)+ COUNTIF('DVIS Med OK'!$C:$C,'Sede Med Ok'!C112)+ COUNTIF('CR Med OK'!$C:$C,'Sede Med Ok'!C112)+ COUNTIF('CCZ Med OK'!$C:$C,'Sede Med Ok'!C112)+ COUNTIF('DRCA Med OK'!$C:$C,'Sede Med Ok'!C112)+ COUNTIF('SAMU Med OK'!$C:$C,'Sede Med Ok'!C112)+ COUNTIF('ESPS Med OK'!$C:$C,'Sede Med Ok'!C112)+ COUNTIF('[1]Fat 1'!$C:$C,'Sede Med Ok'!C112)+ COUNTIF('[1]Fat 2'!$C:$C,'Sede Med Ok'!C112)+ COUNTIF('[1]Fat 3'!$C:$C,'Sede Med Ok'!C112)+ COUNTIF('[1]Fat 4'!$C:$C,'Sede Med Ok'!C112)+ COUNTIF('[1]Fat 5'!$C:$C,'Sede Med Ok'!C112)+ COUNTIF('[2]ARSAL Med'!$C:$C,'Sede Med Ok'!C112)+ COUNTIF('[2]CGM Med'!$C:$C,'Sede Med Ok'!C112)+ COUNTIF('[2]FCM Med'!$C:$C,'Sede Med Ok'!C112)+ COUNTIF('[2]FGM Med'!$C:$C,'Sede Med Ok'!C112)+ COUNTIF('[2]FMLF Med'!$C:$C,'Sede Med Ok'!C112)+ COUNTIF('[2]GCM Med'!$C:$C,'Sede Med Ok'!C112)+ COUNTIF('[2]PGMS Med'!$C:$C,'Sede Med Ok'!C112)+ COUNTIF('[2]SECOM Med'!$C:$C,'Sede Med Ok'!C112)+ COUNTIF('[2]SECULT Med'!$C:$C,'Sede Med Ok'!C112)+ COUNTIF('[2]SEDUR Med'!$C:$C,'Sede Med Ok'!C112)+ COUNTIF('[2]SEFAZ Med'!$C:$C,'Sede Med Ok'!C112)+ COUNTIF('[2]SEGOV Med'!$C:$C,'Sede Med Ok'!C112)+ COUNTIF(#REF!,'Sede Med Ok'!C112)+ COUNTIF('[2]SEMAN Med'!$C:$C,'Sede Med Ok'!C112)+ COUNTIF('[2]SEMDEC Med'!$C:$C,'Sede Med Ok'!C112)+ COUNTIF('[2]SEMGE Med'!$C:$C,'Sede Med Ok'!C112)+ COUNTIF('[2]SEMOB Med'!$C:$C,'Sede Med Ok'!C112)+ COUNTIF('[2]SEMOP Med'!$C:$C,'Sede Med Ok'!C112)+ COUNTIF('[2]SEMUR Med'!$C:$C,'Sede Med Ok'!C112)+ COUNTIF('[2]SPMJ Med'!$C:$C,'Sede Med Ok'!C112)+ COUNTIF('[2]TRANSALVADOR Med'!$C:$C,'Sede Med Ok'!C112)</f>
        <v>#VALUE!</v>
      </c>
    </row>
    <row r="113" spans="1:15" ht="13.5" customHeight="1">
      <c r="A113" s="15" t="s">
        <v>9</v>
      </c>
      <c r="B113" s="49">
        <v>45536</v>
      </c>
      <c r="C113" s="378">
        <v>7050</v>
      </c>
      <c r="D113" s="61">
        <v>45658</v>
      </c>
      <c r="E113" s="61">
        <v>45687</v>
      </c>
      <c r="F113" s="42">
        <f t="shared" si="9"/>
        <v>30</v>
      </c>
      <c r="G113" s="47">
        <v>597</v>
      </c>
      <c r="H113" s="14">
        <v>1</v>
      </c>
      <c r="I113" s="40">
        <f t="shared" si="8"/>
        <v>597</v>
      </c>
      <c r="J113" s="52" t="s">
        <v>38</v>
      </c>
      <c r="K113" s="39"/>
      <c r="O113" s="1" t="e">
        <f>COUNTIF('Barra Med OK'!$C:$C,'Sede Med Ok'!C113)+ COUNTIF('Boca do Rio Med OK'!$C:$C,'Sede Med Ok'!C113)+ COUNTIF('Brotas Med OK'!$C:$C,'Sede Med Ok'!C113)+ COUNTIF('Cabula Med OK'!$C:$C,'Sede Med Ok'!C113)+ COUNTIF('Cajazeiras Med OK'!$C:$C,'Sede Med Ok'!C113)+ COUNTIF('CH Med OK'!$C:$C,'Sede Med Ok'!C113)+ COUNTIF('Itapagipe Med OK'!$C:$C,'Sede Med Ok'!C113)+ COUNTIF('Itapuã Med OK'!$C:$C,'Sede Med Ok'!C113)+ COUNTIF('Liberdade Med OK'!$C:$C,'Sede Med Ok'!C113)+ COUNTIF('Pau da Lima Med OK'!$C:$C,'Sede Med Ok'!C113)+ COUNTIF('SCV Med OK'!$C:$C,'Sede Med Ok'!C113)+ COUNTIF('Subúrbio Med OK'!$C:$C,'Sede Med Ok'!C113)+ COUNTIF('DVIS Med OK'!$C:$C,'Sede Med Ok'!C113)+ COUNTIF('CR Med OK'!$C:$C,'Sede Med Ok'!C113)+ COUNTIF('CCZ Med OK'!$C:$C,'Sede Med Ok'!C113)+ COUNTIF('DRCA Med OK'!$C:$C,'Sede Med Ok'!C113)+ COUNTIF('SAMU Med OK'!$C:$C,'Sede Med Ok'!C113)+ COUNTIF('ESPS Med OK'!$C:$C,'Sede Med Ok'!C113)+ COUNTIF('[1]Fat 1'!$C:$C,'Sede Med Ok'!C113)+ COUNTIF('[1]Fat 2'!$C:$C,'Sede Med Ok'!C113)+ COUNTIF('[1]Fat 3'!$C:$C,'Sede Med Ok'!C113)+ COUNTIF('[1]Fat 4'!$C:$C,'Sede Med Ok'!C113)+ COUNTIF('[1]Fat 5'!$C:$C,'Sede Med Ok'!C113)+ COUNTIF('[2]ARSAL Med'!$C:$C,'Sede Med Ok'!C113)+ COUNTIF('[2]CGM Med'!$C:$C,'Sede Med Ok'!C113)+ COUNTIF('[2]FCM Med'!$C:$C,'Sede Med Ok'!C113)+ COUNTIF('[2]FGM Med'!$C:$C,'Sede Med Ok'!C113)+ COUNTIF('[2]FMLF Med'!$C:$C,'Sede Med Ok'!C113)+ COUNTIF('[2]GCM Med'!$C:$C,'Sede Med Ok'!C113)+ COUNTIF('[2]PGMS Med'!$C:$C,'Sede Med Ok'!C113)+ COUNTIF('[2]SECOM Med'!$C:$C,'Sede Med Ok'!C113)+ COUNTIF('[2]SECULT Med'!$C:$C,'Sede Med Ok'!C113)+ COUNTIF('[2]SEDUR Med'!$C:$C,'Sede Med Ok'!C113)+ COUNTIF('[2]SEFAZ Med'!$C:$C,'Sede Med Ok'!C113)+ COUNTIF('[2]SEGOV Med'!$C:$C,'Sede Med Ok'!C113)+ COUNTIF(#REF!,'Sede Med Ok'!C113)+ COUNTIF('[2]SEMAN Med'!$C:$C,'Sede Med Ok'!C113)+ COUNTIF('[2]SEMDEC Med'!$C:$C,'Sede Med Ok'!C113)+ COUNTIF('[2]SEMGE Med'!$C:$C,'Sede Med Ok'!C113)+ COUNTIF('[2]SEMOB Med'!$C:$C,'Sede Med Ok'!C113)+ COUNTIF('[2]SEMOP Med'!$C:$C,'Sede Med Ok'!C113)+ COUNTIF('[2]SEMUR Med'!$C:$C,'Sede Med Ok'!C113)+ COUNTIF('[2]SPMJ Med'!$C:$C,'Sede Med Ok'!C113)+ COUNTIF('[2]TRANSALVADOR Med'!$C:$C,'Sede Med Ok'!C113)</f>
        <v>#VALUE!</v>
      </c>
    </row>
    <row r="114" spans="1:15" ht="13.5" customHeight="1">
      <c r="A114" s="15" t="s">
        <v>9</v>
      </c>
      <c r="B114" s="49">
        <v>45536</v>
      </c>
      <c r="C114" s="378">
        <v>10334</v>
      </c>
      <c r="D114" s="61">
        <v>45658</v>
      </c>
      <c r="E114" s="61">
        <v>45687</v>
      </c>
      <c r="F114" s="42">
        <f t="shared" si="9"/>
        <v>30</v>
      </c>
      <c r="G114" s="47">
        <v>597</v>
      </c>
      <c r="H114" s="14">
        <v>1</v>
      </c>
      <c r="I114" s="40">
        <f t="shared" si="8"/>
        <v>597</v>
      </c>
      <c r="J114" s="52" t="s">
        <v>37</v>
      </c>
      <c r="K114" s="39"/>
      <c r="O114" s="1" t="e">
        <f>COUNTIF('Barra Med OK'!$C:$C,'Sede Med Ok'!C114)+ COUNTIF('Boca do Rio Med OK'!$C:$C,'Sede Med Ok'!C114)+ COUNTIF('Brotas Med OK'!$C:$C,'Sede Med Ok'!C114)+ COUNTIF('Cabula Med OK'!$C:$C,'Sede Med Ok'!C114)+ COUNTIF('Cajazeiras Med OK'!$C:$C,'Sede Med Ok'!C114)+ COUNTIF('CH Med OK'!$C:$C,'Sede Med Ok'!C114)+ COUNTIF('Itapagipe Med OK'!$C:$C,'Sede Med Ok'!C114)+ COUNTIF('Itapuã Med OK'!$C:$C,'Sede Med Ok'!C114)+ COUNTIF('Liberdade Med OK'!$C:$C,'Sede Med Ok'!C114)+ COUNTIF('Pau da Lima Med OK'!$C:$C,'Sede Med Ok'!C114)+ COUNTIF('SCV Med OK'!$C:$C,'Sede Med Ok'!C114)+ COUNTIF('Subúrbio Med OK'!$C:$C,'Sede Med Ok'!C114)+ COUNTIF('DVIS Med OK'!$C:$C,'Sede Med Ok'!C114)+ COUNTIF('CR Med OK'!$C:$C,'Sede Med Ok'!C114)+ COUNTIF('CCZ Med OK'!$C:$C,'Sede Med Ok'!C114)+ COUNTIF('DRCA Med OK'!$C:$C,'Sede Med Ok'!C114)+ COUNTIF('SAMU Med OK'!$C:$C,'Sede Med Ok'!C114)+ COUNTIF('ESPS Med OK'!$C:$C,'Sede Med Ok'!C114)+ COUNTIF('[1]Fat 1'!$C:$C,'Sede Med Ok'!C114)+ COUNTIF('[1]Fat 2'!$C:$C,'Sede Med Ok'!C114)+ COUNTIF('[1]Fat 3'!$C:$C,'Sede Med Ok'!C114)+ COUNTIF('[1]Fat 4'!$C:$C,'Sede Med Ok'!C114)+ COUNTIF('[1]Fat 5'!$C:$C,'Sede Med Ok'!C114)+ COUNTIF('[2]ARSAL Med'!$C:$C,'Sede Med Ok'!C114)+ COUNTIF('[2]CGM Med'!$C:$C,'Sede Med Ok'!C114)+ COUNTIF('[2]FCM Med'!$C:$C,'Sede Med Ok'!C114)+ COUNTIF('[2]FGM Med'!$C:$C,'Sede Med Ok'!C114)+ COUNTIF('[2]FMLF Med'!$C:$C,'Sede Med Ok'!C114)+ COUNTIF('[2]GCM Med'!$C:$C,'Sede Med Ok'!C114)+ COUNTIF('[2]PGMS Med'!$C:$C,'Sede Med Ok'!C114)+ COUNTIF('[2]SECOM Med'!$C:$C,'Sede Med Ok'!C114)+ COUNTIF('[2]SECULT Med'!$C:$C,'Sede Med Ok'!C114)+ COUNTIF('[2]SEDUR Med'!$C:$C,'Sede Med Ok'!C114)+ COUNTIF('[2]SEFAZ Med'!$C:$C,'Sede Med Ok'!C114)+ COUNTIF('[2]SEGOV Med'!$C:$C,'Sede Med Ok'!C114)+ COUNTIF(#REF!,'Sede Med Ok'!C114)+ COUNTIF('[2]SEMAN Med'!$C:$C,'Sede Med Ok'!C114)+ COUNTIF('[2]SEMDEC Med'!$C:$C,'Sede Med Ok'!C114)+ COUNTIF('[2]SEMGE Med'!$C:$C,'Sede Med Ok'!C114)+ COUNTIF('[2]SEMOB Med'!$C:$C,'Sede Med Ok'!C114)+ COUNTIF('[2]SEMOP Med'!$C:$C,'Sede Med Ok'!C114)+ COUNTIF('[2]SEMUR Med'!$C:$C,'Sede Med Ok'!C114)+ COUNTIF('[2]SPMJ Med'!$C:$C,'Sede Med Ok'!C114)+ COUNTIF('[2]TRANSALVADOR Med'!$C:$C,'Sede Med Ok'!C114)</f>
        <v>#VALUE!</v>
      </c>
    </row>
    <row r="115" spans="1:15" ht="13.5" customHeight="1">
      <c r="A115" s="15" t="s">
        <v>9</v>
      </c>
      <c r="B115" s="49">
        <v>45536</v>
      </c>
      <c r="C115" s="378">
        <v>10330</v>
      </c>
      <c r="D115" s="61">
        <v>45658</v>
      </c>
      <c r="E115" s="61">
        <v>45687</v>
      </c>
      <c r="F115" s="42">
        <f t="shared" si="9"/>
        <v>30</v>
      </c>
      <c r="G115" s="47">
        <v>597</v>
      </c>
      <c r="H115" s="14">
        <v>1</v>
      </c>
      <c r="I115" s="40">
        <f t="shared" si="8"/>
        <v>597</v>
      </c>
      <c r="J115" s="52" t="s">
        <v>37</v>
      </c>
      <c r="K115" s="51">
        <v>67445</v>
      </c>
      <c r="O115" s="1" t="e">
        <f>COUNTIF('Barra Med OK'!$C:$C,'Sede Med Ok'!C115)+ COUNTIF('Boca do Rio Med OK'!$C:$C,'Sede Med Ok'!C115)+ COUNTIF('Brotas Med OK'!$C:$C,'Sede Med Ok'!C115)+ COUNTIF('Cabula Med OK'!$C:$C,'Sede Med Ok'!C115)+ COUNTIF('Cajazeiras Med OK'!$C:$C,'Sede Med Ok'!C115)+ COUNTIF('CH Med OK'!$C:$C,'Sede Med Ok'!C115)+ COUNTIF('Itapagipe Med OK'!$C:$C,'Sede Med Ok'!C115)+ COUNTIF('Itapuã Med OK'!$C:$C,'Sede Med Ok'!C115)+ COUNTIF('Liberdade Med OK'!$C:$C,'Sede Med Ok'!C115)+ COUNTIF('Pau da Lima Med OK'!$C:$C,'Sede Med Ok'!C115)+ COUNTIF('SCV Med OK'!$C:$C,'Sede Med Ok'!C115)+ COUNTIF('Subúrbio Med OK'!$C:$C,'Sede Med Ok'!C115)+ COUNTIF('DVIS Med OK'!$C:$C,'Sede Med Ok'!C115)+ COUNTIF('CR Med OK'!$C:$C,'Sede Med Ok'!C115)+ COUNTIF('CCZ Med OK'!$C:$C,'Sede Med Ok'!C115)+ COUNTIF('DRCA Med OK'!$C:$C,'Sede Med Ok'!C115)+ COUNTIF('SAMU Med OK'!$C:$C,'Sede Med Ok'!C115)+ COUNTIF('ESPS Med OK'!$C:$C,'Sede Med Ok'!C115)+ COUNTIF('[1]Fat 1'!$C:$C,'Sede Med Ok'!C115)+ COUNTIF('[1]Fat 2'!$C:$C,'Sede Med Ok'!C115)+ COUNTIF('[1]Fat 3'!$C:$C,'Sede Med Ok'!C115)+ COUNTIF('[1]Fat 4'!$C:$C,'Sede Med Ok'!C115)+ COUNTIF('[1]Fat 5'!$C:$C,'Sede Med Ok'!C115)+ COUNTIF('[2]ARSAL Med'!$C:$C,'Sede Med Ok'!C115)+ COUNTIF('[2]CGM Med'!$C:$C,'Sede Med Ok'!C115)+ COUNTIF('[2]FCM Med'!$C:$C,'Sede Med Ok'!C115)+ COUNTIF('[2]FGM Med'!$C:$C,'Sede Med Ok'!C115)+ COUNTIF('[2]FMLF Med'!$C:$C,'Sede Med Ok'!C115)+ COUNTIF('[2]GCM Med'!$C:$C,'Sede Med Ok'!C115)+ COUNTIF('[2]PGMS Med'!$C:$C,'Sede Med Ok'!C115)+ COUNTIF('[2]SECOM Med'!$C:$C,'Sede Med Ok'!C115)+ COUNTIF('[2]SECULT Med'!$C:$C,'Sede Med Ok'!C115)+ COUNTIF('[2]SEDUR Med'!$C:$C,'Sede Med Ok'!C115)+ COUNTIF('[2]SEFAZ Med'!$C:$C,'Sede Med Ok'!C115)+ COUNTIF('[2]SEGOV Med'!$C:$C,'Sede Med Ok'!C115)+ COUNTIF(#REF!,'Sede Med Ok'!C115)+ COUNTIF('[2]SEMAN Med'!$C:$C,'Sede Med Ok'!C115)+ COUNTIF('[2]SEMDEC Med'!$C:$C,'Sede Med Ok'!C115)+ COUNTIF('[2]SEMGE Med'!$C:$C,'Sede Med Ok'!C115)+ COUNTIF('[2]SEMOB Med'!$C:$C,'Sede Med Ok'!C115)+ COUNTIF('[2]SEMOP Med'!$C:$C,'Sede Med Ok'!C115)+ COUNTIF('[2]SEMUR Med'!$C:$C,'Sede Med Ok'!C115)+ COUNTIF('[2]SPMJ Med'!$C:$C,'Sede Med Ok'!C115)+ COUNTIF('[2]TRANSALVADOR Med'!$C:$C,'Sede Med Ok'!C115)</f>
        <v>#VALUE!</v>
      </c>
    </row>
    <row r="116" spans="1:15" ht="13.5" customHeight="1">
      <c r="A116" s="15" t="s">
        <v>9</v>
      </c>
      <c r="B116" s="49">
        <v>45536</v>
      </c>
      <c r="C116" s="378">
        <v>9277</v>
      </c>
      <c r="D116" s="61">
        <v>45658</v>
      </c>
      <c r="E116" s="61">
        <v>45687</v>
      </c>
      <c r="F116" s="42">
        <f t="shared" si="9"/>
        <v>30</v>
      </c>
      <c r="G116" s="47">
        <v>597</v>
      </c>
      <c r="H116" s="14">
        <v>1</v>
      </c>
      <c r="I116" s="40">
        <f t="shared" si="8"/>
        <v>597</v>
      </c>
      <c r="J116" s="50" t="s">
        <v>36</v>
      </c>
      <c r="K116" s="39"/>
      <c r="O116" s="1" t="e">
        <f>COUNTIF('Barra Med OK'!$C:$C,'Sede Med Ok'!C116)+ COUNTIF('Boca do Rio Med OK'!$C:$C,'Sede Med Ok'!C116)+ COUNTIF('Brotas Med OK'!$C:$C,'Sede Med Ok'!C116)+ COUNTIF('Cabula Med OK'!$C:$C,'Sede Med Ok'!C116)+ COUNTIF('Cajazeiras Med OK'!$C:$C,'Sede Med Ok'!C116)+ COUNTIF('CH Med OK'!$C:$C,'Sede Med Ok'!C116)+ COUNTIF('Itapagipe Med OK'!$C:$C,'Sede Med Ok'!C116)+ COUNTIF('Itapuã Med OK'!$C:$C,'Sede Med Ok'!C116)+ COUNTIF('Liberdade Med OK'!$C:$C,'Sede Med Ok'!C116)+ COUNTIF('Pau da Lima Med OK'!$C:$C,'Sede Med Ok'!C116)+ COUNTIF('SCV Med OK'!$C:$C,'Sede Med Ok'!C116)+ COUNTIF('Subúrbio Med OK'!$C:$C,'Sede Med Ok'!C116)+ COUNTIF('DVIS Med OK'!$C:$C,'Sede Med Ok'!C116)+ COUNTIF('CR Med OK'!$C:$C,'Sede Med Ok'!C116)+ COUNTIF('CCZ Med OK'!$C:$C,'Sede Med Ok'!C116)+ COUNTIF('DRCA Med OK'!$C:$C,'Sede Med Ok'!C116)+ COUNTIF('SAMU Med OK'!$C:$C,'Sede Med Ok'!C116)+ COUNTIF('ESPS Med OK'!$C:$C,'Sede Med Ok'!C116)+ COUNTIF('[1]Fat 1'!$C:$C,'Sede Med Ok'!C116)+ COUNTIF('[1]Fat 2'!$C:$C,'Sede Med Ok'!C116)+ COUNTIF('[1]Fat 3'!$C:$C,'Sede Med Ok'!C116)+ COUNTIF('[1]Fat 4'!$C:$C,'Sede Med Ok'!C116)+ COUNTIF('[1]Fat 5'!$C:$C,'Sede Med Ok'!C116)+ COUNTIF('[2]ARSAL Med'!$C:$C,'Sede Med Ok'!C116)+ COUNTIF('[2]CGM Med'!$C:$C,'Sede Med Ok'!C116)+ COUNTIF('[2]FCM Med'!$C:$C,'Sede Med Ok'!C116)+ COUNTIF('[2]FGM Med'!$C:$C,'Sede Med Ok'!C116)+ COUNTIF('[2]FMLF Med'!$C:$C,'Sede Med Ok'!C116)+ COUNTIF('[2]GCM Med'!$C:$C,'Sede Med Ok'!C116)+ COUNTIF('[2]PGMS Med'!$C:$C,'Sede Med Ok'!C116)+ COUNTIF('[2]SECOM Med'!$C:$C,'Sede Med Ok'!C116)+ COUNTIF('[2]SECULT Med'!$C:$C,'Sede Med Ok'!C116)+ COUNTIF('[2]SEDUR Med'!$C:$C,'Sede Med Ok'!C116)+ COUNTIF('[2]SEFAZ Med'!$C:$C,'Sede Med Ok'!C116)+ COUNTIF('[2]SEGOV Med'!$C:$C,'Sede Med Ok'!C116)+ COUNTIF(#REF!,'Sede Med Ok'!C116)+ COUNTIF('[2]SEMAN Med'!$C:$C,'Sede Med Ok'!C116)+ COUNTIF('[2]SEMDEC Med'!$C:$C,'Sede Med Ok'!C116)+ COUNTIF('[2]SEMGE Med'!$C:$C,'Sede Med Ok'!C116)+ COUNTIF('[2]SEMOB Med'!$C:$C,'Sede Med Ok'!C116)+ COUNTIF('[2]SEMOP Med'!$C:$C,'Sede Med Ok'!C116)+ COUNTIF('[2]SEMUR Med'!$C:$C,'Sede Med Ok'!C116)+ COUNTIF('[2]SPMJ Med'!$C:$C,'Sede Med Ok'!C116)+ COUNTIF('[2]TRANSALVADOR Med'!$C:$C,'Sede Med Ok'!C116)</f>
        <v>#VALUE!</v>
      </c>
    </row>
    <row r="117" spans="1:15" ht="13.5" customHeight="1">
      <c r="A117" s="15" t="s">
        <v>9</v>
      </c>
      <c r="B117" s="49">
        <v>45536</v>
      </c>
      <c r="C117" s="378">
        <v>7077</v>
      </c>
      <c r="D117" s="61">
        <v>45658</v>
      </c>
      <c r="E117" s="61">
        <v>45687</v>
      </c>
      <c r="F117" s="42">
        <f t="shared" si="9"/>
        <v>30</v>
      </c>
      <c r="G117" s="47">
        <v>597</v>
      </c>
      <c r="H117" s="14">
        <v>1</v>
      </c>
      <c r="I117" s="40">
        <f t="shared" si="8"/>
        <v>597</v>
      </c>
      <c r="J117" s="46" t="s">
        <v>35</v>
      </c>
      <c r="K117" s="39"/>
      <c r="O117" s="1" t="e">
        <f>COUNTIF('Barra Med OK'!$C:$C,'Sede Med Ok'!C117)+ COUNTIF('Boca do Rio Med OK'!$C:$C,'Sede Med Ok'!C117)+ COUNTIF('Brotas Med OK'!$C:$C,'Sede Med Ok'!C117)+ COUNTIF('Cabula Med OK'!$C:$C,'Sede Med Ok'!C117)+ COUNTIF('Cajazeiras Med OK'!$C:$C,'Sede Med Ok'!C117)+ COUNTIF('CH Med OK'!$C:$C,'Sede Med Ok'!C117)+ COUNTIF('Itapagipe Med OK'!$C:$C,'Sede Med Ok'!C117)+ COUNTIF('Itapuã Med OK'!$C:$C,'Sede Med Ok'!C117)+ COUNTIF('Liberdade Med OK'!$C:$C,'Sede Med Ok'!C117)+ COUNTIF('Pau da Lima Med OK'!$C:$C,'Sede Med Ok'!C117)+ COUNTIF('SCV Med OK'!$C:$C,'Sede Med Ok'!C117)+ COUNTIF('Subúrbio Med OK'!$C:$C,'Sede Med Ok'!C117)+ COUNTIF('DVIS Med OK'!$C:$C,'Sede Med Ok'!C117)+ COUNTIF('CR Med OK'!$C:$C,'Sede Med Ok'!C117)+ COUNTIF('CCZ Med OK'!$C:$C,'Sede Med Ok'!C117)+ COUNTIF('DRCA Med OK'!$C:$C,'Sede Med Ok'!C117)+ COUNTIF('SAMU Med OK'!$C:$C,'Sede Med Ok'!C117)+ COUNTIF('ESPS Med OK'!$C:$C,'Sede Med Ok'!C117)+ COUNTIF('[1]Fat 1'!$C:$C,'Sede Med Ok'!C117)+ COUNTIF('[1]Fat 2'!$C:$C,'Sede Med Ok'!C117)+ COUNTIF('[1]Fat 3'!$C:$C,'Sede Med Ok'!C117)+ COUNTIF('[1]Fat 4'!$C:$C,'Sede Med Ok'!C117)+ COUNTIF('[1]Fat 5'!$C:$C,'Sede Med Ok'!C117)+ COUNTIF('[2]ARSAL Med'!$C:$C,'Sede Med Ok'!C117)+ COUNTIF('[2]CGM Med'!$C:$C,'Sede Med Ok'!C117)+ COUNTIF('[2]FCM Med'!$C:$C,'Sede Med Ok'!C117)+ COUNTIF('[2]FGM Med'!$C:$C,'Sede Med Ok'!C117)+ COUNTIF('[2]FMLF Med'!$C:$C,'Sede Med Ok'!C117)+ COUNTIF('[2]GCM Med'!$C:$C,'Sede Med Ok'!C117)+ COUNTIF('[2]PGMS Med'!$C:$C,'Sede Med Ok'!C117)+ COUNTIF('[2]SECOM Med'!$C:$C,'Sede Med Ok'!C117)+ COUNTIF('[2]SECULT Med'!$C:$C,'Sede Med Ok'!C117)+ COUNTIF('[2]SEDUR Med'!$C:$C,'Sede Med Ok'!C117)+ COUNTIF('[2]SEFAZ Med'!$C:$C,'Sede Med Ok'!C117)+ COUNTIF('[2]SEGOV Med'!$C:$C,'Sede Med Ok'!C117)+ COUNTIF(#REF!,'Sede Med Ok'!C117)+ COUNTIF('[2]SEMAN Med'!$C:$C,'Sede Med Ok'!C117)+ COUNTIF('[2]SEMDEC Med'!$C:$C,'Sede Med Ok'!C117)+ COUNTIF('[2]SEMGE Med'!$C:$C,'Sede Med Ok'!C117)+ COUNTIF('[2]SEMOB Med'!$C:$C,'Sede Med Ok'!C117)+ COUNTIF('[2]SEMOP Med'!$C:$C,'Sede Med Ok'!C117)+ COUNTIF('[2]SEMUR Med'!$C:$C,'Sede Med Ok'!C117)+ COUNTIF('[2]SPMJ Med'!$C:$C,'Sede Med Ok'!C117)+ COUNTIF('[2]TRANSALVADOR Med'!$C:$C,'Sede Med Ok'!C117)</f>
        <v>#VALUE!</v>
      </c>
    </row>
    <row r="118" spans="1:15" ht="13.5" customHeight="1">
      <c r="A118" s="15"/>
      <c r="B118" s="45"/>
      <c r="C118" s="44"/>
      <c r="D118" s="43"/>
      <c r="E118" s="43"/>
      <c r="F118" s="42"/>
      <c r="G118" s="41"/>
      <c r="H118" s="14"/>
      <c r="I118" s="40"/>
      <c r="J118" s="39"/>
      <c r="K118" s="39"/>
      <c r="O118" s="1" t="e">
        <f>COUNTIF('Barra Med OK'!$C:$C,'Sede Med Ok'!C118)+ COUNTIF('Boca do Rio Med OK'!$C:$C,'Sede Med Ok'!C118)+ COUNTIF('Brotas Med OK'!$C:$C,'Sede Med Ok'!C118)+ COUNTIF('Cabula Med OK'!$C:$C,'Sede Med Ok'!C118)+ COUNTIF('Cajazeiras Med OK'!$C:$C,'Sede Med Ok'!C118)+ COUNTIF('CH Med OK'!$C:$C,'Sede Med Ok'!C118)+ COUNTIF('Itapagipe Med OK'!$C:$C,'Sede Med Ok'!C118)+ COUNTIF('Itapuã Med OK'!$C:$C,'Sede Med Ok'!C118)+ COUNTIF('Liberdade Med OK'!$C:$C,'Sede Med Ok'!C118)+ COUNTIF('Pau da Lima Med OK'!$C:$C,'Sede Med Ok'!C118)+ COUNTIF('SCV Med OK'!$C:$C,'Sede Med Ok'!C118)+ COUNTIF('Subúrbio Med OK'!$C:$C,'Sede Med Ok'!C118)+ COUNTIF('DVIS Med OK'!$C:$C,'Sede Med Ok'!C118)+ COUNTIF('CR Med OK'!$C:$C,'Sede Med Ok'!C118)+ COUNTIF('CCZ Med OK'!$C:$C,'Sede Med Ok'!C118)+ COUNTIF('DRCA Med OK'!$C:$C,'Sede Med Ok'!C118)+ COUNTIF('SAMU Med OK'!$C:$C,'Sede Med Ok'!C118)+ COUNTIF('ESPS Med OK'!$C:$C,'Sede Med Ok'!C118)+ COUNTIF('[1]Fat 1'!$C:$C,'Sede Med Ok'!C118)+ COUNTIF('[1]Fat 2'!$C:$C,'Sede Med Ok'!C118)+ COUNTIF('[1]Fat 3'!$C:$C,'Sede Med Ok'!C118)+ COUNTIF('[1]Fat 4'!$C:$C,'Sede Med Ok'!C118)+ COUNTIF('[1]Fat 5'!$C:$C,'Sede Med Ok'!C118)+ COUNTIF('[2]ARSAL Med'!$C:$C,'Sede Med Ok'!C118)+ COUNTIF('[2]CGM Med'!$C:$C,'Sede Med Ok'!C118)+ COUNTIF('[2]FCM Med'!$C:$C,'Sede Med Ok'!C118)+ COUNTIF('[2]FGM Med'!$C:$C,'Sede Med Ok'!C118)+ COUNTIF('[2]FMLF Med'!$C:$C,'Sede Med Ok'!C118)+ COUNTIF('[2]GCM Med'!$C:$C,'Sede Med Ok'!C118)+ COUNTIF('[2]PGMS Med'!$C:$C,'Sede Med Ok'!C118)+ COUNTIF('[2]SECOM Med'!$C:$C,'Sede Med Ok'!C118)+ COUNTIF('[2]SECULT Med'!$C:$C,'Sede Med Ok'!C118)+ COUNTIF('[2]SEDUR Med'!$C:$C,'Sede Med Ok'!C118)+ COUNTIF('[2]SEFAZ Med'!$C:$C,'Sede Med Ok'!C118)+ COUNTIF('[2]SEGOV Med'!$C:$C,'Sede Med Ok'!C118)+ COUNTIF(#REF!,'Sede Med Ok'!C118)+ COUNTIF('[2]SEMAN Med'!$C:$C,'Sede Med Ok'!C118)+ COUNTIF('[2]SEMDEC Med'!$C:$C,'Sede Med Ok'!C118)+ COUNTIF('[2]SEMGE Med'!$C:$C,'Sede Med Ok'!C118)+ COUNTIF('[2]SEMOB Med'!$C:$C,'Sede Med Ok'!C118)+ COUNTIF('[2]SEMOP Med'!$C:$C,'Sede Med Ok'!C118)+ COUNTIF('[2]SEMUR Med'!$C:$C,'Sede Med Ok'!C118)+ COUNTIF('[2]SPMJ Med'!$C:$C,'Sede Med Ok'!C118)+ COUNTIF('[2]TRANSALVADOR Med'!$C:$C,'Sede Med Ok'!C118)</f>
        <v>#VALUE!</v>
      </c>
    </row>
    <row r="119" spans="1:15" ht="13.5" customHeight="1">
      <c r="A119" s="38" t="s">
        <v>34</v>
      </c>
      <c r="B119" s="10"/>
      <c r="C119" s="10"/>
      <c r="D119" s="36"/>
      <c r="E119" s="36"/>
      <c r="F119" s="37"/>
      <c r="G119" s="36"/>
      <c r="H119" s="11">
        <f>SUM(H35:H118)</f>
        <v>83</v>
      </c>
      <c r="I119" s="27">
        <f>SUM(I35:I118)</f>
        <v>25689</v>
      </c>
      <c r="J119" s="35"/>
      <c r="K119" s="35"/>
      <c r="O119" s="1" t="e">
        <f>COUNTIF('Barra Med OK'!$C:$C,'Sede Med Ok'!C119)+ COUNTIF('Boca do Rio Med OK'!$C:$C,'Sede Med Ok'!C119)+ COUNTIF('Brotas Med OK'!$C:$C,'Sede Med Ok'!C119)+ COUNTIF('Cabula Med OK'!$C:$C,'Sede Med Ok'!C119)+ COUNTIF('Cajazeiras Med OK'!$C:$C,'Sede Med Ok'!C119)+ COUNTIF('CH Med OK'!$C:$C,'Sede Med Ok'!C119)+ COUNTIF('Itapagipe Med OK'!$C:$C,'Sede Med Ok'!C119)+ COUNTIF('Itapuã Med OK'!$C:$C,'Sede Med Ok'!C119)+ COUNTIF('Liberdade Med OK'!$C:$C,'Sede Med Ok'!C119)+ COUNTIF('Pau da Lima Med OK'!$C:$C,'Sede Med Ok'!C119)+ COUNTIF('SCV Med OK'!$C:$C,'Sede Med Ok'!C119)+ COUNTIF('Subúrbio Med OK'!$C:$C,'Sede Med Ok'!C119)+ COUNTIF('DVIS Med OK'!$C:$C,'Sede Med Ok'!C119)+ COUNTIF('CR Med OK'!$C:$C,'Sede Med Ok'!C119)+ COUNTIF('CCZ Med OK'!$C:$C,'Sede Med Ok'!C119)+ COUNTIF('DRCA Med OK'!$C:$C,'Sede Med Ok'!C119)+ COUNTIF('SAMU Med OK'!$C:$C,'Sede Med Ok'!C119)+ COUNTIF('ESPS Med OK'!$C:$C,'Sede Med Ok'!C119)+ COUNTIF('[1]Fat 1'!$C:$C,'Sede Med Ok'!C119)+ COUNTIF('[1]Fat 2'!$C:$C,'Sede Med Ok'!C119)+ COUNTIF('[1]Fat 3'!$C:$C,'Sede Med Ok'!C119)+ COUNTIF('[1]Fat 4'!$C:$C,'Sede Med Ok'!C119)+ COUNTIF('[1]Fat 5'!$C:$C,'Sede Med Ok'!C119)+ COUNTIF('[2]ARSAL Med'!$C:$C,'Sede Med Ok'!C119)+ COUNTIF('[2]CGM Med'!$C:$C,'Sede Med Ok'!C119)+ COUNTIF('[2]FCM Med'!$C:$C,'Sede Med Ok'!C119)+ COUNTIF('[2]FGM Med'!$C:$C,'Sede Med Ok'!C119)+ COUNTIF('[2]FMLF Med'!$C:$C,'Sede Med Ok'!C119)+ COUNTIF('[2]GCM Med'!$C:$C,'Sede Med Ok'!C119)+ COUNTIF('[2]PGMS Med'!$C:$C,'Sede Med Ok'!C119)+ COUNTIF('[2]SECOM Med'!$C:$C,'Sede Med Ok'!C119)+ COUNTIF('[2]SECULT Med'!$C:$C,'Sede Med Ok'!C119)+ COUNTIF('[2]SEDUR Med'!$C:$C,'Sede Med Ok'!C119)+ COUNTIF('[2]SEFAZ Med'!$C:$C,'Sede Med Ok'!C119)+ COUNTIF('[2]SEGOV Med'!$C:$C,'Sede Med Ok'!C119)+ COUNTIF(#REF!,'Sede Med Ok'!C119)+ COUNTIF('[2]SEMAN Med'!$C:$C,'Sede Med Ok'!C119)+ COUNTIF('[2]SEMDEC Med'!$C:$C,'Sede Med Ok'!C119)+ COUNTIF('[2]SEMGE Med'!$C:$C,'Sede Med Ok'!C119)+ COUNTIF('[2]SEMOB Med'!$C:$C,'Sede Med Ok'!C119)+ COUNTIF('[2]SEMOP Med'!$C:$C,'Sede Med Ok'!C119)+ COUNTIF('[2]SEMUR Med'!$C:$C,'Sede Med Ok'!C119)+ COUNTIF('[2]SPMJ Med'!$C:$C,'Sede Med Ok'!C119)+ COUNTIF('[2]TRANSALVADOR Med'!$C:$C,'Sede Med Ok'!C119)</f>
        <v>#VALUE!</v>
      </c>
    </row>
    <row r="120" spans="1:15" ht="13.5" customHeight="1">
      <c r="A120" s="29"/>
      <c r="B120" s="32"/>
      <c r="C120" s="32"/>
      <c r="D120" s="33"/>
      <c r="E120" s="33"/>
      <c r="F120" s="34"/>
      <c r="G120" s="33"/>
      <c r="H120" s="32"/>
      <c r="I120" s="31"/>
      <c r="J120" s="30"/>
      <c r="K120" s="30"/>
      <c r="O120" s="1" t="e">
        <f>COUNTIF('Barra Med OK'!$C:$C,'Sede Med Ok'!C120)+ COUNTIF('Boca do Rio Med OK'!$C:$C,'Sede Med Ok'!C120)+ COUNTIF('Brotas Med OK'!$C:$C,'Sede Med Ok'!C120)+ COUNTIF('Cabula Med OK'!$C:$C,'Sede Med Ok'!C120)+ COUNTIF('Cajazeiras Med OK'!$C:$C,'Sede Med Ok'!C120)+ COUNTIF('CH Med OK'!$C:$C,'Sede Med Ok'!C120)+ COUNTIF('Itapagipe Med OK'!$C:$C,'Sede Med Ok'!C120)+ COUNTIF('Itapuã Med OK'!$C:$C,'Sede Med Ok'!C120)+ COUNTIF('Liberdade Med OK'!$C:$C,'Sede Med Ok'!C120)+ COUNTIF('Pau da Lima Med OK'!$C:$C,'Sede Med Ok'!C120)+ COUNTIF('SCV Med OK'!$C:$C,'Sede Med Ok'!C120)+ COUNTIF('Subúrbio Med OK'!$C:$C,'Sede Med Ok'!C120)+ COUNTIF('DVIS Med OK'!$C:$C,'Sede Med Ok'!C120)+ COUNTIF('CR Med OK'!$C:$C,'Sede Med Ok'!C120)+ COUNTIF('CCZ Med OK'!$C:$C,'Sede Med Ok'!C120)+ COUNTIF('DRCA Med OK'!$C:$C,'Sede Med Ok'!C120)+ COUNTIF('SAMU Med OK'!$C:$C,'Sede Med Ok'!C120)+ COUNTIF('ESPS Med OK'!$C:$C,'Sede Med Ok'!C120)+ COUNTIF('[1]Fat 1'!$C:$C,'Sede Med Ok'!C120)+ COUNTIF('[1]Fat 2'!$C:$C,'Sede Med Ok'!C120)+ COUNTIF('[1]Fat 3'!$C:$C,'Sede Med Ok'!C120)+ COUNTIF('[1]Fat 4'!$C:$C,'Sede Med Ok'!C120)+ COUNTIF('[1]Fat 5'!$C:$C,'Sede Med Ok'!C120)+ COUNTIF('[2]ARSAL Med'!$C:$C,'Sede Med Ok'!C120)+ COUNTIF('[2]CGM Med'!$C:$C,'Sede Med Ok'!C120)+ COUNTIF('[2]FCM Med'!$C:$C,'Sede Med Ok'!C120)+ COUNTIF('[2]FGM Med'!$C:$C,'Sede Med Ok'!C120)+ COUNTIF('[2]FMLF Med'!$C:$C,'Sede Med Ok'!C120)+ COUNTIF('[2]GCM Med'!$C:$C,'Sede Med Ok'!C120)+ COUNTIF('[2]PGMS Med'!$C:$C,'Sede Med Ok'!C120)+ COUNTIF('[2]SECOM Med'!$C:$C,'Sede Med Ok'!C120)+ COUNTIF('[2]SECULT Med'!$C:$C,'Sede Med Ok'!C120)+ COUNTIF('[2]SEDUR Med'!$C:$C,'Sede Med Ok'!C120)+ COUNTIF('[2]SEFAZ Med'!$C:$C,'Sede Med Ok'!C120)+ COUNTIF('[2]SEGOV Med'!$C:$C,'Sede Med Ok'!C120)+ COUNTIF(#REF!,'Sede Med Ok'!C120)+ COUNTIF('[2]SEMAN Med'!$C:$C,'Sede Med Ok'!C120)+ COUNTIF('[2]SEMDEC Med'!$C:$C,'Sede Med Ok'!C120)+ COUNTIF('[2]SEMGE Med'!$C:$C,'Sede Med Ok'!C120)+ COUNTIF('[2]SEMOB Med'!$C:$C,'Sede Med Ok'!C120)+ COUNTIF('[2]SEMOP Med'!$C:$C,'Sede Med Ok'!C120)+ COUNTIF('[2]SEMUR Med'!$C:$C,'Sede Med Ok'!C120)+ COUNTIF('[2]SPMJ Med'!$C:$C,'Sede Med Ok'!C120)+ COUNTIF('[2]TRANSALVADOR Med'!$C:$C,'Sede Med Ok'!C120)</f>
        <v>#VALUE!</v>
      </c>
    </row>
    <row r="121" spans="1:15" ht="13.5" customHeight="1">
      <c r="A121" s="29"/>
      <c r="D121" s="20"/>
      <c r="E121" s="20"/>
      <c r="F121" s="19"/>
      <c r="G121" s="7"/>
      <c r="H121" s="28">
        <f>H119+H33</f>
        <v>100</v>
      </c>
      <c r="I121" s="27">
        <f>I119+I33</f>
        <v>30381</v>
      </c>
      <c r="J121" s="3"/>
      <c r="O121" s="1" t="e">
        <f>COUNTIF('Barra Med OK'!$C:$C,'Sede Med Ok'!C121)+ COUNTIF('Boca do Rio Med OK'!$C:$C,'Sede Med Ok'!C121)+ COUNTIF('Brotas Med OK'!$C:$C,'Sede Med Ok'!C121)+ COUNTIF('Cabula Med OK'!$C:$C,'Sede Med Ok'!C121)+ COUNTIF('Cajazeiras Med OK'!$C:$C,'Sede Med Ok'!C121)+ COUNTIF('CH Med OK'!$C:$C,'Sede Med Ok'!C121)+ COUNTIF('Itapagipe Med OK'!$C:$C,'Sede Med Ok'!C121)+ COUNTIF('Itapuã Med OK'!$C:$C,'Sede Med Ok'!C121)+ COUNTIF('Liberdade Med OK'!$C:$C,'Sede Med Ok'!C121)+ COUNTIF('Pau da Lima Med OK'!$C:$C,'Sede Med Ok'!C121)+ COUNTIF('SCV Med OK'!$C:$C,'Sede Med Ok'!C121)+ COUNTIF('Subúrbio Med OK'!$C:$C,'Sede Med Ok'!C121)+ COUNTIF('DVIS Med OK'!$C:$C,'Sede Med Ok'!C121)+ COUNTIF('CR Med OK'!$C:$C,'Sede Med Ok'!C121)+ COUNTIF('CCZ Med OK'!$C:$C,'Sede Med Ok'!C121)+ COUNTIF('DRCA Med OK'!$C:$C,'Sede Med Ok'!C121)+ COUNTIF('SAMU Med OK'!$C:$C,'Sede Med Ok'!C121)+ COUNTIF('ESPS Med OK'!$C:$C,'Sede Med Ok'!C121)+ COUNTIF('[1]Fat 1'!$C:$C,'Sede Med Ok'!C121)+ COUNTIF('[1]Fat 2'!$C:$C,'Sede Med Ok'!C121)+ COUNTIF('[1]Fat 3'!$C:$C,'Sede Med Ok'!C121)+ COUNTIF('[1]Fat 4'!$C:$C,'Sede Med Ok'!C121)+ COUNTIF('[1]Fat 5'!$C:$C,'Sede Med Ok'!C121)+ COUNTIF('[2]ARSAL Med'!$C:$C,'Sede Med Ok'!C121)+ COUNTIF('[2]CGM Med'!$C:$C,'Sede Med Ok'!C121)+ COUNTIF('[2]FCM Med'!$C:$C,'Sede Med Ok'!C121)+ COUNTIF('[2]FGM Med'!$C:$C,'Sede Med Ok'!C121)+ COUNTIF('[2]FMLF Med'!$C:$C,'Sede Med Ok'!C121)+ COUNTIF('[2]GCM Med'!$C:$C,'Sede Med Ok'!C121)+ COUNTIF('[2]PGMS Med'!$C:$C,'Sede Med Ok'!C121)+ COUNTIF('[2]SECOM Med'!$C:$C,'Sede Med Ok'!C121)+ COUNTIF('[2]SECULT Med'!$C:$C,'Sede Med Ok'!C121)+ COUNTIF('[2]SEDUR Med'!$C:$C,'Sede Med Ok'!C121)+ COUNTIF('[2]SEFAZ Med'!$C:$C,'Sede Med Ok'!C121)+ COUNTIF('[2]SEGOV Med'!$C:$C,'Sede Med Ok'!C121)+ COUNTIF(#REF!,'Sede Med Ok'!C121)+ COUNTIF('[2]SEMAN Med'!$C:$C,'Sede Med Ok'!C121)+ COUNTIF('[2]SEMDEC Med'!$C:$C,'Sede Med Ok'!C121)+ COUNTIF('[2]SEMGE Med'!$C:$C,'Sede Med Ok'!C121)+ COUNTIF('[2]SEMOB Med'!$C:$C,'Sede Med Ok'!C121)+ COUNTIF('[2]SEMOP Med'!$C:$C,'Sede Med Ok'!C121)+ COUNTIF('[2]SEMUR Med'!$C:$C,'Sede Med Ok'!C121)+ COUNTIF('[2]SPMJ Med'!$C:$C,'Sede Med Ok'!C121)+ COUNTIF('[2]TRANSALVADOR Med'!$C:$C,'Sede Med Ok'!C121)</f>
        <v>#VALUE!</v>
      </c>
    </row>
    <row r="122" spans="1:15" s="26" customFormat="1" ht="13.5" customHeight="1">
      <c r="A122" s="1"/>
      <c r="B122" s="2"/>
      <c r="C122" s="2"/>
      <c r="D122" s="20"/>
      <c r="E122" s="20"/>
      <c r="F122" s="19"/>
      <c r="G122" s="7"/>
      <c r="H122" s="1"/>
      <c r="I122" s="7"/>
      <c r="J122" s="3"/>
      <c r="K122" s="1"/>
      <c r="O122" s="1" t="e">
        <f>COUNTIF('Barra Med OK'!$C:$C,'Sede Med Ok'!C122)+ COUNTIF('Boca do Rio Med OK'!$C:$C,'Sede Med Ok'!C122)+ COUNTIF('Brotas Med OK'!$C:$C,'Sede Med Ok'!C122)+ COUNTIF('Cabula Med OK'!$C:$C,'Sede Med Ok'!C122)+ COUNTIF('Cajazeiras Med OK'!$C:$C,'Sede Med Ok'!C122)+ COUNTIF('CH Med OK'!$C:$C,'Sede Med Ok'!C122)+ COUNTIF('Itapagipe Med OK'!$C:$C,'Sede Med Ok'!C122)+ COUNTIF('Itapuã Med OK'!$C:$C,'Sede Med Ok'!C122)+ COUNTIF('Liberdade Med OK'!$C:$C,'Sede Med Ok'!C122)+ COUNTIF('Pau da Lima Med OK'!$C:$C,'Sede Med Ok'!C122)+ COUNTIF('SCV Med OK'!$C:$C,'Sede Med Ok'!C122)+ COUNTIF('Subúrbio Med OK'!$C:$C,'Sede Med Ok'!C122)+ COUNTIF('DVIS Med OK'!$C:$C,'Sede Med Ok'!C122)+ COUNTIF('CR Med OK'!$C:$C,'Sede Med Ok'!C122)+ COUNTIF('CCZ Med OK'!$C:$C,'Sede Med Ok'!C122)+ COUNTIF('DRCA Med OK'!$C:$C,'Sede Med Ok'!C122)+ COUNTIF('SAMU Med OK'!$C:$C,'Sede Med Ok'!C122)+ COUNTIF('ESPS Med OK'!$C:$C,'Sede Med Ok'!C122)+ COUNTIF('[1]Fat 1'!$C:$C,'Sede Med Ok'!C122)+ COUNTIF('[1]Fat 2'!$C:$C,'Sede Med Ok'!C122)+ COUNTIF('[1]Fat 3'!$C:$C,'Sede Med Ok'!C122)+ COUNTIF('[1]Fat 4'!$C:$C,'Sede Med Ok'!C122)+ COUNTIF('[1]Fat 5'!$C:$C,'Sede Med Ok'!C122)+ COUNTIF('[2]ARSAL Med'!$C:$C,'Sede Med Ok'!C122)+ COUNTIF('[2]CGM Med'!$C:$C,'Sede Med Ok'!C122)+ COUNTIF('[2]FCM Med'!$C:$C,'Sede Med Ok'!C122)+ COUNTIF('[2]FGM Med'!$C:$C,'Sede Med Ok'!C122)+ COUNTIF('[2]FMLF Med'!$C:$C,'Sede Med Ok'!C122)+ COUNTIF('[2]GCM Med'!$C:$C,'Sede Med Ok'!C122)+ COUNTIF('[2]PGMS Med'!$C:$C,'Sede Med Ok'!C122)+ COUNTIF('[2]SECOM Med'!$C:$C,'Sede Med Ok'!C122)+ COUNTIF('[2]SECULT Med'!$C:$C,'Sede Med Ok'!C122)+ COUNTIF('[2]SEDUR Med'!$C:$C,'Sede Med Ok'!C122)+ COUNTIF('[2]SEFAZ Med'!$C:$C,'Sede Med Ok'!C122)+ COUNTIF('[2]SEGOV Med'!$C:$C,'Sede Med Ok'!C122)+ COUNTIF(#REF!,'Sede Med Ok'!C122)+ COUNTIF('[2]SEMAN Med'!$C:$C,'Sede Med Ok'!C122)+ COUNTIF('[2]SEMDEC Med'!$C:$C,'Sede Med Ok'!C122)+ COUNTIF('[2]SEMGE Med'!$C:$C,'Sede Med Ok'!C122)+ COUNTIF('[2]SEMOB Med'!$C:$C,'Sede Med Ok'!C122)+ COUNTIF('[2]SEMOP Med'!$C:$C,'Sede Med Ok'!C122)+ COUNTIF('[2]SEMUR Med'!$C:$C,'Sede Med Ok'!C122)+ COUNTIF('[2]SPMJ Med'!$C:$C,'Sede Med Ok'!C122)+ COUNTIF('[2]TRANSALVADOR Med'!$C:$C,'Sede Med Ok'!C122)</f>
        <v>#VALUE!</v>
      </c>
    </row>
    <row r="123" spans="1:15" ht="13.5" customHeight="1">
      <c r="B123" s="24"/>
      <c r="C123" s="24"/>
      <c r="D123" s="24"/>
      <c r="E123" s="24"/>
      <c r="F123" s="24"/>
      <c r="G123" s="24"/>
      <c r="H123" s="24"/>
      <c r="I123" s="24"/>
      <c r="J123" s="25"/>
      <c r="K123" s="25"/>
      <c r="O123" s="1" t="e">
        <f>COUNTIF('Barra Med OK'!$C:$C,'Sede Med Ok'!C123)+ COUNTIF('Boca do Rio Med OK'!$C:$C,'Sede Med Ok'!C123)+ COUNTIF('Brotas Med OK'!$C:$C,'Sede Med Ok'!C123)+ COUNTIF('Cabula Med OK'!$C:$C,'Sede Med Ok'!C123)+ COUNTIF('Cajazeiras Med OK'!$C:$C,'Sede Med Ok'!C123)+ COUNTIF('CH Med OK'!$C:$C,'Sede Med Ok'!C123)+ COUNTIF('Itapagipe Med OK'!$C:$C,'Sede Med Ok'!C123)+ COUNTIF('Itapuã Med OK'!$C:$C,'Sede Med Ok'!C123)+ COUNTIF('Liberdade Med OK'!$C:$C,'Sede Med Ok'!C123)+ COUNTIF('Pau da Lima Med OK'!$C:$C,'Sede Med Ok'!C123)+ COUNTIF('SCV Med OK'!$C:$C,'Sede Med Ok'!C123)+ COUNTIF('Subúrbio Med OK'!$C:$C,'Sede Med Ok'!C123)+ COUNTIF('DVIS Med OK'!$C:$C,'Sede Med Ok'!C123)+ COUNTIF('CR Med OK'!$C:$C,'Sede Med Ok'!C123)+ COUNTIF('CCZ Med OK'!$C:$C,'Sede Med Ok'!C123)+ COUNTIF('DRCA Med OK'!$C:$C,'Sede Med Ok'!C123)+ COUNTIF('SAMU Med OK'!$C:$C,'Sede Med Ok'!C123)+ COUNTIF('ESPS Med OK'!$C:$C,'Sede Med Ok'!C123)+ COUNTIF('[1]Fat 1'!$C:$C,'Sede Med Ok'!C123)+ COUNTIF('[1]Fat 2'!$C:$C,'Sede Med Ok'!C123)+ COUNTIF('[1]Fat 3'!$C:$C,'Sede Med Ok'!C123)+ COUNTIF('[1]Fat 4'!$C:$C,'Sede Med Ok'!C123)+ COUNTIF('[1]Fat 5'!$C:$C,'Sede Med Ok'!C123)+ COUNTIF('[2]ARSAL Med'!$C:$C,'Sede Med Ok'!C123)+ COUNTIF('[2]CGM Med'!$C:$C,'Sede Med Ok'!C123)+ COUNTIF('[2]FCM Med'!$C:$C,'Sede Med Ok'!C123)+ COUNTIF('[2]FGM Med'!$C:$C,'Sede Med Ok'!C123)+ COUNTIF('[2]FMLF Med'!$C:$C,'Sede Med Ok'!C123)+ COUNTIF('[2]GCM Med'!$C:$C,'Sede Med Ok'!C123)+ COUNTIF('[2]PGMS Med'!$C:$C,'Sede Med Ok'!C123)+ COUNTIF('[2]SECOM Med'!$C:$C,'Sede Med Ok'!C123)+ COUNTIF('[2]SECULT Med'!$C:$C,'Sede Med Ok'!C123)+ COUNTIF('[2]SEDUR Med'!$C:$C,'Sede Med Ok'!C123)+ COUNTIF('[2]SEFAZ Med'!$C:$C,'Sede Med Ok'!C123)+ COUNTIF('[2]SEGOV Med'!$C:$C,'Sede Med Ok'!C123)+ COUNTIF(#REF!,'Sede Med Ok'!C123)+ COUNTIF('[2]SEMAN Med'!$C:$C,'Sede Med Ok'!C123)+ COUNTIF('[2]SEMDEC Med'!$C:$C,'Sede Med Ok'!C123)+ COUNTIF('[2]SEMGE Med'!$C:$C,'Sede Med Ok'!C123)+ COUNTIF('[2]SEMOB Med'!$C:$C,'Sede Med Ok'!C123)+ COUNTIF('[2]SEMOP Med'!$C:$C,'Sede Med Ok'!C123)+ COUNTIF('[2]SEMUR Med'!$C:$C,'Sede Med Ok'!C123)+ COUNTIF('[2]SPMJ Med'!$C:$C,'Sede Med Ok'!C123)+ COUNTIF('[2]TRANSALVADOR Med'!$C:$C,'Sede Med Ok'!C123)</f>
        <v>#VALUE!</v>
      </c>
    </row>
    <row r="124" spans="1:15" ht="13.5" customHeight="1">
      <c r="A124" s="536" t="s">
        <v>33</v>
      </c>
      <c r="B124" s="536"/>
      <c r="C124" s="536"/>
      <c r="D124" s="536"/>
      <c r="E124" s="536"/>
      <c r="F124" s="536"/>
      <c r="G124" s="536"/>
      <c r="H124" s="536"/>
      <c r="I124" s="536"/>
      <c r="J124" s="409">
        <f>I28+I27+I26+I22+I16+I15</f>
        <v>1662</v>
      </c>
      <c r="O124" s="1" t="e">
        <f>COUNTIF('Barra Med OK'!$C:$C,'Sede Med Ok'!C124)+ COUNTIF('Boca do Rio Med OK'!$C:$C,'Sede Med Ok'!C124)+ COUNTIF('Brotas Med OK'!$C:$C,'Sede Med Ok'!C124)+ COUNTIF('Cabula Med OK'!$C:$C,'Sede Med Ok'!C124)+ COUNTIF('Cajazeiras Med OK'!$C:$C,'Sede Med Ok'!C124)+ COUNTIF('CH Med OK'!$C:$C,'Sede Med Ok'!C124)+ COUNTIF('Itapagipe Med OK'!$C:$C,'Sede Med Ok'!C124)+ COUNTIF('Itapuã Med OK'!$C:$C,'Sede Med Ok'!C124)+ COUNTIF('Liberdade Med OK'!$C:$C,'Sede Med Ok'!C124)+ COUNTIF('Pau da Lima Med OK'!$C:$C,'Sede Med Ok'!C124)+ COUNTIF('SCV Med OK'!$C:$C,'Sede Med Ok'!C124)+ COUNTIF('Subúrbio Med OK'!$C:$C,'Sede Med Ok'!C124)+ COUNTIF('DVIS Med OK'!$C:$C,'Sede Med Ok'!C124)+ COUNTIF('CR Med OK'!$C:$C,'Sede Med Ok'!C124)+ COUNTIF('CCZ Med OK'!$C:$C,'Sede Med Ok'!C124)+ COUNTIF('DRCA Med OK'!$C:$C,'Sede Med Ok'!C124)+ COUNTIF('SAMU Med OK'!$C:$C,'Sede Med Ok'!C124)+ COUNTIF('ESPS Med OK'!$C:$C,'Sede Med Ok'!C124)+ COUNTIF('[1]Fat 1'!$C:$C,'Sede Med Ok'!C124)+ COUNTIF('[1]Fat 2'!$C:$C,'Sede Med Ok'!C124)+ COUNTIF('[1]Fat 3'!$C:$C,'Sede Med Ok'!C124)+ COUNTIF('[1]Fat 4'!$C:$C,'Sede Med Ok'!C124)+ COUNTIF('[1]Fat 5'!$C:$C,'Sede Med Ok'!C124)+ COUNTIF('[2]ARSAL Med'!$C:$C,'Sede Med Ok'!C124)+ COUNTIF('[2]CGM Med'!$C:$C,'Sede Med Ok'!C124)+ COUNTIF('[2]FCM Med'!$C:$C,'Sede Med Ok'!C124)+ COUNTIF('[2]FGM Med'!$C:$C,'Sede Med Ok'!C124)+ COUNTIF('[2]FMLF Med'!$C:$C,'Sede Med Ok'!C124)+ COUNTIF('[2]GCM Med'!$C:$C,'Sede Med Ok'!C124)+ COUNTIF('[2]PGMS Med'!$C:$C,'Sede Med Ok'!C124)+ COUNTIF('[2]SECOM Med'!$C:$C,'Sede Med Ok'!C124)+ COUNTIF('[2]SECULT Med'!$C:$C,'Sede Med Ok'!C124)+ COUNTIF('[2]SEDUR Med'!$C:$C,'Sede Med Ok'!C124)+ COUNTIF('[2]SEFAZ Med'!$C:$C,'Sede Med Ok'!C124)+ COUNTIF('[2]SEGOV Med'!$C:$C,'Sede Med Ok'!C124)+ COUNTIF(#REF!,'Sede Med Ok'!C124)+ COUNTIF('[2]SEMAN Med'!$C:$C,'Sede Med Ok'!C124)+ COUNTIF('[2]SEMDEC Med'!$C:$C,'Sede Med Ok'!C124)+ COUNTIF('[2]SEMGE Med'!$C:$C,'Sede Med Ok'!C124)+ COUNTIF('[2]SEMOB Med'!$C:$C,'Sede Med Ok'!C124)+ COUNTIF('[2]SEMOP Med'!$C:$C,'Sede Med Ok'!C124)+ COUNTIF('[2]SEMUR Med'!$C:$C,'Sede Med Ok'!C124)+ COUNTIF('[2]SPMJ Med'!$C:$C,'Sede Med Ok'!C124)+ COUNTIF('[2]TRANSALVADOR Med'!$C:$C,'Sede Med Ok'!C124)</f>
        <v>#VALUE!</v>
      </c>
    </row>
    <row r="125" spans="1:15" ht="13.5" customHeight="1">
      <c r="A125" s="24"/>
      <c r="B125" s="24"/>
      <c r="C125" s="24"/>
      <c r="D125" s="24"/>
      <c r="E125" s="24"/>
      <c r="F125" s="24"/>
      <c r="G125" s="24"/>
      <c r="H125" s="24"/>
      <c r="I125" s="24"/>
      <c r="O125" s="1" t="e">
        <f>COUNTIF('Barra Med OK'!$C:$C,'Sede Med Ok'!C125)+ COUNTIF('Boca do Rio Med OK'!$C:$C,'Sede Med Ok'!C125)+ COUNTIF('Brotas Med OK'!$C:$C,'Sede Med Ok'!C125)+ COUNTIF('Cabula Med OK'!$C:$C,'Sede Med Ok'!C125)+ COUNTIF('Cajazeiras Med OK'!$C:$C,'Sede Med Ok'!C125)+ COUNTIF('CH Med OK'!$C:$C,'Sede Med Ok'!C125)+ COUNTIF('Itapagipe Med OK'!$C:$C,'Sede Med Ok'!C125)+ COUNTIF('Itapuã Med OK'!$C:$C,'Sede Med Ok'!C125)+ COUNTIF('Liberdade Med OK'!$C:$C,'Sede Med Ok'!C125)+ COUNTIF('Pau da Lima Med OK'!$C:$C,'Sede Med Ok'!C125)+ COUNTIF('SCV Med OK'!$C:$C,'Sede Med Ok'!C125)+ COUNTIF('Subúrbio Med OK'!$C:$C,'Sede Med Ok'!C125)+ COUNTIF('DVIS Med OK'!$C:$C,'Sede Med Ok'!C125)+ COUNTIF('CR Med OK'!$C:$C,'Sede Med Ok'!C125)+ COUNTIF('CCZ Med OK'!$C:$C,'Sede Med Ok'!C125)+ COUNTIF('DRCA Med OK'!$C:$C,'Sede Med Ok'!C125)+ COUNTIF('SAMU Med OK'!$C:$C,'Sede Med Ok'!C125)+ COUNTIF('ESPS Med OK'!$C:$C,'Sede Med Ok'!C125)+ COUNTIF('[1]Fat 1'!$C:$C,'Sede Med Ok'!C125)+ COUNTIF('[1]Fat 2'!$C:$C,'Sede Med Ok'!C125)+ COUNTIF('[1]Fat 3'!$C:$C,'Sede Med Ok'!C125)+ COUNTIF('[1]Fat 4'!$C:$C,'Sede Med Ok'!C125)+ COUNTIF('[1]Fat 5'!$C:$C,'Sede Med Ok'!C125)+ COUNTIF('[2]ARSAL Med'!$C:$C,'Sede Med Ok'!C125)+ COUNTIF('[2]CGM Med'!$C:$C,'Sede Med Ok'!C125)+ COUNTIF('[2]FCM Med'!$C:$C,'Sede Med Ok'!C125)+ COUNTIF('[2]FGM Med'!$C:$C,'Sede Med Ok'!C125)+ COUNTIF('[2]FMLF Med'!$C:$C,'Sede Med Ok'!C125)+ COUNTIF('[2]GCM Med'!$C:$C,'Sede Med Ok'!C125)+ COUNTIF('[2]PGMS Med'!$C:$C,'Sede Med Ok'!C125)+ COUNTIF('[2]SECOM Med'!$C:$C,'Sede Med Ok'!C125)+ COUNTIF('[2]SECULT Med'!$C:$C,'Sede Med Ok'!C125)+ COUNTIF('[2]SEDUR Med'!$C:$C,'Sede Med Ok'!C125)+ COUNTIF('[2]SEFAZ Med'!$C:$C,'Sede Med Ok'!C125)+ COUNTIF('[2]SEGOV Med'!$C:$C,'Sede Med Ok'!C125)+ COUNTIF(#REF!,'Sede Med Ok'!C125)+ COUNTIF('[2]SEMAN Med'!$C:$C,'Sede Med Ok'!C125)+ COUNTIF('[2]SEMDEC Med'!$C:$C,'Sede Med Ok'!C125)+ COUNTIF('[2]SEMGE Med'!$C:$C,'Sede Med Ok'!C125)+ COUNTIF('[2]SEMOB Med'!$C:$C,'Sede Med Ok'!C125)+ COUNTIF('[2]SEMOP Med'!$C:$C,'Sede Med Ok'!C125)+ COUNTIF('[2]SEMUR Med'!$C:$C,'Sede Med Ok'!C125)+ COUNTIF('[2]SPMJ Med'!$C:$C,'Sede Med Ok'!C125)+ COUNTIF('[2]TRANSALVADOR Med'!$C:$C,'Sede Med Ok'!C125)</f>
        <v>#VALUE!</v>
      </c>
    </row>
    <row r="126" spans="1:15" ht="13.5" customHeight="1">
      <c r="A126" s="18" t="s">
        <v>32</v>
      </c>
      <c r="B126" s="1"/>
      <c r="F126" s="22"/>
      <c r="G126" s="7"/>
      <c r="I126" s="23"/>
      <c r="J126" s="23"/>
      <c r="O126" s="1" t="e">
        <f>COUNTIF('Barra Med OK'!$C:$C,'Sede Med Ok'!C126)+ COUNTIF('Boca do Rio Med OK'!$C:$C,'Sede Med Ok'!C126)+ COUNTIF('Brotas Med OK'!$C:$C,'Sede Med Ok'!C126)+ COUNTIF('Cabula Med OK'!$C:$C,'Sede Med Ok'!C126)+ COUNTIF('Cajazeiras Med OK'!$C:$C,'Sede Med Ok'!C126)+ COUNTIF('CH Med OK'!$C:$C,'Sede Med Ok'!C126)+ COUNTIF('Itapagipe Med OK'!$C:$C,'Sede Med Ok'!C126)+ COUNTIF('Itapuã Med OK'!$C:$C,'Sede Med Ok'!C126)+ COUNTIF('Liberdade Med OK'!$C:$C,'Sede Med Ok'!C126)+ COUNTIF('Pau da Lima Med OK'!$C:$C,'Sede Med Ok'!C126)+ COUNTIF('SCV Med OK'!$C:$C,'Sede Med Ok'!C126)+ COUNTIF('Subúrbio Med OK'!$C:$C,'Sede Med Ok'!C126)+ COUNTIF('DVIS Med OK'!$C:$C,'Sede Med Ok'!C126)+ COUNTIF('CR Med OK'!$C:$C,'Sede Med Ok'!C126)+ COUNTIF('CCZ Med OK'!$C:$C,'Sede Med Ok'!C126)+ COUNTIF('DRCA Med OK'!$C:$C,'Sede Med Ok'!C126)+ COUNTIF('SAMU Med OK'!$C:$C,'Sede Med Ok'!C126)+ COUNTIF('ESPS Med OK'!$C:$C,'Sede Med Ok'!C126)+ COUNTIF('[1]Fat 1'!$C:$C,'Sede Med Ok'!C126)+ COUNTIF('[1]Fat 2'!$C:$C,'Sede Med Ok'!C126)+ COUNTIF('[1]Fat 3'!$C:$C,'Sede Med Ok'!C126)+ COUNTIF('[1]Fat 4'!$C:$C,'Sede Med Ok'!C126)+ COUNTIF('[1]Fat 5'!$C:$C,'Sede Med Ok'!C126)+ COUNTIF('[2]ARSAL Med'!$C:$C,'Sede Med Ok'!C126)+ COUNTIF('[2]CGM Med'!$C:$C,'Sede Med Ok'!C126)+ COUNTIF('[2]FCM Med'!$C:$C,'Sede Med Ok'!C126)+ COUNTIF('[2]FGM Med'!$C:$C,'Sede Med Ok'!C126)+ COUNTIF('[2]FMLF Med'!$C:$C,'Sede Med Ok'!C126)+ COUNTIF('[2]GCM Med'!$C:$C,'Sede Med Ok'!C126)+ COUNTIF('[2]PGMS Med'!$C:$C,'Sede Med Ok'!C126)+ COUNTIF('[2]SECOM Med'!$C:$C,'Sede Med Ok'!C126)+ COUNTIF('[2]SECULT Med'!$C:$C,'Sede Med Ok'!C126)+ COUNTIF('[2]SEDUR Med'!$C:$C,'Sede Med Ok'!C126)+ COUNTIF('[2]SEFAZ Med'!$C:$C,'Sede Med Ok'!C126)+ COUNTIF('[2]SEGOV Med'!$C:$C,'Sede Med Ok'!C126)+ COUNTIF(#REF!,'Sede Med Ok'!C126)+ COUNTIF('[2]SEMAN Med'!$C:$C,'Sede Med Ok'!C126)+ COUNTIF('[2]SEMDEC Med'!$C:$C,'Sede Med Ok'!C126)+ COUNTIF('[2]SEMGE Med'!$C:$C,'Sede Med Ok'!C126)+ COUNTIF('[2]SEMOB Med'!$C:$C,'Sede Med Ok'!C126)+ COUNTIF('[2]SEMOP Med'!$C:$C,'Sede Med Ok'!C126)+ COUNTIF('[2]SEMUR Med'!$C:$C,'Sede Med Ok'!C126)+ COUNTIF('[2]SPMJ Med'!$C:$C,'Sede Med Ok'!C126)+ COUNTIF('[2]TRANSALVADOR Med'!$C:$C,'Sede Med Ok'!C126)</f>
        <v>#VALUE!</v>
      </c>
    </row>
    <row r="127" spans="1:15" ht="60" customHeight="1">
      <c r="A127" s="531"/>
      <c r="B127" s="531"/>
      <c r="C127" s="531"/>
      <c r="D127" s="531"/>
      <c r="E127" s="532"/>
      <c r="F127" s="518"/>
      <c r="G127" s="518"/>
      <c r="H127" s="518"/>
      <c r="I127" s="533"/>
      <c r="J127" s="22"/>
      <c r="O127" s="1" t="e">
        <f>COUNTIF('Barra Med OK'!$C:$C,'Sede Med Ok'!C127)+ COUNTIF('Boca do Rio Med OK'!$C:$C,'Sede Med Ok'!C127)+ COUNTIF('Brotas Med OK'!$C:$C,'Sede Med Ok'!C127)+ COUNTIF('Cabula Med OK'!$C:$C,'Sede Med Ok'!C127)+ COUNTIF('Cajazeiras Med OK'!$C:$C,'Sede Med Ok'!C127)+ COUNTIF('CH Med OK'!$C:$C,'Sede Med Ok'!C127)+ COUNTIF('Itapagipe Med OK'!$C:$C,'Sede Med Ok'!C127)+ COUNTIF('Itapuã Med OK'!$C:$C,'Sede Med Ok'!C127)+ COUNTIF('Liberdade Med OK'!$C:$C,'Sede Med Ok'!C127)+ COUNTIF('Pau da Lima Med OK'!$C:$C,'Sede Med Ok'!C127)+ COUNTIF('SCV Med OK'!$C:$C,'Sede Med Ok'!C127)+ COUNTIF('Subúrbio Med OK'!$C:$C,'Sede Med Ok'!C127)+ COUNTIF('DVIS Med OK'!$C:$C,'Sede Med Ok'!C127)+ COUNTIF('CR Med OK'!$C:$C,'Sede Med Ok'!C127)+ COUNTIF('CCZ Med OK'!$C:$C,'Sede Med Ok'!C127)+ COUNTIF('DRCA Med OK'!$C:$C,'Sede Med Ok'!C127)+ COUNTIF('SAMU Med OK'!$C:$C,'Sede Med Ok'!C127)+ COUNTIF('ESPS Med OK'!$C:$C,'Sede Med Ok'!C127)+ COUNTIF('[1]Fat 1'!$C:$C,'Sede Med Ok'!C127)+ COUNTIF('[1]Fat 2'!$C:$C,'Sede Med Ok'!C127)+ COUNTIF('[1]Fat 3'!$C:$C,'Sede Med Ok'!C127)+ COUNTIF('[1]Fat 4'!$C:$C,'Sede Med Ok'!C127)+ COUNTIF('[1]Fat 5'!$C:$C,'Sede Med Ok'!C127)+ COUNTIF('[2]ARSAL Med'!$C:$C,'Sede Med Ok'!C127)+ COUNTIF('[2]CGM Med'!$C:$C,'Sede Med Ok'!C127)+ COUNTIF('[2]FCM Med'!$C:$C,'Sede Med Ok'!C127)+ COUNTIF('[2]FGM Med'!$C:$C,'Sede Med Ok'!C127)+ COUNTIF('[2]FMLF Med'!$C:$C,'Sede Med Ok'!C127)+ COUNTIF('[2]GCM Med'!$C:$C,'Sede Med Ok'!C127)+ COUNTIF('[2]PGMS Med'!$C:$C,'Sede Med Ok'!C127)+ COUNTIF('[2]SECOM Med'!$C:$C,'Sede Med Ok'!C127)+ COUNTIF('[2]SECULT Med'!$C:$C,'Sede Med Ok'!C127)+ COUNTIF('[2]SEDUR Med'!$C:$C,'Sede Med Ok'!C127)+ COUNTIF('[2]SEFAZ Med'!$C:$C,'Sede Med Ok'!C127)+ COUNTIF('[2]SEGOV Med'!$C:$C,'Sede Med Ok'!C127)+ COUNTIF(#REF!,'Sede Med Ok'!C127)+ COUNTIF('[2]SEMAN Med'!$C:$C,'Sede Med Ok'!C127)+ COUNTIF('[2]SEMDEC Med'!$C:$C,'Sede Med Ok'!C127)+ COUNTIF('[2]SEMGE Med'!$C:$C,'Sede Med Ok'!C127)+ COUNTIF('[2]SEMOB Med'!$C:$C,'Sede Med Ok'!C127)+ COUNTIF('[2]SEMOP Med'!$C:$C,'Sede Med Ok'!C127)+ COUNTIF('[2]SEMUR Med'!$C:$C,'Sede Med Ok'!C127)+ COUNTIF('[2]SPMJ Med'!$C:$C,'Sede Med Ok'!C127)+ COUNTIF('[2]TRANSALVADOR Med'!$C:$C,'Sede Med Ok'!C127)</f>
        <v>#VALUE!</v>
      </c>
    </row>
    <row r="128" spans="1:15" ht="13.5" customHeight="1">
      <c r="A128" s="535" t="s">
        <v>31</v>
      </c>
      <c r="B128" s="535"/>
      <c r="C128" s="535"/>
      <c r="D128" s="535"/>
      <c r="E128" s="535" t="s">
        <v>30</v>
      </c>
      <c r="F128" s="535"/>
      <c r="G128" s="535"/>
      <c r="H128" s="535"/>
      <c r="I128" s="535"/>
      <c r="J128" s="18"/>
      <c r="K128" s="21"/>
      <c r="O128" s="1" t="e">
        <f>COUNTIF('Barra Med OK'!$C:$C,'Sede Med Ok'!C128)+ COUNTIF('Boca do Rio Med OK'!$C:$C,'Sede Med Ok'!C128)+ COUNTIF('Brotas Med OK'!$C:$C,'Sede Med Ok'!C128)+ COUNTIF('Cabula Med OK'!$C:$C,'Sede Med Ok'!C128)+ COUNTIF('Cajazeiras Med OK'!$C:$C,'Sede Med Ok'!C128)+ COUNTIF('CH Med OK'!$C:$C,'Sede Med Ok'!C128)+ COUNTIF('Itapagipe Med OK'!$C:$C,'Sede Med Ok'!C128)+ COUNTIF('Itapuã Med OK'!$C:$C,'Sede Med Ok'!C128)+ COUNTIF('Liberdade Med OK'!$C:$C,'Sede Med Ok'!C128)+ COUNTIF('Pau da Lima Med OK'!$C:$C,'Sede Med Ok'!C128)+ COUNTIF('SCV Med OK'!$C:$C,'Sede Med Ok'!C128)+ COUNTIF('Subúrbio Med OK'!$C:$C,'Sede Med Ok'!C128)+ COUNTIF('DVIS Med OK'!$C:$C,'Sede Med Ok'!C128)+ COUNTIF('CR Med OK'!$C:$C,'Sede Med Ok'!C128)+ COUNTIF('CCZ Med OK'!$C:$C,'Sede Med Ok'!C128)+ COUNTIF('DRCA Med OK'!$C:$C,'Sede Med Ok'!C128)+ COUNTIF('SAMU Med OK'!$C:$C,'Sede Med Ok'!C128)+ COUNTIF('ESPS Med OK'!$C:$C,'Sede Med Ok'!C128)+ COUNTIF('[1]Fat 1'!$C:$C,'Sede Med Ok'!C128)+ COUNTIF('[1]Fat 2'!$C:$C,'Sede Med Ok'!C128)+ COUNTIF('[1]Fat 3'!$C:$C,'Sede Med Ok'!C128)+ COUNTIF('[1]Fat 4'!$C:$C,'Sede Med Ok'!C128)+ COUNTIF('[1]Fat 5'!$C:$C,'Sede Med Ok'!C128)+ COUNTIF('[2]ARSAL Med'!$C:$C,'Sede Med Ok'!C128)+ COUNTIF('[2]CGM Med'!$C:$C,'Sede Med Ok'!C128)+ COUNTIF('[2]FCM Med'!$C:$C,'Sede Med Ok'!C128)+ COUNTIF('[2]FGM Med'!$C:$C,'Sede Med Ok'!C128)+ COUNTIF('[2]FMLF Med'!$C:$C,'Sede Med Ok'!C128)+ COUNTIF('[2]GCM Med'!$C:$C,'Sede Med Ok'!C128)+ COUNTIF('[2]PGMS Med'!$C:$C,'Sede Med Ok'!C128)+ COUNTIF('[2]SECOM Med'!$C:$C,'Sede Med Ok'!C128)+ COUNTIF('[2]SECULT Med'!$C:$C,'Sede Med Ok'!C128)+ COUNTIF('[2]SEDUR Med'!$C:$C,'Sede Med Ok'!C128)+ COUNTIF('[2]SEFAZ Med'!$C:$C,'Sede Med Ok'!C128)+ COUNTIF('[2]SEGOV Med'!$C:$C,'Sede Med Ok'!C128)+ COUNTIF(#REF!,'Sede Med Ok'!C128)+ COUNTIF('[2]SEMAN Med'!$C:$C,'Sede Med Ok'!C128)+ COUNTIF('[2]SEMDEC Med'!$C:$C,'Sede Med Ok'!C128)+ COUNTIF('[2]SEMGE Med'!$C:$C,'Sede Med Ok'!C128)+ COUNTIF('[2]SEMOB Med'!$C:$C,'Sede Med Ok'!C128)+ COUNTIF('[2]SEMOP Med'!$C:$C,'Sede Med Ok'!C128)+ COUNTIF('[2]SEMUR Med'!$C:$C,'Sede Med Ok'!C128)+ COUNTIF('[2]SPMJ Med'!$C:$C,'Sede Med Ok'!C128)+ COUNTIF('[2]TRANSALVADOR Med'!$C:$C,'Sede Med Ok'!C128)</f>
        <v>#VALUE!</v>
      </c>
    </row>
    <row r="129" spans="1:15" ht="13.5" customHeight="1">
      <c r="A129" s="16"/>
      <c r="I129" s="20"/>
      <c r="J129" s="19"/>
      <c r="L129" s="16"/>
      <c r="O129" s="1" t="e">
        <f>COUNTIF('Barra Med OK'!$C:$C,'Sede Med Ok'!C129)+ COUNTIF('Boca do Rio Med OK'!$C:$C,'Sede Med Ok'!C129)+ COUNTIF('Brotas Med OK'!$C:$C,'Sede Med Ok'!C129)+ COUNTIF('Cabula Med OK'!$C:$C,'Sede Med Ok'!C129)+ COUNTIF('Cajazeiras Med OK'!$C:$C,'Sede Med Ok'!C129)+ COUNTIF('CH Med OK'!$C:$C,'Sede Med Ok'!C129)+ COUNTIF('Itapagipe Med OK'!$C:$C,'Sede Med Ok'!C129)+ COUNTIF('Itapuã Med OK'!$C:$C,'Sede Med Ok'!C129)+ COUNTIF('Liberdade Med OK'!$C:$C,'Sede Med Ok'!C129)+ COUNTIF('Pau da Lima Med OK'!$C:$C,'Sede Med Ok'!C129)+ COUNTIF('SCV Med OK'!$C:$C,'Sede Med Ok'!C129)+ COUNTIF('Subúrbio Med OK'!$C:$C,'Sede Med Ok'!C129)+ COUNTIF('DVIS Med OK'!$C:$C,'Sede Med Ok'!C129)+ COUNTIF('CR Med OK'!$C:$C,'Sede Med Ok'!C129)+ COUNTIF('CCZ Med OK'!$C:$C,'Sede Med Ok'!C129)+ COUNTIF('DRCA Med OK'!$C:$C,'Sede Med Ok'!C129)+ COUNTIF('SAMU Med OK'!$C:$C,'Sede Med Ok'!C129)+ COUNTIF('ESPS Med OK'!$C:$C,'Sede Med Ok'!C129)+ COUNTIF('[1]Fat 1'!$C:$C,'Sede Med Ok'!C129)+ COUNTIF('[1]Fat 2'!$C:$C,'Sede Med Ok'!C129)+ COUNTIF('[1]Fat 3'!$C:$C,'Sede Med Ok'!C129)+ COUNTIF('[1]Fat 4'!$C:$C,'Sede Med Ok'!C129)+ COUNTIF('[1]Fat 5'!$C:$C,'Sede Med Ok'!C129)+ COUNTIF('[2]ARSAL Med'!$C:$C,'Sede Med Ok'!C129)+ COUNTIF('[2]CGM Med'!$C:$C,'Sede Med Ok'!C129)+ COUNTIF('[2]FCM Med'!$C:$C,'Sede Med Ok'!C129)+ COUNTIF('[2]FGM Med'!$C:$C,'Sede Med Ok'!C129)+ COUNTIF('[2]FMLF Med'!$C:$C,'Sede Med Ok'!C129)+ COUNTIF('[2]GCM Med'!$C:$C,'Sede Med Ok'!C129)+ COUNTIF('[2]PGMS Med'!$C:$C,'Sede Med Ok'!C129)+ COUNTIF('[2]SECOM Med'!$C:$C,'Sede Med Ok'!C129)+ COUNTIF('[2]SECULT Med'!$C:$C,'Sede Med Ok'!C129)+ COUNTIF('[2]SEDUR Med'!$C:$C,'Sede Med Ok'!C129)+ COUNTIF('[2]SEFAZ Med'!$C:$C,'Sede Med Ok'!C129)+ COUNTIF('[2]SEGOV Med'!$C:$C,'Sede Med Ok'!C129)+ COUNTIF(#REF!,'Sede Med Ok'!C129)+ COUNTIF('[2]SEMAN Med'!$C:$C,'Sede Med Ok'!C129)+ COUNTIF('[2]SEMDEC Med'!$C:$C,'Sede Med Ok'!C129)+ COUNTIF('[2]SEMGE Med'!$C:$C,'Sede Med Ok'!C129)+ COUNTIF('[2]SEMOB Med'!$C:$C,'Sede Med Ok'!C129)+ COUNTIF('[2]SEMOP Med'!$C:$C,'Sede Med Ok'!C129)+ COUNTIF('[2]SEMUR Med'!$C:$C,'Sede Med Ok'!C129)+ COUNTIF('[2]SPMJ Med'!$C:$C,'Sede Med Ok'!C129)+ COUNTIF('[2]TRANSALVADOR Med'!$C:$C,'Sede Med Ok'!C129)</f>
        <v>#VALUE!</v>
      </c>
    </row>
    <row r="130" spans="1:15" ht="13.5" customHeight="1">
      <c r="D130" s="20"/>
      <c r="G130" s="7"/>
      <c r="H130" s="16"/>
      <c r="I130" s="16"/>
      <c r="J130" s="16"/>
      <c r="K130" s="16"/>
      <c r="O130" s="1" t="e">
        <f>COUNTIF('Barra Med OK'!$C:$C,'Sede Med Ok'!C130)+ COUNTIF('Boca do Rio Med OK'!$C:$C,'Sede Med Ok'!C130)+ COUNTIF('Brotas Med OK'!$C:$C,'Sede Med Ok'!C130)+ COUNTIF('Cabula Med OK'!$C:$C,'Sede Med Ok'!C130)+ COUNTIF('Cajazeiras Med OK'!$C:$C,'Sede Med Ok'!C130)+ COUNTIF('CH Med OK'!$C:$C,'Sede Med Ok'!C130)+ COUNTIF('Itapagipe Med OK'!$C:$C,'Sede Med Ok'!C130)+ COUNTIF('Itapuã Med OK'!$C:$C,'Sede Med Ok'!C130)+ COUNTIF('Liberdade Med OK'!$C:$C,'Sede Med Ok'!C130)+ COUNTIF('Pau da Lima Med OK'!$C:$C,'Sede Med Ok'!C130)+ COUNTIF('SCV Med OK'!$C:$C,'Sede Med Ok'!C130)+ COUNTIF('Subúrbio Med OK'!$C:$C,'Sede Med Ok'!C130)+ COUNTIF('DVIS Med OK'!$C:$C,'Sede Med Ok'!C130)+ COUNTIF('CR Med OK'!$C:$C,'Sede Med Ok'!C130)+ COUNTIF('CCZ Med OK'!$C:$C,'Sede Med Ok'!C130)+ COUNTIF('DRCA Med OK'!$C:$C,'Sede Med Ok'!C130)+ COUNTIF('SAMU Med OK'!$C:$C,'Sede Med Ok'!C130)+ COUNTIF('ESPS Med OK'!$C:$C,'Sede Med Ok'!C130)+ COUNTIF('[1]Fat 1'!$C:$C,'Sede Med Ok'!C130)+ COUNTIF('[1]Fat 2'!$C:$C,'Sede Med Ok'!C130)+ COUNTIF('[1]Fat 3'!$C:$C,'Sede Med Ok'!C130)+ COUNTIF('[1]Fat 4'!$C:$C,'Sede Med Ok'!C130)+ COUNTIF('[1]Fat 5'!$C:$C,'Sede Med Ok'!C130)+ COUNTIF('[2]ARSAL Med'!$C:$C,'Sede Med Ok'!C130)+ COUNTIF('[2]CGM Med'!$C:$C,'Sede Med Ok'!C130)+ COUNTIF('[2]FCM Med'!$C:$C,'Sede Med Ok'!C130)+ COUNTIF('[2]FGM Med'!$C:$C,'Sede Med Ok'!C130)+ COUNTIF('[2]FMLF Med'!$C:$C,'Sede Med Ok'!C130)+ COUNTIF('[2]GCM Med'!$C:$C,'Sede Med Ok'!C130)+ COUNTIF('[2]PGMS Med'!$C:$C,'Sede Med Ok'!C130)+ COUNTIF('[2]SECOM Med'!$C:$C,'Sede Med Ok'!C130)+ COUNTIF('[2]SECULT Med'!$C:$C,'Sede Med Ok'!C130)+ COUNTIF('[2]SEDUR Med'!$C:$C,'Sede Med Ok'!C130)+ COUNTIF('[2]SEFAZ Med'!$C:$C,'Sede Med Ok'!C130)+ COUNTIF('[2]SEGOV Med'!$C:$C,'Sede Med Ok'!C130)+ COUNTIF(#REF!,'Sede Med Ok'!C130)+ COUNTIF('[2]SEMAN Med'!$C:$C,'Sede Med Ok'!C130)+ COUNTIF('[2]SEMDEC Med'!$C:$C,'Sede Med Ok'!C130)+ COUNTIF('[2]SEMGE Med'!$C:$C,'Sede Med Ok'!C130)+ COUNTIF('[2]SEMOB Med'!$C:$C,'Sede Med Ok'!C130)+ COUNTIF('[2]SEMOP Med'!$C:$C,'Sede Med Ok'!C130)+ COUNTIF('[2]SEMUR Med'!$C:$C,'Sede Med Ok'!C130)+ COUNTIF('[2]SPMJ Med'!$C:$C,'Sede Med Ok'!C130)+ COUNTIF('[2]TRANSALVADOR Med'!$C:$C,'Sede Med Ok'!C130)</f>
        <v>#VALUE!</v>
      </c>
    </row>
    <row r="131" spans="1:15" ht="13.5" customHeight="1">
      <c r="A131" s="531" t="s">
        <v>29</v>
      </c>
      <c r="B131" s="531"/>
      <c r="C131" s="531"/>
      <c r="D131" s="531"/>
      <c r="E131" s="20"/>
      <c r="F131" s="19"/>
      <c r="G131" s="7"/>
      <c r="I131" s="7"/>
      <c r="J131" s="1"/>
    </row>
    <row r="132" spans="1:15" ht="13.5" customHeight="1">
      <c r="A132" s="534" t="s">
        <v>28</v>
      </c>
      <c r="B132" s="534"/>
      <c r="C132" s="534"/>
      <c r="D132" s="534"/>
      <c r="E132" s="18"/>
      <c r="F132" s="18"/>
      <c r="G132" s="18"/>
      <c r="I132" s="7"/>
      <c r="J132" s="3"/>
    </row>
    <row r="133" spans="1:15" ht="13.5" customHeight="1">
      <c r="A133" s="11" t="s">
        <v>27</v>
      </c>
      <c r="B133" s="11" t="s">
        <v>26</v>
      </c>
      <c r="C133" s="11" t="s">
        <v>25</v>
      </c>
      <c r="D133" s="11" t="s">
        <v>24</v>
      </c>
      <c r="E133" s="17"/>
      <c r="F133" s="17"/>
      <c r="G133" s="17"/>
      <c r="I133" s="7"/>
      <c r="J133" s="3"/>
    </row>
    <row r="134" spans="1:15" ht="13.5" customHeight="1">
      <c r="A134" s="15" t="s">
        <v>23</v>
      </c>
      <c r="B134" s="14">
        <f>COUNTIFS($A$12:$A$122,"Cond Ar Janela 7.500 BTU/h")</f>
        <v>0</v>
      </c>
      <c r="C134" s="13">
        <v>37</v>
      </c>
      <c r="D134" s="13">
        <f t="shared" ref="D134:D156" si="10">B134*C134</f>
        <v>0</v>
      </c>
      <c r="E134" s="16"/>
      <c r="F134" s="16"/>
      <c r="G134" s="16"/>
    </row>
    <row r="135" spans="1:15" ht="13.5" customHeight="1">
      <c r="A135" s="15" t="s">
        <v>22</v>
      </c>
      <c r="B135" s="14">
        <f>COUNTIFS($A$12:$A$121,"Cond Ar Janela 10.000 BTU/h")</f>
        <v>0</v>
      </c>
      <c r="C135" s="13">
        <v>210</v>
      </c>
      <c r="D135" s="13">
        <f t="shared" si="10"/>
        <v>0</v>
      </c>
      <c r="E135" s="2"/>
      <c r="F135" s="8"/>
      <c r="G135" s="7"/>
    </row>
    <row r="136" spans="1:15" ht="13.5" customHeight="1">
      <c r="A136" s="15" t="s">
        <v>21</v>
      </c>
      <c r="B136" s="14">
        <f>COUNTIFS($A$12:$A$119,"Cond Ar Janela 18.000 BTU/h")</f>
        <v>0</v>
      </c>
      <c r="C136" s="13">
        <v>208</v>
      </c>
      <c r="D136" s="13">
        <f t="shared" si="10"/>
        <v>0</v>
      </c>
      <c r="E136" s="2"/>
      <c r="F136" s="8"/>
      <c r="G136" s="7"/>
      <c r="J136" s="1"/>
    </row>
    <row r="137" spans="1:15" ht="13.5" customHeight="1">
      <c r="A137" s="15" t="s">
        <v>20</v>
      </c>
      <c r="B137" s="14">
        <f>COUNTIFS($A$12:$A$121,"Cond Ar Janela 21.000 BTU/h")</f>
        <v>0</v>
      </c>
      <c r="C137" s="13">
        <v>57</v>
      </c>
      <c r="D137" s="13">
        <f t="shared" si="10"/>
        <v>0</v>
      </c>
      <c r="E137" s="2"/>
      <c r="F137" s="8"/>
      <c r="G137" s="7"/>
      <c r="J137" s="1"/>
    </row>
    <row r="138" spans="1:15" ht="13.5" customHeight="1">
      <c r="A138" s="15" t="s">
        <v>19</v>
      </c>
      <c r="B138" s="14">
        <f>COUNTIFS($A$12:$A$120,"Cond Ar Split 9.000 BTU/h Hi Wall")</f>
        <v>0</v>
      </c>
      <c r="C138" s="13">
        <v>147</v>
      </c>
      <c r="D138" s="13">
        <f t="shared" si="10"/>
        <v>0</v>
      </c>
      <c r="E138" s="2"/>
      <c r="F138" s="8"/>
      <c r="G138" s="7"/>
      <c r="J138" s="1"/>
    </row>
    <row r="139" spans="1:15" ht="13.5" customHeight="1">
      <c r="A139" s="15" t="s">
        <v>18</v>
      </c>
      <c r="B139" s="14">
        <f>COUNTIFS($A$12:$A$119,"Cond Ar Split 12.000 BTU/h Hi Wall")</f>
        <v>49</v>
      </c>
      <c r="C139" s="13">
        <v>235</v>
      </c>
      <c r="D139" s="13">
        <f t="shared" si="10"/>
        <v>11515</v>
      </c>
      <c r="E139" s="2"/>
      <c r="F139" s="8"/>
      <c r="G139" s="7"/>
      <c r="J139" s="1"/>
    </row>
    <row r="140" spans="1:15" ht="13.5" customHeight="1">
      <c r="A140" s="15" t="s">
        <v>17</v>
      </c>
      <c r="B140" s="14">
        <f>COUNTIFS($A$12:$A$120,"Cond Ar Split 18.000 BTU/h Hi Wall")</f>
        <v>14</v>
      </c>
      <c r="C140" s="13">
        <v>238</v>
      </c>
      <c r="D140" s="13">
        <f t="shared" si="10"/>
        <v>3332</v>
      </c>
      <c r="E140" s="2"/>
      <c r="F140" s="8"/>
      <c r="G140" s="7"/>
      <c r="J140" s="1"/>
    </row>
    <row r="141" spans="1:15" ht="13.5" customHeight="1">
      <c r="A141" s="15" t="s">
        <v>16</v>
      </c>
      <c r="B141" s="14">
        <f>COUNTIFS($A$12:$A$120,"Cond Ar Split 22.000 BTU/h Hi Wall")</f>
        <v>0</v>
      </c>
      <c r="C141" s="13">
        <v>242</v>
      </c>
      <c r="D141" s="13">
        <f t="shared" si="10"/>
        <v>0</v>
      </c>
      <c r="E141" s="2"/>
      <c r="F141" s="8"/>
      <c r="G141" s="7"/>
      <c r="J141" s="1"/>
    </row>
    <row r="142" spans="1:15" ht="13.5" customHeight="1">
      <c r="A142" s="15" t="s">
        <v>15</v>
      </c>
      <c r="B142" s="14">
        <f>COUNTIFS($A$12:$A$121,"Cond Ar Split 24.000 BTU/h Hi Wall")</f>
        <v>8</v>
      </c>
      <c r="C142" s="13">
        <v>260</v>
      </c>
      <c r="D142" s="13">
        <f t="shared" si="10"/>
        <v>2080</v>
      </c>
      <c r="E142" s="2"/>
      <c r="F142" s="8"/>
      <c r="G142" s="7"/>
      <c r="J142" s="1"/>
    </row>
    <row r="143" spans="1:15" ht="13.5" customHeight="1">
      <c r="A143" s="15" t="s">
        <v>14</v>
      </c>
      <c r="B143" s="14">
        <f>COUNTIFS($A$12:$A$120,"Cond Ar Split 30.000 BTU/h Hi Wall")</f>
        <v>11</v>
      </c>
      <c r="C143" s="13">
        <v>347</v>
      </c>
      <c r="D143" s="13">
        <f t="shared" si="10"/>
        <v>3817</v>
      </c>
      <c r="E143" s="2"/>
      <c r="F143" s="8"/>
      <c r="G143" s="7"/>
      <c r="J143" s="1"/>
    </row>
    <row r="144" spans="1:15" ht="13.5" customHeight="1">
      <c r="A144" s="15" t="s">
        <v>13</v>
      </c>
      <c r="B144" s="14">
        <f>COUNTIFS($A$12:$A$120,"Cond Ar Split 24.000 BTU/h Piso/Teto")</f>
        <v>0</v>
      </c>
      <c r="C144" s="13">
        <v>367</v>
      </c>
      <c r="D144" s="13">
        <f t="shared" si="10"/>
        <v>0</v>
      </c>
      <c r="E144" s="2"/>
      <c r="F144" s="8"/>
      <c r="G144" s="7"/>
      <c r="J144" s="1"/>
    </row>
    <row r="145" spans="1:10" ht="13.5" customHeight="1">
      <c r="A145" s="15" t="s">
        <v>12</v>
      </c>
      <c r="B145" s="14">
        <f>COUNTIFS($A$12:$A$121,"Cond Ar Split 30.000 BTU/h Piso/Teto")</f>
        <v>0</v>
      </c>
      <c r="C145" s="13">
        <v>367</v>
      </c>
      <c r="D145" s="13">
        <f t="shared" si="10"/>
        <v>0</v>
      </c>
      <c r="E145" s="2"/>
      <c r="F145" s="8"/>
      <c r="G145" s="7"/>
      <c r="J145" s="1"/>
    </row>
    <row r="146" spans="1:10" ht="13.5" customHeight="1">
      <c r="A146" s="15" t="s">
        <v>11</v>
      </c>
      <c r="B146" s="14">
        <f>COUNTIFS($A$12:$A$121,"Cond Ar Split 36.000 BTU/h Piso/Teto")</f>
        <v>6</v>
      </c>
      <c r="C146" s="13">
        <v>447</v>
      </c>
      <c r="D146" s="13">
        <f t="shared" si="10"/>
        <v>2682</v>
      </c>
      <c r="E146" s="2"/>
      <c r="F146" s="8"/>
      <c r="G146" s="7"/>
      <c r="J146" s="1"/>
    </row>
    <row r="147" spans="1:10" ht="13.5" customHeight="1">
      <c r="A147" s="15" t="s">
        <v>10</v>
      </c>
      <c r="B147" s="14">
        <f>COUNTIFS($A$12:$A$119,"Cond Ar Split 48.000 BTU/h Piso/Teto")</f>
        <v>1</v>
      </c>
      <c r="C147" s="13">
        <v>497</v>
      </c>
      <c r="D147" s="13">
        <f t="shared" si="10"/>
        <v>497</v>
      </c>
      <c r="E147" s="2"/>
      <c r="F147" s="8"/>
      <c r="G147" s="7"/>
      <c r="J147" s="1"/>
    </row>
    <row r="148" spans="1:10" ht="13.5" customHeight="1">
      <c r="A148" s="15" t="s">
        <v>9</v>
      </c>
      <c r="B148" s="14">
        <f>COUNTIFS($A$12:$A$119,"Cond Ar Split 60.000 BTU/h Piso/Teto")</f>
        <v>11</v>
      </c>
      <c r="C148" s="13">
        <v>597</v>
      </c>
      <c r="D148" s="13">
        <f t="shared" si="10"/>
        <v>6567</v>
      </c>
      <c r="E148" s="2"/>
      <c r="F148" s="8"/>
      <c r="G148" s="7"/>
      <c r="J148" s="1"/>
    </row>
    <row r="149" spans="1:10" ht="13.5" customHeight="1">
      <c r="A149" s="15" t="s">
        <v>8</v>
      </c>
      <c r="B149" s="14">
        <f>COUNTIFS($A$12:$A$121,"Cond Ar Split 18.000 BTU/h Cassete")</f>
        <v>0</v>
      </c>
      <c r="C149" s="13">
        <v>395</v>
      </c>
      <c r="D149" s="13">
        <f t="shared" si="10"/>
        <v>0</v>
      </c>
      <c r="E149" s="2"/>
      <c r="F149" s="8"/>
      <c r="G149" s="7"/>
      <c r="J149" s="1"/>
    </row>
    <row r="150" spans="1:10" ht="13.5" customHeight="1">
      <c r="A150" s="15" t="s">
        <v>7</v>
      </c>
      <c r="B150" s="14">
        <f>COUNTIFS($A$12:$A$120,"Cond Ar Split 24.000 BTU/h Cassete")</f>
        <v>0</v>
      </c>
      <c r="C150" s="13">
        <v>442.75</v>
      </c>
      <c r="D150" s="13">
        <f t="shared" si="10"/>
        <v>0</v>
      </c>
      <c r="E150" s="2"/>
      <c r="F150" s="8"/>
      <c r="G150" s="7"/>
      <c r="J150" s="1"/>
    </row>
    <row r="151" spans="1:10" ht="13.5" customHeight="1">
      <c r="A151" s="15" t="s">
        <v>6</v>
      </c>
      <c r="B151" s="14">
        <f>COUNTIFS($A$12:$A$120,"Cond Ar Split 30.000 BTU/h Cassete")</f>
        <v>0</v>
      </c>
      <c r="C151" s="13">
        <v>430</v>
      </c>
      <c r="D151" s="13">
        <f t="shared" si="10"/>
        <v>0</v>
      </c>
      <c r="E151" s="2"/>
      <c r="F151" s="8"/>
      <c r="G151" s="7"/>
      <c r="J151" s="1"/>
    </row>
    <row r="152" spans="1:10" ht="13.5" customHeight="1">
      <c r="A152" s="15" t="s">
        <v>5</v>
      </c>
      <c r="B152" s="14">
        <f>COUNTIFS($A$12:$A$120,"Cond Ar Split 36.000 BTU/h Cassete")</f>
        <v>0</v>
      </c>
      <c r="C152" s="13">
        <v>478</v>
      </c>
      <c r="D152" s="13">
        <f t="shared" si="10"/>
        <v>0</v>
      </c>
      <c r="E152" s="2"/>
      <c r="F152" s="8"/>
      <c r="G152" s="7"/>
    </row>
    <row r="153" spans="1:10" ht="13.5" customHeight="1">
      <c r="A153" s="15" t="s">
        <v>4</v>
      </c>
      <c r="B153" s="14">
        <f>COUNTIFS($A$12:$A$120,"Cond Ar Split 48.000 BTU/h Cassete")</f>
        <v>0</v>
      </c>
      <c r="C153" s="13">
        <v>577</v>
      </c>
      <c r="D153" s="13">
        <f t="shared" si="10"/>
        <v>0</v>
      </c>
      <c r="E153" s="2"/>
      <c r="F153" s="8"/>
      <c r="G153" s="7"/>
    </row>
    <row r="154" spans="1:10" ht="13.5" customHeight="1">
      <c r="A154" s="15" t="s">
        <v>3</v>
      </c>
      <c r="B154" s="14">
        <f>COUNTIFS($A$12:$A$120,"Cond Ar Split 60.000 BTU/h Cassete")</f>
        <v>0</v>
      </c>
      <c r="C154" s="13">
        <v>645</v>
      </c>
      <c r="D154" s="13">
        <f t="shared" si="10"/>
        <v>0</v>
      </c>
      <c r="E154" s="2"/>
      <c r="F154" s="8"/>
      <c r="G154" s="7"/>
    </row>
    <row r="155" spans="1:10" ht="13.5" customHeight="1">
      <c r="A155" s="15" t="s">
        <v>2</v>
      </c>
      <c r="B155" s="14">
        <f>COUNTIFS($A$12:$A$120,"Cond Ar Tri Split 36.000 BTU/h (3x12.000)")</f>
        <v>0</v>
      </c>
      <c r="C155" s="13">
        <v>147</v>
      </c>
      <c r="D155" s="13">
        <f t="shared" si="10"/>
        <v>0</v>
      </c>
      <c r="E155" s="2"/>
      <c r="F155" s="8"/>
      <c r="G155" s="7"/>
    </row>
    <row r="156" spans="1:10" ht="13.5" customHeight="1">
      <c r="A156" s="15" t="s">
        <v>1</v>
      </c>
      <c r="B156" s="14">
        <f>COUNTIFS($A$12:$A$120,"Cond Ar Portátil 12.000 BTU/h")</f>
        <v>0</v>
      </c>
      <c r="C156" s="13">
        <v>100</v>
      </c>
      <c r="D156" s="13">
        <f t="shared" si="10"/>
        <v>0</v>
      </c>
      <c r="E156" s="2"/>
      <c r="F156" s="8"/>
      <c r="G156" s="7"/>
    </row>
    <row r="157" spans="1:10" ht="13.5" customHeight="1">
      <c r="A157" s="12" t="s">
        <v>0</v>
      </c>
      <c r="B157" s="11">
        <f>SUM(B134:B156)</f>
        <v>100</v>
      </c>
      <c r="C157" s="10"/>
      <c r="D157" s="9">
        <f>SUM(D134:D156)</f>
        <v>30490</v>
      </c>
      <c r="E157" s="2"/>
      <c r="F157" s="8"/>
      <c r="G157" s="7"/>
    </row>
    <row r="158" spans="1:10" ht="13.5" customHeight="1">
      <c r="A158" s="6"/>
      <c r="B158" s="5"/>
      <c r="D158" s="4"/>
    </row>
    <row r="161" spans="10:10" ht="13.5" customHeight="1">
      <c r="J161" s="3"/>
    </row>
  </sheetData>
  <mergeCells count="26">
    <mergeCell ref="A131:D131"/>
    <mergeCell ref="A132:D132"/>
    <mergeCell ref="A127:D127"/>
    <mergeCell ref="A128:D128"/>
    <mergeCell ref="A124:I124"/>
    <mergeCell ref="E128:I128"/>
    <mergeCell ref="A10:I10"/>
    <mergeCell ref="C11:E11"/>
    <mergeCell ref="G11:I11"/>
    <mergeCell ref="D13:E13"/>
    <mergeCell ref="E127:I127"/>
    <mergeCell ref="A1:I1"/>
    <mergeCell ref="A3:I3"/>
    <mergeCell ref="A4:C4"/>
    <mergeCell ref="D4:F4"/>
    <mergeCell ref="G4:I4"/>
    <mergeCell ref="C9:F9"/>
    <mergeCell ref="G9:I9"/>
    <mergeCell ref="A5:C5"/>
    <mergeCell ref="D5:F5"/>
    <mergeCell ref="G5:I5"/>
    <mergeCell ref="A6:I6"/>
    <mergeCell ref="A7:I7"/>
    <mergeCell ref="A8:D8"/>
    <mergeCell ref="E8:I8"/>
    <mergeCell ref="A9:B9"/>
  </mergeCells>
  <conditionalFormatting sqref="C1:C1048576">
    <cfRule type="expression" dxfId="46" priority="1">
      <formula>$O1&gt;0</formula>
    </cfRule>
    <cfRule type="duplicateValues" dxfId="45" priority="2"/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70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8"/>
  <sheetViews>
    <sheetView showGridLines="0" workbookViewId="0">
      <selection activeCell="I120" sqref="I120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125</v>
      </c>
      <c r="F8" s="546"/>
    </row>
    <row r="9" spans="1:6" ht="13.5" customHeight="1">
      <c r="A9" s="89" t="s">
        <v>137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26" customFormat="1" ht="13.5" customHeight="1">
      <c r="A12" s="537" t="s">
        <v>18</v>
      </c>
      <c r="B12" s="538"/>
      <c r="C12" s="69">
        <v>2</v>
      </c>
      <c r="D12" s="432">
        <v>235</v>
      </c>
      <c r="E12" s="423">
        <v>30</v>
      </c>
      <c r="F12" s="433">
        <f>D12/30*C12*E12</f>
        <v>470</v>
      </c>
    </row>
    <row r="13" spans="1:6" s="426" customFormat="1" ht="13.5" customHeight="1">
      <c r="A13" s="537" t="s">
        <v>17</v>
      </c>
      <c r="B13" s="538"/>
      <c r="C13" s="69">
        <v>1</v>
      </c>
      <c r="D13" s="432">
        <v>238</v>
      </c>
      <c r="E13" s="423">
        <v>30</v>
      </c>
      <c r="F13" s="433">
        <f>D13/30*C13*E13</f>
        <v>238</v>
      </c>
    </row>
    <row r="14" spans="1:6" s="481" customFormat="1" ht="13.5" customHeight="1">
      <c r="A14" s="537" t="s">
        <v>15</v>
      </c>
      <c r="B14" s="538"/>
      <c r="C14" s="69">
        <v>1</v>
      </c>
      <c r="D14" s="432">
        <v>260</v>
      </c>
      <c r="E14" s="423">
        <v>30</v>
      </c>
      <c r="F14" s="433">
        <f>D14/30*C14*E14</f>
        <v>260</v>
      </c>
    </row>
    <row r="15" spans="1:6" s="481" customFormat="1" ht="13.5" customHeight="1">
      <c r="A15" s="537" t="s">
        <v>14</v>
      </c>
      <c r="B15" s="538"/>
      <c r="C15" s="69">
        <v>2</v>
      </c>
      <c r="D15" s="432">
        <v>347</v>
      </c>
      <c r="E15" s="423">
        <v>30</v>
      </c>
      <c r="F15" s="433">
        <f>D15/30*C15*E15</f>
        <v>694</v>
      </c>
    </row>
    <row r="16" spans="1:6" ht="13.5" customHeight="1">
      <c r="A16" s="537"/>
      <c r="B16" s="538"/>
      <c r="C16" s="86"/>
      <c r="D16" s="85"/>
      <c r="E16" s="42"/>
      <c r="F16" s="84"/>
    </row>
    <row r="17" spans="1:9" ht="13.5" customHeight="1">
      <c r="A17" s="514" t="s">
        <v>136</v>
      </c>
      <c r="B17" s="516"/>
      <c r="C17" s="83">
        <f>SUM(C12:C16)</f>
        <v>6</v>
      </c>
      <c r="D17" s="82"/>
      <c r="E17" s="82"/>
      <c r="F17" s="81">
        <f>SUM(F12:F16)</f>
        <v>1662</v>
      </c>
    </row>
    <row r="18" spans="1:9" ht="13.5" customHeight="1">
      <c r="A18" s="4"/>
      <c r="B18" s="80"/>
      <c r="C18" s="4"/>
      <c r="D18" s="79"/>
      <c r="E18" s="78"/>
      <c r="F18" s="77"/>
    </row>
    <row r="19" spans="1:9" ht="13.5" customHeight="1">
      <c r="H19" s="76"/>
    </row>
    <row r="20" spans="1:9" ht="13.5" customHeight="1">
      <c r="A20" s="536" t="s">
        <v>33</v>
      </c>
      <c r="B20" s="536"/>
      <c r="C20" s="536"/>
      <c r="D20" s="536"/>
      <c r="E20" s="536"/>
      <c r="F20" s="536"/>
      <c r="G20" s="25"/>
      <c r="H20" s="25"/>
      <c r="I20" s="25"/>
    </row>
    <row r="22" spans="1:9" ht="13.5" customHeight="1">
      <c r="A22" s="18" t="s">
        <v>32</v>
      </c>
      <c r="B22" s="1"/>
      <c r="F22" s="22"/>
      <c r="G22" s="7"/>
      <c r="I22" s="23"/>
    </row>
    <row r="23" spans="1:9" ht="60" customHeight="1">
      <c r="A23" s="532"/>
      <c r="B23" s="518"/>
      <c r="C23" s="533"/>
      <c r="D23" s="547"/>
      <c r="E23" s="547"/>
      <c r="F23" s="547"/>
    </row>
    <row r="24" spans="1:9" ht="13.5" customHeight="1">
      <c r="A24" s="535" t="s">
        <v>31</v>
      </c>
      <c r="B24" s="535"/>
      <c r="C24" s="535"/>
      <c r="D24" s="75"/>
      <c r="E24" s="75" t="s">
        <v>30</v>
      </c>
      <c r="F24" s="75"/>
      <c r="G24" s="18"/>
      <c r="H24" s="18"/>
      <c r="I24" s="18"/>
    </row>
    <row r="98" spans="7:7" ht="13.5" customHeight="1">
      <c r="G98" s="1">
        <v>238</v>
      </c>
    </row>
  </sheetData>
  <mergeCells count="22">
    <mergeCell ref="A15:B15"/>
    <mergeCell ref="A23:C23"/>
    <mergeCell ref="D23:F23"/>
    <mergeCell ref="A24:C24"/>
    <mergeCell ref="A17:B17"/>
    <mergeCell ref="A20:F20"/>
    <mergeCell ref="A16:B16"/>
    <mergeCell ref="A12:B12"/>
    <mergeCell ref="A13:B13"/>
    <mergeCell ref="A14:B14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256"/>
  <sheetViews>
    <sheetView showGridLines="0" workbookViewId="0">
      <pane ySplit="13" topLeftCell="A218" activePane="bottomLeft" state="frozen"/>
      <selection activeCell="I120" sqref="I120"/>
      <selection pane="bottomLeft" activeCell="F226" sqref="F226"/>
    </sheetView>
  </sheetViews>
  <sheetFormatPr defaultRowHeight="13.5" customHeight="1"/>
  <cols>
    <col min="1" max="1" width="39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32.42578125" style="2" customWidth="1"/>
    <col min="11" max="11" width="10.28515625" style="2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246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44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D14" s="20"/>
      <c r="E14" s="20"/>
      <c r="F14" s="19"/>
      <c r="G14" s="93"/>
      <c r="I14" s="7"/>
      <c r="J14" s="26"/>
      <c r="O14" s="1">
        <f>COUNTIF('Sede Med Ok'!$C:$C,'Barra Med OK'!C14) + COUNTIF('Boca do Rio Med OK'!$C:$C,'Barra Med OK'!C14) + COUNTIF('Brotas Med OK'!$C:$C,'Barra Med OK'!C14) + COUNTIF('Cabula Med OK'!$C:$C,'Barra Med OK'!C14) + COUNTIF('Cajazeiras Med OK'!$C:$C,'Barra Med OK'!C14) + COUNTIF('CH Med OK'!$C:$C,'Barra Med OK'!C14) + COUNTIF('Itapagipe Med OK'!$C:$C,'Barra Med OK'!C14) + COUNTIF('Itapuã Med OK'!$C:$C,'Barra Med OK'!C14) + COUNTIF('Liberdade Med OK'!$C:$C,'Barra Med OK'!C14) + COUNTIF('Pau da Lima Med OK'!$C:$C,'Barra Med OK'!C14) + COUNTIF('SCV Med OK'!$C:$C,'Barra Med OK'!C14) + COUNTIF('Subúrbio Med OK'!$C:$C,'Barra Med OK'!C14) + COUNTIF('DVIS Med OK'!$C:$C,'Barra Med OK'!C14) + COUNTIF('CR Med OK'!$C:$C,'Barra Med OK'!C14) + COUNTIF('CCZ Med OK'!$C:$C,'Barra Med OK'!C14) + COUNTIF('DRCA Med OK'!$C:$C,'Barra Med OK'!C14) + COUNTIF('SAMU Med OK'!$C:$C,'Barra Med OK'!C14) + COUNTIF('ESPS Med OK'!$C:$C,'Barra Med OK'!C14) + COUNTIF('LACEM Med OK'!$C:$C,'Barra Med OK'!C14)</f>
        <v>0</v>
      </c>
    </row>
    <row r="15" spans="1:15" ht="13.5" customHeight="1">
      <c r="A15" s="15" t="s">
        <v>20</v>
      </c>
      <c r="B15" s="61">
        <v>45536</v>
      </c>
      <c r="C15" s="14">
        <v>13887</v>
      </c>
      <c r="D15" s="61">
        <v>45658</v>
      </c>
      <c r="E15" s="61">
        <v>45687</v>
      </c>
      <c r="F15" s="42">
        <f t="shared" ref="F15:F20" si="0">(E15-D15)+1</f>
        <v>30</v>
      </c>
      <c r="G15" s="60">
        <v>57</v>
      </c>
      <c r="H15" s="14">
        <v>1</v>
      </c>
      <c r="I15" s="109">
        <f t="shared" ref="I15:I21" si="1">G15/30*H15*F15</f>
        <v>57</v>
      </c>
      <c r="J15" s="67" t="s">
        <v>245</v>
      </c>
      <c r="K15" s="63"/>
      <c r="O15" s="1">
        <f>COUNTIF('Sede Med Ok'!$C:$C,'Barra Med OK'!C15) + COUNTIF('Boca do Rio Med OK'!$C:$C,'Barra Med OK'!C15) + COUNTIF('Brotas Med OK'!$C:$C,'Barra Med OK'!C15) + COUNTIF('Cabula Med OK'!$C:$C,'Barra Med OK'!C15) + COUNTIF('Cajazeiras Med OK'!$C:$C,'Barra Med OK'!C15) + COUNTIF('CH Med OK'!$C:$C,'Barra Med OK'!C15) + COUNTIF('Itapagipe Med OK'!$C:$C,'Barra Med OK'!C15) + COUNTIF('Itapuã Med OK'!$C:$C,'Barra Med OK'!C15) + COUNTIF('Liberdade Med OK'!$C:$C,'Barra Med OK'!C15) + COUNTIF('Pau da Lima Med OK'!$C:$C,'Barra Med OK'!C15) + COUNTIF('SCV Med OK'!$C:$C,'Barra Med OK'!C15) + COUNTIF('Subúrbio Med OK'!$C:$C,'Barra Med OK'!C15) + COUNTIF('DVIS Med OK'!$C:$C,'Barra Med OK'!C15) + COUNTIF('CR Med OK'!$C:$C,'Barra Med OK'!C15) + COUNTIF('CCZ Med OK'!$C:$C,'Barra Med OK'!C15) + COUNTIF('DRCA Med OK'!$C:$C,'Barra Med OK'!C15) + COUNTIF('SAMU Med OK'!$C:$C,'Barra Med OK'!C15) + COUNTIF('ESPS Med OK'!$C:$C,'Barra Med OK'!C15) + COUNTIF('LACEM Med OK'!$C:$C,'Barra Med OK'!C15)</f>
        <v>0</v>
      </c>
    </row>
    <row r="16" spans="1:15" ht="13.5" customHeight="1">
      <c r="A16" s="15" t="s">
        <v>22</v>
      </c>
      <c r="B16" s="61">
        <v>45524</v>
      </c>
      <c r="C16" s="14">
        <v>14976</v>
      </c>
      <c r="D16" s="61">
        <v>45658</v>
      </c>
      <c r="E16" s="61">
        <v>45687</v>
      </c>
      <c r="F16" s="42">
        <f t="shared" si="0"/>
        <v>30</v>
      </c>
      <c r="G16" s="60">
        <v>210</v>
      </c>
      <c r="H16" s="14">
        <v>1</v>
      </c>
      <c r="I16" s="109">
        <f t="shared" si="1"/>
        <v>210</v>
      </c>
      <c r="J16" s="143" t="s">
        <v>182</v>
      </c>
      <c r="K16" s="63">
        <v>66957</v>
      </c>
      <c r="O16" s="1">
        <f>COUNTIF('Sede Med Ok'!$C:$C,'Barra Med OK'!C16) + COUNTIF('Boca do Rio Med OK'!$C:$C,'Barra Med OK'!C16) + COUNTIF('Brotas Med OK'!$C:$C,'Barra Med OK'!C16) + COUNTIF('Cabula Med OK'!$C:$C,'Barra Med OK'!C16) + COUNTIF('Cajazeiras Med OK'!$C:$C,'Barra Med OK'!C16) + COUNTIF('CH Med OK'!$C:$C,'Barra Med OK'!C16) + COUNTIF('Itapagipe Med OK'!$C:$C,'Barra Med OK'!C16) + COUNTIF('Itapuã Med OK'!$C:$C,'Barra Med OK'!C16) + COUNTIF('Liberdade Med OK'!$C:$C,'Barra Med OK'!C16) + COUNTIF('Pau da Lima Med OK'!$C:$C,'Barra Med OK'!C16) + COUNTIF('SCV Med OK'!$C:$C,'Barra Med OK'!C16) + COUNTIF('Subúrbio Med OK'!$C:$C,'Barra Med OK'!C16) + COUNTIF('DVIS Med OK'!$C:$C,'Barra Med OK'!C16) + COUNTIF('CR Med OK'!$C:$C,'Barra Med OK'!C16) + COUNTIF('CCZ Med OK'!$C:$C,'Barra Med OK'!C16) + COUNTIF('DRCA Med OK'!$C:$C,'Barra Med OK'!C16) + COUNTIF('SAMU Med OK'!$C:$C,'Barra Med OK'!C16) + COUNTIF('ESPS Med OK'!$C:$C,'Barra Med OK'!C16) + COUNTIF('LACEM Med OK'!$C:$C,'Barra Med OK'!C16)</f>
        <v>0</v>
      </c>
    </row>
    <row r="17" spans="1:15" ht="13.5" customHeight="1">
      <c r="A17" s="15" t="s">
        <v>22</v>
      </c>
      <c r="B17" s="61">
        <v>45524</v>
      </c>
      <c r="C17" s="14">
        <v>14975</v>
      </c>
      <c r="D17" s="61">
        <v>45658</v>
      </c>
      <c r="E17" s="61">
        <v>45687</v>
      </c>
      <c r="F17" s="42">
        <f t="shared" si="0"/>
        <v>30</v>
      </c>
      <c r="G17" s="60">
        <v>210</v>
      </c>
      <c r="H17" s="14">
        <v>1</v>
      </c>
      <c r="I17" s="109">
        <f t="shared" si="1"/>
        <v>210</v>
      </c>
      <c r="J17" s="67" t="s">
        <v>112</v>
      </c>
      <c r="K17" s="63">
        <v>66957</v>
      </c>
      <c r="O17" s="1">
        <f>COUNTIF('Sede Med Ok'!$C:$C,'Barra Med OK'!C17) + COUNTIF('Boca do Rio Med OK'!$C:$C,'Barra Med OK'!C17) + COUNTIF('Brotas Med OK'!$C:$C,'Barra Med OK'!C17) + COUNTIF('Cabula Med OK'!$C:$C,'Barra Med OK'!C17) + COUNTIF('Cajazeiras Med OK'!$C:$C,'Barra Med OK'!C17) + COUNTIF('CH Med OK'!$C:$C,'Barra Med OK'!C17) + COUNTIF('Itapagipe Med OK'!$C:$C,'Barra Med OK'!C17) + COUNTIF('Itapuã Med OK'!$C:$C,'Barra Med OK'!C17) + COUNTIF('Liberdade Med OK'!$C:$C,'Barra Med OK'!C17) + COUNTIF('Pau da Lima Med OK'!$C:$C,'Barra Med OK'!C17) + COUNTIF('SCV Med OK'!$C:$C,'Barra Med OK'!C17) + COUNTIF('Subúrbio Med OK'!$C:$C,'Barra Med OK'!C17) + COUNTIF('DVIS Med OK'!$C:$C,'Barra Med OK'!C17) + COUNTIF('CR Med OK'!$C:$C,'Barra Med OK'!C17) + COUNTIF('CCZ Med OK'!$C:$C,'Barra Med OK'!C17) + COUNTIF('DRCA Med OK'!$C:$C,'Barra Med OK'!C17) + COUNTIF('SAMU Med OK'!$C:$C,'Barra Med OK'!C17) + COUNTIF('ESPS Med OK'!$C:$C,'Barra Med OK'!C17) + COUNTIF('LACEM Med OK'!$C:$C,'Barra Med OK'!C17)</f>
        <v>0</v>
      </c>
    </row>
    <row r="18" spans="1:15" ht="13.5" customHeight="1">
      <c r="A18" s="15" t="s">
        <v>22</v>
      </c>
      <c r="B18" s="61">
        <v>45524</v>
      </c>
      <c r="C18" s="14">
        <v>15051</v>
      </c>
      <c r="D18" s="61">
        <v>45658</v>
      </c>
      <c r="E18" s="61">
        <v>45687</v>
      </c>
      <c r="F18" s="42">
        <f t="shared" si="0"/>
        <v>30</v>
      </c>
      <c r="G18" s="60">
        <v>210</v>
      </c>
      <c r="H18" s="14">
        <v>1</v>
      </c>
      <c r="I18" s="109">
        <f t="shared" si="1"/>
        <v>210</v>
      </c>
      <c r="J18" s="67" t="s">
        <v>244</v>
      </c>
      <c r="K18" s="63">
        <v>67367</v>
      </c>
      <c r="O18" s="1">
        <f>COUNTIF('Sede Med Ok'!$C:$C,'Barra Med OK'!C18) + COUNTIF('Boca do Rio Med OK'!$C:$C,'Barra Med OK'!C18) + COUNTIF('Brotas Med OK'!$C:$C,'Barra Med OK'!C18) + COUNTIF('Cabula Med OK'!$C:$C,'Barra Med OK'!C18) + COUNTIF('Cajazeiras Med OK'!$C:$C,'Barra Med OK'!C18) + COUNTIF('CH Med OK'!$C:$C,'Barra Med OK'!C18) + COUNTIF('Itapagipe Med OK'!$C:$C,'Barra Med OK'!C18) + COUNTIF('Itapuã Med OK'!$C:$C,'Barra Med OK'!C18) + COUNTIF('Liberdade Med OK'!$C:$C,'Barra Med OK'!C18) + COUNTIF('Pau da Lima Med OK'!$C:$C,'Barra Med OK'!C18) + COUNTIF('SCV Med OK'!$C:$C,'Barra Med OK'!C18) + COUNTIF('Subúrbio Med OK'!$C:$C,'Barra Med OK'!C18) + COUNTIF('DVIS Med OK'!$C:$C,'Barra Med OK'!C18) + COUNTIF('CR Med OK'!$C:$C,'Barra Med OK'!C18) + COUNTIF('CCZ Med OK'!$C:$C,'Barra Med OK'!C18) + COUNTIF('DRCA Med OK'!$C:$C,'Barra Med OK'!C18) + COUNTIF('SAMU Med OK'!$C:$C,'Barra Med OK'!C18) + COUNTIF('ESPS Med OK'!$C:$C,'Barra Med OK'!C18) + COUNTIF('LACEM Med OK'!$C:$C,'Barra Med OK'!C18)</f>
        <v>0</v>
      </c>
    </row>
    <row r="19" spans="1:15" ht="13.5" customHeight="1">
      <c r="A19" s="15" t="s">
        <v>22</v>
      </c>
      <c r="B19" s="61">
        <v>45524</v>
      </c>
      <c r="C19" s="14">
        <v>15052</v>
      </c>
      <c r="D19" s="61">
        <v>45658</v>
      </c>
      <c r="E19" s="61">
        <v>45687</v>
      </c>
      <c r="F19" s="42">
        <f t="shared" si="0"/>
        <v>30</v>
      </c>
      <c r="G19" s="60">
        <v>210</v>
      </c>
      <c r="H19" s="14">
        <v>1</v>
      </c>
      <c r="I19" s="109">
        <f t="shared" si="1"/>
        <v>210</v>
      </c>
      <c r="J19" s="142" t="s">
        <v>230</v>
      </c>
      <c r="K19" s="63">
        <v>67367</v>
      </c>
      <c r="O19" s="1">
        <f>COUNTIF('Sede Med Ok'!$C:$C,'Barra Med OK'!C19) + COUNTIF('Boca do Rio Med OK'!$C:$C,'Barra Med OK'!C19) + COUNTIF('Brotas Med OK'!$C:$C,'Barra Med OK'!C19) + COUNTIF('Cabula Med OK'!$C:$C,'Barra Med OK'!C19) + COUNTIF('Cajazeiras Med OK'!$C:$C,'Barra Med OK'!C19) + COUNTIF('CH Med OK'!$C:$C,'Barra Med OK'!C19) + COUNTIF('Itapagipe Med OK'!$C:$C,'Barra Med OK'!C19) + COUNTIF('Itapuã Med OK'!$C:$C,'Barra Med OK'!C19) + COUNTIF('Liberdade Med OK'!$C:$C,'Barra Med OK'!C19) + COUNTIF('Pau da Lima Med OK'!$C:$C,'Barra Med OK'!C19) + COUNTIF('SCV Med OK'!$C:$C,'Barra Med OK'!C19) + COUNTIF('Subúrbio Med OK'!$C:$C,'Barra Med OK'!C19) + COUNTIF('DVIS Med OK'!$C:$C,'Barra Med OK'!C19) + COUNTIF('CR Med OK'!$C:$C,'Barra Med OK'!C19) + COUNTIF('CCZ Med OK'!$C:$C,'Barra Med OK'!C19) + COUNTIF('DRCA Med OK'!$C:$C,'Barra Med OK'!C19) + COUNTIF('SAMU Med OK'!$C:$C,'Barra Med OK'!C19) + COUNTIF('ESPS Med OK'!$C:$C,'Barra Med OK'!C19) + COUNTIF('LACEM Med OK'!$C:$C,'Barra Med OK'!C19)</f>
        <v>0</v>
      </c>
    </row>
    <row r="20" spans="1:15" ht="13.5" customHeight="1">
      <c r="A20" s="15" t="s">
        <v>18</v>
      </c>
      <c r="B20" s="61">
        <v>45536</v>
      </c>
      <c r="C20" s="14">
        <v>13999</v>
      </c>
      <c r="D20" s="61">
        <v>45658</v>
      </c>
      <c r="E20" s="61">
        <v>45687</v>
      </c>
      <c r="F20" s="42">
        <f t="shared" si="0"/>
        <v>30</v>
      </c>
      <c r="G20" s="60">
        <v>235</v>
      </c>
      <c r="H20" s="14">
        <v>1</v>
      </c>
      <c r="I20" s="109">
        <f t="shared" si="1"/>
        <v>235</v>
      </c>
      <c r="J20" s="142" t="s">
        <v>219</v>
      </c>
      <c r="K20" s="63"/>
      <c r="O20" s="1">
        <f>COUNTIF('Sede Med Ok'!$C:$C,'Barra Med OK'!C20) + COUNTIF('Boca do Rio Med OK'!$C:$C,'Barra Med OK'!C20) + COUNTIF('Brotas Med OK'!$C:$C,'Barra Med OK'!C20) + COUNTIF('Cabula Med OK'!$C:$C,'Barra Med OK'!C20) + COUNTIF('Cajazeiras Med OK'!$C:$C,'Barra Med OK'!C20) + COUNTIF('CH Med OK'!$C:$C,'Barra Med OK'!C20) + COUNTIF('Itapagipe Med OK'!$C:$C,'Barra Med OK'!C20) + COUNTIF('Itapuã Med OK'!$C:$C,'Barra Med OK'!C20) + COUNTIF('Liberdade Med OK'!$C:$C,'Barra Med OK'!C20) + COUNTIF('Pau da Lima Med OK'!$C:$C,'Barra Med OK'!C20) + COUNTIF('SCV Med OK'!$C:$C,'Barra Med OK'!C20) + COUNTIF('Subúrbio Med OK'!$C:$C,'Barra Med OK'!C20) + COUNTIF('DVIS Med OK'!$C:$C,'Barra Med OK'!C20) + COUNTIF('CR Med OK'!$C:$C,'Barra Med OK'!C20) + COUNTIF('CCZ Med OK'!$C:$C,'Barra Med OK'!C20) + COUNTIF('DRCA Med OK'!$C:$C,'Barra Med OK'!C20) + COUNTIF('SAMU Med OK'!$C:$C,'Barra Med OK'!C20) + COUNTIF('ESPS Med OK'!$C:$C,'Barra Med OK'!C20) + COUNTIF('LACEM Med OK'!$C:$C,'Barra Med OK'!C20)</f>
        <v>0</v>
      </c>
    </row>
    <row r="21" spans="1:15" ht="13.5" customHeight="1">
      <c r="A21" s="141"/>
      <c r="B21" s="139"/>
      <c r="C21" s="140"/>
      <c r="D21" s="139"/>
      <c r="E21" s="139"/>
      <c r="F21" s="138"/>
      <c r="G21" s="137"/>
      <c r="H21" s="136"/>
      <c r="I21" s="135">
        <f t="shared" si="1"/>
        <v>0</v>
      </c>
      <c r="J21" s="134"/>
      <c r="K21" s="133"/>
      <c r="O21" s="1">
        <f>COUNTIF('Sede Med Ok'!$C:$C,'Barra Med OK'!C21) + COUNTIF('Boca do Rio Med OK'!$C:$C,'Barra Med OK'!C21) + COUNTIF('Brotas Med OK'!$C:$C,'Barra Med OK'!C21) + COUNTIF('Cabula Med OK'!$C:$C,'Barra Med OK'!C21) + COUNTIF('Cajazeiras Med OK'!$C:$C,'Barra Med OK'!C21) + COUNTIF('CH Med OK'!$C:$C,'Barra Med OK'!C21) + COUNTIF('Itapagipe Med OK'!$C:$C,'Barra Med OK'!C21) + COUNTIF('Itapuã Med OK'!$C:$C,'Barra Med OK'!C21) + COUNTIF('Liberdade Med OK'!$C:$C,'Barra Med OK'!C21) + COUNTIF('Pau da Lima Med OK'!$C:$C,'Barra Med OK'!C21) + COUNTIF('SCV Med OK'!$C:$C,'Barra Med OK'!C21) + COUNTIF('Subúrbio Med OK'!$C:$C,'Barra Med OK'!C21) + COUNTIF('DVIS Med OK'!$C:$C,'Barra Med OK'!C21) + COUNTIF('CR Med OK'!$C:$C,'Barra Med OK'!C21) + COUNTIF('CCZ Med OK'!$C:$C,'Barra Med OK'!C21) + COUNTIF('DRCA Med OK'!$C:$C,'Barra Med OK'!C21) + COUNTIF('SAMU Med OK'!$C:$C,'Barra Med OK'!C21) + COUNTIF('ESPS Med OK'!$C:$C,'Barra Med OK'!C21) + COUNTIF('LACEM Med OK'!$C:$C,'Barra Med OK'!C21)</f>
        <v>0</v>
      </c>
    </row>
    <row r="22" spans="1:15" ht="13.5" customHeight="1">
      <c r="A22" s="38" t="s">
        <v>243</v>
      </c>
      <c r="B22" s="99"/>
      <c r="C22" s="98"/>
      <c r="D22" s="36"/>
      <c r="E22" s="36"/>
      <c r="F22" s="37"/>
      <c r="G22" s="97"/>
      <c r="H22" s="11">
        <f>SUM(H15:H21)</f>
        <v>6</v>
      </c>
      <c r="I22" s="94">
        <f>SUM(I15:I21)</f>
        <v>1132</v>
      </c>
      <c r="J22" s="35"/>
      <c r="K22" s="107"/>
      <c r="O22" s="1">
        <f>COUNTIF('Sede Med Ok'!$C:$C,'Barra Med OK'!C22) + COUNTIF('Boca do Rio Med OK'!$C:$C,'Barra Med OK'!C22) + COUNTIF('Brotas Med OK'!$C:$C,'Barra Med OK'!C22) + COUNTIF('Cabula Med OK'!$C:$C,'Barra Med OK'!C22) + COUNTIF('Cajazeiras Med OK'!$C:$C,'Barra Med OK'!C22) + COUNTIF('CH Med OK'!$C:$C,'Barra Med OK'!C22) + COUNTIF('Itapagipe Med OK'!$C:$C,'Barra Med OK'!C22) + COUNTIF('Itapuã Med OK'!$C:$C,'Barra Med OK'!C22) + COUNTIF('Liberdade Med OK'!$C:$C,'Barra Med OK'!C22) + COUNTIF('Pau da Lima Med OK'!$C:$C,'Barra Med OK'!C22) + COUNTIF('SCV Med OK'!$C:$C,'Barra Med OK'!C22) + COUNTIF('Subúrbio Med OK'!$C:$C,'Barra Med OK'!C22) + COUNTIF('DVIS Med OK'!$C:$C,'Barra Med OK'!C22) + COUNTIF('CR Med OK'!$C:$C,'Barra Med OK'!C22) + COUNTIF('CCZ Med OK'!$C:$C,'Barra Med OK'!C22) + COUNTIF('DRCA Med OK'!$C:$C,'Barra Med OK'!C22) + COUNTIF('SAMU Med OK'!$C:$C,'Barra Med OK'!C22) + COUNTIF('ESPS Med OK'!$C:$C,'Barra Med OK'!C22) + COUNTIF('LACEM Med OK'!$C:$C,'Barra Med OK'!C22)</f>
        <v>0</v>
      </c>
    </row>
    <row r="23" spans="1:15" ht="13.5" customHeight="1">
      <c r="B23" s="124"/>
      <c r="C23" s="123"/>
      <c r="D23" s="20"/>
      <c r="E23" s="20"/>
      <c r="F23" s="19"/>
      <c r="G23" s="93"/>
      <c r="I23" s="76"/>
      <c r="J23" s="26"/>
      <c r="O23" s="1">
        <f>COUNTIF('Sede Med Ok'!$C:$C,'Barra Med OK'!C23) + COUNTIF('Boca do Rio Med OK'!$C:$C,'Barra Med OK'!C23) + COUNTIF('Brotas Med OK'!$C:$C,'Barra Med OK'!C23) + COUNTIF('Cabula Med OK'!$C:$C,'Barra Med OK'!C23) + COUNTIF('Cajazeiras Med OK'!$C:$C,'Barra Med OK'!C23) + COUNTIF('CH Med OK'!$C:$C,'Barra Med OK'!C23) + COUNTIF('Itapagipe Med OK'!$C:$C,'Barra Med OK'!C23) + COUNTIF('Itapuã Med OK'!$C:$C,'Barra Med OK'!C23) + COUNTIF('Liberdade Med OK'!$C:$C,'Barra Med OK'!C23) + COUNTIF('Pau da Lima Med OK'!$C:$C,'Barra Med OK'!C23) + COUNTIF('SCV Med OK'!$C:$C,'Barra Med OK'!C23) + COUNTIF('Subúrbio Med OK'!$C:$C,'Barra Med OK'!C23) + COUNTIF('DVIS Med OK'!$C:$C,'Barra Med OK'!C23) + COUNTIF('CR Med OK'!$C:$C,'Barra Med OK'!C23) + COUNTIF('CCZ Med OK'!$C:$C,'Barra Med OK'!C23) + COUNTIF('DRCA Med OK'!$C:$C,'Barra Med OK'!C23) + COUNTIF('SAMU Med OK'!$C:$C,'Barra Med OK'!C23) + COUNTIF('ESPS Med OK'!$C:$C,'Barra Med OK'!C23) + COUNTIF('LACEM Med OK'!$C:$C,'Barra Med OK'!C23)</f>
        <v>0</v>
      </c>
    </row>
    <row r="24" spans="1:15" ht="13.5" customHeight="1">
      <c r="A24" s="15" t="s">
        <v>22</v>
      </c>
      <c r="B24" s="61">
        <v>45524</v>
      </c>
      <c r="C24" s="14">
        <v>15048</v>
      </c>
      <c r="D24" s="61">
        <v>45658</v>
      </c>
      <c r="E24" s="61">
        <v>45687</v>
      </c>
      <c r="F24" s="42">
        <f t="shared" ref="F24:F29" si="2">(E24-D24)+1</f>
        <v>30</v>
      </c>
      <c r="G24" s="60">
        <v>210</v>
      </c>
      <c r="H24" s="14">
        <v>1</v>
      </c>
      <c r="I24" s="109">
        <f t="shared" ref="I24:I30" si="3">G24/30*H24*F24</f>
        <v>210</v>
      </c>
      <c r="J24" s="58" t="s">
        <v>182</v>
      </c>
      <c r="K24" s="14">
        <v>67365</v>
      </c>
      <c r="O24" s="1">
        <f>COUNTIF('Sede Med Ok'!$C:$C,'Barra Med OK'!C24) + COUNTIF('Boca do Rio Med OK'!$C:$C,'Barra Med OK'!C24) + COUNTIF('Brotas Med OK'!$C:$C,'Barra Med OK'!C24) + COUNTIF('Cabula Med OK'!$C:$C,'Barra Med OK'!C24) + COUNTIF('Cajazeiras Med OK'!$C:$C,'Barra Med OK'!C24) + COUNTIF('CH Med OK'!$C:$C,'Barra Med OK'!C24) + COUNTIF('Itapagipe Med OK'!$C:$C,'Barra Med OK'!C24) + COUNTIF('Itapuã Med OK'!$C:$C,'Barra Med OK'!C24) + COUNTIF('Liberdade Med OK'!$C:$C,'Barra Med OK'!C24) + COUNTIF('Pau da Lima Med OK'!$C:$C,'Barra Med OK'!C24) + COUNTIF('SCV Med OK'!$C:$C,'Barra Med OK'!C24) + COUNTIF('Subúrbio Med OK'!$C:$C,'Barra Med OK'!C24) + COUNTIF('DVIS Med OK'!$C:$C,'Barra Med OK'!C24) + COUNTIF('CR Med OK'!$C:$C,'Barra Med OK'!C24) + COUNTIF('CCZ Med OK'!$C:$C,'Barra Med OK'!C24) + COUNTIF('DRCA Med OK'!$C:$C,'Barra Med OK'!C24) + COUNTIF('SAMU Med OK'!$C:$C,'Barra Med OK'!C24) + COUNTIF('ESPS Med OK'!$C:$C,'Barra Med OK'!C24) + COUNTIF('LACEM Med OK'!$C:$C,'Barra Med OK'!C24)</f>
        <v>0</v>
      </c>
    </row>
    <row r="25" spans="1:15" ht="13.5" customHeight="1">
      <c r="A25" s="15" t="s">
        <v>18</v>
      </c>
      <c r="B25" s="61">
        <v>45536</v>
      </c>
      <c r="C25" s="14">
        <v>15512</v>
      </c>
      <c r="D25" s="61">
        <v>45658</v>
      </c>
      <c r="E25" s="61">
        <v>45687</v>
      </c>
      <c r="F25" s="42">
        <f t="shared" si="2"/>
        <v>30</v>
      </c>
      <c r="G25" s="60">
        <v>235</v>
      </c>
      <c r="H25" s="14">
        <v>1</v>
      </c>
      <c r="I25" s="109">
        <f t="shared" si="3"/>
        <v>235</v>
      </c>
      <c r="J25" s="58" t="s">
        <v>112</v>
      </c>
      <c r="K25" s="14">
        <v>68744</v>
      </c>
      <c r="O25" s="1">
        <f>COUNTIF('Sede Med Ok'!$C:$C,'Barra Med OK'!C25) + COUNTIF('Boca do Rio Med OK'!$C:$C,'Barra Med OK'!C25) + COUNTIF('Brotas Med OK'!$C:$C,'Barra Med OK'!C25) + COUNTIF('Cabula Med OK'!$C:$C,'Barra Med OK'!C25) + COUNTIF('Cajazeiras Med OK'!$C:$C,'Barra Med OK'!C25) + COUNTIF('CH Med OK'!$C:$C,'Barra Med OK'!C25) + COUNTIF('Itapagipe Med OK'!$C:$C,'Barra Med OK'!C25) + COUNTIF('Itapuã Med OK'!$C:$C,'Barra Med OK'!C25) + COUNTIF('Liberdade Med OK'!$C:$C,'Barra Med OK'!C25) + COUNTIF('Pau da Lima Med OK'!$C:$C,'Barra Med OK'!C25) + COUNTIF('SCV Med OK'!$C:$C,'Barra Med OK'!C25) + COUNTIF('Subúrbio Med OK'!$C:$C,'Barra Med OK'!C25) + COUNTIF('DVIS Med OK'!$C:$C,'Barra Med OK'!C25) + COUNTIF('CR Med OK'!$C:$C,'Barra Med OK'!C25) + COUNTIF('CCZ Med OK'!$C:$C,'Barra Med OK'!C25) + COUNTIF('DRCA Med OK'!$C:$C,'Barra Med OK'!C25) + COUNTIF('SAMU Med OK'!$C:$C,'Barra Med OK'!C25) + COUNTIF('ESPS Med OK'!$C:$C,'Barra Med OK'!C25) + COUNTIF('LACEM Med OK'!$C:$C,'Barra Med OK'!C25)</f>
        <v>0</v>
      </c>
    </row>
    <row r="26" spans="1:15" ht="13.5" customHeight="1">
      <c r="A26" s="15" t="s">
        <v>18</v>
      </c>
      <c r="B26" s="61">
        <v>45536</v>
      </c>
      <c r="C26" s="14">
        <v>15701</v>
      </c>
      <c r="D26" s="61">
        <v>45658</v>
      </c>
      <c r="E26" s="61">
        <v>45687</v>
      </c>
      <c r="F26" s="42">
        <f t="shared" si="2"/>
        <v>30</v>
      </c>
      <c r="G26" s="60">
        <v>235</v>
      </c>
      <c r="H26" s="14">
        <v>1</v>
      </c>
      <c r="I26" s="109">
        <f t="shared" si="3"/>
        <v>235</v>
      </c>
      <c r="J26" s="58" t="s">
        <v>240</v>
      </c>
      <c r="K26" s="14">
        <v>68809</v>
      </c>
      <c r="O26" s="1">
        <f>COUNTIF('Sede Med Ok'!$C:$C,'Barra Med OK'!C26) + COUNTIF('Boca do Rio Med OK'!$C:$C,'Barra Med OK'!C26) + COUNTIF('Brotas Med OK'!$C:$C,'Barra Med OK'!C26) + COUNTIF('Cabula Med OK'!$C:$C,'Barra Med OK'!C26) + COUNTIF('Cajazeiras Med OK'!$C:$C,'Barra Med OK'!C26) + COUNTIF('CH Med OK'!$C:$C,'Barra Med OK'!C26) + COUNTIF('Itapagipe Med OK'!$C:$C,'Barra Med OK'!C26) + COUNTIF('Itapuã Med OK'!$C:$C,'Barra Med OK'!C26) + COUNTIF('Liberdade Med OK'!$C:$C,'Barra Med OK'!C26) + COUNTIF('Pau da Lima Med OK'!$C:$C,'Barra Med OK'!C26) + COUNTIF('SCV Med OK'!$C:$C,'Barra Med OK'!C26) + COUNTIF('Subúrbio Med OK'!$C:$C,'Barra Med OK'!C26) + COUNTIF('DVIS Med OK'!$C:$C,'Barra Med OK'!C26) + COUNTIF('CR Med OK'!$C:$C,'Barra Med OK'!C26) + COUNTIF('CCZ Med OK'!$C:$C,'Barra Med OK'!C26) + COUNTIF('DRCA Med OK'!$C:$C,'Barra Med OK'!C26) + COUNTIF('SAMU Med OK'!$C:$C,'Barra Med OK'!C26) + COUNTIF('ESPS Med OK'!$C:$C,'Barra Med OK'!C26) + COUNTIF('LACEM Med OK'!$C:$C,'Barra Med OK'!C26)</f>
        <v>0</v>
      </c>
    </row>
    <row r="27" spans="1:15" ht="13.5" customHeight="1">
      <c r="A27" s="15" t="s">
        <v>18</v>
      </c>
      <c r="B27" s="61">
        <v>45536</v>
      </c>
      <c r="C27" s="14">
        <v>13488</v>
      </c>
      <c r="D27" s="61">
        <v>45658</v>
      </c>
      <c r="E27" s="61">
        <v>45687</v>
      </c>
      <c r="F27" s="42">
        <f t="shared" si="2"/>
        <v>30</v>
      </c>
      <c r="G27" s="60">
        <v>235</v>
      </c>
      <c r="H27" s="14">
        <v>1</v>
      </c>
      <c r="I27" s="109">
        <f t="shared" si="3"/>
        <v>235</v>
      </c>
      <c r="J27" s="121" t="s">
        <v>239</v>
      </c>
      <c r="K27" s="14"/>
      <c r="O27" s="1">
        <f>COUNTIF('Sede Med Ok'!$C:$C,'Barra Med OK'!C27) + COUNTIF('Boca do Rio Med OK'!$C:$C,'Barra Med OK'!C27) + COUNTIF('Brotas Med OK'!$C:$C,'Barra Med OK'!C27) + COUNTIF('Cabula Med OK'!$C:$C,'Barra Med OK'!C27) + COUNTIF('Cajazeiras Med OK'!$C:$C,'Barra Med OK'!C27) + COUNTIF('CH Med OK'!$C:$C,'Barra Med OK'!C27) + COUNTIF('Itapagipe Med OK'!$C:$C,'Barra Med OK'!C27) + COUNTIF('Itapuã Med OK'!$C:$C,'Barra Med OK'!C27) + COUNTIF('Liberdade Med OK'!$C:$C,'Barra Med OK'!C27) + COUNTIF('Pau da Lima Med OK'!$C:$C,'Barra Med OK'!C27) + COUNTIF('SCV Med OK'!$C:$C,'Barra Med OK'!C27) + COUNTIF('Subúrbio Med OK'!$C:$C,'Barra Med OK'!C27) + COUNTIF('DVIS Med OK'!$C:$C,'Barra Med OK'!C27) + COUNTIF('CR Med OK'!$C:$C,'Barra Med OK'!C27) + COUNTIF('CCZ Med OK'!$C:$C,'Barra Med OK'!C27) + COUNTIF('DRCA Med OK'!$C:$C,'Barra Med OK'!C27) + COUNTIF('SAMU Med OK'!$C:$C,'Barra Med OK'!C27) + COUNTIF('ESPS Med OK'!$C:$C,'Barra Med OK'!C27) + COUNTIF('LACEM Med OK'!$C:$C,'Barra Med OK'!C27)</f>
        <v>0</v>
      </c>
    </row>
    <row r="28" spans="1:15" ht="13.5" customHeight="1">
      <c r="A28" s="15" t="s">
        <v>18</v>
      </c>
      <c r="B28" s="61">
        <v>45536</v>
      </c>
      <c r="C28" s="14">
        <v>12618</v>
      </c>
      <c r="D28" s="61">
        <v>45658</v>
      </c>
      <c r="E28" s="61">
        <v>45687</v>
      </c>
      <c r="F28" s="42">
        <f t="shared" si="2"/>
        <v>30</v>
      </c>
      <c r="G28" s="60">
        <v>235</v>
      </c>
      <c r="H28" s="14">
        <v>1</v>
      </c>
      <c r="I28" s="109">
        <f t="shared" si="3"/>
        <v>235</v>
      </c>
      <c r="J28" s="121" t="s">
        <v>215</v>
      </c>
      <c r="K28" s="14"/>
      <c r="O28" s="1">
        <f>COUNTIF('Sede Med Ok'!$C:$C,'Barra Med OK'!C28) + COUNTIF('Boca do Rio Med OK'!$C:$C,'Barra Med OK'!C28) + COUNTIF('Brotas Med OK'!$C:$C,'Barra Med OK'!C28) + COUNTIF('Cabula Med OK'!$C:$C,'Barra Med OK'!C28) + COUNTIF('Cajazeiras Med OK'!$C:$C,'Barra Med OK'!C28) + COUNTIF('CH Med OK'!$C:$C,'Barra Med OK'!C28) + COUNTIF('Itapagipe Med OK'!$C:$C,'Barra Med OK'!C28) + COUNTIF('Itapuã Med OK'!$C:$C,'Barra Med OK'!C28) + COUNTIF('Liberdade Med OK'!$C:$C,'Barra Med OK'!C28) + COUNTIF('Pau da Lima Med OK'!$C:$C,'Barra Med OK'!C28) + COUNTIF('SCV Med OK'!$C:$C,'Barra Med OK'!C28) + COUNTIF('Subúrbio Med OK'!$C:$C,'Barra Med OK'!C28) + COUNTIF('DVIS Med OK'!$C:$C,'Barra Med OK'!C28) + COUNTIF('CR Med OK'!$C:$C,'Barra Med OK'!C28) + COUNTIF('CCZ Med OK'!$C:$C,'Barra Med OK'!C28) + COUNTIF('DRCA Med OK'!$C:$C,'Barra Med OK'!C28) + COUNTIF('SAMU Med OK'!$C:$C,'Barra Med OK'!C28) + COUNTIF('ESPS Med OK'!$C:$C,'Barra Med OK'!C28) + COUNTIF('LACEM Med OK'!$C:$C,'Barra Med OK'!C28)</f>
        <v>0</v>
      </c>
    </row>
    <row r="29" spans="1:15" ht="13.5" customHeight="1">
      <c r="A29" s="15" t="s">
        <v>14</v>
      </c>
      <c r="B29" s="61">
        <v>45536</v>
      </c>
      <c r="C29" s="14">
        <v>12983</v>
      </c>
      <c r="D29" s="61">
        <v>45658</v>
      </c>
      <c r="E29" s="61">
        <v>45687</v>
      </c>
      <c r="F29" s="42">
        <f t="shared" si="2"/>
        <v>30</v>
      </c>
      <c r="G29" s="60">
        <v>347</v>
      </c>
      <c r="H29" s="14">
        <v>1</v>
      </c>
      <c r="I29" s="109">
        <f t="shared" si="3"/>
        <v>347</v>
      </c>
      <c r="J29" s="121" t="s">
        <v>238</v>
      </c>
      <c r="K29" s="14"/>
      <c r="O29" s="1">
        <f>COUNTIF('Sede Med Ok'!$C:$C,'Barra Med OK'!C29) + COUNTIF('Boca do Rio Med OK'!$C:$C,'Barra Med OK'!C29) + COUNTIF('Brotas Med OK'!$C:$C,'Barra Med OK'!C29) + COUNTIF('Cabula Med OK'!$C:$C,'Barra Med OK'!C29) + COUNTIF('Cajazeiras Med OK'!$C:$C,'Barra Med OK'!C29) + COUNTIF('CH Med OK'!$C:$C,'Barra Med OK'!C29) + COUNTIF('Itapagipe Med OK'!$C:$C,'Barra Med OK'!C29) + COUNTIF('Itapuã Med OK'!$C:$C,'Barra Med OK'!C29) + COUNTIF('Liberdade Med OK'!$C:$C,'Barra Med OK'!C29) + COUNTIF('Pau da Lima Med OK'!$C:$C,'Barra Med OK'!C29) + COUNTIF('SCV Med OK'!$C:$C,'Barra Med OK'!C29) + COUNTIF('Subúrbio Med OK'!$C:$C,'Barra Med OK'!C29) + COUNTIF('DVIS Med OK'!$C:$C,'Barra Med OK'!C29) + COUNTIF('CR Med OK'!$C:$C,'Barra Med OK'!C29) + COUNTIF('CCZ Med OK'!$C:$C,'Barra Med OK'!C29) + COUNTIF('DRCA Med OK'!$C:$C,'Barra Med OK'!C29) + COUNTIF('SAMU Med OK'!$C:$C,'Barra Med OK'!C29) + COUNTIF('ESPS Med OK'!$C:$C,'Barra Med OK'!C29) + COUNTIF('LACEM Med OK'!$C:$C,'Barra Med OK'!C29)</f>
        <v>0</v>
      </c>
    </row>
    <row r="30" spans="1:15" ht="13.5" customHeight="1">
      <c r="A30" s="15"/>
      <c r="B30" s="61"/>
      <c r="C30" s="69"/>
      <c r="D30" s="61"/>
      <c r="E30" s="61"/>
      <c r="F30" s="42"/>
      <c r="G30" s="110"/>
      <c r="H30" s="14"/>
      <c r="I30" s="109">
        <f t="shared" si="3"/>
        <v>0</v>
      </c>
      <c r="J30" s="64"/>
      <c r="K30" s="14"/>
      <c r="O30" s="1">
        <f>COUNTIF('Sede Med Ok'!$C:$C,'Barra Med OK'!C30) + COUNTIF('Boca do Rio Med OK'!$C:$C,'Barra Med OK'!C30) + COUNTIF('Brotas Med OK'!$C:$C,'Barra Med OK'!C30) + COUNTIF('Cabula Med OK'!$C:$C,'Barra Med OK'!C30) + COUNTIF('Cajazeiras Med OK'!$C:$C,'Barra Med OK'!C30) + COUNTIF('CH Med OK'!$C:$C,'Barra Med OK'!C30) + COUNTIF('Itapagipe Med OK'!$C:$C,'Barra Med OK'!C30) + COUNTIF('Itapuã Med OK'!$C:$C,'Barra Med OK'!C30) + COUNTIF('Liberdade Med OK'!$C:$C,'Barra Med OK'!C30) + COUNTIF('Pau da Lima Med OK'!$C:$C,'Barra Med OK'!C30) + COUNTIF('SCV Med OK'!$C:$C,'Barra Med OK'!C30) + COUNTIF('Subúrbio Med OK'!$C:$C,'Barra Med OK'!C30) + COUNTIF('DVIS Med OK'!$C:$C,'Barra Med OK'!C30) + COUNTIF('CR Med OK'!$C:$C,'Barra Med OK'!C30) + COUNTIF('CCZ Med OK'!$C:$C,'Barra Med OK'!C30) + COUNTIF('DRCA Med OK'!$C:$C,'Barra Med OK'!C30) + COUNTIF('SAMU Med OK'!$C:$C,'Barra Med OK'!C30) + COUNTIF('ESPS Med OK'!$C:$C,'Barra Med OK'!C30) + COUNTIF('LACEM Med OK'!$C:$C,'Barra Med OK'!C30)</f>
        <v>0</v>
      </c>
    </row>
    <row r="31" spans="1:15" ht="13.5" customHeight="1">
      <c r="A31" s="38" t="s">
        <v>237</v>
      </c>
      <c r="B31" s="99"/>
      <c r="C31" s="98"/>
      <c r="D31" s="36"/>
      <c r="E31" s="36"/>
      <c r="F31" s="37"/>
      <c r="G31" s="97"/>
      <c r="H31" s="11">
        <f>SUM(H24:H30)</f>
        <v>6</v>
      </c>
      <c r="I31" s="108">
        <f>SUM(I24:I30)</f>
        <v>1497</v>
      </c>
      <c r="J31" s="35"/>
      <c r="K31" s="107"/>
      <c r="O31" s="1">
        <f>COUNTIF('Sede Med Ok'!$C:$C,'Barra Med OK'!C31) + COUNTIF('Boca do Rio Med OK'!$C:$C,'Barra Med OK'!C31) + COUNTIF('Brotas Med OK'!$C:$C,'Barra Med OK'!C31) + COUNTIF('Cabula Med OK'!$C:$C,'Barra Med OK'!C31) + COUNTIF('Cajazeiras Med OK'!$C:$C,'Barra Med OK'!C31) + COUNTIF('CH Med OK'!$C:$C,'Barra Med OK'!C31) + COUNTIF('Itapagipe Med OK'!$C:$C,'Barra Med OK'!C31) + COUNTIF('Itapuã Med OK'!$C:$C,'Barra Med OK'!C31) + COUNTIF('Liberdade Med OK'!$C:$C,'Barra Med OK'!C31) + COUNTIF('Pau da Lima Med OK'!$C:$C,'Barra Med OK'!C31) + COUNTIF('SCV Med OK'!$C:$C,'Barra Med OK'!C31) + COUNTIF('Subúrbio Med OK'!$C:$C,'Barra Med OK'!C31) + COUNTIF('DVIS Med OK'!$C:$C,'Barra Med OK'!C31) + COUNTIF('CR Med OK'!$C:$C,'Barra Med OK'!C31) + COUNTIF('CCZ Med OK'!$C:$C,'Barra Med OK'!C31) + COUNTIF('DRCA Med OK'!$C:$C,'Barra Med OK'!C31) + COUNTIF('SAMU Med OK'!$C:$C,'Barra Med OK'!C31) + COUNTIF('ESPS Med OK'!$C:$C,'Barra Med OK'!C31) + COUNTIF('LACEM Med OK'!$C:$C,'Barra Med OK'!C31)</f>
        <v>0</v>
      </c>
    </row>
    <row r="32" spans="1:15" ht="13.5" customHeight="1">
      <c r="A32" s="548"/>
      <c r="B32" s="549"/>
      <c r="C32" s="549"/>
      <c r="D32" s="549"/>
      <c r="E32" s="549"/>
      <c r="F32" s="549"/>
      <c r="G32" s="549"/>
      <c r="H32" s="549"/>
      <c r="I32" s="549"/>
      <c r="J32" s="549"/>
      <c r="K32" s="549"/>
      <c r="O32" s="1">
        <f>COUNTIF('Sede Med Ok'!$C:$C,'Barra Med OK'!C32) + COUNTIF('Boca do Rio Med OK'!$C:$C,'Barra Med OK'!C32) + COUNTIF('Brotas Med OK'!$C:$C,'Barra Med OK'!C32) + COUNTIF('Cabula Med OK'!$C:$C,'Barra Med OK'!C32) + COUNTIF('Cajazeiras Med OK'!$C:$C,'Barra Med OK'!C32) + COUNTIF('CH Med OK'!$C:$C,'Barra Med OK'!C32) + COUNTIF('Itapagipe Med OK'!$C:$C,'Barra Med OK'!C32) + COUNTIF('Itapuã Med OK'!$C:$C,'Barra Med OK'!C32) + COUNTIF('Liberdade Med OK'!$C:$C,'Barra Med OK'!C32) + COUNTIF('Pau da Lima Med OK'!$C:$C,'Barra Med OK'!C32) + COUNTIF('SCV Med OK'!$C:$C,'Barra Med OK'!C32) + COUNTIF('Subúrbio Med OK'!$C:$C,'Barra Med OK'!C32) + COUNTIF('DVIS Med OK'!$C:$C,'Barra Med OK'!C32) + COUNTIF('CR Med OK'!$C:$C,'Barra Med OK'!C32) + COUNTIF('CCZ Med OK'!$C:$C,'Barra Med OK'!C32) + COUNTIF('DRCA Med OK'!$C:$C,'Barra Med OK'!C32) + COUNTIF('SAMU Med OK'!$C:$C,'Barra Med OK'!C32) + COUNTIF('ESPS Med OK'!$C:$C,'Barra Med OK'!C32) + COUNTIF('LACEM Med OK'!$C:$C,'Barra Med OK'!C32)</f>
        <v>0</v>
      </c>
    </row>
    <row r="33" spans="1:15" ht="13.5" customHeight="1">
      <c r="A33" s="15" t="s">
        <v>18</v>
      </c>
      <c r="B33" s="61">
        <v>45589</v>
      </c>
      <c r="C33" s="14">
        <v>16125</v>
      </c>
      <c r="D33" s="61">
        <v>45658</v>
      </c>
      <c r="E33" s="61">
        <v>45687</v>
      </c>
      <c r="F33" s="114">
        <f>(E33-D33)+1</f>
        <v>30</v>
      </c>
      <c r="G33" s="60">
        <v>235</v>
      </c>
      <c r="H33" s="14">
        <v>1</v>
      </c>
      <c r="I33" s="109">
        <f>G33/30*H33*F33</f>
        <v>235</v>
      </c>
      <c r="J33" s="58" t="s">
        <v>308</v>
      </c>
      <c r="K33" s="51">
        <v>70455</v>
      </c>
      <c r="L33" s="388"/>
      <c r="O33" s="1">
        <f>COUNTIF('Sede Med Ok'!$C:$C,'Barra Med OK'!C33) + COUNTIF('Boca do Rio Med OK'!$C:$C,'Barra Med OK'!C33) + COUNTIF('Brotas Med OK'!$C:$C,'Barra Med OK'!C33) + COUNTIF('Cabula Med OK'!$C:$C,'Barra Med OK'!C33) + COUNTIF('Cajazeiras Med OK'!$C:$C,'Barra Med OK'!C33) + COUNTIF('CH Med OK'!$C:$C,'Barra Med OK'!C33) + COUNTIF('Itapagipe Med OK'!$C:$C,'Barra Med OK'!C33) + COUNTIF('Itapuã Med OK'!$C:$C,'Barra Med OK'!C33) + COUNTIF('Liberdade Med OK'!$C:$C,'Barra Med OK'!C33) + COUNTIF('Pau da Lima Med OK'!$C:$C,'Barra Med OK'!C33) + COUNTIF('SCV Med OK'!$C:$C,'Barra Med OK'!C33) + COUNTIF('Subúrbio Med OK'!$C:$C,'Barra Med OK'!C33) + COUNTIF('DVIS Med OK'!$C:$C,'Barra Med OK'!C33) + COUNTIF('CR Med OK'!$C:$C,'Barra Med OK'!C33) + COUNTIF('CCZ Med OK'!$C:$C,'Barra Med OK'!C33) + COUNTIF('DRCA Med OK'!$C:$C,'Barra Med OK'!C33) + COUNTIF('SAMU Med OK'!$C:$C,'Barra Med OK'!C33) + COUNTIF('ESPS Med OK'!$C:$C,'Barra Med OK'!C33) + COUNTIF('LACEM Med OK'!$C:$C,'Barra Med OK'!C33)</f>
        <v>0</v>
      </c>
    </row>
    <row r="34" spans="1:15" ht="13.5" customHeight="1">
      <c r="A34" s="15"/>
      <c r="B34" s="61"/>
      <c r="C34" s="69"/>
      <c r="D34" s="61"/>
      <c r="E34" s="61"/>
      <c r="F34" s="42"/>
      <c r="G34" s="110"/>
      <c r="H34" s="14"/>
      <c r="I34" s="109">
        <f>G34/30*H34*F34</f>
        <v>0</v>
      </c>
      <c r="J34" s="67"/>
      <c r="K34" s="51"/>
      <c r="L34" s="33"/>
      <c r="O34" s="1">
        <f>COUNTIF('Sede Med Ok'!$C:$C,'Barra Med OK'!C34) + COUNTIF('Boca do Rio Med OK'!$C:$C,'Barra Med OK'!C34) + COUNTIF('Brotas Med OK'!$C:$C,'Barra Med OK'!C34) + COUNTIF('Cabula Med OK'!$C:$C,'Barra Med OK'!C34) + COUNTIF('Cajazeiras Med OK'!$C:$C,'Barra Med OK'!C34) + COUNTIF('CH Med OK'!$C:$C,'Barra Med OK'!C34) + COUNTIF('Itapagipe Med OK'!$C:$C,'Barra Med OK'!C34) + COUNTIF('Itapuã Med OK'!$C:$C,'Barra Med OK'!C34) + COUNTIF('Liberdade Med OK'!$C:$C,'Barra Med OK'!C34) + COUNTIF('Pau da Lima Med OK'!$C:$C,'Barra Med OK'!C34) + COUNTIF('SCV Med OK'!$C:$C,'Barra Med OK'!C34) + COUNTIF('Subúrbio Med OK'!$C:$C,'Barra Med OK'!C34) + COUNTIF('DVIS Med OK'!$C:$C,'Barra Med OK'!C34) + COUNTIF('CR Med OK'!$C:$C,'Barra Med OK'!C34) + COUNTIF('CCZ Med OK'!$C:$C,'Barra Med OK'!C34) + COUNTIF('DRCA Med OK'!$C:$C,'Barra Med OK'!C34) + COUNTIF('SAMU Med OK'!$C:$C,'Barra Med OK'!C34) + COUNTIF('ESPS Med OK'!$C:$C,'Barra Med OK'!C34) + COUNTIF('LACEM Med OK'!$C:$C,'Barra Med OK'!C34)</f>
        <v>0</v>
      </c>
    </row>
    <row r="35" spans="1:15" ht="13.5" customHeight="1">
      <c r="A35" s="38" t="s">
        <v>1081</v>
      </c>
      <c r="B35" s="99"/>
      <c r="C35" s="98"/>
      <c r="D35" s="36"/>
      <c r="E35" s="36"/>
      <c r="F35" s="37"/>
      <c r="G35" s="97"/>
      <c r="H35" s="11">
        <f>SUM(H33:H34)</f>
        <v>1</v>
      </c>
      <c r="I35" s="108">
        <f>SUM(I33:I34)</f>
        <v>235</v>
      </c>
      <c r="J35" s="35"/>
      <c r="K35" s="107"/>
      <c r="L35" s="33"/>
      <c r="O35" s="1">
        <f>COUNTIF('Sede Med Ok'!$C:$C,'Barra Med OK'!C35) + COUNTIF('Boca do Rio Med OK'!$C:$C,'Barra Med OK'!C35) + COUNTIF('Brotas Med OK'!$C:$C,'Barra Med OK'!C35) + COUNTIF('Cabula Med OK'!$C:$C,'Barra Med OK'!C35) + COUNTIF('Cajazeiras Med OK'!$C:$C,'Barra Med OK'!C35) + COUNTIF('CH Med OK'!$C:$C,'Barra Med OK'!C35) + COUNTIF('Itapagipe Med OK'!$C:$C,'Barra Med OK'!C35) + COUNTIF('Itapuã Med OK'!$C:$C,'Barra Med OK'!C35) + COUNTIF('Liberdade Med OK'!$C:$C,'Barra Med OK'!C35) + COUNTIF('Pau da Lima Med OK'!$C:$C,'Barra Med OK'!C35) + COUNTIF('SCV Med OK'!$C:$C,'Barra Med OK'!C35) + COUNTIF('Subúrbio Med OK'!$C:$C,'Barra Med OK'!C35) + COUNTIF('DVIS Med OK'!$C:$C,'Barra Med OK'!C35) + COUNTIF('CR Med OK'!$C:$C,'Barra Med OK'!C35) + COUNTIF('CCZ Med OK'!$C:$C,'Barra Med OK'!C35) + COUNTIF('DRCA Med OK'!$C:$C,'Barra Med OK'!C35) + COUNTIF('SAMU Med OK'!$C:$C,'Barra Med OK'!C35) + COUNTIF('ESPS Med OK'!$C:$C,'Barra Med OK'!C35) + COUNTIF('LACEM Med OK'!$C:$C,'Barra Med OK'!C35)</f>
        <v>0</v>
      </c>
    </row>
    <row r="36" spans="1:15" ht="13.5" customHeight="1">
      <c r="A36" s="120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O36" s="1">
        <f>COUNTIF('Sede Med Ok'!$C:$C,'Barra Med OK'!C36) + COUNTIF('Boca do Rio Med OK'!$C:$C,'Barra Med OK'!C36) + COUNTIF('Brotas Med OK'!$C:$C,'Barra Med OK'!C36) + COUNTIF('Cabula Med OK'!$C:$C,'Barra Med OK'!C36) + COUNTIF('Cajazeiras Med OK'!$C:$C,'Barra Med OK'!C36) + COUNTIF('CH Med OK'!$C:$C,'Barra Med OK'!C36) + COUNTIF('Itapagipe Med OK'!$C:$C,'Barra Med OK'!C36) + COUNTIF('Itapuã Med OK'!$C:$C,'Barra Med OK'!C36) + COUNTIF('Liberdade Med OK'!$C:$C,'Barra Med OK'!C36) + COUNTIF('Pau da Lima Med OK'!$C:$C,'Barra Med OK'!C36) + COUNTIF('SCV Med OK'!$C:$C,'Barra Med OK'!C36) + COUNTIF('Subúrbio Med OK'!$C:$C,'Barra Med OK'!C36) + COUNTIF('DVIS Med OK'!$C:$C,'Barra Med OK'!C36) + COUNTIF('CR Med OK'!$C:$C,'Barra Med OK'!C36) + COUNTIF('CCZ Med OK'!$C:$C,'Barra Med OK'!C36) + COUNTIF('DRCA Med OK'!$C:$C,'Barra Med OK'!C36) + COUNTIF('SAMU Med OK'!$C:$C,'Barra Med OK'!C36) + COUNTIF('ESPS Med OK'!$C:$C,'Barra Med OK'!C36) + COUNTIF('LACEM Med OK'!$C:$C,'Barra Med OK'!C36)</f>
        <v>0</v>
      </c>
    </row>
    <row r="37" spans="1:15" ht="13.5" customHeight="1">
      <c r="A37" s="15" t="s">
        <v>18</v>
      </c>
      <c r="B37" s="61">
        <v>45565</v>
      </c>
      <c r="C37" s="14">
        <v>14613</v>
      </c>
      <c r="D37" s="61">
        <v>45658</v>
      </c>
      <c r="E37" s="61">
        <v>45687</v>
      </c>
      <c r="F37" s="42">
        <f>(E37-D37)+1</f>
        <v>30</v>
      </c>
      <c r="G37" s="60">
        <v>235</v>
      </c>
      <c r="H37" s="14">
        <v>1</v>
      </c>
      <c r="I37" s="109">
        <f>G37/30*H37*F37</f>
        <v>235</v>
      </c>
      <c r="J37" s="58" t="s">
        <v>236</v>
      </c>
      <c r="K37" s="51">
        <v>69219</v>
      </c>
      <c r="L37" s="33"/>
      <c r="O37" s="1">
        <f>COUNTIF('Sede Med Ok'!$C:$C,'Barra Med OK'!C37) + COUNTIF('Boca do Rio Med OK'!$C:$C,'Barra Med OK'!C37) + COUNTIF('Brotas Med OK'!$C:$C,'Barra Med OK'!C37) + COUNTIF('Cabula Med OK'!$C:$C,'Barra Med OK'!C37) + COUNTIF('Cajazeiras Med OK'!$C:$C,'Barra Med OK'!C37) + COUNTIF('CH Med OK'!$C:$C,'Barra Med OK'!C37) + COUNTIF('Itapagipe Med OK'!$C:$C,'Barra Med OK'!C37) + COUNTIF('Itapuã Med OK'!$C:$C,'Barra Med OK'!C37) + COUNTIF('Liberdade Med OK'!$C:$C,'Barra Med OK'!C37) + COUNTIF('Pau da Lima Med OK'!$C:$C,'Barra Med OK'!C37) + COUNTIF('SCV Med OK'!$C:$C,'Barra Med OK'!C37) + COUNTIF('Subúrbio Med OK'!$C:$C,'Barra Med OK'!C37) + COUNTIF('DVIS Med OK'!$C:$C,'Barra Med OK'!C37) + COUNTIF('CR Med OK'!$C:$C,'Barra Med OK'!C37) + COUNTIF('CCZ Med OK'!$C:$C,'Barra Med OK'!C37) + COUNTIF('DRCA Med OK'!$C:$C,'Barra Med OK'!C37) + COUNTIF('SAMU Med OK'!$C:$C,'Barra Med OK'!C37) + COUNTIF('ESPS Med OK'!$C:$C,'Barra Med OK'!C37) + COUNTIF('LACEM Med OK'!$C:$C,'Barra Med OK'!C37)</f>
        <v>0</v>
      </c>
    </row>
    <row r="38" spans="1:15" ht="13.5" customHeight="1">
      <c r="A38" s="15"/>
      <c r="B38" s="61"/>
      <c r="C38" s="69"/>
      <c r="D38" s="61"/>
      <c r="E38" s="61"/>
      <c r="F38" s="42"/>
      <c r="G38" s="110"/>
      <c r="H38" s="14"/>
      <c r="I38" s="109">
        <f>G38/30*H38*F38</f>
        <v>0</v>
      </c>
      <c r="J38" s="67"/>
      <c r="K38" s="51"/>
      <c r="L38" s="33"/>
      <c r="O38" s="1">
        <f>COUNTIF('Sede Med Ok'!$C:$C,'Barra Med OK'!C38) + COUNTIF('Boca do Rio Med OK'!$C:$C,'Barra Med OK'!C38) + COUNTIF('Brotas Med OK'!$C:$C,'Barra Med OK'!C38) + COUNTIF('Cabula Med OK'!$C:$C,'Barra Med OK'!C38) + COUNTIF('Cajazeiras Med OK'!$C:$C,'Barra Med OK'!C38) + COUNTIF('CH Med OK'!$C:$C,'Barra Med OK'!C38) + COUNTIF('Itapagipe Med OK'!$C:$C,'Barra Med OK'!C38) + COUNTIF('Itapuã Med OK'!$C:$C,'Barra Med OK'!C38) + COUNTIF('Liberdade Med OK'!$C:$C,'Barra Med OK'!C38) + COUNTIF('Pau da Lima Med OK'!$C:$C,'Barra Med OK'!C38) + COUNTIF('SCV Med OK'!$C:$C,'Barra Med OK'!C38) + COUNTIF('Subúrbio Med OK'!$C:$C,'Barra Med OK'!C38) + COUNTIF('DVIS Med OK'!$C:$C,'Barra Med OK'!C38) + COUNTIF('CR Med OK'!$C:$C,'Barra Med OK'!C38) + COUNTIF('CCZ Med OK'!$C:$C,'Barra Med OK'!C38) + COUNTIF('DRCA Med OK'!$C:$C,'Barra Med OK'!C38) + COUNTIF('SAMU Med OK'!$C:$C,'Barra Med OK'!C38) + COUNTIF('ESPS Med OK'!$C:$C,'Barra Med OK'!C38) + COUNTIF('LACEM Med OK'!$C:$C,'Barra Med OK'!C38)</f>
        <v>0</v>
      </c>
    </row>
    <row r="39" spans="1:15" ht="13.5" customHeight="1">
      <c r="A39" s="38" t="s">
        <v>235</v>
      </c>
      <c r="B39" s="99"/>
      <c r="C39" s="98"/>
      <c r="D39" s="36"/>
      <c r="E39" s="36"/>
      <c r="F39" s="37"/>
      <c r="G39" s="97"/>
      <c r="H39" s="11">
        <f>SUM(H37:H38)</f>
        <v>1</v>
      </c>
      <c r="I39" s="108">
        <f>SUM(I37:I38)</f>
        <v>235</v>
      </c>
      <c r="J39" s="35"/>
      <c r="K39" s="107"/>
      <c r="L39" s="33"/>
      <c r="O39" s="1">
        <f>COUNTIF('Sede Med Ok'!$C:$C,'Barra Med OK'!C39) + COUNTIF('Boca do Rio Med OK'!$C:$C,'Barra Med OK'!C39) + COUNTIF('Brotas Med OK'!$C:$C,'Barra Med OK'!C39) + COUNTIF('Cabula Med OK'!$C:$C,'Barra Med OK'!C39) + COUNTIF('Cajazeiras Med OK'!$C:$C,'Barra Med OK'!C39) + COUNTIF('CH Med OK'!$C:$C,'Barra Med OK'!C39) + COUNTIF('Itapagipe Med OK'!$C:$C,'Barra Med OK'!C39) + COUNTIF('Itapuã Med OK'!$C:$C,'Barra Med OK'!C39) + COUNTIF('Liberdade Med OK'!$C:$C,'Barra Med OK'!C39) + COUNTIF('Pau da Lima Med OK'!$C:$C,'Barra Med OK'!C39) + COUNTIF('SCV Med OK'!$C:$C,'Barra Med OK'!C39) + COUNTIF('Subúrbio Med OK'!$C:$C,'Barra Med OK'!C39) + COUNTIF('DVIS Med OK'!$C:$C,'Barra Med OK'!C39) + COUNTIF('CR Med OK'!$C:$C,'Barra Med OK'!C39) + COUNTIF('CCZ Med OK'!$C:$C,'Barra Med OK'!C39) + COUNTIF('DRCA Med OK'!$C:$C,'Barra Med OK'!C39) + COUNTIF('SAMU Med OK'!$C:$C,'Barra Med OK'!C39) + COUNTIF('ESPS Med OK'!$C:$C,'Barra Med OK'!C39) + COUNTIF('LACEM Med OK'!$C:$C,'Barra Med OK'!C39)</f>
        <v>0</v>
      </c>
    </row>
    <row r="40" spans="1:15" ht="13.5" customHeight="1">
      <c r="A40" s="29"/>
      <c r="B40" s="72"/>
      <c r="C40" s="71"/>
      <c r="D40" s="33"/>
      <c r="E40" s="33"/>
      <c r="F40" s="34"/>
      <c r="G40" s="118"/>
      <c r="H40" s="32"/>
      <c r="I40" s="116"/>
      <c r="J40" s="30"/>
      <c r="K40" s="70"/>
      <c r="L40" s="33"/>
      <c r="O40" s="1">
        <f>COUNTIF('Sede Med Ok'!$C:$C,'Barra Med OK'!C40) + COUNTIF('Boca do Rio Med OK'!$C:$C,'Barra Med OK'!C40) + COUNTIF('Brotas Med OK'!$C:$C,'Barra Med OK'!C40) + COUNTIF('Cabula Med OK'!$C:$C,'Barra Med OK'!C40) + COUNTIF('Cajazeiras Med OK'!$C:$C,'Barra Med OK'!C40) + COUNTIF('CH Med OK'!$C:$C,'Barra Med OK'!C40) + COUNTIF('Itapagipe Med OK'!$C:$C,'Barra Med OK'!C40) + COUNTIF('Itapuã Med OK'!$C:$C,'Barra Med OK'!C40) + COUNTIF('Liberdade Med OK'!$C:$C,'Barra Med OK'!C40) + COUNTIF('Pau da Lima Med OK'!$C:$C,'Barra Med OK'!C40) + COUNTIF('SCV Med OK'!$C:$C,'Barra Med OK'!C40) + COUNTIF('Subúrbio Med OK'!$C:$C,'Barra Med OK'!C40) + COUNTIF('DVIS Med OK'!$C:$C,'Barra Med OK'!C40) + COUNTIF('CR Med OK'!$C:$C,'Barra Med OK'!C40) + COUNTIF('CCZ Med OK'!$C:$C,'Barra Med OK'!C40) + COUNTIF('DRCA Med OK'!$C:$C,'Barra Med OK'!C40) + COUNTIF('SAMU Med OK'!$C:$C,'Barra Med OK'!C40) + COUNTIF('ESPS Med OK'!$C:$C,'Barra Med OK'!C40) + COUNTIF('LACEM Med OK'!$C:$C,'Barra Med OK'!C40)</f>
        <v>0</v>
      </c>
    </row>
    <row r="41" spans="1:15" ht="13.5" customHeight="1">
      <c r="A41" s="15" t="s">
        <v>22</v>
      </c>
      <c r="B41" s="61">
        <v>45524</v>
      </c>
      <c r="C41" s="122">
        <v>15057</v>
      </c>
      <c r="D41" s="61">
        <v>45658</v>
      </c>
      <c r="E41" s="61">
        <v>45687</v>
      </c>
      <c r="F41" s="42">
        <f>(E41-D41)+1</f>
        <v>30</v>
      </c>
      <c r="G41" s="60">
        <v>210</v>
      </c>
      <c r="H41" s="14">
        <v>1</v>
      </c>
      <c r="I41" s="109">
        <f>G41/30*H41*F41</f>
        <v>210</v>
      </c>
      <c r="J41" s="58" t="s">
        <v>221</v>
      </c>
      <c r="K41" s="51">
        <v>67390</v>
      </c>
      <c r="L41" s="33"/>
      <c r="O41" s="1">
        <f>COUNTIF('Sede Med Ok'!$C:$C,'Barra Med OK'!C41) + COUNTIF('Boca do Rio Med OK'!$C:$C,'Barra Med OK'!C41) + COUNTIF('Brotas Med OK'!$C:$C,'Barra Med OK'!C41) + COUNTIF('Cabula Med OK'!$C:$C,'Barra Med OK'!C41) + COUNTIF('Cajazeiras Med OK'!$C:$C,'Barra Med OK'!C41) + COUNTIF('CH Med OK'!$C:$C,'Barra Med OK'!C41) + COUNTIF('Itapagipe Med OK'!$C:$C,'Barra Med OK'!C41) + COUNTIF('Itapuã Med OK'!$C:$C,'Barra Med OK'!C41) + COUNTIF('Liberdade Med OK'!$C:$C,'Barra Med OK'!C41) + COUNTIF('Pau da Lima Med OK'!$C:$C,'Barra Med OK'!C41) + COUNTIF('SCV Med OK'!$C:$C,'Barra Med OK'!C41) + COUNTIF('Subúrbio Med OK'!$C:$C,'Barra Med OK'!C41) + COUNTIF('DVIS Med OK'!$C:$C,'Barra Med OK'!C41) + COUNTIF('CR Med OK'!$C:$C,'Barra Med OK'!C41) + COUNTIF('CCZ Med OK'!$C:$C,'Barra Med OK'!C41) + COUNTIF('DRCA Med OK'!$C:$C,'Barra Med OK'!C41) + COUNTIF('SAMU Med OK'!$C:$C,'Barra Med OK'!C41) + COUNTIF('ESPS Med OK'!$C:$C,'Barra Med OK'!C41) + COUNTIF('LACEM Med OK'!$C:$C,'Barra Med OK'!C41)</f>
        <v>0</v>
      </c>
    </row>
    <row r="42" spans="1:15" ht="13.5" customHeight="1">
      <c r="A42" s="15" t="s">
        <v>18</v>
      </c>
      <c r="B42" s="61">
        <v>45602</v>
      </c>
      <c r="C42" s="168">
        <v>15772</v>
      </c>
      <c r="D42" s="61">
        <v>45658</v>
      </c>
      <c r="E42" s="61">
        <v>45687</v>
      </c>
      <c r="F42" s="42">
        <f t="shared" ref="F42:F43" si="4">(E42-D42)+1</f>
        <v>30</v>
      </c>
      <c r="G42" s="60">
        <v>235</v>
      </c>
      <c r="H42" s="14">
        <v>1</v>
      </c>
      <c r="I42" s="109">
        <f t="shared" ref="I42:I43" si="5">G42/30*H42*F42</f>
        <v>235</v>
      </c>
      <c r="J42" s="58" t="s">
        <v>182</v>
      </c>
      <c r="K42" s="51">
        <v>71173</v>
      </c>
      <c r="L42" s="33" t="s">
        <v>1067</v>
      </c>
      <c r="N42" s="76"/>
      <c r="O42" s="1">
        <f>COUNTIF('Sede Med Ok'!$C:$C,'Barra Med OK'!C42) + COUNTIF('Boca do Rio Med OK'!$C:$C,'Barra Med OK'!C42) + COUNTIF('Brotas Med OK'!$C:$C,'Barra Med OK'!C42) + COUNTIF('Cabula Med OK'!$C:$C,'Barra Med OK'!C42) + COUNTIF('Cajazeiras Med OK'!$C:$C,'Barra Med OK'!C42) + COUNTIF('CH Med OK'!$C:$C,'Barra Med OK'!C42) + COUNTIF('Itapagipe Med OK'!$C:$C,'Barra Med OK'!C42) + COUNTIF('Itapuã Med OK'!$C:$C,'Barra Med OK'!C42) + COUNTIF('Liberdade Med OK'!$C:$C,'Barra Med OK'!C42) + COUNTIF('Pau da Lima Med OK'!$C:$C,'Barra Med OK'!C42) + COUNTIF('SCV Med OK'!$C:$C,'Barra Med OK'!C42) + COUNTIF('Subúrbio Med OK'!$C:$C,'Barra Med OK'!C42) + COUNTIF('DVIS Med OK'!$C:$C,'Barra Med OK'!C42) + COUNTIF('CR Med OK'!$C:$C,'Barra Med OK'!C42) + COUNTIF('CCZ Med OK'!$C:$C,'Barra Med OK'!C42) + COUNTIF('DRCA Med OK'!$C:$C,'Barra Med OK'!C42) + COUNTIF('SAMU Med OK'!$C:$C,'Barra Med OK'!C42) + COUNTIF('ESPS Med OK'!$C:$C,'Barra Med OK'!C42) + COUNTIF('LACEM Med OK'!$C:$C,'Barra Med OK'!C42)</f>
        <v>0</v>
      </c>
    </row>
    <row r="43" spans="1:15" ht="13.5" customHeight="1">
      <c r="A43" s="15" t="s">
        <v>18</v>
      </c>
      <c r="B43" s="61">
        <v>45602</v>
      </c>
      <c r="C43" s="168">
        <v>15771</v>
      </c>
      <c r="D43" s="61">
        <v>45658</v>
      </c>
      <c r="E43" s="61">
        <v>45687</v>
      </c>
      <c r="F43" s="42">
        <f t="shared" si="4"/>
        <v>30</v>
      </c>
      <c r="G43" s="60">
        <v>235</v>
      </c>
      <c r="H43" s="14">
        <v>1</v>
      </c>
      <c r="I43" s="109">
        <f t="shared" si="5"/>
        <v>235</v>
      </c>
      <c r="J43" s="58" t="s">
        <v>197</v>
      </c>
      <c r="K43" s="51">
        <v>71173</v>
      </c>
      <c r="L43" s="33" t="s">
        <v>1067</v>
      </c>
      <c r="O43" s="1">
        <f>COUNTIF('Sede Med Ok'!$C:$C,'Barra Med OK'!C43) + COUNTIF('Boca do Rio Med OK'!$C:$C,'Barra Med OK'!C43) + COUNTIF('Brotas Med OK'!$C:$C,'Barra Med OK'!C43) + COUNTIF('Cabula Med OK'!$C:$C,'Barra Med OK'!C43) + COUNTIF('Cajazeiras Med OK'!$C:$C,'Barra Med OK'!C43) + COUNTIF('CH Med OK'!$C:$C,'Barra Med OK'!C43) + COUNTIF('Itapagipe Med OK'!$C:$C,'Barra Med OK'!C43) + COUNTIF('Itapuã Med OK'!$C:$C,'Barra Med OK'!C43) + COUNTIF('Liberdade Med OK'!$C:$C,'Barra Med OK'!C43) + COUNTIF('Pau da Lima Med OK'!$C:$C,'Barra Med OK'!C43) + COUNTIF('SCV Med OK'!$C:$C,'Barra Med OK'!C43) + COUNTIF('Subúrbio Med OK'!$C:$C,'Barra Med OK'!C43) + COUNTIF('DVIS Med OK'!$C:$C,'Barra Med OK'!C43) + COUNTIF('CR Med OK'!$C:$C,'Barra Med OK'!C43) + COUNTIF('CCZ Med OK'!$C:$C,'Barra Med OK'!C43) + COUNTIF('DRCA Med OK'!$C:$C,'Barra Med OK'!C43) + COUNTIF('SAMU Med OK'!$C:$C,'Barra Med OK'!C43) + COUNTIF('ESPS Med OK'!$C:$C,'Barra Med OK'!C43) + COUNTIF('LACEM Med OK'!$C:$C,'Barra Med OK'!C43)</f>
        <v>0</v>
      </c>
    </row>
    <row r="44" spans="1:15" ht="13.5" customHeight="1">
      <c r="A44" s="15" t="s">
        <v>18</v>
      </c>
      <c r="B44" s="61">
        <v>45536</v>
      </c>
      <c r="C44" s="14">
        <v>12034</v>
      </c>
      <c r="D44" s="61">
        <v>45658</v>
      </c>
      <c r="E44" s="61">
        <v>45687</v>
      </c>
      <c r="F44" s="42">
        <f>(E44-D44)+1</f>
        <v>30</v>
      </c>
      <c r="G44" s="60">
        <v>235</v>
      </c>
      <c r="H44" s="14">
        <v>1</v>
      </c>
      <c r="I44" s="109">
        <f>G44/30*H44*F44</f>
        <v>235</v>
      </c>
      <c r="J44" s="58" t="s">
        <v>234</v>
      </c>
      <c r="K44" s="51"/>
      <c r="L44" s="33"/>
      <c r="O44" s="1">
        <f>COUNTIF('Sede Med Ok'!$C:$C,'Barra Med OK'!C44) + COUNTIF('Boca do Rio Med OK'!$C:$C,'Barra Med OK'!C44) + COUNTIF('Brotas Med OK'!$C:$C,'Barra Med OK'!C44) + COUNTIF('Cabula Med OK'!$C:$C,'Barra Med OK'!C44) + COUNTIF('Cajazeiras Med OK'!$C:$C,'Barra Med OK'!C44) + COUNTIF('CH Med OK'!$C:$C,'Barra Med OK'!C44) + COUNTIF('Itapagipe Med OK'!$C:$C,'Barra Med OK'!C44) + COUNTIF('Itapuã Med OK'!$C:$C,'Barra Med OK'!C44) + COUNTIF('Liberdade Med OK'!$C:$C,'Barra Med OK'!C44) + COUNTIF('Pau da Lima Med OK'!$C:$C,'Barra Med OK'!C44) + COUNTIF('SCV Med OK'!$C:$C,'Barra Med OK'!C44) + COUNTIF('Subúrbio Med OK'!$C:$C,'Barra Med OK'!C44) + COUNTIF('DVIS Med OK'!$C:$C,'Barra Med OK'!C44) + COUNTIF('CR Med OK'!$C:$C,'Barra Med OK'!C44) + COUNTIF('CCZ Med OK'!$C:$C,'Barra Med OK'!C44) + COUNTIF('DRCA Med OK'!$C:$C,'Barra Med OK'!C44) + COUNTIF('SAMU Med OK'!$C:$C,'Barra Med OK'!C44) + COUNTIF('ESPS Med OK'!$C:$C,'Barra Med OK'!C44) + COUNTIF('LACEM Med OK'!$C:$C,'Barra Med OK'!C44)</f>
        <v>0</v>
      </c>
    </row>
    <row r="45" spans="1:15" ht="13.5" customHeight="1">
      <c r="A45" s="15" t="s">
        <v>18</v>
      </c>
      <c r="B45" s="61">
        <v>45583</v>
      </c>
      <c r="C45" s="14">
        <v>15325</v>
      </c>
      <c r="D45" s="61">
        <v>45658</v>
      </c>
      <c r="E45" s="61">
        <v>45687</v>
      </c>
      <c r="F45" s="114">
        <f>(E45-D45)+1</f>
        <v>30</v>
      </c>
      <c r="G45" s="60">
        <v>235</v>
      </c>
      <c r="H45" s="14">
        <v>1</v>
      </c>
      <c r="I45" s="109">
        <f>G45/30*H45*F45</f>
        <v>235</v>
      </c>
      <c r="J45" s="58" t="s">
        <v>254</v>
      </c>
      <c r="K45" s="51">
        <v>70181</v>
      </c>
      <c r="L45" s="33"/>
      <c r="O45" s="1">
        <f>COUNTIF('Sede Med Ok'!$C:$C,'Barra Med OK'!C45) + COUNTIF('Boca do Rio Med OK'!$C:$C,'Barra Med OK'!C45) + COUNTIF('Brotas Med OK'!$C:$C,'Barra Med OK'!C45) + COUNTIF('Cabula Med OK'!$C:$C,'Barra Med OK'!C45) + COUNTIF('Cajazeiras Med OK'!$C:$C,'Barra Med OK'!C45) + COUNTIF('CH Med OK'!$C:$C,'Barra Med OK'!C45) + COUNTIF('Itapagipe Med OK'!$C:$C,'Barra Med OK'!C45) + COUNTIF('Itapuã Med OK'!$C:$C,'Barra Med OK'!C45) + COUNTIF('Liberdade Med OK'!$C:$C,'Barra Med OK'!C45) + COUNTIF('Pau da Lima Med OK'!$C:$C,'Barra Med OK'!C45) + COUNTIF('SCV Med OK'!$C:$C,'Barra Med OK'!C45) + COUNTIF('Subúrbio Med OK'!$C:$C,'Barra Med OK'!C45) + COUNTIF('DVIS Med OK'!$C:$C,'Barra Med OK'!C45) + COUNTIF('CR Med OK'!$C:$C,'Barra Med OK'!C45) + COUNTIF('CCZ Med OK'!$C:$C,'Barra Med OK'!C45) + COUNTIF('DRCA Med OK'!$C:$C,'Barra Med OK'!C45) + COUNTIF('SAMU Med OK'!$C:$C,'Barra Med OK'!C45) + COUNTIF('ESPS Med OK'!$C:$C,'Barra Med OK'!C45) + COUNTIF('LACEM Med OK'!$C:$C,'Barra Med OK'!C45)</f>
        <v>0</v>
      </c>
    </row>
    <row r="46" spans="1:15" ht="13.5" customHeight="1">
      <c r="A46" s="15"/>
      <c r="B46" s="61"/>
      <c r="C46" s="69"/>
      <c r="D46" s="61"/>
      <c r="E46" s="61"/>
      <c r="F46" s="42"/>
      <c r="G46" s="110"/>
      <c r="H46" s="14"/>
      <c r="I46" s="109">
        <f>G46/30*H46*F46</f>
        <v>0</v>
      </c>
      <c r="J46" s="67"/>
      <c r="K46" s="51"/>
      <c r="L46" s="33"/>
      <c r="O46" s="1">
        <f>COUNTIF('Sede Med Ok'!$C:$C,'Barra Med OK'!C46) + COUNTIF('Boca do Rio Med OK'!$C:$C,'Barra Med OK'!C46) + COUNTIF('Brotas Med OK'!$C:$C,'Barra Med OK'!C46) + COUNTIF('Cabula Med OK'!$C:$C,'Barra Med OK'!C46) + COUNTIF('Cajazeiras Med OK'!$C:$C,'Barra Med OK'!C46) + COUNTIF('CH Med OK'!$C:$C,'Barra Med OK'!C46) + COUNTIF('Itapagipe Med OK'!$C:$C,'Barra Med OK'!C46) + COUNTIF('Itapuã Med OK'!$C:$C,'Barra Med OK'!C46) + COUNTIF('Liberdade Med OK'!$C:$C,'Barra Med OK'!C46) + COUNTIF('Pau da Lima Med OK'!$C:$C,'Barra Med OK'!C46) + COUNTIF('SCV Med OK'!$C:$C,'Barra Med OK'!C46) + COUNTIF('Subúrbio Med OK'!$C:$C,'Barra Med OK'!C46) + COUNTIF('DVIS Med OK'!$C:$C,'Barra Med OK'!C46) + COUNTIF('CR Med OK'!$C:$C,'Barra Med OK'!C46) + COUNTIF('CCZ Med OK'!$C:$C,'Barra Med OK'!C46) + COUNTIF('DRCA Med OK'!$C:$C,'Barra Med OK'!C46) + COUNTIF('SAMU Med OK'!$C:$C,'Barra Med OK'!C46) + COUNTIF('ESPS Med OK'!$C:$C,'Barra Med OK'!C46) + COUNTIF('LACEM Med OK'!$C:$C,'Barra Med OK'!C46)</f>
        <v>0</v>
      </c>
    </row>
    <row r="47" spans="1:15" ht="13.5" customHeight="1">
      <c r="A47" s="38" t="s">
        <v>1104</v>
      </c>
      <c r="B47" s="99"/>
      <c r="C47" s="98"/>
      <c r="D47" s="36"/>
      <c r="E47" s="36"/>
      <c r="F47" s="37"/>
      <c r="G47" s="97"/>
      <c r="H47" s="11">
        <f>SUM(H41:H46)</f>
        <v>5</v>
      </c>
      <c r="I47" s="108">
        <f>SUM(I41:I46)</f>
        <v>1150</v>
      </c>
      <c r="J47" s="35"/>
      <c r="K47" s="107"/>
      <c r="L47" s="33"/>
      <c r="O47" s="1">
        <f>COUNTIF('Sede Med Ok'!$C:$C,'Barra Med OK'!C47) + COUNTIF('Boca do Rio Med OK'!$C:$C,'Barra Med OK'!C47) + COUNTIF('Brotas Med OK'!$C:$C,'Barra Med OK'!C47) + COUNTIF('Cabula Med OK'!$C:$C,'Barra Med OK'!C47) + COUNTIF('Cajazeiras Med OK'!$C:$C,'Barra Med OK'!C47) + COUNTIF('CH Med OK'!$C:$C,'Barra Med OK'!C47) + COUNTIF('Itapagipe Med OK'!$C:$C,'Barra Med OK'!C47) + COUNTIF('Itapuã Med OK'!$C:$C,'Barra Med OK'!C47) + COUNTIF('Liberdade Med OK'!$C:$C,'Barra Med OK'!C47) + COUNTIF('Pau da Lima Med OK'!$C:$C,'Barra Med OK'!C47) + COUNTIF('SCV Med OK'!$C:$C,'Barra Med OK'!C47) + COUNTIF('Subúrbio Med OK'!$C:$C,'Barra Med OK'!C47) + COUNTIF('DVIS Med OK'!$C:$C,'Barra Med OK'!C47) + COUNTIF('CR Med OK'!$C:$C,'Barra Med OK'!C47) + COUNTIF('CCZ Med OK'!$C:$C,'Barra Med OK'!C47) + COUNTIF('DRCA Med OK'!$C:$C,'Barra Med OK'!C47) + COUNTIF('SAMU Med OK'!$C:$C,'Barra Med OK'!C47) + COUNTIF('ESPS Med OK'!$C:$C,'Barra Med OK'!C47) + COUNTIF('LACEM Med OK'!$C:$C,'Barra Med OK'!C47)</f>
        <v>0</v>
      </c>
    </row>
    <row r="48" spans="1:15" ht="13.5" customHeight="1">
      <c r="A48" s="29"/>
      <c r="B48" s="72"/>
      <c r="C48" s="71"/>
      <c r="D48" s="33"/>
      <c r="E48" s="33"/>
      <c r="F48" s="34"/>
      <c r="G48" s="118"/>
      <c r="H48" s="32"/>
      <c r="I48" s="116"/>
      <c r="J48" s="30"/>
      <c r="K48" s="70"/>
      <c r="L48" s="33"/>
      <c r="O48" s="1">
        <f>COUNTIF('Sede Med Ok'!$C:$C,'Barra Med OK'!C48) + COUNTIF('Boca do Rio Med OK'!$C:$C,'Barra Med OK'!C48) + COUNTIF('Brotas Med OK'!$C:$C,'Barra Med OK'!C48) + COUNTIF('Cabula Med OK'!$C:$C,'Barra Med OK'!C48) + COUNTIF('Cajazeiras Med OK'!$C:$C,'Barra Med OK'!C48) + COUNTIF('CH Med OK'!$C:$C,'Barra Med OK'!C48) + COUNTIF('Itapagipe Med OK'!$C:$C,'Barra Med OK'!C48) + COUNTIF('Itapuã Med OK'!$C:$C,'Barra Med OK'!C48) + COUNTIF('Liberdade Med OK'!$C:$C,'Barra Med OK'!C48) + COUNTIF('Pau da Lima Med OK'!$C:$C,'Barra Med OK'!C48) + COUNTIF('SCV Med OK'!$C:$C,'Barra Med OK'!C48) + COUNTIF('Subúrbio Med OK'!$C:$C,'Barra Med OK'!C48) + COUNTIF('DVIS Med OK'!$C:$C,'Barra Med OK'!C48) + COUNTIF('CR Med OK'!$C:$C,'Barra Med OK'!C48) + COUNTIF('CCZ Med OK'!$C:$C,'Barra Med OK'!C48) + COUNTIF('DRCA Med OK'!$C:$C,'Barra Med OK'!C48) + COUNTIF('SAMU Med OK'!$C:$C,'Barra Med OK'!C48) + COUNTIF('ESPS Med OK'!$C:$C,'Barra Med OK'!C48) + COUNTIF('LACEM Med OK'!$C:$C,'Barra Med OK'!C48)</f>
        <v>0</v>
      </c>
    </row>
    <row r="49" spans="1:15" ht="13.5" customHeight="1">
      <c r="A49" s="15" t="s">
        <v>18</v>
      </c>
      <c r="B49" s="61">
        <v>45536</v>
      </c>
      <c r="C49" s="14">
        <v>15096</v>
      </c>
      <c r="D49" s="61">
        <v>45658</v>
      </c>
      <c r="E49" s="61">
        <v>45687</v>
      </c>
      <c r="F49" s="42">
        <f t="shared" ref="F49:F54" si="6">(E49-D49)+1</f>
        <v>30</v>
      </c>
      <c r="G49" s="60">
        <v>235</v>
      </c>
      <c r="H49" s="14">
        <v>1</v>
      </c>
      <c r="I49" s="109">
        <f t="shared" ref="I49:I54" si="7">G49/30*H49*F49</f>
        <v>235</v>
      </c>
      <c r="J49" s="67" t="s">
        <v>216</v>
      </c>
      <c r="K49" s="51">
        <v>67396</v>
      </c>
      <c r="L49" s="33"/>
      <c r="O49" s="1">
        <f>COUNTIF('Sede Med Ok'!$C:$C,'Barra Med OK'!C49) + COUNTIF('Boca do Rio Med OK'!$C:$C,'Barra Med OK'!C49) + COUNTIF('Brotas Med OK'!$C:$C,'Barra Med OK'!C49) + COUNTIF('Cabula Med OK'!$C:$C,'Barra Med OK'!C49) + COUNTIF('Cajazeiras Med OK'!$C:$C,'Barra Med OK'!C49) + COUNTIF('CH Med OK'!$C:$C,'Barra Med OK'!C49) + COUNTIF('Itapagipe Med OK'!$C:$C,'Barra Med OK'!C49) + COUNTIF('Itapuã Med OK'!$C:$C,'Barra Med OK'!C49) + COUNTIF('Liberdade Med OK'!$C:$C,'Barra Med OK'!C49) + COUNTIF('Pau da Lima Med OK'!$C:$C,'Barra Med OK'!C49) + COUNTIF('SCV Med OK'!$C:$C,'Barra Med OK'!C49) + COUNTIF('Subúrbio Med OK'!$C:$C,'Barra Med OK'!C49) + COUNTIF('DVIS Med OK'!$C:$C,'Barra Med OK'!C49) + COUNTIF('CR Med OK'!$C:$C,'Barra Med OK'!C49) + COUNTIF('CCZ Med OK'!$C:$C,'Barra Med OK'!C49) + COUNTIF('DRCA Med OK'!$C:$C,'Barra Med OK'!C49) + COUNTIF('SAMU Med OK'!$C:$C,'Barra Med OK'!C49) + COUNTIF('ESPS Med OK'!$C:$C,'Barra Med OK'!C49) + COUNTIF('LACEM Med OK'!$C:$C,'Barra Med OK'!C49)</f>
        <v>0</v>
      </c>
    </row>
    <row r="50" spans="1:15" ht="13.5" customHeight="1">
      <c r="A50" s="15" t="s">
        <v>18</v>
      </c>
      <c r="B50" s="61">
        <v>45536</v>
      </c>
      <c r="C50" s="14">
        <v>15097</v>
      </c>
      <c r="D50" s="61">
        <v>45658</v>
      </c>
      <c r="E50" s="61">
        <v>45687</v>
      </c>
      <c r="F50" s="42">
        <f t="shared" si="6"/>
        <v>30</v>
      </c>
      <c r="G50" s="60">
        <v>235</v>
      </c>
      <c r="H50" s="14">
        <v>1</v>
      </c>
      <c r="I50" s="109">
        <f t="shared" si="7"/>
        <v>235</v>
      </c>
      <c r="J50" s="67" t="s">
        <v>182</v>
      </c>
      <c r="K50" s="51">
        <v>67396</v>
      </c>
      <c r="L50" s="33"/>
      <c r="O50" s="1">
        <f>COUNTIF('Sede Med Ok'!$C:$C,'Barra Med OK'!C50) + COUNTIF('Boca do Rio Med OK'!$C:$C,'Barra Med OK'!C50) + COUNTIF('Brotas Med OK'!$C:$C,'Barra Med OK'!C50) + COUNTIF('Cabula Med OK'!$C:$C,'Barra Med OK'!C50) + COUNTIF('Cajazeiras Med OK'!$C:$C,'Barra Med OK'!C50) + COUNTIF('CH Med OK'!$C:$C,'Barra Med OK'!C50) + COUNTIF('Itapagipe Med OK'!$C:$C,'Barra Med OK'!C50) + COUNTIF('Itapuã Med OK'!$C:$C,'Barra Med OK'!C50) + COUNTIF('Liberdade Med OK'!$C:$C,'Barra Med OK'!C50) + COUNTIF('Pau da Lima Med OK'!$C:$C,'Barra Med OK'!C50) + COUNTIF('SCV Med OK'!$C:$C,'Barra Med OK'!C50) + COUNTIF('Subúrbio Med OK'!$C:$C,'Barra Med OK'!C50) + COUNTIF('DVIS Med OK'!$C:$C,'Barra Med OK'!C50) + COUNTIF('CR Med OK'!$C:$C,'Barra Med OK'!C50) + COUNTIF('CCZ Med OK'!$C:$C,'Barra Med OK'!C50) + COUNTIF('DRCA Med OK'!$C:$C,'Barra Med OK'!C50) + COUNTIF('SAMU Med OK'!$C:$C,'Barra Med OK'!C50) + COUNTIF('ESPS Med OK'!$C:$C,'Barra Med OK'!C50) + COUNTIF('LACEM Med OK'!$C:$C,'Barra Med OK'!C50)</f>
        <v>0</v>
      </c>
    </row>
    <row r="51" spans="1:15" ht="13.5" customHeight="1">
      <c r="A51" s="15" t="s">
        <v>18</v>
      </c>
      <c r="B51" s="61">
        <v>45536</v>
      </c>
      <c r="C51" s="14">
        <v>15098</v>
      </c>
      <c r="D51" s="61">
        <v>45658</v>
      </c>
      <c r="E51" s="61">
        <v>45687</v>
      </c>
      <c r="F51" s="42">
        <f t="shared" si="6"/>
        <v>30</v>
      </c>
      <c r="G51" s="60">
        <v>235</v>
      </c>
      <c r="H51" s="14">
        <v>1</v>
      </c>
      <c r="I51" s="109">
        <f t="shared" si="7"/>
        <v>235</v>
      </c>
      <c r="J51" s="67" t="s">
        <v>149</v>
      </c>
      <c r="K51" s="51">
        <v>67396</v>
      </c>
      <c r="L51" s="33"/>
      <c r="O51" s="1">
        <f>COUNTIF('Sede Med Ok'!$C:$C,'Barra Med OK'!C51) + COUNTIF('Boca do Rio Med OK'!$C:$C,'Barra Med OK'!C51) + COUNTIF('Brotas Med OK'!$C:$C,'Barra Med OK'!C51) + COUNTIF('Cabula Med OK'!$C:$C,'Barra Med OK'!C51) + COUNTIF('Cajazeiras Med OK'!$C:$C,'Barra Med OK'!C51) + COUNTIF('CH Med OK'!$C:$C,'Barra Med OK'!C51) + COUNTIF('Itapagipe Med OK'!$C:$C,'Barra Med OK'!C51) + COUNTIF('Itapuã Med OK'!$C:$C,'Barra Med OK'!C51) + COUNTIF('Liberdade Med OK'!$C:$C,'Barra Med OK'!C51) + COUNTIF('Pau da Lima Med OK'!$C:$C,'Barra Med OK'!C51) + COUNTIF('SCV Med OK'!$C:$C,'Barra Med OK'!C51) + COUNTIF('Subúrbio Med OK'!$C:$C,'Barra Med OK'!C51) + COUNTIF('DVIS Med OK'!$C:$C,'Barra Med OK'!C51) + COUNTIF('CR Med OK'!$C:$C,'Barra Med OK'!C51) + COUNTIF('CCZ Med OK'!$C:$C,'Barra Med OK'!C51) + COUNTIF('DRCA Med OK'!$C:$C,'Barra Med OK'!C51) + COUNTIF('SAMU Med OK'!$C:$C,'Barra Med OK'!C51) + COUNTIF('ESPS Med OK'!$C:$C,'Barra Med OK'!C51) + COUNTIF('LACEM Med OK'!$C:$C,'Barra Med OK'!C51)</f>
        <v>0</v>
      </c>
    </row>
    <row r="52" spans="1:15" ht="13.5" customHeight="1">
      <c r="A52" s="15" t="s">
        <v>18</v>
      </c>
      <c r="B52" s="61">
        <v>45536</v>
      </c>
      <c r="C52" s="14">
        <v>15099</v>
      </c>
      <c r="D52" s="61">
        <v>45658</v>
      </c>
      <c r="E52" s="61">
        <v>45687</v>
      </c>
      <c r="F52" s="42">
        <f t="shared" si="6"/>
        <v>30</v>
      </c>
      <c r="G52" s="60">
        <v>235</v>
      </c>
      <c r="H52" s="14">
        <v>1</v>
      </c>
      <c r="I52" s="109">
        <f t="shared" si="7"/>
        <v>235</v>
      </c>
      <c r="J52" s="67" t="s">
        <v>233</v>
      </c>
      <c r="K52" s="51">
        <v>67396</v>
      </c>
      <c r="L52" s="33"/>
      <c r="O52" s="1">
        <f>COUNTIF('Sede Med Ok'!$C:$C,'Barra Med OK'!C52) + COUNTIF('Boca do Rio Med OK'!$C:$C,'Barra Med OK'!C52) + COUNTIF('Brotas Med OK'!$C:$C,'Barra Med OK'!C52) + COUNTIF('Cabula Med OK'!$C:$C,'Barra Med OK'!C52) + COUNTIF('Cajazeiras Med OK'!$C:$C,'Barra Med OK'!C52) + COUNTIF('CH Med OK'!$C:$C,'Barra Med OK'!C52) + COUNTIF('Itapagipe Med OK'!$C:$C,'Barra Med OK'!C52) + COUNTIF('Itapuã Med OK'!$C:$C,'Barra Med OK'!C52) + COUNTIF('Liberdade Med OK'!$C:$C,'Barra Med OK'!C52) + COUNTIF('Pau da Lima Med OK'!$C:$C,'Barra Med OK'!C52) + COUNTIF('SCV Med OK'!$C:$C,'Barra Med OK'!C52) + COUNTIF('Subúrbio Med OK'!$C:$C,'Barra Med OK'!C52) + COUNTIF('DVIS Med OK'!$C:$C,'Barra Med OK'!C52) + COUNTIF('CR Med OK'!$C:$C,'Barra Med OK'!C52) + COUNTIF('CCZ Med OK'!$C:$C,'Barra Med OK'!C52) + COUNTIF('DRCA Med OK'!$C:$C,'Barra Med OK'!C52) + COUNTIF('SAMU Med OK'!$C:$C,'Barra Med OK'!C52) + COUNTIF('ESPS Med OK'!$C:$C,'Barra Med OK'!C52) + COUNTIF('LACEM Med OK'!$C:$C,'Barra Med OK'!C52)</f>
        <v>0</v>
      </c>
    </row>
    <row r="53" spans="1:15" ht="13.5" customHeight="1">
      <c r="A53" s="15" t="s">
        <v>18</v>
      </c>
      <c r="B53" s="61">
        <v>45536</v>
      </c>
      <c r="C53" s="14">
        <v>15100</v>
      </c>
      <c r="D53" s="61">
        <v>45658</v>
      </c>
      <c r="E53" s="61">
        <v>45687</v>
      </c>
      <c r="F53" s="42">
        <f t="shared" si="6"/>
        <v>30</v>
      </c>
      <c r="G53" s="60">
        <v>235</v>
      </c>
      <c r="H53" s="14">
        <v>1</v>
      </c>
      <c r="I53" s="109">
        <f t="shared" si="7"/>
        <v>235</v>
      </c>
      <c r="J53" s="67" t="s">
        <v>221</v>
      </c>
      <c r="K53" s="51">
        <v>67396</v>
      </c>
      <c r="L53" s="33"/>
      <c r="O53" s="1">
        <f>COUNTIF('Sede Med Ok'!$C:$C,'Barra Med OK'!C53) + COUNTIF('Boca do Rio Med OK'!$C:$C,'Barra Med OK'!C53) + COUNTIF('Brotas Med OK'!$C:$C,'Barra Med OK'!C53) + COUNTIF('Cabula Med OK'!$C:$C,'Barra Med OK'!C53) + COUNTIF('Cajazeiras Med OK'!$C:$C,'Barra Med OK'!C53) + COUNTIF('CH Med OK'!$C:$C,'Barra Med OK'!C53) + COUNTIF('Itapagipe Med OK'!$C:$C,'Barra Med OK'!C53) + COUNTIF('Itapuã Med OK'!$C:$C,'Barra Med OK'!C53) + COUNTIF('Liberdade Med OK'!$C:$C,'Barra Med OK'!C53) + COUNTIF('Pau da Lima Med OK'!$C:$C,'Barra Med OK'!C53) + COUNTIF('SCV Med OK'!$C:$C,'Barra Med OK'!C53) + COUNTIF('Subúrbio Med OK'!$C:$C,'Barra Med OK'!C53) + COUNTIF('DVIS Med OK'!$C:$C,'Barra Med OK'!C53) + COUNTIF('CR Med OK'!$C:$C,'Barra Med OK'!C53) + COUNTIF('CCZ Med OK'!$C:$C,'Barra Med OK'!C53) + COUNTIF('DRCA Med OK'!$C:$C,'Barra Med OK'!C53) + COUNTIF('SAMU Med OK'!$C:$C,'Barra Med OK'!C53) + COUNTIF('ESPS Med OK'!$C:$C,'Barra Med OK'!C53) + COUNTIF('LACEM Med OK'!$C:$C,'Barra Med OK'!C53)</f>
        <v>0</v>
      </c>
    </row>
    <row r="54" spans="1:15" ht="13.5" customHeight="1">
      <c r="A54" s="15" t="s">
        <v>18</v>
      </c>
      <c r="B54" s="61">
        <v>45536</v>
      </c>
      <c r="C54" s="14">
        <v>12453</v>
      </c>
      <c r="D54" s="61">
        <v>45658</v>
      </c>
      <c r="E54" s="61">
        <v>45687</v>
      </c>
      <c r="F54" s="42">
        <f t="shared" si="6"/>
        <v>30</v>
      </c>
      <c r="G54" s="60">
        <v>235</v>
      </c>
      <c r="H54" s="14">
        <v>1</v>
      </c>
      <c r="I54" s="109">
        <f t="shared" si="7"/>
        <v>235</v>
      </c>
      <c r="J54" s="67" t="s">
        <v>232</v>
      </c>
      <c r="K54" s="51">
        <v>55762</v>
      </c>
      <c r="L54" s="33"/>
      <c r="O54" s="1">
        <f>COUNTIF('Sede Med Ok'!$C:$C,'Barra Med OK'!C54) + COUNTIF('Boca do Rio Med OK'!$C:$C,'Barra Med OK'!C54) + COUNTIF('Brotas Med OK'!$C:$C,'Barra Med OK'!C54) + COUNTIF('Cabula Med OK'!$C:$C,'Barra Med OK'!C54) + COUNTIF('Cajazeiras Med OK'!$C:$C,'Barra Med OK'!C54) + COUNTIF('CH Med OK'!$C:$C,'Barra Med OK'!C54) + COUNTIF('Itapagipe Med OK'!$C:$C,'Barra Med OK'!C54) + COUNTIF('Itapuã Med OK'!$C:$C,'Barra Med OK'!C54) + COUNTIF('Liberdade Med OK'!$C:$C,'Barra Med OK'!C54) + COUNTIF('Pau da Lima Med OK'!$C:$C,'Barra Med OK'!C54) + COUNTIF('SCV Med OK'!$C:$C,'Barra Med OK'!C54) + COUNTIF('Subúrbio Med OK'!$C:$C,'Barra Med OK'!C54) + COUNTIF('DVIS Med OK'!$C:$C,'Barra Med OK'!C54) + COUNTIF('CR Med OK'!$C:$C,'Barra Med OK'!C54) + COUNTIF('CCZ Med OK'!$C:$C,'Barra Med OK'!C54) + COUNTIF('DRCA Med OK'!$C:$C,'Barra Med OK'!C54) + COUNTIF('SAMU Med OK'!$C:$C,'Barra Med OK'!C54) + COUNTIF('ESPS Med OK'!$C:$C,'Barra Med OK'!C54) + COUNTIF('LACEM Med OK'!$C:$C,'Barra Med OK'!C54)</f>
        <v>0</v>
      </c>
    </row>
    <row r="55" spans="1:15" ht="13.5" customHeight="1">
      <c r="A55" s="15"/>
      <c r="B55" s="61"/>
      <c r="C55" s="14"/>
      <c r="D55" s="61"/>
      <c r="E55" s="61"/>
      <c r="F55" s="42"/>
      <c r="G55" s="110"/>
      <c r="H55" s="51"/>
      <c r="I55" s="109"/>
      <c r="J55" s="67"/>
      <c r="K55" s="51"/>
      <c r="L55" s="33"/>
      <c r="O55" s="1">
        <f>COUNTIF('Sede Med Ok'!$C:$C,'Barra Med OK'!C55) + COUNTIF('Boca do Rio Med OK'!$C:$C,'Barra Med OK'!C55) + COUNTIF('Brotas Med OK'!$C:$C,'Barra Med OK'!C55) + COUNTIF('Cabula Med OK'!$C:$C,'Barra Med OK'!C55) + COUNTIF('Cajazeiras Med OK'!$C:$C,'Barra Med OK'!C55) + COUNTIF('CH Med OK'!$C:$C,'Barra Med OK'!C55) + COUNTIF('Itapagipe Med OK'!$C:$C,'Barra Med OK'!C55) + COUNTIF('Itapuã Med OK'!$C:$C,'Barra Med OK'!C55) + COUNTIF('Liberdade Med OK'!$C:$C,'Barra Med OK'!C55) + COUNTIF('Pau da Lima Med OK'!$C:$C,'Barra Med OK'!C55) + COUNTIF('SCV Med OK'!$C:$C,'Barra Med OK'!C55) + COUNTIF('Subúrbio Med OK'!$C:$C,'Barra Med OK'!C55) + COUNTIF('DVIS Med OK'!$C:$C,'Barra Med OK'!C55) + COUNTIF('CR Med OK'!$C:$C,'Barra Med OK'!C55) + COUNTIF('CCZ Med OK'!$C:$C,'Barra Med OK'!C55) + COUNTIF('DRCA Med OK'!$C:$C,'Barra Med OK'!C55) + COUNTIF('SAMU Med OK'!$C:$C,'Barra Med OK'!C55) + COUNTIF('ESPS Med OK'!$C:$C,'Barra Med OK'!C55) + COUNTIF('LACEM Med OK'!$C:$C,'Barra Med OK'!C55)</f>
        <v>0</v>
      </c>
    </row>
    <row r="56" spans="1:15" ht="13.5" customHeight="1">
      <c r="A56" s="38" t="s">
        <v>231</v>
      </c>
      <c r="B56" s="99"/>
      <c r="C56" s="98"/>
      <c r="D56" s="36"/>
      <c r="E56" s="36"/>
      <c r="F56" s="37"/>
      <c r="G56" s="97"/>
      <c r="H56" s="11">
        <f>SUM(H49:H55)</f>
        <v>6</v>
      </c>
      <c r="I56" s="108">
        <f>SUM(I49:I55)</f>
        <v>1410</v>
      </c>
      <c r="J56" s="35"/>
      <c r="K56" s="107"/>
      <c r="O56" s="1">
        <f>COUNTIF('Sede Med Ok'!$C:$C,'Barra Med OK'!C56) + COUNTIF('Boca do Rio Med OK'!$C:$C,'Barra Med OK'!C56) + COUNTIF('Brotas Med OK'!$C:$C,'Barra Med OK'!C56) + COUNTIF('Cabula Med OK'!$C:$C,'Barra Med OK'!C56) + COUNTIF('Cajazeiras Med OK'!$C:$C,'Barra Med OK'!C56) + COUNTIF('CH Med OK'!$C:$C,'Barra Med OK'!C56) + COUNTIF('Itapagipe Med OK'!$C:$C,'Barra Med OK'!C56) + COUNTIF('Itapuã Med OK'!$C:$C,'Barra Med OK'!C56) + COUNTIF('Liberdade Med OK'!$C:$C,'Barra Med OK'!C56) + COUNTIF('Pau da Lima Med OK'!$C:$C,'Barra Med OK'!C56) + COUNTIF('SCV Med OK'!$C:$C,'Barra Med OK'!C56) + COUNTIF('Subúrbio Med OK'!$C:$C,'Barra Med OK'!C56) + COUNTIF('DVIS Med OK'!$C:$C,'Barra Med OK'!C56) + COUNTIF('CR Med OK'!$C:$C,'Barra Med OK'!C56) + COUNTIF('CCZ Med OK'!$C:$C,'Barra Med OK'!C56) + COUNTIF('DRCA Med OK'!$C:$C,'Barra Med OK'!C56) + COUNTIF('SAMU Med OK'!$C:$C,'Barra Med OK'!C56) + COUNTIF('ESPS Med OK'!$C:$C,'Barra Med OK'!C56) + COUNTIF('LACEM Med OK'!$C:$C,'Barra Med OK'!C56)</f>
        <v>0</v>
      </c>
    </row>
    <row r="57" spans="1:15" ht="13.5" customHeight="1">
      <c r="A57" s="29"/>
      <c r="B57" s="72"/>
      <c r="C57" s="71"/>
      <c r="D57" s="33"/>
      <c r="E57" s="33"/>
      <c r="F57" s="34"/>
      <c r="G57" s="33"/>
      <c r="H57" s="32"/>
      <c r="I57" s="116"/>
      <c r="J57" s="1"/>
      <c r="K57" s="70"/>
      <c r="O57" s="1">
        <f>COUNTIF('Sede Med Ok'!$C:$C,'Barra Med OK'!C57) + COUNTIF('Boca do Rio Med OK'!$C:$C,'Barra Med OK'!C57) + COUNTIF('Brotas Med OK'!$C:$C,'Barra Med OK'!C57) + COUNTIF('Cabula Med OK'!$C:$C,'Barra Med OK'!C57) + COUNTIF('Cajazeiras Med OK'!$C:$C,'Barra Med OK'!C57) + COUNTIF('CH Med OK'!$C:$C,'Barra Med OK'!C57) + COUNTIF('Itapagipe Med OK'!$C:$C,'Barra Med OK'!C57) + COUNTIF('Itapuã Med OK'!$C:$C,'Barra Med OK'!C57) + COUNTIF('Liberdade Med OK'!$C:$C,'Barra Med OK'!C57) + COUNTIF('Pau da Lima Med OK'!$C:$C,'Barra Med OK'!C57) + COUNTIF('SCV Med OK'!$C:$C,'Barra Med OK'!C57) + COUNTIF('Subúrbio Med OK'!$C:$C,'Barra Med OK'!C57) + COUNTIF('DVIS Med OK'!$C:$C,'Barra Med OK'!C57) + COUNTIF('CR Med OK'!$C:$C,'Barra Med OK'!C57) + COUNTIF('CCZ Med OK'!$C:$C,'Barra Med OK'!C57) + COUNTIF('DRCA Med OK'!$C:$C,'Barra Med OK'!C57) + COUNTIF('SAMU Med OK'!$C:$C,'Barra Med OK'!C57) + COUNTIF('ESPS Med OK'!$C:$C,'Barra Med OK'!C57) + COUNTIF('LACEM Med OK'!$C:$C,'Barra Med OK'!C57)</f>
        <v>0</v>
      </c>
    </row>
    <row r="58" spans="1:15" ht="13.5" customHeight="1">
      <c r="A58" s="15" t="s">
        <v>22</v>
      </c>
      <c r="B58" s="61">
        <v>45524</v>
      </c>
      <c r="C58" s="14">
        <v>15081</v>
      </c>
      <c r="D58" s="61">
        <v>45658</v>
      </c>
      <c r="E58" s="61">
        <v>45687</v>
      </c>
      <c r="F58" s="42">
        <f t="shared" ref="F58:F65" si="8">(E58-D58)+1</f>
        <v>30</v>
      </c>
      <c r="G58" s="60">
        <v>210</v>
      </c>
      <c r="H58" s="14">
        <v>1</v>
      </c>
      <c r="I58" s="109">
        <f t="shared" ref="I58:I65" si="9">G58/30*H58*F58</f>
        <v>210</v>
      </c>
      <c r="J58" s="67" t="s">
        <v>112</v>
      </c>
      <c r="K58" s="51">
        <v>67400</v>
      </c>
      <c r="O58" s="1">
        <f>COUNTIF('Sede Med Ok'!$C:$C,'Barra Med OK'!C58) + COUNTIF('Boca do Rio Med OK'!$C:$C,'Barra Med OK'!C58) + COUNTIF('Brotas Med OK'!$C:$C,'Barra Med OK'!C58) + COUNTIF('Cabula Med OK'!$C:$C,'Barra Med OK'!C58) + COUNTIF('Cajazeiras Med OK'!$C:$C,'Barra Med OK'!C58) + COUNTIF('CH Med OK'!$C:$C,'Barra Med OK'!C58) + COUNTIF('Itapagipe Med OK'!$C:$C,'Barra Med OK'!C58) + COUNTIF('Itapuã Med OK'!$C:$C,'Barra Med OK'!C58) + COUNTIF('Liberdade Med OK'!$C:$C,'Barra Med OK'!C58) + COUNTIF('Pau da Lima Med OK'!$C:$C,'Barra Med OK'!C58) + COUNTIF('SCV Med OK'!$C:$C,'Barra Med OK'!C58) + COUNTIF('Subúrbio Med OK'!$C:$C,'Barra Med OK'!C58) + COUNTIF('DVIS Med OK'!$C:$C,'Barra Med OK'!C58) + COUNTIF('CR Med OK'!$C:$C,'Barra Med OK'!C58) + COUNTIF('CCZ Med OK'!$C:$C,'Barra Med OK'!C58) + COUNTIF('DRCA Med OK'!$C:$C,'Barra Med OK'!C58) + COUNTIF('SAMU Med OK'!$C:$C,'Barra Med OK'!C58) + COUNTIF('ESPS Med OK'!$C:$C,'Barra Med OK'!C58) + COUNTIF('LACEM Med OK'!$C:$C,'Barra Med OK'!C58)</f>
        <v>0</v>
      </c>
    </row>
    <row r="59" spans="1:15" ht="13.5" customHeight="1">
      <c r="A59" s="15" t="s">
        <v>22</v>
      </c>
      <c r="B59" s="61">
        <v>45524</v>
      </c>
      <c r="C59" s="14">
        <v>15082</v>
      </c>
      <c r="D59" s="61">
        <v>45658</v>
      </c>
      <c r="E59" s="61">
        <v>45687</v>
      </c>
      <c r="F59" s="42">
        <f t="shared" si="8"/>
        <v>30</v>
      </c>
      <c r="G59" s="60">
        <v>210</v>
      </c>
      <c r="H59" s="14">
        <v>1</v>
      </c>
      <c r="I59" s="109">
        <f t="shared" si="9"/>
        <v>210</v>
      </c>
      <c r="J59" s="67" t="s">
        <v>230</v>
      </c>
      <c r="K59" s="51">
        <v>67400</v>
      </c>
      <c r="O59" s="1">
        <f>COUNTIF('Sede Med Ok'!$C:$C,'Barra Med OK'!C59) + COUNTIF('Boca do Rio Med OK'!$C:$C,'Barra Med OK'!C59) + COUNTIF('Brotas Med OK'!$C:$C,'Barra Med OK'!C59) + COUNTIF('Cabula Med OK'!$C:$C,'Barra Med OK'!C59) + COUNTIF('Cajazeiras Med OK'!$C:$C,'Barra Med OK'!C59) + COUNTIF('CH Med OK'!$C:$C,'Barra Med OK'!C59) + COUNTIF('Itapagipe Med OK'!$C:$C,'Barra Med OK'!C59) + COUNTIF('Itapuã Med OK'!$C:$C,'Barra Med OK'!C59) + COUNTIF('Liberdade Med OK'!$C:$C,'Barra Med OK'!C59) + COUNTIF('Pau da Lima Med OK'!$C:$C,'Barra Med OK'!C59) + COUNTIF('SCV Med OK'!$C:$C,'Barra Med OK'!C59) + COUNTIF('Subúrbio Med OK'!$C:$C,'Barra Med OK'!C59) + COUNTIF('DVIS Med OK'!$C:$C,'Barra Med OK'!C59) + COUNTIF('CR Med OK'!$C:$C,'Barra Med OK'!C59) + COUNTIF('CCZ Med OK'!$C:$C,'Barra Med OK'!C59) + COUNTIF('DRCA Med OK'!$C:$C,'Barra Med OK'!C59) + COUNTIF('SAMU Med OK'!$C:$C,'Barra Med OK'!C59) + COUNTIF('ESPS Med OK'!$C:$C,'Barra Med OK'!C59) + COUNTIF('LACEM Med OK'!$C:$C,'Barra Med OK'!C59)</f>
        <v>0</v>
      </c>
    </row>
    <row r="60" spans="1:15" ht="13.5" customHeight="1">
      <c r="A60" s="15" t="s">
        <v>22</v>
      </c>
      <c r="B60" s="61">
        <v>45524</v>
      </c>
      <c r="C60" s="14">
        <v>15083</v>
      </c>
      <c r="D60" s="61">
        <v>45658</v>
      </c>
      <c r="E60" s="61">
        <v>45687</v>
      </c>
      <c r="F60" s="42">
        <f t="shared" si="8"/>
        <v>30</v>
      </c>
      <c r="G60" s="60">
        <v>210</v>
      </c>
      <c r="H60" s="14">
        <v>1</v>
      </c>
      <c r="I60" s="109">
        <f t="shared" si="9"/>
        <v>210</v>
      </c>
      <c r="J60" s="67" t="s">
        <v>229</v>
      </c>
      <c r="K60" s="51">
        <v>67400</v>
      </c>
      <c r="O60" s="1">
        <f>COUNTIF('Sede Med Ok'!$C:$C,'Barra Med OK'!C60) + COUNTIF('Boca do Rio Med OK'!$C:$C,'Barra Med OK'!C60) + COUNTIF('Brotas Med OK'!$C:$C,'Barra Med OK'!C60) + COUNTIF('Cabula Med OK'!$C:$C,'Barra Med OK'!C60) + COUNTIF('Cajazeiras Med OK'!$C:$C,'Barra Med OK'!C60) + COUNTIF('CH Med OK'!$C:$C,'Barra Med OK'!C60) + COUNTIF('Itapagipe Med OK'!$C:$C,'Barra Med OK'!C60) + COUNTIF('Itapuã Med OK'!$C:$C,'Barra Med OK'!C60) + COUNTIF('Liberdade Med OK'!$C:$C,'Barra Med OK'!C60) + COUNTIF('Pau da Lima Med OK'!$C:$C,'Barra Med OK'!C60) + COUNTIF('SCV Med OK'!$C:$C,'Barra Med OK'!C60) + COUNTIF('Subúrbio Med OK'!$C:$C,'Barra Med OK'!C60) + COUNTIF('DVIS Med OK'!$C:$C,'Barra Med OK'!C60) + COUNTIF('CR Med OK'!$C:$C,'Barra Med OK'!C60) + COUNTIF('CCZ Med OK'!$C:$C,'Barra Med OK'!C60) + COUNTIF('DRCA Med OK'!$C:$C,'Barra Med OK'!C60) + COUNTIF('SAMU Med OK'!$C:$C,'Barra Med OK'!C60) + COUNTIF('ESPS Med OK'!$C:$C,'Barra Med OK'!C60) + COUNTIF('LACEM Med OK'!$C:$C,'Barra Med OK'!C60)</f>
        <v>0</v>
      </c>
    </row>
    <row r="61" spans="1:15" ht="13.5" customHeight="1">
      <c r="A61" s="15" t="s">
        <v>22</v>
      </c>
      <c r="B61" s="61">
        <v>45524</v>
      </c>
      <c r="C61" s="14">
        <v>15084</v>
      </c>
      <c r="D61" s="61">
        <v>45658</v>
      </c>
      <c r="E61" s="61">
        <v>45687</v>
      </c>
      <c r="F61" s="42">
        <f t="shared" si="8"/>
        <v>30</v>
      </c>
      <c r="G61" s="60">
        <v>210</v>
      </c>
      <c r="H61" s="14">
        <v>1</v>
      </c>
      <c r="I61" s="109">
        <f t="shared" si="9"/>
        <v>210</v>
      </c>
      <c r="J61" s="67" t="s">
        <v>228</v>
      </c>
      <c r="K61" s="51">
        <v>67400</v>
      </c>
      <c r="O61" s="1">
        <f>COUNTIF('Sede Med Ok'!$C:$C,'Barra Med OK'!C61) + COUNTIF('Boca do Rio Med OK'!$C:$C,'Barra Med OK'!C61) + COUNTIF('Brotas Med OK'!$C:$C,'Barra Med OK'!C61) + COUNTIF('Cabula Med OK'!$C:$C,'Barra Med OK'!C61) + COUNTIF('Cajazeiras Med OK'!$C:$C,'Barra Med OK'!C61) + COUNTIF('CH Med OK'!$C:$C,'Barra Med OK'!C61) + COUNTIF('Itapagipe Med OK'!$C:$C,'Barra Med OK'!C61) + COUNTIF('Itapuã Med OK'!$C:$C,'Barra Med OK'!C61) + COUNTIF('Liberdade Med OK'!$C:$C,'Barra Med OK'!C61) + COUNTIF('Pau da Lima Med OK'!$C:$C,'Barra Med OK'!C61) + COUNTIF('SCV Med OK'!$C:$C,'Barra Med OK'!C61) + COUNTIF('Subúrbio Med OK'!$C:$C,'Barra Med OK'!C61) + COUNTIF('DVIS Med OK'!$C:$C,'Barra Med OK'!C61) + COUNTIF('CR Med OK'!$C:$C,'Barra Med OK'!C61) + COUNTIF('CCZ Med OK'!$C:$C,'Barra Med OK'!C61) + COUNTIF('DRCA Med OK'!$C:$C,'Barra Med OK'!C61) + COUNTIF('SAMU Med OK'!$C:$C,'Barra Med OK'!C61) + COUNTIF('ESPS Med OK'!$C:$C,'Barra Med OK'!C61) + COUNTIF('LACEM Med OK'!$C:$C,'Barra Med OK'!C61)</f>
        <v>0</v>
      </c>
    </row>
    <row r="62" spans="1:15" ht="13.5" customHeight="1">
      <c r="A62" s="15" t="s">
        <v>22</v>
      </c>
      <c r="B62" s="61">
        <v>45524</v>
      </c>
      <c r="C62" s="14">
        <v>15085</v>
      </c>
      <c r="D62" s="61">
        <v>45658</v>
      </c>
      <c r="E62" s="61">
        <v>45687</v>
      </c>
      <c r="F62" s="42">
        <f t="shared" si="8"/>
        <v>30</v>
      </c>
      <c r="G62" s="60">
        <v>210</v>
      </c>
      <c r="H62" s="14">
        <v>1</v>
      </c>
      <c r="I62" s="109">
        <f t="shared" si="9"/>
        <v>210</v>
      </c>
      <c r="J62" s="67" t="s">
        <v>227</v>
      </c>
      <c r="K62" s="51">
        <v>67400</v>
      </c>
      <c r="O62" s="1">
        <f>COUNTIF('Sede Med Ok'!$C:$C,'Barra Med OK'!C62) + COUNTIF('Boca do Rio Med OK'!$C:$C,'Barra Med OK'!C62) + COUNTIF('Brotas Med OK'!$C:$C,'Barra Med OK'!C62) + COUNTIF('Cabula Med OK'!$C:$C,'Barra Med OK'!C62) + COUNTIF('Cajazeiras Med OK'!$C:$C,'Barra Med OK'!C62) + COUNTIF('CH Med OK'!$C:$C,'Barra Med OK'!C62) + COUNTIF('Itapagipe Med OK'!$C:$C,'Barra Med OK'!C62) + COUNTIF('Itapuã Med OK'!$C:$C,'Barra Med OK'!C62) + COUNTIF('Liberdade Med OK'!$C:$C,'Barra Med OK'!C62) + COUNTIF('Pau da Lima Med OK'!$C:$C,'Barra Med OK'!C62) + COUNTIF('SCV Med OK'!$C:$C,'Barra Med OK'!C62) + COUNTIF('Subúrbio Med OK'!$C:$C,'Barra Med OK'!C62) + COUNTIF('DVIS Med OK'!$C:$C,'Barra Med OK'!C62) + COUNTIF('CR Med OK'!$C:$C,'Barra Med OK'!C62) + COUNTIF('CCZ Med OK'!$C:$C,'Barra Med OK'!C62) + COUNTIF('DRCA Med OK'!$C:$C,'Barra Med OK'!C62) + COUNTIF('SAMU Med OK'!$C:$C,'Barra Med OK'!C62) + COUNTIF('ESPS Med OK'!$C:$C,'Barra Med OK'!C62) + COUNTIF('LACEM Med OK'!$C:$C,'Barra Med OK'!C62)</f>
        <v>0</v>
      </c>
    </row>
    <row r="63" spans="1:15" ht="13.5" customHeight="1">
      <c r="A63" s="15" t="s">
        <v>20</v>
      </c>
      <c r="B63" s="61">
        <v>45628</v>
      </c>
      <c r="C63" s="14">
        <v>13060</v>
      </c>
      <c r="D63" s="61">
        <v>45658</v>
      </c>
      <c r="E63" s="61">
        <v>45687</v>
      </c>
      <c r="F63" s="42">
        <f>(E63-D63)+1</f>
        <v>30</v>
      </c>
      <c r="G63" s="60">
        <v>57</v>
      </c>
      <c r="H63" s="14">
        <v>1</v>
      </c>
      <c r="I63" s="109">
        <f>G63/30*H63*F63</f>
        <v>57</v>
      </c>
      <c r="J63" s="67" t="s">
        <v>149</v>
      </c>
      <c r="K63" s="51">
        <v>72313</v>
      </c>
      <c r="L63" s="1" t="s">
        <v>1184</v>
      </c>
      <c r="O63" s="1">
        <f>COUNTIF('Sede Med Ok'!$C:$C,'Barra Med OK'!C63) + COUNTIF('Boca do Rio Med OK'!$C:$C,'Barra Med OK'!C63) + COUNTIF('Brotas Med OK'!$C:$C,'Barra Med OK'!C63) + COUNTIF('Cabula Med OK'!$C:$C,'Barra Med OK'!C63) + COUNTIF('Cajazeiras Med OK'!$C:$C,'Barra Med OK'!C63) + COUNTIF('CH Med OK'!$C:$C,'Barra Med OK'!C63) + COUNTIF('Itapagipe Med OK'!$C:$C,'Barra Med OK'!C63) + COUNTIF('Itapuã Med OK'!$C:$C,'Barra Med OK'!C63) + COUNTIF('Liberdade Med OK'!$C:$C,'Barra Med OK'!C63) + COUNTIF('Pau da Lima Med OK'!$C:$C,'Barra Med OK'!C63) + COUNTIF('SCV Med OK'!$C:$C,'Barra Med OK'!C63) + COUNTIF('Subúrbio Med OK'!$C:$C,'Barra Med OK'!C63) + COUNTIF('DVIS Med OK'!$C:$C,'Barra Med OK'!C63) + COUNTIF('CR Med OK'!$C:$C,'Barra Med OK'!C63) + COUNTIF('CCZ Med OK'!$C:$C,'Barra Med OK'!C63) + COUNTIF('DRCA Med OK'!$C:$C,'Barra Med OK'!C63) + COUNTIF('SAMU Med OK'!$C:$C,'Barra Med OK'!C63) + COUNTIF('ESPS Med OK'!$C:$C,'Barra Med OK'!C63) + COUNTIF('LACEM Med OK'!$C:$C,'Barra Med OK'!C63)</f>
        <v>0</v>
      </c>
    </row>
    <row r="64" spans="1:15" ht="13.5" customHeight="1">
      <c r="A64" s="15" t="s">
        <v>18</v>
      </c>
      <c r="B64" s="61">
        <v>45536</v>
      </c>
      <c r="C64" s="14">
        <v>12489</v>
      </c>
      <c r="D64" s="61">
        <v>45658</v>
      </c>
      <c r="E64" s="61">
        <v>45687</v>
      </c>
      <c r="F64" s="42">
        <f t="shared" si="8"/>
        <v>30</v>
      </c>
      <c r="G64" s="60">
        <v>235</v>
      </c>
      <c r="H64" s="14">
        <v>1</v>
      </c>
      <c r="I64" s="109">
        <f t="shared" si="9"/>
        <v>235</v>
      </c>
      <c r="J64" s="52" t="s">
        <v>183</v>
      </c>
      <c r="K64" s="51">
        <v>59444</v>
      </c>
      <c r="O64" s="1">
        <f>COUNTIF('Sede Med Ok'!$C:$C,'Barra Med OK'!C64) + COUNTIF('Boca do Rio Med OK'!$C:$C,'Barra Med OK'!C64) + COUNTIF('Brotas Med OK'!$C:$C,'Barra Med OK'!C64) + COUNTIF('Cabula Med OK'!$C:$C,'Barra Med OK'!C64) + COUNTIF('Cajazeiras Med OK'!$C:$C,'Barra Med OK'!C64) + COUNTIF('CH Med OK'!$C:$C,'Barra Med OK'!C64) + COUNTIF('Itapagipe Med OK'!$C:$C,'Barra Med OK'!C64) + COUNTIF('Itapuã Med OK'!$C:$C,'Barra Med OK'!C64) + COUNTIF('Liberdade Med OK'!$C:$C,'Barra Med OK'!C64) + COUNTIF('Pau da Lima Med OK'!$C:$C,'Barra Med OK'!C64) + COUNTIF('SCV Med OK'!$C:$C,'Barra Med OK'!C64) + COUNTIF('Subúrbio Med OK'!$C:$C,'Barra Med OK'!C64) + COUNTIF('DVIS Med OK'!$C:$C,'Barra Med OK'!C64) + COUNTIF('CR Med OK'!$C:$C,'Barra Med OK'!C64) + COUNTIF('CCZ Med OK'!$C:$C,'Barra Med OK'!C64) + COUNTIF('DRCA Med OK'!$C:$C,'Barra Med OK'!C64) + COUNTIF('SAMU Med OK'!$C:$C,'Barra Med OK'!C64) + COUNTIF('ESPS Med OK'!$C:$C,'Barra Med OK'!C64) + COUNTIF('LACEM Med OK'!$C:$C,'Barra Med OK'!C64)</f>
        <v>0</v>
      </c>
    </row>
    <row r="65" spans="1:15" ht="13.5" customHeight="1">
      <c r="A65" s="15" t="s">
        <v>18</v>
      </c>
      <c r="B65" s="61">
        <v>45536</v>
      </c>
      <c r="C65" s="14">
        <v>571</v>
      </c>
      <c r="D65" s="61">
        <v>45658</v>
      </c>
      <c r="E65" s="61">
        <v>45687</v>
      </c>
      <c r="F65" s="114">
        <f t="shared" si="8"/>
        <v>30</v>
      </c>
      <c r="G65" s="60">
        <v>235</v>
      </c>
      <c r="H65" s="14">
        <v>1</v>
      </c>
      <c r="I65" s="109">
        <f t="shared" si="9"/>
        <v>235</v>
      </c>
      <c r="J65" s="52" t="s">
        <v>182</v>
      </c>
      <c r="K65" s="51">
        <v>60181</v>
      </c>
      <c r="O65" s="1">
        <f>COUNTIF('Sede Med Ok'!$C:$C,'Barra Med OK'!C65) + COUNTIF('Boca do Rio Med OK'!$C:$C,'Barra Med OK'!C65) + COUNTIF('Brotas Med OK'!$C:$C,'Barra Med OK'!C65) + COUNTIF('Cabula Med OK'!$C:$C,'Barra Med OK'!C65) + COUNTIF('Cajazeiras Med OK'!$C:$C,'Barra Med OK'!C65) + COUNTIF('CH Med OK'!$C:$C,'Barra Med OK'!C65) + COUNTIF('Itapagipe Med OK'!$C:$C,'Barra Med OK'!C65) + COUNTIF('Itapuã Med OK'!$C:$C,'Barra Med OK'!C65) + COUNTIF('Liberdade Med OK'!$C:$C,'Barra Med OK'!C65) + COUNTIF('Pau da Lima Med OK'!$C:$C,'Barra Med OK'!C65) + COUNTIF('SCV Med OK'!$C:$C,'Barra Med OK'!C65) + COUNTIF('Subúrbio Med OK'!$C:$C,'Barra Med OK'!C65) + COUNTIF('DVIS Med OK'!$C:$C,'Barra Med OK'!C65) + COUNTIF('CR Med OK'!$C:$C,'Barra Med OK'!C65) + COUNTIF('CCZ Med OK'!$C:$C,'Barra Med OK'!C65) + COUNTIF('DRCA Med OK'!$C:$C,'Barra Med OK'!C65) + COUNTIF('SAMU Med OK'!$C:$C,'Barra Med OK'!C65) + COUNTIF('ESPS Med OK'!$C:$C,'Barra Med OK'!C65) + COUNTIF('LACEM Med OK'!$C:$C,'Barra Med OK'!C65)</f>
        <v>0</v>
      </c>
    </row>
    <row r="66" spans="1:15" ht="13.5" customHeight="1">
      <c r="A66" s="15" t="s">
        <v>18</v>
      </c>
      <c r="B66" s="61">
        <v>45566</v>
      </c>
      <c r="C66" s="14">
        <v>15836</v>
      </c>
      <c r="D66" s="61">
        <v>45658</v>
      </c>
      <c r="E66" s="61">
        <v>45687</v>
      </c>
      <c r="F66" s="114">
        <f t="shared" ref="F66" si="10">(E66-D66)+1</f>
        <v>30</v>
      </c>
      <c r="G66" s="60">
        <v>235</v>
      </c>
      <c r="H66" s="14">
        <v>1</v>
      </c>
      <c r="I66" s="109">
        <f t="shared" ref="I66:I67" si="11">G66/30*H66*F66</f>
        <v>235</v>
      </c>
      <c r="J66" s="52" t="s">
        <v>298</v>
      </c>
      <c r="K66" s="51">
        <v>69322</v>
      </c>
      <c r="L66" s="1" t="s">
        <v>1067</v>
      </c>
      <c r="O66" s="1">
        <f>COUNTIF('Sede Med Ok'!$C:$C,'Barra Med OK'!C66) + COUNTIF('Boca do Rio Med OK'!$C:$C,'Barra Med OK'!C66) + COUNTIF('Brotas Med OK'!$C:$C,'Barra Med OK'!C66) + COUNTIF('Cabula Med OK'!$C:$C,'Barra Med OK'!C66) + COUNTIF('Cajazeiras Med OK'!$C:$C,'Barra Med OK'!C66) + COUNTIF('CH Med OK'!$C:$C,'Barra Med OK'!C66) + COUNTIF('Itapagipe Med OK'!$C:$C,'Barra Med OK'!C66) + COUNTIF('Itapuã Med OK'!$C:$C,'Barra Med OK'!C66) + COUNTIF('Liberdade Med OK'!$C:$C,'Barra Med OK'!C66) + COUNTIF('Pau da Lima Med OK'!$C:$C,'Barra Med OK'!C66) + COUNTIF('SCV Med OK'!$C:$C,'Barra Med OK'!C66) + COUNTIF('Subúrbio Med OK'!$C:$C,'Barra Med OK'!C66) + COUNTIF('DVIS Med OK'!$C:$C,'Barra Med OK'!C66) + COUNTIF('CR Med OK'!$C:$C,'Barra Med OK'!C66) + COUNTIF('CCZ Med OK'!$C:$C,'Barra Med OK'!C66) + COUNTIF('DRCA Med OK'!$C:$C,'Barra Med OK'!C66) + COUNTIF('SAMU Med OK'!$C:$C,'Barra Med OK'!C66) + COUNTIF('ESPS Med OK'!$C:$C,'Barra Med OK'!C66) + COUNTIF('LACEM Med OK'!$C:$C,'Barra Med OK'!C66)</f>
        <v>0</v>
      </c>
    </row>
    <row r="67" spans="1:15" ht="13.5" customHeight="1">
      <c r="A67" s="15"/>
      <c r="B67" s="61"/>
      <c r="C67" s="14"/>
      <c r="D67" s="61"/>
      <c r="E67" s="61"/>
      <c r="F67" s="114"/>
      <c r="G67" s="110"/>
      <c r="H67" s="14"/>
      <c r="I67" s="109">
        <f t="shared" si="11"/>
        <v>0</v>
      </c>
      <c r="J67" s="67"/>
      <c r="K67" s="51"/>
      <c r="O67" s="1">
        <f>COUNTIF('Sede Med Ok'!$C:$C,'Barra Med OK'!C67) + COUNTIF('Boca do Rio Med OK'!$C:$C,'Barra Med OK'!C67) + COUNTIF('Brotas Med OK'!$C:$C,'Barra Med OK'!C67) + COUNTIF('Cabula Med OK'!$C:$C,'Barra Med OK'!C67) + COUNTIF('Cajazeiras Med OK'!$C:$C,'Barra Med OK'!C67) + COUNTIF('CH Med OK'!$C:$C,'Barra Med OK'!C67) + COUNTIF('Itapagipe Med OK'!$C:$C,'Barra Med OK'!C67) + COUNTIF('Itapuã Med OK'!$C:$C,'Barra Med OK'!C67) + COUNTIF('Liberdade Med OK'!$C:$C,'Barra Med OK'!C67) + COUNTIF('Pau da Lima Med OK'!$C:$C,'Barra Med OK'!C67) + COUNTIF('SCV Med OK'!$C:$C,'Barra Med OK'!C67) + COUNTIF('Subúrbio Med OK'!$C:$C,'Barra Med OK'!C67) + COUNTIF('DVIS Med OK'!$C:$C,'Barra Med OK'!C67) + COUNTIF('CR Med OK'!$C:$C,'Barra Med OK'!C67) + COUNTIF('CCZ Med OK'!$C:$C,'Barra Med OK'!C67) + COUNTIF('DRCA Med OK'!$C:$C,'Barra Med OK'!C67) + COUNTIF('SAMU Med OK'!$C:$C,'Barra Med OK'!C67) + COUNTIF('ESPS Med OK'!$C:$C,'Barra Med OK'!C67) + COUNTIF('LACEM Med OK'!$C:$C,'Barra Med OK'!C67)</f>
        <v>0</v>
      </c>
    </row>
    <row r="68" spans="1:15" ht="13.5" customHeight="1">
      <c r="A68" s="38" t="s">
        <v>1125</v>
      </c>
      <c r="B68" s="99"/>
      <c r="C68" s="98"/>
      <c r="D68" s="36"/>
      <c r="E68" s="36"/>
      <c r="F68" s="37"/>
      <c r="G68" s="97"/>
      <c r="H68" s="11">
        <f>SUM(H58:H67)</f>
        <v>9</v>
      </c>
      <c r="I68" s="108">
        <f>SUM(I58:I67)</f>
        <v>1812</v>
      </c>
      <c r="J68" s="35"/>
      <c r="K68" s="107"/>
      <c r="O68" s="1">
        <f>COUNTIF('Sede Med Ok'!$C:$C,'Barra Med OK'!C68) + COUNTIF('Boca do Rio Med OK'!$C:$C,'Barra Med OK'!C68) + COUNTIF('Brotas Med OK'!$C:$C,'Barra Med OK'!C68) + COUNTIF('Cabula Med OK'!$C:$C,'Barra Med OK'!C68) + COUNTIF('Cajazeiras Med OK'!$C:$C,'Barra Med OK'!C68) + COUNTIF('CH Med OK'!$C:$C,'Barra Med OK'!C68) + COUNTIF('Itapagipe Med OK'!$C:$C,'Barra Med OK'!C68) + COUNTIF('Itapuã Med OK'!$C:$C,'Barra Med OK'!C68) + COUNTIF('Liberdade Med OK'!$C:$C,'Barra Med OK'!C68) + COUNTIF('Pau da Lima Med OK'!$C:$C,'Barra Med OK'!C68) + COUNTIF('SCV Med OK'!$C:$C,'Barra Med OK'!C68) + COUNTIF('Subúrbio Med OK'!$C:$C,'Barra Med OK'!C68) + COUNTIF('DVIS Med OK'!$C:$C,'Barra Med OK'!C68) + COUNTIF('CR Med OK'!$C:$C,'Barra Med OK'!C68) + COUNTIF('CCZ Med OK'!$C:$C,'Barra Med OK'!C68) + COUNTIF('DRCA Med OK'!$C:$C,'Barra Med OK'!C68) + COUNTIF('SAMU Med OK'!$C:$C,'Barra Med OK'!C68) + COUNTIF('ESPS Med OK'!$C:$C,'Barra Med OK'!C68) + COUNTIF('LACEM Med OK'!$C:$C,'Barra Med OK'!C68)</f>
        <v>0</v>
      </c>
    </row>
    <row r="69" spans="1:15" ht="13.5" customHeight="1">
      <c r="A69" s="548"/>
      <c r="B69" s="549"/>
      <c r="C69" s="549"/>
      <c r="D69" s="549"/>
      <c r="E69" s="549"/>
      <c r="F69" s="549"/>
      <c r="G69" s="549"/>
      <c r="H69" s="549"/>
      <c r="I69" s="549"/>
      <c r="J69" s="549"/>
      <c r="K69" s="549"/>
      <c r="O69" s="1">
        <f>COUNTIF('Sede Med Ok'!$C:$C,'Barra Med OK'!C69) + COUNTIF('Boca do Rio Med OK'!$C:$C,'Barra Med OK'!C69) + COUNTIF('Brotas Med OK'!$C:$C,'Barra Med OK'!C69) + COUNTIF('Cabula Med OK'!$C:$C,'Barra Med OK'!C69) + COUNTIF('Cajazeiras Med OK'!$C:$C,'Barra Med OK'!C69) + COUNTIF('CH Med OK'!$C:$C,'Barra Med OK'!C69) + COUNTIF('Itapagipe Med OK'!$C:$C,'Barra Med OK'!C69) + COUNTIF('Itapuã Med OK'!$C:$C,'Barra Med OK'!C69) + COUNTIF('Liberdade Med OK'!$C:$C,'Barra Med OK'!C69) + COUNTIF('Pau da Lima Med OK'!$C:$C,'Barra Med OK'!C69) + COUNTIF('SCV Med OK'!$C:$C,'Barra Med OK'!C69) + COUNTIF('Subúrbio Med OK'!$C:$C,'Barra Med OK'!C69) + COUNTIF('DVIS Med OK'!$C:$C,'Barra Med OK'!C69) + COUNTIF('CR Med OK'!$C:$C,'Barra Med OK'!C69) + COUNTIF('CCZ Med OK'!$C:$C,'Barra Med OK'!C69) + COUNTIF('DRCA Med OK'!$C:$C,'Barra Med OK'!C69) + COUNTIF('SAMU Med OK'!$C:$C,'Barra Med OK'!C69) + COUNTIF('ESPS Med OK'!$C:$C,'Barra Med OK'!C69) + COUNTIF('LACEM Med OK'!$C:$C,'Barra Med OK'!C69)</f>
        <v>0</v>
      </c>
    </row>
    <row r="70" spans="1:15" ht="13.5" customHeight="1">
      <c r="A70" s="15" t="s">
        <v>18</v>
      </c>
      <c r="B70" s="61">
        <v>45536</v>
      </c>
      <c r="C70" s="14">
        <v>8152</v>
      </c>
      <c r="D70" s="61">
        <v>45658</v>
      </c>
      <c r="E70" s="61">
        <v>45687</v>
      </c>
      <c r="F70" s="42">
        <f>(E70-D70)+1</f>
        <v>30</v>
      </c>
      <c r="G70" s="60">
        <v>235</v>
      </c>
      <c r="H70" s="14">
        <v>1</v>
      </c>
      <c r="I70" s="109">
        <f>G70/30*H70*F70</f>
        <v>235</v>
      </c>
      <c r="J70" s="117" t="s">
        <v>226</v>
      </c>
      <c r="K70" s="51"/>
      <c r="O70" s="1">
        <f>COUNTIF('Sede Med Ok'!$C:$C,'Barra Med OK'!C70) + COUNTIF('Boca do Rio Med OK'!$C:$C,'Barra Med OK'!C70) + COUNTIF('Brotas Med OK'!$C:$C,'Barra Med OK'!C70) + COUNTIF('Cabula Med OK'!$C:$C,'Barra Med OK'!C70) + COUNTIF('Cajazeiras Med OK'!$C:$C,'Barra Med OK'!C70) + COUNTIF('CH Med OK'!$C:$C,'Barra Med OK'!C70) + COUNTIF('Itapagipe Med OK'!$C:$C,'Barra Med OK'!C70) + COUNTIF('Itapuã Med OK'!$C:$C,'Barra Med OK'!C70) + COUNTIF('Liberdade Med OK'!$C:$C,'Barra Med OK'!C70) + COUNTIF('Pau da Lima Med OK'!$C:$C,'Barra Med OK'!C70) + COUNTIF('SCV Med OK'!$C:$C,'Barra Med OK'!C70) + COUNTIF('Subúrbio Med OK'!$C:$C,'Barra Med OK'!C70) + COUNTIF('DVIS Med OK'!$C:$C,'Barra Med OK'!C70) + COUNTIF('CR Med OK'!$C:$C,'Barra Med OK'!C70) + COUNTIF('CCZ Med OK'!$C:$C,'Barra Med OK'!C70) + COUNTIF('DRCA Med OK'!$C:$C,'Barra Med OK'!C70) + COUNTIF('SAMU Med OK'!$C:$C,'Barra Med OK'!C70) + COUNTIF('ESPS Med OK'!$C:$C,'Barra Med OK'!C70) + COUNTIF('LACEM Med OK'!$C:$C,'Barra Med OK'!C70)</f>
        <v>0</v>
      </c>
    </row>
    <row r="71" spans="1:15" ht="13.5" customHeight="1">
      <c r="A71" s="15" t="s">
        <v>18</v>
      </c>
      <c r="B71" s="61">
        <v>45536</v>
      </c>
      <c r="C71" s="14">
        <v>10276</v>
      </c>
      <c r="D71" s="61">
        <v>45658</v>
      </c>
      <c r="E71" s="61">
        <v>45687</v>
      </c>
      <c r="F71" s="42">
        <f>(E71-D71)+1</f>
        <v>30</v>
      </c>
      <c r="G71" s="60">
        <v>235</v>
      </c>
      <c r="H71" s="14">
        <v>1</v>
      </c>
      <c r="I71" s="109">
        <f>G71/30*H71*F71</f>
        <v>235</v>
      </c>
      <c r="J71" s="117" t="s">
        <v>225</v>
      </c>
      <c r="K71" s="51"/>
      <c r="O71" s="1">
        <f>COUNTIF('Sede Med Ok'!$C:$C,'Barra Med OK'!C71) + COUNTIF('Boca do Rio Med OK'!$C:$C,'Barra Med OK'!C71) + COUNTIF('Brotas Med OK'!$C:$C,'Barra Med OK'!C71) + COUNTIF('Cabula Med OK'!$C:$C,'Barra Med OK'!C71) + COUNTIF('Cajazeiras Med OK'!$C:$C,'Barra Med OK'!C71) + COUNTIF('CH Med OK'!$C:$C,'Barra Med OK'!C71) + COUNTIF('Itapagipe Med OK'!$C:$C,'Barra Med OK'!C71) + COUNTIF('Itapuã Med OK'!$C:$C,'Barra Med OK'!C71) + COUNTIF('Liberdade Med OK'!$C:$C,'Barra Med OK'!C71) + COUNTIF('Pau da Lima Med OK'!$C:$C,'Barra Med OK'!C71) + COUNTIF('SCV Med OK'!$C:$C,'Barra Med OK'!C71) + COUNTIF('Subúrbio Med OK'!$C:$C,'Barra Med OK'!C71) + COUNTIF('DVIS Med OK'!$C:$C,'Barra Med OK'!C71) + COUNTIF('CR Med OK'!$C:$C,'Barra Med OK'!C71) + COUNTIF('CCZ Med OK'!$C:$C,'Barra Med OK'!C71) + COUNTIF('DRCA Med OK'!$C:$C,'Barra Med OK'!C71) + COUNTIF('SAMU Med OK'!$C:$C,'Barra Med OK'!C71) + COUNTIF('ESPS Med OK'!$C:$C,'Barra Med OK'!C71) + COUNTIF('LACEM Med OK'!$C:$C,'Barra Med OK'!C71)</f>
        <v>0</v>
      </c>
    </row>
    <row r="72" spans="1:15" ht="13.5" customHeight="1">
      <c r="A72" s="15" t="s">
        <v>18</v>
      </c>
      <c r="B72" s="61">
        <v>45536</v>
      </c>
      <c r="C72" s="14">
        <v>11383</v>
      </c>
      <c r="D72" s="61">
        <v>45658</v>
      </c>
      <c r="E72" s="61">
        <v>45687</v>
      </c>
      <c r="F72" s="114">
        <f>(E72-D72)+1</f>
        <v>30</v>
      </c>
      <c r="G72" s="60">
        <v>235</v>
      </c>
      <c r="H72" s="14">
        <v>1</v>
      </c>
      <c r="I72" s="109">
        <f>G72/30*H72*F72</f>
        <v>235</v>
      </c>
      <c r="J72" s="117" t="s">
        <v>225</v>
      </c>
      <c r="K72" s="51"/>
      <c r="O72" s="1">
        <f>COUNTIF('Sede Med Ok'!$C:$C,'Barra Med OK'!C72) + COUNTIF('Boca do Rio Med OK'!$C:$C,'Barra Med OK'!C72) + COUNTIF('Brotas Med OK'!$C:$C,'Barra Med OK'!C72) + COUNTIF('Cabula Med OK'!$C:$C,'Barra Med OK'!C72) + COUNTIF('Cajazeiras Med OK'!$C:$C,'Barra Med OK'!C72) + COUNTIF('CH Med OK'!$C:$C,'Barra Med OK'!C72) + COUNTIF('Itapagipe Med OK'!$C:$C,'Barra Med OK'!C72) + COUNTIF('Itapuã Med OK'!$C:$C,'Barra Med OK'!C72) + COUNTIF('Liberdade Med OK'!$C:$C,'Barra Med OK'!C72) + COUNTIF('Pau da Lima Med OK'!$C:$C,'Barra Med OK'!C72) + COUNTIF('SCV Med OK'!$C:$C,'Barra Med OK'!C72) + COUNTIF('Subúrbio Med OK'!$C:$C,'Barra Med OK'!C72) + COUNTIF('DVIS Med OK'!$C:$C,'Barra Med OK'!C72) + COUNTIF('CR Med OK'!$C:$C,'Barra Med OK'!C72) + COUNTIF('CCZ Med OK'!$C:$C,'Barra Med OK'!C72) + COUNTIF('DRCA Med OK'!$C:$C,'Barra Med OK'!C72) + COUNTIF('SAMU Med OK'!$C:$C,'Barra Med OK'!C72) + COUNTIF('ESPS Med OK'!$C:$C,'Barra Med OK'!C72) + COUNTIF('LACEM Med OK'!$C:$C,'Barra Med OK'!C72)</f>
        <v>0</v>
      </c>
    </row>
    <row r="73" spans="1:15" ht="13.5" customHeight="1">
      <c r="A73" s="15" t="s">
        <v>18</v>
      </c>
      <c r="B73" s="61">
        <v>45568</v>
      </c>
      <c r="C73" s="14">
        <v>15812</v>
      </c>
      <c r="D73" s="61">
        <v>45658</v>
      </c>
      <c r="E73" s="61">
        <v>45687</v>
      </c>
      <c r="F73" s="114">
        <f>(E73-D73)+1</f>
        <v>30</v>
      </c>
      <c r="G73" s="60">
        <v>235</v>
      </c>
      <c r="H73" s="14">
        <v>1</v>
      </c>
      <c r="I73" s="109">
        <f>G73/30*H73*F73</f>
        <v>235</v>
      </c>
      <c r="J73" s="117" t="s">
        <v>1069</v>
      </c>
      <c r="K73" s="51">
        <v>68831</v>
      </c>
      <c r="L73" s="1" t="s">
        <v>1067</v>
      </c>
      <c r="O73" s="1">
        <f>COUNTIF('Sede Med Ok'!$C:$C,'Barra Med OK'!C73) + COUNTIF('Boca do Rio Med OK'!$C:$C,'Barra Med OK'!C73) + COUNTIF('Brotas Med OK'!$C:$C,'Barra Med OK'!C73) + COUNTIF('Cabula Med OK'!$C:$C,'Barra Med OK'!C73) + COUNTIF('Cajazeiras Med OK'!$C:$C,'Barra Med OK'!C73) + COUNTIF('CH Med OK'!$C:$C,'Barra Med OK'!C73) + COUNTIF('Itapagipe Med OK'!$C:$C,'Barra Med OK'!C73) + COUNTIF('Itapuã Med OK'!$C:$C,'Barra Med OK'!C73) + COUNTIF('Liberdade Med OK'!$C:$C,'Barra Med OK'!C73) + COUNTIF('Pau da Lima Med OK'!$C:$C,'Barra Med OK'!C73) + COUNTIF('SCV Med OK'!$C:$C,'Barra Med OK'!C73) + COUNTIF('Subúrbio Med OK'!$C:$C,'Barra Med OK'!C73) + COUNTIF('DVIS Med OK'!$C:$C,'Barra Med OK'!C73) + COUNTIF('CR Med OK'!$C:$C,'Barra Med OK'!C73) + COUNTIF('CCZ Med OK'!$C:$C,'Barra Med OK'!C73) + COUNTIF('DRCA Med OK'!$C:$C,'Barra Med OK'!C73) + COUNTIF('SAMU Med OK'!$C:$C,'Barra Med OK'!C73) + COUNTIF('ESPS Med OK'!$C:$C,'Barra Med OK'!C73) + COUNTIF('LACEM Med OK'!$C:$C,'Barra Med OK'!C73)</f>
        <v>0</v>
      </c>
    </row>
    <row r="74" spans="1:15" ht="13.5" customHeight="1">
      <c r="A74" s="15"/>
      <c r="B74" s="61"/>
      <c r="C74" s="14"/>
      <c r="D74" s="61"/>
      <c r="E74" s="61"/>
      <c r="F74" s="114"/>
      <c r="G74" s="110"/>
      <c r="H74" s="14"/>
      <c r="I74" s="109">
        <f>G74/30*H74*F74</f>
        <v>0</v>
      </c>
      <c r="J74" s="15"/>
      <c r="K74" s="51"/>
      <c r="O74" s="1">
        <f>COUNTIF('Sede Med Ok'!$C:$C,'Barra Med OK'!C74) + COUNTIF('Boca do Rio Med OK'!$C:$C,'Barra Med OK'!C74) + COUNTIF('Brotas Med OK'!$C:$C,'Barra Med OK'!C74) + COUNTIF('Cabula Med OK'!$C:$C,'Barra Med OK'!C74) + COUNTIF('Cajazeiras Med OK'!$C:$C,'Barra Med OK'!C74) + COUNTIF('CH Med OK'!$C:$C,'Barra Med OK'!C74) + COUNTIF('Itapagipe Med OK'!$C:$C,'Barra Med OK'!C74) + COUNTIF('Itapuã Med OK'!$C:$C,'Barra Med OK'!C74) + COUNTIF('Liberdade Med OK'!$C:$C,'Barra Med OK'!C74) + COUNTIF('Pau da Lima Med OK'!$C:$C,'Barra Med OK'!C74) + COUNTIF('SCV Med OK'!$C:$C,'Barra Med OK'!C74) + COUNTIF('Subúrbio Med OK'!$C:$C,'Barra Med OK'!C74) + COUNTIF('DVIS Med OK'!$C:$C,'Barra Med OK'!C74) + COUNTIF('CR Med OK'!$C:$C,'Barra Med OK'!C74) + COUNTIF('CCZ Med OK'!$C:$C,'Barra Med OK'!C74) + COUNTIF('DRCA Med OK'!$C:$C,'Barra Med OK'!C74) + COUNTIF('SAMU Med OK'!$C:$C,'Barra Med OK'!C74) + COUNTIF('ESPS Med OK'!$C:$C,'Barra Med OK'!C74) + COUNTIF('LACEM Med OK'!$C:$C,'Barra Med OK'!C74)</f>
        <v>0</v>
      </c>
    </row>
    <row r="75" spans="1:15" ht="13.5" customHeight="1">
      <c r="A75" s="38" t="s">
        <v>224</v>
      </c>
      <c r="B75" s="99"/>
      <c r="C75" s="98"/>
      <c r="D75" s="36"/>
      <c r="E75" s="36"/>
      <c r="F75" s="37"/>
      <c r="G75" s="97"/>
      <c r="H75" s="11">
        <f>SUM(H70:H74)</f>
        <v>4</v>
      </c>
      <c r="I75" s="108">
        <f>SUM(I70:I74)</f>
        <v>940</v>
      </c>
      <c r="J75" s="35"/>
      <c r="K75" s="107"/>
      <c r="O75" s="1">
        <f>COUNTIF('Sede Med Ok'!$C:$C,'Barra Med OK'!C75) + COUNTIF('Boca do Rio Med OK'!$C:$C,'Barra Med OK'!C75) + COUNTIF('Brotas Med OK'!$C:$C,'Barra Med OK'!C75) + COUNTIF('Cabula Med OK'!$C:$C,'Barra Med OK'!C75) + COUNTIF('Cajazeiras Med OK'!$C:$C,'Barra Med OK'!C75) + COUNTIF('CH Med OK'!$C:$C,'Barra Med OK'!C75) + COUNTIF('Itapagipe Med OK'!$C:$C,'Barra Med OK'!C75) + COUNTIF('Itapuã Med OK'!$C:$C,'Barra Med OK'!C75) + COUNTIF('Liberdade Med OK'!$C:$C,'Barra Med OK'!C75) + COUNTIF('Pau da Lima Med OK'!$C:$C,'Barra Med OK'!C75) + COUNTIF('SCV Med OK'!$C:$C,'Barra Med OK'!C75) + COUNTIF('Subúrbio Med OK'!$C:$C,'Barra Med OK'!C75) + COUNTIF('DVIS Med OK'!$C:$C,'Barra Med OK'!C75) + COUNTIF('CR Med OK'!$C:$C,'Barra Med OK'!C75) + COUNTIF('CCZ Med OK'!$C:$C,'Barra Med OK'!C75) + COUNTIF('DRCA Med OK'!$C:$C,'Barra Med OK'!C75) + COUNTIF('SAMU Med OK'!$C:$C,'Barra Med OK'!C75) + COUNTIF('ESPS Med OK'!$C:$C,'Barra Med OK'!C75) + COUNTIF('LACEM Med OK'!$C:$C,'Barra Med OK'!C75)</f>
        <v>0</v>
      </c>
    </row>
    <row r="76" spans="1:15" ht="13.5" customHeight="1">
      <c r="A76" s="29"/>
      <c r="B76" s="72"/>
      <c r="C76" s="71"/>
      <c r="D76" s="33"/>
      <c r="E76" s="33"/>
      <c r="F76" s="34"/>
      <c r="G76" s="33"/>
      <c r="H76" s="32"/>
      <c r="I76" s="116"/>
      <c r="J76" s="1"/>
      <c r="K76" s="70"/>
      <c r="O76" s="1">
        <f>COUNTIF('Sede Med Ok'!$C:$C,'Barra Med OK'!C76) + COUNTIF('Boca do Rio Med OK'!$C:$C,'Barra Med OK'!C76) + COUNTIF('Brotas Med OK'!$C:$C,'Barra Med OK'!C76) + COUNTIF('Cabula Med OK'!$C:$C,'Barra Med OK'!C76) + COUNTIF('Cajazeiras Med OK'!$C:$C,'Barra Med OK'!C76) + COUNTIF('CH Med OK'!$C:$C,'Barra Med OK'!C76) + COUNTIF('Itapagipe Med OK'!$C:$C,'Barra Med OK'!C76) + COUNTIF('Itapuã Med OK'!$C:$C,'Barra Med OK'!C76) + COUNTIF('Liberdade Med OK'!$C:$C,'Barra Med OK'!C76) + COUNTIF('Pau da Lima Med OK'!$C:$C,'Barra Med OK'!C76) + COUNTIF('SCV Med OK'!$C:$C,'Barra Med OK'!C76) + COUNTIF('Subúrbio Med OK'!$C:$C,'Barra Med OK'!C76) + COUNTIF('DVIS Med OK'!$C:$C,'Barra Med OK'!C76) + COUNTIF('CR Med OK'!$C:$C,'Barra Med OK'!C76) + COUNTIF('CCZ Med OK'!$C:$C,'Barra Med OK'!C76) + COUNTIF('DRCA Med OK'!$C:$C,'Barra Med OK'!C76) + COUNTIF('SAMU Med OK'!$C:$C,'Barra Med OK'!C76) + COUNTIF('ESPS Med OK'!$C:$C,'Barra Med OK'!C76) + COUNTIF('LACEM Med OK'!$C:$C,'Barra Med OK'!C76)</f>
        <v>0</v>
      </c>
    </row>
    <row r="77" spans="1:15" ht="13.5" customHeight="1">
      <c r="A77" s="15" t="s">
        <v>22</v>
      </c>
      <c r="B77" s="61">
        <v>45524</v>
      </c>
      <c r="C77" s="14">
        <v>15080</v>
      </c>
      <c r="D77" s="61">
        <v>45658</v>
      </c>
      <c r="E77" s="61">
        <v>45687</v>
      </c>
      <c r="F77" s="42">
        <f>(E77-D77)+1</f>
        <v>30</v>
      </c>
      <c r="G77" s="60">
        <v>210</v>
      </c>
      <c r="H77" s="14">
        <v>1</v>
      </c>
      <c r="I77" s="109">
        <f>G77/30*H77*F77</f>
        <v>210</v>
      </c>
      <c r="J77" s="58" t="s">
        <v>112</v>
      </c>
      <c r="K77" s="51">
        <v>67403</v>
      </c>
      <c r="O77" s="1">
        <f>COUNTIF('Sede Med Ok'!$C:$C,'Barra Med OK'!C77) + COUNTIF('Boca do Rio Med OK'!$C:$C,'Barra Med OK'!C77) + COUNTIF('Brotas Med OK'!$C:$C,'Barra Med OK'!C77) + COUNTIF('Cabula Med OK'!$C:$C,'Barra Med OK'!C77) + COUNTIF('Cajazeiras Med OK'!$C:$C,'Barra Med OK'!C77) + COUNTIF('CH Med OK'!$C:$C,'Barra Med OK'!C77) + COUNTIF('Itapagipe Med OK'!$C:$C,'Barra Med OK'!C77) + COUNTIF('Itapuã Med OK'!$C:$C,'Barra Med OK'!C77) + COUNTIF('Liberdade Med OK'!$C:$C,'Barra Med OK'!C77) + COUNTIF('Pau da Lima Med OK'!$C:$C,'Barra Med OK'!C77) + COUNTIF('SCV Med OK'!$C:$C,'Barra Med OK'!C77) + COUNTIF('Subúrbio Med OK'!$C:$C,'Barra Med OK'!C77) + COUNTIF('DVIS Med OK'!$C:$C,'Barra Med OK'!C77) + COUNTIF('CR Med OK'!$C:$C,'Barra Med OK'!C77) + COUNTIF('CCZ Med OK'!$C:$C,'Barra Med OK'!C77) + COUNTIF('DRCA Med OK'!$C:$C,'Barra Med OK'!C77) + COUNTIF('SAMU Med OK'!$C:$C,'Barra Med OK'!C77) + COUNTIF('ESPS Med OK'!$C:$C,'Barra Med OK'!C77) + COUNTIF('LACEM Med OK'!$C:$C,'Barra Med OK'!C77)</f>
        <v>0</v>
      </c>
    </row>
    <row r="78" spans="1:15" ht="13.5" customHeight="1">
      <c r="A78" s="15" t="s">
        <v>18</v>
      </c>
      <c r="B78" s="61">
        <v>45536</v>
      </c>
      <c r="C78" s="14">
        <v>12027</v>
      </c>
      <c r="D78" s="61">
        <v>45658</v>
      </c>
      <c r="E78" s="61">
        <v>45687</v>
      </c>
      <c r="F78" s="42">
        <f>(E78-D78)+1</f>
        <v>30</v>
      </c>
      <c r="G78" s="60">
        <v>235</v>
      </c>
      <c r="H78" s="14">
        <v>1</v>
      </c>
      <c r="I78" s="109">
        <v>235</v>
      </c>
      <c r="J78" s="117" t="s">
        <v>223</v>
      </c>
      <c r="K78" s="51"/>
      <c r="O78" s="1">
        <f>COUNTIF('Sede Med Ok'!$C:$C,'Barra Med OK'!C78) + COUNTIF('Boca do Rio Med OK'!$C:$C,'Barra Med OK'!C78) + COUNTIF('Brotas Med OK'!$C:$C,'Barra Med OK'!C78) + COUNTIF('Cabula Med OK'!$C:$C,'Barra Med OK'!C78) + COUNTIF('Cajazeiras Med OK'!$C:$C,'Barra Med OK'!C78) + COUNTIF('CH Med OK'!$C:$C,'Barra Med OK'!C78) + COUNTIF('Itapagipe Med OK'!$C:$C,'Barra Med OK'!C78) + COUNTIF('Itapuã Med OK'!$C:$C,'Barra Med OK'!C78) + COUNTIF('Liberdade Med OK'!$C:$C,'Barra Med OK'!C78) + COUNTIF('Pau da Lima Med OK'!$C:$C,'Barra Med OK'!C78) + COUNTIF('SCV Med OK'!$C:$C,'Barra Med OK'!C78) + COUNTIF('Subúrbio Med OK'!$C:$C,'Barra Med OK'!C78) + COUNTIF('DVIS Med OK'!$C:$C,'Barra Med OK'!C78) + COUNTIF('CR Med OK'!$C:$C,'Barra Med OK'!C78) + COUNTIF('CCZ Med OK'!$C:$C,'Barra Med OK'!C78) + COUNTIF('DRCA Med OK'!$C:$C,'Barra Med OK'!C78) + COUNTIF('SAMU Med OK'!$C:$C,'Barra Med OK'!C78) + COUNTIF('ESPS Med OK'!$C:$C,'Barra Med OK'!C78) + COUNTIF('LACEM Med OK'!$C:$C,'Barra Med OK'!C78)</f>
        <v>0</v>
      </c>
    </row>
    <row r="79" spans="1:15" ht="13.5" customHeight="1">
      <c r="A79" s="15"/>
      <c r="B79" s="61"/>
      <c r="C79" s="69"/>
      <c r="D79" s="61"/>
      <c r="E79" s="61"/>
      <c r="F79" s="42"/>
      <c r="G79" s="110"/>
      <c r="H79" s="14"/>
      <c r="I79" s="109">
        <f>G79/30*H79*F79</f>
        <v>0</v>
      </c>
      <c r="J79" s="15"/>
      <c r="K79" s="51"/>
      <c r="O79" s="1">
        <f>COUNTIF('Sede Med Ok'!$C:$C,'Barra Med OK'!C79) + COUNTIF('Boca do Rio Med OK'!$C:$C,'Barra Med OK'!C79) + COUNTIF('Brotas Med OK'!$C:$C,'Barra Med OK'!C79) + COUNTIF('Cabula Med OK'!$C:$C,'Barra Med OK'!C79) + COUNTIF('Cajazeiras Med OK'!$C:$C,'Barra Med OK'!C79) + COUNTIF('CH Med OK'!$C:$C,'Barra Med OK'!C79) + COUNTIF('Itapagipe Med OK'!$C:$C,'Barra Med OK'!C79) + COUNTIF('Itapuã Med OK'!$C:$C,'Barra Med OK'!C79) + COUNTIF('Liberdade Med OK'!$C:$C,'Barra Med OK'!C79) + COUNTIF('Pau da Lima Med OK'!$C:$C,'Barra Med OK'!C79) + COUNTIF('SCV Med OK'!$C:$C,'Barra Med OK'!C79) + COUNTIF('Subúrbio Med OK'!$C:$C,'Barra Med OK'!C79) + COUNTIF('DVIS Med OK'!$C:$C,'Barra Med OK'!C79) + COUNTIF('CR Med OK'!$C:$C,'Barra Med OK'!C79) + COUNTIF('CCZ Med OK'!$C:$C,'Barra Med OK'!C79) + COUNTIF('DRCA Med OK'!$C:$C,'Barra Med OK'!C79) + COUNTIF('SAMU Med OK'!$C:$C,'Barra Med OK'!C79) + COUNTIF('ESPS Med OK'!$C:$C,'Barra Med OK'!C79) + COUNTIF('LACEM Med OK'!$C:$C,'Barra Med OK'!C79)</f>
        <v>0</v>
      </c>
    </row>
    <row r="80" spans="1:15" ht="13.5" customHeight="1">
      <c r="A80" s="38" t="s">
        <v>222</v>
      </c>
      <c r="B80" s="99"/>
      <c r="C80" s="98"/>
      <c r="D80" s="36"/>
      <c r="E80" s="36"/>
      <c r="F80" s="37"/>
      <c r="G80" s="97"/>
      <c r="H80" s="11">
        <f>SUM(H77:H79)</f>
        <v>2</v>
      </c>
      <c r="I80" s="108">
        <f>SUM(I77:I79)</f>
        <v>445</v>
      </c>
      <c r="J80" s="35"/>
      <c r="K80" s="107"/>
      <c r="O80" s="1">
        <f>COUNTIF('Sede Med Ok'!$C:$C,'Barra Med OK'!C80) + COUNTIF('Boca do Rio Med OK'!$C:$C,'Barra Med OK'!C80) + COUNTIF('Brotas Med OK'!$C:$C,'Barra Med OK'!C80) + COUNTIF('Cabula Med OK'!$C:$C,'Barra Med OK'!C80) + COUNTIF('Cajazeiras Med OK'!$C:$C,'Barra Med OK'!C80) + COUNTIF('CH Med OK'!$C:$C,'Barra Med OK'!C80) + COUNTIF('Itapagipe Med OK'!$C:$C,'Barra Med OK'!C80) + COUNTIF('Itapuã Med OK'!$C:$C,'Barra Med OK'!C80) + COUNTIF('Liberdade Med OK'!$C:$C,'Barra Med OK'!C80) + COUNTIF('Pau da Lima Med OK'!$C:$C,'Barra Med OK'!C80) + COUNTIF('SCV Med OK'!$C:$C,'Barra Med OK'!C80) + COUNTIF('Subúrbio Med OK'!$C:$C,'Barra Med OK'!C80) + COUNTIF('DVIS Med OK'!$C:$C,'Barra Med OK'!C80) + COUNTIF('CR Med OK'!$C:$C,'Barra Med OK'!C80) + COUNTIF('CCZ Med OK'!$C:$C,'Barra Med OK'!C80) + COUNTIF('DRCA Med OK'!$C:$C,'Barra Med OK'!C80) + COUNTIF('SAMU Med OK'!$C:$C,'Barra Med OK'!C80) + COUNTIF('ESPS Med OK'!$C:$C,'Barra Med OK'!C80) + COUNTIF('LACEM Med OK'!$C:$C,'Barra Med OK'!C80)</f>
        <v>0</v>
      </c>
    </row>
    <row r="81" spans="1:15" ht="13.5" customHeight="1">
      <c r="A81" s="29"/>
      <c r="B81" s="72"/>
      <c r="C81" s="71"/>
      <c r="D81" s="33"/>
      <c r="E81" s="33"/>
      <c r="F81" s="34"/>
      <c r="G81" s="33"/>
      <c r="H81" s="32"/>
      <c r="I81" s="116"/>
      <c r="J81" s="1"/>
      <c r="K81" s="70"/>
      <c r="O81" s="1">
        <f>COUNTIF('Sede Med Ok'!$C:$C,'Barra Med OK'!C81) + COUNTIF('Boca do Rio Med OK'!$C:$C,'Barra Med OK'!C81) + COUNTIF('Brotas Med OK'!$C:$C,'Barra Med OK'!C81) + COUNTIF('Cabula Med OK'!$C:$C,'Barra Med OK'!C81) + COUNTIF('Cajazeiras Med OK'!$C:$C,'Barra Med OK'!C81) + COUNTIF('CH Med OK'!$C:$C,'Barra Med OK'!C81) + COUNTIF('Itapagipe Med OK'!$C:$C,'Barra Med OK'!C81) + COUNTIF('Itapuã Med OK'!$C:$C,'Barra Med OK'!C81) + COUNTIF('Liberdade Med OK'!$C:$C,'Barra Med OK'!C81) + COUNTIF('Pau da Lima Med OK'!$C:$C,'Barra Med OK'!C81) + COUNTIF('SCV Med OK'!$C:$C,'Barra Med OK'!C81) + COUNTIF('Subúrbio Med OK'!$C:$C,'Barra Med OK'!C81) + COUNTIF('DVIS Med OK'!$C:$C,'Barra Med OK'!C81) + COUNTIF('CR Med OK'!$C:$C,'Barra Med OK'!C81) + COUNTIF('CCZ Med OK'!$C:$C,'Barra Med OK'!C81) + COUNTIF('DRCA Med OK'!$C:$C,'Barra Med OK'!C81) + COUNTIF('SAMU Med OK'!$C:$C,'Barra Med OK'!C81) + COUNTIF('ESPS Med OK'!$C:$C,'Barra Med OK'!C81) + COUNTIF('LACEM Med OK'!$C:$C,'Barra Med OK'!C81)</f>
        <v>0</v>
      </c>
    </row>
    <row r="82" spans="1:15" ht="13.5" customHeight="1">
      <c r="A82" s="15" t="s">
        <v>22</v>
      </c>
      <c r="B82" s="61">
        <v>45524</v>
      </c>
      <c r="C82" s="14">
        <v>15093</v>
      </c>
      <c r="D82" s="61">
        <v>45658</v>
      </c>
      <c r="E82" s="61">
        <v>45687</v>
      </c>
      <c r="F82" s="42">
        <f t="shared" ref="F82:F94" si="12">(E82-D82)+1</f>
        <v>30</v>
      </c>
      <c r="G82" s="60">
        <v>210</v>
      </c>
      <c r="H82" s="14">
        <v>1</v>
      </c>
      <c r="I82" s="109">
        <f>G82/30*H82*F82</f>
        <v>210</v>
      </c>
      <c r="J82" s="53" t="s">
        <v>112</v>
      </c>
      <c r="K82" s="51">
        <v>66433</v>
      </c>
      <c r="O82" s="1">
        <f>COUNTIF('Sede Med Ok'!$C:$C,'Barra Med OK'!C82) + COUNTIF('Boca do Rio Med OK'!$C:$C,'Barra Med OK'!C82) + COUNTIF('Brotas Med OK'!$C:$C,'Barra Med OK'!C82) + COUNTIF('Cabula Med OK'!$C:$C,'Barra Med OK'!C82) + COUNTIF('Cajazeiras Med OK'!$C:$C,'Barra Med OK'!C82) + COUNTIF('CH Med OK'!$C:$C,'Barra Med OK'!C82) + COUNTIF('Itapagipe Med OK'!$C:$C,'Barra Med OK'!C82) + COUNTIF('Itapuã Med OK'!$C:$C,'Barra Med OK'!C82) + COUNTIF('Liberdade Med OK'!$C:$C,'Barra Med OK'!C82) + COUNTIF('Pau da Lima Med OK'!$C:$C,'Barra Med OK'!C82) + COUNTIF('SCV Med OK'!$C:$C,'Barra Med OK'!C82) + COUNTIF('Subúrbio Med OK'!$C:$C,'Barra Med OK'!C82) + COUNTIF('DVIS Med OK'!$C:$C,'Barra Med OK'!C82) + COUNTIF('CR Med OK'!$C:$C,'Barra Med OK'!C82) + COUNTIF('CCZ Med OK'!$C:$C,'Barra Med OK'!C82) + COUNTIF('DRCA Med OK'!$C:$C,'Barra Med OK'!C82) + COUNTIF('SAMU Med OK'!$C:$C,'Barra Med OK'!C82) + COUNTIF('ESPS Med OK'!$C:$C,'Barra Med OK'!C82) + COUNTIF('LACEM Med OK'!$C:$C,'Barra Med OK'!C82)</f>
        <v>0</v>
      </c>
    </row>
    <row r="83" spans="1:15" ht="13.5" customHeight="1">
      <c r="A83" s="15" t="s">
        <v>22</v>
      </c>
      <c r="B83" s="61">
        <v>45524</v>
      </c>
      <c r="C83" s="14">
        <v>15094</v>
      </c>
      <c r="D83" s="61">
        <v>45658</v>
      </c>
      <c r="E83" s="61">
        <v>45687</v>
      </c>
      <c r="F83" s="42">
        <f t="shared" si="12"/>
        <v>30</v>
      </c>
      <c r="G83" s="60">
        <v>210</v>
      </c>
      <c r="H83" s="14">
        <v>1</v>
      </c>
      <c r="I83" s="109">
        <f>G83/30*H83*F83</f>
        <v>210</v>
      </c>
      <c r="J83" s="53" t="s">
        <v>143</v>
      </c>
      <c r="K83" s="51">
        <v>66433</v>
      </c>
      <c r="O83" s="1">
        <f>COUNTIF('Sede Med Ok'!$C:$C,'Barra Med OK'!C83) + COUNTIF('Boca do Rio Med OK'!$C:$C,'Barra Med OK'!C83) + COUNTIF('Brotas Med OK'!$C:$C,'Barra Med OK'!C83) + COUNTIF('Cabula Med OK'!$C:$C,'Barra Med OK'!C83) + COUNTIF('Cajazeiras Med OK'!$C:$C,'Barra Med OK'!C83) + COUNTIF('CH Med OK'!$C:$C,'Barra Med OK'!C83) + COUNTIF('Itapagipe Med OK'!$C:$C,'Barra Med OK'!C83) + COUNTIF('Itapuã Med OK'!$C:$C,'Barra Med OK'!C83) + COUNTIF('Liberdade Med OK'!$C:$C,'Barra Med OK'!C83) + COUNTIF('Pau da Lima Med OK'!$C:$C,'Barra Med OK'!C83) + COUNTIF('SCV Med OK'!$C:$C,'Barra Med OK'!C83) + COUNTIF('Subúrbio Med OK'!$C:$C,'Barra Med OK'!C83) + COUNTIF('DVIS Med OK'!$C:$C,'Barra Med OK'!C83) + COUNTIF('CR Med OK'!$C:$C,'Barra Med OK'!C83) + COUNTIF('CCZ Med OK'!$C:$C,'Barra Med OK'!C83) + COUNTIF('DRCA Med OK'!$C:$C,'Barra Med OK'!C83) + COUNTIF('SAMU Med OK'!$C:$C,'Barra Med OK'!C83) + COUNTIF('ESPS Med OK'!$C:$C,'Barra Med OK'!C83) + COUNTIF('LACEM Med OK'!$C:$C,'Barra Med OK'!C83)</f>
        <v>0</v>
      </c>
    </row>
    <row r="84" spans="1:15" ht="13.5" customHeight="1">
      <c r="A84" s="15" t="s">
        <v>22</v>
      </c>
      <c r="B84" s="61">
        <v>45524</v>
      </c>
      <c r="C84" s="14">
        <v>15095</v>
      </c>
      <c r="D84" s="61">
        <v>45658</v>
      </c>
      <c r="E84" s="61">
        <v>45687</v>
      </c>
      <c r="F84" s="42">
        <f t="shared" si="12"/>
        <v>30</v>
      </c>
      <c r="G84" s="60">
        <v>210</v>
      </c>
      <c r="H84" s="14">
        <v>1</v>
      </c>
      <c r="I84" s="109">
        <f>G84/30*H84*F84</f>
        <v>210</v>
      </c>
      <c r="J84" s="53" t="s">
        <v>221</v>
      </c>
      <c r="K84" s="51">
        <v>66433</v>
      </c>
      <c r="O84" s="1">
        <f>COUNTIF('Sede Med Ok'!$C:$C,'Barra Med OK'!C84) + COUNTIF('Boca do Rio Med OK'!$C:$C,'Barra Med OK'!C84) + COUNTIF('Brotas Med OK'!$C:$C,'Barra Med OK'!C84) + COUNTIF('Cabula Med OK'!$C:$C,'Barra Med OK'!C84) + COUNTIF('Cajazeiras Med OK'!$C:$C,'Barra Med OK'!C84) + COUNTIF('CH Med OK'!$C:$C,'Barra Med OK'!C84) + COUNTIF('Itapagipe Med OK'!$C:$C,'Barra Med OK'!C84) + COUNTIF('Itapuã Med OK'!$C:$C,'Barra Med OK'!C84) + COUNTIF('Liberdade Med OK'!$C:$C,'Barra Med OK'!C84) + COUNTIF('Pau da Lima Med OK'!$C:$C,'Barra Med OK'!C84) + COUNTIF('SCV Med OK'!$C:$C,'Barra Med OK'!C84) + COUNTIF('Subúrbio Med OK'!$C:$C,'Barra Med OK'!C84) + COUNTIF('DVIS Med OK'!$C:$C,'Barra Med OK'!C84) + COUNTIF('CR Med OK'!$C:$C,'Barra Med OK'!C84) + COUNTIF('CCZ Med OK'!$C:$C,'Barra Med OK'!C84) + COUNTIF('DRCA Med OK'!$C:$C,'Barra Med OK'!C84) + COUNTIF('SAMU Med OK'!$C:$C,'Barra Med OK'!C84) + COUNTIF('ESPS Med OK'!$C:$C,'Barra Med OK'!C84) + COUNTIF('LACEM Med OK'!$C:$C,'Barra Med OK'!C84)</f>
        <v>0</v>
      </c>
    </row>
    <row r="85" spans="1:15" ht="13.5" customHeight="1">
      <c r="A85" s="15" t="s">
        <v>18</v>
      </c>
      <c r="B85" s="61">
        <v>45536</v>
      </c>
      <c r="C85" s="14">
        <v>12996</v>
      </c>
      <c r="D85" s="61">
        <v>45658</v>
      </c>
      <c r="E85" s="61">
        <v>45687</v>
      </c>
      <c r="F85" s="42">
        <f t="shared" si="12"/>
        <v>30</v>
      </c>
      <c r="G85" s="60">
        <v>235</v>
      </c>
      <c r="H85" s="14">
        <v>1</v>
      </c>
      <c r="I85" s="109">
        <f t="shared" ref="I85:I94" si="13">G85/30*H85*F85</f>
        <v>235</v>
      </c>
      <c r="J85" s="52" t="s">
        <v>194</v>
      </c>
      <c r="K85" s="51">
        <v>60524</v>
      </c>
      <c r="O85" s="1">
        <f>COUNTIF('Sede Med Ok'!$C:$C,'Barra Med OK'!C85) + COUNTIF('Boca do Rio Med OK'!$C:$C,'Barra Med OK'!C85) + COUNTIF('Brotas Med OK'!$C:$C,'Barra Med OK'!C85) + COUNTIF('Cabula Med OK'!$C:$C,'Barra Med OK'!C85) + COUNTIF('Cajazeiras Med OK'!$C:$C,'Barra Med OK'!C85) + COUNTIF('CH Med OK'!$C:$C,'Barra Med OK'!C85) + COUNTIF('Itapagipe Med OK'!$C:$C,'Barra Med OK'!C85) + COUNTIF('Itapuã Med OK'!$C:$C,'Barra Med OK'!C85) + COUNTIF('Liberdade Med OK'!$C:$C,'Barra Med OK'!C85) + COUNTIF('Pau da Lima Med OK'!$C:$C,'Barra Med OK'!C85) + COUNTIF('SCV Med OK'!$C:$C,'Barra Med OK'!C85) + COUNTIF('Subúrbio Med OK'!$C:$C,'Barra Med OK'!C85) + COUNTIF('DVIS Med OK'!$C:$C,'Barra Med OK'!C85) + COUNTIF('CR Med OK'!$C:$C,'Barra Med OK'!C85) + COUNTIF('CCZ Med OK'!$C:$C,'Barra Med OK'!C85) + COUNTIF('DRCA Med OK'!$C:$C,'Barra Med OK'!C85) + COUNTIF('SAMU Med OK'!$C:$C,'Barra Med OK'!C85) + COUNTIF('ESPS Med OK'!$C:$C,'Barra Med OK'!C85) + COUNTIF('LACEM Med OK'!$C:$C,'Barra Med OK'!C85)</f>
        <v>0</v>
      </c>
    </row>
    <row r="86" spans="1:15" ht="13.5" customHeight="1">
      <c r="A86" s="15" t="s">
        <v>18</v>
      </c>
      <c r="B86" s="61">
        <v>45536</v>
      </c>
      <c r="C86" s="14">
        <v>11035</v>
      </c>
      <c r="D86" s="61">
        <v>45658</v>
      </c>
      <c r="E86" s="61">
        <v>45687</v>
      </c>
      <c r="F86" s="42">
        <f t="shared" si="12"/>
        <v>30</v>
      </c>
      <c r="G86" s="60">
        <v>235</v>
      </c>
      <c r="H86" s="14">
        <v>1</v>
      </c>
      <c r="I86" s="109">
        <f t="shared" si="13"/>
        <v>235</v>
      </c>
      <c r="J86" s="52" t="s">
        <v>182</v>
      </c>
      <c r="K86" s="51"/>
      <c r="O86" s="1">
        <f>COUNTIF('Sede Med Ok'!$C:$C,'Barra Med OK'!C86) + COUNTIF('Boca do Rio Med OK'!$C:$C,'Barra Med OK'!C86) + COUNTIF('Brotas Med OK'!$C:$C,'Barra Med OK'!C86) + COUNTIF('Cabula Med OK'!$C:$C,'Barra Med OK'!C86) + COUNTIF('Cajazeiras Med OK'!$C:$C,'Barra Med OK'!C86) + COUNTIF('CH Med OK'!$C:$C,'Barra Med OK'!C86) + COUNTIF('Itapagipe Med OK'!$C:$C,'Barra Med OK'!C86) + COUNTIF('Itapuã Med OK'!$C:$C,'Barra Med OK'!C86) + COUNTIF('Liberdade Med OK'!$C:$C,'Barra Med OK'!C86) + COUNTIF('Pau da Lima Med OK'!$C:$C,'Barra Med OK'!C86) + COUNTIF('SCV Med OK'!$C:$C,'Barra Med OK'!C86) + COUNTIF('Subúrbio Med OK'!$C:$C,'Barra Med OK'!C86) + COUNTIF('DVIS Med OK'!$C:$C,'Barra Med OK'!C86) + COUNTIF('CR Med OK'!$C:$C,'Barra Med OK'!C86) + COUNTIF('CCZ Med OK'!$C:$C,'Barra Med OK'!C86) + COUNTIF('DRCA Med OK'!$C:$C,'Barra Med OK'!C86) + COUNTIF('SAMU Med OK'!$C:$C,'Barra Med OK'!C86) + COUNTIF('ESPS Med OK'!$C:$C,'Barra Med OK'!C86) + COUNTIF('LACEM Med OK'!$C:$C,'Barra Med OK'!C86)</f>
        <v>0</v>
      </c>
    </row>
    <row r="87" spans="1:15" ht="13.5" customHeight="1">
      <c r="A87" s="15" t="s">
        <v>18</v>
      </c>
      <c r="B87" s="61">
        <v>45536</v>
      </c>
      <c r="C87" s="14">
        <v>11032</v>
      </c>
      <c r="D87" s="61">
        <v>45658</v>
      </c>
      <c r="E87" s="61">
        <v>45687</v>
      </c>
      <c r="F87" s="42">
        <f t="shared" si="12"/>
        <v>30</v>
      </c>
      <c r="G87" s="60">
        <v>235</v>
      </c>
      <c r="H87" s="14">
        <v>1</v>
      </c>
      <c r="I87" s="109">
        <f t="shared" si="13"/>
        <v>235</v>
      </c>
      <c r="J87" s="52" t="s">
        <v>210</v>
      </c>
      <c r="K87" s="51"/>
      <c r="O87" s="1">
        <f>COUNTIF('Sede Med Ok'!$C:$C,'Barra Med OK'!C87) + COUNTIF('Boca do Rio Med OK'!$C:$C,'Barra Med OK'!C87) + COUNTIF('Brotas Med OK'!$C:$C,'Barra Med OK'!C87) + COUNTIF('Cabula Med OK'!$C:$C,'Barra Med OK'!C87) + COUNTIF('Cajazeiras Med OK'!$C:$C,'Barra Med OK'!C87) + COUNTIF('CH Med OK'!$C:$C,'Barra Med OK'!C87) + COUNTIF('Itapagipe Med OK'!$C:$C,'Barra Med OK'!C87) + COUNTIF('Itapuã Med OK'!$C:$C,'Barra Med OK'!C87) + COUNTIF('Liberdade Med OK'!$C:$C,'Barra Med OK'!C87) + COUNTIF('Pau da Lima Med OK'!$C:$C,'Barra Med OK'!C87) + COUNTIF('SCV Med OK'!$C:$C,'Barra Med OK'!C87) + COUNTIF('Subúrbio Med OK'!$C:$C,'Barra Med OK'!C87) + COUNTIF('DVIS Med OK'!$C:$C,'Barra Med OK'!C87) + COUNTIF('CR Med OK'!$C:$C,'Barra Med OK'!C87) + COUNTIF('CCZ Med OK'!$C:$C,'Barra Med OK'!C87) + COUNTIF('DRCA Med OK'!$C:$C,'Barra Med OK'!C87) + COUNTIF('SAMU Med OK'!$C:$C,'Barra Med OK'!C87) + COUNTIF('ESPS Med OK'!$C:$C,'Barra Med OK'!C87) + COUNTIF('LACEM Med OK'!$C:$C,'Barra Med OK'!C87)</f>
        <v>0</v>
      </c>
    </row>
    <row r="88" spans="1:15" ht="13.5" customHeight="1">
      <c r="A88" s="15" t="s">
        <v>18</v>
      </c>
      <c r="B88" s="61">
        <v>45536</v>
      </c>
      <c r="C88" s="14">
        <v>11027</v>
      </c>
      <c r="D88" s="61">
        <v>45658</v>
      </c>
      <c r="E88" s="61">
        <v>45687</v>
      </c>
      <c r="F88" s="42">
        <f t="shared" si="12"/>
        <v>30</v>
      </c>
      <c r="G88" s="60">
        <v>235</v>
      </c>
      <c r="H88" s="14">
        <v>1</v>
      </c>
      <c r="I88" s="109">
        <f t="shared" si="13"/>
        <v>235</v>
      </c>
      <c r="J88" s="52" t="s">
        <v>217</v>
      </c>
      <c r="K88" s="51"/>
      <c r="O88" s="1">
        <f>COUNTIF('Sede Med Ok'!$C:$C,'Barra Med OK'!C88) + COUNTIF('Boca do Rio Med OK'!$C:$C,'Barra Med OK'!C88) + COUNTIF('Brotas Med OK'!$C:$C,'Barra Med OK'!C88) + COUNTIF('Cabula Med OK'!$C:$C,'Barra Med OK'!C88) + COUNTIF('Cajazeiras Med OK'!$C:$C,'Barra Med OK'!C88) + COUNTIF('CH Med OK'!$C:$C,'Barra Med OK'!C88) + COUNTIF('Itapagipe Med OK'!$C:$C,'Barra Med OK'!C88) + COUNTIF('Itapuã Med OK'!$C:$C,'Barra Med OK'!C88) + COUNTIF('Liberdade Med OK'!$C:$C,'Barra Med OK'!C88) + COUNTIF('Pau da Lima Med OK'!$C:$C,'Barra Med OK'!C88) + COUNTIF('SCV Med OK'!$C:$C,'Barra Med OK'!C88) + COUNTIF('Subúrbio Med OK'!$C:$C,'Barra Med OK'!C88) + COUNTIF('DVIS Med OK'!$C:$C,'Barra Med OK'!C88) + COUNTIF('CR Med OK'!$C:$C,'Barra Med OK'!C88) + COUNTIF('CCZ Med OK'!$C:$C,'Barra Med OK'!C88) + COUNTIF('DRCA Med OK'!$C:$C,'Barra Med OK'!C88) + COUNTIF('SAMU Med OK'!$C:$C,'Barra Med OK'!C88) + COUNTIF('ESPS Med OK'!$C:$C,'Barra Med OK'!C88) + COUNTIF('LACEM Med OK'!$C:$C,'Barra Med OK'!C88)</f>
        <v>0</v>
      </c>
    </row>
    <row r="89" spans="1:15" ht="13.5" customHeight="1">
      <c r="A89" s="15" t="s">
        <v>18</v>
      </c>
      <c r="B89" s="61">
        <v>45536</v>
      </c>
      <c r="C89" s="14">
        <v>11024</v>
      </c>
      <c r="D89" s="61">
        <v>45658</v>
      </c>
      <c r="E89" s="61">
        <v>45687</v>
      </c>
      <c r="F89" s="114">
        <f t="shared" si="12"/>
        <v>30</v>
      </c>
      <c r="G89" s="60">
        <v>235</v>
      </c>
      <c r="H89" s="14">
        <v>1</v>
      </c>
      <c r="I89" s="109">
        <f t="shared" si="13"/>
        <v>235</v>
      </c>
      <c r="J89" s="52" t="s">
        <v>220</v>
      </c>
      <c r="K89" s="51"/>
      <c r="O89" s="1">
        <f>COUNTIF('Sede Med Ok'!$C:$C,'Barra Med OK'!C89) + COUNTIF('Boca do Rio Med OK'!$C:$C,'Barra Med OK'!C89) + COUNTIF('Brotas Med OK'!$C:$C,'Barra Med OK'!C89) + COUNTIF('Cabula Med OK'!$C:$C,'Barra Med OK'!C89) + COUNTIF('Cajazeiras Med OK'!$C:$C,'Barra Med OK'!C89) + COUNTIF('CH Med OK'!$C:$C,'Barra Med OK'!C89) + COUNTIF('Itapagipe Med OK'!$C:$C,'Barra Med OK'!C89) + COUNTIF('Itapuã Med OK'!$C:$C,'Barra Med OK'!C89) + COUNTIF('Liberdade Med OK'!$C:$C,'Barra Med OK'!C89) + COUNTIF('Pau da Lima Med OK'!$C:$C,'Barra Med OK'!C89) + COUNTIF('SCV Med OK'!$C:$C,'Barra Med OK'!C89) + COUNTIF('Subúrbio Med OK'!$C:$C,'Barra Med OK'!C89) + COUNTIF('DVIS Med OK'!$C:$C,'Barra Med OK'!C89) + COUNTIF('CR Med OK'!$C:$C,'Barra Med OK'!C89) + COUNTIF('CCZ Med OK'!$C:$C,'Barra Med OK'!C89) + COUNTIF('DRCA Med OK'!$C:$C,'Barra Med OK'!C89) + COUNTIF('SAMU Med OK'!$C:$C,'Barra Med OK'!C89) + COUNTIF('ESPS Med OK'!$C:$C,'Barra Med OK'!C89) + COUNTIF('LACEM Med OK'!$C:$C,'Barra Med OK'!C89)</f>
        <v>0</v>
      </c>
    </row>
    <row r="90" spans="1:15" ht="13.5" customHeight="1">
      <c r="A90" s="15" t="s">
        <v>18</v>
      </c>
      <c r="B90" s="61">
        <v>45536</v>
      </c>
      <c r="C90" s="14">
        <v>11960</v>
      </c>
      <c r="D90" s="61">
        <v>45658</v>
      </c>
      <c r="E90" s="61">
        <v>45687</v>
      </c>
      <c r="F90" s="114">
        <f t="shared" si="12"/>
        <v>30</v>
      </c>
      <c r="G90" s="60">
        <v>235</v>
      </c>
      <c r="H90" s="14">
        <v>1</v>
      </c>
      <c r="I90" s="109">
        <f t="shared" si="13"/>
        <v>235</v>
      </c>
      <c r="J90" s="52" t="s">
        <v>219</v>
      </c>
      <c r="K90" s="51"/>
      <c r="O90" s="1">
        <f>COUNTIF('Sede Med Ok'!$C:$C,'Barra Med OK'!C90) + COUNTIF('Boca do Rio Med OK'!$C:$C,'Barra Med OK'!C90) + COUNTIF('Brotas Med OK'!$C:$C,'Barra Med OK'!C90) + COUNTIF('Cabula Med OK'!$C:$C,'Barra Med OK'!C90) + COUNTIF('Cajazeiras Med OK'!$C:$C,'Barra Med OK'!C90) + COUNTIF('CH Med OK'!$C:$C,'Barra Med OK'!C90) + COUNTIF('Itapagipe Med OK'!$C:$C,'Barra Med OK'!C90) + COUNTIF('Itapuã Med OK'!$C:$C,'Barra Med OK'!C90) + COUNTIF('Liberdade Med OK'!$C:$C,'Barra Med OK'!C90) + COUNTIF('Pau da Lima Med OK'!$C:$C,'Barra Med OK'!C90) + COUNTIF('SCV Med OK'!$C:$C,'Barra Med OK'!C90) + COUNTIF('Subúrbio Med OK'!$C:$C,'Barra Med OK'!C90) + COUNTIF('DVIS Med OK'!$C:$C,'Barra Med OK'!C90) + COUNTIF('CR Med OK'!$C:$C,'Barra Med OK'!C90) + COUNTIF('CCZ Med OK'!$C:$C,'Barra Med OK'!C90) + COUNTIF('DRCA Med OK'!$C:$C,'Barra Med OK'!C90) + COUNTIF('SAMU Med OK'!$C:$C,'Barra Med OK'!C90) + COUNTIF('ESPS Med OK'!$C:$C,'Barra Med OK'!C90) + COUNTIF('LACEM Med OK'!$C:$C,'Barra Med OK'!C90)</f>
        <v>0</v>
      </c>
    </row>
    <row r="91" spans="1:15" ht="13.5" customHeight="1">
      <c r="A91" s="15" t="s">
        <v>18</v>
      </c>
      <c r="B91" s="61">
        <v>45573</v>
      </c>
      <c r="C91" s="14">
        <v>15199</v>
      </c>
      <c r="D91" s="61">
        <v>45658</v>
      </c>
      <c r="E91" s="61">
        <v>45687</v>
      </c>
      <c r="F91" s="114">
        <f t="shared" si="12"/>
        <v>30</v>
      </c>
      <c r="G91" s="60">
        <v>235</v>
      </c>
      <c r="H91" s="14">
        <v>1</v>
      </c>
      <c r="I91" s="109">
        <f t="shared" si="13"/>
        <v>235</v>
      </c>
      <c r="J91" s="52" t="s">
        <v>1073</v>
      </c>
      <c r="K91" s="51">
        <v>69429</v>
      </c>
      <c r="O91" s="1">
        <f>COUNTIF('Sede Med Ok'!$C:$C,'Barra Med OK'!C91) + COUNTIF('Boca do Rio Med OK'!$C:$C,'Barra Med OK'!C91) + COUNTIF('Brotas Med OK'!$C:$C,'Barra Med OK'!C91) + COUNTIF('Cabula Med OK'!$C:$C,'Barra Med OK'!C91) + COUNTIF('Cajazeiras Med OK'!$C:$C,'Barra Med OK'!C91) + COUNTIF('CH Med OK'!$C:$C,'Barra Med OK'!C91) + COUNTIF('Itapagipe Med OK'!$C:$C,'Barra Med OK'!C91) + COUNTIF('Itapuã Med OK'!$C:$C,'Barra Med OK'!C91) + COUNTIF('Liberdade Med OK'!$C:$C,'Barra Med OK'!C91) + COUNTIF('Pau da Lima Med OK'!$C:$C,'Barra Med OK'!C91) + COUNTIF('SCV Med OK'!$C:$C,'Barra Med OK'!C91) + COUNTIF('Subúrbio Med OK'!$C:$C,'Barra Med OK'!C91) + COUNTIF('DVIS Med OK'!$C:$C,'Barra Med OK'!C91) + COUNTIF('CR Med OK'!$C:$C,'Barra Med OK'!C91) + COUNTIF('CCZ Med OK'!$C:$C,'Barra Med OK'!C91) + COUNTIF('DRCA Med OK'!$C:$C,'Barra Med OK'!C91) + COUNTIF('SAMU Med OK'!$C:$C,'Barra Med OK'!C91) + COUNTIF('ESPS Med OK'!$C:$C,'Barra Med OK'!C91) + COUNTIF('LACEM Med OK'!$C:$C,'Barra Med OK'!C91)</f>
        <v>0</v>
      </c>
    </row>
    <row r="92" spans="1:15" ht="13.5" customHeight="1">
      <c r="A92" s="15" t="s">
        <v>18</v>
      </c>
      <c r="B92" s="61">
        <v>45573</v>
      </c>
      <c r="C92" s="14">
        <v>15331</v>
      </c>
      <c r="D92" s="61">
        <v>45658</v>
      </c>
      <c r="E92" s="61">
        <v>45687</v>
      </c>
      <c r="F92" s="114">
        <f t="shared" si="12"/>
        <v>30</v>
      </c>
      <c r="G92" s="60">
        <v>235</v>
      </c>
      <c r="H92" s="14">
        <v>1</v>
      </c>
      <c r="I92" s="109">
        <f t="shared" si="13"/>
        <v>235</v>
      </c>
      <c r="J92" s="52" t="s">
        <v>652</v>
      </c>
      <c r="K92" s="51">
        <v>69429</v>
      </c>
      <c r="M92" s="76"/>
      <c r="O92" s="1">
        <f>COUNTIF('Sede Med Ok'!$C:$C,'Barra Med OK'!C92) + COUNTIF('Boca do Rio Med OK'!$C:$C,'Barra Med OK'!C92) + COUNTIF('Brotas Med OK'!$C:$C,'Barra Med OK'!C92) + COUNTIF('Cabula Med OK'!$C:$C,'Barra Med OK'!C92) + COUNTIF('Cajazeiras Med OK'!$C:$C,'Barra Med OK'!C92) + COUNTIF('CH Med OK'!$C:$C,'Barra Med OK'!C92) + COUNTIF('Itapagipe Med OK'!$C:$C,'Barra Med OK'!C92) + COUNTIF('Itapuã Med OK'!$C:$C,'Barra Med OK'!C92) + COUNTIF('Liberdade Med OK'!$C:$C,'Barra Med OK'!C92) + COUNTIF('Pau da Lima Med OK'!$C:$C,'Barra Med OK'!C92) + COUNTIF('SCV Med OK'!$C:$C,'Barra Med OK'!C92) + COUNTIF('Subúrbio Med OK'!$C:$C,'Barra Med OK'!C92) + COUNTIF('DVIS Med OK'!$C:$C,'Barra Med OK'!C92) + COUNTIF('CR Med OK'!$C:$C,'Barra Med OK'!C92) + COUNTIF('CCZ Med OK'!$C:$C,'Barra Med OK'!C92) + COUNTIF('DRCA Med OK'!$C:$C,'Barra Med OK'!C92) + COUNTIF('SAMU Med OK'!$C:$C,'Barra Med OK'!C92) + COUNTIF('ESPS Med OK'!$C:$C,'Barra Med OK'!C92) + COUNTIF('LACEM Med OK'!$C:$C,'Barra Med OK'!C92)</f>
        <v>0</v>
      </c>
    </row>
    <row r="93" spans="1:15" ht="13.5" customHeight="1">
      <c r="A93" s="15" t="s">
        <v>17</v>
      </c>
      <c r="B93" s="61">
        <v>45536</v>
      </c>
      <c r="C93" s="14">
        <v>11522</v>
      </c>
      <c r="D93" s="61">
        <v>45658</v>
      </c>
      <c r="E93" s="61">
        <v>45687</v>
      </c>
      <c r="F93" s="114">
        <f t="shared" si="12"/>
        <v>30</v>
      </c>
      <c r="G93" s="60">
        <v>238</v>
      </c>
      <c r="H93" s="14">
        <v>1</v>
      </c>
      <c r="I93" s="109">
        <f t="shared" si="13"/>
        <v>238</v>
      </c>
      <c r="J93" s="52" t="s">
        <v>149</v>
      </c>
      <c r="K93" s="51"/>
      <c r="O93" s="1">
        <f>COUNTIF('Sede Med Ok'!$C:$C,'Barra Med OK'!C93) + COUNTIF('Boca do Rio Med OK'!$C:$C,'Barra Med OK'!C93) + COUNTIF('Brotas Med OK'!$C:$C,'Barra Med OK'!C93) + COUNTIF('Cabula Med OK'!$C:$C,'Barra Med OK'!C93) + COUNTIF('Cajazeiras Med OK'!$C:$C,'Barra Med OK'!C93) + COUNTIF('CH Med OK'!$C:$C,'Barra Med OK'!C93) + COUNTIF('Itapagipe Med OK'!$C:$C,'Barra Med OK'!C93) + COUNTIF('Itapuã Med OK'!$C:$C,'Barra Med OK'!C93) + COUNTIF('Liberdade Med OK'!$C:$C,'Barra Med OK'!C93) + COUNTIF('Pau da Lima Med OK'!$C:$C,'Barra Med OK'!C93) + COUNTIF('SCV Med OK'!$C:$C,'Barra Med OK'!C93) + COUNTIF('Subúrbio Med OK'!$C:$C,'Barra Med OK'!C93) + COUNTIF('DVIS Med OK'!$C:$C,'Barra Med OK'!C93) + COUNTIF('CR Med OK'!$C:$C,'Barra Med OK'!C93) + COUNTIF('CCZ Med OK'!$C:$C,'Barra Med OK'!C93) + COUNTIF('DRCA Med OK'!$C:$C,'Barra Med OK'!C93) + COUNTIF('SAMU Med OK'!$C:$C,'Barra Med OK'!C93) + COUNTIF('ESPS Med OK'!$C:$C,'Barra Med OK'!C93) + COUNTIF('LACEM Med OK'!$C:$C,'Barra Med OK'!C93)</f>
        <v>0</v>
      </c>
    </row>
    <row r="94" spans="1:15" ht="13.5" customHeight="1">
      <c r="A94" s="15" t="s">
        <v>17</v>
      </c>
      <c r="B94" s="61">
        <v>45536</v>
      </c>
      <c r="C94" s="14">
        <v>11519</v>
      </c>
      <c r="D94" s="61">
        <v>45658</v>
      </c>
      <c r="E94" s="61">
        <v>45687</v>
      </c>
      <c r="F94" s="114">
        <f t="shared" si="12"/>
        <v>30</v>
      </c>
      <c r="G94" s="60">
        <v>238</v>
      </c>
      <c r="H94" s="14">
        <v>1</v>
      </c>
      <c r="I94" s="109">
        <f t="shared" si="13"/>
        <v>238</v>
      </c>
      <c r="J94" s="52" t="s">
        <v>187</v>
      </c>
      <c r="K94" s="51"/>
      <c r="O94" s="1">
        <f>COUNTIF('Sede Med Ok'!$C:$C,'Barra Med OK'!C94) + COUNTIF('Boca do Rio Med OK'!$C:$C,'Barra Med OK'!C94) + COUNTIF('Brotas Med OK'!$C:$C,'Barra Med OK'!C94) + COUNTIF('Cabula Med OK'!$C:$C,'Barra Med OK'!C94) + COUNTIF('Cajazeiras Med OK'!$C:$C,'Barra Med OK'!C94) + COUNTIF('CH Med OK'!$C:$C,'Barra Med OK'!C94) + COUNTIF('Itapagipe Med OK'!$C:$C,'Barra Med OK'!C94) + COUNTIF('Itapuã Med OK'!$C:$C,'Barra Med OK'!C94) + COUNTIF('Liberdade Med OK'!$C:$C,'Barra Med OK'!C94) + COUNTIF('Pau da Lima Med OK'!$C:$C,'Barra Med OK'!C94) + COUNTIF('SCV Med OK'!$C:$C,'Barra Med OK'!C94) + COUNTIF('Subúrbio Med OK'!$C:$C,'Barra Med OK'!C94) + COUNTIF('DVIS Med OK'!$C:$C,'Barra Med OK'!C94) + COUNTIF('CR Med OK'!$C:$C,'Barra Med OK'!C94) + COUNTIF('CCZ Med OK'!$C:$C,'Barra Med OK'!C94) + COUNTIF('DRCA Med OK'!$C:$C,'Barra Med OK'!C94) + COUNTIF('SAMU Med OK'!$C:$C,'Barra Med OK'!C94) + COUNTIF('ESPS Med OK'!$C:$C,'Barra Med OK'!C94) + COUNTIF('LACEM Med OK'!$C:$C,'Barra Med OK'!C94)</f>
        <v>0</v>
      </c>
    </row>
    <row r="95" spans="1:15" ht="13.5" customHeight="1">
      <c r="A95" s="15"/>
      <c r="B95" s="61"/>
      <c r="C95" s="14"/>
      <c r="D95" s="61"/>
      <c r="E95" s="61"/>
      <c r="F95" s="42"/>
      <c r="G95" s="110"/>
      <c r="H95" s="51"/>
      <c r="I95" s="109">
        <f t="shared" ref="I95" si="14">G95/30*H95*F95</f>
        <v>0</v>
      </c>
      <c r="J95" s="15"/>
      <c r="K95" s="51"/>
      <c r="O95" s="1">
        <f>COUNTIF('Sede Med Ok'!$C:$C,'Barra Med OK'!C95) + COUNTIF('Boca do Rio Med OK'!$C:$C,'Barra Med OK'!C95) + COUNTIF('Brotas Med OK'!$C:$C,'Barra Med OK'!C95) + COUNTIF('Cabula Med OK'!$C:$C,'Barra Med OK'!C95) + COUNTIF('Cajazeiras Med OK'!$C:$C,'Barra Med OK'!C95) + COUNTIF('CH Med OK'!$C:$C,'Barra Med OK'!C95) + COUNTIF('Itapagipe Med OK'!$C:$C,'Barra Med OK'!C95) + COUNTIF('Itapuã Med OK'!$C:$C,'Barra Med OK'!C95) + COUNTIF('Liberdade Med OK'!$C:$C,'Barra Med OK'!C95) + COUNTIF('Pau da Lima Med OK'!$C:$C,'Barra Med OK'!C95) + COUNTIF('SCV Med OK'!$C:$C,'Barra Med OK'!C95) + COUNTIF('Subúrbio Med OK'!$C:$C,'Barra Med OK'!C95) + COUNTIF('DVIS Med OK'!$C:$C,'Barra Med OK'!C95) + COUNTIF('CR Med OK'!$C:$C,'Barra Med OK'!C95) + COUNTIF('CCZ Med OK'!$C:$C,'Barra Med OK'!C95) + COUNTIF('DRCA Med OK'!$C:$C,'Barra Med OK'!C95) + COUNTIF('SAMU Med OK'!$C:$C,'Barra Med OK'!C95) + COUNTIF('ESPS Med OK'!$C:$C,'Barra Med OK'!C95) + COUNTIF('LACEM Med OK'!$C:$C,'Barra Med OK'!C95)</f>
        <v>0</v>
      </c>
    </row>
    <row r="96" spans="1:15" ht="13.5" customHeight="1">
      <c r="A96" s="38" t="s">
        <v>218</v>
      </c>
      <c r="B96" s="99"/>
      <c r="C96" s="98"/>
      <c r="D96" s="36"/>
      <c r="E96" s="36"/>
      <c r="F96" s="37"/>
      <c r="G96" s="97"/>
      <c r="H96" s="11">
        <f>SUM(H82:H95)</f>
        <v>13</v>
      </c>
      <c r="I96" s="108">
        <f>SUM(I82:I95)</f>
        <v>2986</v>
      </c>
      <c r="J96" s="35"/>
      <c r="K96" s="107"/>
      <c r="O96" s="1">
        <f>COUNTIF('Sede Med Ok'!$C:$C,'Barra Med OK'!C96) + COUNTIF('Boca do Rio Med OK'!$C:$C,'Barra Med OK'!C96) + COUNTIF('Brotas Med OK'!$C:$C,'Barra Med OK'!C96) + COUNTIF('Cabula Med OK'!$C:$C,'Barra Med OK'!C96) + COUNTIF('Cajazeiras Med OK'!$C:$C,'Barra Med OK'!C96) + COUNTIF('CH Med OK'!$C:$C,'Barra Med OK'!C96) + COUNTIF('Itapagipe Med OK'!$C:$C,'Barra Med OK'!C96) + COUNTIF('Itapuã Med OK'!$C:$C,'Barra Med OK'!C96) + COUNTIF('Liberdade Med OK'!$C:$C,'Barra Med OK'!C96) + COUNTIF('Pau da Lima Med OK'!$C:$C,'Barra Med OK'!C96) + COUNTIF('SCV Med OK'!$C:$C,'Barra Med OK'!C96) + COUNTIF('Subúrbio Med OK'!$C:$C,'Barra Med OK'!C96) + COUNTIF('DVIS Med OK'!$C:$C,'Barra Med OK'!C96) + COUNTIF('CR Med OK'!$C:$C,'Barra Med OK'!C96) + COUNTIF('CCZ Med OK'!$C:$C,'Barra Med OK'!C96) + COUNTIF('DRCA Med OK'!$C:$C,'Barra Med OK'!C96) + COUNTIF('SAMU Med OK'!$C:$C,'Barra Med OK'!C96) + COUNTIF('ESPS Med OK'!$C:$C,'Barra Med OK'!C96) + COUNTIF('LACEM Med OK'!$C:$C,'Barra Med OK'!C96)</f>
        <v>0</v>
      </c>
    </row>
    <row r="97" spans="1:15" ht="13.5" customHeight="1">
      <c r="A97" s="29"/>
      <c r="B97" s="72"/>
      <c r="C97" s="71"/>
      <c r="D97" s="33"/>
      <c r="E97" s="33"/>
      <c r="F97" s="34"/>
      <c r="G97" s="33"/>
      <c r="H97" s="32"/>
      <c r="I97" s="116"/>
      <c r="J97" s="1"/>
      <c r="K97" s="70"/>
      <c r="O97" s="1">
        <f>COUNTIF('Sede Med Ok'!$C:$C,'Barra Med OK'!C97) + COUNTIF('Boca do Rio Med OK'!$C:$C,'Barra Med OK'!C97) + COUNTIF('Brotas Med OK'!$C:$C,'Barra Med OK'!C97) + COUNTIF('Cabula Med OK'!$C:$C,'Barra Med OK'!C97) + COUNTIF('Cajazeiras Med OK'!$C:$C,'Barra Med OK'!C97) + COUNTIF('CH Med OK'!$C:$C,'Barra Med OK'!C97) + COUNTIF('Itapagipe Med OK'!$C:$C,'Barra Med OK'!C97) + COUNTIF('Itapuã Med OK'!$C:$C,'Barra Med OK'!C97) + COUNTIF('Liberdade Med OK'!$C:$C,'Barra Med OK'!C97) + COUNTIF('Pau da Lima Med OK'!$C:$C,'Barra Med OK'!C97) + COUNTIF('SCV Med OK'!$C:$C,'Barra Med OK'!C97) + COUNTIF('Subúrbio Med OK'!$C:$C,'Barra Med OK'!C97) + COUNTIF('DVIS Med OK'!$C:$C,'Barra Med OK'!C97) + COUNTIF('CR Med OK'!$C:$C,'Barra Med OK'!C97) + COUNTIF('CCZ Med OK'!$C:$C,'Barra Med OK'!C97) + COUNTIF('DRCA Med OK'!$C:$C,'Barra Med OK'!C97) + COUNTIF('SAMU Med OK'!$C:$C,'Barra Med OK'!C97) + COUNTIF('ESPS Med OK'!$C:$C,'Barra Med OK'!C97) + COUNTIF('LACEM Med OK'!$C:$C,'Barra Med OK'!C97)</f>
        <v>0</v>
      </c>
    </row>
    <row r="98" spans="1:15" ht="13.5" customHeight="1">
      <c r="A98" s="15" t="s">
        <v>22</v>
      </c>
      <c r="B98" s="61">
        <v>45524</v>
      </c>
      <c r="C98" s="14">
        <v>15066</v>
      </c>
      <c r="D98" s="61">
        <v>45658</v>
      </c>
      <c r="E98" s="61">
        <v>45687</v>
      </c>
      <c r="F98" s="42">
        <f t="shared" ref="F98:F105" si="15">(E98-D98)+1</f>
        <v>30</v>
      </c>
      <c r="G98" s="60">
        <v>210</v>
      </c>
      <c r="H98" s="14">
        <v>1</v>
      </c>
      <c r="I98" s="109">
        <f t="shared" ref="I98:I106" si="16">G98/30*H98*F98</f>
        <v>210</v>
      </c>
      <c r="J98" s="58" t="s">
        <v>217</v>
      </c>
      <c r="K98" s="51">
        <v>67405</v>
      </c>
      <c r="O98" s="1">
        <f>COUNTIF('Sede Med Ok'!$C:$C,'Barra Med OK'!C98) + COUNTIF('Boca do Rio Med OK'!$C:$C,'Barra Med OK'!C98) + COUNTIF('Brotas Med OK'!$C:$C,'Barra Med OK'!C98) + COUNTIF('Cabula Med OK'!$C:$C,'Barra Med OK'!C98) + COUNTIF('Cajazeiras Med OK'!$C:$C,'Barra Med OK'!C98) + COUNTIF('CH Med OK'!$C:$C,'Barra Med OK'!C98) + COUNTIF('Itapagipe Med OK'!$C:$C,'Barra Med OK'!C98) + COUNTIF('Itapuã Med OK'!$C:$C,'Barra Med OK'!C98) + COUNTIF('Liberdade Med OK'!$C:$C,'Barra Med OK'!C98) + COUNTIF('Pau da Lima Med OK'!$C:$C,'Barra Med OK'!C98) + COUNTIF('SCV Med OK'!$C:$C,'Barra Med OK'!C98) + COUNTIF('Subúrbio Med OK'!$C:$C,'Barra Med OK'!C98) + COUNTIF('DVIS Med OK'!$C:$C,'Barra Med OK'!C98) + COUNTIF('CR Med OK'!$C:$C,'Barra Med OK'!C98) + COUNTIF('CCZ Med OK'!$C:$C,'Barra Med OK'!C98) + COUNTIF('DRCA Med OK'!$C:$C,'Barra Med OK'!C98) + COUNTIF('SAMU Med OK'!$C:$C,'Barra Med OK'!C98) + COUNTIF('ESPS Med OK'!$C:$C,'Barra Med OK'!C98) + COUNTIF('LACEM Med OK'!$C:$C,'Barra Med OK'!C98)</f>
        <v>0</v>
      </c>
    </row>
    <row r="99" spans="1:15" ht="13.5" customHeight="1">
      <c r="A99" s="115" t="s">
        <v>18</v>
      </c>
      <c r="B99" s="61">
        <v>45536</v>
      </c>
      <c r="C99" s="14">
        <v>13953</v>
      </c>
      <c r="D99" s="61">
        <v>45658</v>
      </c>
      <c r="E99" s="61">
        <v>45687</v>
      </c>
      <c r="F99" s="42">
        <f t="shared" si="15"/>
        <v>30</v>
      </c>
      <c r="G99" s="60">
        <v>235</v>
      </c>
      <c r="H99" s="14">
        <v>1</v>
      </c>
      <c r="I99" s="109">
        <f t="shared" si="16"/>
        <v>235</v>
      </c>
      <c r="J99" s="52" t="s">
        <v>112</v>
      </c>
      <c r="K99" s="51">
        <v>65923</v>
      </c>
      <c r="O99" s="1">
        <f>COUNTIF('Sede Med Ok'!$C:$C,'Barra Med OK'!C99) + COUNTIF('Boca do Rio Med OK'!$C:$C,'Barra Med OK'!C99) + COUNTIF('Brotas Med OK'!$C:$C,'Barra Med OK'!C99) + COUNTIF('Cabula Med OK'!$C:$C,'Barra Med OK'!C99) + COUNTIF('Cajazeiras Med OK'!$C:$C,'Barra Med OK'!C99) + COUNTIF('CH Med OK'!$C:$C,'Barra Med OK'!C99) + COUNTIF('Itapagipe Med OK'!$C:$C,'Barra Med OK'!C99) + COUNTIF('Itapuã Med OK'!$C:$C,'Barra Med OK'!C99) + COUNTIF('Liberdade Med OK'!$C:$C,'Barra Med OK'!C99) + COUNTIF('Pau da Lima Med OK'!$C:$C,'Barra Med OK'!C99) + COUNTIF('SCV Med OK'!$C:$C,'Barra Med OK'!C99) + COUNTIF('Subúrbio Med OK'!$C:$C,'Barra Med OK'!C99) + COUNTIF('DVIS Med OK'!$C:$C,'Barra Med OK'!C99) + COUNTIF('CR Med OK'!$C:$C,'Barra Med OK'!C99) + COUNTIF('CCZ Med OK'!$C:$C,'Barra Med OK'!C99) + COUNTIF('DRCA Med OK'!$C:$C,'Barra Med OK'!C99) + COUNTIF('SAMU Med OK'!$C:$C,'Barra Med OK'!C99) + COUNTIF('ESPS Med OK'!$C:$C,'Barra Med OK'!C99) + COUNTIF('LACEM Med OK'!$C:$C,'Barra Med OK'!C99)</f>
        <v>0</v>
      </c>
    </row>
    <row r="100" spans="1:15" ht="13.5" customHeight="1">
      <c r="A100" s="115" t="s">
        <v>18</v>
      </c>
      <c r="B100" s="61">
        <v>45536</v>
      </c>
      <c r="C100" s="51">
        <v>15864</v>
      </c>
      <c r="D100" s="61">
        <v>45658</v>
      </c>
      <c r="E100" s="61">
        <v>45687</v>
      </c>
      <c r="F100" s="42">
        <f t="shared" si="15"/>
        <v>30</v>
      </c>
      <c r="G100" s="60">
        <v>235</v>
      </c>
      <c r="H100" s="14">
        <v>1</v>
      </c>
      <c r="I100" s="109">
        <f t="shared" si="16"/>
        <v>235</v>
      </c>
      <c r="J100" s="52" t="s">
        <v>216</v>
      </c>
      <c r="K100" s="51">
        <v>69031</v>
      </c>
      <c r="O100" s="1">
        <f>COUNTIF('Sede Med Ok'!$C:$C,'Barra Med OK'!C100) + COUNTIF('Boca do Rio Med OK'!$C:$C,'Barra Med OK'!C100) + COUNTIF('Brotas Med OK'!$C:$C,'Barra Med OK'!C100) + COUNTIF('Cabula Med OK'!$C:$C,'Barra Med OK'!C100) + COUNTIF('Cajazeiras Med OK'!$C:$C,'Barra Med OK'!C100) + COUNTIF('CH Med OK'!$C:$C,'Barra Med OK'!C100) + COUNTIF('Itapagipe Med OK'!$C:$C,'Barra Med OK'!C100) + COUNTIF('Itapuã Med OK'!$C:$C,'Barra Med OK'!C100) + COUNTIF('Liberdade Med OK'!$C:$C,'Barra Med OK'!C100) + COUNTIF('Pau da Lima Med OK'!$C:$C,'Barra Med OK'!C100) + COUNTIF('SCV Med OK'!$C:$C,'Barra Med OK'!C100) + COUNTIF('Subúrbio Med OK'!$C:$C,'Barra Med OK'!C100) + COUNTIF('DVIS Med OK'!$C:$C,'Barra Med OK'!C100) + COUNTIF('CR Med OK'!$C:$C,'Barra Med OK'!C100) + COUNTIF('CCZ Med OK'!$C:$C,'Barra Med OK'!C100) + COUNTIF('DRCA Med OK'!$C:$C,'Barra Med OK'!C100) + COUNTIF('SAMU Med OK'!$C:$C,'Barra Med OK'!C100) + COUNTIF('ESPS Med OK'!$C:$C,'Barra Med OK'!C100) + COUNTIF('LACEM Med OK'!$C:$C,'Barra Med OK'!C100)</f>
        <v>0</v>
      </c>
    </row>
    <row r="101" spans="1:15" ht="13.5" customHeight="1">
      <c r="A101" s="115" t="s">
        <v>18</v>
      </c>
      <c r="B101" s="61">
        <v>45536</v>
      </c>
      <c r="C101" s="51">
        <v>15863</v>
      </c>
      <c r="D101" s="61">
        <v>45658</v>
      </c>
      <c r="E101" s="61">
        <v>45687</v>
      </c>
      <c r="F101" s="42">
        <f t="shared" si="15"/>
        <v>30</v>
      </c>
      <c r="G101" s="60">
        <v>235</v>
      </c>
      <c r="H101" s="14">
        <v>1</v>
      </c>
      <c r="I101" s="109">
        <f t="shared" si="16"/>
        <v>235</v>
      </c>
      <c r="J101" s="52" t="s">
        <v>210</v>
      </c>
      <c r="K101" s="51">
        <v>69031</v>
      </c>
      <c r="O101" s="1">
        <f>COUNTIF('Sede Med Ok'!$C:$C,'Barra Med OK'!C101) + COUNTIF('Boca do Rio Med OK'!$C:$C,'Barra Med OK'!C101) + COUNTIF('Brotas Med OK'!$C:$C,'Barra Med OK'!C101) + COUNTIF('Cabula Med OK'!$C:$C,'Barra Med OK'!C101) + COUNTIF('Cajazeiras Med OK'!$C:$C,'Barra Med OK'!C101) + COUNTIF('CH Med OK'!$C:$C,'Barra Med OK'!C101) + COUNTIF('Itapagipe Med OK'!$C:$C,'Barra Med OK'!C101) + COUNTIF('Itapuã Med OK'!$C:$C,'Barra Med OK'!C101) + COUNTIF('Liberdade Med OK'!$C:$C,'Barra Med OK'!C101) + COUNTIF('Pau da Lima Med OK'!$C:$C,'Barra Med OK'!C101) + COUNTIF('SCV Med OK'!$C:$C,'Barra Med OK'!C101) + COUNTIF('Subúrbio Med OK'!$C:$C,'Barra Med OK'!C101) + COUNTIF('DVIS Med OK'!$C:$C,'Barra Med OK'!C101) + COUNTIF('CR Med OK'!$C:$C,'Barra Med OK'!C101) + COUNTIF('CCZ Med OK'!$C:$C,'Barra Med OK'!C101) + COUNTIF('DRCA Med OK'!$C:$C,'Barra Med OK'!C101) + COUNTIF('SAMU Med OK'!$C:$C,'Barra Med OK'!C101) + COUNTIF('ESPS Med OK'!$C:$C,'Barra Med OK'!C101) + COUNTIF('LACEM Med OK'!$C:$C,'Barra Med OK'!C101)</f>
        <v>0</v>
      </c>
    </row>
    <row r="102" spans="1:15" ht="13.5" customHeight="1">
      <c r="A102" s="15" t="s">
        <v>18</v>
      </c>
      <c r="B102" s="61">
        <v>45536</v>
      </c>
      <c r="C102" s="51">
        <v>11958</v>
      </c>
      <c r="D102" s="61">
        <v>45658</v>
      </c>
      <c r="E102" s="61">
        <v>45687</v>
      </c>
      <c r="F102" s="42">
        <f t="shared" si="15"/>
        <v>30</v>
      </c>
      <c r="G102" s="60">
        <v>235</v>
      </c>
      <c r="H102" s="14">
        <v>1</v>
      </c>
      <c r="I102" s="109">
        <f t="shared" si="16"/>
        <v>235</v>
      </c>
      <c r="J102" s="52" t="s">
        <v>215</v>
      </c>
      <c r="K102" s="51"/>
      <c r="O102" s="1">
        <f>COUNTIF('Sede Med Ok'!$C:$C,'Barra Med OK'!C102) + COUNTIF('Boca do Rio Med OK'!$C:$C,'Barra Med OK'!C102) + COUNTIF('Brotas Med OK'!$C:$C,'Barra Med OK'!C102) + COUNTIF('Cabula Med OK'!$C:$C,'Barra Med OK'!C102) + COUNTIF('Cajazeiras Med OK'!$C:$C,'Barra Med OK'!C102) + COUNTIF('CH Med OK'!$C:$C,'Barra Med OK'!C102) + COUNTIF('Itapagipe Med OK'!$C:$C,'Barra Med OK'!C102) + COUNTIF('Itapuã Med OK'!$C:$C,'Barra Med OK'!C102) + COUNTIF('Liberdade Med OK'!$C:$C,'Barra Med OK'!C102) + COUNTIF('Pau da Lima Med OK'!$C:$C,'Barra Med OK'!C102) + COUNTIF('SCV Med OK'!$C:$C,'Barra Med OK'!C102) + COUNTIF('Subúrbio Med OK'!$C:$C,'Barra Med OK'!C102) + COUNTIF('DVIS Med OK'!$C:$C,'Barra Med OK'!C102) + COUNTIF('CR Med OK'!$C:$C,'Barra Med OK'!C102) + COUNTIF('CCZ Med OK'!$C:$C,'Barra Med OK'!C102) + COUNTIF('DRCA Med OK'!$C:$C,'Barra Med OK'!C102) + COUNTIF('SAMU Med OK'!$C:$C,'Barra Med OK'!C102) + COUNTIF('ESPS Med OK'!$C:$C,'Barra Med OK'!C102) + COUNTIF('LACEM Med OK'!$C:$C,'Barra Med OK'!C102)</f>
        <v>0</v>
      </c>
    </row>
    <row r="103" spans="1:15" ht="13.5" customHeight="1">
      <c r="A103" s="15" t="s">
        <v>18</v>
      </c>
      <c r="B103" s="61">
        <v>45536</v>
      </c>
      <c r="C103" s="51">
        <v>11924</v>
      </c>
      <c r="D103" s="61">
        <v>45658</v>
      </c>
      <c r="E103" s="61">
        <v>45687</v>
      </c>
      <c r="F103" s="42">
        <f t="shared" si="15"/>
        <v>30</v>
      </c>
      <c r="G103" s="60">
        <v>235</v>
      </c>
      <c r="H103" s="14">
        <v>1</v>
      </c>
      <c r="I103" s="109">
        <f t="shared" si="16"/>
        <v>235</v>
      </c>
      <c r="J103" s="52" t="s">
        <v>214</v>
      </c>
      <c r="K103" s="51"/>
      <c r="O103" s="1">
        <f>COUNTIF('Sede Med Ok'!$C:$C,'Barra Med OK'!C103) + COUNTIF('Boca do Rio Med OK'!$C:$C,'Barra Med OK'!C103) + COUNTIF('Brotas Med OK'!$C:$C,'Barra Med OK'!C103) + COUNTIF('Cabula Med OK'!$C:$C,'Barra Med OK'!C103) + COUNTIF('Cajazeiras Med OK'!$C:$C,'Barra Med OK'!C103) + COUNTIF('CH Med OK'!$C:$C,'Barra Med OK'!C103) + COUNTIF('Itapagipe Med OK'!$C:$C,'Barra Med OK'!C103) + COUNTIF('Itapuã Med OK'!$C:$C,'Barra Med OK'!C103) + COUNTIF('Liberdade Med OK'!$C:$C,'Barra Med OK'!C103) + COUNTIF('Pau da Lima Med OK'!$C:$C,'Barra Med OK'!C103) + COUNTIF('SCV Med OK'!$C:$C,'Barra Med OK'!C103) + COUNTIF('Subúrbio Med OK'!$C:$C,'Barra Med OK'!C103) + COUNTIF('DVIS Med OK'!$C:$C,'Barra Med OK'!C103) + COUNTIF('CR Med OK'!$C:$C,'Barra Med OK'!C103) + COUNTIF('CCZ Med OK'!$C:$C,'Barra Med OK'!C103) + COUNTIF('DRCA Med OK'!$C:$C,'Barra Med OK'!C103) + COUNTIF('SAMU Med OK'!$C:$C,'Barra Med OK'!C103) + COUNTIF('ESPS Med OK'!$C:$C,'Barra Med OK'!C103) + COUNTIF('LACEM Med OK'!$C:$C,'Barra Med OK'!C103)</f>
        <v>0</v>
      </c>
    </row>
    <row r="104" spans="1:15" ht="13.5" customHeight="1">
      <c r="A104" s="15" t="s">
        <v>18</v>
      </c>
      <c r="B104" s="61">
        <v>45536</v>
      </c>
      <c r="C104" s="51">
        <v>11948</v>
      </c>
      <c r="D104" s="61">
        <v>45658</v>
      </c>
      <c r="E104" s="61">
        <v>45687</v>
      </c>
      <c r="F104" s="42">
        <f t="shared" si="15"/>
        <v>30</v>
      </c>
      <c r="G104" s="60">
        <v>235</v>
      </c>
      <c r="H104" s="14">
        <v>1</v>
      </c>
      <c r="I104" s="109">
        <f t="shared" si="16"/>
        <v>235</v>
      </c>
      <c r="J104" s="52" t="s">
        <v>193</v>
      </c>
      <c r="K104" s="51">
        <v>62343</v>
      </c>
      <c r="O104" s="1">
        <f>COUNTIF('Sede Med Ok'!$C:$C,'Barra Med OK'!C104) + COUNTIF('Boca do Rio Med OK'!$C:$C,'Barra Med OK'!C104) + COUNTIF('Brotas Med OK'!$C:$C,'Barra Med OK'!C104) + COUNTIF('Cabula Med OK'!$C:$C,'Barra Med OK'!C104) + COUNTIF('Cajazeiras Med OK'!$C:$C,'Barra Med OK'!C104) + COUNTIF('CH Med OK'!$C:$C,'Barra Med OK'!C104) + COUNTIF('Itapagipe Med OK'!$C:$C,'Barra Med OK'!C104) + COUNTIF('Itapuã Med OK'!$C:$C,'Barra Med OK'!C104) + COUNTIF('Liberdade Med OK'!$C:$C,'Barra Med OK'!C104) + COUNTIF('Pau da Lima Med OK'!$C:$C,'Barra Med OK'!C104) + COUNTIF('SCV Med OK'!$C:$C,'Barra Med OK'!C104) + COUNTIF('Subúrbio Med OK'!$C:$C,'Barra Med OK'!C104) + COUNTIF('DVIS Med OK'!$C:$C,'Barra Med OK'!C104) + COUNTIF('CR Med OK'!$C:$C,'Barra Med OK'!C104) + COUNTIF('CCZ Med OK'!$C:$C,'Barra Med OK'!C104) + COUNTIF('DRCA Med OK'!$C:$C,'Barra Med OK'!C104) + COUNTIF('SAMU Med OK'!$C:$C,'Barra Med OK'!C104) + COUNTIF('ESPS Med OK'!$C:$C,'Barra Med OK'!C104) + COUNTIF('LACEM Med OK'!$C:$C,'Barra Med OK'!C104)</f>
        <v>0</v>
      </c>
    </row>
    <row r="105" spans="1:15" ht="13.5" customHeight="1">
      <c r="A105" s="15" t="s">
        <v>15</v>
      </c>
      <c r="B105" s="61">
        <v>45536</v>
      </c>
      <c r="C105" s="51">
        <v>11232</v>
      </c>
      <c r="D105" s="61">
        <v>45658</v>
      </c>
      <c r="E105" s="61">
        <v>45687</v>
      </c>
      <c r="F105" s="42">
        <f t="shared" si="15"/>
        <v>30</v>
      </c>
      <c r="G105" s="60">
        <v>260</v>
      </c>
      <c r="H105" s="14">
        <v>1</v>
      </c>
      <c r="I105" s="109">
        <f t="shared" si="16"/>
        <v>260</v>
      </c>
      <c r="J105" s="52" t="s">
        <v>213</v>
      </c>
      <c r="K105" s="51"/>
      <c r="O105" s="1">
        <f>COUNTIF('Sede Med Ok'!$C:$C,'Barra Med OK'!C105) + COUNTIF('Boca do Rio Med OK'!$C:$C,'Barra Med OK'!C105) + COUNTIF('Brotas Med OK'!$C:$C,'Barra Med OK'!C105) + COUNTIF('Cabula Med OK'!$C:$C,'Barra Med OK'!C105) + COUNTIF('Cajazeiras Med OK'!$C:$C,'Barra Med OK'!C105) + COUNTIF('CH Med OK'!$C:$C,'Barra Med OK'!C105) + COUNTIF('Itapagipe Med OK'!$C:$C,'Barra Med OK'!C105) + COUNTIF('Itapuã Med OK'!$C:$C,'Barra Med OK'!C105) + COUNTIF('Liberdade Med OK'!$C:$C,'Barra Med OK'!C105) + COUNTIF('Pau da Lima Med OK'!$C:$C,'Barra Med OK'!C105) + COUNTIF('SCV Med OK'!$C:$C,'Barra Med OK'!C105) + COUNTIF('Subúrbio Med OK'!$C:$C,'Barra Med OK'!C105) + COUNTIF('DVIS Med OK'!$C:$C,'Barra Med OK'!C105) + COUNTIF('CR Med OK'!$C:$C,'Barra Med OK'!C105) + COUNTIF('CCZ Med OK'!$C:$C,'Barra Med OK'!C105) + COUNTIF('DRCA Med OK'!$C:$C,'Barra Med OK'!C105) + COUNTIF('SAMU Med OK'!$C:$C,'Barra Med OK'!C105) + COUNTIF('ESPS Med OK'!$C:$C,'Barra Med OK'!C105) + COUNTIF('LACEM Med OK'!$C:$C,'Barra Med OK'!C105)</f>
        <v>0</v>
      </c>
    </row>
    <row r="106" spans="1:15" ht="13.5" customHeight="1">
      <c r="A106" s="15"/>
      <c r="B106" s="61"/>
      <c r="C106" s="69"/>
      <c r="D106" s="61"/>
      <c r="E106" s="61"/>
      <c r="F106" s="42"/>
      <c r="G106" s="110"/>
      <c r="H106" s="14"/>
      <c r="I106" s="109">
        <f t="shared" si="16"/>
        <v>0</v>
      </c>
      <c r="J106" s="39"/>
      <c r="K106" s="51"/>
      <c r="O106" s="1">
        <f>COUNTIF('Sede Med Ok'!$C:$C,'Barra Med OK'!C106) + COUNTIF('Boca do Rio Med OK'!$C:$C,'Barra Med OK'!C106) + COUNTIF('Brotas Med OK'!$C:$C,'Barra Med OK'!C106) + COUNTIF('Cabula Med OK'!$C:$C,'Barra Med OK'!C106) + COUNTIF('Cajazeiras Med OK'!$C:$C,'Barra Med OK'!C106) + COUNTIF('CH Med OK'!$C:$C,'Barra Med OK'!C106) + COUNTIF('Itapagipe Med OK'!$C:$C,'Barra Med OK'!C106) + COUNTIF('Itapuã Med OK'!$C:$C,'Barra Med OK'!C106) + COUNTIF('Liberdade Med OK'!$C:$C,'Barra Med OK'!C106) + COUNTIF('Pau da Lima Med OK'!$C:$C,'Barra Med OK'!C106) + COUNTIF('SCV Med OK'!$C:$C,'Barra Med OK'!C106) + COUNTIF('Subúrbio Med OK'!$C:$C,'Barra Med OK'!C106) + COUNTIF('DVIS Med OK'!$C:$C,'Barra Med OK'!C106) + COUNTIF('CR Med OK'!$C:$C,'Barra Med OK'!C106) + COUNTIF('CCZ Med OK'!$C:$C,'Barra Med OK'!C106) + COUNTIF('DRCA Med OK'!$C:$C,'Barra Med OK'!C106) + COUNTIF('SAMU Med OK'!$C:$C,'Barra Med OK'!C106) + COUNTIF('ESPS Med OK'!$C:$C,'Barra Med OK'!C106) + COUNTIF('LACEM Med OK'!$C:$C,'Barra Med OK'!C106)</f>
        <v>0</v>
      </c>
    </row>
    <row r="107" spans="1:15" ht="13.5" customHeight="1">
      <c r="A107" s="38" t="s">
        <v>212</v>
      </c>
      <c r="B107" s="99"/>
      <c r="C107" s="10"/>
      <c r="D107" s="36"/>
      <c r="E107" s="36"/>
      <c r="F107" s="37"/>
      <c r="G107" s="97"/>
      <c r="H107" s="11">
        <f>SUM(H98:H106)</f>
        <v>8</v>
      </c>
      <c r="I107" s="94">
        <f>SUM(I98:I106)</f>
        <v>1880</v>
      </c>
      <c r="J107" s="35"/>
      <c r="K107" s="107"/>
      <c r="O107" s="1">
        <f>COUNTIF('Sede Med Ok'!$C:$C,'Barra Med OK'!C107) + COUNTIF('Boca do Rio Med OK'!$C:$C,'Barra Med OK'!C107) + COUNTIF('Brotas Med OK'!$C:$C,'Barra Med OK'!C107) + COUNTIF('Cabula Med OK'!$C:$C,'Barra Med OK'!C107) + COUNTIF('Cajazeiras Med OK'!$C:$C,'Barra Med OK'!C107) + COUNTIF('CH Med OK'!$C:$C,'Barra Med OK'!C107) + COUNTIF('Itapagipe Med OK'!$C:$C,'Barra Med OK'!C107) + COUNTIF('Itapuã Med OK'!$C:$C,'Barra Med OK'!C107) + COUNTIF('Liberdade Med OK'!$C:$C,'Barra Med OK'!C107) + COUNTIF('Pau da Lima Med OK'!$C:$C,'Barra Med OK'!C107) + COUNTIF('SCV Med OK'!$C:$C,'Barra Med OK'!C107) + COUNTIF('Subúrbio Med OK'!$C:$C,'Barra Med OK'!C107) + COUNTIF('DVIS Med OK'!$C:$C,'Barra Med OK'!C107) + COUNTIF('CR Med OK'!$C:$C,'Barra Med OK'!C107) + COUNTIF('CCZ Med OK'!$C:$C,'Barra Med OK'!C107) + COUNTIF('DRCA Med OK'!$C:$C,'Barra Med OK'!C107) + COUNTIF('SAMU Med OK'!$C:$C,'Barra Med OK'!C107) + COUNTIF('ESPS Med OK'!$C:$C,'Barra Med OK'!C107) + COUNTIF('LACEM Med OK'!$C:$C,'Barra Med OK'!C107)</f>
        <v>0</v>
      </c>
    </row>
    <row r="108" spans="1:15" ht="13.5" customHeight="1">
      <c r="A108" s="29"/>
      <c r="B108" s="32"/>
      <c r="C108" s="32"/>
      <c r="D108" s="33"/>
      <c r="E108" s="33"/>
      <c r="F108" s="34"/>
      <c r="G108" s="33"/>
      <c r="H108" s="32"/>
      <c r="I108" s="105"/>
      <c r="J108" s="30"/>
      <c r="K108" s="70"/>
      <c r="O108" s="1">
        <f>COUNTIF('Sede Med Ok'!$C:$C,'Barra Med OK'!C108) + COUNTIF('Boca do Rio Med OK'!$C:$C,'Barra Med OK'!C108) + COUNTIF('Brotas Med OK'!$C:$C,'Barra Med OK'!C108) + COUNTIF('Cabula Med OK'!$C:$C,'Barra Med OK'!C108) + COUNTIF('Cajazeiras Med OK'!$C:$C,'Barra Med OK'!C108) + COUNTIF('CH Med OK'!$C:$C,'Barra Med OK'!C108) + COUNTIF('Itapagipe Med OK'!$C:$C,'Barra Med OK'!C108) + COUNTIF('Itapuã Med OK'!$C:$C,'Barra Med OK'!C108) + COUNTIF('Liberdade Med OK'!$C:$C,'Barra Med OK'!C108) + COUNTIF('Pau da Lima Med OK'!$C:$C,'Barra Med OK'!C108) + COUNTIF('SCV Med OK'!$C:$C,'Barra Med OK'!C108) + COUNTIF('Subúrbio Med OK'!$C:$C,'Barra Med OK'!C108) + COUNTIF('DVIS Med OK'!$C:$C,'Barra Med OK'!C108) + COUNTIF('CR Med OK'!$C:$C,'Barra Med OK'!C108) + COUNTIF('CCZ Med OK'!$C:$C,'Barra Med OK'!C108) + COUNTIF('DRCA Med OK'!$C:$C,'Barra Med OK'!C108) + COUNTIF('SAMU Med OK'!$C:$C,'Barra Med OK'!C108) + COUNTIF('ESPS Med OK'!$C:$C,'Barra Med OK'!C108) + COUNTIF('LACEM Med OK'!$C:$C,'Barra Med OK'!C108)</f>
        <v>0</v>
      </c>
    </row>
    <row r="109" spans="1:15" ht="13.5" customHeight="1">
      <c r="A109" s="15" t="s">
        <v>18</v>
      </c>
      <c r="B109" s="61">
        <v>45536</v>
      </c>
      <c r="C109" s="51">
        <v>442</v>
      </c>
      <c r="D109" s="61">
        <v>45658</v>
      </c>
      <c r="E109" s="61">
        <v>45687</v>
      </c>
      <c r="F109" s="42">
        <f t="shared" ref="F109:F114" si="17">(E109-D109)+1</f>
        <v>30</v>
      </c>
      <c r="G109" s="60">
        <v>235</v>
      </c>
      <c r="H109" s="14">
        <v>1</v>
      </c>
      <c r="I109" s="109">
        <f t="shared" ref="I109:I115" si="18">G109/30*H109*F109</f>
        <v>235</v>
      </c>
      <c r="J109" s="58" t="s">
        <v>211</v>
      </c>
      <c r="K109" s="51"/>
      <c r="O109" s="1">
        <f>COUNTIF('Sede Med Ok'!$C:$C,'Barra Med OK'!C109) + COUNTIF('Boca do Rio Med OK'!$C:$C,'Barra Med OK'!C109) + COUNTIF('Brotas Med OK'!$C:$C,'Barra Med OK'!C109) + COUNTIF('Cabula Med OK'!$C:$C,'Barra Med OK'!C109) + COUNTIF('Cajazeiras Med OK'!$C:$C,'Barra Med OK'!C109) + COUNTIF('CH Med OK'!$C:$C,'Barra Med OK'!C109) + COUNTIF('Itapagipe Med OK'!$C:$C,'Barra Med OK'!C109) + COUNTIF('Itapuã Med OK'!$C:$C,'Barra Med OK'!C109) + COUNTIF('Liberdade Med OK'!$C:$C,'Barra Med OK'!C109) + COUNTIF('Pau da Lima Med OK'!$C:$C,'Barra Med OK'!C109) + COUNTIF('SCV Med OK'!$C:$C,'Barra Med OK'!C109) + COUNTIF('Subúrbio Med OK'!$C:$C,'Barra Med OK'!C109) + COUNTIF('DVIS Med OK'!$C:$C,'Barra Med OK'!C109) + COUNTIF('CR Med OK'!$C:$C,'Barra Med OK'!C109) + COUNTIF('CCZ Med OK'!$C:$C,'Barra Med OK'!C109) + COUNTIF('DRCA Med OK'!$C:$C,'Barra Med OK'!C109) + COUNTIF('SAMU Med OK'!$C:$C,'Barra Med OK'!C109) + COUNTIF('ESPS Med OK'!$C:$C,'Barra Med OK'!C109) + COUNTIF('LACEM Med OK'!$C:$C,'Barra Med OK'!C109)</f>
        <v>0</v>
      </c>
    </row>
    <row r="110" spans="1:15" ht="13.5" customHeight="1">
      <c r="A110" s="15" t="s">
        <v>18</v>
      </c>
      <c r="B110" s="61">
        <v>45536</v>
      </c>
      <c r="C110" s="14">
        <v>10748</v>
      </c>
      <c r="D110" s="61">
        <v>45658</v>
      </c>
      <c r="E110" s="61">
        <v>45687</v>
      </c>
      <c r="F110" s="42">
        <f t="shared" si="17"/>
        <v>30</v>
      </c>
      <c r="G110" s="60">
        <v>235</v>
      </c>
      <c r="H110" s="14">
        <v>1</v>
      </c>
      <c r="I110" s="109">
        <f t="shared" si="18"/>
        <v>235</v>
      </c>
      <c r="J110" s="56" t="s">
        <v>210</v>
      </c>
      <c r="K110" s="51">
        <v>36</v>
      </c>
      <c r="O110" s="1">
        <f>COUNTIF('Sede Med Ok'!$C:$C,'Barra Med OK'!C110) + COUNTIF('Boca do Rio Med OK'!$C:$C,'Barra Med OK'!C110) + COUNTIF('Brotas Med OK'!$C:$C,'Barra Med OK'!C110) + COUNTIF('Cabula Med OK'!$C:$C,'Barra Med OK'!C110) + COUNTIF('Cajazeiras Med OK'!$C:$C,'Barra Med OK'!C110) + COUNTIF('CH Med OK'!$C:$C,'Barra Med OK'!C110) + COUNTIF('Itapagipe Med OK'!$C:$C,'Barra Med OK'!C110) + COUNTIF('Itapuã Med OK'!$C:$C,'Barra Med OK'!C110) + COUNTIF('Liberdade Med OK'!$C:$C,'Barra Med OK'!C110) + COUNTIF('Pau da Lima Med OK'!$C:$C,'Barra Med OK'!C110) + COUNTIF('SCV Med OK'!$C:$C,'Barra Med OK'!C110) + COUNTIF('Subúrbio Med OK'!$C:$C,'Barra Med OK'!C110) + COUNTIF('DVIS Med OK'!$C:$C,'Barra Med OK'!C110) + COUNTIF('CR Med OK'!$C:$C,'Barra Med OK'!C110) + COUNTIF('CCZ Med OK'!$C:$C,'Barra Med OK'!C110) + COUNTIF('DRCA Med OK'!$C:$C,'Barra Med OK'!C110) + COUNTIF('SAMU Med OK'!$C:$C,'Barra Med OK'!C110) + COUNTIF('ESPS Med OK'!$C:$C,'Barra Med OK'!C110) + COUNTIF('LACEM Med OK'!$C:$C,'Barra Med OK'!C110)</f>
        <v>0</v>
      </c>
    </row>
    <row r="111" spans="1:15" ht="13.5" customHeight="1">
      <c r="A111" s="15" t="s">
        <v>18</v>
      </c>
      <c r="B111" s="61">
        <v>45536</v>
      </c>
      <c r="C111" s="14">
        <v>10747</v>
      </c>
      <c r="D111" s="61">
        <v>45658</v>
      </c>
      <c r="E111" s="61">
        <v>45687</v>
      </c>
      <c r="F111" s="42">
        <f t="shared" si="17"/>
        <v>30</v>
      </c>
      <c r="G111" s="60">
        <v>235</v>
      </c>
      <c r="H111" s="14">
        <v>1</v>
      </c>
      <c r="I111" s="109">
        <f t="shared" si="18"/>
        <v>235</v>
      </c>
      <c r="J111" s="56" t="s">
        <v>209</v>
      </c>
      <c r="K111" s="51">
        <v>36</v>
      </c>
      <c r="O111" s="1">
        <f>COUNTIF('Sede Med Ok'!$C:$C,'Barra Med OK'!C111) + COUNTIF('Boca do Rio Med OK'!$C:$C,'Barra Med OK'!C111) + COUNTIF('Brotas Med OK'!$C:$C,'Barra Med OK'!C111) + COUNTIF('Cabula Med OK'!$C:$C,'Barra Med OK'!C111) + COUNTIF('Cajazeiras Med OK'!$C:$C,'Barra Med OK'!C111) + COUNTIF('CH Med OK'!$C:$C,'Barra Med OK'!C111) + COUNTIF('Itapagipe Med OK'!$C:$C,'Barra Med OK'!C111) + COUNTIF('Itapuã Med OK'!$C:$C,'Barra Med OK'!C111) + COUNTIF('Liberdade Med OK'!$C:$C,'Barra Med OK'!C111) + COUNTIF('Pau da Lima Med OK'!$C:$C,'Barra Med OK'!C111) + COUNTIF('SCV Med OK'!$C:$C,'Barra Med OK'!C111) + COUNTIF('Subúrbio Med OK'!$C:$C,'Barra Med OK'!C111) + COUNTIF('DVIS Med OK'!$C:$C,'Barra Med OK'!C111) + COUNTIF('CR Med OK'!$C:$C,'Barra Med OK'!C111) + COUNTIF('CCZ Med OK'!$C:$C,'Barra Med OK'!C111) + COUNTIF('DRCA Med OK'!$C:$C,'Barra Med OK'!C111) + COUNTIF('SAMU Med OK'!$C:$C,'Barra Med OK'!C111) + COUNTIF('ESPS Med OK'!$C:$C,'Barra Med OK'!C111) + COUNTIF('LACEM Med OK'!$C:$C,'Barra Med OK'!C111)</f>
        <v>0</v>
      </c>
    </row>
    <row r="112" spans="1:15" ht="13.5" customHeight="1">
      <c r="A112" s="15" t="s">
        <v>18</v>
      </c>
      <c r="B112" s="61">
        <v>45536</v>
      </c>
      <c r="C112" s="14">
        <v>11364</v>
      </c>
      <c r="D112" s="61">
        <v>45658</v>
      </c>
      <c r="E112" s="61">
        <v>45687</v>
      </c>
      <c r="F112" s="42">
        <f t="shared" si="17"/>
        <v>30</v>
      </c>
      <c r="G112" s="60">
        <v>235</v>
      </c>
      <c r="H112" s="14">
        <v>1</v>
      </c>
      <c r="I112" s="109">
        <f t="shared" si="18"/>
        <v>235</v>
      </c>
      <c r="J112" s="56" t="s">
        <v>197</v>
      </c>
      <c r="K112" s="51">
        <v>58729</v>
      </c>
      <c r="O112" s="1">
        <f>COUNTIF('Sede Med Ok'!$C:$C,'Barra Med OK'!C112) + COUNTIF('Boca do Rio Med OK'!$C:$C,'Barra Med OK'!C112) + COUNTIF('Brotas Med OK'!$C:$C,'Barra Med OK'!C112) + COUNTIF('Cabula Med OK'!$C:$C,'Barra Med OK'!C112) + COUNTIF('Cajazeiras Med OK'!$C:$C,'Barra Med OK'!C112) + COUNTIF('CH Med OK'!$C:$C,'Barra Med OK'!C112) + COUNTIF('Itapagipe Med OK'!$C:$C,'Barra Med OK'!C112) + COUNTIF('Itapuã Med OK'!$C:$C,'Barra Med OK'!C112) + COUNTIF('Liberdade Med OK'!$C:$C,'Barra Med OK'!C112) + COUNTIF('Pau da Lima Med OK'!$C:$C,'Barra Med OK'!C112) + COUNTIF('SCV Med OK'!$C:$C,'Barra Med OK'!C112) + COUNTIF('Subúrbio Med OK'!$C:$C,'Barra Med OK'!C112) + COUNTIF('DVIS Med OK'!$C:$C,'Barra Med OK'!C112) + COUNTIF('CR Med OK'!$C:$C,'Barra Med OK'!C112) + COUNTIF('CCZ Med OK'!$C:$C,'Barra Med OK'!C112) + COUNTIF('DRCA Med OK'!$C:$C,'Barra Med OK'!C112) + COUNTIF('SAMU Med OK'!$C:$C,'Barra Med OK'!C112) + COUNTIF('ESPS Med OK'!$C:$C,'Barra Med OK'!C112) + COUNTIF('LACEM Med OK'!$C:$C,'Barra Med OK'!C112)</f>
        <v>0</v>
      </c>
    </row>
    <row r="113" spans="1:15" ht="13.5" customHeight="1">
      <c r="A113" s="15" t="s">
        <v>18</v>
      </c>
      <c r="B113" s="61">
        <v>45536</v>
      </c>
      <c r="C113" s="51">
        <v>1894</v>
      </c>
      <c r="D113" s="61">
        <v>45658</v>
      </c>
      <c r="E113" s="61">
        <v>45687</v>
      </c>
      <c r="F113" s="42">
        <f t="shared" si="17"/>
        <v>30</v>
      </c>
      <c r="G113" s="60">
        <v>235</v>
      </c>
      <c r="H113" s="14">
        <v>1</v>
      </c>
      <c r="I113" s="109">
        <f t="shared" si="18"/>
        <v>235</v>
      </c>
      <c r="J113" s="56" t="s">
        <v>149</v>
      </c>
      <c r="K113" s="51"/>
      <c r="O113" s="1">
        <f>COUNTIF('Sede Med Ok'!$C:$C,'Barra Med OK'!C113) + COUNTIF('Boca do Rio Med OK'!$C:$C,'Barra Med OK'!C113) + COUNTIF('Brotas Med OK'!$C:$C,'Barra Med OK'!C113) + COUNTIF('Cabula Med OK'!$C:$C,'Barra Med OK'!C113) + COUNTIF('Cajazeiras Med OK'!$C:$C,'Barra Med OK'!C113) + COUNTIF('CH Med OK'!$C:$C,'Barra Med OK'!C113) + COUNTIF('Itapagipe Med OK'!$C:$C,'Barra Med OK'!C113) + COUNTIF('Itapuã Med OK'!$C:$C,'Barra Med OK'!C113) + COUNTIF('Liberdade Med OK'!$C:$C,'Barra Med OK'!C113) + COUNTIF('Pau da Lima Med OK'!$C:$C,'Barra Med OK'!C113) + COUNTIF('SCV Med OK'!$C:$C,'Barra Med OK'!C113) + COUNTIF('Subúrbio Med OK'!$C:$C,'Barra Med OK'!C113) + COUNTIF('DVIS Med OK'!$C:$C,'Barra Med OK'!C113) + COUNTIF('CR Med OK'!$C:$C,'Barra Med OK'!C113) + COUNTIF('CCZ Med OK'!$C:$C,'Barra Med OK'!C113) + COUNTIF('DRCA Med OK'!$C:$C,'Barra Med OK'!C113) + COUNTIF('SAMU Med OK'!$C:$C,'Barra Med OK'!C113) + COUNTIF('ESPS Med OK'!$C:$C,'Barra Med OK'!C113) + COUNTIF('LACEM Med OK'!$C:$C,'Barra Med OK'!C113)</f>
        <v>0</v>
      </c>
    </row>
    <row r="114" spans="1:15" ht="13.5" customHeight="1">
      <c r="A114" s="15" t="s">
        <v>18</v>
      </c>
      <c r="B114" s="61">
        <v>45536</v>
      </c>
      <c r="C114" s="51">
        <v>14475</v>
      </c>
      <c r="D114" s="61">
        <v>45658</v>
      </c>
      <c r="E114" s="61">
        <v>45687</v>
      </c>
      <c r="F114" s="42">
        <f t="shared" si="17"/>
        <v>30</v>
      </c>
      <c r="G114" s="60">
        <v>235</v>
      </c>
      <c r="H114" s="14">
        <v>1</v>
      </c>
      <c r="I114" s="109">
        <f t="shared" si="18"/>
        <v>235</v>
      </c>
      <c r="J114" s="56" t="s">
        <v>208</v>
      </c>
      <c r="K114" s="51"/>
      <c r="O114" s="1">
        <f>COUNTIF('Sede Med Ok'!$C:$C,'Barra Med OK'!C114) + COUNTIF('Boca do Rio Med OK'!$C:$C,'Barra Med OK'!C114) + COUNTIF('Brotas Med OK'!$C:$C,'Barra Med OK'!C114) + COUNTIF('Cabula Med OK'!$C:$C,'Barra Med OK'!C114) + COUNTIF('Cajazeiras Med OK'!$C:$C,'Barra Med OK'!C114) + COUNTIF('CH Med OK'!$C:$C,'Barra Med OK'!C114) + COUNTIF('Itapagipe Med OK'!$C:$C,'Barra Med OK'!C114) + COUNTIF('Itapuã Med OK'!$C:$C,'Barra Med OK'!C114) + COUNTIF('Liberdade Med OK'!$C:$C,'Barra Med OK'!C114) + COUNTIF('Pau da Lima Med OK'!$C:$C,'Barra Med OK'!C114) + COUNTIF('SCV Med OK'!$C:$C,'Barra Med OK'!C114) + COUNTIF('Subúrbio Med OK'!$C:$C,'Barra Med OK'!C114) + COUNTIF('DVIS Med OK'!$C:$C,'Barra Med OK'!C114) + COUNTIF('CR Med OK'!$C:$C,'Barra Med OK'!C114) + COUNTIF('CCZ Med OK'!$C:$C,'Barra Med OK'!C114) + COUNTIF('DRCA Med OK'!$C:$C,'Barra Med OK'!C114) + COUNTIF('SAMU Med OK'!$C:$C,'Barra Med OK'!C114) + COUNTIF('ESPS Med OK'!$C:$C,'Barra Med OK'!C114) + COUNTIF('LACEM Med OK'!$C:$C,'Barra Med OK'!C114)</f>
        <v>0</v>
      </c>
    </row>
    <row r="115" spans="1:15" ht="13.5" customHeight="1">
      <c r="A115" s="15"/>
      <c r="B115" s="61"/>
      <c r="C115" s="14"/>
      <c r="D115" s="61"/>
      <c r="E115" s="61"/>
      <c r="F115" s="42"/>
      <c r="G115" s="110"/>
      <c r="H115" s="14"/>
      <c r="I115" s="109">
        <f t="shared" si="18"/>
        <v>0</v>
      </c>
      <c r="J115" s="39"/>
      <c r="K115" s="51"/>
      <c r="O115" s="1">
        <f>COUNTIF('Sede Med Ok'!$C:$C,'Barra Med OK'!C115) + COUNTIF('Boca do Rio Med OK'!$C:$C,'Barra Med OK'!C115) + COUNTIF('Brotas Med OK'!$C:$C,'Barra Med OK'!C115) + COUNTIF('Cabula Med OK'!$C:$C,'Barra Med OK'!C115) + COUNTIF('Cajazeiras Med OK'!$C:$C,'Barra Med OK'!C115) + COUNTIF('CH Med OK'!$C:$C,'Barra Med OK'!C115) + COUNTIF('Itapagipe Med OK'!$C:$C,'Barra Med OK'!C115) + COUNTIF('Itapuã Med OK'!$C:$C,'Barra Med OK'!C115) + COUNTIF('Liberdade Med OK'!$C:$C,'Barra Med OK'!C115) + COUNTIF('Pau da Lima Med OK'!$C:$C,'Barra Med OK'!C115) + COUNTIF('SCV Med OK'!$C:$C,'Barra Med OK'!C115) + COUNTIF('Subúrbio Med OK'!$C:$C,'Barra Med OK'!C115) + COUNTIF('DVIS Med OK'!$C:$C,'Barra Med OK'!C115) + COUNTIF('CR Med OK'!$C:$C,'Barra Med OK'!C115) + COUNTIF('CCZ Med OK'!$C:$C,'Barra Med OK'!C115) + COUNTIF('DRCA Med OK'!$C:$C,'Barra Med OK'!C115) + COUNTIF('SAMU Med OK'!$C:$C,'Barra Med OK'!C115) + COUNTIF('ESPS Med OK'!$C:$C,'Barra Med OK'!C115) + COUNTIF('LACEM Med OK'!$C:$C,'Barra Med OK'!C115)</f>
        <v>0</v>
      </c>
    </row>
    <row r="116" spans="1:15" ht="13.5" customHeight="1">
      <c r="A116" s="38" t="s">
        <v>207</v>
      </c>
      <c r="B116" s="10"/>
      <c r="C116" s="10"/>
      <c r="D116" s="36"/>
      <c r="E116" s="36"/>
      <c r="F116" s="37"/>
      <c r="G116" s="97"/>
      <c r="H116" s="11">
        <f>SUM(H109:H115)</f>
        <v>6</v>
      </c>
      <c r="I116" s="94">
        <f>SUM(I109:I115)</f>
        <v>1410</v>
      </c>
      <c r="J116" s="35"/>
      <c r="K116" s="107"/>
      <c r="O116" s="1">
        <f>COUNTIF('Sede Med Ok'!$C:$C,'Barra Med OK'!C116) + COUNTIF('Boca do Rio Med OK'!$C:$C,'Barra Med OK'!C116) + COUNTIF('Brotas Med OK'!$C:$C,'Barra Med OK'!C116) + COUNTIF('Cabula Med OK'!$C:$C,'Barra Med OK'!C116) + COUNTIF('Cajazeiras Med OK'!$C:$C,'Barra Med OK'!C116) + COUNTIF('CH Med OK'!$C:$C,'Barra Med OK'!C116) + COUNTIF('Itapagipe Med OK'!$C:$C,'Barra Med OK'!C116) + COUNTIF('Itapuã Med OK'!$C:$C,'Barra Med OK'!C116) + COUNTIF('Liberdade Med OK'!$C:$C,'Barra Med OK'!C116) + COUNTIF('Pau da Lima Med OK'!$C:$C,'Barra Med OK'!C116) + COUNTIF('SCV Med OK'!$C:$C,'Barra Med OK'!C116) + COUNTIF('Subúrbio Med OK'!$C:$C,'Barra Med OK'!C116) + COUNTIF('DVIS Med OK'!$C:$C,'Barra Med OK'!C116) + COUNTIF('CR Med OK'!$C:$C,'Barra Med OK'!C116) + COUNTIF('CCZ Med OK'!$C:$C,'Barra Med OK'!C116) + COUNTIF('DRCA Med OK'!$C:$C,'Barra Med OK'!C116) + COUNTIF('SAMU Med OK'!$C:$C,'Barra Med OK'!C116) + COUNTIF('ESPS Med OK'!$C:$C,'Barra Med OK'!C116) + COUNTIF('LACEM Med OK'!$C:$C,'Barra Med OK'!C116)</f>
        <v>0</v>
      </c>
    </row>
    <row r="117" spans="1:15" ht="13.5" customHeight="1">
      <c r="A117" s="29"/>
      <c r="B117" s="32"/>
      <c r="C117" s="32"/>
      <c r="D117" s="33"/>
      <c r="E117" s="33"/>
      <c r="F117" s="34"/>
      <c r="G117" s="33"/>
      <c r="H117" s="32"/>
      <c r="I117" s="105"/>
      <c r="J117" s="30"/>
      <c r="K117" s="70"/>
      <c r="O117" s="1">
        <f>COUNTIF('Sede Med Ok'!$C:$C,'Barra Med OK'!C117) + COUNTIF('Boca do Rio Med OK'!$C:$C,'Barra Med OK'!C117) + COUNTIF('Brotas Med OK'!$C:$C,'Barra Med OK'!C117) + COUNTIF('Cabula Med OK'!$C:$C,'Barra Med OK'!C117) + COUNTIF('Cajazeiras Med OK'!$C:$C,'Barra Med OK'!C117) + COUNTIF('CH Med OK'!$C:$C,'Barra Med OK'!C117) + COUNTIF('Itapagipe Med OK'!$C:$C,'Barra Med OK'!C117) + COUNTIF('Itapuã Med OK'!$C:$C,'Barra Med OK'!C117) + COUNTIF('Liberdade Med OK'!$C:$C,'Barra Med OK'!C117) + COUNTIF('Pau da Lima Med OK'!$C:$C,'Barra Med OK'!C117) + COUNTIF('SCV Med OK'!$C:$C,'Barra Med OK'!C117) + COUNTIF('Subúrbio Med OK'!$C:$C,'Barra Med OK'!C117) + COUNTIF('DVIS Med OK'!$C:$C,'Barra Med OK'!C117) + COUNTIF('CR Med OK'!$C:$C,'Barra Med OK'!C117) + COUNTIF('CCZ Med OK'!$C:$C,'Barra Med OK'!C117) + COUNTIF('DRCA Med OK'!$C:$C,'Barra Med OK'!C117) + COUNTIF('SAMU Med OK'!$C:$C,'Barra Med OK'!C117) + COUNTIF('ESPS Med OK'!$C:$C,'Barra Med OK'!C117) + COUNTIF('LACEM Med OK'!$C:$C,'Barra Med OK'!C117)</f>
        <v>0</v>
      </c>
    </row>
    <row r="118" spans="1:15" ht="13.5" customHeight="1">
      <c r="A118" s="15" t="s">
        <v>18</v>
      </c>
      <c r="B118" s="61">
        <v>45536</v>
      </c>
      <c r="C118" s="14">
        <v>9533</v>
      </c>
      <c r="D118" s="61">
        <v>45658</v>
      </c>
      <c r="E118" s="61">
        <v>45687</v>
      </c>
      <c r="F118" s="42">
        <f t="shared" ref="F118:F123" si="19">(E118-D118)+1</f>
        <v>30</v>
      </c>
      <c r="G118" s="60">
        <v>235</v>
      </c>
      <c r="H118" s="14">
        <v>1</v>
      </c>
      <c r="I118" s="109">
        <f t="shared" ref="I118:I124" si="20">G118/30*H118*F118</f>
        <v>235</v>
      </c>
      <c r="J118" s="67" t="s">
        <v>206</v>
      </c>
      <c r="K118" s="51"/>
      <c r="O118" s="1">
        <f>COUNTIF('Sede Med Ok'!$C:$C,'Barra Med OK'!C118) + COUNTIF('Boca do Rio Med OK'!$C:$C,'Barra Med OK'!C118) + COUNTIF('Brotas Med OK'!$C:$C,'Barra Med OK'!C118) + COUNTIF('Cabula Med OK'!$C:$C,'Barra Med OK'!C118) + COUNTIF('Cajazeiras Med OK'!$C:$C,'Barra Med OK'!C118) + COUNTIF('CH Med OK'!$C:$C,'Barra Med OK'!C118) + COUNTIF('Itapagipe Med OK'!$C:$C,'Barra Med OK'!C118) + COUNTIF('Itapuã Med OK'!$C:$C,'Barra Med OK'!C118) + COUNTIF('Liberdade Med OK'!$C:$C,'Barra Med OK'!C118) + COUNTIF('Pau da Lima Med OK'!$C:$C,'Barra Med OK'!C118) + COUNTIF('SCV Med OK'!$C:$C,'Barra Med OK'!C118) + COUNTIF('Subúrbio Med OK'!$C:$C,'Barra Med OK'!C118) + COUNTIF('DVIS Med OK'!$C:$C,'Barra Med OK'!C118) + COUNTIF('CR Med OK'!$C:$C,'Barra Med OK'!C118) + COUNTIF('CCZ Med OK'!$C:$C,'Barra Med OK'!C118) + COUNTIF('DRCA Med OK'!$C:$C,'Barra Med OK'!C118) + COUNTIF('SAMU Med OK'!$C:$C,'Barra Med OK'!C118) + COUNTIF('ESPS Med OK'!$C:$C,'Barra Med OK'!C118) + COUNTIF('LACEM Med OK'!$C:$C,'Barra Med OK'!C118)</f>
        <v>0</v>
      </c>
    </row>
    <row r="119" spans="1:15" ht="13.5" customHeight="1">
      <c r="A119" s="15" t="s">
        <v>18</v>
      </c>
      <c r="B119" s="61">
        <v>45536</v>
      </c>
      <c r="C119" s="14">
        <v>9535</v>
      </c>
      <c r="D119" s="61">
        <v>45658</v>
      </c>
      <c r="E119" s="61">
        <v>45687</v>
      </c>
      <c r="F119" s="42">
        <f t="shared" si="19"/>
        <v>30</v>
      </c>
      <c r="G119" s="60">
        <v>235</v>
      </c>
      <c r="H119" s="14">
        <v>1</v>
      </c>
      <c r="I119" s="109">
        <f t="shared" si="20"/>
        <v>235</v>
      </c>
      <c r="J119" s="67" t="s">
        <v>205</v>
      </c>
      <c r="K119" s="51"/>
      <c r="O119" s="1">
        <f>COUNTIF('Sede Med Ok'!$C:$C,'Barra Med OK'!C119) + COUNTIF('Boca do Rio Med OK'!$C:$C,'Barra Med OK'!C119) + COUNTIF('Brotas Med OK'!$C:$C,'Barra Med OK'!C119) + COUNTIF('Cabula Med OK'!$C:$C,'Barra Med OK'!C119) + COUNTIF('Cajazeiras Med OK'!$C:$C,'Barra Med OK'!C119) + COUNTIF('CH Med OK'!$C:$C,'Barra Med OK'!C119) + COUNTIF('Itapagipe Med OK'!$C:$C,'Barra Med OK'!C119) + COUNTIF('Itapuã Med OK'!$C:$C,'Barra Med OK'!C119) + COUNTIF('Liberdade Med OK'!$C:$C,'Barra Med OK'!C119) + COUNTIF('Pau da Lima Med OK'!$C:$C,'Barra Med OK'!C119) + COUNTIF('SCV Med OK'!$C:$C,'Barra Med OK'!C119) + COUNTIF('Subúrbio Med OK'!$C:$C,'Barra Med OK'!C119) + COUNTIF('DVIS Med OK'!$C:$C,'Barra Med OK'!C119) + COUNTIF('CR Med OK'!$C:$C,'Barra Med OK'!C119) + COUNTIF('CCZ Med OK'!$C:$C,'Barra Med OK'!C119) + COUNTIF('DRCA Med OK'!$C:$C,'Barra Med OK'!C119) + COUNTIF('SAMU Med OK'!$C:$C,'Barra Med OK'!C119) + COUNTIF('ESPS Med OK'!$C:$C,'Barra Med OK'!C119) + COUNTIF('LACEM Med OK'!$C:$C,'Barra Med OK'!C119)</f>
        <v>0</v>
      </c>
    </row>
    <row r="120" spans="1:15" ht="13.5" customHeight="1">
      <c r="A120" s="15" t="s">
        <v>18</v>
      </c>
      <c r="B120" s="61">
        <v>45536</v>
      </c>
      <c r="C120" s="14">
        <v>10878</v>
      </c>
      <c r="D120" s="61">
        <v>45658</v>
      </c>
      <c r="E120" s="61">
        <v>45687</v>
      </c>
      <c r="F120" s="42">
        <f t="shared" si="19"/>
        <v>30</v>
      </c>
      <c r="G120" s="60">
        <v>235</v>
      </c>
      <c r="H120" s="14">
        <v>1</v>
      </c>
      <c r="I120" s="109">
        <f t="shared" si="20"/>
        <v>235</v>
      </c>
      <c r="J120" s="67" t="s">
        <v>204</v>
      </c>
      <c r="K120" s="51"/>
      <c r="O120" s="1">
        <f>COUNTIF('Sede Med Ok'!$C:$C,'Barra Med OK'!C120) + COUNTIF('Boca do Rio Med OK'!$C:$C,'Barra Med OK'!C120) + COUNTIF('Brotas Med OK'!$C:$C,'Barra Med OK'!C120) + COUNTIF('Cabula Med OK'!$C:$C,'Barra Med OK'!C120) + COUNTIF('Cajazeiras Med OK'!$C:$C,'Barra Med OK'!C120) + COUNTIF('CH Med OK'!$C:$C,'Barra Med OK'!C120) + COUNTIF('Itapagipe Med OK'!$C:$C,'Barra Med OK'!C120) + COUNTIF('Itapuã Med OK'!$C:$C,'Barra Med OK'!C120) + COUNTIF('Liberdade Med OK'!$C:$C,'Barra Med OK'!C120) + COUNTIF('Pau da Lima Med OK'!$C:$C,'Barra Med OK'!C120) + COUNTIF('SCV Med OK'!$C:$C,'Barra Med OK'!C120) + COUNTIF('Subúrbio Med OK'!$C:$C,'Barra Med OK'!C120) + COUNTIF('DVIS Med OK'!$C:$C,'Barra Med OK'!C120) + COUNTIF('CR Med OK'!$C:$C,'Barra Med OK'!C120) + COUNTIF('CCZ Med OK'!$C:$C,'Barra Med OK'!C120) + COUNTIF('DRCA Med OK'!$C:$C,'Barra Med OK'!C120) + COUNTIF('SAMU Med OK'!$C:$C,'Barra Med OK'!C120) + COUNTIF('ESPS Med OK'!$C:$C,'Barra Med OK'!C120) + COUNTIF('LACEM Med OK'!$C:$C,'Barra Med OK'!C120)</f>
        <v>0</v>
      </c>
    </row>
    <row r="121" spans="1:15" ht="13.5" customHeight="1">
      <c r="A121" s="15" t="s">
        <v>18</v>
      </c>
      <c r="B121" s="61">
        <v>45536</v>
      </c>
      <c r="C121" s="14">
        <v>9534</v>
      </c>
      <c r="D121" s="61">
        <v>45658</v>
      </c>
      <c r="E121" s="61">
        <v>45687</v>
      </c>
      <c r="F121" s="42">
        <f t="shared" si="19"/>
        <v>30</v>
      </c>
      <c r="G121" s="60">
        <v>235</v>
      </c>
      <c r="H121" s="14">
        <v>1</v>
      </c>
      <c r="I121" s="109">
        <f t="shared" si="20"/>
        <v>235</v>
      </c>
      <c r="J121" s="67" t="s">
        <v>143</v>
      </c>
      <c r="K121" s="51"/>
      <c r="O121" s="1">
        <f>COUNTIF('Sede Med Ok'!$C:$C,'Barra Med OK'!C121) + COUNTIF('Boca do Rio Med OK'!$C:$C,'Barra Med OK'!C121) + COUNTIF('Brotas Med OK'!$C:$C,'Barra Med OK'!C121) + COUNTIF('Cabula Med OK'!$C:$C,'Barra Med OK'!C121) + COUNTIF('Cajazeiras Med OK'!$C:$C,'Barra Med OK'!C121) + COUNTIF('CH Med OK'!$C:$C,'Barra Med OK'!C121) + COUNTIF('Itapagipe Med OK'!$C:$C,'Barra Med OK'!C121) + COUNTIF('Itapuã Med OK'!$C:$C,'Barra Med OK'!C121) + COUNTIF('Liberdade Med OK'!$C:$C,'Barra Med OK'!C121) + COUNTIF('Pau da Lima Med OK'!$C:$C,'Barra Med OK'!C121) + COUNTIF('SCV Med OK'!$C:$C,'Barra Med OK'!C121) + COUNTIF('Subúrbio Med OK'!$C:$C,'Barra Med OK'!C121) + COUNTIF('DVIS Med OK'!$C:$C,'Barra Med OK'!C121) + COUNTIF('CR Med OK'!$C:$C,'Barra Med OK'!C121) + COUNTIF('CCZ Med OK'!$C:$C,'Barra Med OK'!C121) + COUNTIF('DRCA Med OK'!$C:$C,'Barra Med OK'!C121) + COUNTIF('SAMU Med OK'!$C:$C,'Barra Med OK'!C121) + COUNTIF('ESPS Med OK'!$C:$C,'Barra Med OK'!C121) + COUNTIF('LACEM Med OK'!$C:$C,'Barra Med OK'!C121)</f>
        <v>0</v>
      </c>
    </row>
    <row r="122" spans="1:15" ht="13.5" customHeight="1">
      <c r="A122" s="15" t="s">
        <v>18</v>
      </c>
      <c r="B122" s="61">
        <v>45536</v>
      </c>
      <c r="C122" s="14">
        <v>877</v>
      </c>
      <c r="D122" s="61">
        <v>45658</v>
      </c>
      <c r="E122" s="61">
        <v>45687</v>
      </c>
      <c r="F122" s="42">
        <f t="shared" si="19"/>
        <v>30</v>
      </c>
      <c r="G122" s="60">
        <v>235</v>
      </c>
      <c r="H122" s="14">
        <v>1</v>
      </c>
      <c r="I122" s="109">
        <f t="shared" si="20"/>
        <v>235</v>
      </c>
      <c r="J122" s="67" t="s">
        <v>203</v>
      </c>
      <c r="K122" s="51"/>
      <c r="O122" s="1">
        <f>COUNTIF('Sede Med Ok'!$C:$C,'Barra Med OK'!C122) + COUNTIF('Boca do Rio Med OK'!$C:$C,'Barra Med OK'!C122) + COUNTIF('Brotas Med OK'!$C:$C,'Barra Med OK'!C122) + COUNTIF('Cabula Med OK'!$C:$C,'Barra Med OK'!C122) + COUNTIF('Cajazeiras Med OK'!$C:$C,'Barra Med OK'!C122) + COUNTIF('CH Med OK'!$C:$C,'Barra Med OK'!C122) + COUNTIF('Itapagipe Med OK'!$C:$C,'Barra Med OK'!C122) + COUNTIF('Itapuã Med OK'!$C:$C,'Barra Med OK'!C122) + COUNTIF('Liberdade Med OK'!$C:$C,'Barra Med OK'!C122) + COUNTIF('Pau da Lima Med OK'!$C:$C,'Barra Med OK'!C122) + COUNTIF('SCV Med OK'!$C:$C,'Barra Med OK'!C122) + COUNTIF('Subúrbio Med OK'!$C:$C,'Barra Med OK'!C122) + COUNTIF('DVIS Med OK'!$C:$C,'Barra Med OK'!C122) + COUNTIF('CR Med OK'!$C:$C,'Barra Med OK'!C122) + COUNTIF('CCZ Med OK'!$C:$C,'Barra Med OK'!C122) + COUNTIF('DRCA Med OK'!$C:$C,'Barra Med OK'!C122) + COUNTIF('SAMU Med OK'!$C:$C,'Barra Med OK'!C122) + COUNTIF('ESPS Med OK'!$C:$C,'Barra Med OK'!C122) + COUNTIF('LACEM Med OK'!$C:$C,'Barra Med OK'!C122)</f>
        <v>0</v>
      </c>
    </row>
    <row r="123" spans="1:15" ht="13.5" customHeight="1">
      <c r="A123" s="15" t="s">
        <v>18</v>
      </c>
      <c r="B123" s="61">
        <v>45536</v>
      </c>
      <c r="C123" s="14">
        <v>12035</v>
      </c>
      <c r="D123" s="61">
        <v>45658</v>
      </c>
      <c r="E123" s="61">
        <v>45687</v>
      </c>
      <c r="F123" s="42">
        <f t="shared" si="19"/>
        <v>30</v>
      </c>
      <c r="G123" s="60">
        <v>235</v>
      </c>
      <c r="H123" s="14">
        <v>1</v>
      </c>
      <c r="I123" s="109">
        <f t="shared" si="20"/>
        <v>235</v>
      </c>
      <c r="J123" s="67" t="s">
        <v>182</v>
      </c>
      <c r="K123" s="51"/>
      <c r="O123" s="1">
        <f>COUNTIF('Sede Med Ok'!$C:$C,'Barra Med OK'!C123) + COUNTIF('Boca do Rio Med OK'!$C:$C,'Barra Med OK'!C123) + COUNTIF('Brotas Med OK'!$C:$C,'Barra Med OK'!C123) + COUNTIF('Cabula Med OK'!$C:$C,'Barra Med OK'!C123) + COUNTIF('Cajazeiras Med OK'!$C:$C,'Barra Med OK'!C123) + COUNTIF('CH Med OK'!$C:$C,'Barra Med OK'!C123) + COUNTIF('Itapagipe Med OK'!$C:$C,'Barra Med OK'!C123) + COUNTIF('Itapuã Med OK'!$C:$C,'Barra Med OK'!C123) + COUNTIF('Liberdade Med OK'!$C:$C,'Barra Med OK'!C123) + COUNTIF('Pau da Lima Med OK'!$C:$C,'Barra Med OK'!C123) + COUNTIF('SCV Med OK'!$C:$C,'Barra Med OK'!C123) + COUNTIF('Subúrbio Med OK'!$C:$C,'Barra Med OK'!C123) + COUNTIF('DVIS Med OK'!$C:$C,'Barra Med OK'!C123) + COUNTIF('CR Med OK'!$C:$C,'Barra Med OK'!C123) + COUNTIF('CCZ Med OK'!$C:$C,'Barra Med OK'!C123) + COUNTIF('DRCA Med OK'!$C:$C,'Barra Med OK'!C123) + COUNTIF('SAMU Med OK'!$C:$C,'Barra Med OK'!C123) + COUNTIF('ESPS Med OK'!$C:$C,'Barra Med OK'!C123) + COUNTIF('LACEM Med OK'!$C:$C,'Barra Med OK'!C123)</f>
        <v>0</v>
      </c>
    </row>
    <row r="124" spans="1:15" ht="13.5" customHeight="1">
      <c r="A124" s="15"/>
      <c r="B124" s="61"/>
      <c r="C124" s="14"/>
      <c r="D124" s="61"/>
      <c r="E124" s="61"/>
      <c r="F124" s="42"/>
      <c r="G124" s="110"/>
      <c r="H124" s="51"/>
      <c r="I124" s="109">
        <f t="shared" si="20"/>
        <v>0</v>
      </c>
      <c r="J124" s="15"/>
      <c r="K124" s="51"/>
      <c r="O124" s="1">
        <f>COUNTIF('Sede Med Ok'!$C:$C,'Barra Med OK'!C124) + COUNTIF('Boca do Rio Med OK'!$C:$C,'Barra Med OK'!C124) + COUNTIF('Brotas Med OK'!$C:$C,'Barra Med OK'!C124) + COUNTIF('Cabula Med OK'!$C:$C,'Barra Med OK'!C124) + COUNTIF('Cajazeiras Med OK'!$C:$C,'Barra Med OK'!C124) + COUNTIF('CH Med OK'!$C:$C,'Barra Med OK'!C124) + COUNTIF('Itapagipe Med OK'!$C:$C,'Barra Med OK'!C124) + COUNTIF('Itapuã Med OK'!$C:$C,'Barra Med OK'!C124) + COUNTIF('Liberdade Med OK'!$C:$C,'Barra Med OK'!C124) + COUNTIF('Pau da Lima Med OK'!$C:$C,'Barra Med OK'!C124) + COUNTIF('SCV Med OK'!$C:$C,'Barra Med OK'!C124) + COUNTIF('Subúrbio Med OK'!$C:$C,'Barra Med OK'!C124) + COUNTIF('DVIS Med OK'!$C:$C,'Barra Med OK'!C124) + COUNTIF('CR Med OK'!$C:$C,'Barra Med OK'!C124) + COUNTIF('CCZ Med OK'!$C:$C,'Barra Med OK'!C124) + COUNTIF('DRCA Med OK'!$C:$C,'Barra Med OK'!C124) + COUNTIF('SAMU Med OK'!$C:$C,'Barra Med OK'!C124) + COUNTIF('ESPS Med OK'!$C:$C,'Barra Med OK'!C124) + COUNTIF('LACEM Med OK'!$C:$C,'Barra Med OK'!C124)</f>
        <v>0</v>
      </c>
    </row>
    <row r="125" spans="1:15" ht="13.5" customHeight="1">
      <c r="A125" s="38" t="s">
        <v>202</v>
      </c>
      <c r="B125" s="99"/>
      <c r="C125" s="98"/>
      <c r="D125" s="36"/>
      <c r="E125" s="36"/>
      <c r="F125" s="37"/>
      <c r="G125" s="97"/>
      <c r="H125" s="11">
        <f>SUM(H118:H124)</f>
        <v>6</v>
      </c>
      <c r="I125" s="108">
        <f>SUM(I118:I124)</f>
        <v>1410</v>
      </c>
      <c r="J125" s="35"/>
      <c r="K125" s="107"/>
      <c r="O125" s="1">
        <f>COUNTIF('Sede Med Ok'!$C:$C,'Barra Med OK'!C125) + COUNTIF('Boca do Rio Med OK'!$C:$C,'Barra Med OK'!C125) + COUNTIF('Brotas Med OK'!$C:$C,'Barra Med OK'!C125) + COUNTIF('Cabula Med OK'!$C:$C,'Barra Med OK'!C125) + COUNTIF('Cajazeiras Med OK'!$C:$C,'Barra Med OK'!C125) + COUNTIF('CH Med OK'!$C:$C,'Barra Med OK'!C125) + COUNTIF('Itapagipe Med OK'!$C:$C,'Barra Med OK'!C125) + COUNTIF('Itapuã Med OK'!$C:$C,'Barra Med OK'!C125) + COUNTIF('Liberdade Med OK'!$C:$C,'Barra Med OK'!C125) + COUNTIF('Pau da Lima Med OK'!$C:$C,'Barra Med OK'!C125) + COUNTIF('SCV Med OK'!$C:$C,'Barra Med OK'!C125) + COUNTIF('Subúrbio Med OK'!$C:$C,'Barra Med OK'!C125) + COUNTIF('DVIS Med OK'!$C:$C,'Barra Med OK'!C125) + COUNTIF('CR Med OK'!$C:$C,'Barra Med OK'!C125) + COUNTIF('CCZ Med OK'!$C:$C,'Barra Med OK'!C125) + COUNTIF('DRCA Med OK'!$C:$C,'Barra Med OK'!C125) + COUNTIF('SAMU Med OK'!$C:$C,'Barra Med OK'!C125) + COUNTIF('ESPS Med OK'!$C:$C,'Barra Med OK'!C125) + COUNTIF('LACEM Med OK'!$C:$C,'Barra Med OK'!C125)</f>
        <v>0</v>
      </c>
    </row>
    <row r="126" spans="1:15" ht="13.5" customHeight="1">
      <c r="A126" s="548"/>
      <c r="B126" s="549"/>
      <c r="C126" s="549"/>
      <c r="D126" s="549"/>
      <c r="E126" s="549"/>
      <c r="F126" s="549"/>
      <c r="G126" s="549"/>
      <c r="H126" s="549"/>
      <c r="I126" s="549"/>
      <c r="J126" s="549"/>
      <c r="K126" s="549"/>
      <c r="O126" s="1">
        <f>COUNTIF('Sede Med Ok'!$C:$C,'Barra Med OK'!C126) + COUNTIF('Boca do Rio Med OK'!$C:$C,'Barra Med OK'!C126) + COUNTIF('Brotas Med OK'!$C:$C,'Barra Med OK'!C126) + COUNTIF('Cabula Med OK'!$C:$C,'Barra Med OK'!C126) + COUNTIF('Cajazeiras Med OK'!$C:$C,'Barra Med OK'!C126) + COUNTIF('CH Med OK'!$C:$C,'Barra Med OK'!C126) + COUNTIF('Itapagipe Med OK'!$C:$C,'Barra Med OK'!C126) + COUNTIF('Itapuã Med OK'!$C:$C,'Barra Med OK'!C126) + COUNTIF('Liberdade Med OK'!$C:$C,'Barra Med OK'!C126) + COUNTIF('Pau da Lima Med OK'!$C:$C,'Barra Med OK'!C126) + COUNTIF('SCV Med OK'!$C:$C,'Barra Med OK'!C126) + COUNTIF('Subúrbio Med OK'!$C:$C,'Barra Med OK'!C126) + COUNTIF('DVIS Med OK'!$C:$C,'Barra Med OK'!C126) + COUNTIF('CR Med OK'!$C:$C,'Barra Med OK'!C126) + COUNTIF('CCZ Med OK'!$C:$C,'Barra Med OK'!C126) + COUNTIF('DRCA Med OK'!$C:$C,'Barra Med OK'!C126) + COUNTIF('SAMU Med OK'!$C:$C,'Barra Med OK'!C126) + COUNTIF('ESPS Med OK'!$C:$C,'Barra Med OK'!C126) + COUNTIF('LACEM Med OK'!$C:$C,'Barra Med OK'!C126)</f>
        <v>0</v>
      </c>
    </row>
    <row r="127" spans="1:15" ht="13.5" customHeight="1">
      <c r="A127" s="15" t="s">
        <v>22</v>
      </c>
      <c r="B127" s="61">
        <v>45524</v>
      </c>
      <c r="C127" s="14">
        <v>14226</v>
      </c>
      <c r="D127" s="61">
        <v>45658</v>
      </c>
      <c r="E127" s="61">
        <v>45687</v>
      </c>
      <c r="F127" s="42">
        <f>(E127-D127)+1</f>
        <v>30</v>
      </c>
      <c r="G127" s="60">
        <v>210</v>
      </c>
      <c r="H127" s="14">
        <v>1</v>
      </c>
      <c r="I127" s="109">
        <f t="shared" ref="I127:I132" si="21">G127/30*H127*F127</f>
        <v>210</v>
      </c>
      <c r="J127" s="58" t="s">
        <v>242</v>
      </c>
      <c r="K127" s="14">
        <v>67363</v>
      </c>
      <c r="O127" s="1">
        <f>COUNTIF('Sede Med Ok'!$C:$C,'Barra Med OK'!C127) + COUNTIF('Boca do Rio Med OK'!$C:$C,'Barra Med OK'!C127) + COUNTIF('Brotas Med OK'!$C:$C,'Barra Med OK'!C127) + COUNTIF('Cabula Med OK'!$C:$C,'Barra Med OK'!C127) + COUNTIF('Cajazeiras Med OK'!$C:$C,'Barra Med OK'!C127) + COUNTIF('CH Med OK'!$C:$C,'Barra Med OK'!C127) + COUNTIF('Itapagipe Med OK'!$C:$C,'Barra Med OK'!C127) + COUNTIF('Itapuã Med OK'!$C:$C,'Barra Med OK'!C127) + COUNTIF('Liberdade Med OK'!$C:$C,'Barra Med OK'!C127) + COUNTIF('Pau da Lima Med OK'!$C:$C,'Barra Med OK'!C127) + COUNTIF('SCV Med OK'!$C:$C,'Barra Med OK'!C127) + COUNTIF('Subúrbio Med OK'!$C:$C,'Barra Med OK'!C127) + COUNTIF('DVIS Med OK'!$C:$C,'Barra Med OK'!C127) + COUNTIF('CR Med OK'!$C:$C,'Barra Med OK'!C127) + COUNTIF('CCZ Med OK'!$C:$C,'Barra Med OK'!C127) + COUNTIF('DRCA Med OK'!$C:$C,'Barra Med OK'!C127) + COUNTIF('SAMU Med OK'!$C:$C,'Barra Med OK'!C127) + COUNTIF('ESPS Med OK'!$C:$C,'Barra Med OK'!C127) + COUNTIF('LACEM Med OK'!$C:$C,'Barra Med OK'!C127)</f>
        <v>0</v>
      </c>
    </row>
    <row r="128" spans="1:15" ht="13.5" customHeight="1">
      <c r="A128" s="15" t="s">
        <v>20</v>
      </c>
      <c r="B128" s="61">
        <v>45536</v>
      </c>
      <c r="C128" s="14">
        <v>8917</v>
      </c>
      <c r="D128" s="61">
        <v>45658</v>
      </c>
      <c r="E128" s="61">
        <v>45687</v>
      </c>
      <c r="F128" s="42">
        <f>(E128-D128)+1</f>
        <v>30</v>
      </c>
      <c r="G128" s="60">
        <v>57</v>
      </c>
      <c r="H128" s="14">
        <v>1</v>
      </c>
      <c r="I128" s="109">
        <f t="shared" si="21"/>
        <v>57</v>
      </c>
      <c r="J128" s="67" t="s">
        <v>201</v>
      </c>
      <c r="K128" s="51"/>
      <c r="O128" s="1">
        <f>COUNTIF('Sede Med Ok'!$C:$C,'Barra Med OK'!C128) + COUNTIF('Boca do Rio Med OK'!$C:$C,'Barra Med OK'!C128) + COUNTIF('Brotas Med OK'!$C:$C,'Barra Med OK'!C128) + COUNTIF('Cabula Med OK'!$C:$C,'Barra Med OK'!C128) + COUNTIF('Cajazeiras Med OK'!$C:$C,'Barra Med OK'!C128) + COUNTIF('CH Med OK'!$C:$C,'Barra Med OK'!C128) + COUNTIF('Itapagipe Med OK'!$C:$C,'Barra Med OK'!C128) + COUNTIF('Itapuã Med OK'!$C:$C,'Barra Med OK'!C128) + COUNTIF('Liberdade Med OK'!$C:$C,'Barra Med OK'!C128) + COUNTIF('Pau da Lima Med OK'!$C:$C,'Barra Med OK'!C128) + COUNTIF('SCV Med OK'!$C:$C,'Barra Med OK'!C128) + COUNTIF('Subúrbio Med OK'!$C:$C,'Barra Med OK'!C128) + COUNTIF('DVIS Med OK'!$C:$C,'Barra Med OK'!C128) + COUNTIF('CR Med OK'!$C:$C,'Barra Med OK'!C128) + COUNTIF('CCZ Med OK'!$C:$C,'Barra Med OK'!C128) + COUNTIF('DRCA Med OK'!$C:$C,'Barra Med OK'!C128) + COUNTIF('SAMU Med OK'!$C:$C,'Barra Med OK'!C128) + COUNTIF('ESPS Med OK'!$C:$C,'Barra Med OK'!C128) + COUNTIF('LACEM Med OK'!$C:$C,'Barra Med OK'!C128)</f>
        <v>0</v>
      </c>
    </row>
    <row r="129" spans="1:15" ht="13.5" customHeight="1">
      <c r="A129" s="15" t="s">
        <v>20</v>
      </c>
      <c r="B129" s="61">
        <v>45572</v>
      </c>
      <c r="C129" s="14">
        <v>13889</v>
      </c>
      <c r="D129" s="61">
        <v>45658</v>
      </c>
      <c r="E129" s="61">
        <v>45687</v>
      </c>
      <c r="F129" s="114">
        <f>(E129-D129)+1</f>
        <v>30</v>
      </c>
      <c r="G129" s="60">
        <v>57</v>
      </c>
      <c r="H129" s="14">
        <v>1</v>
      </c>
      <c r="I129" s="59">
        <f t="shared" si="21"/>
        <v>57</v>
      </c>
      <c r="J129" s="58" t="s">
        <v>1072</v>
      </c>
      <c r="K129" s="14">
        <v>68863</v>
      </c>
      <c r="O129" s="1">
        <f>COUNTIF('Sede Med Ok'!$C:$C,'Barra Med OK'!C129) + COUNTIF('Boca do Rio Med OK'!$C:$C,'Barra Med OK'!C129) + COUNTIF('Brotas Med OK'!$C:$C,'Barra Med OK'!C129) + COUNTIF('Cabula Med OK'!$C:$C,'Barra Med OK'!C129) + COUNTIF('Cajazeiras Med OK'!$C:$C,'Barra Med OK'!C129) + COUNTIF('CH Med OK'!$C:$C,'Barra Med OK'!C129) + COUNTIF('Itapagipe Med OK'!$C:$C,'Barra Med OK'!C129) + COUNTIF('Itapuã Med OK'!$C:$C,'Barra Med OK'!C129) + COUNTIF('Liberdade Med OK'!$C:$C,'Barra Med OK'!C129) + COUNTIF('Pau da Lima Med OK'!$C:$C,'Barra Med OK'!C129) + COUNTIF('SCV Med OK'!$C:$C,'Barra Med OK'!C129) + COUNTIF('Subúrbio Med OK'!$C:$C,'Barra Med OK'!C129) + COUNTIF('DVIS Med OK'!$C:$C,'Barra Med OK'!C129) + COUNTIF('CR Med OK'!$C:$C,'Barra Med OK'!C129) + COUNTIF('CCZ Med OK'!$C:$C,'Barra Med OK'!C129) + COUNTIF('DRCA Med OK'!$C:$C,'Barra Med OK'!C129) + COUNTIF('SAMU Med OK'!$C:$C,'Barra Med OK'!C129) + COUNTIF('ESPS Med OK'!$C:$C,'Barra Med OK'!C129) + COUNTIF('LACEM Med OK'!$C:$C,'Barra Med OK'!C129)</f>
        <v>0</v>
      </c>
    </row>
    <row r="130" spans="1:15" ht="13.5" customHeight="1">
      <c r="A130" s="132" t="s">
        <v>18</v>
      </c>
      <c r="B130" s="61">
        <v>45536</v>
      </c>
      <c r="C130" s="125">
        <v>11954</v>
      </c>
      <c r="D130" s="61">
        <v>45658</v>
      </c>
      <c r="E130" s="61">
        <v>45687</v>
      </c>
      <c r="F130" s="129">
        <f>(E130-D130)+1</f>
        <v>30</v>
      </c>
      <c r="G130" s="128">
        <v>235</v>
      </c>
      <c r="H130" s="125">
        <v>1</v>
      </c>
      <c r="I130" s="127">
        <f t="shared" si="21"/>
        <v>235</v>
      </c>
      <c r="J130" s="332" t="s">
        <v>200</v>
      </c>
      <c r="K130" s="152"/>
      <c r="O130" s="1">
        <f>COUNTIF('Sede Med Ok'!$C:$C,'Barra Med OK'!C130) + COUNTIF('Boca do Rio Med OK'!$C:$C,'Barra Med OK'!C130) + COUNTIF('Brotas Med OK'!$C:$C,'Barra Med OK'!C130) + COUNTIF('Cabula Med OK'!$C:$C,'Barra Med OK'!C130) + COUNTIF('Cajazeiras Med OK'!$C:$C,'Barra Med OK'!C130) + COUNTIF('CH Med OK'!$C:$C,'Barra Med OK'!C130) + COUNTIF('Itapagipe Med OK'!$C:$C,'Barra Med OK'!C130) + COUNTIF('Itapuã Med OK'!$C:$C,'Barra Med OK'!C130) + COUNTIF('Liberdade Med OK'!$C:$C,'Barra Med OK'!C130) + COUNTIF('Pau da Lima Med OK'!$C:$C,'Barra Med OK'!C130) + COUNTIF('SCV Med OK'!$C:$C,'Barra Med OK'!C130) + COUNTIF('Subúrbio Med OK'!$C:$C,'Barra Med OK'!C130) + COUNTIF('DVIS Med OK'!$C:$C,'Barra Med OK'!C130) + COUNTIF('CR Med OK'!$C:$C,'Barra Med OK'!C130) + COUNTIF('CCZ Med OK'!$C:$C,'Barra Med OK'!C130) + COUNTIF('DRCA Med OK'!$C:$C,'Barra Med OK'!C130) + COUNTIF('SAMU Med OK'!$C:$C,'Barra Med OK'!C130) + COUNTIF('ESPS Med OK'!$C:$C,'Barra Med OK'!C130) + COUNTIF('LACEM Med OK'!$C:$C,'Barra Med OK'!C130)</f>
        <v>0</v>
      </c>
    </row>
    <row r="131" spans="1:15" ht="13.5" customHeight="1">
      <c r="A131" s="15" t="s">
        <v>17</v>
      </c>
      <c r="B131" s="130">
        <v>45536</v>
      </c>
      <c r="C131" s="125">
        <v>12236</v>
      </c>
      <c r="D131" s="61">
        <v>45658</v>
      </c>
      <c r="E131" s="61">
        <v>45687</v>
      </c>
      <c r="F131" s="129">
        <f>(E131-D131)+1</f>
        <v>30</v>
      </c>
      <c r="G131" s="128">
        <v>238</v>
      </c>
      <c r="H131" s="125">
        <v>1</v>
      </c>
      <c r="I131" s="127">
        <f t="shared" si="21"/>
        <v>238</v>
      </c>
      <c r="J131" s="126" t="s">
        <v>241</v>
      </c>
      <c r="K131" s="125"/>
      <c r="O131" s="1">
        <f>COUNTIF('Sede Med Ok'!$C:$C,'Barra Med OK'!C131) + COUNTIF('Boca do Rio Med OK'!$C:$C,'Barra Med OK'!C131) + COUNTIF('Brotas Med OK'!$C:$C,'Barra Med OK'!C131) + COUNTIF('Cabula Med OK'!$C:$C,'Barra Med OK'!C131) + COUNTIF('Cajazeiras Med OK'!$C:$C,'Barra Med OK'!C131) + COUNTIF('CH Med OK'!$C:$C,'Barra Med OK'!C131) + COUNTIF('Itapagipe Med OK'!$C:$C,'Barra Med OK'!C131) + COUNTIF('Itapuã Med OK'!$C:$C,'Barra Med OK'!C131) + COUNTIF('Liberdade Med OK'!$C:$C,'Barra Med OK'!C131) + COUNTIF('Pau da Lima Med OK'!$C:$C,'Barra Med OK'!C131) + COUNTIF('SCV Med OK'!$C:$C,'Barra Med OK'!C131) + COUNTIF('Subúrbio Med OK'!$C:$C,'Barra Med OK'!C131) + COUNTIF('DVIS Med OK'!$C:$C,'Barra Med OK'!C131) + COUNTIF('CR Med OK'!$C:$C,'Barra Med OK'!C131) + COUNTIF('CCZ Med OK'!$C:$C,'Barra Med OK'!C131) + COUNTIF('DRCA Med OK'!$C:$C,'Barra Med OK'!C131) + COUNTIF('SAMU Med OK'!$C:$C,'Barra Med OK'!C131) + COUNTIF('ESPS Med OK'!$C:$C,'Barra Med OK'!C131) + COUNTIF('LACEM Med OK'!$C:$C,'Barra Med OK'!C131)</f>
        <v>0</v>
      </c>
    </row>
    <row r="132" spans="1:15" ht="13.5" customHeight="1">
      <c r="A132" s="15"/>
      <c r="B132" s="61"/>
      <c r="C132" s="104"/>
      <c r="D132" s="61"/>
      <c r="E132" s="61"/>
      <c r="F132" s="42"/>
      <c r="G132" s="110"/>
      <c r="H132" s="51"/>
      <c r="I132" s="109">
        <f t="shared" si="21"/>
        <v>0</v>
      </c>
      <c r="J132" s="15"/>
      <c r="K132" s="51"/>
      <c r="O132" s="1">
        <f>COUNTIF('Sede Med Ok'!$C:$C,'Barra Med OK'!C132) + COUNTIF('Boca do Rio Med OK'!$C:$C,'Barra Med OK'!C132) + COUNTIF('Brotas Med OK'!$C:$C,'Barra Med OK'!C132) + COUNTIF('Cabula Med OK'!$C:$C,'Barra Med OK'!C132) + COUNTIF('Cajazeiras Med OK'!$C:$C,'Barra Med OK'!C132) + COUNTIF('CH Med OK'!$C:$C,'Barra Med OK'!C132) + COUNTIF('Itapagipe Med OK'!$C:$C,'Barra Med OK'!C132) + COUNTIF('Itapuã Med OK'!$C:$C,'Barra Med OK'!C132) + COUNTIF('Liberdade Med OK'!$C:$C,'Barra Med OK'!C132) + COUNTIF('Pau da Lima Med OK'!$C:$C,'Barra Med OK'!C132) + COUNTIF('SCV Med OK'!$C:$C,'Barra Med OK'!C132) + COUNTIF('Subúrbio Med OK'!$C:$C,'Barra Med OK'!C132) + COUNTIF('DVIS Med OK'!$C:$C,'Barra Med OK'!C132) + COUNTIF('CR Med OK'!$C:$C,'Barra Med OK'!C132) + COUNTIF('CCZ Med OK'!$C:$C,'Barra Med OK'!C132) + COUNTIF('DRCA Med OK'!$C:$C,'Barra Med OK'!C132) + COUNTIF('SAMU Med OK'!$C:$C,'Barra Med OK'!C132) + COUNTIF('ESPS Med OK'!$C:$C,'Barra Med OK'!C132) + COUNTIF('LACEM Med OK'!$C:$C,'Barra Med OK'!C132)</f>
        <v>0</v>
      </c>
    </row>
    <row r="133" spans="1:15" ht="13.5" customHeight="1">
      <c r="A133" s="38" t="s">
        <v>199</v>
      </c>
      <c r="B133" s="99"/>
      <c r="C133" s="98"/>
      <c r="D133" s="36"/>
      <c r="E133" s="36"/>
      <c r="F133" s="37"/>
      <c r="G133" s="97"/>
      <c r="H133" s="11">
        <f>SUM(H127:H132)</f>
        <v>5</v>
      </c>
      <c r="I133" s="108">
        <f>SUM(I127:I132)</f>
        <v>797</v>
      </c>
      <c r="J133" s="35"/>
      <c r="K133" s="107"/>
      <c r="O133" s="1">
        <f>COUNTIF('Sede Med Ok'!$C:$C,'Barra Med OK'!C133) + COUNTIF('Boca do Rio Med OK'!$C:$C,'Barra Med OK'!C133) + COUNTIF('Brotas Med OK'!$C:$C,'Barra Med OK'!C133) + COUNTIF('Cabula Med OK'!$C:$C,'Barra Med OK'!C133) + COUNTIF('Cajazeiras Med OK'!$C:$C,'Barra Med OK'!C133) + COUNTIF('CH Med OK'!$C:$C,'Barra Med OK'!C133) + COUNTIF('Itapagipe Med OK'!$C:$C,'Barra Med OK'!C133) + COUNTIF('Itapuã Med OK'!$C:$C,'Barra Med OK'!C133) + COUNTIF('Liberdade Med OK'!$C:$C,'Barra Med OK'!C133) + COUNTIF('Pau da Lima Med OK'!$C:$C,'Barra Med OK'!C133) + COUNTIF('SCV Med OK'!$C:$C,'Barra Med OK'!C133) + COUNTIF('Subúrbio Med OK'!$C:$C,'Barra Med OK'!C133) + COUNTIF('DVIS Med OK'!$C:$C,'Barra Med OK'!C133) + COUNTIF('CR Med OK'!$C:$C,'Barra Med OK'!C133) + COUNTIF('CCZ Med OK'!$C:$C,'Barra Med OK'!C133) + COUNTIF('DRCA Med OK'!$C:$C,'Barra Med OK'!C133) + COUNTIF('SAMU Med OK'!$C:$C,'Barra Med OK'!C133) + COUNTIF('ESPS Med OK'!$C:$C,'Barra Med OK'!C133) + COUNTIF('LACEM Med OK'!$C:$C,'Barra Med OK'!C133)</f>
        <v>0</v>
      </c>
    </row>
    <row r="134" spans="1:15" ht="13.5" customHeight="1">
      <c r="A134" s="29"/>
      <c r="B134" s="32"/>
      <c r="C134" s="32"/>
      <c r="D134" s="33"/>
      <c r="E134" s="33"/>
      <c r="F134" s="34"/>
      <c r="G134" s="33"/>
      <c r="H134" s="32"/>
      <c r="I134" s="105"/>
      <c r="J134" s="30"/>
      <c r="K134" s="70"/>
      <c r="O134" s="1">
        <f>COUNTIF('Sede Med Ok'!$C:$C,'Barra Med OK'!C134) + COUNTIF('Boca do Rio Med OK'!$C:$C,'Barra Med OK'!C134) + COUNTIF('Brotas Med OK'!$C:$C,'Barra Med OK'!C134) + COUNTIF('Cabula Med OK'!$C:$C,'Barra Med OK'!C134) + COUNTIF('Cajazeiras Med OK'!$C:$C,'Barra Med OK'!C134) + COUNTIF('CH Med OK'!$C:$C,'Barra Med OK'!C134) + COUNTIF('Itapagipe Med OK'!$C:$C,'Barra Med OK'!C134) + COUNTIF('Itapuã Med OK'!$C:$C,'Barra Med OK'!C134) + COUNTIF('Liberdade Med OK'!$C:$C,'Barra Med OK'!C134) + COUNTIF('Pau da Lima Med OK'!$C:$C,'Barra Med OK'!C134) + COUNTIF('SCV Med OK'!$C:$C,'Barra Med OK'!C134) + COUNTIF('Subúrbio Med OK'!$C:$C,'Barra Med OK'!C134) + COUNTIF('DVIS Med OK'!$C:$C,'Barra Med OK'!C134) + COUNTIF('CR Med OK'!$C:$C,'Barra Med OK'!C134) + COUNTIF('CCZ Med OK'!$C:$C,'Barra Med OK'!C134) + COUNTIF('DRCA Med OK'!$C:$C,'Barra Med OK'!C134) + COUNTIF('SAMU Med OK'!$C:$C,'Barra Med OK'!C134) + COUNTIF('ESPS Med OK'!$C:$C,'Barra Med OK'!C134) + COUNTIF('LACEM Med OK'!$C:$C,'Barra Med OK'!C134)</f>
        <v>0</v>
      </c>
    </row>
    <row r="135" spans="1:15" ht="13.5" customHeight="1">
      <c r="A135" s="15" t="s">
        <v>18</v>
      </c>
      <c r="B135" s="61">
        <v>45536</v>
      </c>
      <c r="C135" s="14">
        <v>11895</v>
      </c>
      <c r="D135" s="61">
        <v>45658</v>
      </c>
      <c r="E135" s="61">
        <v>45687</v>
      </c>
      <c r="F135" s="42">
        <f>(E135-D135)+1</f>
        <v>30</v>
      </c>
      <c r="G135" s="60">
        <v>235</v>
      </c>
      <c r="H135" s="14">
        <v>1</v>
      </c>
      <c r="I135" s="109">
        <f>G135/30*H135*F135</f>
        <v>235</v>
      </c>
      <c r="J135" s="67" t="s">
        <v>198</v>
      </c>
      <c r="K135" s="51"/>
      <c r="O135" s="1">
        <f>COUNTIF('Sede Med Ok'!$C:$C,'Barra Med OK'!C135) + COUNTIF('Boca do Rio Med OK'!$C:$C,'Barra Med OK'!C135) + COUNTIF('Brotas Med OK'!$C:$C,'Barra Med OK'!C135) + COUNTIF('Cabula Med OK'!$C:$C,'Barra Med OK'!C135) + COUNTIF('Cajazeiras Med OK'!$C:$C,'Barra Med OK'!C135) + COUNTIF('CH Med OK'!$C:$C,'Barra Med OK'!C135) + COUNTIF('Itapagipe Med OK'!$C:$C,'Barra Med OK'!C135) + COUNTIF('Itapuã Med OK'!$C:$C,'Barra Med OK'!C135) + COUNTIF('Liberdade Med OK'!$C:$C,'Barra Med OK'!C135) + COUNTIF('Pau da Lima Med OK'!$C:$C,'Barra Med OK'!C135) + COUNTIF('SCV Med OK'!$C:$C,'Barra Med OK'!C135) + COUNTIF('Subúrbio Med OK'!$C:$C,'Barra Med OK'!C135) + COUNTIF('DVIS Med OK'!$C:$C,'Barra Med OK'!C135) + COUNTIF('CR Med OK'!$C:$C,'Barra Med OK'!C135) + COUNTIF('CCZ Med OK'!$C:$C,'Barra Med OK'!C135) + COUNTIF('DRCA Med OK'!$C:$C,'Barra Med OK'!C135) + COUNTIF('SAMU Med OK'!$C:$C,'Barra Med OK'!C135) + COUNTIF('ESPS Med OK'!$C:$C,'Barra Med OK'!C135) + COUNTIF('LACEM Med OK'!$C:$C,'Barra Med OK'!C135)</f>
        <v>0</v>
      </c>
    </row>
    <row r="136" spans="1:15" ht="13.5" customHeight="1">
      <c r="A136" s="15" t="s">
        <v>18</v>
      </c>
      <c r="B136" s="61">
        <v>45568</v>
      </c>
      <c r="C136" s="14">
        <v>14680</v>
      </c>
      <c r="D136" s="61">
        <v>45658</v>
      </c>
      <c r="E136" s="61">
        <v>45687</v>
      </c>
      <c r="F136" s="114">
        <f>(E136-D136)+1</f>
        <v>30</v>
      </c>
      <c r="G136" s="60">
        <v>235</v>
      </c>
      <c r="H136" s="14">
        <v>1</v>
      </c>
      <c r="I136" s="109">
        <f>G136/30*H136*F136</f>
        <v>235</v>
      </c>
      <c r="J136" s="67" t="s">
        <v>303</v>
      </c>
      <c r="K136" s="51">
        <v>69436</v>
      </c>
      <c r="O136" s="1">
        <f>COUNTIF('Sede Med Ok'!$C:$C,'Barra Med OK'!C136) + COUNTIF('Boca do Rio Med OK'!$C:$C,'Barra Med OK'!C136) + COUNTIF('Brotas Med OK'!$C:$C,'Barra Med OK'!C136) + COUNTIF('Cabula Med OK'!$C:$C,'Barra Med OK'!C136) + COUNTIF('Cajazeiras Med OK'!$C:$C,'Barra Med OK'!C136) + COUNTIF('CH Med OK'!$C:$C,'Barra Med OK'!C136) + COUNTIF('Itapagipe Med OK'!$C:$C,'Barra Med OK'!C136) + COUNTIF('Itapuã Med OK'!$C:$C,'Barra Med OK'!C136) + COUNTIF('Liberdade Med OK'!$C:$C,'Barra Med OK'!C136) + COUNTIF('Pau da Lima Med OK'!$C:$C,'Barra Med OK'!C136) + COUNTIF('SCV Med OK'!$C:$C,'Barra Med OK'!C136) + COUNTIF('Subúrbio Med OK'!$C:$C,'Barra Med OK'!C136) + COUNTIF('DVIS Med OK'!$C:$C,'Barra Med OK'!C136) + COUNTIF('CR Med OK'!$C:$C,'Barra Med OK'!C136) + COUNTIF('CCZ Med OK'!$C:$C,'Barra Med OK'!C136) + COUNTIF('DRCA Med OK'!$C:$C,'Barra Med OK'!C136) + COUNTIF('SAMU Med OK'!$C:$C,'Barra Med OK'!C136) + COUNTIF('ESPS Med OK'!$C:$C,'Barra Med OK'!C136) + COUNTIF('LACEM Med OK'!$C:$C,'Barra Med OK'!C136)</f>
        <v>0</v>
      </c>
    </row>
    <row r="137" spans="1:15" ht="13.5" customHeight="1">
      <c r="A137" s="15" t="s">
        <v>17</v>
      </c>
      <c r="B137" s="61">
        <v>45536</v>
      </c>
      <c r="C137" s="14">
        <v>9497</v>
      </c>
      <c r="D137" s="61">
        <v>45658</v>
      </c>
      <c r="E137" s="61">
        <v>45687</v>
      </c>
      <c r="F137" s="114">
        <f>(E137-D137)+1</f>
        <v>30</v>
      </c>
      <c r="G137" s="60">
        <v>238</v>
      </c>
      <c r="H137" s="14">
        <v>1</v>
      </c>
      <c r="I137" s="109">
        <f>G137/30*H137*F137</f>
        <v>238</v>
      </c>
      <c r="J137" s="67" t="s">
        <v>112</v>
      </c>
      <c r="K137" s="51"/>
      <c r="O137" s="1">
        <f>COUNTIF('Sede Med Ok'!$C:$C,'Barra Med OK'!C137) + COUNTIF('Boca do Rio Med OK'!$C:$C,'Barra Med OK'!C137) + COUNTIF('Brotas Med OK'!$C:$C,'Barra Med OK'!C137) + COUNTIF('Cabula Med OK'!$C:$C,'Barra Med OK'!C137) + COUNTIF('Cajazeiras Med OK'!$C:$C,'Barra Med OK'!C137) + COUNTIF('CH Med OK'!$C:$C,'Barra Med OK'!C137) + COUNTIF('Itapagipe Med OK'!$C:$C,'Barra Med OK'!C137) + COUNTIF('Itapuã Med OK'!$C:$C,'Barra Med OK'!C137) + COUNTIF('Liberdade Med OK'!$C:$C,'Barra Med OK'!C137) + COUNTIF('Pau da Lima Med OK'!$C:$C,'Barra Med OK'!C137) + COUNTIF('SCV Med OK'!$C:$C,'Barra Med OK'!C137) + COUNTIF('Subúrbio Med OK'!$C:$C,'Barra Med OK'!C137) + COUNTIF('DVIS Med OK'!$C:$C,'Barra Med OK'!C137) + COUNTIF('CR Med OK'!$C:$C,'Barra Med OK'!C137) + COUNTIF('CCZ Med OK'!$C:$C,'Barra Med OK'!C137) + COUNTIF('DRCA Med OK'!$C:$C,'Barra Med OK'!C137) + COUNTIF('SAMU Med OK'!$C:$C,'Barra Med OK'!C137) + COUNTIF('ESPS Med OK'!$C:$C,'Barra Med OK'!C137) + COUNTIF('LACEM Med OK'!$C:$C,'Barra Med OK'!C137)</f>
        <v>0</v>
      </c>
    </row>
    <row r="138" spans="1:15" ht="13.5" customHeight="1">
      <c r="A138" s="15" t="s">
        <v>17</v>
      </c>
      <c r="B138" s="61">
        <v>45536</v>
      </c>
      <c r="C138" s="14">
        <v>12218</v>
      </c>
      <c r="D138" s="61">
        <v>45658</v>
      </c>
      <c r="E138" s="61">
        <v>45687</v>
      </c>
      <c r="F138" s="42">
        <f>(E138-D138)+1</f>
        <v>30</v>
      </c>
      <c r="G138" s="60">
        <v>238</v>
      </c>
      <c r="H138" s="14">
        <v>1</v>
      </c>
      <c r="I138" s="109">
        <f>G138/30*H138*F138</f>
        <v>238</v>
      </c>
      <c r="J138" s="67" t="s">
        <v>197</v>
      </c>
      <c r="K138" s="51"/>
      <c r="O138" s="1">
        <f>COUNTIF('Sede Med Ok'!$C:$C,'Barra Med OK'!C138) + COUNTIF('Boca do Rio Med OK'!$C:$C,'Barra Med OK'!C138) + COUNTIF('Brotas Med OK'!$C:$C,'Barra Med OK'!C138) + COUNTIF('Cabula Med OK'!$C:$C,'Barra Med OK'!C138) + COUNTIF('Cajazeiras Med OK'!$C:$C,'Barra Med OK'!C138) + COUNTIF('CH Med OK'!$C:$C,'Barra Med OK'!C138) + COUNTIF('Itapagipe Med OK'!$C:$C,'Barra Med OK'!C138) + COUNTIF('Itapuã Med OK'!$C:$C,'Barra Med OK'!C138) + COUNTIF('Liberdade Med OK'!$C:$C,'Barra Med OK'!C138) + COUNTIF('Pau da Lima Med OK'!$C:$C,'Barra Med OK'!C138) + COUNTIF('SCV Med OK'!$C:$C,'Barra Med OK'!C138) + COUNTIF('Subúrbio Med OK'!$C:$C,'Barra Med OK'!C138) + COUNTIF('DVIS Med OK'!$C:$C,'Barra Med OK'!C138) + COUNTIF('CR Med OK'!$C:$C,'Barra Med OK'!C138) + COUNTIF('CCZ Med OK'!$C:$C,'Barra Med OK'!C138) + COUNTIF('DRCA Med OK'!$C:$C,'Barra Med OK'!C138) + COUNTIF('SAMU Med OK'!$C:$C,'Barra Med OK'!C138) + COUNTIF('ESPS Med OK'!$C:$C,'Barra Med OK'!C138) + COUNTIF('LACEM Med OK'!$C:$C,'Barra Med OK'!C138)</f>
        <v>0</v>
      </c>
    </row>
    <row r="139" spans="1:15" ht="13.5" customHeight="1">
      <c r="A139" s="15"/>
      <c r="B139" s="61"/>
      <c r="C139" s="14"/>
      <c r="D139" s="61"/>
      <c r="E139" s="61"/>
      <c r="F139" s="42"/>
      <c r="G139" s="110"/>
      <c r="H139" s="51"/>
      <c r="I139" s="109">
        <f>G139/30*H139*F139</f>
        <v>0</v>
      </c>
      <c r="J139" s="15"/>
      <c r="K139" s="51"/>
      <c r="O139" s="1">
        <f>COUNTIF('Sede Med Ok'!$C:$C,'Barra Med OK'!C139) + COUNTIF('Boca do Rio Med OK'!$C:$C,'Barra Med OK'!C139) + COUNTIF('Brotas Med OK'!$C:$C,'Barra Med OK'!C139) + COUNTIF('Cabula Med OK'!$C:$C,'Barra Med OK'!C139) + COUNTIF('Cajazeiras Med OK'!$C:$C,'Barra Med OK'!C139) + COUNTIF('CH Med OK'!$C:$C,'Barra Med OK'!C139) + COUNTIF('Itapagipe Med OK'!$C:$C,'Barra Med OK'!C139) + COUNTIF('Itapuã Med OK'!$C:$C,'Barra Med OK'!C139) + COUNTIF('Liberdade Med OK'!$C:$C,'Barra Med OK'!C139) + COUNTIF('Pau da Lima Med OK'!$C:$C,'Barra Med OK'!C139) + COUNTIF('SCV Med OK'!$C:$C,'Barra Med OK'!C139) + COUNTIF('Subúrbio Med OK'!$C:$C,'Barra Med OK'!C139) + COUNTIF('DVIS Med OK'!$C:$C,'Barra Med OK'!C139) + COUNTIF('CR Med OK'!$C:$C,'Barra Med OK'!C139) + COUNTIF('CCZ Med OK'!$C:$C,'Barra Med OK'!C139) + COUNTIF('DRCA Med OK'!$C:$C,'Barra Med OK'!C139) + COUNTIF('SAMU Med OK'!$C:$C,'Barra Med OK'!C139) + COUNTIF('ESPS Med OK'!$C:$C,'Barra Med OK'!C139) + COUNTIF('LACEM Med OK'!$C:$C,'Barra Med OK'!C139)</f>
        <v>0</v>
      </c>
    </row>
    <row r="140" spans="1:15" ht="13.5" customHeight="1">
      <c r="A140" s="38" t="s">
        <v>196</v>
      </c>
      <c r="B140" s="99"/>
      <c r="C140" s="98"/>
      <c r="D140" s="36"/>
      <c r="E140" s="36"/>
      <c r="F140" s="37"/>
      <c r="G140" s="97"/>
      <c r="H140" s="11">
        <f>SUM(H135:H139)</f>
        <v>4</v>
      </c>
      <c r="I140" s="108">
        <f>SUM(I135:I139)</f>
        <v>946</v>
      </c>
      <c r="J140" s="35"/>
      <c r="K140" s="107"/>
      <c r="O140" s="1">
        <f>COUNTIF('Sede Med Ok'!$C:$C,'Barra Med OK'!C140) + COUNTIF('Boca do Rio Med OK'!$C:$C,'Barra Med OK'!C140) + COUNTIF('Brotas Med OK'!$C:$C,'Barra Med OK'!C140) + COUNTIF('Cabula Med OK'!$C:$C,'Barra Med OK'!C140) + COUNTIF('Cajazeiras Med OK'!$C:$C,'Barra Med OK'!C140) + COUNTIF('CH Med OK'!$C:$C,'Barra Med OK'!C140) + COUNTIF('Itapagipe Med OK'!$C:$C,'Barra Med OK'!C140) + COUNTIF('Itapuã Med OK'!$C:$C,'Barra Med OK'!C140) + COUNTIF('Liberdade Med OK'!$C:$C,'Barra Med OK'!C140) + COUNTIF('Pau da Lima Med OK'!$C:$C,'Barra Med OK'!C140) + COUNTIF('SCV Med OK'!$C:$C,'Barra Med OK'!C140) + COUNTIF('Subúrbio Med OK'!$C:$C,'Barra Med OK'!C140) + COUNTIF('DVIS Med OK'!$C:$C,'Barra Med OK'!C140) + COUNTIF('CR Med OK'!$C:$C,'Barra Med OK'!C140) + COUNTIF('CCZ Med OK'!$C:$C,'Barra Med OK'!C140) + COUNTIF('DRCA Med OK'!$C:$C,'Barra Med OK'!C140) + COUNTIF('SAMU Med OK'!$C:$C,'Barra Med OK'!C140) + COUNTIF('ESPS Med OK'!$C:$C,'Barra Med OK'!C140) + COUNTIF('LACEM Med OK'!$C:$C,'Barra Med OK'!C140)</f>
        <v>0</v>
      </c>
    </row>
    <row r="141" spans="1:15" ht="13.5" customHeight="1">
      <c r="A141" s="29"/>
      <c r="B141" s="32"/>
      <c r="C141" s="32"/>
      <c r="D141" s="33"/>
      <c r="E141" s="33"/>
      <c r="F141" s="34"/>
      <c r="G141" s="33"/>
      <c r="H141" s="32"/>
      <c r="I141" s="105"/>
      <c r="J141" s="30"/>
      <c r="K141" s="70"/>
      <c r="O141" s="1">
        <f>COUNTIF('Sede Med Ok'!$C:$C,'Barra Med OK'!C141) + COUNTIF('Boca do Rio Med OK'!$C:$C,'Barra Med OK'!C141) + COUNTIF('Brotas Med OK'!$C:$C,'Barra Med OK'!C141) + COUNTIF('Cabula Med OK'!$C:$C,'Barra Med OK'!C141) + COUNTIF('Cajazeiras Med OK'!$C:$C,'Barra Med OK'!C141) + COUNTIF('CH Med OK'!$C:$C,'Barra Med OK'!C141) + COUNTIF('Itapagipe Med OK'!$C:$C,'Barra Med OK'!C141) + COUNTIF('Itapuã Med OK'!$C:$C,'Barra Med OK'!C141) + COUNTIF('Liberdade Med OK'!$C:$C,'Barra Med OK'!C141) + COUNTIF('Pau da Lima Med OK'!$C:$C,'Barra Med OK'!C141) + COUNTIF('SCV Med OK'!$C:$C,'Barra Med OK'!C141) + COUNTIF('Subúrbio Med OK'!$C:$C,'Barra Med OK'!C141) + COUNTIF('DVIS Med OK'!$C:$C,'Barra Med OK'!C141) + COUNTIF('CR Med OK'!$C:$C,'Barra Med OK'!C141) + COUNTIF('CCZ Med OK'!$C:$C,'Barra Med OK'!C141) + COUNTIF('DRCA Med OK'!$C:$C,'Barra Med OK'!C141) + COUNTIF('SAMU Med OK'!$C:$C,'Barra Med OK'!C141) + COUNTIF('ESPS Med OK'!$C:$C,'Barra Med OK'!C141) + COUNTIF('LACEM Med OK'!$C:$C,'Barra Med OK'!C141)</f>
        <v>0</v>
      </c>
    </row>
    <row r="142" spans="1:15" ht="13.5" customHeight="1">
      <c r="A142" s="15" t="s">
        <v>18</v>
      </c>
      <c r="B142" s="61">
        <v>45536</v>
      </c>
      <c r="C142" s="51">
        <v>8336</v>
      </c>
      <c r="D142" s="61">
        <v>45658</v>
      </c>
      <c r="E142" s="61">
        <v>45687</v>
      </c>
      <c r="F142" s="42">
        <f t="shared" ref="F142" si="22">(E142-D142)+1</f>
        <v>30</v>
      </c>
      <c r="G142" s="60">
        <v>235</v>
      </c>
      <c r="H142" s="14">
        <v>1</v>
      </c>
      <c r="I142" s="109">
        <f t="shared" ref="I142:I151" si="23">G142/30*H142*F142</f>
        <v>235</v>
      </c>
      <c r="J142" s="67" t="s">
        <v>195</v>
      </c>
      <c r="K142" s="51"/>
      <c r="O142" s="1">
        <f>COUNTIF('Sede Med Ok'!$C:$C,'Barra Med OK'!C142) + COUNTIF('Boca do Rio Med OK'!$C:$C,'Barra Med OK'!C142) + COUNTIF('Brotas Med OK'!$C:$C,'Barra Med OK'!C142) + COUNTIF('Cabula Med OK'!$C:$C,'Barra Med OK'!C142) + COUNTIF('Cajazeiras Med OK'!$C:$C,'Barra Med OK'!C142) + COUNTIF('CH Med OK'!$C:$C,'Barra Med OK'!C142) + COUNTIF('Itapagipe Med OK'!$C:$C,'Barra Med OK'!C142) + COUNTIF('Itapuã Med OK'!$C:$C,'Barra Med OK'!C142) + COUNTIF('Liberdade Med OK'!$C:$C,'Barra Med OK'!C142) + COUNTIF('Pau da Lima Med OK'!$C:$C,'Barra Med OK'!C142) + COUNTIF('SCV Med OK'!$C:$C,'Barra Med OK'!C142) + COUNTIF('Subúrbio Med OK'!$C:$C,'Barra Med OK'!C142) + COUNTIF('DVIS Med OK'!$C:$C,'Barra Med OK'!C142) + COUNTIF('CR Med OK'!$C:$C,'Barra Med OK'!C142) + COUNTIF('CCZ Med OK'!$C:$C,'Barra Med OK'!C142) + COUNTIF('DRCA Med OK'!$C:$C,'Barra Med OK'!C142) + COUNTIF('SAMU Med OK'!$C:$C,'Barra Med OK'!C142) + COUNTIF('ESPS Med OK'!$C:$C,'Barra Med OK'!C142) + COUNTIF('LACEM Med OK'!$C:$C,'Barra Med OK'!C142)</f>
        <v>0</v>
      </c>
    </row>
    <row r="143" spans="1:15" ht="13.5" customHeight="1">
      <c r="A143" s="15" t="s">
        <v>18</v>
      </c>
      <c r="B143" s="61">
        <v>45536</v>
      </c>
      <c r="C143" s="14">
        <v>12561</v>
      </c>
      <c r="D143" s="61">
        <v>45658</v>
      </c>
      <c r="E143" s="61">
        <v>45687</v>
      </c>
      <c r="F143" s="42">
        <f t="shared" ref="F143:F150" si="24">(E143-D143)+1</f>
        <v>30</v>
      </c>
      <c r="G143" s="60">
        <v>235</v>
      </c>
      <c r="H143" s="14">
        <v>1</v>
      </c>
      <c r="I143" s="109">
        <f t="shared" ref="I143:I150" si="25">G143/30*H143*F143</f>
        <v>235</v>
      </c>
      <c r="J143" s="52" t="s">
        <v>194</v>
      </c>
      <c r="K143" s="51"/>
      <c r="O143" s="1">
        <f>COUNTIF('Sede Med Ok'!$C:$C,'Barra Med OK'!C143) + COUNTIF('Boca do Rio Med OK'!$C:$C,'Barra Med OK'!C143) + COUNTIF('Brotas Med OK'!$C:$C,'Barra Med OK'!C143) + COUNTIF('Cabula Med OK'!$C:$C,'Barra Med OK'!C143) + COUNTIF('Cajazeiras Med OK'!$C:$C,'Barra Med OK'!C143) + COUNTIF('CH Med OK'!$C:$C,'Barra Med OK'!C143) + COUNTIF('Itapagipe Med OK'!$C:$C,'Barra Med OK'!C143) + COUNTIF('Itapuã Med OK'!$C:$C,'Barra Med OK'!C143) + COUNTIF('Liberdade Med OK'!$C:$C,'Barra Med OK'!C143) + COUNTIF('Pau da Lima Med OK'!$C:$C,'Barra Med OK'!C143) + COUNTIF('SCV Med OK'!$C:$C,'Barra Med OK'!C143) + COUNTIF('Subúrbio Med OK'!$C:$C,'Barra Med OK'!C143) + COUNTIF('DVIS Med OK'!$C:$C,'Barra Med OK'!C143) + COUNTIF('CR Med OK'!$C:$C,'Barra Med OK'!C143) + COUNTIF('CCZ Med OK'!$C:$C,'Barra Med OK'!C143) + COUNTIF('DRCA Med OK'!$C:$C,'Barra Med OK'!C143) + COUNTIF('SAMU Med OK'!$C:$C,'Barra Med OK'!C143) + COUNTIF('ESPS Med OK'!$C:$C,'Barra Med OK'!C143) + COUNTIF('LACEM Med OK'!$C:$C,'Barra Med OK'!C143)</f>
        <v>0</v>
      </c>
    </row>
    <row r="144" spans="1:15" ht="13.5" customHeight="1">
      <c r="A144" s="15" t="s">
        <v>18</v>
      </c>
      <c r="B144" s="61">
        <v>45536</v>
      </c>
      <c r="C144" s="14">
        <v>12556</v>
      </c>
      <c r="D144" s="61">
        <v>45658</v>
      </c>
      <c r="E144" s="61">
        <v>45687</v>
      </c>
      <c r="F144" s="42">
        <f t="shared" si="24"/>
        <v>30</v>
      </c>
      <c r="G144" s="60">
        <v>235</v>
      </c>
      <c r="H144" s="14">
        <v>1</v>
      </c>
      <c r="I144" s="109">
        <f t="shared" si="25"/>
        <v>235</v>
      </c>
      <c r="J144" s="52" t="s">
        <v>193</v>
      </c>
      <c r="K144" s="51"/>
      <c r="O144" s="1">
        <f>COUNTIF('Sede Med Ok'!$C:$C,'Barra Med OK'!C144) + COUNTIF('Boca do Rio Med OK'!$C:$C,'Barra Med OK'!C144) + COUNTIF('Brotas Med OK'!$C:$C,'Barra Med OK'!C144) + COUNTIF('Cabula Med OK'!$C:$C,'Barra Med OK'!C144) + COUNTIF('Cajazeiras Med OK'!$C:$C,'Barra Med OK'!C144) + COUNTIF('CH Med OK'!$C:$C,'Barra Med OK'!C144) + COUNTIF('Itapagipe Med OK'!$C:$C,'Barra Med OK'!C144) + COUNTIF('Itapuã Med OK'!$C:$C,'Barra Med OK'!C144) + COUNTIF('Liberdade Med OK'!$C:$C,'Barra Med OK'!C144) + COUNTIF('Pau da Lima Med OK'!$C:$C,'Barra Med OK'!C144) + COUNTIF('SCV Med OK'!$C:$C,'Barra Med OK'!C144) + COUNTIF('Subúrbio Med OK'!$C:$C,'Barra Med OK'!C144) + COUNTIF('DVIS Med OK'!$C:$C,'Barra Med OK'!C144) + COUNTIF('CR Med OK'!$C:$C,'Barra Med OK'!C144) + COUNTIF('CCZ Med OK'!$C:$C,'Barra Med OK'!C144) + COUNTIF('DRCA Med OK'!$C:$C,'Barra Med OK'!C144) + COUNTIF('SAMU Med OK'!$C:$C,'Barra Med OK'!C144) + COUNTIF('ESPS Med OK'!$C:$C,'Barra Med OK'!C144) + COUNTIF('LACEM Med OK'!$C:$C,'Barra Med OK'!C144)</f>
        <v>0</v>
      </c>
    </row>
    <row r="145" spans="1:15" ht="13.5" customHeight="1">
      <c r="A145" s="15" t="s">
        <v>18</v>
      </c>
      <c r="B145" s="61">
        <v>45536</v>
      </c>
      <c r="C145" s="14">
        <v>11643</v>
      </c>
      <c r="D145" s="61">
        <v>45658</v>
      </c>
      <c r="E145" s="61">
        <v>45687</v>
      </c>
      <c r="F145" s="42">
        <f t="shared" si="24"/>
        <v>30</v>
      </c>
      <c r="G145" s="60">
        <v>235</v>
      </c>
      <c r="H145" s="14">
        <v>1</v>
      </c>
      <c r="I145" s="109">
        <f t="shared" si="25"/>
        <v>235</v>
      </c>
      <c r="J145" s="52" t="s">
        <v>192</v>
      </c>
      <c r="K145" s="51"/>
      <c r="O145" s="1">
        <f>COUNTIF('Sede Med Ok'!$C:$C,'Barra Med OK'!C145) + COUNTIF('Boca do Rio Med OK'!$C:$C,'Barra Med OK'!C145) + COUNTIF('Brotas Med OK'!$C:$C,'Barra Med OK'!C145) + COUNTIF('Cabula Med OK'!$C:$C,'Barra Med OK'!C145) + COUNTIF('Cajazeiras Med OK'!$C:$C,'Barra Med OK'!C145) + COUNTIF('CH Med OK'!$C:$C,'Barra Med OK'!C145) + COUNTIF('Itapagipe Med OK'!$C:$C,'Barra Med OK'!C145) + COUNTIF('Itapuã Med OK'!$C:$C,'Barra Med OK'!C145) + COUNTIF('Liberdade Med OK'!$C:$C,'Barra Med OK'!C145) + COUNTIF('Pau da Lima Med OK'!$C:$C,'Barra Med OK'!C145) + COUNTIF('SCV Med OK'!$C:$C,'Barra Med OK'!C145) + COUNTIF('Subúrbio Med OK'!$C:$C,'Barra Med OK'!C145) + COUNTIF('DVIS Med OK'!$C:$C,'Barra Med OK'!C145) + COUNTIF('CR Med OK'!$C:$C,'Barra Med OK'!C145) + COUNTIF('CCZ Med OK'!$C:$C,'Barra Med OK'!C145) + COUNTIF('DRCA Med OK'!$C:$C,'Barra Med OK'!C145) + COUNTIF('SAMU Med OK'!$C:$C,'Barra Med OK'!C145) + COUNTIF('ESPS Med OK'!$C:$C,'Barra Med OK'!C145) + COUNTIF('LACEM Med OK'!$C:$C,'Barra Med OK'!C145)</f>
        <v>0</v>
      </c>
    </row>
    <row r="146" spans="1:15" ht="13.5" customHeight="1">
      <c r="A146" s="15" t="s">
        <v>18</v>
      </c>
      <c r="B146" s="61">
        <v>45569</v>
      </c>
      <c r="C146" s="14">
        <v>15343</v>
      </c>
      <c r="D146" s="61">
        <v>45658</v>
      </c>
      <c r="E146" s="61">
        <v>45687</v>
      </c>
      <c r="F146" s="114">
        <f t="shared" si="24"/>
        <v>30</v>
      </c>
      <c r="G146" s="60">
        <v>235</v>
      </c>
      <c r="H146" s="14">
        <v>1</v>
      </c>
      <c r="I146" s="109">
        <f t="shared" si="25"/>
        <v>235</v>
      </c>
      <c r="J146" s="52" t="s">
        <v>189</v>
      </c>
      <c r="K146" s="51">
        <v>69422</v>
      </c>
      <c r="O146" s="1">
        <f>COUNTIF('Sede Med Ok'!$C:$C,'Barra Med OK'!C146) + COUNTIF('Boca do Rio Med OK'!$C:$C,'Barra Med OK'!C146) + COUNTIF('Brotas Med OK'!$C:$C,'Barra Med OK'!C146) + COUNTIF('Cabula Med OK'!$C:$C,'Barra Med OK'!C146) + COUNTIF('Cajazeiras Med OK'!$C:$C,'Barra Med OK'!C146) + COUNTIF('CH Med OK'!$C:$C,'Barra Med OK'!C146) + COUNTIF('Itapagipe Med OK'!$C:$C,'Barra Med OK'!C146) + COUNTIF('Itapuã Med OK'!$C:$C,'Barra Med OK'!C146) + COUNTIF('Liberdade Med OK'!$C:$C,'Barra Med OK'!C146) + COUNTIF('Pau da Lima Med OK'!$C:$C,'Barra Med OK'!C146) + COUNTIF('SCV Med OK'!$C:$C,'Barra Med OK'!C146) + COUNTIF('Subúrbio Med OK'!$C:$C,'Barra Med OK'!C146) + COUNTIF('DVIS Med OK'!$C:$C,'Barra Med OK'!C146) + COUNTIF('CR Med OK'!$C:$C,'Barra Med OK'!C146) + COUNTIF('CCZ Med OK'!$C:$C,'Barra Med OK'!C146) + COUNTIF('DRCA Med OK'!$C:$C,'Barra Med OK'!C146) + COUNTIF('SAMU Med OK'!$C:$C,'Barra Med OK'!C146) + COUNTIF('ESPS Med OK'!$C:$C,'Barra Med OK'!C146) + COUNTIF('LACEM Med OK'!$C:$C,'Barra Med OK'!C146)</f>
        <v>0</v>
      </c>
    </row>
    <row r="147" spans="1:15" ht="13.5" customHeight="1">
      <c r="A147" s="15" t="s">
        <v>18</v>
      </c>
      <c r="B147" s="61">
        <v>45569</v>
      </c>
      <c r="C147" s="14">
        <v>14588</v>
      </c>
      <c r="D147" s="61">
        <v>45658</v>
      </c>
      <c r="E147" s="61">
        <v>45687</v>
      </c>
      <c r="F147" s="114">
        <f t="shared" si="24"/>
        <v>30</v>
      </c>
      <c r="G147" s="60">
        <v>235</v>
      </c>
      <c r="H147" s="14">
        <v>1</v>
      </c>
      <c r="I147" s="109">
        <f t="shared" si="25"/>
        <v>235</v>
      </c>
      <c r="J147" s="52" t="s">
        <v>298</v>
      </c>
      <c r="K147" s="51">
        <v>69422</v>
      </c>
      <c r="O147" s="1">
        <f>COUNTIF('Sede Med Ok'!$C:$C,'Barra Med OK'!C147) + COUNTIF('Boca do Rio Med OK'!$C:$C,'Barra Med OK'!C147) + COUNTIF('Brotas Med OK'!$C:$C,'Barra Med OK'!C147) + COUNTIF('Cabula Med OK'!$C:$C,'Barra Med OK'!C147) + COUNTIF('Cajazeiras Med OK'!$C:$C,'Barra Med OK'!C147) + COUNTIF('CH Med OK'!$C:$C,'Barra Med OK'!C147) + COUNTIF('Itapagipe Med OK'!$C:$C,'Barra Med OK'!C147) + COUNTIF('Itapuã Med OK'!$C:$C,'Barra Med OK'!C147) + COUNTIF('Liberdade Med OK'!$C:$C,'Barra Med OK'!C147) + COUNTIF('Pau da Lima Med OK'!$C:$C,'Barra Med OK'!C147) + COUNTIF('SCV Med OK'!$C:$C,'Barra Med OK'!C147) + COUNTIF('Subúrbio Med OK'!$C:$C,'Barra Med OK'!C147) + COUNTIF('DVIS Med OK'!$C:$C,'Barra Med OK'!C147) + COUNTIF('CR Med OK'!$C:$C,'Barra Med OK'!C147) + COUNTIF('CCZ Med OK'!$C:$C,'Barra Med OK'!C147) + COUNTIF('DRCA Med OK'!$C:$C,'Barra Med OK'!C147) + COUNTIF('SAMU Med OK'!$C:$C,'Barra Med OK'!C147) + COUNTIF('ESPS Med OK'!$C:$C,'Barra Med OK'!C147) + COUNTIF('LACEM Med OK'!$C:$C,'Barra Med OK'!C147)</f>
        <v>0</v>
      </c>
    </row>
    <row r="148" spans="1:15" ht="13.5" customHeight="1">
      <c r="A148" s="15" t="s">
        <v>18</v>
      </c>
      <c r="B148" s="61">
        <v>45569</v>
      </c>
      <c r="C148" s="14">
        <v>15303</v>
      </c>
      <c r="D148" s="61">
        <v>45658</v>
      </c>
      <c r="E148" s="61">
        <v>45687</v>
      </c>
      <c r="F148" s="114">
        <f t="shared" si="24"/>
        <v>30</v>
      </c>
      <c r="G148" s="60">
        <v>235</v>
      </c>
      <c r="H148" s="14">
        <v>1</v>
      </c>
      <c r="I148" s="109">
        <f t="shared" si="25"/>
        <v>235</v>
      </c>
      <c r="J148" s="52" t="s">
        <v>297</v>
      </c>
      <c r="K148" s="51">
        <v>69422</v>
      </c>
      <c r="O148" s="1">
        <f>COUNTIF('Sede Med Ok'!$C:$C,'Barra Med OK'!C148) + COUNTIF('Boca do Rio Med OK'!$C:$C,'Barra Med OK'!C148) + COUNTIF('Brotas Med OK'!$C:$C,'Barra Med OK'!C148) + COUNTIF('Cabula Med OK'!$C:$C,'Barra Med OK'!C148) + COUNTIF('Cajazeiras Med OK'!$C:$C,'Barra Med OK'!C148) + COUNTIF('CH Med OK'!$C:$C,'Barra Med OK'!C148) + COUNTIF('Itapagipe Med OK'!$C:$C,'Barra Med OK'!C148) + COUNTIF('Itapuã Med OK'!$C:$C,'Barra Med OK'!C148) + COUNTIF('Liberdade Med OK'!$C:$C,'Barra Med OK'!C148) + COUNTIF('Pau da Lima Med OK'!$C:$C,'Barra Med OK'!C148) + COUNTIF('SCV Med OK'!$C:$C,'Barra Med OK'!C148) + COUNTIF('Subúrbio Med OK'!$C:$C,'Barra Med OK'!C148) + COUNTIF('DVIS Med OK'!$C:$C,'Barra Med OK'!C148) + COUNTIF('CR Med OK'!$C:$C,'Barra Med OK'!C148) + COUNTIF('CCZ Med OK'!$C:$C,'Barra Med OK'!C148) + COUNTIF('DRCA Med OK'!$C:$C,'Barra Med OK'!C148) + COUNTIF('SAMU Med OK'!$C:$C,'Barra Med OK'!C148) + COUNTIF('ESPS Med OK'!$C:$C,'Barra Med OK'!C148) + COUNTIF('LACEM Med OK'!$C:$C,'Barra Med OK'!C148)</f>
        <v>0</v>
      </c>
    </row>
    <row r="149" spans="1:15" ht="13.5" customHeight="1">
      <c r="A149" s="15" t="s">
        <v>17</v>
      </c>
      <c r="B149" s="61">
        <v>45536</v>
      </c>
      <c r="C149" s="14">
        <v>12219</v>
      </c>
      <c r="D149" s="61">
        <v>45658</v>
      </c>
      <c r="E149" s="61">
        <v>45687</v>
      </c>
      <c r="F149" s="42">
        <f t="shared" si="24"/>
        <v>30</v>
      </c>
      <c r="G149" s="60">
        <v>238</v>
      </c>
      <c r="H149" s="14">
        <v>1</v>
      </c>
      <c r="I149" s="109">
        <f t="shared" si="25"/>
        <v>238</v>
      </c>
      <c r="J149" s="52" t="s">
        <v>191</v>
      </c>
      <c r="K149" s="51"/>
      <c r="O149" s="1">
        <f>COUNTIF('Sede Med Ok'!$C:$C,'Barra Med OK'!C149) + COUNTIF('Boca do Rio Med OK'!$C:$C,'Barra Med OK'!C149) + COUNTIF('Brotas Med OK'!$C:$C,'Barra Med OK'!C149) + COUNTIF('Cabula Med OK'!$C:$C,'Barra Med OK'!C149) + COUNTIF('Cajazeiras Med OK'!$C:$C,'Barra Med OK'!C149) + COUNTIF('CH Med OK'!$C:$C,'Barra Med OK'!C149) + COUNTIF('Itapagipe Med OK'!$C:$C,'Barra Med OK'!C149) + COUNTIF('Itapuã Med OK'!$C:$C,'Barra Med OK'!C149) + COUNTIF('Liberdade Med OK'!$C:$C,'Barra Med OK'!C149) + COUNTIF('Pau da Lima Med OK'!$C:$C,'Barra Med OK'!C149) + COUNTIF('SCV Med OK'!$C:$C,'Barra Med OK'!C149) + COUNTIF('Subúrbio Med OK'!$C:$C,'Barra Med OK'!C149) + COUNTIF('DVIS Med OK'!$C:$C,'Barra Med OK'!C149) + COUNTIF('CR Med OK'!$C:$C,'Barra Med OK'!C149) + COUNTIF('CCZ Med OK'!$C:$C,'Barra Med OK'!C149) + COUNTIF('DRCA Med OK'!$C:$C,'Barra Med OK'!C149) + COUNTIF('SAMU Med OK'!$C:$C,'Barra Med OK'!C149) + COUNTIF('ESPS Med OK'!$C:$C,'Barra Med OK'!C149) + COUNTIF('LACEM Med OK'!$C:$C,'Barra Med OK'!C149)</f>
        <v>0</v>
      </c>
    </row>
    <row r="150" spans="1:15" ht="13.5" customHeight="1">
      <c r="A150" s="15" t="s">
        <v>17</v>
      </c>
      <c r="B150" s="61">
        <v>45536</v>
      </c>
      <c r="C150" s="14">
        <v>12221</v>
      </c>
      <c r="D150" s="61">
        <v>45658</v>
      </c>
      <c r="E150" s="61">
        <v>45687</v>
      </c>
      <c r="F150" s="114">
        <f t="shared" si="24"/>
        <v>30</v>
      </c>
      <c r="G150" s="60">
        <v>238</v>
      </c>
      <c r="H150" s="14">
        <v>1</v>
      </c>
      <c r="I150" s="109">
        <f t="shared" si="25"/>
        <v>238</v>
      </c>
      <c r="J150" s="52" t="s">
        <v>105</v>
      </c>
      <c r="K150" s="51"/>
      <c r="O150" s="1">
        <f>COUNTIF('Sede Med Ok'!$C:$C,'Barra Med OK'!C150) + COUNTIF('Boca do Rio Med OK'!$C:$C,'Barra Med OK'!C150) + COUNTIF('Brotas Med OK'!$C:$C,'Barra Med OK'!C150) + COUNTIF('Cabula Med OK'!$C:$C,'Barra Med OK'!C150) + COUNTIF('Cajazeiras Med OK'!$C:$C,'Barra Med OK'!C150) + COUNTIF('CH Med OK'!$C:$C,'Barra Med OK'!C150) + COUNTIF('Itapagipe Med OK'!$C:$C,'Barra Med OK'!C150) + COUNTIF('Itapuã Med OK'!$C:$C,'Barra Med OK'!C150) + COUNTIF('Liberdade Med OK'!$C:$C,'Barra Med OK'!C150) + COUNTIF('Pau da Lima Med OK'!$C:$C,'Barra Med OK'!C150) + COUNTIF('SCV Med OK'!$C:$C,'Barra Med OK'!C150) + COUNTIF('Subúrbio Med OK'!$C:$C,'Barra Med OK'!C150) + COUNTIF('DVIS Med OK'!$C:$C,'Barra Med OK'!C150) + COUNTIF('CR Med OK'!$C:$C,'Barra Med OK'!C150) + COUNTIF('CCZ Med OK'!$C:$C,'Barra Med OK'!C150) + COUNTIF('DRCA Med OK'!$C:$C,'Barra Med OK'!C150) + COUNTIF('SAMU Med OK'!$C:$C,'Barra Med OK'!C150) + COUNTIF('ESPS Med OK'!$C:$C,'Barra Med OK'!C150) + COUNTIF('LACEM Med OK'!$C:$C,'Barra Med OK'!C150)</f>
        <v>0</v>
      </c>
    </row>
    <row r="151" spans="1:15" ht="13.5" customHeight="1">
      <c r="A151" s="15"/>
      <c r="B151" s="61"/>
      <c r="C151" s="69"/>
      <c r="D151" s="61"/>
      <c r="E151" s="61"/>
      <c r="F151" s="114"/>
      <c r="G151" s="110"/>
      <c r="H151" s="51"/>
      <c r="I151" s="109">
        <f t="shared" si="23"/>
        <v>0</v>
      </c>
      <c r="J151" s="15"/>
      <c r="K151" s="51"/>
      <c r="O151" s="1">
        <f>COUNTIF('Sede Med Ok'!$C:$C,'Barra Med OK'!C151) + COUNTIF('Boca do Rio Med OK'!$C:$C,'Barra Med OK'!C151) + COUNTIF('Brotas Med OK'!$C:$C,'Barra Med OK'!C151) + COUNTIF('Cabula Med OK'!$C:$C,'Barra Med OK'!C151) + COUNTIF('Cajazeiras Med OK'!$C:$C,'Barra Med OK'!C151) + COUNTIF('CH Med OK'!$C:$C,'Barra Med OK'!C151) + COUNTIF('Itapagipe Med OK'!$C:$C,'Barra Med OK'!C151) + COUNTIF('Itapuã Med OK'!$C:$C,'Barra Med OK'!C151) + COUNTIF('Liberdade Med OK'!$C:$C,'Barra Med OK'!C151) + COUNTIF('Pau da Lima Med OK'!$C:$C,'Barra Med OK'!C151) + COUNTIF('SCV Med OK'!$C:$C,'Barra Med OK'!C151) + COUNTIF('Subúrbio Med OK'!$C:$C,'Barra Med OK'!C151) + COUNTIF('DVIS Med OK'!$C:$C,'Barra Med OK'!C151) + COUNTIF('CR Med OK'!$C:$C,'Barra Med OK'!C151) + COUNTIF('CCZ Med OK'!$C:$C,'Barra Med OK'!C151) + COUNTIF('DRCA Med OK'!$C:$C,'Barra Med OK'!C151) + COUNTIF('SAMU Med OK'!$C:$C,'Barra Med OK'!C151) + COUNTIF('ESPS Med OK'!$C:$C,'Barra Med OK'!C151) + COUNTIF('LACEM Med OK'!$C:$C,'Barra Med OK'!C151)</f>
        <v>0</v>
      </c>
    </row>
    <row r="152" spans="1:15" ht="13.5" customHeight="1">
      <c r="A152" s="38" t="s">
        <v>190</v>
      </c>
      <c r="B152" s="99"/>
      <c r="C152" s="98"/>
      <c r="D152" s="36"/>
      <c r="E152" s="36"/>
      <c r="F152" s="37"/>
      <c r="G152" s="97"/>
      <c r="H152" s="11">
        <f>SUM(H142:H151)</f>
        <v>9</v>
      </c>
      <c r="I152" s="108">
        <f>SUM(I142:I151)</f>
        <v>2121</v>
      </c>
      <c r="J152" s="35"/>
      <c r="K152" s="107"/>
      <c r="O152" s="1">
        <f>COUNTIF('Sede Med Ok'!$C:$C,'Barra Med OK'!C152) + COUNTIF('Boca do Rio Med OK'!$C:$C,'Barra Med OK'!C152) + COUNTIF('Brotas Med OK'!$C:$C,'Barra Med OK'!C152) + COUNTIF('Cabula Med OK'!$C:$C,'Barra Med OK'!C152) + COUNTIF('Cajazeiras Med OK'!$C:$C,'Barra Med OK'!C152) + COUNTIF('CH Med OK'!$C:$C,'Barra Med OK'!C152) + COUNTIF('Itapagipe Med OK'!$C:$C,'Barra Med OK'!C152) + COUNTIF('Itapuã Med OK'!$C:$C,'Barra Med OK'!C152) + COUNTIF('Liberdade Med OK'!$C:$C,'Barra Med OK'!C152) + COUNTIF('Pau da Lima Med OK'!$C:$C,'Barra Med OK'!C152) + COUNTIF('SCV Med OK'!$C:$C,'Barra Med OK'!C152) + COUNTIF('Subúrbio Med OK'!$C:$C,'Barra Med OK'!C152) + COUNTIF('DVIS Med OK'!$C:$C,'Barra Med OK'!C152) + COUNTIF('CR Med OK'!$C:$C,'Barra Med OK'!C152) + COUNTIF('CCZ Med OK'!$C:$C,'Barra Med OK'!C152) + COUNTIF('DRCA Med OK'!$C:$C,'Barra Med OK'!C152) + COUNTIF('SAMU Med OK'!$C:$C,'Barra Med OK'!C152) + COUNTIF('ESPS Med OK'!$C:$C,'Barra Med OK'!C152) + COUNTIF('LACEM Med OK'!$C:$C,'Barra Med OK'!C152)</f>
        <v>0</v>
      </c>
    </row>
    <row r="153" spans="1:15" ht="13.5" customHeight="1">
      <c r="A153" s="29"/>
      <c r="B153" s="32"/>
      <c r="C153" s="32"/>
      <c r="D153" s="33"/>
      <c r="E153" s="33"/>
      <c r="F153" s="34"/>
      <c r="G153" s="33"/>
      <c r="H153" s="32"/>
      <c r="I153" s="105"/>
      <c r="J153" s="30"/>
      <c r="K153" s="70"/>
      <c r="O153" s="1">
        <f>COUNTIF('Sede Med Ok'!$C:$C,'Barra Med OK'!C153) + COUNTIF('Boca do Rio Med OK'!$C:$C,'Barra Med OK'!C153) + COUNTIF('Brotas Med OK'!$C:$C,'Barra Med OK'!C153) + COUNTIF('Cabula Med OK'!$C:$C,'Barra Med OK'!C153) + COUNTIF('Cajazeiras Med OK'!$C:$C,'Barra Med OK'!C153) + COUNTIF('CH Med OK'!$C:$C,'Barra Med OK'!C153) + COUNTIF('Itapagipe Med OK'!$C:$C,'Barra Med OK'!C153) + COUNTIF('Itapuã Med OK'!$C:$C,'Barra Med OK'!C153) + COUNTIF('Liberdade Med OK'!$C:$C,'Barra Med OK'!C153) + COUNTIF('Pau da Lima Med OK'!$C:$C,'Barra Med OK'!C153) + COUNTIF('SCV Med OK'!$C:$C,'Barra Med OK'!C153) + COUNTIF('Subúrbio Med OK'!$C:$C,'Barra Med OK'!C153) + COUNTIF('DVIS Med OK'!$C:$C,'Barra Med OK'!C153) + COUNTIF('CR Med OK'!$C:$C,'Barra Med OK'!C153) + COUNTIF('CCZ Med OK'!$C:$C,'Barra Med OK'!C153) + COUNTIF('DRCA Med OK'!$C:$C,'Barra Med OK'!C153) + COUNTIF('SAMU Med OK'!$C:$C,'Barra Med OK'!C153) + COUNTIF('ESPS Med OK'!$C:$C,'Barra Med OK'!C153) + COUNTIF('LACEM Med OK'!$C:$C,'Barra Med OK'!C153)</f>
        <v>0</v>
      </c>
    </row>
    <row r="154" spans="1:15" ht="13.5" customHeight="1">
      <c r="A154" s="15" t="s">
        <v>18</v>
      </c>
      <c r="B154" s="61">
        <v>45536</v>
      </c>
      <c r="C154" s="14">
        <v>12438</v>
      </c>
      <c r="D154" s="61">
        <v>45658</v>
      </c>
      <c r="E154" s="61">
        <v>45687</v>
      </c>
      <c r="F154" s="42">
        <f t="shared" ref="F154:F161" si="26">(E154-D154)+1</f>
        <v>30</v>
      </c>
      <c r="G154" s="60">
        <v>235</v>
      </c>
      <c r="H154" s="14">
        <v>1</v>
      </c>
      <c r="I154" s="109">
        <f t="shared" ref="I154:I161" si="27">G154/30*H154*F154</f>
        <v>235</v>
      </c>
      <c r="J154" s="52" t="s">
        <v>112</v>
      </c>
      <c r="K154" s="136">
        <v>54967</v>
      </c>
      <c r="O154" s="1">
        <f>COUNTIF('Sede Med Ok'!$C:$C,'Barra Med OK'!C154) + COUNTIF('Boca do Rio Med OK'!$C:$C,'Barra Med OK'!C154) + COUNTIF('Brotas Med OK'!$C:$C,'Barra Med OK'!C154) + COUNTIF('Cabula Med OK'!$C:$C,'Barra Med OK'!C154) + COUNTIF('Cajazeiras Med OK'!$C:$C,'Barra Med OK'!C154) + COUNTIF('CH Med OK'!$C:$C,'Barra Med OK'!C154) + COUNTIF('Itapagipe Med OK'!$C:$C,'Barra Med OK'!C154) + COUNTIF('Itapuã Med OK'!$C:$C,'Barra Med OK'!C154) + COUNTIF('Liberdade Med OK'!$C:$C,'Barra Med OK'!C154) + COUNTIF('Pau da Lima Med OK'!$C:$C,'Barra Med OK'!C154) + COUNTIF('SCV Med OK'!$C:$C,'Barra Med OK'!C154) + COUNTIF('Subúrbio Med OK'!$C:$C,'Barra Med OK'!C154) + COUNTIF('DVIS Med OK'!$C:$C,'Barra Med OK'!C154) + COUNTIF('CR Med OK'!$C:$C,'Barra Med OK'!C154) + COUNTIF('CCZ Med OK'!$C:$C,'Barra Med OK'!C154) + COUNTIF('DRCA Med OK'!$C:$C,'Barra Med OK'!C154) + COUNTIF('SAMU Med OK'!$C:$C,'Barra Med OK'!C154) + COUNTIF('ESPS Med OK'!$C:$C,'Barra Med OK'!C154) + COUNTIF('LACEM Med OK'!$C:$C,'Barra Med OK'!C154)</f>
        <v>0</v>
      </c>
    </row>
    <row r="155" spans="1:15" ht="13.5" customHeight="1">
      <c r="A155" s="15" t="s">
        <v>18</v>
      </c>
      <c r="B155" s="61">
        <v>45536</v>
      </c>
      <c r="C155" s="14">
        <v>12448</v>
      </c>
      <c r="D155" s="61">
        <v>45658</v>
      </c>
      <c r="E155" s="61">
        <v>45687</v>
      </c>
      <c r="F155" s="42">
        <f t="shared" si="26"/>
        <v>30</v>
      </c>
      <c r="G155" s="60">
        <v>235</v>
      </c>
      <c r="H155" s="14">
        <v>1</v>
      </c>
      <c r="I155" s="109">
        <f t="shared" si="27"/>
        <v>235</v>
      </c>
      <c r="J155" s="52" t="s">
        <v>189</v>
      </c>
      <c r="K155" s="136">
        <v>54967</v>
      </c>
      <c r="O155" s="1">
        <f>COUNTIF('Sede Med Ok'!$C:$C,'Barra Med OK'!C155) + COUNTIF('Boca do Rio Med OK'!$C:$C,'Barra Med OK'!C155) + COUNTIF('Brotas Med OK'!$C:$C,'Barra Med OK'!C155) + COUNTIF('Cabula Med OK'!$C:$C,'Barra Med OK'!C155) + COUNTIF('Cajazeiras Med OK'!$C:$C,'Barra Med OK'!C155) + COUNTIF('CH Med OK'!$C:$C,'Barra Med OK'!C155) + COUNTIF('Itapagipe Med OK'!$C:$C,'Barra Med OK'!C155) + COUNTIF('Itapuã Med OK'!$C:$C,'Barra Med OK'!C155) + COUNTIF('Liberdade Med OK'!$C:$C,'Barra Med OK'!C155) + COUNTIF('Pau da Lima Med OK'!$C:$C,'Barra Med OK'!C155) + COUNTIF('SCV Med OK'!$C:$C,'Barra Med OK'!C155) + COUNTIF('Subúrbio Med OK'!$C:$C,'Barra Med OK'!C155) + COUNTIF('DVIS Med OK'!$C:$C,'Barra Med OK'!C155) + COUNTIF('CR Med OK'!$C:$C,'Barra Med OK'!C155) + COUNTIF('CCZ Med OK'!$C:$C,'Barra Med OK'!C155) + COUNTIF('DRCA Med OK'!$C:$C,'Barra Med OK'!C155) + COUNTIF('SAMU Med OK'!$C:$C,'Barra Med OK'!C155) + COUNTIF('ESPS Med OK'!$C:$C,'Barra Med OK'!C155) + COUNTIF('LACEM Med OK'!$C:$C,'Barra Med OK'!C155)</f>
        <v>0</v>
      </c>
    </row>
    <row r="156" spans="1:15" ht="13.5" customHeight="1">
      <c r="A156" s="15" t="s">
        <v>18</v>
      </c>
      <c r="B156" s="61">
        <v>45536</v>
      </c>
      <c r="C156" s="14">
        <v>12435</v>
      </c>
      <c r="D156" s="61">
        <v>45658</v>
      </c>
      <c r="E156" s="61">
        <v>45687</v>
      </c>
      <c r="F156" s="42">
        <f t="shared" si="26"/>
        <v>30</v>
      </c>
      <c r="G156" s="60">
        <v>235</v>
      </c>
      <c r="H156" s="14">
        <v>1</v>
      </c>
      <c r="I156" s="109">
        <f t="shared" si="27"/>
        <v>235</v>
      </c>
      <c r="J156" s="52" t="s">
        <v>188</v>
      </c>
      <c r="K156" s="136">
        <v>54967</v>
      </c>
      <c r="O156" s="1">
        <f>COUNTIF('Sede Med Ok'!$C:$C,'Barra Med OK'!C156) + COUNTIF('Boca do Rio Med OK'!$C:$C,'Barra Med OK'!C156) + COUNTIF('Brotas Med OK'!$C:$C,'Barra Med OK'!C156) + COUNTIF('Cabula Med OK'!$C:$C,'Barra Med OK'!C156) + COUNTIF('Cajazeiras Med OK'!$C:$C,'Barra Med OK'!C156) + COUNTIF('CH Med OK'!$C:$C,'Barra Med OK'!C156) + COUNTIF('Itapagipe Med OK'!$C:$C,'Barra Med OK'!C156) + COUNTIF('Itapuã Med OK'!$C:$C,'Barra Med OK'!C156) + COUNTIF('Liberdade Med OK'!$C:$C,'Barra Med OK'!C156) + COUNTIF('Pau da Lima Med OK'!$C:$C,'Barra Med OK'!C156) + COUNTIF('SCV Med OK'!$C:$C,'Barra Med OK'!C156) + COUNTIF('Subúrbio Med OK'!$C:$C,'Barra Med OK'!C156) + COUNTIF('DVIS Med OK'!$C:$C,'Barra Med OK'!C156) + COUNTIF('CR Med OK'!$C:$C,'Barra Med OK'!C156) + COUNTIF('CCZ Med OK'!$C:$C,'Barra Med OK'!C156) + COUNTIF('DRCA Med OK'!$C:$C,'Barra Med OK'!C156) + COUNTIF('SAMU Med OK'!$C:$C,'Barra Med OK'!C156) + COUNTIF('ESPS Med OK'!$C:$C,'Barra Med OK'!C156) + COUNTIF('LACEM Med OK'!$C:$C,'Barra Med OK'!C156)</f>
        <v>0</v>
      </c>
    </row>
    <row r="157" spans="1:15" ht="13.5" customHeight="1">
      <c r="A157" s="15" t="s">
        <v>18</v>
      </c>
      <c r="B157" s="61">
        <v>45536</v>
      </c>
      <c r="C157" s="14">
        <v>12343</v>
      </c>
      <c r="D157" s="61">
        <v>45658</v>
      </c>
      <c r="E157" s="61">
        <v>45687</v>
      </c>
      <c r="F157" s="42">
        <f t="shared" si="26"/>
        <v>30</v>
      </c>
      <c r="G157" s="60">
        <v>235</v>
      </c>
      <c r="H157" s="14">
        <v>1</v>
      </c>
      <c r="I157" s="109">
        <f t="shared" si="27"/>
        <v>235</v>
      </c>
      <c r="J157" s="52" t="s">
        <v>186</v>
      </c>
      <c r="K157" s="51">
        <v>59161</v>
      </c>
      <c r="O157" s="1">
        <f>COUNTIF('Sede Med Ok'!$C:$C,'Barra Med OK'!C157) + COUNTIF('Boca do Rio Med OK'!$C:$C,'Barra Med OK'!C157) + COUNTIF('Brotas Med OK'!$C:$C,'Barra Med OK'!C157) + COUNTIF('Cabula Med OK'!$C:$C,'Barra Med OK'!C157) + COUNTIF('Cajazeiras Med OK'!$C:$C,'Barra Med OK'!C157) + COUNTIF('CH Med OK'!$C:$C,'Barra Med OK'!C157) + COUNTIF('Itapagipe Med OK'!$C:$C,'Barra Med OK'!C157) + COUNTIF('Itapuã Med OK'!$C:$C,'Barra Med OK'!C157) + COUNTIF('Liberdade Med OK'!$C:$C,'Barra Med OK'!C157) + COUNTIF('Pau da Lima Med OK'!$C:$C,'Barra Med OK'!C157) + COUNTIF('SCV Med OK'!$C:$C,'Barra Med OK'!C157) + COUNTIF('Subúrbio Med OK'!$C:$C,'Barra Med OK'!C157) + COUNTIF('DVIS Med OK'!$C:$C,'Barra Med OK'!C157) + COUNTIF('CR Med OK'!$C:$C,'Barra Med OK'!C157) + COUNTIF('CCZ Med OK'!$C:$C,'Barra Med OK'!C157) + COUNTIF('DRCA Med OK'!$C:$C,'Barra Med OK'!C157) + COUNTIF('SAMU Med OK'!$C:$C,'Barra Med OK'!C157) + COUNTIF('ESPS Med OK'!$C:$C,'Barra Med OK'!C157) + COUNTIF('LACEM Med OK'!$C:$C,'Barra Med OK'!C157)</f>
        <v>0</v>
      </c>
    </row>
    <row r="158" spans="1:15" ht="13.5" customHeight="1">
      <c r="A158" s="15" t="s">
        <v>18</v>
      </c>
      <c r="B158" s="61">
        <v>45536</v>
      </c>
      <c r="C158" s="14">
        <v>12475</v>
      </c>
      <c r="D158" s="61">
        <v>45658</v>
      </c>
      <c r="E158" s="61">
        <v>45687</v>
      </c>
      <c r="F158" s="114">
        <f t="shared" si="26"/>
        <v>30</v>
      </c>
      <c r="G158" s="60">
        <v>235</v>
      </c>
      <c r="H158" s="14">
        <v>1</v>
      </c>
      <c r="I158" s="109">
        <f t="shared" si="27"/>
        <v>235</v>
      </c>
      <c r="J158" s="52" t="s">
        <v>185</v>
      </c>
      <c r="K158" s="51">
        <v>59307</v>
      </c>
      <c r="O158" s="1">
        <f>COUNTIF('Sede Med Ok'!$C:$C,'Barra Med OK'!C158) + COUNTIF('Boca do Rio Med OK'!$C:$C,'Barra Med OK'!C158) + COUNTIF('Brotas Med OK'!$C:$C,'Barra Med OK'!C158) + COUNTIF('Cabula Med OK'!$C:$C,'Barra Med OK'!C158) + COUNTIF('Cajazeiras Med OK'!$C:$C,'Barra Med OK'!C158) + COUNTIF('CH Med OK'!$C:$C,'Barra Med OK'!C158) + COUNTIF('Itapagipe Med OK'!$C:$C,'Barra Med OK'!C158) + COUNTIF('Itapuã Med OK'!$C:$C,'Barra Med OK'!C158) + COUNTIF('Liberdade Med OK'!$C:$C,'Barra Med OK'!C158) + COUNTIF('Pau da Lima Med OK'!$C:$C,'Barra Med OK'!C158) + COUNTIF('SCV Med OK'!$C:$C,'Barra Med OK'!C158) + COUNTIF('Subúrbio Med OK'!$C:$C,'Barra Med OK'!C158) + COUNTIF('DVIS Med OK'!$C:$C,'Barra Med OK'!C158) + COUNTIF('CR Med OK'!$C:$C,'Barra Med OK'!C158) + COUNTIF('CCZ Med OK'!$C:$C,'Barra Med OK'!C158) + COUNTIF('DRCA Med OK'!$C:$C,'Barra Med OK'!C158) + COUNTIF('SAMU Med OK'!$C:$C,'Barra Med OK'!C158) + COUNTIF('ESPS Med OK'!$C:$C,'Barra Med OK'!C158) + COUNTIF('LACEM Med OK'!$C:$C,'Barra Med OK'!C158)</f>
        <v>0</v>
      </c>
    </row>
    <row r="159" spans="1:15" ht="13.5" customHeight="1">
      <c r="A159" s="15" t="s">
        <v>18</v>
      </c>
      <c r="B159" s="61">
        <v>45582</v>
      </c>
      <c r="C159" s="14">
        <v>15342</v>
      </c>
      <c r="D159" s="61">
        <v>45658</v>
      </c>
      <c r="E159" s="61">
        <v>45687</v>
      </c>
      <c r="F159" s="114">
        <f t="shared" si="26"/>
        <v>30</v>
      </c>
      <c r="G159" s="60">
        <v>235</v>
      </c>
      <c r="H159" s="14">
        <v>1</v>
      </c>
      <c r="I159" s="109">
        <f t="shared" si="27"/>
        <v>235</v>
      </c>
      <c r="J159" s="52" t="s">
        <v>1089</v>
      </c>
      <c r="K159" s="51">
        <v>70186</v>
      </c>
      <c r="O159" s="1">
        <f>COUNTIF('Sede Med Ok'!$C:$C,'Barra Med OK'!C159) + COUNTIF('Boca do Rio Med OK'!$C:$C,'Barra Med OK'!C159) + COUNTIF('Brotas Med OK'!$C:$C,'Barra Med OK'!C159) + COUNTIF('Cabula Med OK'!$C:$C,'Barra Med OK'!C159) + COUNTIF('Cajazeiras Med OK'!$C:$C,'Barra Med OK'!C159) + COUNTIF('CH Med OK'!$C:$C,'Barra Med OK'!C159) + COUNTIF('Itapagipe Med OK'!$C:$C,'Barra Med OK'!C159) + COUNTIF('Itapuã Med OK'!$C:$C,'Barra Med OK'!C159) + COUNTIF('Liberdade Med OK'!$C:$C,'Barra Med OK'!C159) + COUNTIF('Pau da Lima Med OK'!$C:$C,'Barra Med OK'!C159) + COUNTIF('SCV Med OK'!$C:$C,'Barra Med OK'!C159) + COUNTIF('Subúrbio Med OK'!$C:$C,'Barra Med OK'!C159) + COUNTIF('DVIS Med OK'!$C:$C,'Barra Med OK'!C159) + COUNTIF('CR Med OK'!$C:$C,'Barra Med OK'!C159) + COUNTIF('CCZ Med OK'!$C:$C,'Barra Med OK'!C159) + COUNTIF('DRCA Med OK'!$C:$C,'Barra Med OK'!C159) + COUNTIF('SAMU Med OK'!$C:$C,'Barra Med OK'!C159) + COUNTIF('ESPS Med OK'!$C:$C,'Barra Med OK'!C159) + COUNTIF('LACEM Med OK'!$C:$C,'Barra Med OK'!C159)</f>
        <v>0</v>
      </c>
    </row>
    <row r="160" spans="1:15" ht="13.5" customHeight="1">
      <c r="A160" s="15" t="s">
        <v>18</v>
      </c>
      <c r="B160" s="61">
        <v>45536</v>
      </c>
      <c r="C160" s="51">
        <v>12454</v>
      </c>
      <c r="D160" s="61">
        <v>45658</v>
      </c>
      <c r="E160" s="61">
        <v>45687</v>
      </c>
      <c r="F160" s="114">
        <f t="shared" si="26"/>
        <v>30</v>
      </c>
      <c r="G160" s="60">
        <v>235</v>
      </c>
      <c r="H160" s="14">
        <v>1</v>
      </c>
      <c r="I160" s="109">
        <f t="shared" si="27"/>
        <v>235</v>
      </c>
      <c r="J160" s="52" t="s">
        <v>187</v>
      </c>
      <c r="K160" s="51"/>
      <c r="O160" s="1">
        <f>COUNTIF('Sede Med Ok'!$C:$C,'Barra Med OK'!C160) + COUNTIF('Boca do Rio Med OK'!$C:$C,'Barra Med OK'!C160) + COUNTIF('Brotas Med OK'!$C:$C,'Barra Med OK'!C160) + COUNTIF('Cabula Med OK'!$C:$C,'Barra Med OK'!C160) + COUNTIF('Cajazeiras Med OK'!$C:$C,'Barra Med OK'!C160) + COUNTIF('CH Med OK'!$C:$C,'Barra Med OK'!C160) + COUNTIF('Itapagipe Med OK'!$C:$C,'Barra Med OK'!C160) + COUNTIF('Itapuã Med OK'!$C:$C,'Barra Med OK'!C160) + COUNTIF('Liberdade Med OK'!$C:$C,'Barra Med OK'!C160) + COUNTIF('Pau da Lima Med OK'!$C:$C,'Barra Med OK'!C160) + COUNTIF('SCV Med OK'!$C:$C,'Barra Med OK'!C160) + COUNTIF('Subúrbio Med OK'!$C:$C,'Barra Med OK'!C160) + COUNTIF('DVIS Med OK'!$C:$C,'Barra Med OK'!C160) + COUNTIF('CR Med OK'!$C:$C,'Barra Med OK'!C160) + COUNTIF('CCZ Med OK'!$C:$C,'Barra Med OK'!C160) + COUNTIF('DRCA Med OK'!$C:$C,'Barra Med OK'!C160) + COUNTIF('SAMU Med OK'!$C:$C,'Barra Med OK'!C160) + COUNTIF('ESPS Med OK'!$C:$C,'Barra Med OK'!C160) + COUNTIF('LACEM Med OK'!$C:$C,'Barra Med OK'!C160)</f>
        <v>0</v>
      </c>
    </row>
    <row r="161" spans="1:15" ht="13.5" customHeight="1">
      <c r="A161" s="15" t="s">
        <v>17</v>
      </c>
      <c r="B161" s="61">
        <v>45536</v>
      </c>
      <c r="C161" s="14">
        <v>763</v>
      </c>
      <c r="D161" s="61">
        <v>45658</v>
      </c>
      <c r="E161" s="61">
        <v>45687</v>
      </c>
      <c r="F161" s="114">
        <f t="shared" si="26"/>
        <v>30</v>
      </c>
      <c r="G161" s="60">
        <v>238</v>
      </c>
      <c r="H161" s="14">
        <v>1</v>
      </c>
      <c r="I161" s="109">
        <f t="shared" si="27"/>
        <v>238</v>
      </c>
      <c r="J161" s="52" t="s">
        <v>182</v>
      </c>
      <c r="K161" s="51">
        <v>61578</v>
      </c>
      <c r="O161" s="1">
        <f>COUNTIF('Sede Med Ok'!$C:$C,'Barra Med OK'!C161) + COUNTIF('Boca do Rio Med OK'!$C:$C,'Barra Med OK'!C161) + COUNTIF('Brotas Med OK'!$C:$C,'Barra Med OK'!C161) + COUNTIF('Cabula Med OK'!$C:$C,'Barra Med OK'!C161) + COUNTIF('Cajazeiras Med OK'!$C:$C,'Barra Med OK'!C161) + COUNTIF('CH Med OK'!$C:$C,'Barra Med OK'!C161) + COUNTIF('Itapagipe Med OK'!$C:$C,'Barra Med OK'!C161) + COUNTIF('Itapuã Med OK'!$C:$C,'Barra Med OK'!C161) + COUNTIF('Liberdade Med OK'!$C:$C,'Barra Med OK'!C161) + COUNTIF('Pau da Lima Med OK'!$C:$C,'Barra Med OK'!C161) + COUNTIF('SCV Med OK'!$C:$C,'Barra Med OK'!C161) + COUNTIF('Subúrbio Med OK'!$C:$C,'Barra Med OK'!C161) + COUNTIF('DVIS Med OK'!$C:$C,'Barra Med OK'!C161) + COUNTIF('CR Med OK'!$C:$C,'Barra Med OK'!C161) + COUNTIF('CCZ Med OK'!$C:$C,'Barra Med OK'!C161) + COUNTIF('DRCA Med OK'!$C:$C,'Barra Med OK'!C161) + COUNTIF('SAMU Med OK'!$C:$C,'Barra Med OK'!C161) + COUNTIF('ESPS Med OK'!$C:$C,'Barra Med OK'!C161) + COUNTIF('LACEM Med OK'!$C:$C,'Barra Med OK'!C161)</f>
        <v>0</v>
      </c>
    </row>
    <row r="162" spans="1:15" ht="13.5" customHeight="1">
      <c r="A162" s="15"/>
      <c r="B162" s="61"/>
      <c r="C162" s="69"/>
      <c r="D162" s="61"/>
      <c r="E162" s="61"/>
      <c r="F162" s="42"/>
      <c r="G162" s="110"/>
      <c r="H162" s="51"/>
      <c r="I162" s="109">
        <f t="shared" ref="I162" si="28">G162/30*H162*F162</f>
        <v>0</v>
      </c>
      <c r="J162" s="15"/>
      <c r="K162" s="51"/>
      <c r="O162" s="1">
        <f>COUNTIF('Sede Med Ok'!$C:$C,'Barra Med OK'!C162) + COUNTIF('Boca do Rio Med OK'!$C:$C,'Barra Med OK'!C162) + COUNTIF('Brotas Med OK'!$C:$C,'Barra Med OK'!C162) + COUNTIF('Cabula Med OK'!$C:$C,'Barra Med OK'!C162) + COUNTIF('Cajazeiras Med OK'!$C:$C,'Barra Med OK'!C162) + COUNTIF('CH Med OK'!$C:$C,'Barra Med OK'!C162) + COUNTIF('Itapagipe Med OK'!$C:$C,'Barra Med OK'!C162) + COUNTIF('Itapuã Med OK'!$C:$C,'Barra Med OK'!C162) + COUNTIF('Liberdade Med OK'!$C:$C,'Barra Med OK'!C162) + COUNTIF('Pau da Lima Med OK'!$C:$C,'Barra Med OK'!C162) + COUNTIF('SCV Med OK'!$C:$C,'Barra Med OK'!C162) + COUNTIF('Subúrbio Med OK'!$C:$C,'Barra Med OK'!C162) + COUNTIF('DVIS Med OK'!$C:$C,'Barra Med OK'!C162) + COUNTIF('CR Med OK'!$C:$C,'Barra Med OK'!C162) + COUNTIF('CCZ Med OK'!$C:$C,'Barra Med OK'!C162) + COUNTIF('DRCA Med OK'!$C:$C,'Barra Med OK'!C162) + COUNTIF('SAMU Med OK'!$C:$C,'Barra Med OK'!C162) + COUNTIF('ESPS Med OK'!$C:$C,'Barra Med OK'!C162) + COUNTIF('LACEM Med OK'!$C:$C,'Barra Med OK'!C162)</f>
        <v>0</v>
      </c>
    </row>
    <row r="163" spans="1:15" ht="13.5" customHeight="1">
      <c r="A163" s="38" t="s">
        <v>184</v>
      </c>
      <c r="B163" s="99"/>
      <c r="C163" s="98"/>
      <c r="D163" s="36"/>
      <c r="E163" s="36"/>
      <c r="F163" s="37"/>
      <c r="G163" s="97"/>
      <c r="H163" s="11">
        <f>SUM(H154:H162)</f>
        <v>8</v>
      </c>
      <c r="I163" s="108">
        <f>SUM(I154:I162)</f>
        <v>1883</v>
      </c>
      <c r="J163" s="35"/>
      <c r="K163" s="107"/>
      <c r="O163" s="1">
        <f>COUNTIF('Sede Med Ok'!$C:$C,'Barra Med OK'!C163) + COUNTIF('Boca do Rio Med OK'!$C:$C,'Barra Med OK'!C163) + COUNTIF('Brotas Med OK'!$C:$C,'Barra Med OK'!C163) + COUNTIF('Cabula Med OK'!$C:$C,'Barra Med OK'!C163) + COUNTIF('Cajazeiras Med OK'!$C:$C,'Barra Med OK'!C163) + COUNTIF('CH Med OK'!$C:$C,'Barra Med OK'!C163) + COUNTIF('Itapagipe Med OK'!$C:$C,'Barra Med OK'!C163) + COUNTIF('Itapuã Med OK'!$C:$C,'Barra Med OK'!C163) + COUNTIF('Liberdade Med OK'!$C:$C,'Barra Med OK'!C163) + COUNTIF('Pau da Lima Med OK'!$C:$C,'Barra Med OK'!C163) + COUNTIF('SCV Med OK'!$C:$C,'Barra Med OK'!C163) + COUNTIF('Subúrbio Med OK'!$C:$C,'Barra Med OK'!C163) + COUNTIF('DVIS Med OK'!$C:$C,'Barra Med OK'!C163) + COUNTIF('CR Med OK'!$C:$C,'Barra Med OK'!C163) + COUNTIF('CCZ Med OK'!$C:$C,'Barra Med OK'!C163) + COUNTIF('DRCA Med OK'!$C:$C,'Barra Med OK'!C163) + COUNTIF('SAMU Med OK'!$C:$C,'Barra Med OK'!C163) + COUNTIF('ESPS Med OK'!$C:$C,'Barra Med OK'!C163) + COUNTIF('LACEM Med OK'!$C:$C,'Barra Med OK'!C163)</f>
        <v>0</v>
      </c>
    </row>
    <row r="164" spans="1:15" ht="13.5" customHeight="1">
      <c r="A164" s="29"/>
      <c r="B164" s="32"/>
      <c r="C164" s="32"/>
      <c r="D164" s="33"/>
      <c r="E164" s="33"/>
      <c r="F164" s="34"/>
      <c r="G164" s="33"/>
      <c r="H164" s="32"/>
      <c r="I164" s="105"/>
      <c r="J164" s="30"/>
      <c r="K164" s="70"/>
      <c r="O164" s="1">
        <f>COUNTIF('Sede Med Ok'!$C:$C,'Barra Med OK'!C164) + COUNTIF('Boca do Rio Med OK'!$C:$C,'Barra Med OK'!C164) + COUNTIF('Brotas Med OK'!$C:$C,'Barra Med OK'!C164) + COUNTIF('Cabula Med OK'!$C:$C,'Barra Med OK'!C164) + COUNTIF('Cajazeiras Med OK'!$C:$C,'Barra Med OK'!C164) + COUNTIF('CH Med OK'!$C:$C,'Barra Med OK'!C164) + COUNTIF('Itapagipe Med OK'!$C:$C,'Barra Med OK'!C164) + COUNTIF('Itapuã Med OK'!$C:$C,'Barra Med OK'!C164) + COUNTIF('Liberdade Med OK'!$C:$C,'Barra Med OK'!C164) + COUNTIF('Pau da Lima Med OK'!$C:$C,'Barra Med OK'!C164) + COUNTIF('SCV Med OK'!$C:$C,'Barra Med OK'!C164) + COUNTIF('Subúrbio Med OK'!$C:$C,'Barra Med OK'!C164) + COUNTIF('DVIS Med OK'!$C:$C,'Barra Med OK'!C164) + COUNTIF('CR Med OK'!$C:$C,'Barra Med OK'!C164) + COUNTIF('CCZ Med OK'!$C:$C,'Barra Med OK'!C164) + COUNTIF('DRCA Med OK'!$C:$C,'Barra Med OK'!C164) + COUNTIF('SAMU Med OK'!$C:$C,'Barra Med OK'!C164) + COUNTIF('ESPS Med OK'!$C:$C,'Barra Med OK'!C164) + COUNTIF('LACEM Med OK'!$C:$C,'Barra Med OK'!C164)</f>
        <v>0</v>
      </c>
    </row>
    <row r="165" spans="1:15" ht="13.5" customHeight="1">
      <c r="A165" s="15" t="s">
        <v>18</v>
      </c>
      <c r="B165" s="61">
        <v>45536</v>
      </c>
      <c r="C165" s="14">
        <v>13460</v>
      </c>
      <c r="D165" s="61">
        <v>45658</v>
      </c>
      <c r="E165" s="61">
        <v>45687</v>
      </c>
      <c r="F165" s="42">
        <f t="shared" ref="F165:F190" si="29">(E165-D165)+1</f>
        <v>30</v>
      </c>
      <c r="G165" s="60">
        <v>235</v>
      </c>
      <c r="H165" s="14">
        <v>1</v>
      </c>
      <c r="I165" s="109">
        <f t="shared" ref="I165:I191" si="30">G165/30*H165*F165</f>
        <v>235</v>
      </c>
      <c r="J165" s="52" t="s">
        <v>181</v>
      </c>
      <c r="K165" s="51"/>
      <c r="O165" s="1">
        <f>COUNTIF('Sede Med Ok'!$C:$C,'Barra Med OK'!C165) + COUNTIF('Boca do Rio Med OK'!$C:$C,'Barra Med OK'!C165) + COUNTIF('Brotas Med OK'!$C:$C,'Barra Med OK'!C165) + COUNTIF('Cabula Med OK'!$C:$C,'Barra Med OK'!C165) + COUNTIF('Cajazeiras Med OK'!$C:$C,'Barra Med OK'!C165) + COUNTIF('CH Med OK'!$C:$C,'Barra Med OK'!C165) + COUNTIF('Itapagipe Med OK'!$C:$C,'Barra Med OK'!C165) + COUNTIF('Itapuã Med OK'!$C:$C,'Barra Med OK'!C165) + COUNTIF('Liberdade Med OK'!$C:$C,'Barra Med OK'!C165) + COUNTIF('Pau da Lima Med OK'!$C:$C,'Barra Med OK'!C165) + COUNTIF('SCV Med OK'!$C:$C,'Barra Med OK'!C165) + COUNTIF('Subúrbio Med OK'!$C:$C,'Barra Med OK'!C165) + COUNTIF('DVIS Med OK'!$C:$C,'Barra Med OK'!C165) + COUNTIF('CR Med OK'!$C:$C,'Barra Med OK'!C165) + COUNTIF('CCZ Med OK'!$C:$C,'Barra Med OK'!C165) + COUNTIF('DRCA Med OK'!$C:$C,'Barra Med OK'!C165) + COUNTIF('SAMU Med OK'!$C:$C,'Barra Med OK'!C165) + COUNTIF('ESPS Med OK'!$C:$C,'Barra Med OK'!C165) + COUNTIF('LACEM Med OK'!$C:$C,'Barra Med OK'!C165)</f>
        <v>0</v>
      </c>
    </row>
    <row r="166" spans="1:15" ht="13.5" customHeight="1">
      <c r="A166" s="15" t="s">
        <v>18</v>
      </c>
      <c r="B166" s="61">
        <v>45536</v>
      </c>
      <c r="C166" s="14">
        <v>13459</v>
      </c>
      <c r="D166" s="61">
        <v>45658</v>
      </c>
      <c r="E166" s="61">
        <v>45687</v>
      </c>
      <c r="F166" s="42">
        <f t="shared" si="29"/>
        <v>30</v>
      </c>
      <c r="G166" s="60">
        <v>235</v>
      </c>
      <c r="H166" s="14">
        <v>1</v>
      </c>
      <c r="I166" s="109">
        <f t="shared" si="30"/>
        <v>235</v>
      </c>
      <c r="J166" s="52" t="s">
        <v>180</v>
      </c>
      <c r="K166" s="51"/>
      <c r="O166" s="1">
        <f>COUNTIF('Sede Med Ok'!$C:$C,'Barra Med OK'!C166) + COUNTIF('Boca do Rio Med OK'!$C:$C,'Barra Med OK'!C166) + COUNTIF('Brotas Med OK'!$C:$C,'Barra Med OK'!C166) + COUNTIF('Cabula Med OK'!$C:$C,'Barra Med OK'!C166) + COUNTIF('Cajazeiras Med OK'!$C:$C,'Barra Med OK'!C166) + COUNTIF('CH Med OK'!$C:$C,'Barra Med OK'!C166) + COUNTIF('Itapagipe Med OK'!$C:$C,'Barra Med OK'!C166) + COUNTIF('Itapuã Med OK'!$C:$C,'Barra Med OK'!C166) + COUNTIF('Liberdade Med OK'!$C:$C,'Barra Med OK'!C166) + COUNTIF('Pau da Lima Med OK'!$C:$C,'Barra Med OK'!C166) + COUNTIF('SCV Med OK'!$C:$C,'Barra Med OK'!C166) + COUNTIF('Subúrbio Med OK'!$C:$C,'Barra Med OK'!C166) + COUNTIF('DVIS Med OK'!$C:$C,'Barra Med OK'!C166) + COUNTIF('CR Med OK'!$C:$C,'Barra Med OK'!C166) + COUNTIF('CCZ Med OK'!$C:$C,'Barra Med OK'!C166) + COUNTIF('DRCA Med OK'!$C:$C,'Barra Med OK'!C166) + COUNTIF('SAMU Med OK'!$C:$C,'Barra Med OK'!C166) + COUNTIF('ESPS Med OK'!$C:$C,'Barra Med OK'!C166) + COUNTIF('LACEM Med OK'!$C:$C,'Barra Med OK'!C166)</f>
        <v>0</v>
      </c>
    </row>
    <row r="167" spans="1:15" ht="13.5" customHeight="1">
      <c r="A167" s="15" t="s">
        <v>18</v>
      </c>
      <c r="B167" s="61">
        <v>45536</v>
      </c>
      <c r="C167" s="14">
        <v>13465</v>
      </c>
      <c r="D167" s="61">
        <v>45658</v>
      </c>
      <c r="E167" s="61">
        <v>45687</v>
      </c>
      <c r="F167" s="42">
        <f t="shared" si="29"/>
        <v>30</v>
      </c>
      <c r="G167" s="60">
        <v>235</v>
      </c>
      <c r="H167" s="14">
        <v>1</v>
      </c>
      <c r="I167" s="109">
        <f t="shared" si="30"/>
        <v>235</v>
      </c>
      <c r="J167" s="52" t="s">
        <v>179</v>
      </c>
      <c r="K167" s="51"/>
      <c r="O167" s="1">
        <f>COUNTIF('Sede Med Ok'!$C:$C,'Barra Med OK'!C167) + COUNTIF('Boca do Rio Med OK'!$C:$C,'Barra Med OK'!C167) + COUNTIF('Brotas Med OK'!$C:$C,'Barra Med OK'!C167) + COUNTIF('Cabula Med OK'!$C:$C,'Barra Med OK'!C167) + COUNTIF('Cajazeiras Med OK'!$C:$C,'Barra Med OK'!C167) + COUNTIF('CH Med OK'!$C:$C,'Barra Med OK'!C167) + COUNTIF('Itapagipe Med OK'!$C:$C,'Barra Med OK'!C167) + COUNTIF('Itapuã Med OK'!$C:$C,'Barra Med OK'!C167) + COUNTIF('Liberdade Med OK'!$C:$C,'Barra Med OK'!C167) + COUNTIF('Pau da Lima Med OK'!$C:$C,'Barra Med OK'!C167) + COUNTIF('SCV Med OK'!$C:$C,'Barra Med OK'!C167) + COUNTIF('Subúrbio Med OK'!$C:$C,'Barra Med OK'!C167) + COUNTIF('DVIS Med OK'!$C:$C,'Barra Med OK'!C167) + COUNTIF('CR Med OK'!$C:$C,'Barra Med OK'!C167) + COUNTIF('CCZ Med OK'!$C:$C,'Barra Med OK'!C167) + COUNTIF('DRCA Med OK'!$C:$C,'Barra Med OK'!C167) + COUNTIF('SAMU Med OK'!$C:$C,'Barra Med OK'!C167) + COUNTIF('ESPS Med OK'!$C:$C,'Barra Med OK'!C167) + COUNTIF('LACEM Med OK'!$C:$C,'Barra Med OK'!C167)</f>
        <v>0</v>
      </c>
    </row>
    <row r="168" spans="1:15" ht="13.5" customHeight="1">
      <c r="A168" s="15" t="s">
        <v>18</v>
      </c>
      <c r="B168" s="61">
        <v>45536</v>
      </c>
      <c r="C168" s="14">
        <v>13451</v>
      </c>
      <c r="D168" s="61">
        <v>45658</v>
      </c>
      <c r="E168" s="61">
        <v>45687</v>
      </c>
      <c r="F168" s="42">
        <f t="shared" si="29"/>
        <v>30</v>
      </c>
      <c r="G168" s="60">
        <v>235</v>
      </c>
      <c r="H168" s="14">
        <v>1</v>
      </c>
      <c r="I168" s="109">
        <f t="shared" si="30"/>
        <v>235</v>
      </c>
      <c r="J168" s="52" t="s">
        <v>178</v>
      </c>
      <c r="K168" s="51"/>
      <c r="O168" s="1">
        <f>COUNTIF('Sede Med Ok'!$C:$C,'Barra Med OK'!C168) + COUNTIF('Boca do Rio Med OK'!$C:$C,'Barra Med OK'!C168) + COUNTIF('Brotas Med OK'!$C:$C,'Barra Med OK'!C168) + COUNTIF('Cabula Med OK'!$C:$C,'Barra Med OK'!C168) + COUNTIF('Cajazeiras Med OK'!$C:$C,'Barra Med OK'!C168) + COUNTIF('CH Med OK'!$C:$C,'Barra Med OK'!C168) + COUNTIF('Itapagipe Med OK'!$C:$C,'Barra Med OK'!C168) + COUNTIF('Itapuã Med OK'!$C:$C,'Barra Med OK'!C168) + COUNTIF('Liberdade Med OK'!$C:$C,'Barra Med OK'!C168) + COUNTIF('Pau da Lima Med OK'!$C:$C,'Barra Med OK'!C168) + COUNTIF('SCV Med OK'!$C:$C,'Barra Med OK'!C168) + COUNTIF('Subúrbio Med OK'!$C:$C,'Barra Med OK'!C168) + COUNTIF('DVIS Med OK'!$C:$C,'Barra Med OK'!C168) + COUNTIF('CR Med OK'!$C:$C,'Barra Med OK'!C168) + COUNTIF('CCZ Med OK'!$C:$C,'Barra Med OK'!C168) + COUNTIF('DRCA Med OK'!$C:$C,'Barra Med OK'!C168) + COUNTIF('SAMU Med OK'!$C:$C,'Barra Med OK'!C168) + COUNTIF('ESPS Med OK'!$C:$C,'Barra Med OK'!C168) + COUNTIF('LACEM Med OK'!$C:$C,'Barra Med OK'!C168)</f>
        <v>0</v>
      </c>
    </row>
    <row r="169" spans="1:15" ht="13.5" customHeight="1">
      <c r="A169" s="15" t="s">
        <v>18</v>
      </c>
      <c r="B169" s="61">
        <v>45536</v>
      </c>
      <c r="C169" s="14">
        <v>12726</v>
      </c>
      <c r="D169" s="61">
        <v>45658</v>
      </c>
      <c r="E169" s="61">
        <v>45687</v>
      </c>
      <c r="F169" s="42">
        <f t="shared" si="29"/>
        <v>30</v>
      </c>
      <c r="G169" s="60">
        <v>235</v>
      </c>
      <c r="H169" s="14">
        <v>1</v>
      </c>
      <c r="I169" s="109">
        <f t="shared" si="30"/>
        <v>235</v>
      </c>
      <c r="J169" s="52" t="s">
        <v>177</v>
      </c>
      <c r="K169" s="51"/>
      <c r="O169" s="1">
        <f>COUNTIF('Sede Med Ok'!$C:$C,'Barra Med OK'!C169) + COUNTIF('Boca do Rio Med OK'!$C:$C,'Barra Med OK'!C169) + COUNTIF('Brotas Med OK'!$C:$C,'Barra Med OK'!C169) + COUNTIF('Cabula Med OK'!$C:$C,'Barra Med OK'!C169) + COUNTIF('Cajazeiras Med OK'!$C:$C,'Barra Med OK'!C169) + COUNTIF('CH Med OK'!$C:$C,'Barra Med OK'!C169) + COUNTIF('Itapagipe Med OK'!$C:$C,'Barra Med OK'!C169) + COUNTIF('Itapuã Med OK'!$C:$C,'Barra Med OK'!C169) + COUNTIF('Liberdade Med OK'!$C:$C,'Barra Med OK'!C169) + COUNTIF('Pau da Lima Med OK'!$C:$C,'Barra Med OK'!C169) + COUNTIF('SCV Med OK'!$C:$C,'Barra Med OK'!C169) + COUNTIF('Subúrbio Med OK'!$C:$C,'Barra Med OK'!C169) + COUNTIF('DVIS Med OK'!$C:$C,'Barra Med OK'!C169) + COUNTIF('CR Med OK'!$C:$C,'Barra Med OK'!C169) + COUNTIF('CCZ Med OK'!$C:$C,'Barra Med OK'!C169) + COUNTIF('DRCA Med OK'!$C:$C,'Barra Med OK'!C169) + COUNTIF('SAMU Med OK'!$C:$C,'Barra Med OK'!C169) + COUNTIF('ESPS Med OK'!$C:$C,'Barra Med OK'!C169) + COUNTIF('LACEM Med OK'!$C:$C,'Barra Med OK'!C169)</f>
        <v>0</v>
      </c>
    </row>
    <row r="170" spans="1:15" ht="13.5" customHeight="1">
      <c r="A170" s="15" t="s">
        <v>18</v>
      </c>
      <c r="B170" s="61">
        <v>45536</v>
      </c>
      <c r="C170" s="51">
        <v>13466</v>
      </c>
      <c r="D170" s="61">
        <v>45658</v>
      </c>
      <c r="E170" s="61">
        <v>45687</v>
      </c>
      <c r="F170" s="114">
        <f t="shared" si="29"/>
        <v>30</v>
      </c>
      <c r="G170" s="113">
        <v>235</v>
      </c>
      <c r="H170" s="51">
        <v>1</v>
      </c>
      <c r="I170" s="112">
        <f t="shared" si="30"/>
        <v>235</v>
      </c>
      <c r="J170" s="52" t="s">
        <v>176</v>
      </c>
      <c r="K170" s="51"/>
      <c r="O170" s="1">
        <f>COUNTIF('Sede Med Ok'!$C:$C,'Barra Med OK'!C170) + COUNTIF('Boca do Rio Med OK'!$C:$C,'Barra Med OK'!C170) + COUNTIF('Brotas Med OK'!$C:$C,'Barra Med OK'!C170) + COUNTIF('Cabula Med OK'!$C:$C,'Barra Med OK'!C170) + COUNTIF('Cajazeiras Med OK'!$C:$C,'Barra Med OK'!C170) + COUNTIF('CH Med OK'!$C:$C,'Barra Med OK'!C170) + COUNTIF('Itapagipe Med OK'!$C:$C,'Barra Med OK'!C170) + COUNTIF('Itapuã Med OK'!$C:$C,'Barra Med OK'!C170) + COUNTIF('Liberdade Med OK'!$C:$C,'Barra Med OK'!C170) + COUNTIF('Pau da Lima Med OK'!$C:$C,'Barra Med OK'!C170) + COUNTIF('SCV Med OK'!$C:$C,'Barra Med OK'!C170) + COUNTIF('Subúrbio Med OK'!$C:$C,'Barra Med OK'!C170) + COUNTIF('DVIS Med OK'!$C:$C,'Barra Med OK'!C170) + COUNTIF('CR Med OK'!$C:$C,'Barra Med OK'!C170) + COUNTIF('CCZ Med OK'!$C:$C,'Barra Med OK'!C170) + COUNTIF('DRCA Med OK'!$C:$C,'Barra Med OK'!C170) + COUNTIF('SAMU Med OK'!$C:$C,'Barra Med OK'!C170) + COUNTIF('ESPS Med OK'!$C:$C,'Barra Med OK'!C170) + COUNTIF('LACEM Med OK'!$C:$C,'Barra Med OK'!C170)</f>
        <v>0</v>
      </c>
    </row>
    <row r="171" spans="1:15" ht="13.5" customHeight="1">
      <c r="A171" s="15" t="s">
        <v>18</v>
      </c>
      <c r="B171" s="61">
        <v>45536</v>
      </c>
      <c r="C171" s="51">
        <v>13471</v>
      </c>
      <c r="D171" s="61">
        <v>45658</v>
      </c>
      <c r="E171" s="61">
        <v>45687</v>
      </c>
      <c r="F171" s="114">
        <f t="shared" si="29"/>
        <v>30</v>
      </c>
      <c r="G171" s="113">
        <v>235</v>
      </c>
      <c r="H171" s="51">
        <v>1</v>
      </c>
      <c r="I171" s="112">
        <f t="shared" si="30"/>
        <v>235</v>
      </c>
      <c r="J171" s="52" t="s">
        <v>175</v>
      </c>
      <c r="K171" s="51"/>
      <c r="O171" s="1">
        <f>COUNTIF('Sede Med Ok'!$C:$C,'Barra Med OK'!C171) + COUNTIF('Boca do Rio Med OK'!$C:$C,'Barra Med OK'!C171) + COUNTIF('Brotas Med OK'!$C:$C,'Barra Med OK'!C171) + COUNTIF('Cabula Med OK'!$C:$C,'Barra Med OK'!C171) + COUNTIF('Cajazeiras Med OK'!$C:$C,'Barra Med OK'!C171) + COUNTIF('CH Med OK'!$C:$C,'Barra Med OK'!C171) + COUNTIF('Itapagipe Med OK'!$C:$C,'Barra Med OK'!C171) + COUNTIF('Itapuã Med OK'!$C:$C,'Barra Med OK'!C171) + COUNTIF('Liberdade Med OK'!$C:$C,'Barra Med OK'!C171) + COUNTIF('Pau da Lima Med OK'!$C:$C,'Barra Med OK'!C171) + COUNTIF('SCV Med OK'!$C:$C,'Barra Med OK'!C171) + COUNTIF('Subúrbio Med OK'!$C:$C,'Barra Med OK'!C171) + COUNTIF('DVIS Med OK'!$C:$C,'Barra Med OK'!C171) + COUNTIF('CR Med OK'!$C:$C,'Barra Med OK'!C171) + COUNTIF('CCZ Med OK'!$C:$C,'Barra Med OK'!C171) + COUNTIF('DRCA Med OK'!$C:$C,'Barra Med OK'!C171) + COUNTIF('SAMU Med OK'!$C:$C,'Barra Med OK'!C171) + COUNTIF('ESPS Med OK'!$C:$C,'Barra Med OK'!C171) + COUNTIF('LACEM Med OK'!$C:$C,'Barra Med OK'!C171)</f>
        <v>0</v>
      </c>
    </row>
    <row r="172" spans="1:15" ht="13.5" customHeight="1">
      <c r="A172" s="15" t="s">
        <v>18</v>
      </c>
      <c r="B172" s="61">
        <v>45536</v>
      </c>
      <c r="C172" s="51">
        <v>13495</v>
      </c>
      <c r="D172" s="61">
        <v>45658</v>
      </c>
      <c r="E172" s="61">
        <v>45687</v>
      </c>
      <c r="F172" s="114">
        <f t="shared" si="29"/>
        <v>30</v>
      </c>
      <c r="G172" s="113">
        <v>235</v>
      </c>
      <c r="H172" s="51">
        <v>1</v>
      </c>
      <c r="I172" s="112">
        <f t="shared" si="30"/>
        <v>235</v>
      </c>
      <c r="J172" s="52" t="s">
        <v>174</v>
      </c>
      <c r="K172" s="51"/>
      <c r="O172" s="1">
        <f>COUNTIF('Sede Med Ok'!$C:$C,'Barra Med OK'!C172) + COUNTIF('Boca do Rio Med OK'!$C:$C,'Barra Med OK'!C172) + COUNTIF('Brotas Med OK'!$C:$C,'Barra Med OK'!C172) + COUNTIF('Cabula Med OK'!$C:$C,'Barra Med OK'!C172) + COUNTIF('Cajazeiras Med OK'!$C:$C,'Barra Med OK'!C172) + COUNTIF('CH Med OK'!$C:$C,'Barra Med OK'!C172) + COUNTIF('Itapagipe Med OK'!$C:$C,'Barra Med OK'!C172) + COUNTIF('Itapuã Med OK'!$C:$C,'Barra Med OK'!C172) + COUNTIF('Liberdade Med OK'!$C:$C,'Barra Med OK'!C172) + COUNTIF('Pau da Lima Med OK'!$C:$C,'Barra Med OK'!C172) + COUNTIF('SCV Med OK'!$C:$C,'Barra Med OK'!C172) + COUNTIF('Subúrbio Med OK'!$C:$C,'Barra Med OK'!C172) + COUNTIF('DVIS Med OK'!$C:$C,'Barra Med OK'!C172) + COUNTIF('CR Med OK'!$C:$C,'Barra Med OK'!C172) + COUNTIF('CCZ Med OK'!$C:$C,'Barra Med OK'!C172) + COUNTIF('DRCA Med OK'!$C:$C,'Barra Med OK'!C172) + COUNTIF('SAMU Med OK'!$C:$C,'Barra Med OK'!C172) + COUNTIF('ESPS Med OK'!$C:$C,'Barra Med OK'!C172) + COUNTIF('LACEM Med OK'!$C:$C,'Barra Med OK'!C172)</f>
        <v>0</v>
      </c>
    </row>
    <row r="173" spans="1:15" ht="13.5" customHeight="1">
      <c r="A173" s="15" t="s">
        <v>18</v>
      </c>
      <c r="B173" s="61">
        <v>45536</v>
      </c>
      <c r="C173" s="51">
        <v>13470</v>
      </c>
      <c r="D173" s="61">
        <v>45658</v>
      </c>
      <c r="E173" s="61">
        <v>45687</v>
      </c>
      <c r="F173" s="114">
        <f t="shared" si="29"/>
        <v>30</v>
      </c>
      <c r="G173" s="113">
        <v>235</v>
      </c>
      <c r="H173" s="51">
        <v>1</v>
      </c>
      <c r="I173" s="112">
        <f t="shared" si="30"/>
        <v>235</v>
      </c>
      <c r="J173" s="52" t="s">
        <v>173</v>
      </c>
      <c r="K173" s="51"/>
      <c r="O173" s="1">
        <f>COUNTIF('Sede Med Ok'!$C:$C,'Barra Med OK'!C173) + COUNTIF('Boca do Rio Med OK'!$C:$C,'Barra Med OK'!C173) + COUNTIF('Brotas Med OK'!$C:$C,'Barra Med OK'!C173) + COUNTIF('Cabula Med OK'!$C:$C,'Barra Med OK'!C173) + COUNTIF('Cajazeiras Med OK'!$C:$C,'Barra Med OK'!C173) + COUNTIF('CH Med OK'!$C:$C,'Barra Med OK'!C173) + COUNTIF('Itapagipe Med OK'!$C:$C,'Barra Med OK'!C173) + COUNTIF('Itapuã Med OK'!$C:$C,'Barra Med OK'!C173) + COUNTIF('Liberdade Med OK'!$C:$C,'Barra Med OK'!C173) + COUNTIF('Pau da Lima Med OK'!$C:$C,'Barra Med OK'!C173) + COUNTIF('SCV Med OK'!$C:$C,'Barra Med OK'!C173) + COUNTIF('Subúrbio Med OK'!$C:$C,'Barra Med OK'!C173) + COUNTIF('DVIS Med OK'!$C:$C,'Barra Med OK'!C173) + COUNTIF('CR Med OK'!$C:$C,'Barra Med OK'!C173) + COUNTIF('CCZ Med OK'!$C:$C,'Barra Med OK'!C173) + COUNTIF('DRCA Med OK'!$C:$C,'Barra Med OK'!C173) + COUNTIF('SAMU Med OK'!$C:$C,'Barra Med OK'!C173) + COUNTIF('ESPS Med OK'!$C:$C,'Barra Med OK'!C173) + COUNTIF('LACEM Med OK'!$C:$C,'Barra Med OK'!C173)</f>
        <v>0</v>
      </c>
    </row>
    <row r="174" spans="1:15" ht="13.5" customHeight="1">
      <c r="A174" s="15" t="s">
        <v>18</v>
      </c>
      <c r="B174" s="61">
        <v>45536</v>
      </c>
      <c r="C174" s="51">
        <v>606</v>
      </c>
      <c r="D174" s="61">
        <v>45658</v>
      </c>
      <c r="E174" s="61">
        <v>45687</v>
      </c>
      <c r="F174" s="114">
        <f t="shared" si="29"/>
        <v>30</v>
      </c>
      <c r="G174" s="113">
        <v>235</v>
      </c>
      <c r="H174" s="51">
        <v>1</v>
      </c>
      <c r="I174" s="112">
        <f t="shared" si="30"/>
        <v>235</v>
      </c>
      <c r="J174" s="52" t="s">
        <v>172</v>
      </c>
      <c r="K174" s="51"/>
      <c r="O174" s="1">
        <f>COUNTIF('Sede Med Ok'!$C:$C,'Barra Med OK'!C174) + COUNTIF('Boca do Rio Med OK'!$C:$C,'Barra Med OK'!C174) + COUNTIF('Brotas Med OK'!$C:$C,'Barra Med OK'!C174) + COUNTIF('Cabula Med OK'!$C:$C,'Barra Med OK'!C174) + COUNTIF('Cajazeiras Med OK'!$C:$C,'Barra Med OK'!C174) + COUNTIF('CH Med OK'!$C:$C,'Barra Med OK'!C174) + COUNTIF('Itapagipe Med OK'!$C:$C,'Barra Med OK'!C174) + COUNTIF('Itapuã Med OK'!$C:$C,'Barra Med OK'!C174) + COUNTIF('Liberdade Med OK'!$C:$C,'Barra Med OK'!C174) + COUNTIF('Pau da Lima Med OK'!$C:$C,'Barra Med OK'!C174) + COUNTIF('SCV Med OK'!$C:$C,'Barra Med OK'!C174) + COUNTIF('Subúrbio Med OK'!$C:$C,'Barra Med OK'!C174) + COUNTIF('DVIS Med OK'!$C:$C,'Barra Med OK'!C174) + COUNTIF('CR Med OK'!$C:$C,'Barra Med OK'!C174) + COUNTIF('CCZ Med OK'!$C:$C,'Barra Med OK'!C174) + COUNTIF('DRCA Med OK'!$C:$C,'Barra Med OK'!C174) + COUNTIF('SAMU Med OK'!$C:$C,'Barra Med OK'!C174) + COUNTIF('ESPS Med OK'!$C:$C,'Barra Med OK'!C174) + COUNTIF('LACEM Med OK'!$C:$C,'Barra Med OK'!C174)</f>
        <v>0</v>
      </c>
    </row>
    <row r="175" spans="1:15" ht="13.5" customHeight="1">
      <c r="A175" s="15" t="s">
        <v>18</v>
      </c>
      <c r="B175" s="61">
        <v>45536</v>
      </c>
      <c r="C175" s="51">
        <v>13468</v>
      </c>
      <c r="D175" s="61">
        <v>45658</v>
      </c>
      <c r="E175" s="61">
        <v>45687</v>
      </c>
      <c r="F175" s="114">
        <f t="shared" si="29"/>
        <v>30</v>
      </c>
      <c r="G175" s="113">
        <v>235</v>
      </c>
      <c r="H175" s="51">
        <v>1</v>
      </c>
      <c r="I175" s="112">
        <f t="shared" si="30"/>
        <v>235</v>
      </c>
      <c r="J175" s="52" t="s">
        <v>171</v>
      </c>
      <c r="K175" s="51"/>
      <c r="O175" s="1">
        <f>COUNTIF('Sede Med Ok'!$C:$C,'Barra Med OK'!C175) + COUNTIF('Boca do Rio Med OK'!$C:$C,'Barra Med OK'!C175) + COUNTIF('Brotas Med OK'!$C:$C,'Barra Med OK'!C175) + COUNTIF('Cabula Med OK'!$C:$C,'Barra Med OK'!C175) + COUNTIF('Cajazeiras Med OK'!$C:$C,'Barra Med OK'!C175) + COUNTIF('CH Med OK'!$C:$C,'Barra Med OK'!C175) + COUNTIF('Itapagipe Med OK'!$C:$C,'Barra Med OK'!C175) + COUNTIF('Itapuã Med OK'!$C:$C,'Barra Med OK'!C175) + COUNTIF('Liberdade Med OK'!$C:$C,'Barra Med OK'!C175) + COUNTIF('Pau da Lima Med OK'!$C:$C,'Barra Med OK'!C175) + COUNTIF('SCV Med OK'!$C:$C,'Barra Med OK'!C175) + COUNTIF('Subúrbio Med OK'!$C:$C,'Barra Med OK'!C175) + COUNTIF('DVIS Med OK'!$C:$C,'Barra Med OK'!C175) + COUNTIF('CR Med OK'!$C:$C,'Barra Med OK'!C175) + COUNTIF('CCZ Med OK'!$C:$C,'Barra Med OK'!C175) + COUNTIF('DRCA Med OK'!$C:$C,'Barra Med OK'!C175) + COUNTIF('SAMU Med OK'!$C:$C,'Barra Med OK'!C175) + COUNTIF('ESPS Med OK'!$C:$C,'Barra Med OK'!C175) + COUNTIF('LACEM Med OK'!$C:$C,'Barra Med OK'!C175)</f>
        <v>0</v>
      </c>
    </row>
    <row r="176" spans="1:15" ht="13.5" customHeight="1">
      <c r="A176" s="15" t="s">
        <v>18</v>
      </c>
      <c r="B176" s="61">
        <v>45536</v>
      </c>
      <c r="C176" s="51">
        <v>13419</v>
      </c>
      <c r="D176" s="61">
        <v>45658</v>
      </c>
      <c r="E176" s="61">
        <v>45687</v>
      </c>
      <c r="F176" s="114">
        <f t="shared" si="29"/>
        <v>30</v>
      </c>
      <c r="G176" s="113">
        <v>235</v>
      </c>
      <c r="H176" s="51">
        <v>1</v>
      </c>
      <c r="I176" s="112">
        <f t="shared" si="30"/>
        <v>235</v>
      </c>
      <c r="J176" s="52" t="s">
        <v>170</v>
      </c>
      <c r="K176" s="51"/>
      <c r="O176" s="1">
        <f>COUNTIF('Sede Med Ok'!$C:$C,'Barra Med OK'!C176) + COUNTIF('Boca do Rio Med OK'!$C:$C,'Barra Med OK'!C176) + COUNTIF('Brotas Med OK'!$C:$C,'Barra Med OK'!C176) + COUNTIF('Cabula Med OK'!$C:$C,'Barra Med OK'!C176) + COUNTIF('Cajazeiras Med OK'!$C:$C,'Barra Med OK'!C176) + COUNTIF('CH Med OK'!$C:$C,'Barra Med OK'!C176) + COUNTIF('Itapagipe Med OK'!$C:$C,'Barra Med OK'!C176) + COUNTIF('Itapuã Med OK'!$C:$C,'Barra Med OK'!C176) + COUNTIF('Liberdade Med OK'!$C:$C,'Barra Med OK'!C176) + COUNTIF('Pau da Lima Med OK'!$C:$C,'Barra Med OK'!C176) + COUNTIF('SCV Med OK'!$C:$C,'Barra Med OK'!C176) + COUNTIF('Subúrbio Med OK'!$C:$C,'Barra Med OK'!C176) + COUNTIF('DVIS Med OK'!$C:$C,'Barra Med OK'!C176) + COUNTIF('CR Med OK'!$C:$C,'Barra Med OK'!C176) + COUNTIF('CCZ Med OK'!$C:$C,'Barra Med OK'!C176) + COUNTIF('DRCA Med OK'!$C:$C,'Barra Med OK'!C176) + COUNTIF('SAMU Med OK'!$C:$C,'Barra Med OK'!C176) + COUNTIF('ESPS Med OK'!$C:$C,'Barra Med OK'!C176) + COUNTIF('LACEM Med OK'!$C:$C,'Barra Med OK'!C176)</f>
        <v>0</v>
      </c>
    </row>
    <row r="177" spans="1:15" ht="13.5" customHeight="1">
      <c r="A177" s="15" t="s">
        <v>18</v>
      </c>
      <c r="B177" s="61">
        <v>45536</v>
      </c>
      <c r="C177" s="51">
        <v>13449</v>
      </c>
      <c r="D177" s="61">
        <v>45658</v>
      </c>
      <c r="E177" s="61">
        <v>45687</v>
      </c>
      <c r="F177" s="42">
        <f t="shared" si="29"/>
        <v>30</v>
      </c>
      <c r="G177" s="60">
        <v>235</v>
      </c>
      <c r="H177" s="14">
        <v>1</v>
      </c>
      <c r="I177" s="109">
        <f t="shared" si="30"/>
        <v>235</v>
      </c>
      <c r="J177" s="52" t="s">
        <v>169</v>
      </c>
      <c r="K177" s="51"/>
      <c r="O177" s="1">
        <f>COUNTIF('Sede Med Ok'!$C:$C,'Barra Med OK'!C177) + COUNTIF('Boca do Rio Med OK'!$C:$C,'Barra Med OK'!C177) + COUNTIF('Brotas Med OK'!$C:$C,'Barra Med OK'!C177) + COUNTIF('Cabula Med OK'!$C:$C,'Barra Med OK'!C177) + COUNTIF('Cajazeiras Med OK'!$C:$C,'Barra Med OK'!C177) + COUNTIF('CH Med OK'!$C:$C,'Barra Med OK'!C177) + COUNTIF('Itapagipe Med OK'!$C:$C,'Barra Med OK'!C177) + COUNTIF('Itapuã Med OK'!$C:$C,'Barra Med OK'!C177) + COUNTIF('Liberdade Med OK'!$C:$C,'Barra Med OK'!C177) + COUNTIF('Pau da Lima Med OK'!$C:$C,'Barra Med OK'!C177) + COUNTIF('SCV Med OK'!$C:$C,'Barra Med OK'!C177) + COUNTIF('Subúrbio Med OK'!$C:$C,'Barra Med OK'!C177) + COUNTIF('DVIS Med OK'!$C:$C,'Barra Med OK'!C177) + COUNTIF('CR Med OK'!$C:$C,'Barra Med OK'!C177) + COUNTIF('CCZ Med OK'!$C:$C,'Barra Med OK'!C177) + COUNTIF('DRCA Med OK'!$C:$C,'Barra Med OK'!C177) + COUNTIF('SAMU Med OK'!$C:$C,'Barra Med OK'!C177) + COUNTIF('ESPS Med OK'!$C:$C,'Barra Med OK'!C177) + COUNTIF('LACEM Med OK'!$C:$C,'Barra Med OK'!C177)</f>
        <v>0</v>
      </c>
    </row>
    <row r="178" spans="1:15" ht="13.5" customHeight="1">
      <c r="A178" s="15" t="s">
        <v>18</v>
      </c>
      <c r="B178" s="61">
        <v>45536</v>
      </c>
      <c r="C178" s="51">
        <v>13498</v>
      </c>
      <c r="D178" s="61">
        <v>45658</v>
      </c>
      <c r="E178" s="61">
        <v>45687</v>
      </c>
      <c r="F178" s="42">
        <f t="shared" si="29"/>
        <v>30</v>
      </c>
      <c r="G178" s="60">
        <v>235</v>
      </c>
      <c r="H178" s="14">
        <v>1</v>
      </c>
      <c r="I178" s="109">
        <f t="shared" si="30"/>
        <v>235</v>
      </c>
      <c r="J178" s="52" t="s">
        <v>168</v>
      </c>
      <c r="K178" s="51"/>
      <c r="O178" s="1">
        <f>COUNTIF('Sede Med Ok'!$C:$C,'Barra Med OK'!C178) + COUNTIF('Boca do Rio Med OK'!$C:$C,'Barra Med OK'!C178) + COUNTIF('Brotas Med OK'!$C:$C,'Barra Med OK'!C178) + COUNTIF('Cabula Med OK'!$C:$C,'Barra Med OK'!C178) + COUNTIF('Cajazeiras Med OK'!$C:$C,'Barra Med OK'!C178) + COUNTIF('CH Med OK'!$C:$C,'Barra Med OK'!C178) + COUNTIF('Itapagipe Med OK'!$C:$C,'Barra Med OK'!C178) + COUNTIF('Itapuã Med OK'!$C:$C,'Barra Med OK'!C178) + COUNTIF('Liberdade Med OK'!$C:$C,'Barra Med OK'!C178) + COUNTIF('Pau da Lima Med OK'!$C:$C,'Barra Med OK'!C178) + COUNTIF('SCV Med OK'!$C:$C,'Barra Med OK'!C178) + COUNTIF('Subúrbio Med OK'!$C:$C,'Barra Med OK'!C178) + COUNTIF('DVIS Med OK'!$C:$C,'Barra Med OK'!C178) + COUNTIF('CR Med OK'!$C:$C,'Barra Med OK'!C178) + COUNTIF('CCZ Med OK'!$C:$C,'Barra Med OK'!C178) + COUNTIF('DRCA Med OK'!$C:$C,'Barra Med OK'!C178) + COUNTIF('SAMU Med OK'!$C:$C,'Barra Med OK'!C178) + COUNTIF('ESPS Med OK'!$C:$C,'Barra Med OK'!C178) + COUNTIF('LACEM Med OK'!$C:$C,'Barra Med OK'!C178)</f>
        <v>0</v>
      </c>
    </row>
    <row r="179" spans="1:15" ht="13.5" customHeight="1">
      <c r="A179" s="15" t="s">
        <v>18</v>
      </c>
      <c r="B179" s="61">
        <v>45536</v>
      </c>
      <c r="C179" s="51">
        <v>13187</v>
      </c>
      <c r="D179" s="61">
        <v>45658</v>
      </c>
      <c r="E179" s="61">
        <v>45687</v>
      </c>
      <c r="F179" s="42">
        <f t="shared" si="29"/>
        <v>30</v>
      </c>
      <c r="G179" s="60">
        <v>235</v>
      </c>
      <c r="H179" s="14">
        <v>1</v>
      </c>
      <c r="I179" s="109">
        <f t="shared" si="30"/>
        <v>235</v>
      </c>
      <c r="J179" s="52" t="s">
        <v>167</v>
      </c>
      <c r="K179" s="51"/>
      <c r="O179" s="1">
        <f>COUNTIF('Sede Med Ok'!$C:$C,'Barra Med OK'!C179) + COUNTIF('Boca do Rio Med OK'!$C:$C,'Barra Med OK'!C179) + COUNTIF('Brotas Med OK'!$C:$C,'Barra Med OK'!C179) + COUNTIF('Cabula Med OK'!$C:$C,'Barra Med OK'!C179) + COUNTIF('Cajazeiras Med OK'!$C:$C,'Barra Med OK'!C179) + COUNTIF('CH Med OK'!$C:$C,'Barra Med OK'!C179) + COUNTIF('Itapagipe Med OK'!$C:$C,'Barra Med OK'!C179) + COUNTIF('Itapuã Med OK'!$C:$C,'Barra Med OK'!C179) + COUNTIF('Liberdade Med OK'!$C:$C,'Barra Med OK'!C179) + COUNTIF('Pau da Lima Med OK'!$C:$C,'Barra Med OK'!C179) + COUNTIF('SCV Med OK'!$C:$C,'Barra Med OK'!C179) + COUNTIF('Subúrbio Med OK'!$C:$C,'Barra Med OK'!C179) + COUNTIF('DVIS Med OK'!$C:$C,'Barra Med OK'!C179) + COUNTIF('CR Med OK'!$C:$C,'Barra Med OK'!C179) + COUNTIF('CCZ Med OK'!$C:$C,'Barra Med OK'!C179) + COUNTIF('DRCA Med OK'!$C:$C,'Barra Med OK'!C179) + COUNTIF('SAMU Med OK'!$C:$C,'Barra Med OK'!C179) + COUNTIF('ESPS Med OK'!$C:$C,'Barra Med OK'!C179) + COUNTIF('LACEM Med OK'!$C:$C,'Barra Med OK'!C179)</f>
        <v>0</v>
      </c>
    </row>
    <row r="180" spans="1:15" ht="13.5" customHeight="1">
      <c r="A180" s="15" t="s">
        <v>18</v>
      </c>
      <c r="B180" s="61">
        <v>45536</v>
      </c>
      <c r="C180" s="51">
        <v>13453</v>
      </c>
      <c r="D180" s="61">
        <v>45658</v>
      </c>
      <c r="E180" s="61">
        <v>45687</v>
      </c>
      <c r="F180" s="42">
        <f t="shared" si="29"/>
        <v>30</v>
      </c>
      <c r="G180" s="60">
        <v>235</v>
      </c>
      <c r="H180" s="14">
        <v>1</v>
      </c>
      <c r="I180" s="109">
        <f t="shared" si="30"/>
        <v>235</v>
      </c>
      <c r="J180" s="52" t="s">
        <v>166</v>
      </c>
      <c r="K180" s="51"/>
      <c r="O180" s="1">
        <f>COUNTIF('Sede Med Ok'!$C:$C,'Barra Med OK'!C180) + COUNTIF('Boca do Rio Med OK'!$C:$C,'Barra Med OK'!C180) + COUNTIF('Brotas Med OK'!$C:$C,'Barra Med OK'!C180) + COUNTIF('Cabula Med OK'!$C:$C,'Barra Med OK'!C180) + COUNTIF('Cajazeiras Med OK'!$C:$C,'Barra Med OK'!C180) + COUNTIF('CH Med OK'!$C:$C,'Barra Med OK'!C180) + COUNTIF('Itapagipe Med OK'!$C:$C,'Barra Med OK'!C180) + COUNTIF('Itapuã Med OK'!$C:$C,'Barra Med OK'!C180) + COUNTIF('Liberdade Med OK'!$C:$C,'Barra Med OK'!C180) + COUNTIF('Pau da Lima Med OK'!$C:$C,'Barra Med OK'!C180) + COUNTIF('SCV Med OK'!$C:$C,'Barra Med OK'!C180) + COUNTIF('Subúrbio Med OK'!$C:$C,'Barra Med OK'!C180) + COUNTIF('DVIS Med OK'!$C:$C,'Barra Med OK'!C180) + COUNTIF('CR Med OK'!$C:$C,'Barra Med OK'!C180) + COUNTIF('CCZ Med OK'!$C:$C,'Barra Med OK'!C180) + COUNTIF('DRCA Med OK'!$C:$C,'Barra Med OK'!C180) + COUNTIF('SAMU Med OK'!$C:$C,'Barra Med OK'!C180) + COUNTIF('ESPS Med OK'!$C:$C,'Barra Med OK'!C180) + COUNTIF('LACEM Med OK'!$C:$C,'Barra Med OK'!C180)</f>
        <v>0</v>
      </c>
    </row>
    <row r="181" spans="1:15" ht="13.5" customHeight="1">
      <c r="A181" s="15" t="s">
        <v>18</v>
      </c>
      <c r="B181" s="61">
        <v>45536</v>
      </c>
      <c r="C181" s="51">
        <v>13476</v>
      </c>
      <c r="D181" s="61">
        <v>45658</v>
      </c>
      <c r="E181" s="61">
        <v>45687</v>
      </c>
      <c r="F181" s="42">
        <f t="shared" si="29"/>
        <v>30</v>
      </c>
      <c r="G181" s="60">
        <v>235</v>
      </c>
      <c r="H181" s="14">
        <v>1</v>
      </c>
      <c r="I181" s="109">
        <f t="shared" si="30"/>
        <v>235</v>
      </c>
      <c r="J181" s="52" t="s">
        <v>165</v>
      </c>
      <c r="K181" s="51"/>
      <c r="O181" s="1">
        <f>COUNTIF('Sede Med Ok'!$C:$C,'Barra Med OK'!C181) + COUNTIF('Boca do Rio Med OK'!$C:$C,'Barra Med OK'!C181) + COUNTIF('Brotas Med OK'!$C:$C,'Barra Med OK'!C181) + COUNTIF('Cabula Med OK'!$C:$C,'Barra Med OK'!C181) + COUNTIF('Cajazeiras Med OK'!$C:$C,'Barra Med OK'!C181) + COUNTIF('CH Med OK'!$C:$C,'Barra Med OK'!C181) + COUNTIF('Itapagipe Med OK'!$C:$C,'Barra Med OK'!C181) + COUNTIF('Itapuã Med OK'!$C:$C,'Barra Med OK'!C181) + COUNTIF('Liberdade Med OK'!$C:$C,'Barra Med OK'!C181) + COUNTIF('Pau da Lima Med OK'!$C:$C,'Barra Med OK'!C181) + COUNTIF('SCV Med OK'!$C:$C,'Barra Med OK'!C181) + COUNTIF('Subúrbio Med OK'!$C:$C,'Barra Med OK'!C181) + COUNTIF('DVIS Med OK'!$C:$C,'Barra Med OK'!C181) + COUNTIF('CR Med OK'!$C:$C,'Barra Med OK'!C181) + COUNTIF('CCZ Med OK'!$C:$C,'Barra Med OK'!C181) + COUNTIF('DRCA Med OK'!$C:$C,'Barra Med OK'!C181) + COUNTIF('SAMU Med OK'!$C:$C,'Barra Med OK'!C181) + COUNTIF('ESPS Med OK'!$C:$C,'Barra Med OK'!C181) + COUNTIF('LACEM Med OK'!$C:$C,'Barra Med OK'!C181)</f>
        <v>0</v>
      </c>
    </row>
    <row r="182" spans="1:15" ht="13.5" customHeight="1">
      <c r="A182" s="15" t="s">
        <v>18</v>
      </c>
      <c r="B182" s="61">
        <v>45536</v>
      </c>
      <c r="C182" s="51">
        <v>13469</v>
      </c>
      <c r="D182" s="61">
        <v>45658</v>
      </c>
      <c r="E182" s="61">
        <v>45687</v>
      </c>
      <c r="F182" s="42">
        <f t="shared" si="29"/>
        <v>30</v>
      </c>
      <c r="G182" s="60">
        <v>235</v>
      </c>
      <c r="H182" s="14">
        <v>1</v>
      </c>
      <c r="I182" s="109">
        <f t="shared" si="30"/>
        <v>235</v>
      </c>
      <c r="J182" s="52" t="s">
        <v>164</v>
      </c>
      <c r="K182" s="51"/>
      <c r="O182" s="1">
        <f>COUNTIF('Sede Med Ok'!$C:$C,'Barra Med OK'!C182) + COUNTIF('Boca do Rio Med OK'!$C:$C,'Barra Med OK'!C182) + COUNTIF('Brotas Med OK'!$C:$C,'Barra Med OK'!C182) + COUNTIF('Cabula Med OK'!$C:$C,'Barra Med OK'!C182) + COUNTIF('Cajazeiras Med OK'!$C:$C,'Barra Med OK'!C182) + COUNTIF('CH Med OK'!$C:$C,'Barra Med OK'!C182) + COUNTIF('Itapagipe Med OK'!$C:$C,'Barra Med OK'!C182) + COUNTIF('Itapuã Med OK'!$C:$C,'Barra Med OK'!C182) + COUNTIF('Liberdade Med OK'!$C:$C,'Barra Med OK'!C182) + COUNTIF('Pau da Lima Med OK'!$C:$C,'Barra Med OK'!C182) + COUNTIF('SCV Med OK'!$C:$C,'Barra Med OK'!C182) + COUNTIF('Subúrbio Med OK'!$C:$C,'Barra Med OK'!C182) + COUNTIF('DVIS Med OK'!$C:$C,'Barra Med OK'!C182) + COUNTIF('CR Med OK'!$C:$C,'Barra Med OK'!C182) + COUNTIF('CCZ Med OK'!$C:$C,'Barra Med OK'!C182) + COUNTIF('DRCA Med OK'!$C:$C,'Barra Med OK'!C182) + COUNTIF('SAMU Med OK'!$C:$C,'Barra Med OK'!C182) + COUNTIF('ESPS Med OK'!$C:$C,'Barra Med OK'!C182) + COUNTIF('LACEM Med OK'!$C:$C,'Barra Med OK'!C182)</f>
        <v>0</v>
      </c>
    </row>
    <row r="183" spans="1:15" ht="13.5" customHeight="1">
      <c r="A183" s="15" t="s">
        <v>18</v>
      </c>
      <c r="B183" s="61">
        <v>45536</v>
      </c>
      <c r="C183" s="14">
        <v>13420</v>
      </c>
      <c r="D183" s="61">
        <v>45658</v>
      </c>
      <c r="E183" s="61">
        <v>45687</v>
      </c>
      <c r="F183" s="42">
        <f t="shared" si="29"/>
        <v>30</v>
      </c>
      <c r="G183" s="60">
        <v>235</v>
      </c>
      <c r="H183" s="14">
        <v>1</v>
      </c>
      <c r="I183" s="109">
        <f t="shared" si="30"/>
        <v>235</v>
      </c>
      <c r="J183" s="55" t="s">
        <v>163</v>
      </c>
      <c r="K183" s="51"/>
      <c r="O183" s="1">
        <f>COUNTIF('Sede Med Ok'!$C:$C,'Barra Med OK'!C183) + COUNTIF('Boca do Rio Med OK'!$C:$C,'Barra Med OK'!C183) + COUNTIF('Brotas Med OK'!$C:$C,'Barra Med OK'!C183) + COUNTIF('Cabula Med OK'!$C:$C,'Barra Med OK'!C183) + COUNTIF('Cajazeiras Med OK'!$C:$C,'Barra Med OK'!C183) + COUNTIF('CH Med OK'!$C:$C,'Barra Med OK'!C183) + COUNTIF('Itapagipe Med OK'!$C:$C,'Barra Med OK'!C183) + COUNTIF('Itapuã Med OK'!$C:$C,'Barra Med OK'!C183) + COUNTIF('Liberdade Med OK'!$C:$C,'Barra Med OK'!C183) + COUNTIF('Pau da Lima Med OK'!$C:$C,'Barra Med OK'!C183) + COUNTIF('SCV Med OK'!$C:$C,'Barra Med OK'!C183) + COUNTIF('Subúrbio Med OK'!$C:$C,'Barra Med OK'!C183) + COUNTIF('DVIS Med OK'!$C:$C,'Barra Med OK'!C183) + COUNTIF('CR Med OK'!$C:$C,'Barra Med OK'!C183) + COUNTIF('CCZ Med OK'!$C:$C,'Barra Med OK'!C183) + COUNTIF('DRCA Med OK'!$C:$C,'Barra Med OK'!C183) + COUNTIF('SAMU Med OK'!$C:$C,'Barra Med OK'!C183) + COUNTIF('ESPS Med OK'!$C:$C,'Barra Med OK'!C183) + COUNTIF('LACEM Med OK'!$C:$C,'Barra Med OK'!C183)</f>
        <v>0</v>
      </c>
    </row>
    <row r="184" spans="1:15" ht="13.5" customHeight="1">
      <c r="A184" s="15" t="s">
        <v>18</v>
      </c>
      <c r="B184" s="61">
        <v>45536</v>
      </c>
      <c r="C184" s="14">
        <v>13740</v>
      </c>
      <c r="D184" s="61">
        <v>45658</v>
      </c>
      <c r="E184" s="61">
        <v>45687</v>
      </c>
      <c r="F184" s="42">
        <f t="shared" si="29"/>
        <v>30</v>
      </c>
      <c r="G184" s="60">
        <v>235</v>
      </c>
      <c r="H184" s="14">
        <v>1</v>
      </c>
      <c r="I184" s="109">
        <f t="shared" si="30"/>
        <v>235</v>
      </c>
      <c r="J184" s="55" t="s">
        <v>162</v>
      </c>
      <c r="K184" s="51"/>
      <c r="O184" s="1">
        <f>COUNTIF('Sede Med Ok'!$C:$C,'Barra Med OK'!C184) + COUNTIF('Boca do Rio Med OK'!$C:$C,'Barra Med OK'!C184) + COUNTIF('Brotas Med OK'!$C:$C,'Barra Med OK'!C184) + COUNTIF('Cabula Med OK'!$C:$C,'Barra Med OK'!C184) + COUNTIF('Cajazeiras Med OK'!$C:$C,'Barra Med OK'!C184) + COUNTIF('CH Med OK'!$C:$C,'Barra Med OK'!C184) + COUNTIF('Itapagipe Med OK'!$C:$C,'Barra Med OK'!C184) + COUNTIF('Itapuã Med OK'!$C:$C,'Barra Med OK'!C184) + COUNTIF('Liberdade Med OK'!$C:$C,'Barra Med OK'!C184) + COUNTIF('Pau da Lima Med OK'!$C:$C,'Barra Med OK'!C184) + COUNTIF('SCV Med OK'!$C:$C,'Barra Med OK'!C184) + COUNTIF('Subúrbio Med OK'!$C:$C,'Barra Med OK'!C184) + COUNTIF('DVIS Med OK'!$C:$C,'Barra Med OK'!C184) + COUNTIF('CR Med OK'!$C:$C,'Barra Med OK'!C184) + COUNTIF('CCZ Med OK'!$C:$C,'Barra Med OK'!C184) + COUNTIF('DRCA Med OK'!$C:$C,'Barra Med OK'!C184) + COUNTIF('SAMU Med OK'!$C:$C,'Barra Med OK'!C184) + COUNTIF('ESPS Med OK'!$C:$C,'Barra Med OK'!C184) + COUNTIF('LACEM Med OK'!$C:$C,'Barra Med OK'!C184)</f>
        <v>0</v>
      </c>
    </row>
    <row r="185" spans="1:15" ht="13.5" customHeight="1">
      <c r="A185" s="15" t="s">
        <v>18</v>
      </c>
      <c r="B185" s="61">
        <v>45536</v>
      </c>
      <c r="C185" s="14">
        <v>13726</v>
      </c>
      <c r="D185" s="61">
        <v>45658</v>
      </c>
      <c r="E185" s="61">
        <v>45687</v>
      </c>
      <c r="F185" s="42">
        <f t="shared" si="29"/>
        <v>30</v>
      </c>
      <c r="G185" s="60">
        <v>235</v>
      </c>
      <c r="H185" s="14">
        <v>1</v>
      </c>
      <c r="I185" s="109">
        <f t="shared" si="30"/>
        <v>235</v>
      </c>
      <c r="J185" s="55" t="s">
        <v>161</v>
      </c>
      <c r="K185" s="51"/>
      <c r="O185" s="1">
        <f>COUNTIF('Sede Med Ok'!$C:$C,'Barra Med OK'!C185) + COUNTIF('Boca do Rio Med OK'!$C:$C,'Barra Med OK'!C185) + COUNTIF('Brotas Med OK'!$C:$C,'Barra Med OK'!C185) + COUNTIF('Cabula Med OK'!$C:$C,'Barra Med OK'!C185) + COUNTIF('Cajazeiras Med OK'!$C:$C,'Barra Med OK'!C185) + COUNTIF('CH Med OK'!$C:$C,'Barra Med OK'!C185) + COUNTIF('Itapagipe Med OK'!$C:$C,'Barra Med OK'!C185) + COUNTIF('Itapuã Med OK'!$C:$C,'Barra Med OK'!C185) + COUNTIF('Liberdade Med OK'!$C:$C,'Barra Med OK'!C185) + COUNTIF('Pau da Lima Med OK'!$C:$C,'Barra Med OK'!C185) + COUNTIF('SCV Med OK'!$C:$C,'Barra Med OK'!C185) + COUNTIF('Subúrbio Med OK'!$C:$C,'Barra Med OK'!C185) + COUNTIF('DVIS Med OK'!$C:$C,'Barra Med OK'!C185) + COUNTIF('CR Med OK'!$C:$C,'Barra Med OK'!C185) + COUNTIF('CCZ Med OK'!$C:$C,'Barra Med OK'!C185) + COUNTIF('DRCA Med OK'!$C:$C,'Barra Med OK'!C185) + COUNTIF('SAMU Med OK'!$C:$C,'Barra Med OK'!C185) + COUNTIF('ESPS Med OK'!$C:$C,'Barra Med OK'!C185) + COUNTIF('LACEM Med OK'!$C:$C,'Barra Med OK'!C185)</f>
        <v>0</v>
      </c>
    </row>
    <row r="186" spans="1:15" ht="13.5" customHeight="1">
      <c r="A186" s="15" t="s">
        <v>18</v>
      </c>
      <c r="B186" s="61">
        <v>45536</v>
      </c>
      <c r="C186" s="14">
        <v>13727</v>
      </c>
      <c r="D186" s="61">
        <v>45658</v>
      </c>
      <c r="E186" s="61">
        <v>45687</v>
      </c>
      <c r="F186" s="42">
        <f t="shared" si="29"/>
        <v>30</v>
      </c>
      <c r="G186" s="60">
        <v>235</v>
      </c>
      <c r="H186" s="14">
        <v>1</v>
      </c>
      <c r="I186" s="109">
        <f t="shared" si="30"/>
        <v>235</v>
      </c>
      <c r="J186" s="55" t="s">
        <v>160</v>
      </c>
      <c r="K186" s="51"/>
      <c r="O186" s="1">
        <f>COUNTIF('Sede Med Ok'!$C:$C,'Barra Med OK'!C186) + COUNTIF('Boca do Rio Med OK'!$C:$C,'Barra Med OK'!C186) + COUNTIF('Brotas Med OK'!$C:$C,'Barra Med OK'!C186) + COUNTIF('Cabula Med OK'!$C:$C,'Barra Med OK'!C186) + COUNTIF('Cajazeiras Med OK'!$C:$C,'Barra Med OK'!C186) + COUNTIF('CH Med OK'!$C:$C,'Barra Med OK'!C186) + COUNTIF('Itapagipe Med OK'!$C:$C,'Barra Med OK'!C186) + COUNTIF('Itapuã Med OK'!$C:$C,'Barra Med OK'!C186) + COUNTIF('Liberdade Med OK'!$C:$C,'Barra Med OK'!C186) + COUNTIF('Pau da Lima Med OK'!$C:$C,'Barra Med OK'!C186) + COUNTIF('SCV Med OK'!$C:$C,'Barra Med OK'!C186) + COUNTIF('Subúrbio Med OK'!$C:$C,'Barra Med OK'!C186) + COUNTIF('DVIS Med OK'!$C:$C,'Barra Med OK'!C186) + COUNTIF('CR Med OK'!$C:$C,'Barra Med OK'!C186) + COUNTIF('CCZ Med OK'!$C:$C,'Barra Med OK'!C186) + COUNTIF('DRCA Med OK'!$C:$C,'Barra Med OK'!C186) + COUNTIF('SAMU Med OK'!$C:$C,'Barra Med OK'!C186) + COUNTIF('ESPS Med OK'!$C:$C,'Barra Med OK'!C186) + COUNTIF('LACEM Med OK'!$C:$C,'Barra Med OK'!C186)</f>
        <v>0</v>
      </c>
    </row>
    <row r="187" spans="1:15" ht="13.5" customHeight="1">
      <c r="A187" s="15" t="s">
        <v>18</v>
      </c>
      <c r="B187" s="61">
        <v>45536</v>
      </c>
      <c r="C187" s="51">
        <v>13089</v>
      </c>
      <c r="D187" s="61">
        <v>45658</v>
      </c>
      <c r="E187" s="61">
        <v>45687</v>
      </c>
      <c r="F187" s="42">
        <f t="shared" si="29"/>
        <v>30</v>
      </c>
      <c r="G187" s="60">
        <v>235</v>
      </c>
      <c r="H187" s="14">
        <v>1</v>
      </c>
      <c r="I187" s="59">
        <f t="shared" si="30"/>
        <v>235</v>
      </c>
      <c r="J187" s="111" t="s">
        <v>159</v>
      </c>
      <c r="K187" s="51"/>
      <c r="O187" s="1">
        <f>COUNTIF('Sede Med Ok'!$C:$C,'Barra Med OK'!C187) + COUNTIF('Boca do Rio Med OK'!$C:$C,'Barra Med OK'!C187) + COUNTIF('Brotas Med OK'!$C:$C,'Barra Med OK'!C187) + COUNTIF('Cabula Med OK'!$C:$C,'Barra Med OK'!C187) + COUNTIF('Cajazeiras Med OK'!$C:$C,'Barra Med OK'!C187) + COUNTIF('CH Med OK'!$C:$C,'Barra Med OK'!C187) + COUNTIF('Itapagipe Med OK'!$C:$C,'Barra Med OK'!C187) + COUNTIF('Itapuã Med OK'!$C:$C,'Barra Med OK'!C187) + COUNTIF('Liberdade Med OK'!$C:$C,'Barra Med OK'!C187) + COUNTIF('Pau da Lima Med OK'!$C:$C,'Barra Med OK'!C187) + COUNTIF('SCV Med OK'!$C:$C,'Barra Med OK'!C187) + COUNTIF('Subúrbio Med OK'!$C:$C,'Barra Med OK'!C187) + COUNTIF('DVIS Med OK'!$C:$C,'Barra Med OK'!C187) + COUNTIF('CR Med OK'!$C:$C,'Barra Med OK'!C187) + COUNTIF('CCZ Med OK'!$C:$C,'Barra Med OK'!C187) + COUNTIF('DRCA Med OK'!$C:$C,'Barra Med OK'!C187) + COUNTIF('SAMU Med OK'!$C:$C,'Barra Med OK'!C187) + COUNTIF('ESPS Med OK'!$C:$C,'Barra Med OK'!C187) + COUNTIF('LACEM Med OK'!$C:$C,'Barra Med OK'!C187)</f>
        <v>0</v>
      </c>
    </row>
    <row r="188" spans="1:15" ht="13.5" customHeight="1">
      <c r="A188" s="15" t="s">
        <v>18</v>
      </c>
      <c r="B188" s="61">
        <v>45536</v>
      </c>
      <c r="C188" s="51">
        <v>13422</v>
      </c>
      <c r="D188" s="61">
        <v>45658</v>
      </c>
      <c r="E188" s="61">
        <v>45687</v>
      </c>
      <c r="F188" s="42">
        <f t="shared" si="29"/>
        <v>30</v>
      </c>
      <c r="G188" s="60">
        <v>235</v>
      </c>
      <c r="H188" s="14">
        <v>1</v>
      </c>
      <c r="I188" s="59">
        <f t="shared" si="30"/>
        <v>235</v>
      </c>
      <c r="J188" s="111" t="s">
        <v>158</v>
      </c>
      <c r="K188" s="51"/>
      <c r="O188" s="1">
        <f>COUNTIF('Sede Med Ok'!$C:$C,'Barra Med OK'!C188) + COUNTIF('Boca do Rio Med OK'!$C:$C,'Barra Med OK'!C188) + COUNTIF('Brotas Med OK'!$C:$C,'Barra Med OK'!C188) + COUNTIF('Cabula Med OK'!$C:$C,'Barra Med OK'!C188) + COUNTIF('Cajazeiras Med OK'!$C:$C,'Barra Med OK'!C188) + COUNTIF('CH Med OK'!$C:$C,'Barra Med OK'!C188) + COUNTIF('Itapagipe Med OK'!$C:$C,'Barra Med OK'!C188) + COUNTIF('Itapuã Med OK'!$C:$C,'Barra Med OK'!C188) + COUNTIF('Liberdade Med OK'!$C:$C,'Barra Med OK'!C188) + COUNTIF('Pau da Lima Med OK'!$C:$C,'Barra Med OK'!C188) + COUNTIF('SCV Med OK'!$C:$C,'Barra Med OK'!C188) + COUNTIF('Subúrbio Med OK'!$C:$C,'Barra Med OK'!C188) + COUNTIF('DVIS Med OK'!$C:$C,'Barra Med OK'!C188) + COUNTIF('CR Med OK'!$C:$C,'Barra Med OK'!C188) + COUNTIF('CCZ Med OK'!$C:$C,'Barra Med OK'!C188) + COUNTIF('DRCA Med OK'!$C:$C,'Barra Med OK'!C188) + COUNTIF('SAMU Med OK'!$C:$C,'Barra Med OK'!C188) + COUNTIF('ESPS Med OK'!$C:$C,'Barra Med OK'!C188) + COUNTIF('LACEM Med OK'!$C:$C,'Barra Med OK'!C188)</f>
        <v>0</v>
      </c>
    </row>
    <row r="189" spans="1:15" ht="13.5" customHeight="1">
      <c r="A189" s="15" t="s">
        <v>18</v>
      </c>
      <c r="B189" s="61">
        <v>45536</v>
      </c>
      <c r="C189" s="51">
        <v>13407</v>
      </c>
      <c r="D189" s="61">
        <v>45658</v>
      </c>
      <c r="E189" s="61">
        <v>45687</v>
      </c>
      <c r="F189" s="42">
        <f t="shared" si="29"/>
        <v>30</v>
      </c>
      <c r="G189" s="60">
        <v>235</v>
      </c>
      <c r="H189" s="14">
        <v>1</v>
      </c>
      <c r="I189" s="59">
        <f t="shared" si="30"/>
        <v>235</v>
      </c>
      <c r="J189" s="111" t="s">
        <v>157</v>
      </c>
      <c r="K189" s="51"/>
      <c r="O189" s="1">
        <f>COUNTIF('Sede Med Ok'!$C:$C,'Barra Med OK'!C189) + COUNTIF('Boca do Rio Med OK'!$C:$C,'Barra Med OK'!C189) + COUNTIF('Brotas Med OK'!$C:$C,'Barra Med OK'!C189) + COUNTIF('Cabula Med OK'!$C:$C,'Barra Med OK'!C189) + COUNTIF('Cajazeiras Med OK'!$C:$C,'Barra Med OK'!C189) + COUNTIF('CH Med OK'!$C:$C,'Barra Med OK'!C189) + COUNTIF('Itapagipe Med OK'!$C:$C,'Barra Med OK'!C189) + COUNTIF('Itapuã Med OK'!$C:$C,'Barra Med OK'!C189) + COUNTIF('Liberdade Med OK'!$C:$C,'Barra Med OK'!C189) + COUNTIF('Pau da Lima Med OK'!$C:$C,'Barra Med OK'!C189) + COUNTIF('SCV Med OK'!$C:$C,'Barra Med OK'!C189) + COUNTIF('Subúrbio Med OK'!$C:$C,'Barra Med OK'!C189) + COUNTIF('DVIS Med OK'!$C:$C,'Barra Med OK'!C189) + COUNTIF('CR Med OK'!$C:$C,'Barra Med OK'!C189) + COUNTIF('CCZ Med OK'!$C:$C,'Barra Med OK'!C189) + COUNTIF('DRCA Med OK'!$C:$C,'Barra Med OK'!C189) + COUNTIF('SAMU Med OK'!$C:$C,'Barra Med OK'!C189) + COUNTIF('ESPS Med OK'!$C:$C,'Barra Med OK'!C189) + COUNTIF('LACEM Med OK'!$C:$C,'Barra Med OK'!C189)</f>
        <v>0</v>
      </c>
    </row>
    <row r="190" spans="1:15" ht="13.5" customHeight="1">
      <c r="A190" s="15" t="s">
        <v>18</v>
      </c>
      <c r="B190" s="61">
        <v>45536</v>
      </c>
      <c r="C190" s="51">
        <v>13137</v>
      </c>
      <c r="D190" s="61">
        <v>45658</v>
      </c>
      <c r="E190" s="61">
        <v>45687</v>
      </c>
      <c r="F190" s="42">
        <f t="shared" si="29"/>
        <v>30</v>
      </c>
      <c r="G190" s="60">
        <v>235</v>
      </c>
      <c r="H190" s="14">
        <v>1</v>
      </c>
      <c r="I190" s="59">
        <f t="shared" si="30"/>
        <v>235</v>
      </c>
      <c r="J190" s="111" t="s">
        <v>156</v>
      </c>
      <c r="K190" s="51"/>
      <c r="O190" s="1">
        <f>COUNTIF('Sede Med Ok'!$C:$C,'Barra Med OK'!C190) + COUNTIF('Boca do Rio Med OK'!$C:$C,'Barra Med OK'!C190) + COUNTIF('Brotas Med OK'!$C:$C,'Barra Med OK'!C190) + COUNTIF('Cabula Med OK'!$C:$C,'Barra Med OK'!C190) + COUNTIF('Cajazeiras Med OK'!$C:$C,'Barra Med OK'!C190) + COUNTIF('CH Med OK'!$C:$C,'Barra Med OK'!C190) + COUNTIF('Itapagipe Med OK'!$C:$C,'Barra Med OK'!C190) + COUNTIF('Itapuã Med OK'!$C:$C,'Barra Med OK'!C190) + COUNTIF('Liberdade Med OK'!$C:$C,'Barra Med OK'!C190) + COUNTIF('Pau da Lima Med OK'!$C:$C,'Barra Med OK'!C190) + COUNTIF('SCV Med OK'!$C:$C,'Barra Med OK'!C190) + COUNTIF('Subúrbio Med OK'!$C:$C,'Barra Med OK'!C190) + COUNTIF('DVIS Med OK'!$C:$C,'Barra Med OK'!C190) + COUNTIF('CR Med OK'!$C:$C,'Barra Med OK'!C190) + COUNTIF('CCZ Med OK'!$C:$C,'Barra Med OK'!C190) + COUNTIF('DRCA Med OK'!$C:$C,'Barra Med OK'!C190) + COUNTIF('SAMU Med OK'!$C:$C,'Barra Med OK'!C190) + COUNTIF('ESPS Med OK'!$C:$C,'Barra Med OK'!C190) + COUNTIF('LACEM Med OK'!$C:$C,'Barra Med OK'!C190)</f>
        <v>0</v>
      </c>
    </row>
    <row r="191" spans="1:15" ht="13.5" customHeight="1">
      <c r="A191" s="15"/>
      <c r="B191" s="61"/>
      <c r="C191" s="69"/>
      <c r="D191" s="61"/>
      <c r="E191" s="61"/>
      <c r="F191" s="42"/>
      <c r="G191" s="110"/>
      <c r="H191" s="51"/>
      <c r="I191" s="109">
        <f t="shared" si="30"/>
        <v>0</v>
      </c>
      <c r="J191" s="15"/>
      <c r="K191" s="51"/>
      <c r="O191" s="1">
        <f>COUNTIF('Sede Med Ok'!$C:$C,'Barra Med OK'!C191) + COUNTIF('Boca do Rio Med OK'!$C:$C,'Barra Med OK'!C191) + COUNTIF('Brotas Med OK'!$C:$C,'Barra Med OK'!C191) + COUNTIF('Cabula Med OK'!$C:$C,'Barra Med OK'!C191) + COUNTIF('Cajazeiras Med OK'!$C:$C,'Barra Med OK'!C191) + COUNTIF('CH Med OK'!$C:$C,'Barra Med OK'!C191) + COUNTIF('Itapagipe Med OK'!$C:$C,'Barra Med OK'!C191) + COUNTIF('Itapuã Med OK'!$C:$C,'Barra Med OK'!C191) + COUNTIF('Liberdade Med OK'!$C:$C,'Barra Med OK'!C191) + COUNTIF('Pau da Lima Med OK'!$C:$C,'Barra Med OK'!C191) + COUNTIF('SCV Med OK'!$C:$C,'Barra Med OK'!C191) + COUNTIF('Subúrbio Med OK'!$C:$C,'Barra Med OK'!C191) + COUNTIF('DVIS Med OK'!$C:$C,'Barra Med OK'!C191) + COUNTIF('CR Med OK'!$C:$C,'Barra Med OK'!C191) + COUNTIF('CCZ Med OK'!$C:$C,'Barra Med OK'!C191) + COUNTIF('DRCA Med OK'!$C:$C,'Barra Med OK'!C191) + COUNTIF('SAMU Med OK'!$C:$C,'Barra Med OK'!C191) + COUNTIF('ESPS Med OK'!$C:$C,'Barra Med OK'!C191) + COUNTIF('LACEM Med OK'!$C:$C,'Barra Med OK'!C191)</f>
        <v>0</v>
      </c>
    </row>
    <row r="192" spans="1:15" ht="13.5" customHeight="1">
      <c r="A192" s="38" t="s">
        <v>155</v>
      </c>
      <c r="B192" s="99"/>
      <c r="C192" s="98"/>
      <c r="D192" s="36"/>
      <c r="E192" s="36"/>
      <c r="F192" s="37"/>
      <c r="G192" s="97"/>
      <c r="H192" s="11">
        <f>SUM(H165:H191)</f>
        <v>26</v>
      </c>
      <c r="I192" s="108">
        <f>SUM(I165:I191)</f>
        <v>6110</v>
      </c>
      <c r="J192" s="35"/>
      <c r="K192" s="107"/>
      <c r="O192" s="1">
        <f>COUNTIF('Sede Med Ok'!$C:$C,'Barra Med OK'!C192) + COUNTIF('Boca do Rio Med OK'!$C:$C,'Barra Med OK'!C192) + COUNTIF('Brotas Med OK'!$C:$C,'Barra Med OK'!C192) + COUNTIF('Cabula Med OK'!$C:$C,'Barra Med OK'!C192) + COUNTIF('Cajazeiras Med OK'!$C:$C,'Barra Med OK'!C192) + COUNTIF('CH Med OK'!$C:$C,'Barra Med OK'!C192) + COUNTIF('Itapagipe Med OK'!$C:$C,'Barra Med OK'!C192) + COUNTIF('Itapuã Med OK'!$C:$C,'Barra Med OK'!C192) + COUNTIF('Liberdade Med OK'!$C:$C,'Barra Med OK'!C192) + COUNTIF('Pau da Lima Med OK'!$C:$C,'Barra Med OK'!C192) + COUNTIF('SCV Med OK'!$C:$C,'Barra Med OK'!C192) + COUNTIF('Subúrbio Med OK'!$C:$C,'Barra Med OK'!C192) + COUNTIF('DVIS Med OK'!$C:$C,'Barra Med OK'!C192) + COUNTIF('CR Med OK'!$C:$C,'Barra Med OK'!C192) + COUNTIF('CCZ Med OK'!$C:$C,'Barra Med OK'!C192) + COUNTIF('DRCA Med OK'!$C:$C,'Barra Med OK'!C192) + COUNTIF('SAMU Med OK'!$C:$C,'Barra Med OK'!C192) + COUNTIF('ESPS Med OK'!$C:$C,'Barra Med OK'!C192) + COUNTIF('LACEM Med OK'!$C:$C,'Barra Med OK'!C192)</f>
        <v>0</v>
      </c>
    </row>
    <row r="193" spans="1:15" ht="13.5" customHeight="1">
      <c r="A193" s="106"/>
      <c r="B193" s="32"/>
      <c r="C193" s="32"/>
      <c r="D193" s="33"/>
      <c r="E193" s="33"/>
      <c r="F193" s="34"/>
      <c r="G193" s="33"/>
      <c r="H193" s="32"/>
      <c r="I193" s="105"/>
      <c r="J193" s="30"/>
      <c r="K193" s="70"/>
      <c r="O193" s="1">
        <f>COUNTIF('Sede Med Ok'!$C:$C,'Barra Med OK'!C193) + COUNTIF('Boca do Rio Med OK'!$C:$C,'Barra Med OK'!C193) + COUNTIF('Brotas Med OK'!$C:$C,'Barra Med OK'!C193) + COUNTIF('Cabula Med OK'!$C:$C,'Barra Med OK'!C193) + COUNTIF('Cajazeiras Med OK'!$C:$C,'Barra Med OK'!C193) + COUNTIF('CH Med OK'!$C:$C,'Barra Med OK'!C193) + COUNTIF('Itapagipe Med OK'!$C:$C,'Barra Med OK'!C193) + COUNTIF('Itapuã Med OK'!$C:$C,'Barra Med OK'!C193) + COUNTIF('Liberdade Med OK'!$C:$C,'Barra Med OK'!C193) + COUNTIF('Pau da Lima Med OK'!$C:$C,'Barra Med OK'!C193) + COUNTIF('SCV Med OK'!$C:$C,'Barra Med OK'!C193) + COUNTIF('Subúrbio Med OK'!$C:$C,'Barra Med OK'!C193) + COUNTIF('DVIS Med OK'!$C:$C,'Barra Med OK'!C193) + COUNTIF('CR Med OK'!$C:$C,'Barra Med OK'!C193) + COUNTIF('CCZ Med OK'!$C:$C,'Barra Med OK'!C193) + COUNTIF('DRCA Med OK'!$C:$C,'Barra Med OK'!C193) + COUNTIF('SAMU Med OK'!$C:$C,'Barra Med OK'!C193) + COUNTIF('ESPS Med OK'!$C:$C,'Barra Med OK'!C193) + COUNTIF('LACEM Med OK'!$C:$C,'Barra Med OK'!C193)</f>
        <v>0</v>
      </c>
    </row>
    <row r="194" spans="1:15" ht="13.5" customHeight="1">
      <c r="A194" s="15" t="s">
        <v>18</v>
      </c>
      <c r="B194" s="61">
        <v>45538</v>
      </c>
      <c r="C194" s="14">
        <v>14668</v>
      </c>
      <c r="D194" s="61">
        <v>45658</v>
      </c>
      <c r="E194" s="61">
        <v>45687</v>
      </c>
      <c r="F194" s="42">
        <f t="shared" ref="F194:F211" si="31">(E194-D194)+1</f>
        <v>30</v>
      </c>
      <c r="G194" s="60">
        <v>235</v>
      </c>
      <c r="H194" s="14">
        <v>1</v>
      </c>
      <c r="I194" s="59">
        <f t="shared" ref="I194:I211" si="32">G194/30*H194*F194</f>
        <v>235</v>
      </c>
      <c r="J194" s="58" t="s">
        <v>154</v>
      </c>
      <c r="K194" s="51">
        <v>67478</v>
      </c>
      <c r="O194" s="1">
        <f>COUNTIF('Sede Med Ok'!$C:$C,'Barra Med OK'!C194) + COUNTIF('Boca do Rio Med OK'!$C:$C,'Barra Med OK'!C194) + COUNTIF('Brotas Med OK'!$C:$C,'Barra Med OK'!C194) + COUNTIF('Cabula Med OK'!$C:$C,'Barra Med OK'!C194) + COUNTIF('Cajazeiras Med OK'!$C:$C,'Barra Med OK'!C194) + COUNTIF('CH Med OK'!$C:$C,'Barra Med OK'!C194) + COUNTIF('Itapagipe Med OK'!$C:$C,'Barra Med OK'!C194) + COUNTIF('Itapuã Med OK'!$C:$C,'Barra Med OK'!C194) + COUNTIF('Liberdade Med OK'!$C:$C,'Barra Med OK'!C194) + COUNTIF('Pau da Lima Med OK'!$C:$C,'Barra Med OK'!C194) + COUNTIF('SCV Med OK'!$C:$C,'Barra Med OK'!C194) + COUNTIF('Subúrbio Med OK'!$C:$C,'Barra Med OK'!C194) + COUNTIF('DVIS Med OK'!$C:$C,'Barra Med OK'!C194) + COUNTIF('CR Med OK'!$C:$C,'Barra Med OK'!C194) + COUNTIF('CCZ Med OK'!$C:$C,'Barra Med OK'!C194) + COUNTIF('DRCA Med OK'!$C:$C,'Barra Med OK'!C194) + COUNTIF('SAMU Med OK'!$C:$C,'Barra Med OK'!C194) + COUNTIF('ESPS Med OK'!$C:$C,'Barra Med OK'!C194) + COUNTIF('LACEM Med OK'!$C:$C,'Barra Med OK'!C194)</f>
        <v>0</v>
      </c>
    </row>
    <row r="195" spans="1:15" ht="13.5" customHeight="1">
      <c r="A195" s="15" t="s">
        <v>18</v>
      </c>
      <c r="B195" s="61">
        <v>45536</v>
      </c>
      <c r="C195" s="51">
        <v>1012</v>
      </c>
      <c r="D195" s="61">
        <v>45658</v>
      </c>
      <c r="E195" s="61">
        <v>45687</v>
      </c>
      <c r="F195" s="42">
        <f t="shared" si="31"/>
        <v>30</v>
      </c>
      <c r="G195" s="60">
        <v>235</v>
      </c>
      <c r="H195" s="14">
        <v>1</v>
      </c>
      <c r="I195" s="59">
        <f t="shared" si="32"/>
        <v>235</v>
      </c>
      <c r="J195" s="58" t="s">
        <v>45</v>
      </c>
      <c r="K195" s="51"/>
      <c r="O195" s="1">
        <f>COUNTIF('Sede Med Ok'!$C:$C,'Barra Med OK'!C195) + COUNTIF('Boca do Rio Med OK'!$C:$C,'Barra Med OK'!C195) + COUNTIF('Brotas Med OK'!$C:$C,'Barra Med OK'!C195) + COUNTIF('Cabula Med OK'!$C:$C,'Barra Med OK'!C195) + COUNTIF('Cajazeiras Med OK'!$C:$C,'Barra Med OK'!C195) + COUNTIF('CH Med OK'!$C:$C,'Barra Med OK'!C195) + COUNTIF('Itapagipe Med OK'!$C:$C,'Barra Med OK'!C195) + COUNTIF('Itapuã Med OK'!$C:$C,'Barra Med OK'!C195) + COUNTIF('Liberdade Med OK'!$C:$C,'Barra Med OK'!C195) + COUNTIF('Pau da Lima Med OK'!$C:$C,'Barra Med OK'!C195) + COUNTIF('SCV Med OK'!$C:$C,'Barra Med OK'!C195) + COUNTIF('Subúrbio Med OK'!$C:$C,'Barra Med OK'!C195) + COUNTIF('DVIS Med OK'!$C:$C,'Barra Med OK'!C195) + COUNTIF('CR Med OK'!$C:$C,'Barra Med OK'!C195) + COUNTIF('CCZ Med OK'!$C:$C,'Barra Med OK'!C195) + COUNTIF('DRCA Med OK'!$C:$C,'Barra Med OK'!C195) + COUNTIF('SAMU Med OK'!$C:$C,'Barra Med OK'!C195) + COUNTIF('ESPS Med OK'!$C:$C,'Barra Med OK'!C195) + COUNTIF('LACEM Med OK'!$C:$C,'Barra Med OK'!C195)</f>
        <v>0</v>
      </c>
    </row>
    <row r="196" spans="1:15" ht="13.5" customHeight="1">
      <c r="A196" s="15" t="s">
        <v>18</v>
      </c>
      <c r="B196" s="61">
        <v>45536</v>
      </c>
      <c r="C196" s="51">
        <v>13353</v>
      </c>
      <c r="D196" s="61">
        <v>45658</v>
      </c>
      <c r="E196" s="61">
        <v>45687</v>
      </c>
      <c r="F196" s="42">
        <f t="shared" si="31"/>
        <v>30</v>
      </c>
      <c r="G196" s="60">
        <v>235</v>
      </c>
      <c r="H196" s="14">
        <v>1</v>
      </c>
      <c r="I196" s="59">
        <f t="shared" si="32"/>
        <v>235</v>
      </c>
      <c r="J196" s="52" t="s">
        <v>153</v>
      </c>
      <c r="K196" s="51"/>
      <c r="O196" s="1">
        <f>COUNTIF('Sede Med Ok'!$C:$C,'Barra Med OK'!C196) + COUNTIF('Boca do Rio Med OK'!$C:$C,'Barra Med OK'!C196) + COUNTIF('Brotas Med OK'!$C:$C,'Barra Med OK'!C196) + COUNTIF('Cabula Med OK'!$C:$C,'Barra Med OK'!C196) + COUNTIF('Cajazeiras Med OK'!$C:$C,'Barra Med OK'!C196) + COUNTIF('CH Med OK'!$C:$C,'Barra Med OK'!C196) + COUNTIF('Itapagipe Med OK'!$C:$C,'Barra Med OK'!C196) + COUNTIF('Itapuã Med OK'!$C:$C,'Barra Med OK'!C196) + COUNTIF('Liberdade Med OK'!$C:$C,'Barra Med OK'!C196) + COUNTIF('Pau da Lima Med OK'!$C:$C,'Barra Med OK'!C196) + COUNTIF('SCV Med OK'!$C:$C,'Barra Med OK'!C196) + COUNTIF('Subúrbio Med OK'!$C:$C,'Barra Med OK'!C196) + COUNTIF('DVIS Med OK'!$C:$C,'Barra Med OK'!C196) + COUNTIF('CR Med OK'!$C:$C,'Barra Med OK'!C196) + COUNTIF('CCZ Med OK'!$C:$C,'Barra Med OK'!C196) + COUNTIF('DRCA Med OK'!$C:$C,'Barra Med OK'!C196) + COUNTIF('SAMU Med OK'!$C:$C,'Barra Med OK'!C196) + COUNTIF('ESPS Med OK'!$C:$C,'Barra Med OK'!C196) + COUNTIF('LACEM Med OK'!$C:$C,'Barra Med OK'!C196)</f>
        <v>0</v>
      </c>
    </row>
    <row r="197" spans="1:15" ht="13.5" customHeight="1">
      <c r="A197" s="15" t="s">
        <v>18</v>
      </c>
      <c r="B197" s="61">
        <v>45536</v>
      </c>
      <c r="C197" s="51">
        <v>13731</v>
      </c>
      <c r="D197" s="61">
        <v>45658</v>
      </c>
      <c r="E197" s="61">
        <v>45687</v>
      </c>
      <c r="F197" s="42">
        <f t="shared" si="31"/>
        <v>30</v>
      </c>
      <c r="G197" s="60">
        <v>235</v>
      </c>
      <c r="H197" s="14">
        <v>1</v>
      </c>
      <c r="I197" s="59">
        <f t="shared" si="32"/>
        <v>235</v>
      </c>
      <c r="J197" s="52" t="s">
        <v>152</v>
      </c>
      <c r="K197" s="51"/>
      <c r="O197" s="1">
        <f>COUNTIF('Sede Med Ok'!$C:$C,'Barra Med OK'!C197) + COUNTIF('Boca do Rio Med OK'!$C:$C,'Barra Med OK'!C197) + COUNTIF('Brotas Med OK'!$C:$C,'Barra Med OK'!C197) + COUNTIF('Cabula Med OK'!$C:$C,'Barra Med OK'!C197) + COUNTIF('Cajazeiras Med OK'!$C:$C,'Barra Med OK'!C197) + COUNTIF('CH Med OK'!$C:$C,'Barra Med OK'!C197) + COUNTIF('Itapagipe Med OK'!$C:$C,'Barra Med OK'!C197) + COUNTIF('Itapuã Med OK'!$C:$C,'Barra Med OK'!C197) + COUNTIF('Liberdade Med OK'!$C:$C,'Barra Med OK'!C197) + COUNTIF('Pau da Lima Med OK'!$C:$C,'Barra Med OK'!C197) + COUNTIF('SCV Med OK'!$C:$C,'Barra Med OK'!C197) + COUNTIF('Subúrbio Med OK'!$C:$C,'Barra Med OK'!C197) + COUNTIF('DVIS Med OK'!$C:$C,'Barra Med OK'!C197) + COUNTIF('CR Med OK'!$C:$C,'Barra Med OK'!C197) + COUNTIF('CCZ Med OK'!$C:$C,'Barra Med OK'!C197) + COUNTIF('DRCA Med OK'!$C:$C,'Barra Med OK'!C197) + COUNTIF('SAMU Med OK'!$C:$C,'Barra Med OK'!C197) + COUNTIF('ESPS Med OK'!$C:$C,'Barra Med OK'!C197) + COUNTIF('LACEM Med OK'!$C:$C,'Barra Med OK'!C197)</f>
        <v>0</v>
      </c>
    </row>
    <row r="198" spans="1:15" ht="13.5" customHeight="1">
      <c r="A198" s="15" t="s">
        <v>18</v>
      </c>
      <c r="B198" s="61">
        <v>45536</v>
      </c>
      <c r="C198" s="14">
        <v>13233</v>
      </c>
      <c r="D198" s="61">
        <v>45658</v>
      </c>
      <c r="E198" s="61">
        <v>45687</v>
      </c>
      <c r="F198" s="42">
        <f t="shared" si="31"/>
        <v>30</v>
      </c>
      <c r="G198" s="60">
        <v>235</v>
      </c>
      <c r="H198" s="14">
        <v>1</v>
      </c>
      <c r="I198" s="59">
        <f t="shared" si="32"/>
        <v>235</v>
      </c>
      <c r="J198" s="52" t="s">
        <v>151</v>
      </c>
      <c r="K198" s="51"/>
      <c r="O198" s="1">
        <f>COUNTIF('Sede Med Ok'!$C:$C,'Barra Med OK'!C198) + COUNTIF('Boca do Rio Med OK'!$C:$C,'Barra Med OK'!C198) + COUNTIF('Brotas Med OK'!$C:$C,'Barra Med OK'!C198) + COUNTIF('Cabula Med OK'!$C:$C,'Barra Med OK'!C198) + COUNTIF('Cajazeiras Med OK'!$C:$C,'Barra Med OK'!C198) + COUNTIF('CH Med OK'!$C:$C,'Barra Med OK'!C198) + COUNTIF('Itapagipe Med OK'!$C:$C,'Barra Med OK'!C198) + COUNTIF('Itapuã Med OK'!$C:$C,'Barra Med OK'!C198) + COUNTIF('Liberdade Med OK'!$C:$C,'Barra Med OK'!C198) + COUNTIF('Pau da Lima Med OK'!$C:$C,'Barra Med OK'!C198) + COUNTIF('SCV Med OK'!$C:$C,'Barra Med OK'!C198) + COUNTIF('Subúrbio Med OK'!$C:$C,'Barra Med OK'!C198) + COUNTIF('DVIS Med OK'!$C:$C,'Barra Med OK'!C198) + COUNTIF('CR Med OK'!$C:$C,'Barra Med OK'!C198) + COUNTIF('CCZ Med OK'!$C:$C,'Barra Med OK'!C198) + COUNTIF('DRCA Med OK'!$C:$C,'Barra Med OK'!C198) + COUNTIF('SAMU Med OK'!$C:$C,'Barra Med OK'!C198) + COUNTIF('ESPS Med OK'!$C:$C,'Barra Med OK'!C198) + COUNTIF('LACEM Med OK'!$C:$C,'Barra Med OK'!C198)</f>
        <v>0</v>
      </c>
    </row>
    <row r="199" spans="1:15" ht="13.5" customHeight="1">
      <c r="A199" s="15" t="s">
        <v>18</v>
      </c>
      <c r="B199" s="61">
        <v>45536</v>
      </c>
      <c r="C199" s="14">
        <v>13244</v>
      </c>
      <c r="D199" s="61">
        <v>45658</v>
      </c>
      <c r="E199" s="61">
        <v>45687</v>
      </c>
      <c r="F199" s="42">
        <f t="shared" si="31"/>
        <v>30</v>
      </c>
      <c r="G199" s="60">
        <v>235</v>
      </c>
      <c r="H199" s="14">
        <v>1</v>
      </c>
      <c r="I199" s="59">
        <f t="shared" si="32"/>
        <v>235</v>
      </c>
      <c r="J199" s="52" t="s">
        <v>150</v>
      </c>
      <c r="K199" s="51"/>
      <c r="O199" s="1">
        <f>COUNTIF('Sede Med Ok'!$C:$C,'Barra Med OK'!C199) + COUNTIF('Boca do Rio Med OK'!$C:$C,'Barra Med OK'!C199) + COUNTIF('Brotas Med OK'!$C:$C,'Barra Med OK'!C199) + COUNTIF('Cabula Med OK'!$C:$C,'Barra Med OK'!C199) + COUNTIF('Cajazeiras Med OK'!$C:$C,'Barra Med OK'!C199) + COUNTIF('CH Med OK'!$C:$C,'Barra Med OK'!C199) + COUNTIF('Itapagipe Med OK'!$C:$C,'Barra Med OK'!C199) + COUNTIF('Itapuã Med OK'!$C:$C,'Barra Med OK'!C199) + COUNTIF('Liberdade Med OK'!$C:$C,'Barra Med OK'!C199) + COUNTIF('Pau da Lima Med OK'!$C:$C,'Barra Med OK'!C199) + COUNTIF('SCV Med OK'!$C:$C,'Barra Med OK'!C199) + COUNTIF('Subúrbio Med OK'!$C:$C,'Barra Med OK'!C199) + COUNTIF('DVIS Med OK'!$C:$C,'Barra Med OK'!C199) + COUNTIF('CR Med OK'!$C:$C,'Barra Med OK'!C199) + COUNTIF('CCZ Med OK'!$C:$C,'Barra Med OK'!C199) + COUNTIF('DRCA Med OK'!$C:$C,'Barra Med OK'!C199) + COUNTIF('SAMU Med OK'!$C:$C,'Barra Med OK'!C199) + COUNTIF('ESPS Med OK'!$C:$C,'Barra Med OK'!C199) + COUNTIF('LACEM Med OK'!$C:$C,'Barra Med OK'!C199)</f>
        <v>0</v>
      </c>
    </row>
    <row r="200" spans="1:15" ht="13.5" customHeight="1">
      <c r="A200" s="15" t="s">
        <v>18</v>
      </c>
      <c r="B200" s="61">
        <v>45536</v>
      </c>
      <c r="C200" s="14">
        <v>13456</v>
      </c>
      <c r="D200" s="61">
        <v>45658</v>
      </c>
      <c r="E200" s="61">
        <v>45687</v>
      </c>
      <c r="F200" s="42">
        <f t="shared" si="31"/>
        <v>30</v>
      </c>
      <c r="G200" s="60">
        <v>235</v>
      </c>
      <c r="H200" s="14">
        <v>1</v>
      </c>
      <c r="I200" s="59">
        <f t="shared" si="32"/>
        <v>235</v>
      </c>
      <c r="J200" s="52" t="s">
        <v>45</v>
      </c>
      <c r="K200" s="51"/>
      <c r="O200" s="1">
        <f>COUNTIF('Sede Med Ok'!$C:$C,'Barra Med OK'!C200) + COUNTIF('Boca do Rio Med OK'!$C:$C,'Barra Med OK'!C200) + COUNTIF('Brotas Med OK'!$C:$C,'Barra Med OK'!C200) + COUNTIF('Cabula Med OK'!$C:$C,'Barra Med OK'!C200) + COUNTIF('Cajazeiras Med OK'!$C:$C,'Barra Med OK'!C200) + COUNTIF('CH Med OK'!$C:$C,'Barra Med OK'!C200) + COUNTIF('Itapagipe Med OK'!$C:$C,'Barra Med OK'!C200) + COUNTIF('Itapuã Med OK'!$C:$C,'Barra Med OK'!C200) + COUNTIF('Liberdade Med OK'!$C:$C,'Barra Med OK'!C200) + COUNTIF('Pau da Lima Med OK'!$C:$C,'Barra Med OK'!C200) + COUNTIF('SCV Med OK'!$C:$C,'Barra Med OK'!C200) + COUNTIF('Subúrbio Med OK'!$C:$C,'Barra Med OK'!C200) + COUNTIF('DVIS Med OK'!$C:$C,'Barra Med OK'!C200) + COUNTIF('CR Med OK'!$C:$C,'Barra Med OK'!C200) + COUNTIF('CCZ Med OK'!$C:$C,'Barra Med OK'!C200) + COUNTIF('DRCA Med OK'!$C:$C,'Barra Med OK'!C200) + COUNTIF('SAMU Med OK'!$C:$C,'Barra Med OK'!C200) + COUNTIF('ESPS Med OK'!$C:$C,'Barra Med OK'!C200) + COUNTIF('LACEM Med OK'!$C:$C,'Barra Med OK'!C200)</f>
        <v>0</v>
      </c>
    </row>
    <row r="201" spans="1:15" ht="13.5" customHeight="1">
      <c r="A201" s="15" t="s">
        <v>18</v>
      </c>
      <c r="B201" s="61">
        <v>45536</v>
      </c>
      <c r="C201" s="14">
        <v>13733</v>
      </c>
      <c r="D201" s="61">
        <v>45658</v>
      </c>
      <c r="E201" s="61">
        <v>45687</v>
      </c>
      <c r="F201" s="42">
        <f t="shared" si="31"/>
        <v>30</v>
      </c>
      <c r="G201" s="60">
        <v>235</v>
      </c>
      <c r="H201" s="14">
        <v>1</v>
      </c>
      <c r="I201" s="59">
        <f t="shared" si="32"/>
        <v>235</v>
      </c>
      <c r="J201" s="52" t="s">
        <v>149</v>
      </c>
      <c r="K201" s="51"/>
      <c r="O201" s="1">
        <f>COUNTIF('Sede Med Ok'!$C:$C,'Barra Med OK'!C201) + COUNTIF('Boca do Rio Med OK'!$C:$C,'Barra Med OK'!C201) + COUNTIF('Brotas Med OK'!$C:$C,'Barra Med OK'!C201) + COUNTIF('Cabula Med OK'!$C:$C,'Barra Med OK'!C201) + COUNTIF('Cajazeiras Med OK'!$C:$C,'Barra Med OK'!C201) + COUNTIF('CH Med OK'!$C:$C,'Barra Med OK'!C201) + COUNTIF('Itapagipe Med OK'!$C:$C,'Barra Med OK'!C201) + COUNTIF('Itapuã Med OK'!$C:$C,'Barra Med OK'!C201) + COUNTIF('Liberdade Med OK'!$C:$C,'Barra Med OK'!C201) + COUNTIF('Pau da Lima Med OK'!$C:$C,'Barra Med OK'!C201) + COUNTIF('SCV Med OK'!$C:$C,'Barra Med OK'!C201) + COUNTIF('Subúrbio Med OK'!$C:$C,'Barra Med OK'!C201) + COUNTIF('DVIS Med OK'!$C:$C,'Barra Med OK'!C201) + COUNTIF('CR Med OK'!$C:$C,'Barra Med OK'!C201) + COUNTIF('CCZ Med OK'!$C:$C,'Barra Med OK'!C201) + COUNTIF('DRCA Med OK'!$C:$C,'Barra Med OK'!C201) + COUNTIF('SAMU Med OK'!$C:$C,'Barra Med OK'!C201) + COUNTIF('ESPS Med OK'!$C:$C,'Barra Med OK'!C201) + COUNTIF('LACEM Med OK'!$C:$C,'Barra Med OK'!C201)</f>
        <v>0</v>
      </c>
    </row>
    <row r="202" spans="1:15" ht="13.5" customHeight="1">
      <c r="A202" s="15" t="s">
        <v>18</v>
      </c>
      <c r="B202" s="61">
        <v>45536</v>
      </c>
      <c r="C202" s="14">
        <v>13412</v>
      </c>
      <c r="D202" s="61">
        <v>45658</v>
      </c>
      <c r="E202" s="61">
        <v>45687</v>
      </c>
      <c r="F202" s="42">
        <f t="shared" si="31"/>
        <v>30</v>
      </c>
      <c r="G202" s="60">
        <v>235</v>
      </c>
      <c r="H202" s="14">
        <v>1</v>
      </c>
      <c r="I202" s="59">
        <f t="shared" si="32"/>
        <v>235</v>
      </c>
      <c r="J202" s="52" t="s">
        <v>148</v>
      </c>
      <c r="K202" s="51"/>
      <c r="O202" s="1">
        <f>COUNTIF('Sede Med Ok'!$C:$C,'Barra Med OK'!C202) + COUNTIF('Boca do Rio Med OK'!$C:$C,'Barra Med OK'!C202) + COUNTIF('Brotas Med OK'!$C:$C,'Barra Med OK'!C202) + COUNTIF('Cabula Med OK'!$C:$C,'Barra Med OK'!C202) + COUNTIF('Cajazeiras Med OK'!$C:$C,'Barra Med OK'!C202) + COUNTIF('CH Med OK'!$C:$C,'Barra Med OK'!C202) + COUNTIF('Itapagipe Med OK'!$C:$C,'Barra Med OK'!C202) + COUNTIF('Itapuã Med OK'!$C:$C,'Barra Med OK'!C202) + COUNTIF('Liberdade Med OK'!$C:$C,'Barra Med OK'!C202) + COUNTIF('Pau da Lima Med OK'!$C:$C,'Barra Med OK'!C202) + COUNTIF('SCV Med OK'!$C:$C,'Barra Med OK'!C202) + COUNTIF('Subúrbio Med OK'!$C:$C,'Barra Med OK'!C202) + COUNTIF('DVIS Med OK'!$C:$C,'Barra Med OK'!C202) + COUNTIF('CR Med OK'!$C:$C,'Barra Med OK'!C202) + COUNTIF('CCZ Med OK'!$C:$C,'Barra Med OK'!C202) + COUNTIF('DRCA Med OK'!$C:$C,'Barra Med OK'!C202) + COUNTIF('SAMU Med OK'!$C:$C,'Barra Med OK'!C202) + COUNTIF('ESPS Med OK'!$C:$C,'Barra Med OK'!C202) + COUNTIF('LACEM Med OK'!$C:$C,'Barra Med OK'!C202)</f>
        <v>0</v>
      </c>
    </row>
    <row r="203" spans="1:15" ht="13.5" customHeight="1">
      <c r="A203" s="15" t="s">
        <v>17</v>
      </c>
      <c r="B203" s="61">
        <v>45536</v>
      </c>
      <c r="C203" s="14">
        <v>12732</v>
      </c>
      <c r="D203" s="61">
        <v>45658</v>
      </c>
      <c r="E203" s="61">
        <v>45687</v>
      </c>
      <c r="F203" s="42">
        <f t="shared" si="31"/>
        <v>30</v>
      </c>
      <c r="G203" s="60">
        <v>238</v>
      </c>
      <c r="H203" s="14">
        <v>1</v>
      </c>
      <c r="I203" s="59">
        <f t="shared" si="32"/>
        <v>238</v>
      </c>
      <c r="J203" s="52" t="s">
        <v>147</v>
      </c>
      <c r="K203" s="51"/>
      <c r="O203" s="1">
        <f>COUNTIF('Sede Med Ok'!$C:$C,'Barra Med OK'!C203) + COUNTIF('Boca do Rio Med OK'!$C:$C,'Barra Med OK'!C203) + COUNTIF('Brotas Med OK'!$C:$C,'Barra Med OK'!C203) + COUNTIF('Cabula Med OK'!$C:$C,'Barra Med OK'!C203) + COUNTIF('Cajazeiras Med OK'!$C:$C,'Barra Med OK'!C203) + COUNTIF('CH Med OK'!$C:$C,'Barra Med OK'!C203) + COUNTIF('Itapagipe Med OK'!$C:$C,'Barra Med OK'!C203) + COUNTIF('Itapuã Med OK'!$C:$C,'Barra Med OK'!C203) + COUNTIF('Liberdade Med OK'!$C:$C,'Barra Med OK'!C203) + COUNTIF('Pau da Lima Med OK'!$C:$C,'Barra Med OK'!C203) + COUNTIF('SCV Med OK'!$C:$C,'Barra Med OK'!C203) + COUNTIF('Subúrbio Med OK'!$C:$C,'Barra Med OK'!C203) + COUNTIF('DVIS Med OK'!$C:$C,'Barra Med OK'!C203) + COUNTIF('CR Med OK'!$C:$C,'Barra Med OK'!C203) + COUNTIF('CCZ Med OK'!$C:$C,'Barra Med OK'!C203) + COUNTIF('DRCA Med OK'!$C:$C,'Barra Med OK'!C203) + COUNTIF('SAMU Med OK'!$C:$C,'Barra Med OK'!C203) + COUNTIF('ESPS Med OK'!$C:$C,'Barra Med OK'!C203) + COUNTIF('LACEM Med OK'!$C:$C,'Barra Med OK'!C203)</f>
        <v>0</v>
      </c>
    </row>
    <row r="204" spans="1:15" ht="13.5" customHeight="1">
      <c r="A204" s="15" t="s">
        <v>17</v>
      </c>
      <c r="B204" s="61">
        <v>45536</v>
      </c>
      <c r="C204" s="14">
        <v>12629</v>
      </c>
      <c r="D204" s="61">
        <v>45658</v>
      </c>
      <c r="E204" s="61">
        <v>45687</v>
      </c>
      <c r="F204" s="42">
        <f t="shared" si="31"/>
        <v>30</v>
      </c>
      <c r="G204" s="60">
        <v>238</v>
      </c>
      <c r="H204" s="14">
        <v>1</v>
      </c>
      <c r="I204" s="59">
        <f t="shared" si="32"/>
        <v>238</v>
      </c>
      <c r="J204" s="52" t="s">
        <v>146</v>
      </c>
      <c r="K204" s="51"/>
      <c r="O204" s="1">
        <f>COUNTIF('Sede Med Ok'!$C:$C,'Barra Med OK'!C204) + COUNTIF('Boca do Rio Med OK'!$C:$C,'Barra Med OK'!C204) + COUNTIF('Brotas Med OK'!$C:$C,'Barra Med OK'!C204) + COUNTIF('Cabula Med OK'!$C:$C,'Barra Med OK'!C204) + COUNTIF('Cajazeiras Med OK'!$C:$C,'Barra Med OK'!C204) + COUNTIF('CH Med OK'!$C:$C,'Barra Med OK'!C204) + COUNTIF('Itapagipe Med OK'!$C:$C,'Barra Med OK'!C204) + COUNTIF('Itapuã Med OK'!$C:$C,'Barra Med OK'!C204) + COUNTIF('Liberdade Med OK'!$C:$C,'Barra Med OK'!C204) + COUNTIF('Pau da Lima Med OK'!$C:$C,'Barra Med OK'!C204) + COUNTIF('SCV Med OK'!$C:$C,'Barra Med OK'!C204) + COUNTIF('Subúrbio Med OK'!$C:$C,'Barra Med OK'!C204) + COUNTIF('DVIS Med OK'!$C:$C,'Barra Med OK'!C204) + COUNTIF('CR Med OK'!$C:$C,'Barra Med OK'!C204) + COUNTIF('CCZ Med OK'!$C:$C,'Barra Med OK'!C204) + COUNTIF('DRCA Med OK'!$C:$C,'Barra Med OK'!C204) + COUNTIF('SAMU Med OK'!$C:$C,'Barra Med OK'!C204) + COUNTIF('ESPS Med OK'!$C:$C,'Barra Med OK'!C204) + COUNTIF('LACEM Med OK'!$C:$C,'Barra Med OK'!C204)</f>
        <v>0</v>
      </c>
    </row>
    <row r="205" spans="1:15" ht="13.5" customHeight="1">
      <c r="A205" s="15" t="s">
        <v>17</v>
      </c>
      <c r="B205" s="61">
        <v>45536</v>
      </c>
      <c r="C205" s="14">
        <v>13675</v>
      </c>
      <c r="D205" s="61">
        <v>45658</v>
      </c>
      <c r="E205" s="61">
        <v>45687</v>
      </c>
      <c r="F205" s="42">
        <f t="shared" si="31"/>
        <v>30</v>
      </c>
      <c r="G205" s="60">
        <v>238</v>
      </c>
      <c r="H205" s="14">
        <v>1</v>
      </c>
      <c r="I205" s="59">
        <f t="shared" si="32"/>
        <v>238</v>
      </c>
      <c r="J205" s="52" t="s">
        <v>145</v>
      </c>
      <c r="K205" s="51"/>
      <c r="O205" s="1">
        <f>COUNTIF('Sede Med Ok'!$C:$C,'Barra Med OK'!C205) + COUNTIF('Boca do Rio Med OK'!$C:$C,'Barra Med OK'!C205) + COUNTIF('Brotas Med OK'!$C:$C,'Barra Med OK'!C205) + COUNTIF('Cabula Med OK'!$C:$C,'Barra Med OK'!C205) + COUNTIF('Cajazeiras Med OK'!$C:$C,'Barra Med OK'!C205) + COUNTIF('CH Med OK'!$C:$C,'Barra Med OK'!C205) + COUNTIF('Itapagipe Med OK'!$C:$C,'Barra Med OK'!C205) + COUNTIF('Itapuã Med OK'!$C:$C,'Barra Med OK'!C205) + COUNTIF('Liberdade Med OK'!$C:$C,'Barra Med OK'!C205) + COUNTIF('Pau da Lima Med OK'!$C:$C,'Barra Med OK'!C205) + COUNTIF('SCV Med OK'!$C:$C,'Barra Med OK'!C205) + COUNTIF('Subúrbio Med OK'!$C:$C,'Barra Med OK'!C205) + COUNTIF('DVIS Med OK'!$C:$C,'Barra Med OK'!C205) + COUNTIF('CR Med OK'!$C:$C,'Barra Med OK'!C205) + COUNTIF('CCZ Med OK'!$C:$C,'Barra Med OK'!C205) + COUNTIF('DRCA Med OK'!$C:$C,'Barra Med OK'!C205) + COUNTIF('SAMU Med OK'!$C:$C,'Barra Med OK'!C205) + COUNTIF('ESPS Med OK'!$C:$C,'Barra Med OK'!C205) + COUNTIF('LACEM Med OK'!$C:$C,'Barra Med OK'!C205)</f>
        <v>0</v>
      </c>
    </row>
    <row r="206" spans="1:15" ht="13.5" customHeight="1">
      <c r="A206" s="15" t="s">
        <v>17</v>
      </c>
      <c r="B206" s="61">
        <v>45536</v>
      </c>
      <c r="C206" s="14">
        <v>13673</v>
      </c>
      <c r="D206" s="61">
        <v>45658</v>
      </c>
      <c r="E206" s="61">
        <v>45687</v>
      </c>
      <c r="F206" s="42">
        <f t="shared" si="31"/>
        <v>30</v>
      </c>
      <c r="G206" s="60">
        <v>238</v>
      </c>
      <c r="H206" s="14">
        <v>1</v>
      </c>
      <c r="I206" s="59">
        <f t="shared" si="32"/>
        <v>238</v>
      </c>
      <c r="J206" s="52" t="s">
        <v>145</v>
      </c>
      <c r="K206" s="51"/>
      <c r="O206" s="1">
        <f>COUNTIF('Sede Med Ok'!$C:$C,'Barra Med OK'!C206) + COUNTIF('Boca do Rio Med OK'!$C:$C,'Barra Med OK'!C206) + COUNTIF('Brotas Med OK'!$C:$C,'Barra Med OK'!C206) + COUNTIF('Cabula Med OK'!$C:$C,'Barra Med OK'!C206) + COUNTIF('Cajazeiras Med OK'!$C:$C,'Barra Med OK'!C206) + COUNTIF('CH Med OK'!$C:$C,'Barra Med OK'!C206) + COUNTIF('Itapagipe Med OK'!$C:$C,'Barra Med OK'!C206) + COUNTIF('Itapuã Med OK'!$C:$C,'Barra Med OK'!C206) + COUNTIF('Liberdade Med OK'!$C:$C,'Barra Med OK'!C206) + COUNTIF('Pau da Lima Med OK'!$C:$C,'Barra Med OK'!C206) + COUNTIF('SCV Med OK'!$C:$C,'Barra Med OK'!C206) + COUNTIF('Subúrbio Med OK'!$C:$C,'Barra Med OK'!C206) + COUNTIF('DVIS Med OK'!$C:$C,'Barra Med OK'!C206) + COUNTIF('CR Med OK'!$C:$C,'Barra Med OK'!C206) + COUNTIF('CCZ Med OK'!$C:$C,'Barra Med OK'!C206) + COUNTIF('DRCA Med OK'!$C:$C,'Barra Med OK'!C206) + COUNTIF('SAMU Med OK'!$C:$C,'Barra Med OK'!C206) + COUNTIF('ESPS Med OK'!$C:$C,'Barra Med OK'!C206) + COUNTIF('LACEM Med OK'!$C:$C,'Barra Med OK'!C206)</f>
        <v>0</v>
      </c>
    </row>
    <row r="207" spans="1:15" ht="13.5" customHeight="1">
      <c r="A207" s="15" t="s">
        <v>17</v>
      </c>
      <c r="B207" s="61">
        <v>45536</v>
      </c>
      <c r="C207" s="14">
        <v>13646</v>
      </c>
      <c r="D207" s="61">
        <v>45658</v>
      </c>
      <c r="E207" s="61">
        <v>45687</v>
      </c>
      <c r="F207" s="42">
        <f t="shared" si="31"/>
        <v>30</v>
      </c>
      <c r="G207" s="60">
        <v>238</v>
      </c>
      <c r="H207" s="14">
        <v>1</v>
      </c>
      <c r="I207" s="59">
        <f t="shared" si="32"/>
        <v>238</v>
      </c>
      <c r="J207" s="52" t="s">
        <v>144</v>
      </c>
      <c r="K207" s="51"/>
      <c r="O207" s="1">
        <f>COUNTIF('Sede Med Ok'!$C:$C,'Barra Med OK'!C207) + COUNTIF('Boca do Rio Med OK'!$C:$C,'Barra Med OK'!C207) + COUNTIF('Brotas Med OK'!$C:$C,'Barra Med OK'!C207) + COUNTIF('Cabula Med OK'!$C:$C,'Barra Med OK'!C207) + COUNTIF('Cajazeiras Med OK'!$C:$C,'Barra Med OK'!C207) + COUNTIF('CH Med OK'!$C:$C,'Barra Med OK'!C207) + COUNTIF('Itapagipe Med OK'!$C:$C,'Barra Med OK'!C207) + COUNTIF('Itapuã Med OK'!$C:$C,'Barra Med OK'!C207) + COUNTIF('Liberdade Med OK'!$C:$C,'Barra Med OK'!C207) + COUNTIF('Pau da Lima Med OK'!$C:$C,'Barra Med OK'!C207) + COUNTIF('SCV Med OK'!$C:$C,'Barra Med OK'!C207) + COUNTIF('Subúrbio Med OK'!$C:$C,'Barra Med OK'!C207) + COUNTIF('DVIS Med OK'!$C:$C,'Barra Med OK'!C207) + COUNTIF('CR Med OK'!$C:$C,'Barra Med OK'!C207) + COUNTIF('CCZ Med OK'!$C:$C,'Barra Med OK'!C207) + COUNTIF('DRCA Med OK'!$C:$C,'Barra Med OK'!C207) + COUNTIF('SAMU Med OK'!$C:$C,'Barra Med OK'!C207) + COUNTIF('ESPS Med OK'!$C:$C,'Barra Med OK'!C207) + COUNTIF('LACEM Med OK'!$C:$C,'Barra Med OK'!C207)</f>
        <v>0</v>
      </c>
    </row>
    <row r="208" spans="1:15" ht="13.5" customHeight="1">
      <c r="A208" s="15" t="s">
        <v>17</v>
      </c>
      <c r="B208" s="61">
        <v>45536</v>
      </c>
      <c r="C208" s="14">
        <v>13656</v>
      </c>
      <c r="D208" s="61">
        <v>45658</v>
      </c>
      <c r="E208" s="61">
        <v>45687</v>
      </c>
      <c r="F208" s="42">
        <f t="shared" si="31"/>
        <v>30</v>
      </c>
      <c r="G208" s="60">
        <v>238</v>
      </c>
      <c r="H208" s="14">
        <v>1</v>
      </c>
      <c r="I208" s="59">
        <f t="shared" si="32"/>
        <v>238</v>
      </c>
      <c r="J208" s="52" t="s">
        <v>144</v>
      </c>
      <c r="K208" s="51"/>
      <c r="O208" s="1">
        <f>COUNTIF('Sede Med Ok'!$C:$C,'Barra Med OK'!C208) + COUNTIF('Boca do Rio Med OK'!$C:$C,'Barra Med OK'!C208) + COUNTIF('Brotas Med OK'!$C:$C,'Barra Med OK'!C208) + COUNTIF('Cabula Med OK'!$C:$C,'Barra Med OK'!C208) + COUNTIF('Cajazeiras Med OK'!$C:$C,'Barra Med OK'!C208) + COUNTIF('CH Med OK'!$C:$C,'Barra Med OK'!C208) + COUNTIF('Itapagipe Med OK'!$C:$C,'Barra Med OK'!C208) + COUNTIF('Itapuã Med OK'!$C:$C,'Barra Med OK'!C208) + COUNTIF('Liberdade Med OK'!$C:$C,'Barra Med OK'!C208) + COUNTIF('Pau da Lima Med OK'!$C:$C,'Barra Med OK'!C208) + COUNTIF('SCV Med OK'!$C:$C,'Barra Med OK'!C208) + COUNTIF('Subúrbio Med OK'!$C:$C,'Barra Med OK'!C208) + COUNTIF('DVIS Med OK'!$C:$C,'Barra Med OK'!C208) + COUNTIF('CR Med OK'!$C:$C,'Barra Med OK'!C208) + COUNTIF('CCZ Med OK'!$C:$C,'Barra Med OK'!C208) + COUNTIF('DRCA Med OK'!$C:$C,'Barra Med OK'!C208) + COUNTIF('SAMU Med OK'!$C:$C,'Barra Med OK'!C208) + COUNTIF('ESPS Med OK'!$C:$C,'Barra Med OK'!C208) + COUNTIF('LACEM Med OK'!$C:$C,'Barra Med OK'!C208)</f>
        <v>0</v>
      </c>
    </row>
    <row r="209" spans="1:15" ht="13.5" customHeight="1">
      <c r="A209" s="15" t="s">
        <v>17</v>
      </c>
      <c r="B209" s="61">
        <v>45536</v>
      </c>
      <c r="C209" s="14">
        <v>13651</v>
      </c>
      <c r="D209" s="61">
        <v>45658</v>
      </c>
      <c r="E209" s="61">
        <v>45687</v>
      </c>
      <c r="F209" s="42">
        <f t="shared" si="31"/>
        <v>30</v>
      </c>
      <c r="G209" s="60">
        <v>238</v>
      </c>
      <c r="H209" s="14">
        <v>1</v>
      </c>
      <c r="I209" s="59">
        <f t="shared" si="32"/>
        <v>238</v>
      </c>
      <c r="J209" s="52" t="s">
        <v>143</v>
      </c>
      <c r="K209" s="51"/>
      <c r="O209" s="1">
        <f>COUNTIF('Sede Med Ok'!$C:$C,'Barra Med OK'!C209) + COUNTIF('Boca do Rio Med OK'!$C:$C,'Barra Med OK'!C209) + COUNTIF('Brotas Med OK'!$C:$C,'Barra Med OK'!C209) + COUNTIF('Cabula Med OK'!$C:$C,'Barra Med OK'!C209) + COUNTIF('Cajazeiras Med OK'!$C:$C,'Barra Med OK'!C209) + COUNTIF('CH Med OK'!$C:$C,'Barra Med OK'!C209) + COUNTIF('Itapagipe Med OK'!$C:$C,'Barra Med OK'!C209) + COUNTIF('Itapuã Med OK'!$C:$C,'Barra Med OK'!C209) + COUNTIF('Liberdade Med OK'!$C:$C,'Barra Med OK'!C209) + COUNTIF('Pau da Lima Med OK'!$C:$C,'Barra Med OK'!C209) + COUNTIF('SCV Med OK'!$C:$C,'Barra Med OK'!C209) + COUNTIF('Subúrbio Med OK'!$C:$C,'Barra Med OK'!C209) + COUNTIF('DVIS Med OK'!$C:$C,'Barra Med OK'!C209) + COUNTIF('CR Med OK'!$C:$C,'Barra Med OK'!C209) + COUNTIF('CCZ Med OK'!$C:$C,'Barra Med OK'!C209) + COUNTIF('DRCA Med OK'!$C:$C,'Barra Med OK'!C209) + COUNTIF('SAMU Med OK'!$C:$C,'Barra Med OK'!C209) + COUNTIF('ESPS Med OK'!$C:$C,'Barra Med OK'!C209) + COUNTIF('LACEM Med OK'!$C:$C,'Barra Med OK'!C209)</f>
        <v>0</v>
      </c>
    </row>
    <row r="210" spans="1:15" ht="13.5" customHeight="1">
      <c r="A210" s="15" t="s">
        <v>17</v>
      </c>
      <c r="B210" s="61">
        <v>45536</v>
      </c>
      <c r="C210" s="14">
        <v>13653</v>
      </c>
      <c r="D210" s="61">
        <v>45658</v>
      </c>
      <c r="E210" s="61">
        <v>45687</v>
      </c>
      <c r="F210" s="42">
        <f t="shared" si="31"/>
        <v>30</v>
      </c>
      <c r="G210" s="60">
        <v>238</v>
      </c>
      <c r="H210" s="14">
        <v>1</v>
      </c>
      <c r="I210" s="59">
        <f t="shared" si="32"/>
        <v>238</v>
      </c>
      <c r="J210" s="52" t="s">
        <v>142</v>
      </c>
      <c r="K210" s="51"/>
      <c r="O210" s="1">
        <f>COUNTIF('Sede Med Ok'!$C:$C,'Barra Med OK'!C210) + COUNTIF('Boca do Rio Med OK'!$C:$C,'Barra Med OK'!C210) + COUNTIF('Brotas Med OK'!$C:$C,'Barra Med OK'!C210) + COUNTIF('Cabula Med OK'!$C:$C,'Barra Med OK'!C210) + COUNTIF('Cajazeiras Med OK'!$C:$C,'Barra Med OK'!C210) + COUNTIF('CH Med OK'!$C:$C,'Barra Med OK'!C210) + COUNTIF('Itapagipe Med OK'!$C:$C,'Barra Med OK'!C210) + COUNTIF('Itapuã Med OK'!$C:$C,'Barra Med OK'!C210) + COUNTIF('Liberdade Med OK'!$C:$C,'Barra Med OK'!C210) + COUNTIF('Pau da Lima Med OK'!$C:$C,'Barra Med OK'!C210) + COUNTIF('SCV Med OK'!$C:$C,'Barra Med OK'!C210) + COUNTIF('Subúrbio Med OK'!$C:$C,'Barra Med OK'!C210) + COUNTIF('DVIS Med OK'!$C:$C,'Barra Med OK'!C210) + COUNTIF('CR Med OK'!$C:$C,'Barra Med OK'!C210) + COUNTIF('CCZ Med OK'!$C:$C,'Barra Med OK'!C210) + COUNTIF('DRCA Med OK'!$C:$C,'Barra Med OK'!C210) + COUNTIF('SAMU Med OK'!$C:$C,'Barra Med OK'!C210) + COUNTIF('ESPS Med OK'!$C:$C,'Barra Med OK'!C210) + COUNTIF('LACEM Med OK'!$C:$C,'Barra Med OK'!C210)</f>
        <v>0</v>
      </c>
    </row>
    <row r="211" spans="1:15" ht="13.5" customHeight="1">
      <c r="A211" s="15" t="s">
        <v>9</v>
      </c>
      <c r="B211" s="61">
        <v>45536</v>
      </c>
      <c r="C211" s="14">
        <v>12429</v>
      </c>
      <c r="D211" s="61">
        <v>45658</v>
      </c>
      <c r="E211" s="61">
        <v>45687</v>
      </c>
      <c r="F211" s="42">
        <f t="shared" si="31"/>
        <v>30</v>
      </c>
      <c r="G211" s="60">
        <v>597</v>
      </c>
      <c r="H211" s="14">
        <v>1</v>
      </c>
      <c r="I211" s="59">
        <f t="shared" si="32"/>
        <v>597</v>
      </c>
      <c r="J211" s="52" t="s">
        <v>141</v>
      </c>
      <c r="K211" s="51"/>
      <c r="O211" s="1">
        <f>COUNTIF('Sede Med Ok'!$C:$C,'Barra Med OK'!C211) + COUNTIF('Boca do Rio Med OK'!$C:$C,'Barra Med OK'!C211) + COUNTIF('Brotas Med OK'!$C:$C,'Barra Med OK'!C211) + COUNTIF('Cabula Med OK'!$C:$C,'Barra Med OK'!C211) + COUNTIF('Cajazeiras Med OK'!$C:$C,'Barra Med OK'!C211) + COUNTIF('CH Med OK'!$C:$C,'Barra Med OK'!C211) + COUNTIF('Itapagipe Med OK'!$C:$C,'Barra Med OK'!C211) + COUNTIF('Itapuã Med OK'!$C:$C,'Barra Med OK'!C211) + COUNTIF('Liberdade Med OK'!$C:$C,'Barra Med OK'!C211) + COUNTIF('Pau da Lima Med OK'!$C:$C,'Barra Med OK'!C211) + COUNTIF('SCV Med OK'!$C:$C,'Barra Med OK'!C211) + COUNTIF('Subúrbio Med OK'!$C:$C,'Barra Med OK'!C211) + COUNTIF('DVIS Med OK'!$C:$C,'Barra Med OK'!C211) + COUNTIF('CR Med OK'!$C:$C,'Barra Med OK'!C211) + COUNTIF('CCZ Med OK'!$C:$C,'Barra Med OK'!C211) + COUNTIF('DRCA Med OK'!$C:$C,'Barra Med OK'!C211) + COUNTIF('SAMU Med OK'!$C:$C,'Barra Med OK'!C211) + COUNTIF('ESPS Med OK'!$C:$C,'Barra Med OK'!C211) + COUNTIF('LACEM Med OK'!$C:$C,'Barra Med OK'!C211)</f>
        <v>0</v>
      </c>
    </row>
    <row r="212" spans="1:15" s="26" customFormat="1" ht="13.5" customHeight="1">
      <c r="A212" s="103"/>
      <c r="B212" s="44"/>
      <c r="C212" s="44"/>
      <c r="D212" s="101"/>
      <c r="E212" s="101"/>
      <c r="F212" s="102"/>
      <c r="G212" s="101"/>
      <c r="H212" s="44"/>
      <c r="I212" s="100"/>
      <c r="J212" s="39"/>
      <c r="K212" s="51"/>
      <c r="O212" s="1">
        <f>COUNTIF('Sede Med Ok'!$C:$C,'Barra Med OK'!C212) + COUNTIF('Boca do Rio Med OK'!$C:$C,'Barra Med OK'!C212) + COUNTIF('Brotas Med OK'!$C:$C,'Barra Med OK'!C212) + COUNTIF('Cabula Med OK'!$C:$C,'Barra Med OK'!C212) + COUNTIF('Cajazeiras Med OK'!$C:$C,'Barra Med OK'!C212) + COUNTIF('CH Med OK'!$C:$C,'Barra Med OK'!C212) + COUNTIF('Itapagipe Med OK'!$C:$C,'Barra Med OK'!C212) + COUNTIF('Itapuã Med OK'!$C:$C,'Barra Med OK'!C212) + COUNTIF('Liberdade Med OK'!$C:$C,'Barra Med OK'!C212) + COUNTIF('Pau da Lima Med OK'!$C:$C,'Barra Med OK'!C212) + COUNTIF('SCV Med OK'!$C:$C,'Barra Med OK'!C212) + COUNTIF('Subúrbio Med OK'!$C:$C,'Barra Med OK'!C212) + COUNTIF('DVIS Med OK'!$C:$C,'Barra Med OK'!C212) + COUNTIF('CR Med OK'!$C:$C,'Barra Med OK'!C212) + COUNTIF('CCZ Med OK'!$C:$C,'Barra Med OK'!C212) + COUNTIF('DRCA Med OK'!$C:$C,'Barra Med OK'!C212) + COUNTIF('SAMU Med OK'!$C:$C,'Barra Med OK'!C212) + COUNTIF('ESPS Med OK'!$C:$C,'Barra Med OK'!C212) + COUNTIF('LACEM Med OK'!$C:$C,'Barra Med OK'!C212)</f>
        <v>0</v>
      </c>
    </row>
    <row r="213" spans="1:15" ht="13.5" customHeight="1">
      <c r="A213" s="38" t="s">
        <v>140</v>
      </c>
      <c r="B213" s="99"/>
      <c r="C213" s="98"/>
      <c r="D213" s="36"/>
      <c r="E213" s="36"/>
      <c r="F213" s="37"/>
      <c r="G213" s="97"/>
      <c r="H213" s="44">
        <f>SUM(H194:H212)</f>
        <v>18</v>
      </c>
      <c r="I213" s="96">
        <f>SUM(I194:I212)</f>
        <v>4616</v>
      </c>
      <c r="J213" s="39"/>
      <c r="K213" s="51"/>
      <c r="O213" s="1">
        <f>COUNTIF('Sede Med Ok'!$C:$C,'Barra Med OK'!C213) + COUNTIF('Boca do Rio Med OK'!$C:$C,'Barra Med OK'!C213) + COUNTIF('Brotas Med OK'!$C:$C,'Barra Med OK'!C213) + COUNTIF('Cabula Med OK'!$C:$C,'Barra Med OK'!C213) + COUNTIF('Cajazeiras Med OK'!$C:$C,'Barra Med OK'!C213) + COUNTIF('CH Med OK'!$C:$C,'Barra Med OK'!C213) + COUNTIF('Itapagipe Med OK'!$C:$C,'Barra Med OK'!C213) + COUNTIF('Itapuã Med OK'!$C:$C,'Barra Med OK'!C213) + COUNTIF('Liberdade Med OK'!$C:$C,'Barra Med OK'!C213) + COUNTIF('Pau da Lima Med OK'!$C:$C,'Barra Med OK'!C213) + COUNTIF('SCV Med OK'!$C:$C,'Barra Med OK'!C213) + COUNTIF('Subúrbio Med OK'!$C:$C,'Barra Med OK'!C213) + COUNTIF('DVIS Med OK'!$C:$C,'Barra Med OK'!C213) + COUNTIF('CR Med OK'!$C:$C,'Barra Med OK'!C213) + COUNTIF('CCZ Med OK'!$C:$C,'Barra Med OK'!C213) + COUNTIF('DRCA Med OK'!$C:$C,'Barra Med OK'!C213) + COUNTIF('SAMU Med OK'!$C:$C,'Barra Med OK'!C213) + COUNTIF('ESPS Med OK'!$C:$C,'Barra Med OK'!C213) + COUNTIF('LACEM Med OK'!$C:$C,'Barra Med OK'!C213)</f>
        <v>0</v>
      </c>
    </row>
    <row r="214" spans="1:15" ht="13.5" customHeight="1">
      <c r="A214" s="29"/>
      <c r="B214" s="32"/>
      <c r="C214" s="32"/>
      <c r="D214" s="33"/>
      <c r="E214" s="33"/>
      <c r="F214" s="34"/>
      <c r="G214" s="33"/>
      <c r="H214" s="32"/>
      <c r="I214" s="95"/>
      <c r="J214" s="30"/>
      <c r="K214" s="70"/>
      <c r="O214" s="1">
        <f>COUNTIF('Sede Med Ok'!$C:$C,'Barra Med OK'!C214) + COUNTIF('Boca do Rio Med OK'!$C:$C,'Barra Med OK'!C214) + COUNTIF('Brotas Med OK'!$C:$C,'Barra Med OK'!C214) + COUNTIF('Cabula Med OK'!$C:$C,'Barra Med OK'!C214) + COUNTIF('Cajazeiras Med OK'!$C:$C,'Barra Med OK'!C214) + COUNTIF('CH Med OK'!$C:$C,'Barra Med OK'!C214) + COUNTIF('Itapagipe Med OK'!$C:$C,'Barra Med OK'!C214) + COUNTIF('Itapuã Med OK'!$C:$C,'Barra Med OK'!C214) + COUNTIF('Liberdade Med OK'!$C:$C,'Barra Med OK'!C214) + COUNTIF('Pau da Lima Med OK'!$C:$C,'Barra Med OK'!C214) + COUNTIF('SCV Med OK'!$C:$C,'Barra Med OK'!C214) + COUNTIF('Subúrbio Med OK'!$C:$C,'Barra Med OK'!C214) + COUNTIF('DVIS Med OK'!$C:$C,'Barra Med OK'!C214) + COUNTIF('CR Med OK'!$C:$C,'Barra Med OK'!C214) + COUNTIF('CCZ Med OK'!$C:$C,'Barra Med OK'!C214) + COUNTIF('DRCA Med OK'!$C:$C,'Barra Med OK'!C214) + COUNTIF('SAMU Med OK'!$C:$C,'Barra Med OK'!C214) + COUNTIF('ESPS Med OK'!$C:$C,'Barra Med OK'!C214) + COUNTIF('LACEM Med OK'!$C:$C,'Barra Med OK'!C214)</f>
        <v>0</v>
      </c>
    </row>
    <row r="215" spans="1:15" ht="13.5" customHeight="1">
      <c r="D215" s="20"/>
      <c r="E215" s="20"/>
      <c r="F215" s="19"/>
      <c r="G215" s="7"/>
      <c r="H215" s="28">
        <f>H22+H31+H39+H47+H56+H68+H75+H80+H96+H107+H116+H125+H133+H140+H152+H163+H192+H213+H35</f>
        <v>143</v>
      </c>
      <c r="I215" s="94">
        <f>I22+I31+I39+I47+I56+I68+I75+I80+I96+I107+I116+I125+I133+I140+I152+I163+I192+I213+I35</f>
        <v>33015</v>
      </c>
      <c r="J215" s="3"/>
      <c r="O215" s="1">
        <f>COUNTIF('Sede Med Ok'!$C:$C,'Barra Med OK'!C215) + COUNTIF('Boca do Rio Med OK'!$C:$C,'Barra Med OK'!C215) + COUNTIF('Brotas Med OK'!$C:$C,'Barra Med OK'!C215) + COUNTIF('Cabula Med OK'!$C:$C,'Barra Med OK'!C215) + COUNTIF('Cajazeiras Med OK'!$C:$C,'Barra Med OK'!C215) + COUNTIF('CH Med OK'!$C:$C,'Barra Med OK'!C215) + COUNTIF('Itapagipe Med OK'!$C:$C,'Barra Med OK'!C215) + COUNTIF('Itapuã Med OK'!$C:$C,'Barra Med OK'!C215) + COUNTIF('Liberdade Med OK'!$C:$C,'Barra Med OK'!C215) + COUNTIF('Pau da Lima Med OK'!$C:$C,'Barra Med OK'!C215) + COUNTIF('SCV Med OK'!$C:$C,'Barra Med OK'!C215) + COUNTIF('Subúrbio Med OK'!$C:$C,'Barra Med OK'!C215) + COUNTIF('DVIS Med OK'!$C:$C,'Barra Med OK'!C215) + COUNTIF('CR Med OK'!$C:$C,'Barra Med OK'!C215) + COUNTIF('CCZ Med OK'!$C:$C,'Barra Med OK'!C215) + COUNTIF('DRCA Med OK'!$C:$C,'Barra Med OK'!C215) + COUNTIF('SAMU Med OK'!$C:$C,'Barra Med OK'!C215) + COUNTIF('ESPS Med OK'!$C:$C,'Barra Med OK'!C215) + COUNTIF('LACEM Med OK'!$C:$C,'Barra Med OK'!C215)</f>
        <v>0</v>
      </c>
    </row>
    <row r="216" spans="1:15" ht="13.5" customHeight="1">
      <c r="D216" s="20"/>
      <c r="E216" s="20"/>
      <c r="F216" s="19"/>
      <c r="G216" s="7"/>
      <c r="I216" s="93"/>
      <c r="J216" s="3"/>
      <c r="O216" s="1">
        <f>COUNTIF('Sede Med Ok'!$C:$C,'Barra Med OK'!C216) + COUNTIF('Boca do Rio Med OK'!$C:$C,'Barra Med OK'!C216) + COUNTIF('Brotas Med OK'!$C:$C,'Barra Med OK'!C216) + COUNTIF('Cabula Med OK'!$C:$C,'Barra Med OK'!C216) + COUNTIF('Cajazeiras Med OK'!$C:$C,'Barra Med OK'!C216) + COUNTIF('CH Med OK'!$C:$C,'Barra Med OK'!C216) + COUNTIF('Itapagipe Med OK'!$C:$C,'Barra Med OK'!C216) + COUNTIF('Itapuã Med OK'!$C:$C,'Barra Med OK'!C216) + COUNTIF('Liberdade Med OK'!$C:$C,'Barra Med OK'!C216) + COUNTIF('Pau da Lima Med OK'!$C:$C,'Barra Med OK'!C216) + COUNTIF('SCV Med OK'!$C:$C,'Barra Med OK'!C216) + COUNTIF('Subúrbio Med OK'!$C:$C,'Barra Med OK'!C216) + COUNTIF('DVIS Med OK'!$C:$C,'Barra Med OK'!C216) + COUNTIF('CR Med OK'!$C:$C,'Barra Med OK'!C216) + COUNTIF('CCZ Med OK'!$C:$C,'Barra Med OK'!C216) + COUNTIF('DRCA Med OK'!$C:$C,'Barra Med OK'!C216) + COUNTIF('SAMU Med OK'!$C:$C,'Barra Med OK'!C216) + COUNTIF('ESPS Med OK'!$C:$C,'Barra Med OK'!C216) + COUNTIF('LACEM Med OK'!$C:$C,'Barra Med OK'!C216)</f>
        <v>0</v>
      </c>
    </row>
    <row r="217" spans="1:15" ht="13.5" customHeight="1">
      <c r="D217" s="20"/>
      <c r="E217" s="20"/>
      <c r="F217" s="19"/>
      <c r="G217" s="7"/>
      <c r="I217" s="93"/>
      <c r="J217" s="3"/>
      <c r="O217" s="1">
        <f>COUNTIF('Sede Med Ok'!$C:$C,'Barra Med OK'!C217) + COUNTIF('Boca do Rio Med OK'!$C:$C,'Barra Med OK'!C217) + COUNTIF('Brotas Med OK'!$C:$C,'Barra Med OK'!C217) + COUNTIF('Cabula Med OK'!$C:$C,'Barra Med OK'!C217) + COUNTIF('Cajazeiras Med OK'!$C:$C,'Barra Med OK'!C217) + COUNTIF('CH Med OK'!$C:$C,'Barra Med OK'!C217) + COUNTIF('Itapagipe Med OK'!$C:$C,'Barra Med OK'!C217) + COUNTIF('Itapuã Med OK'!$C:$C,'Barra Med OK'!C217) + COUNTIF('Liberdade Med OK'!$C:$C,'Barra Med OK'!C217) + COUNTIF('Pau da Lima Med OK'!$C:$C,'Barra Med OK'!C217) + COUNTIF('SCV Med OK'!$C:$C,'Barra Med OK'!C217) + COUNTIF('Subúrbio Med OK'!$C:$C,'Barra Med OK'!C217) + COUNTIF('DVIS Med OK'!$C:$C,'Barra Med OK'!C217) + COUNTIF('CR Med OK'!$C:$C,'Barra Med OK'!C217) + COUNTIF('CCZ Med OK'!$C:$C,'Barra Med OK'!C217) + COUNTIF('DRCA Med OK'!$C:$C,'Barra Med OK'!C217) + COUNTIF('SAMU Med OK'!$C:$C,'Barra Med OK'!C217) + COUNTIF('ESPS Med OK'!$C:$C,'Barra Med OK'!C217) + COUNTIF('LACEM Med OK'!$C:$C,'Barra Med OK'!C217)</f>
        <v>0</v>
      </c>
    </row>
    <row r="218" spans="1:15" ht="13.5" customHeight="1">
      <c r="A218" s="536" t="s">
        <v>33</v>
      </c>
      <c r="B218" s="536"/>
      <c r="C218" s="536"/>
      <c r="D218" s="536"/>
      <c r="E218" s="536"/>
      <c r="F218" s="536"/>
      <c r="G218" s="536"/>
      <c r="H218" s="536"/>
      <c r="I218" s="536"/>
      <c r="J218" s="25"/>
      <c r="K218" s="24"/>
      <c r="L218" s="16"/>
      <c r="O218" s="1">
        <f>COUNTIF('Sede Med Ok'!$C:$C,'Barra Med OK'!C218) + COUNTIF('Boca do Rio Med OK'!$C:$C,'Barra Med OK'!C218) + COUNTIF('Brotas Med OK'!$C:$C,'Barra Med OK'!C218) + COUNTIF('Cabula Med OK'!$C:$C,'Barra Med OK'!C218) + COUNTIF('Cajazeiras Med OK'!$C:$C,'Barra Med OK'!C218) + COUNTIF('CH Med OK'!$C:$C,'Barra Med OK'!C218) + COUNTIF('Itapagipe Med OK'!$C:$C,'Barra Med OK'!C218) + COUNTIF('Itapuã Med OK'!$C:$C,'Barra Med OK'!C218) + COUNTIF('Liberdade Med OK'!$C:$C,'Barra Med OK'!C218) + COUNTIF('Pau da Lima Med OK'!$C:$C,'Barra Med OK'!C218) + COUNTIF('SCV Med OK'!$C:$C,'Barra Med OK'!C218) + COUNTIF('Subúrbio Med OK'!$C:$C,'Barra Med OK'!C218) + COUNTIF('DVIS Med OK'!$C:$C,'Barra Med OK'!C218) + COUNTIF('CR Med OK'!$C:$C,'Barra Med OK'!C218) + COUNTIF('CCZ Med OK'!$C:$C,'Barra Med OK'!C218) + COUNTIF('DRCA Med OK'!$C:$C,'Barra Med OK'!C218) + COUNTIF('SAMU Med OK'!$C:$C,'Barra Med OK'!C218) + COUNTIF('ESPS Med OK'!$C:$C,'Barra Med OK'!C218) + COUNTIF('LACEM Med OK'!$C:$C,'Barra Med OK'!C218)</f>
        <v>0</v>
      </c>
    </row>
    <row r="219" spans="1:15" ht="13.5" customHeight="1">
      <c r="O219" s="1">
        <f>COUNTIF('Sede Med Ok'!$C:$C,'Barra Med OK'!C219) + COUNTIF('Boca do Rio Med OK'!$C:$C,'Barra Med OK'!C219) + COUNTIF('Brotas Med OK'!$C:$C,'Barra Med OK'!C219) + COUNTIF('Cabula Med OK'!$C:$C,'Barra Med OK'!C219) + COUNTIF('Cajazeiras Med OK'!$C:$C,'Barra Med OK'!C219) + COUNTIF('CH Med OK'!$C:$C,'Barra Med OK'!C219) + COUNTIF('Itapagipe Med OK'!$C:$C,'Barra Med OK'!C219) + COUNTIF('Itapuã Med OK'!$C:$C,'Barra Med OK'!C219) + COUNTIF('Liberdade Med OK'!$C:$C,'Barra Med OK'!C219) + COUNTIF('Pau da Lima Med OK'!$C:$C,'Barra Med OK'!C219) + COUNTIF('SCV Med OK'!$C:$C,'Barra Med OK'!C219) + COUNTIF('Subúrbio Med OK'!$C:$C,'Barra Med OK'!C219) + COUNTIF('DVIS Med OK'!$C:$C,'Barra Med OK'!C219) + COUNTIF('CR Med OK'!$C:$C,'Barra Med OK'!C219) + COUNTIF('CCZ Med OK'!$C:$C,'Barra Med OK'!C219) + COUNTIF('DRCA Med OK'!$C:$C,'Barra Med OK'!C219) + COUNTIF('SAMU Med OK'!$C:$C,'Barra Med OK'!C219) + COUNTIF('ESPS Med OK'!$C:$C,'Barra Med OK'!C219) + COUNTIF('LACEM Med OK'!$C:$C,'Barra Med OK'!C219)</f>
        <v>0</v>
      </c>
    </row>
    <row r="220" spans="1:15" ht="13.5" customHeight="1">
      <c r="A220" s="18" t="s">
        <v>32</v>
      </c>
      <c r="B220" s="1"/>
      <c r="F220" s="22"/>
      <c r="G220" s="7"/>
      <c r="I220" s="23"/>
      <c r="J220" s="23"/>
      <c r="O220" s="1">
        <f>COUNTIF('Sede Med Ok'!$C:$C,'Barra Med OK'!C220) + COUNTIF('Boca do Rio Med OK'!$C:$C,'Barra Med OK'!C220) + COUNTIF('Brotas Med OK'!$C:$C,'Barra Med OK'!C220) + COUNTIF('Cabula Med OK'!$C:$C,'Barra Med OK'!C220) + COUNTIF('Cajazeiras Med OK'!$C:$C,'Barra Med OK'!C220) + COUNTIF('CH Med OK'!$C:$C,'Barra Med OK'!C220) + COUNTIF('Itapagipe Med OK'!$C:$C,'Barra Med OK'!C220) + COUNTIF('Itapuã Med OK'!$C:$C,'Barra Med OK'!C220) + COUNTIF('Liberdade Med OK'!$C:$C,'Barra Med OK'!C220) + COUNTIF('Pau da Lima Med OK'!$C:$C,'Barra Med OK'!C220) + COUNTIF('SCV Med OK'!$C:$C,'Barra Med OK'!C220) + COUNTIF('Subúrbio Med OK'!$C:$C,'Barra Med OK'!C220) + COUNTIF('DVIS Med OK'!$C:$C,'Barra Med OK'!C220) + COUNTIF('CR Med OK'!$C:$C,'Barra Med OK'!C220) + COUNTIF('CCZ Med OK'!$C:$C,'Barra Med OK'!C220) + COUNTIF('DRCA Med OK'!$C:$C,'Barra Med OK'!C220) + COUNTIF('SAMU Med OK'!$C:$C,'Barra Med OK'!C220) + COUNTIF('ESPS Med OK'!$C:$C,'Barra Med OK'!C220) + COUNTIF('LACEM Med OK'!$C:$C,'Barra Med OK'!C220)</f>
        <v>0</v>
      </c>
    </row>
    <row r="221" spans="1:15" ht="62.25" customHeight="1">
      <c r="A221" s="532"/>
      <c r="B221" s="518"/>
      <c r="C221" s="518"/>
      <c r="D221" s="518"/>
      <c r="E221" s="532"/>
      <c r="F221" s="518"/>
      <c r="G221" s="518"/>
      <c r="H221" s="518"/>
      <c r="I221" s="533"/>
      <c r="J221" s="22"/>
      <c r="O221" s="1">
        <f>COUNTIF('Sede Med Ok'!$C:$C,'Barra Med OK'!C221) + COUNTIF('Boca do Rio Med OK'!$C:$C,'Barra Med OK'!C221) + COUNTIF('Brotas Med OK'!$C:$C,'Barra Med OK'!C221) + COUNTIF('Cabula Med OK'!$C:$C,'Barra Med OK'!C221) + COUNTIF('Cajazeiras Med OK'!$C:$C,'Barra Med OK'!C221) + COUNTIF('CH Med OK'!$C:$C,'Barra Med OK'!C221) + COUNTIF('Itapagipe Med OK'!$C:$C,'Barra Med OK'!C221) + COUNTIF('Itapuã Med OK'!$C:$C,'Barra Med OK'!C221) + COUNTIF('Liberdade Med OK'!$C:$C,'Barra Med OK'!C221) + COUNTIF('Pau da Lima Med OK'!$C:$C,'Barra Med OK'!C221) + COUNTIF('SCV Med OK'!$C:$C,'Barra Med OK'!C221) + COUNTIF('Subúrbio Med OK'!$C:$C,'Barra Med OK'!C221) + COUNTIF('DVIS Med OK'!$C:$C,'Barra Med OK'!C221) + COUNTIF('CR Med OK'!$C:$C,'Barra Med OK'!C221) + COUNTIF('CCZ Med OK'!$C:$C,'Barra Med OK'!C221) + COUNTIF('DRCA Med OK'!$C:$C,'Barra Med OK'!C221) + COUNTIF('SAMU Med OK'!$C:$C,'Barra Med OK'!C221) + COUNTIF('ESPS Med OK'!$C:$C,'Barra Med OK'!C221) + COUNTIF('LACEM Med OK'!$C:$C,'Barra Med OK'!C221)</f>
        <v>0</v>
      </c>
    </row>
    <row r="222" spans="1:15" ht="13.5" customHeight="1">
      <c r="A222" s="535" t="s">
        <v>31</v>
      </c>
      <c r="B222" s="535"/>
      <c r="C222" s="535"/>
      <c r="D222" s="535"/>
      <c r="E222" s="535" t="s">
        <v>30</v>
      </c>
      <c r="F222" s="535"/>
      <c r="G222" s="535"/>
      <c r="H222" s="535"/>
      <c r="I222" s="535"/>
      <c r="J222" s="18"/>
      <c r="K222" s="16"/>
      <c r="O222" s="1">
        <f>COUNTIF('Sede Med Ok'!$C:$C,'Barra Med OK'!C222) + COUNTIF('Boca do Rio Med OK'!$C:$C,'Barra Med OK'!C222) + COUNTIF('Brotas Med OK'!$C:$C,'Barra Med OK'!C222) + COUNTIF('Cabula Med OK'!$C:$C,'Barra Med OK'!C222) + COUNTIF('Cajazeiras Med OK'!$C:$C,'Barra Med OK'!C222) + COUNTIF('CH Med OK'!$C:$C,'Barra Med OK'!C222) + COUNTIF('Itapagipe Med OK'!$C:$C,'Barra Med OK'!C222) + COUNTIF('Itapuã Med OK'!$C:$C,'Barra Med OK'!C222) + COUNTIF('Liberdade Med OK'!$C:$C,'Barra Med OK'!C222) + COUNTIF('Pau da Lima Med OK'!$C:$C,'Barra Med OK'!C222) + COUNTIF('SCV Med OK'!$C:$C,'Barra Med OK'!C222) + COUNTIF('Subúrbio Med OK'!$C:$C,'Barra Med OK'!C222) + COUNTIF('DVIS Med OK'!$C:$C,'Barra Med OK'!C222) + COUNTIF('CR Med OK'!$C:$C,'Barra Med OK'!C222) + COUNTIF('CCZ Med OK'!$C:$C,'Barra Med OK'!C222) + COUNTIF('DRCA Med OK'!$C:$C,'Barra Med OK'!C222) + COUNTIF('SAMU Med OK'!$C:$C,'Barra Med OK'!C222) + COUNTIF('ESPS Med OK'!$C:$C,'Barra Med OK'!C222) + COUNTIF('LACEM Med OK'!$C:$C,'Barra Med OK'!C222)</f>
        <v>0</v>
      </c>
    </row>
    <row r="223" spans="1:15" ht="13.5" customHeight="1">
      <c r="I223" s="20"/>
      <c r="J223" s="19"/>
      <c r="O223" s="1">
        <f>COUNTIF('Sede Med Ok'!$C:$C,'Barra Med OK'!C223) + COUNTIF('Boca do Rio Med OK'!$C:$C,'Barra Med OK'!C223) + COUNTIF('Brotas Med OK'!$C:$C,'Barra Med OK'!C223) + COUNTIF('Cabula Med OK'!$C:$C,'Barra Med OK'!C223) + COUNTIF('Cajazeiras Med OK'!$C:$C,'Barra Med OK'!C223) + COUNTIF('CH Med OK'!$C:$C,'Barra Med OK'!C223) + COUNTIF('Itapagipe Med OK'!$C:$C,'Barra Med OK'!C223) + COUNTIF('Itapuã Med OK'!$C:$C,'Barra Med OK'!C223) + COUNTIF('Liberdade Med OK'!$C:$C,'Barra Med OK'!C223) + COUNTIF('Pau da Lima Med OK'!$C:$C,'Barra Med OK'!C223) + COUNTIF('SCV Med OK'!$C:$C,'Barra Med OK'!C223) + COUNTIF('Subúrbio Med OK'!$C:$C,'Barra Med OK'!C223) + COUNTIF('DVIS Med OK'!$C:$C,'Barra Med OK'!C223) + COUNTIF('CR Med OK'!$C:$C,'Barra Med OK'!C223) + COUNTIF('CCZ Med OK'!$C:$C,'Barra Med OK'!C223) + COUNTIF('DRCA Med OK'!$C:$C,'Barra Med OK'!C223) + COUNTIF('SAMU Med OK'!$C:$C,'Barra Med OK'!C223) + COUNTIF('ESPS Med OK'!$C:$C,'Barra Med OK'!C223) + COUNTIF('LACEM Med OK'!$C:$C,'Barra Med OK'!C223)</f>
        <v>0</v>
      </c>
    </row>
    <row r="224" spans="1:15" ht="13.5" customHeight="1">
      <c r="D224" s="20"/>
      <c r="G224" s="7"/>
      <c r="H224" s="16"/>
      <c r="I224" s="16"/>
      <c r="J224" s="16"/>
      <c r="K224" s="16"/>
    </row>
    <row r="225" spans="1:10" ht="13.5" customHeight="1">
      <c r="D225" s="20"/>
      <c r="E225" s="20"/>
      <c r="F225" s="19"/>
      <c r="G225" s="7"/>
      <c r="I225" s="7"/>
      <c r="J225" s="1"/>
    </row>
    <row r="226" spans="1:10" ht="13.5" customHeight="1">
      <c r="A226" s="531" t="s">
        <v>29</v>
      </c>
      <c r="B226" s="531"/>
      <c r="C226" s="531"/>
      <c r="D226" s="531"/>
      <c r="E226" s="18"/>
      <c r="F226" s="18"/>
      <c r="G226" s="18"/>
      <c r="I226" s="7"/>
      <c r="J226" s="3"/>
    </row>
    <row r="227" spans="1:10" ht="13.5" customHeight="1">
      <c r="A227" s="534" t="s">
        <v>28</v>
      </c>
      <c r="B227" s="534"/>
      <c r="C227" s="534"/>
      <c r="D227" s="534"/>
      <c r="E227" s="17"/>
      <c r="F227" s="17"/>
      <c r="G227" s="17"/>
      <c r="I227" s="7"/>
      <c r="J227" s="3"/>
    </row>
    <row r="228" spans="1:10" ht="13.5" customHeight="1">
      <c r="A228" s="11" t="s">
        <v>27</v>
      </c>
      <c r="B228" s="11" t="s">
        <v>26</v>
      </c>
      <c r="C228" s="11" t="s">
        <v>25</v>
      </c>
      <c r="D228" s="11" t="s">
        <v>24</v>
      </c>
      <c r="E228" s="16"/>
      <c r="F228" s="16"/>
      <c r="G228" s="16"/>
    </row>
    <row r="229" spans="1:10" ht="13.5" customHeight="1">
      <c r="A229" s="15" t="s">
        <v>23</v>
      </c>
      <c r="B229" s="14">
        <f>COUNTIFS($A$12:$A$225,"Cond Ar Janela 7.500 BTU/h")</f>
        <v>0</v>
      </c>
      <c r="C229" s="13">
        <v>37</v>
      </c>
      <c r="D229" s="13">
        <f t="shared" ref="D229:D251" si="33">B229*C229</f>
        <v>0</v>
      </c>
      <c r="E229" s="2"/>
      <c r="F229" s="8"/>
      <c r="G229" s="7"/>
    </row>
    <row r="230" spans="1:10" ht="13.5" customHeight="1">
      <c r="A230" s="15" t="s">
        <v>22</v>
      </c>
      <c r="B230" s="14">
        <f>COUNTIFS($A$12:$A$225,"Cond Ar Janela 10.000 BTU/h")</f>
        <v>17</v>
      </c>
      <c r="C230" s="13">
        <v>210</v>
      </c>
      <c r="D230" s="13">
        <f t="shared" si="33"/>
        <v>3570</v>
      </c>
      <c r="E230" s="2"/>
      <c r="F230" s="8"/>
      <c r="G230" s="7"/>
    </row>
    <row r="231" spans="1:10" ht="13.5" customHeight="1">
      <c r="A231" s="15" t="s">
        <v>21</v>
      </c>
      <c r="B231" s="14">
        <f>COUNTIFS($A$12:$A$24,"Cond Ar Janela 18.000 BTU/h")</f>
        <v>0</v>
      </c>
      <c r="C231" s="13">
        <v>208</v>
      </c>
      <c r="D231" s="13">
        <f t="shared" si="33"/>
        <v>0</v>
      </c>
      <c r="E231" s="2"/>
      <c r="F231" s="8"/>
      <c r="G231" s="7"/>
    </row>
    <row r="232" spans="1:10" ht="13.5" customHeight="1">
      <c r="A232" s="15" t="s">
        <v>20</v>
      </c>
      <c r="B232" s="14">
        <f>COUNTIFS($A$12:$A$225,"Cond Ar Janela 21.000 BTU/h")</f>
        <v>4</v>
      </c>
      <c r="C232" s="13">
        <v>57</v>
      </c>
      <c r="D232" s="13">
        <f t="shared" si="33"/>
        <v>228</v>
      </c>
      <c r="E232" s="2"/>
      <c r="F232" s="8"/>
      <c r="G232" s="7"/>
    </row>
    <row r="233" spans="1:10" ht="13.5" customHeight="1">
      <c r="A233" s="15" t="s">
        <v>19</v>
      </c>
      <c r="B233" s="14">
        <f>COUNTIFS($A$12:$A$225,"Cond Ar Split 9.000 BTU/h Hi Wall")</f>
        <v>0</v>
      </c>
      <c r="C233" s="13">
        <v>147</v>
      </c>
      <c r="D233" s="13">
        <f t="shared" si="33"/>
        <v>0</v>
      </c>
      <c r="E233" s="2"/>
      <c r="F233" s="8"/>
      <c r="G233" s="7"/>
    </row>
    <row r="234" spans="1:10" ht="13.5" customHeight="1">
      <c r="A234" s="15" t="s">
        <v>18</v>
      </c>
      <c r="B234" s="14">
        <f>COUNTIFS($A$12:$A$225,"Cond Ar Split 12.000 BTU/h Hi Wall")</f>
        <v>103</v>
      </c>
      <c r="C234" s="13">
        <v>235</v>
      </c>
      <c r="D234" s="13">
        <f t="shared" si="33"/>
        <v>24205</v>
      </c>
      <c r="E234" s="2"/>
      <c r="F234" s="8"/>
      <c r="G234" s="7"/>
    </row>
    <row r="235" spans="1:10" ht="13.5" customHeight="1">
      <c r="A235" s="15" t="s">
        <v>17</v>
      </c>
      <c r="B235" s="14">
        <f>COUNTIFS($A$12:$A$225,"Cond Ar Split 18.000 BTU/h Hi Wall")</f>
        <v>16</v>
      </c>
      <c r="C235" s="13">
        <v>238</v>
      </c>
      <c r="D235" s="13">
        <f t="shared" si="33"/>
        <v>3808</v>
      </c>
      <c r="E235" s="2"/>
      <c r="F235" s="8"/>
      <c r="G235" s="7"/>
    </row>
    <row r="236" spans="1:10" ht="13.5" customHeight="1">
      <c r="A236" s="15" t="s">
        <v>16</v>
      </c>
      <c r="B236" s="14">
        <f>COUNTIFS($A$12:$A$225,"Cond Ar Split 22.000 BTU/h Hi Wall")</f>
        <v>0</v>
      </c>
      <c r="C236" s="13">
        <v>242</v>
      </c>
      <c r="D236" s="13">
        <f t="shared" si="33"/>
        <v>0</v>
      </c>
      <c r="E236" s="2"/>
      <c r="F236" s="8"/>
      <c r="G236" s="7"/>
    </row>
    <row r="237" spans="1:10" ht="13.5" customHeight="1">
      <c r="A237" s="15" t="s">
        <v>15</v>
      </c>
      <c r="B237" s="14">
        <f>COUNTIFS($A$12:$A$225,"Cond Ar Split 24.000 BTU/h Hi Wall")</f>
        <v>1</v>
      </c>
      <c r="C237" s="13">
        <v>260</v>
      </c>
      <c r="D237" s="13">
        <f t="shared" si="33"/>
        <v>260</v>
      </c>
      <c r="E237" s="2"/>
      <c r="F237" s="8"/>
      <c r="G237" s="7"/>
    </row>
    <row r="238" spans="1:10" ht="13.5" customHeight="1">
      <c r="A238" s="15" t="s">
        <v>14</v>
      </c>
      <c r="B238" s="14">
        <f>COUNTIFS($A$12:$A$225,"Cond Ar Split 30.000 BTU/h Hi Wall")</f>
        <v>1</v>
      </c>
      <c r="C238" s="13">
        <v>347</v>
      </c>
      <c r="D238" s="13">
        <f t="shared" si="33"/>
        <v>347</v>
      </c>
      <c r="E238" s="2"/>
      <c r="F238" s="8"/>
      <c r="G238" s="7"/>
    </row>
    <row r="239" spans="1:10" ht="13.5" customHeight="1">
      <c r="A239" s="15" t="s">
        <v>13</v>
      </c>
      <c r="B239" s="14">
        <f>COUNTIFS($A$12:$A$225,"Cond Ar Split 24.000 BTU/h Piso/Teto")</f>
        <v>0</v>
      </c>
      <c r="C239" s="13">
        <v>367</v>
      </c>
      <c r="D239" s="13">
        <f t="shared" si="33"/>
        <v>0</v>
      </c>
      <c r="E239" s="2"/>
      <c r="F239" s="8"/>
      <c r="G239" s="7"/>
    </row>
    <row r="240" spans="1:10" ht="13.5" customHeight="1">
      <c r="A240" s="15" t="s">
        <v>12</v>
      </c>
      <c r="B240" s="14">
        <f>COUNTIFS($A$12:$A$225,"Cond Ar Split 30.000 BTU/h Piso/Teto")</f>
        <v>0</v>
      </c>
      <c r="C240" s="13">
        <v>367</v>
      </c>
      <c r="D240" s="13">
        <f t="shared" si="33"/>
        <v>0</v>
      </c>
      <c r="E240" s="2"/>
      <c r="F240" s="8"/>
      <c r="G240" s="7"/>
    </row>
    <row r="241" spans="1:12" ht="13.5" customHeight="1">
      <c r="A241" s="15" t="s">
        <v>11</v>
      </c>
      <c r="B241" s="14">
        <f>COUNTIFS($A$12:$A$225,"Cond Ar Split 36.000 BTU/h Piso/Teto")</f>
        <v>0</v>
      </c>
      <c r="C241" s="13">
        <v>447</v>
      </c>
      <c r="D241" s="13">
        <f t="shared" si="33"/>
        <v>0</v>
      </c>
      <c r="E241" s="2"/>
      <c r="F241" s="8"/>
      <c r="G241" s="7"/>
    </row>
    <row r="242" spans="1:12" ht="13.5" customHeight="1">
      <c r="A242" s="15" t="s">
        <v>10</v>
      </c>
      <c r="B242" s="14">
        <f>COUNTIFS($A$12:$A$225,"Cond Ar Split 48.000 BTU/h Piso/Teto")</f>
        <v>0</v>
      </c>
      <c r="C242" s="13">
        <v>497</v>
      </c>
      <c r="D242" s="13">
        <f t="shared" si="33"/>
        <v>0</v>
      </c>
      <c r="E242" s="2"/>
      <c r="F242" s="8"/>
      <c r="G242" s="7"/>
    </row>
    <row r="243" spans="1:12" ht="13.5" customHeight="1">
      <c r="A243" s="15" t="s">
        <v>9</v>
      </c>
      <c r="B243" s="14">
        <f>COUNTIFS($A$12:$A$225,"Cond Ar Split 60.000 BTU/h Piso/Teto")</f>
        <v>1</v>
      </c>
      <c r="C243" s="13">
        <v>597</v>
      </c>
      <c r="D243" s="13">
        <f t="shared" si="33"/>
        <v>597</v>
      </c>
      <c r="E243" s="2"/>
      <c r="F243" s="8"/>
      <c r="G243" s="7"/>
    </row>
    <row r="244" spans="1:12" ht="13.5" customHeight="1">
      <c r="A244" s="15" t="s">
        <v>8</v>
      </c>
      <c r="B244" s="14">
        <f>COUNTIFS($A$12:$A$225,"Cond Ar Split 18.000 BTU/h Cassete")</f>
        <v>0</v>
      </c>
      <c r="C244" s="13">
        <v>395</v>
      </c>
      <c r="D244" s="13">
        <f t="shared" si="33"/>
        <v>0</v>
      </c>
      <c r="E244" s="2"/>
      <c r="F244" s="8"/>
      <c r="G244" s="7"/>
    </row>
    <row r="245" spans="1:12" ht="13.5" customHeight="1">
      <c r="A245" s="15" t="s">
        <v>7</v>
      </c>
      <c r="B245" s="14">
        <f>COUNTIFS($A$12:$A$225,"Cond Ar Split 24.000 BTU/h Cassete")</f>
        <v>0</v>
      </c>
      <c r="C245" s="13">
        <v>442.75</v>
      </c>
      <c r="D245" s="13">
        <f t="shared" si="33"/>
        <v>0</v>
      </c>
      <c r="E245" s="2"/>
      <c r="F245" s="8"/>
      <c r="G245" s="7"/>
    </row>
    <row r="246" spans="1:12" ht="13.5" customHeight="1">
      <c r="A246" s="15" t="s">
        <v>6</v>
      </c>
      <c r="B246" s="14">
        <f>COUNTIFS($A$12:$A$225,"Cond Ar Split 30.000 BTU/h Cassete")</f>
        <v>0</v>
      </c>
      <c r="C246" s="13">
        <v>430</v>
      </c>
      <c r="D246" s="13">
        <f t="shared" si="33"/>
        <v>0</v>
      </c>
      <c r="E246" s="2"/>
      <c r="F246" s="8"/>
      <c r="G246" s="7"/>
    </row>
    <row r="247" spans="1:12" ht="13.5" customHeight="1">
      <c r="A247" s="15" t="s">
        <v>5</v>
      </c>
      <c r="B247" s="14">
        <f>COUNTIFS($A$12:$A$225,"Cond Ar Split 36.000 BTU/h Cassete")</f>
        <v>0</v>
      </c>
      <c r="C247" s="13">
        <v>478</v>
      </c>
      <c r="D247" s="13">
        <f t="shared" si="33"/>
        <v>0</v>
      </c>
      <c r="E247" s="2"/>
      <c r="F247" s="8"/>
      <c r="G247" s="7"/>
    </row>
    <row r="248" spans="1:12" ht="13.5" customHeight="1">
      <c r="A248" s="15" t="s">
        <v>4</v>
      </c>
      <c r="B248" s="14">
        <f>COUNTIFS($A$12:$A$225,"Cond Ar Split 48.000 BTU/h Cassete")</f>
        <v>0</v>
      </c>
      <c r="C248" s="13">
        <v>577</v>
      </c>
      <c r="D248" s="13">
        <f t="shared" si="33"/>
        <v>0</v>
      </c>
      <c r="E248" s="2"/>
      <c r="F248" s="8"/>
      <c r="G248" s="7"/>
    </row>
    <row r="249" spans="1:12" ht="13.5" customHeight="1">
      <c r="A249" s="15" t="s">
        <v>3</v>
      </c>
      <c r="B249" s="14">
        <f>COUNTIFS($A$12:$A$225,"Cond Ar Split 60.000 BTU/h Cassete")</f>
        <v>0</v>
      </c>
      <c r="C249" s="13">
        <v>645</v>
      </c>
      <c r="D249" s="13">
        <f t="shared" si="33"/>
        <v>0</v>
      </c>
      <c r="E249" s="2"/>
      <c r="F249" s="8"/>
      <c r="G249" s="7"/>
    </row>
    <row r="250" spans="1:12" s="2" customFormat="1" ht="13.5" customHeight="1">
      <c r="A250" s="15" t="s">
        <v>2</v>
      </c>
      <c r="B250" s="14">
        <f>COUNTIFS($A$12:$A$225,"Cond Ar Tri Split 36.000 BTU/h (3x12.000)")</f>
        <v>0</v>
      </c>
      <c r="C250" s="13">
        <v>147</v>
      </c>
      <c r="D250" s="13">
        <f t="shared" si="33"/>
        <v>0</v>
      </c>
      <c r="F250" s="8"/>
      <c r="G250" s="7"/>
      <c r="H250" s="1"/>
      <c r="I250" s="1"/>
      <c r="L250" s="1"/>
    </row>
    <row r="251" spans="1:12" ht="13.5" customHeight="1">
      <c r="A251" s="15" t="s">
        <v>1</v>
      </c>
      <c r="B251" s="14">
        <f>COUNTIFS($A$12:$A$225,"Cond Ar Portátil 12.000 BTU/h")</f>
        <v>0</v>
      </c>
      <c r="C251" s="13">
        <v>100</v>
      </c>
      <c r="D251" s="13">
        <f t="shared" si="33"/>
        <v>0</v>
      </c>
      <c r="E251" s="2"/>
      <c r="F251" s="8"/>
      <c r="G251" s="7"/>
    </row>
    <row r="252" spans="1:12" ht="13.5" customHeight="1">
      <c r="A252" s="12" t="s">
        <v>0</v>
      </c>
      <c r="B252" s="11">
        <f>SUM(B229:B251)</f>
        <v>143</v>
      </c>
      <c r="C252" s="10"/>
      <c r="D252" s="9">
        <f>SUM(D229:D251)</f>
        <v>33015</v>
      </c>
      <c r="E252" s="16"/>
      <c r="F252" s="92"/>
      <c r="G252" s="91"/>
    </row>
    <row r="256" spans="1:12" ht="13.5" customHeight="1">
      <c r="B256" s="1"/>
      <c r="C256" s="1"/>
      <c r="J256" s="3"/>
      <c r="K256" s="1"/>
    </row>
  </sheetData>
  <sortState ref="A142:K149">
    <sortCondition ref="A141"/>
  </sortState>
  <mergeCells count="29">
    <mergeCell ref="A227:D227"/>
    <mergeCell ref="A69:K69"/>
    <mergeCell ref="A218:I218"/>
    <mergeCell ref="A221:D221"/>
    <mergeCell ref="E221:I221"/>
    <mergeCell ref="A222:D222"/>
    <mergeCell ref="E222:I222"/>
    <mergeCell ref="A126:K126"/>
    <mergeCell ref="A10:I10"/>
    <mergeCell ref="C11:E11"/>
    <mergeCell ref="G11:I11"/>
    <mergeCell ref="D13:E13"/>
    <mergeCell ref="A226:D226"/>
    <mergeCell ref="A32:K32"/>
    <mergeCell ref="A1:I1"/>
    <mergeCell ref="A3:I3"/>
    <mergeCell ref="A4:C4"/>
    <mergeCell ref="D4:F4"/>
    <mergeCell ref="G4:I4"/>
    <mergeCell ref="C9:F9"/>
    <mergeCell ref="G9:I9"/>
    <mergeCell ref="A5:C5"/>
    <mergeCell ref="D5:F5"/>
    <mergeCell ref="G5:I5"/>
    <mergeCell ref="A6:I6"/>
    <mergeCell ref="A7:I7"/>
    <mergeCell ref="A8:D8"/>
    <mergeCell ref="E8:I8"/>
    <mergeCell ref="A9:B9"/>
  </mergeCells>
  <conditionalFormatting sqref="C1:C31 C33:C41 C44:C125 C127:C1048576">
    <cfRule type="expression" dxfId="44" priority="13">
      <formula>$O1&gt;0</formula>
    </cfRule>
  </conditionalFormatting>
  <conditionalFormatting sqref="C1:C31 C127:C1048576 C33:C41 C44:C125">
    <cfRule type="duplicateValues" dxfId="43" priority="14"/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65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3"/>
  <sheetViews>
    <sheetView showGridLines="0" workbookViewId="0">
      <pane ySplit="11" topLeftCell="A14" activePane="bottomLeft" state="frozen"/>
      <selection activeCell="I120" sqref="I120"/>
      <selection pane="bottomLeft" activeCell="I120" sqref="I120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248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16" customFormat="1" ht="13.5" customHeight="1">
      <c r="A12" s="532"/>
      <c r="B12" s="533"/>
      <c r="C12" s="14"/>
      <c r="D12" s="150"/>
      <c r="E12" s="14"/>
      <c r="F12" s="149"/>
    </row>
    <row r="13" spans="1:6" ht="13.5" customHeight="1">
      <c r="A13" s="517" t="s">
        <v>247</v>
      </c>
      <c r="B13" s="517"/>
      <c r="C13" s="11">
        <f>SUM(C12:C12)</f>
        <v>0</v>
      </c>
      <c r="D13" s="10"/>
      <c r="E13" s="10"/>
      <c r="F13" s="148">
        <f>SUM(F12:F12)</f>
        <v>0</v>
      </c>
    </row>
    <row r="14" spans="1:6" ht="13.5" customHeight="1">
      <c r="A14" s="147"/>
      <c r="B14" s="147"/>
      <c r="C14" s="32"/>
      <c r="D14" s="32"/>
      <c r="E14" s="32"/>
      <c r="F14" s="31"/>
    </row>
    <row r="15" spans="1:6" ht="13.5" customHeight="1">
      <c r="A15" s="147"/>
      <c r="B15" s="147"/>
      <c r="C15" s="32"/>
      <c r="D15" s="146"/>
      <c r="E15" s="32"/>
      <c r="F15" s="145"/>
    </row>
    <row r="16" spans="1:6" ht="13.5" customHeight="1">
      <c r="A16" s="536" t="s">
        <v>33</v>
      </c>
      <c r="B16" s="536"/>
      <c r="C16" s="536"/>
      <c r="D16" s="536"/>
      <c r="E16" s="536"/>
      <c r="F16" s="536"/>
    </row>
    <row r="17" spans="1:9" ht="13.5" customHeight="1">
      <c r="A17" s="24"/>
      <c r="B17" s="24"/>
      <c r="C17" s="24"/>
      <c r="D17" s="24"/>
      <c r="E17" s="24"/>
      <c r="F17" s="24"/>
    </row>
    <row r="18" spans="1:9" ht="13.5" customHeight="1">
      <c r="A18" s="18" t="s">
        <v>32</v>
      </c>
      <c r="B18" s="1"/>
      <c r="F18" s="22"/>
      <c r="G18" s="7"/>
      <c r="I18" s="23"/>
    </row>
    <row r="19" spans="1:9" ht="60" customHeight="1">
      <c r="A19" s="532"/>
      <c r="B19" s="518"/>
      <c r="C19" s="533"/>
      <c r="D19" s="547"/>
      <c r="E19" s="547"/>
      <c r="F19" s="547"/>
    </row>
    <row r="20" spans="1:9" ht="13.5" customHeight="1">
      <c r="A20" s="535" t="s">
        <v>31</v>
      </c>
      <c r="B20" s="535"/>
      <c r="C20" s="535"/>
      <c r="D20" s="75"/>
      <c r="E20" s="75" t="s">
        <v>30</v>
      </c>
      <c r="F20" s="75"/>
      <c r="G20" s="18"/>
      <c r="H20" s="18"/>
      <c r="I20" s="18"/>
    </row>
    <row r="93" spans="7:7" ht="13.5" customHeight="1">
      <c r="G93" s="1">
        <v>238</v>
      </c>
    </row>
  </sheetData>
  <mergeCells count="18">
    <mergeCell ref="A16:F16"/>
    <mergeCell ref="A19:C19"/>
    <mergeCell ref="D19:F19"/>
    <mergeCell ref="A20:C20"/>
    <mergeCell ref="A12:B12"/>
    <mergeCell ref="A13:B13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</mergeCells>
  <printOptions horizontalCentered="1"/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O146"/>
  <sheetViews>
    <sheetView showGridLines="0" view="pageBreakPreview" zoomScale="60" workbookViewId="0">
      <pane ySplit="13" topLeftCell="A89" activePane="bottomLeft" state="frozen"/>
      <selection activeCell="G94" sqref="G94"/>
      <selection pane="bottomLeft" activeCell="E47" sqref="E47"/>
    </sheetView>
  </sheetViews>
  <sheetFormatPr defaultRowHeight="13.5" customHeight="1"/>
  <cols>
    <col min="1" max="1" width="39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24.7109375" style="2" bestFit="1" customWidth="1"/>
    <col min="11" max="11" width="12.140625" style="2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287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44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D14" s="20"/>
      <c r="E14" s="20"/>
      <c r="F14" s="19"/>
      <c r="G14" s="93"/>
      <c r="I14" s="7"/>
      <c r="J14" s="26"/>
      <c r="O14" s="1">
        <f>COUNTIF('Sede Med Ok'!$C:$C,'Boca do Rio Med OK'!C14) + COUNTIF('Barra Med OK'!$C:$C,'Boca do Rio Med OK'!C14) + COUNTIF('Brotas Med OK'!$C:$C,'Boca do Rio Med OK'!C14) + COUNTIF('Cabula Med OK'!$C:$C,'Boca do Rio Med OK'!C14) + COUNTIF('Cajazeiras Med OK'!$C:$C,'Boca do Rio Med OK'!C14) + COUNTIF('CH Med OK'!$C:$C,'Boca do Rio Med OK'!C14) + COUNTIF('Itapagipe Med OK'!$C:$C,'Boca do Rio Med OK'!C14) + COUNTIF('Itapuã Med OK'!$C:$C,'Boca do Rio Med OK'!C14) + COUNTIF('Liberdade Med OK'!$C:$C,'Boca do Rio Med OK'!C14) + COUNTIF('Pau da Lima Med OK'!$C:$C,'Boca do Rio Med OK'!C14) + COUNTIF('SCV Med OK'!$C:$C,'Boca do Rio Med OK'!C14) + COUNTIF('Subúrbio Med OK'!$C:$C,'Boca do Rio Med OK'!C14) + COUNTIF('DVIS Med OK'!$C:$C,'Boca do Rio Med OK'!C14) + COUNTIF('CR Med OK'!$C:$C,'Boca do Rio Med OK'!C14) + COUNTIF('CCZ Med OK'!$C:$C,'Boca do Rio Med OK'!C14) + COUNTIF('DRCA Med OK'!$C:$C,'Boca do Rio Med OK'!C14) + COUNTIF('SAMU Med OK'!$C:$C,'Boca do Rio Med OK'!C14) + COUNTIF('ESPS Med OK'!$C:$C,'Boca do Rio Med OK'!C14) + COUNTIF('LACEM Med OK'!$C:$C,'Boca do Rio Med OK'!C14)</f>
        <v>0</v>
      </c>
    </row>
    <row r="15" spans="1:15" ht="13.5" customHeight="1">
      <c r="A15" s="15" t="s">
        <v>18</v>
      </c>
      <c r="B15" s="61">
        <v>45603</v>
      </c>
      <c r="C15" s="122">
        <v>16443</v>
      </c>
      <c r="D15" s="61">
        <v>45658</v>
      </c>
      <c r="E15" s="61">
        <v>45687</v>
      </c>
      <c r="F15" s="42">
        <f t="shared" ref="F15:F16" si="0">(E15-D15)+1</f>
        <v>30</v>
      </c>
      <c r="G15" s="60">
        <v>235</v>
      </c>
      <c r="H15" s="14">
        <v>1</v>
      </c>
      <c r="I15" s="59">
        <f t="shared" ref="I15:I16" si="1">G15/30*H15*F15</f>
        <v>235</v>
      </c>
      <c r="J15" s="67" t="s">
        <v>440</v>
      </c>
      <c r="K15" s="63">
        <v>71183</v>
      </c>
      <c r="L15" s="1" t="s">
        <v>1108</v>
      </c>
      <c r="O15" s="1">
        <f>COUNTIF('Sede Med Ok'!$C:$C,'Boca do Rio Med OK'!C15) + COUNTIF('Barra Med OK'!$C:$C,'Boca do Rio Med OK'!C15) + COUNTIF('Brotas Med OK'!$C:$C,'Boca do Rio Med OK'!C15) + COUNTIF('Cabula Med OK'!$C:$C,'Boca do Rio Med OK'!C15) + COUNTIF('Cajazeiras Med OK'!$C:$C,'Boca do Rio Med OK'!C15) + COUNTIF('CH Med OK'!$C:$C,'Boca do Rio Med OK'!C15) + COUNTIF('Itapagipe Med OK'!$C:$C,'Boca do Rio Med OK'!C15) + COUNTIF('Itapuã Med OK'!$C:$C,'Boca do Rio Med OK'!C15) + COUNTIF('Liberdade Med OK'!$C:$C,'Boca do Rio Med OK'!C15) + COUNTIF('Pau da Lima Med OK'!$C:$C,'Boca do Rio Med OK'!C15) + COUNTIF('SCV Med OK'!$C:$C,'Boca do Rio Med OK'!C15) + COUNTIF('Subúrbio Med OK'!$C:$C,'Boca do Rio Med OK'!C15) + COUNTIF('DVIS Med OK'!$C:$C,'Boca do Rio Med OK'!C15) + COUNTIF('CR Med OK'!$C:$C,'Boca do Rio Med OK'!C15) + COUNTIF('CCZ Med OK'!$C:$C,'Boca do Rio Med OK'!C15) + COUNTIF('DRCA Med OK'!$C:$C,'Boca do Rio Med OK'!C15) + COUNTIF('SAMU Med OK'!$C:$C,'Boca do Rio Med OK'!C15) + COUNTIF('ESPS Med OK'!$C:$C,'Boca do Rio Med OK'!C15) + COUNTIF('LACEM Med OK'!$C:$C,'Boca do Rio Med OK'!C15)</f>
        <v>0</v>
      </c>
    </row>
    <row r="16" spans="1:15" ht="13.5" customHeight="1">
      <c r="A16" s="15" t="s">
        <v>18</v>
      </c>
      <c r="B16" s="61">
        <v>45618</v>
      </c>
      <c r="C16" s="122">
        <v>16154</v>
      </c>
      <c r="D16" s="61">
        <v>45658</v>
      </c>
      <c r="E16" s="61">
        <v>45687</v>
      </c>
      <c r="F16" s="42">
        <f t="shared" si="0"/>
        <v>30</v>
      </c>
      <c r="G16" s="60">
        <v>235</v>
      </c>
      <c r="H16" s="14">
        <v>1</v>
      </c>
      <c r="I16" s="59">
        <f t="shared" si="1"/>
        <v>235</v>
      </c>
      <c r="J16" s="67" t="s">
        <v>149</v>
      </c>
      <c r="K16" s="63">
        <v>71911</v>
      </c>
      <c r="O16" s="1">
        <f>COUNTIF('Sede Med Ok'!$C:$C,'Boca do Rio Med OK'!C16) + COUNTIF('Barra Med OK'!$C:$C,'Boca do Rio Med OK'!C16) + COUNTIF('Brotas Med OK'!$C:$C,'Boca do Rio Med OK'!C16) + COUNTIF('Cabula Med OK'!$C:$C,'Boca do Rio Med OK'!C16) + COUNTIF('Cajazeiras Med OK'!$C:$C,'Boca do Rio Med OK'!C16) + COUNTIF('CH Med OK'!$C:$C,'Boca do Rio Med OK'!C16) + COUNTIF('Itapagipe Med OK'!$C:$C,'Boca do Rio Med OK'!C16) + COUNTIF('Itapuã Med OK'!$C:$C,'Boca do Rio Med OK'!C16) + COUNTIF('Liberdade Med OK'!$C:$C,'Boca do Rio Med OK'!C16) + COUNTIF('Pau da Lima Med OK'!$C:$C,'Boca do Rio Med OK'!C16) + COUNTIF('SCV Med OK'!$C:$C,'Boca do Rio Med OK'!C16) + COUNTIF('Subúrbio Med OK'!$C:$C,'Boca do Rio Med OK'!C16) + COUNTIF('DVIS Med OK'!$C:$C,'Boca do Rio Med OK'!C16) + COUNTIF('CR Med OK'!$C:$C,'Boca do Rio Med OK'!C16) + COUNTIF('CCZ Med OK'!$C:$C,'Boca do Rio Med OK'!C16) + COUNTIF('DRCA Med OK'!$C:$C,'Boca do Rio Med OK'!C16) + COUNTIF('SAMU Med OK'!$C:$C,'Boca do Rio Med OK'!C16) + COUNTIF('ESPS Med OK'!$C:$C,'Boca do Rio Med OK'!C16) + COUNTIF('LACEM Med OK'!$C:$C,'Boca do Rio Med OK'!C16)</f>
        <v>0</v>
      </c>
    </row>
    <row r="17" spans="1:15" ht="13.5" customHeight="1">
      <c r="A17" s="15" t="s">
        <v>18</v>
      </c>
      <c r="B17" s="61">
        <v>45536</v>
      </c>
      <c r="C17" s="122">
        <v>9472</v>
      </c>
      <c r="D17" s="61">
        <v>45658</v>
      </c>
      <c r="E17" s="61">
        <v>45687</v>
      </c>
      <c r="F17" s="42">
        <f t="shared" ref="F17:F32" si="2">(E17-D17)+1</f>
        <v>30</v>
      </c>
      <c r="G17" s="60">
        <v>235</v>
      </c>
      <c r="H17" s="14">
        <v>1</v>
      </c>
      <c r="I17" s="59">
        <f t="shared" ref="I17:I33" si="3">G17/30*H17*F17</f>
        <v>235</v>
      </c>
      <c r="J17" s="67" t="s">
        <v>112</v>
      </c>
      <c r="K17" s="63"/>
      <c r="O17" s="1">
        <f>COUNTIF('Sede Med Ok'!$C:$C,'Boca do Rio Med OK'!C17) + COUNTIF('Barra Med OK'!$C:$C,'Boca do Rio Med OK'!C17) + COUNTIF('Brotas Med OK'!$C:$C,'Boca do Rio Med OK'!C17) + COUNTIF('Cabula Med OK'!$C:$C,'Boca do Rio Med OK'!C17) + COUNTIF('Cajazeiras Med OK'!$C:$C,'Boca do Rio Med OK'!C17) + COUNTIF('CH Med OK'!$C:$C,'Boca do Rio Med OK'!C17) + COUNTIF('Itapagipe Med OK'!$C:$C,'Boca do Rio Med OK'!C17) + COUNTIF('Itapuã Med OK'!$C:$C,'Boca do Rio Med OK'!C17) + COUNTIF('Liberdade Med OK'!$C:$C,'Boca do Rio Med OK'!C17) + COUNTIF('Pau da Lima Med OK'!$C:$C,'Boca do Rio Med OK'!C17) + COUNTIF('SCV Med OK'!$C:$C,'Boca do Rio Med OK'!C17) + COUNTIF('Subúrbio Med OK'!$C:$C,'Boca do Rio Med OK'!C17) + COUNTIF('DVIS Med OK'!$C:$C,'Boca do Rio Med OK'!C17) + COUNTIF('CR Med OK'!$C:$C,'Boca do Rio Med OK'!C17) + COUNTIF('CCZ Med OK'!$C:$C,'Boca do Rio Med OK'!C17) + COUNTIF('DRCA Med OK'!$C:$C,'Boca do Rio Med OK'!C17) + COUNTIF('SAMU Med OK'!$C:$C,'Boca do Rio Med OK'!C17) + COUNTIF('ESPS Med OK'!$C:$C,'Boca do Rio Med OK'!C17) + COUNTIF('LACEM Med OK'!$C:$C,'Boca do Rio Med OK'!C17)</f>
        <v>0</v>
      </c>
    </row>
    <row r="18" spans="1:15" ht="13.5" customHeight="1">
      <c r="A18" s="15" t="s">
        <v>18</v>
      </c>
      <c r="B18" s="61">
        <v>45536</v>
      </c>
      <c r="C18" s="122">
        <v>9473</v>
      </c>
      <c r="D18" s="61">
        <v>45658</v>
      </c>
      <c r="E18" s="61">
        <v>45687</v>
      </c>
      <c r="F18" s="42">
        <f t="shared" si="2"/>
        <v>30</v>
      </c>
      <c r="G18" s="60">
        <v>235</v>
      </c>
      <c r="H18" s="14">
        <v>1</v>
      </c>
      <c r="I18" s="59">
        <f t="shared" si="3"/>
        <v>235</v>
      </c>
      <c r="J18" s="143" t="s">
        <v>286</v>
      </c>
      <c r="K18" s="63"/>
      <c r="O18" s="1">
        <f>COUNTIF('Sede Med Ok'!$C:$C,'Boca do Rio Med OK'!C18) + COUNTIF('Barra Med OK'!$C:$C,'Boca do Rio Med OK'!C18) + COUNTIF('Brotas Med OK'!$C:$C,'Boca do Rio Med OK'!C18) + COUNTIF('Cabula Med OK'!$C:$C,'Boca do Rio Med OK'!C18) + COUNTIF('Cajazeiras Med OK'!$C:$C,'Boca do Rio Med OK'!C18) + COUNTIF('CH Med OK'!$C:$C,'Boca do Rio Med OK'!C18) + COUNTIF('Itapagipe Med OK'!$C:$C,'Boca do Rio Med OK'!C18) + COUNTIF('Itapuã Med OK'!$C:$C,'Boca do Rio Med OK'!C18) + COUNTIF('Liberdade Med OK'!$C:$C,'Boca do Rio Med OK'!C18) + COUNTIF('Pau da Lima Med OK'!$C:$C,'Boca do Rio Med OK'!C18) + COUNTIF('SCV Med OK'!$C:$C,'Boca do Rio Med OK'!C18) + COUNTIF('Subúrbio Med OK'!$C:$C,'Boca do Rio Med OK'!C18) + COUNTIF('DVIS Med OK'!$C:$C,'Boca do Rio Med OK'!C18) + COUNTIF('CR Med OK'!$C:$C,'Boca do Rio Med OK'!C18) + COUNTIF('CCZ Med OK'!$C:$C,'Boca do Rio Med OK'!C18) + COUNTIF('DRCA Med OK'!$C:$C,'Boca do Rio Med OK'!C18) + COUNTIF('SAMU Med OK'!$C:$C,'Boca do Rio Med OK'!C18) + COUNTIF('ESPS Med OK'!$C:$C,'Boca do Rio Med OK'!C18) + COUNTIF('LACEM Med OK'!$C:$C,'Boca do Rio Med OK'!C18)</f>
        <v>0</v>
      </c>
    </row>
    <row r="19" spans="1:15" ht="13.5" customHeight="1">
      <c r="A19" s="15" t="s">
        <v>18</v>
      </c>
      <c r="B19" s="61">
        <v>45536</v>
      </c>
      <c r="C19" s="122">
        <v>9471</v>
      </c>
      <c r="D19" s="61">
        <v>45658</v>
      </c>
      <c r="E19" s="61">
        <v>45687</v>
      </c>
      <c r="F19" s="42">
        <f t="shared" si="2"/>
        <v>30</v>
      </c>
      <c r="G19" s="60">
        <v>235</v>
      </c>
      <c r="H19" s="14">
        <v>1</v>
      </c>
      <c r="I19" s="59">
        <f t="shared" si="3"/>
        <v>235</v>
      </c>
      <c r="J19" s="67" t="s">
        <v>285</v>
      </c>
      <c r="K19" s="63"/>
      <c r="O19" s="1">
        <f>COUNTIF('Sede Med Ok'!$C:$C,'Boca do Rio Med OK'!C19) + COUNTIF('Barra Med OK'!$C:$C,'Boca do Rio Med OK'!C19) + COUNTIF('Brotas Med OK'!$C:$C,'Boca do Rio Med OK'!C19) + COUNTIF('Cabula Med OK'!$C:$C,'Boca do Rio Med OK'!C19) + COUNTIF('Cajazeiras Med OK'!$C:$C,'Boca do Rio Med OK'!C19) + COUNTIF('CH Med OK'!$C:$C,'Boca do Rio Med OK'!C19) + COUNTIF('Itapagipe Med OK'!$C:$C,'Boca do Rio Med OK'!C19) + COUNTIF('Itapuã Med OK'!$C:$C,'Boca do Rio Med OK'!C19) + COUNTIF('Liberdade Med OK'!$C:$C,'Boca do Rio Med OK'!C19) + COUNTIF('Pau da Lima Med OK'!$C:$C,'Boca do Rio Med OK'!C19) + COUNTIF('SCV Med OK'!$C:$C,'Boca do Rio Med OK'!C19) + COUNTIF('Subúrbio Med OK'!$C:$C,'Boca do Rio Med OK'!C19) + COUNTIF('DVIS Med OK'!$C:$C,'Boca do Rio Med OK'!C19) + COUNTIF('CR Med OK'!$C:$C,'Boca do Rio Med OK'!C19) + COUNTIF('CCZ Med OK'!$C:$C,'Boca do Rio Med OK'!C19) + COUNTIF('DRCA Med OK'!$C:$C,'Boca do Rio Med OK'!C19) + COUNTIF('SAMU Med OK'!$C:$C,'Boca do Rio Med OK'!C19) + COUNTIF('ESPS Med OK'!$C:$C,'Boca do Rio Med OK'!C19) + COUNTIF('LACEM Med OK'!$C:$C,'Boca do Rio Med OK'!C19)</f>
        <v>0</v>
      </c>
    </row>
    <row r="20" spans="1:15" ht="13.5" customHeight="1">
      <c r="A20" s="15" t="s">
        <v>18</v>
      </c>
      <c r="B20" s="61">
        <v>45536</v>
      </c>
      <c r="C20" s="265">
        <v>10763</v>
      </c>
      <c r="D20" s="61">
        <v>45658</v>
      </c>
      <c r="E20" s="61">
        <v>45687</v>
      </c>
      <c r="F20" s="42">
        <f t="shared" si="2"/>
        <v>30</v>
      </c>
      <c r="G20" s="60">
        <v>235</v>
      </c>
      <c r="H20" s="14">
        <v>1</v>
      </c>
      <c r="I20" s="59">
        <f t="shared" si="3"/>
        <v>235</v>
      </c>
      <c r="J20" s="56" t="s">
        <v>284</v>
      </c>
      <c r="K20" s="63"/>
      <c r="O20" s="1">
        <f>COUNTIF('Sede Med Ok'!$C:$C,'Boca do Rio Med OK'!C20) + COUNTIF('Barra Med OK'!$C:$C,'Boca do Rio Med OK'!C20) + COUNTIF('Brotas Med OK'!$C:$C,'Boca do Rio Med OK'!C20) + COUNTIF('Cabula Med OK'!$C:$C,'Boca do Rio Med OK'!C20) + COUNTIF('Cajazeiras Med OK'!$C:$C,'Boca do Rio Med OK'!C20) + COUNTIF('CH Med OK'!$C:$C,'Boca do Rio Med OK'!C20) + COUNTIF('Itapagipe Med OK'!$C:$C,'Boca do Rio Med OK'!C20) + COUNTIF('Itapuã Med OK'!$C:$C,'Boca do Rio Med OK'!C20) + COUNTIF('Liberdade Med OK'!$C:$C,'Boca do Rio Med OK'!C20) + COUNTIF('Pau da Lima Med OK'!$C:$C,'Boca do Rio Med OK'!C20) + COUNTIF('SCV Med OK'!$C:$C,'Boca do Rio Med OK'!C20) + COUNTIF('Subúrbio Med OK'!$C:$C,'Boca do Rio Med OK'!C20) + COUNTIF('DVIS Med OK'!$C:$C,'Boca do Rio Med OK'!C20) + COUNTIF('CR Med OK'!$C:$C,'Boca do Rio Med OK'!C20) + COUNTIF('CCZ Med OK'!$C:$C,'Boca do Rio Med OK'!C20) + COUNTIF('DRCA Med OK'!$C:$C,'Boca do Rio Med OK'!C20) + COUNTIF('SAMU Med OK'!$C:$C,'Boca do Rio Med OK'!C20) + COUNTIF('ESPS Med OK'!$C:$C,'Boca do Rio Med OK'!C20) + COUNTIF('LACEM Med OK'!$C:$C,'Boca do Rio Med OK'!C20)</f>
        <v>0</v>
      </c>
    </row>
    <row r="21" spans="1:15" ht="13.5" customHeight="1">
      <c r="A21" s="15" t="s">
        <v>18</v>
      </c>
      <c r="B21" s="61">
        <v>45536</v>
      </c>
      <c r="C21" s="122">
        <v>10765</v>
      </c>
      <c r="D21" s="61">
        <v>45658</v>
      </c>
      <c r="E21" s="61">
        <v>45687</v>
      </c>
      <c r="F21" s="42">
        <f t="shared" si="2"/>
        <v>30</v>
      </c>
      <c r="G21" s="60">
        <v>235</v>
      </c>
      <c r="H21" s="14">
        <v>1</v>
      </c>
      <c r="I21" s="59">
        <f t="shared" si="3"/>
        <v>235</v>
      </c>
      <c r="J21" s="56" t="s">
        <v>283</v>
      </c>
      <c r="K21" s="63"/>
      <c r="O21" s="1">
        <f>COUNTIF('Sede Med Ok'!$C:$C,'Boca do Rio Med OK'!C21) + COUNTIF('Barra Med OK'!$C:$C,'Boca do Rio Med OK'!C21) + COUNTIF('Brotas Med OK'!$C:$C,'Boca do Rio Med OK'!C21) + COUNTIF('Cabula Med OK'!$C:$C,'Boca do Rio Med OK'!C21) + COUNTIF('Cajazeiras Med OK'!$C:$C,'Boca do Rio Med OK'!C21) + COUNTIF('CH Med OK'!$C:$C,'Boca do Rio Med OK'!C21) + COUNTIF('Itapagipe Med OK'!$C:$C,'Boca do Rio Med OK'!C21) + COUNTIF('Itapuã Med OK'!$C:$C,'Boca do Rio Med OK'!C21) + COUNTIF('Liberdade Med OK'!$C:$C,'Boca do Rio Med OK'!C21) + COUNTIF('Pau da Lima Med OK'!$C:$C,'Boca do Rio Med OK'!C21) + COUNTIF('SCV Med OK'!$C:$C,'Boca do Rio Med OK'!C21) + COUNTIF('Subúrbio Med OK'!$C:$C,'Boca do Rio Med OK'!C21) + COUNTIF('DVIS Med OK'!$C:$C,'Boca do Rio Med OK'!C21) + COUNTIF('CR Med OK'!$C:$C,'Boca do Rio Med OK'!C21) + COUNTIF('CCZ Med OK'!$C:$C,'Boca do Rio Med OK'!C21) + COUNTIF('DRCA Med OK'!$C:$C,'Boca do Rio Med OK'!C21) + COUNTIF('SAMU Med OK'!$C:$C,'Boca do Rio Med OK'!C21) + COUNTIF('ESPS Med OK'!$C:$C,'Boca do Rio Med OK'!C21) + COUNTIF('LACEM Med OK'!$C:$C,'Boca do Rio Med OK'!C21)</f>
        <v>0</v>
      </c>
    </row>
    <row r="22" spans="1:15" ht="13.5" customHeight="1">
      <c r="A22" s="15" t="s">
        <v>18</v>
      </c>
      <c r="B22" s="61">
        <v>45536</v>
      </c>
      <c r="C22" s="122">
        <v>10762</v>
      </c>
      <c r="D22" s="61">
        <v>45658</v>
      </c>
      <c r="E22" s="61">
        <v>45687</v>
      </c>
      <c r="F22" s="42">
        <f t="shared" si="2"/>
        <v>30</v>
      </c>
      <c r="G22" s="60">
        <v>235</v>
      </c>
      <c r="H22" s="14">
        <v>1</v>
      </c>
      <c r="I22" s="59">
        <f t="shared" si="3"/>
        <v>235</v>
      </c>
      <c r="J22" s="56" t="s">
        <v>282</v>
      </c>
      <c r="K22" s="63"/>
      <c r="O22" s="1">
        <f>COUNTIF('Sede Med Ok'!$C:$C,'Boca do Rio Med OK'!C22) + COUNTIF('Barra Med OK'!$C:$C,'Boca do Rio Med OK'!C22) + COUNTIF('Brotas Med OK'!$C:$C,'Boca do Rio Med OK'!C22) + COUNTIF('Cabula Med OK'!$C:$C,'Boca do Rio Med OK'!C22) + COUNTIF('Cajazeiras Med OK'!$C:$C,'Boca do Rio Med OK'!C22) + COUNTIF('CH Med OK'!$C:$C,'Boca do Rio Med OK'!C22) + COUNTIF('Itapagipe Med OK'!$C:$C,'Boca do Rio Med OK'!C22) + COUNTIF('Itapuã Med OK'!$C:$C,'Boca do Rio Med OK'!C22) + COUNTIF('Liberdade Med OK'!$C:$C,'Boca do Rio Med OK'!C22) + COUNTIF('Pau da Lima Med OK'!$C:$C,'Boca do Rio Med OK'!C22) + COUNTIF('SCV Med OK'!$C:$C,'Boca do Rio Med OK'!C22) + COUNTIF('Subúrbio Med OK'!$C:$C,'Boca do Rio Med OK'!C22) + COUNTIF('DVIS Med OK'!$C:$C,'Boca do Rio Med OK'!C22) + COUNTIF('CR Med OK'!$C:$C,'Boca do Rio Med OK'!C22) + COUNTIF('CCZ Med OK'!$C:$C,'Boca do Rio Med OK'!C22) + COUNTIF('DRCA Med OK'!$C:$C,'Boca do Rio Med OK'!C22) + COUNTIF('SAMU Med OK'!$C:$C,'Boca do Rio Med OK'!C22) + COUNTIF('ESPS Med OK'!$C:$C,'Boca do Rio Med OK'!C22) + COUNTIF('LACEM Med OK'!$C:$C,'Boca do Rio Med OK'!C22)</f>
        <v>0</v>
      </c>
    </row>
    <row r="23" spans="1:15" ht="13.5" customHeight="1">
      <c r="A23" s="15" t="s">
        <v>18</v>
      </c>
      <c r="B23" s="61">
        <v>45536</v>
      </c>
      <c r="C23" s="265">
        <v>10773</v>
      </c>
      <c r="D23" s="61">
        <v>45658</v>
      </c>
      <c r="E23" s="61">
        <v>45687</v>
      </c>
      <c r="F23" s="42">
        <f t="shared" si="2"/>
        <v>30</v>
      </c>
      <c r="G23" s="60">
        <v>235</v>
      </c>
      <c r="H23" s="14">
        <v>1</v>
      </c>
      <c r="I23" s="59">
        <f t="shared" si="3"/>
        <v>235</v>
      </c>
      <c r="J23" s="56" t="s">
        <v>281</v>
      </c>
      <c r="K23" s="63"/>
      <c r="O23" s="1">
        <f>COUNTIF('Sede Med Ok'!$C:$C,'Boca do Rio Med OK'!C23) + COUNTIF('Barra Med OK'!$C:$C,'Boca do Rio Med OK'!C23) + COUNTIF('Brotas Med OK'!$C:$C,'Boca do Rio Med OK'!C23) + COUNTIF('Cabula Med OK'!$C:$C,'Boca do Rio Med OK'!C23) + COUNTIF('Cajazeiras Med OK'!$C:$C,'Boca do Rio Med OK'!C23) + COUNTIF('CH Med OK'!$C:$C,'Boca do Rio Med OK'!C23) + COUNTIF('Itapagipe Med OK'!$C:$C,'Boca do Rio Med OK'!C23) + COUNTIF('Itapuã Med OK'!$C:$C,'Boca do Rio Med OK'!C23) + COUNTIF('Liberdade Med OK'!$C:$C,'Boca do Rio Med OK'!C23) + COUNTIF('Pau da Lima Med OK'!$C:$C,'Boca do Rio Med OK'!C23) + COUNTIF('SCV Med OK'!$C:$C,'Boca do Rio Med OK'!C23) + COUNTIF('Subúrbio Med OK'!$C:$C,'Boca do Rio Med OK'!C23) + COUNTIF('DVIS Med OK'!$C:$C,'Boca do Rio Med OK'!C23) + COUNTIF('CR Med OK'!$C:$C,'Boca do Rio Med OK'!C23) + COUNTIF('CCZ Med OK'!$C:$C,'Boca do Rio Med OK'!C23) + COUNTIF('DRCA Med OK'!$C:$C,'Boca do Rio Med OK'!C23) + COUNTIF('SAMU Med OK'!$C:$C,'Boca do Rio Med OK'!C23) + COUNTIF('ESPS Med OK'!$C:$C,'Boca do Rio Med OK'!C23) + COUNTIF('LACEM Med OK'!$C:$C,'Boca do Rio Med OK'!C23)</f>
        <v>0</v>
      </c>
    </row>
    <row r="24" spans="1:15" ht="13.5" customHeight="1">
      <c r="A24" s="15" t="s">
        <v>18</v>
      </c>
      <c r="B24" s="61">
        <v>45536</v>
      </c>
      <c r="C24" s="122">
        <v>13351</v>
      </c>
      <c r="D24" s="61">
        <v>45658</v>
      </c>
      <c r="E24" s="61">
        <v>45687</v>
      </c>
      <c r="F24" s="42">
        <f t="shared" si="2"/>
        <v>30</v>
      </c>
      <c r="G24" s="60">
        <v>235</v>
      </c>
      <c r="H24" s="14">
        <v>1</v>
      </c>
      <c r="I24" s="59">
        <f t="shared" si="3"/>
        <v>235</v>
      </c>
      <c r="J24" s="67" t="s">
        <v>280</v>
      </c>
      <c r="K24" s="63"/>
      <c r="O24" s="1">
        <f>COUNTIF('Sede Med Ok'!$C:$C,'Boca do Rio Med OK'!C24) + COUNTIF('Barra Med OK'!$C:$C,'Boca do Rio Med OK'!C24) + COUNTIF('Brotas Med OK'!$C:$C,'Boca do Rio Med OK'!C24) + COUNTIF('Cabula Med OK'!$C:$C,'Boca do Rio Med OK'!C24) + COUNTIF('Cajazeiras Med OK'!$C:$C,'Boca do Rio Med OK'!C24) + COUNTIF('CH Med OK'!$C:$C,'Boca do Rio Med OK'!C24) + COUNTIF('Itapagipe Med OK'!$C:$C,'Boca do Rio Med OK'!C24) + COUNTIF('Itapuã Med OK'!$C:$C,'Boca do Rio Med OK'!C24) + COUNTIF('Liberdade Med OK'!$C:$C,'Boca do Rio Med OK'!C24) + COUNTIF('Pau da Lima Med OK'!$C:$C,'Boca do Rio Med OK'!C24) + COUNTIF('SCV Med OK'!$C:$C,'Boca do Rio Med OK'!C24) + COUNTIF('Subúrbio Med OK'!$C:$C,'Boca do Rio Med OK'!C24) + COUNTIF('DVIS Med OK'!$C:$C,'Boca do Rio Med OK'!C24) + COUNTIF('CR Med OK'!$C:$C,'Boca do Rio Med OK'!C24) + COUNTIF('CCZ Med OK'!$C:$C,'Boca do Rio Med OK'!C24) + COUNTIF('DRCA Med OK'!$C:$C,'Boca do Rio Med OK'!C24) + COUNTIF('SAMU Med OK'!$C:$C,'Boca do Rio Med OK'!C24) + COUNTIF('ESPS Med OK'!$C:$C,'Boca do Rio Med OK'!C24) + COUNTIF('LACEM Med OK'!$C:$C,'Boca do Rio Med OK'!C24)</f>
        <v>0</v>
      </c>
    </row>
    <row r="25" spans="1:15" ht="13.5" customHeight="1">
      <c r="A25" s="15" t="s">
        <v>17</v>
      </c>
      <c r="B25" s="61">
        <v>45687</v>
      </c>
      <c r="C25" s="104">
        <v>17332</v>
      </c>
      <c r="D25" s="61">
        <v>45687</v>
      </c>
      <c r="E25" s="61">
        <v>45687</v>
      </c>
      <c r="F25" s="42">
        <f t="shared" si="2"/>
        <v>1</v>
      </c>
      <c r="G25" s="60">
        <v>238</v>
      </c>
      <c r="H25" s="465">
        <v>1</v>
      </c>
      <c r="I25" s="59">
        <f t="shared" si="3"/>
        <v>7.9333333333333336</v>
      </c>
      <c r="J25" s="67" t="s">
        <v>295</v>
      </c>
      <c r="K25" s="474" t="s">
        <v>1189</v>
      </c>
      <c r="O25" s="1">
        <f>COUNTIF('Sede Med Ok'!$C:$C,'Boca do Rio Med OK'!C25) + COUNTIF('Barra Med OK'!$C:$C,'Boca do Rio Med OK'!C25) + COUNTIF('Brotas Med OK'!$C:$C,'Boca do Rio Med OK'!C25) + COUNTIF('Cabula Med OK'!$C:$C,'Boca do Rio Med OK'!C25) + COUNTIF('Cajazeiras Med OK'!$C:$C,'Boca do Rio Med OK'!C25) + COUNTIF('CH Med OK'!$C:$C,'Boca do Rio Med OK'!C25) + COUNTIF('Itapagipe Med OK'!$C:$C,'Boca do Rio Med OK'!C25) + COUNTIF('Itapuã Med OK'!$C:$C,'Boca do Rio Med OK'!C25) + COUNTIF('Liberdade Med OK'!$C:$C,'Boca do Rio Med OK'!C25) + COUNTIF('Pau da Lima Med OK'!$C:$C,'Boca do Rio Med OK'!C25) + COUNTIF('SCV Med OK'!$C:$C,'Boca do Rio Med OK'!C25) + COUNTIF('Subúrbio Med OK'!$C:$C,'Boca do Rio Med OK'!C25) + COUNTIF('DVIS Med OK'!$C:$C,'Boca do Rio Med OK'!C25) + COUNTIF('CR Med OK'!$C:$C,'Boca do Rio Med OK'!C25) + COUNTIF('CCZ Med OK'!$C:$C,'Boca do Rio Med OK'!C25) + COUNTIF('DRCA Med OK'!$C:$C,'Boca do Rio Med OK'!C25) + COUNTIF('SAMU Med OK'!$C:$C,'Boca do Rio Med OK'!C25) + COUNTIF('ESPS Med OK'!$C:$C,'Boca do Rio Med OK'!C25) + COUNTIF('LACEM Med OK'!$C:$C,'Boca do Rio Med OK'!C25)</f>
        <v>0</v>
      </c>
    </row>
    <row r="26" spans="1:15" ht="13.5" customHeight="1">
      <c r="A26" s="15" t="s">
        <v>17</v>
      </c>
      <c r="B26" s="61">
        <v>45687</v>
      </c>
      <c r="C26" s="104">
        <v>17327</v>
      </c>
      <c r="D26" s="61">
        <v>45687</v>
      </c>
      <c r="E26" s="61">
        <v>45687</v>
      </c>
      <c r="F26" s="42">
        <f t="shared" si="2"/>
        <v>1</v>
      </c>
      <c r="G26" s="60">
        <v>238</v>
      </c>
      <c r="H26" s="465">
        <v>1</v>
      </c>
      <c r="I26" s="59">
        <f t="shared" si="3"/>
        <v>7.9333333333333336</v>
      </c>
      <c r="J26" s="67" t="s">
        <v>295</v>
      </c>
      <c r="K26" s="474" t="s">
        <v>1189</v>
      </c>
      <c r="O26" s="1">
        <f>COUNTIF('Sede Med Ok'!$C:$C,'Boca do Rio Med OK'!C26) + COUNTIF('Barra Med OK'!$C:$C,'Boca do Rio Med OK'!C26) + COUNTIF('Brotas Med OK'!$C:$C,'Boca do Rio Med OK'!C26) + COUNTIF('Cabula Med OK'!$C:$C,'Boca do Rio Med OK'!C26) + COUNTIF('Cajazeiras Med OK'!$C:$C,'Boca do Rio Med OK'!C26) + COUNTIF('CH Med OK'!$C:$C,'Boca do Rio Med OK'!C26) + COUNTIF('Itapagipe Med OK'!$C:$C,'Boca do Rio Med OK'!C26) + COUNTIF('Itapuã Med OK'!$C:$C,'Boca do Rio Med OK'!C26) + COUNTIF('Liberdade Med OK'!$C:$C,'Boca do Rio Med OK'!C26) + COUNTIF('Pau da Lima Med OK'!$C:$C,'Boca do Rio Med OK'!C26) + COUNTIF('SCV Med OK'!$C:$C,'Boca do Rio Med OK'!C26) + COUNTIF('Subúrbio Med OK'!$C:$C,'Boca do Rio Med OK'!C26) + COUNTIF('DVIS Med OK'!$C:$C,'Boca do Rio Med OK'!C26) + COUNTIF('CR Med OK'!$C:$C,'Boca do Rio Med OK'!C26) + COUNTIF('CCZ Med OK'!$C:$C,'Boca do Rio Med OK'!C26) + COUNTIF('DRCA Med OK'!$C:$C,'Boca do Rio Med OK'!C26) + COUNTIF('SAMU Med OK'!$C:$C,'Boca do Rio Med OK'!C26) + COUNTIF('ESPS Med OK'!$C:$C,'Boca do Rio Med OK'!C26) + COUNTIF('LACEM Med OK'!$C:$C,'Boca do Rio Med OK'!C26)</f>
        <v>0</v>
      </c>
    </row>
    <row r="27" spans="1:15" ht="13.5" customHeight="1">
      <c r="A27" s="15" t="s">
        <v>17</v>
      </c>
      <c r="B27" s="61">
        <v>45687</v>
      </c>
      <c r="C27" s="104">
        <v>17328</v>
      </c>
      <c r="D27" s="61">
        <v>45687</v>
      </c>
      <c r="E27" s="61">
        <v>45687</v>
      </c>
      <c r="F27" s="42">
        <f t="shared" si="2"/>
        <v>1</v>
      </c>
      <c r="G27" s="60">
        <v>238</v>
      </c>
      <c r="H27" s="465">
        <v>1</v>
      </c>
      <c r="I27" s="59">
        <f t="shared" si="3"/>
        <v>7.9333333333333336</v>
      </c>
      <c r="J27" s="67" t="s">
        <v>1180</v>
      </c>
      <c r="K27" s="474" t="s">
        <v>1189</v>
      </c>
      <c r="O27" s="1">
        <f>COUNTIF('Sede Med Ok'!$C:$C,'Boca do Rio Med OK'!C27) + COUNTIF('Barra Med OK'!$C:$C,'Boca do Rio Med OK'!C27) + COUNTIF('Brotas Med OK'!$C:$C,'Boca do Rio Med OK'!C27) + COUNTIF('Cabula Med OK'!$C:$C,'Boca do Rio Med OK'!C27) + COUNTIF('Cajazeiras Med OK'!$C:$C,'Boca do Rio Med OK'!C27) + COUNTIF('CH Med OK'!$C:$C,'Boca do Rio Med OK'!C27) + COUNTIF('Itapagipe Med OK'!$C:$C,'Boca do Rio Med OK'!C27) + COUNTIF('Itapuã Med OK'!$C:$C,'Boca do Rio Med OK'!C27) + COUNTIF('Liberdade Med OK'!$C:$C,'Boca do Rio Med OK'!C27) + COUNTIF('Pau da Lima Med OK'!$C:$C,'Boca do Rio Med OK'!C27) + COUNTIF('SCV Med OK'!$C:$C,'Boca do Rio Med OK'!C27) + COUNTIF('Subúrbio Med OK'!$C:$C,'Boca do Rio Med OK'!C27) + COUNTIF('DVIS Med OK'!$C:$C,'Boca do Rio Med OK'!C27) + COUNTIF('CR Med OK'!$C:$C,'Boca do Rio Med OK'!C27) + COUNTIF('CCZ Med OK'!$C:$C,'Boca do Rio Med OK'!C27) + COUNTIF('DRCA Med OK'!$C:$C,'Boca do Rio Med OK'!C27) + COUNTIF('SAMU Med OK'!$C:$C,'Boca do Rio Med OK'!C27) + COUNTIF('ESPS Med OK'!$C:$C,'Boca do Rio Med OK'!C27) + COUNTIF('LACEM Med OK'!$C:$C,'Boca do Rio Med OK'!C27)</f>
        <v>0</v>
      </c>
    </row>
    <row r="28" spans="1:15" ht="13.5" customHeight="1">
      <c r="A28" s="15" t="s">
        <v>17</v>
      </c>
      <c r="B28" s="61">
        <v>45603</v>
      </c>
      <c r="C28" s="122">
        <v>16511</v>
      </c>
      <c r="D28" s="61">
        <v>45658</v>
      </c>
      <c r="E28" s="61">
        <v>45687</v>
      </c>
      <c r="F28" s="42">
        <f t="shared" si="2"/>
        <v>30</v>
      </c>
      <c r="G28" s="60">
        <v>238</v>
      </c>
      <c r="H28" s="14">
        <v>1</v>
      </c>
      <c r="I28" s="59">
        <f t="shared" si="3"/>
        <v>238</v>
      </c>
      <c r="J28" s="67" t="s">
        <v>1106</v>
      </c>
      <c r="K28" s="63">
        <v>71099</v>
      </c>
      <c r="O28" s="1">
        <f>COUNTIF('Sede Med Ok'!$C:$C,'Boca do Rio Med OK'!C28) + COUNTIF('Barra Med OK'!$C:$C,'Boca do Rio Med OK'!C28) + COUNTIF('Brotas Med OK'!$C:$C,'Boca do Rio Med OK'!C28) + COUNTIF('Cabula Med OK'!$C:$C,'Boca do Rio Med OK'!C28) + COUNTIF('Cajazeiras Med OK'!$C:$C,'Boca do Rio Med OK'!C28) + COUNTIF('CH Med OK'!$C:$C,'Boca do Rio Med OK'!C28) + COUNTIF('Itapagipe Med OK'!$C:$C,'Boca do Rio Med OK'!C28) + COUNTIF('Itapuã Med OK'!$C:$C,'Boca do Rio Med OK'!C28) + COUNTIF('Liberdade Med OK'!$C:$C,'Boca do Rio Med OK'!C28) + COUNTIF('Pau da Lima Med OK'!$C:$C,'Boca do Rio Med OK'!C28) + COUNTIF('SCV Med OK'!$C:$C,'Boca do Rio Med OK'!C28) + COUNTIF('Subúrbio Med OK'!$C:$C,'Boca do Rio Med OK'!C28) + COUNTIF('DVIS Med OK'!$C:$C,'Boca do Rio Med OK'!C28) + COUNTIF('CR Med OK'!$C:$C,'Boca do Rio Med OK'!C28) + COUNTIF('CCZ Med OK'!$C:$C,'Boca do Rio Med OK'!C28) + COUNTIF('DRCA Med OK'!$C:$C,'Boca do Rio Med OK'!C28) + COUNTIF('SAMU Med OK'!$C:$C,'Boca do Rio Med OK'!C28) + COUNTIF('ESPS Med OK'!$C:$C,'Boca do Rio Med OK'!C28) + COUNTIF('LACEM Med OK'!$C:$C,'Boca do Rio Med OK'!C28)</f>
        <v>0</v>
      </c>
    </row>
    <row r="29" spans="1:15" ht="13.5" customHeight="1">
      <c r="A29" s="15" t="s">
        <v>17</v>
      </c>
      <c r="B29" s="61">
        <v>45536</v>
      </c>
      <c r="C29" s="265">
        <v>10770</v>
      </c>
      <c r="D29" s="61">
        <v>45658</v>
      </c>
      <c r="E29" s="61">
        <v>45687</v>
      </c>
      <c r="F29" s="42">
        <f t="shared" si="2"/>
        <v>30</v>
      </c>
      <c r="G29" s="60">
        <v>238</v>
      </c>
      <c r="H29" s="14">
        <v>1</v>
      </c>
      <c r="I29" s="59">
        <f t="shared" si="3"/>
        <v>238</v>
      </c>
      <c r="J29" s="56" t="s">
        <v>279</v>
      </c>
      <c r="K29" s="63"/>
      <c r="O29" s="1">
        <f>COUNTIF('Sede Med Ok'!$C:$C,'Boca do Rio Med OK'!C29) + COUNTIF('Barra Med OK'!$C:$C,'Boca do Rio Med OK'!C29) + COUNTIF('Brotas Med OK'!$C:$C,'Boca do Rio Med OK'!C29) + COUNTIF('Cabula Med OK'!$C:$C,'Boca do Rio Med OK'!C29) + COUNTIF('Cajazeiras Med OK'!$C:$C,'Boca do Rio Med OK'!C29) + COUNTIF('CH Med OK'!$C:$C,'Boca do Rio Med OK'!C29) + COUNTIF('Itapagipe Med OK'!$C:$C,'Boca do Rio Med OK'!C29) + COUNTIF('Itapuã Med OK'!$C:$C,'Boca do Rio Med OK'!C29) + COUNTIF('Liberdade Med OK'!$C:$C,'Boca do Rio Med OK'!C29) + COUNTIF('Pau da Lima Med OK'!$C:$C,'Boca do Rio Med OK'!C29) + COUNTIF('SCV Med OK'!$C:$C,'Boca do Rio Med OK'!C29) + COUNTIF('Subúrbio Med OK'!$C:$C,'Boca do Rio Med OK'!C29) + COUNTIF('DVIS Med OK'!$C:$C,'Boca do Rio Med OK'!C29) + COUNTIF('CR Med OK'!$C:$C,'Boca do Rio Med OK'!C29) + COUNTIF('CCZ Med OK'!$C:$C,'Boca do Rio Med OK'!C29) + COUNTIF('DRCA Med OK'!$C:$C,'Boca do Rio Med OK'!C29) + COUNTIF('SAMU Med OK'!$C:$C,'Boca do Rio Med OK'!C29) + COUNTIF('ESPS Med OK'!$C:$C,'Boca do Rio Med OK'!C29) + COUNTIF('LACEM Med OK'!$C:$C,'Boca do Rio Med OK'!C29)</f>
        <v>0</v>
      </c>
    </row>
    <row r="30" spans="1:15" ht="13.5" customHeight="1">
      <c r="A30" s="15" t="s">
        <v>17</v>
      </c>
      <c r="B30" s="61">
        <v>45536</v>
      </c>
      <c r="C30" s="122">
        <v>11552</v>
      </c>
      <c r="D30" s="61">
        <v>45658</v>
      </c>
      <c r="E30" s="61">
        <v>45687</v>
      </c>
      <c r="F30" s="42">
        <f t="shared" si="2"/>
        <v>30</v>
      </c>
      <c r="G30" s="60">
        <v>238</v>
      </c>
      <c r="H30" s="14">
        <v>1</v>
      </c>
      <c r="I30" s="59">
        <f t="shared" si="3"/>
        <v>238</v>
      </c>
      <c r="J30" s="142" t="s">
        <v>278</v>
      </c>
      <c r="K30" s="63"/>
      <c r="O30" s="1">
        <f>COUNTIF('Sede Med Ok'!$C:$C,'Boca do Rio Med OK'!C30) + COUNTIF('Barra Med OK'!$C:$C,'Boca do Rio Med OK'!C30) + COUNTIF('Brotas Med OK'!$C:$C,'Boca do Rio Med OK'!C30) + COUNTIF('Cabula Med OK'!$C:$C,'Boca do Rio Med OK'!C30) + COUNTIF('Cajazeiras Med OK'!$C:$C,'Boca do Rio Med OK'!C30) + COUNTIF('CH Med OK'!$C:$C,'Boca do Rio Med OK'!C30) + COUNTIF('Itapagipe Med OK'!$C:$C,'Boca do Rio Med OK'!C30) + COUNTIF('Itapuã Med OK'!$C:$C,'Boca do Rio Med OK'!C30) + COUNTIF('Liberdade Med OK'!$C:$C,'Boca do Rio Med OK'!C30) + COUNTIF('Pau da Lima Med OK'!$C:$C,'Boca do Rio Med OK'!C30) + COUNTIF('SCV Med OK'!$C:$C,'Boca do Rio Med OK'!C30) + COUNTIF('Subúrbio Med OK'!$C:$C,'Boca do Rio Med OK'!C30) + COUNTIF('DVIS Med OK'!$C:$C,'Boca do Rio Med OK'!C30) + COUNTIF('CR Med OK'!$C:$C,'Boca do Rio Med OK'!C30) + COUNTIF('CCZ Med OK'!$C:$C,'Boca do Rio Med OK'!C30) + COUNTIF('DRCA Med OK'!$C:$C,'Boca do Rio Med OK'!C30) + COUNTIF('SAMU Med OK'!$C:$C,'Boca do Rio Med OK'!C30) + COUNTIF('ESPS Med OK'!$C:$C,'Boca do Rio Med OK'!C30) + COUNTIF('LACEM Med OK'!$C:$C,'Boca do Rio Med OK'!C30)</f>
        <v>0</v>
      </c>
    </row>
    <row r="31" spans="1:15" ht="13.5" customHeight="1">
      <c r="A31" s="15" t="s">
        <v>17</v>
      </c>
      <c r="B31" s="61">
        <v>45536</v>
      </c>
      <c r="C31" s="122">
        <v>12249</v>
      </c>
      <c r="D31" s="61">
        <v>45658</v>
      </c>
      <c r="E31" s="61">
        <v>45687</v>
      </c>
      <c r="F31" s="42">
        <f t="shared" si="2"/>
        <v>30</v>
      </c>
      <c r="G31" s="60">
        <v>238</v>
      </c>
      <c r="H31" s="14">
        <v>1</v>
      </c>
      <c r="I31" s="59">
        <f t="shared" si="3"/>
        <v>238</v>
      </c>
      <c r="J31" s="142" t="s">
        <v>277</v>
      </c>
      <c r="K31" s="63"/>
      <c r="O31" s="1">
        <f>COUNTIF('Sede Med Ok'!$C:$C,'Boca do Rio Med OK'!C31) + COUNTIF('Barra Med OK'!$C:$C,'Boca do Rio Med OK'!C31) + COUNTIF('Brotas Med OK'!$C:$C,'Boca do Rio Med OK'!C31) + COUNTIF('Cabula Med OK'!$C:$C,'Boca do Rio Med OK'!C31) + COUNTIF('Cajazeiras Med OK'!$C:$C,'Boca do Rio Med OK'!C31) + COUNTIF('CH Med OK'!$C:$C,'Boca do Rio Med OK'!C31) + COUNTIF('Itapagipe Med OK'!$C:$C,'Boca do Rio Med OK'!C31) + COUNTIF('Itapuã Med OK'!$C:$C,'Boca do Rio Med OK'!C31) + COUNTIF('Liberdade Med OK'!$C:$C,'Boca do Rio Med OK'!C31) + COUNTIF('Pau da Lima Med OK'!$C:$C,'Boca do Rio Med OK'!C31) + COUNTIF('SCV Med OK'!$C:$C,'Boca do Rio Med OK'!C31) + COUNTIF('Subúrbio Med OK'!$C:$C,'Boca do Rio Med OK'!C31) + COUNTIF('DVIS Med OK'!$C:$C,'Boca do Rio Med OK'!C31) + COUNTIF('CR Med OK'!$C:$C,'Boca do Rio Med OK'!C31) + COUNTIF('CCZ Med OK'!$C:$C,'Boca do Rio Med OK'!C31) + COUNTIF('DRCA Med OK'!$C:$C,'Boca do Rio Med OK'!C31) + COUNTIF('SAMU Med OK'!$C:$C,'Boca do Rio Med OK'!C31) + COUNTIF('ESPS Med OK'!$C:$C,'Boca do Rio Med OK'!C31) + COUNTIF('LACEM Med OK'!$C:$C,'Boca do Rio Med OK'!C31)</f>
        <v>0</v>
      </c>
    </row>
    <row r="32" spans="1:15" ht="13.5" customHeight="1">
      <c r="A32" s="15" t="s">
        <v>15</v>
      </c>
      <c r="B32" s="61">
        <v>45536</v>
      </c>
      <c r="C32" s="122">
        <v>10775</v>
      </c>
      <c r="D32" s="61">
        <v>45658</v>
      </c>
      <c r="E32" s="61">
        <v>45687</v>
      </c>
      <c r="F32" s="42">
        <f t="shared" si="2"/>
        <v>30</v>
      </c>
      <c r="G32" s="60">
        <v>260</v>
      </c>
      <c r="H32" s="14">
        <v>1</v>
      </c>
      <c r="I32" s="59">
        <f t="shared" si="3"/>
        <v>260</v>
      </c>
      <c r="J32" s="161" t="s">
        <v>143</v>
      </c>
      <c r="K32" s="63"/>
      <c r="O32" s="1">
        <f>COUNTIF('Sede Med Ok'!$C:$C,'Boca do Rio Med OK'!C32) + COUNTIF('Barra Med OK'!$C:$C,'Boca do Rio Med OK'!C32) + COUNTIF('Brotas Med OK'!$C:$C,'Boca do Rio Med OK'!C32) + COUNTIF('Cabula Med OK'!$C:$C,'Boca do Rio Med OK'!C32) + COUNTIF('Cajazeiras Med OK'!$C:$C,'Boca do Rio Med OK'!C32) + COUNTIF('CH Med OK'!$C:$C,'Boca do Rio Med OK'!C32) + COUNTIF('Itapagipe Med OK'!$C:$C,'Boca do Rio Med OK'!C32) + COUNTIF('Itapuã Med OK'!$C:$C,'Boca do Rio Med OK'!C32) + COUNTIF('Liberdade Med OK'!$C:$C,'Boca do Rio Med OK'!C32) + COUNTIF('Pau da Lima Med OK'!$C:$C,'Boca do Rio Med OK'!C32) + COUNTIF('SCV Med OK'!$C:$C,'Boca do Rio Med OK'!C32) + COUNTIF('Subúrbio Med OK'!$C:$C,'Boca do Rio Med OK'!C32) + COUNTIF('DVIS Med OK'!$C:$C,'Boca do Rio Med OK'!C32) + COUNTIF('CR Med OK'!$C:$C,'Boca do Rio Med OK'!C32) + COUNTIF('CCZ Med OK'!$C:$C,'Boca do Rio Med OK'!C32) + COUNTIF('DRCA Med OK'!$C:$C,'Boca do Rio Med OK'!C32) + COUNTIF('SAMU Med OK'!$C:$C,'Boca do Rio Med OK'!C32) + COUNTIF('ESPS Med OK'!$C:$C,'Boca do Rio Med OK'!C32) + COUNTIF('LACEM Med OK'!$C:$C,'Boca do Rio Med OK'!C32)</f>
        <v>0</v>
      </c>
    </row>
    <row r="33" spans="1:15" ht="13.5" customHeight="1">
      <c r="A33" s="15"/>
      <c r="B33" s="61"/>
      <c r="C33" s="69"/>
      <c r="D33" s="61"/>
      <c r="E33" s="61"/>
      <c r="F33" s="42"/>
      <c r="G33" s="110"/>
      <c r="H33" s="51"/>
      <c r="I33" s="109">
        <f t="shared" si="3"/>
        <v>0</v>
      </c>
      <c r="J33" s="160"/>
      <c r="K33" s="63"/>
      <c r="O33" s="1">
        <f>COUNTIF('Sede Med Ok'!$C:$C,'Boca do Rio Med OK'!C33) + COUNTIF('Barra Med OK'!$C:$C,'Boca do Rio Med OK'!C33) + COUNTIF('Brotas Med OK'!$C:$C,'Boca do Rio Med OK'!C33) + COUNTIF('Cabula Med OK'!$C:$C,'Boca do Rio Med OK'!C33) + COUNTIF('Cajazeiras Med OK'!$C:$C,'Boca do Rio Med OK'!C33) + COUNTIF('CH Med OK'!$C:$C,'Boca do Rio Med OK'!C33) + COUNTIF('Itapagipe Med OK'!$C:$C,'Boca do Rio Med OK'!C33) + COUNTIF('Itapuã Med OK'!$C:$C,'Boca do Rio Med OK'!C33) + COUNTIF('Liberdade Med OK'!$C:$C,'Boca do Rio Med OK'!C33) + COUNTIF('Pau da Lima Med OK'!$C:$C,'Boca do Rio Med OK'!C33) + COUNTIF('SCV Med OK'!$C:$C,'Boca do Rio Med OK'!C33) + COUNTIF('Subúrbio Med OK'!$C:$C,'Boca do Rio Med OK'!C33) + COUNTIF('DVIS Med OK'!$C:$C,'Boca do Rio Med OK'!C33) + COUNTIF('CR Med OK'!$C:$C,'Boca do Rio Med OK'!C33) + COUNTIF('CCZ Med OK'!$C:$C,'Boca do Rio Med OK'!C33) + COUNTIF('DRCA Med OK'!$C:$C,'Boca do Rio Med OK'!C33) + COUNTIF('SAMU Med OK'!$C:$C,'Boca do Rio Med OK'!C33) + COUNTIF('ESPS Med OK'!$C:$C,'Boca do Rio Med OK'!C33) + COUNTIF('LACEM Med OK'!$C:$C,'Boca do Rio Med OK'!C33)</f>
        <v>0</v>
      </c>
    </row>
    <row r="34" spans="1:15" ht="13.5" customHeight="1">
      <c r="A34" s="38" t="s">
        <v>276</v>
      </c>
      <c r="B34" s="99"/>
      <c r="C34" s="98"/>
      <c r="D34" s="36"/>
      <c r="E34" s="36"/>
      <c r="F34" s="37"/>
      <c r="G34" s="97"/>
      <c r="H34" s="11">
        <f>SUM(H15:H33)</f>
        <v>18</v>
      </c>
      <c r="I34" s="108">
        <f>SUM(I15:I33)</f>
        <v>3585.8</v>
      </c>
      <c r="J34" s="35"/>
      <c r="K34" s="107"/>
      <c r="O34" s="1">
        <f>COUNTIF('Sede Med Ok'!$C:$C,'Boca do Rio Med OK'!C34) + COUNTIF('Barra Med OK'!$C:$C,'Boca do Rio Med OK'!C34) + COUNTIF('Brotas Med OK'!$C:$C,'Boca do Rio Med OK'!C34) + COUNTIF('Cabula Med OK'!$C:$C,'Boca do Rio Med OK'!C34) + COUNTIF('Cajazeiras Med OK'!$C:$C,'Boca do Rio Med OK'!C34) + COUNTIF('CH Med OK'!$C:$C,'Boca do Rio Med OK'!C34) + COUNTIF('Itapagipe Med OK'!$C:$C,'Boca do Rio Med OK'!C34) + COUNTIF('Itapuã Med OK'!$C:$C,'Boca do Rio Med OK'!C34) + COUNTIF('Liberdade Med OK'!$C:$C,'Boca do Rio Med OK'!C34) + COUNTIF('Pau da Lima Med OK'!$C:$C,'Boca do Rio Med OK'!C34) + COUNTIF('SCV Med OK'!$C:$C,'Boca do Rio Med OK'!C34) + COUNTIF('Subúrbio Med OK'!$C:$C,'Boca do Rio Med OK'!C34) + COUNTIF('DVIS Med OK'!$C:$C,'Boca do Rio Med OK'!C34) + COUNTIF('CR Med OK'!$C:$C,'Boca do Rio Med OK'!C34) + COUNTIF('CCZ Med OK'!$C:$C,'Boca do Rio Med OK'!C34) + COUNTIF('DRCA Med OK'!$C:$C,'Boca do Rio Med OK'!C34) + COUNTIF('SAMU Med OK'!$C:$C,'Boca do Rio Med OK'!C34) + COUNTIF('ESPS Med OK'!$C:$C,'Boca do Rio Med OK'!C34) + COUNTIF('LACEM Med OK'!$C:$C,'Boca do Rio Med OK'!C34)</f>
        <v>0</v>
      </c>
    </row>
    <row r="35" spans="1:15" ht="13.5" customHeight="1">
      <c r="B35" s="124"/>
      <c r="C35" s="123"/>
      <c r="D35" s="124"/>
      <c r="E35" s="124"/>
      <c r="F35" s="19"/>
      <c r="G35" s="156"/>
      <c r="H35" s="2"/>
      <c r="I35" s="155"/>
      <c r="J35" s="154"/>
      <c r="K35" s="70"/>
      <c r="O35" s="1">
        <f>COUNTIF('Sede Med Ok'!$C:$C,'Boca do Rio Med OK'!C35) + COUNTIF('Barra Med OK'!$C:$C,'Boca do Rio Med OK'!C35) + COUNTIF('Brotas Med OK'!$C:$C,'Boca do Rio Med OK'!C35) + COUNTIF('Cabula Med OK'!$C:$C,'Boca do Rio Med OK'!C35) + COUNTIF('Cajazeiras Med OK'!$C:$C,'Boca do Rio Med OK'!C35) + COUNTIF('CH Med OK'!$C:$C,'Boca do Rio Med OK'!C35) + COUNTIF('Itapagipe Med OK'!$C:$C,'Boca do Rio Med OK'!C35) + COUNTIF('Itapuã Med OK'!$C:$C,'Boca do Rio Med OK'!C35) + COUNTIF('Liberdade Med OK'!$C:$C,'Boca do Rio Med OK'!C35) + COUNTIF('Pau da Lima Med OK'!$C:$C,'Boca do Rio Med OK'!C35) + COUNTIF('SCV Med OK'!$C:$C,'Boca do Rio Med OK'!C35) + COUNTIF('Subúrbio Med OK'!$C:$C,'Boca do Rio Med OK'!C35) + COUNTIF('DVIS Med OK'!$C:$C,'Boca do Rio Med OK'!C35) + COUNTIF('CR Med OK'!$C:$C,'Boca do Rio Med OK'!C35) + COUNTIF('CCZ Med OK'!$C:$C,'Boca do Rio Med OK'!C35) + COUNTIF('DRCA Med OK'!$C:$C,'Boca do Rio Med OK'!C35) + COUNTIF('SAMU Med OK'!$C:$C,'Boca do Rio Med OK'!C35) + COUNTIF('ESPS Med OK'!$C:$C,'Boca do Rio Med OK'!C35) + COUNTIF('LACEM Med OK'!$C:$C,'Boca do Rio Med OK'!C35)</f>
        <v>0</v>
      </c>
    </row>
    <row r="36" spans="1:15" ht="13.5" customHeight="1">
      <c r="A36" s="15" t="s">
        <v>18</v>
      </c>
      <c r="B36" s="61">
        <v>45685</v>
      </c>
      <c r="C36" s="104">
        <v>15794</v>
      </c>
      <c r="D36" s="61">
        <v>45685</v>
      </c>
      <c r="E36" s="61">
        <v>45687</v>
      </c>
      <c r="F36" s="42">
        <f t="shared" ref="F36:F46" si="4">(E36-D36)+1</f>
        <v>3</v>
      </c>
      <c r="G36" s="60">
        <v>235</v>
      </c>
      <c r="H36" s="465">
        <v>1</v>
      </c>
      <c r="I36" s="59">
        <f>G36/30*H36*F36</f>
        <v>23.5</v>
      </c>
      <c r="J36" s="67" t="s">
        <v>143</v>
      </c>
      <c r="K36" s="51">
        <v>75075</v>
      </c>
      <c r="L36" s="1" t="s">
        <v>1067</v>
      </c>
      <c r="O36" s="1">
        <f>COUNTIF('Sede Med Ok'!$C:$C,'Boca do Rio Med OK'!C36) + COUNTIF('Barra Med OK'!$C:$C,'Boca do Rio Med OK'!C36) + COUNTIF('Brotas Med OK'!$C:$C,'Boca do Rio Med OK'!C36) + COUNTIF('Cabula Med OK'!$C:$C,'Boca do Rio Med OK'!C36) + COUNTIF('Cajazeiras Med OK'!$C:$C,'Boca do Rio Med OK'!C36) + COUNTIF('CH Med OK'!$C:$C,'Boca do Rio Med OK'!C36) + COUNTIF('Itapagipe Med OK'!$C:$C,'Boca do Rio Med OK'!C36) + COUNTIF('Itapuã Med OK'!$C:$C,'Boca do Rio Med OK'!C36) + COUNTIF('Liberdade Med OK'!$C:$C,'Boca do Rio Med OK'!C36) + COUNTIF('Pau da Lima Med OK'!$C:$C,'Boca do Rio Med OK'!C36) + COUNTIF('SCV Med OK'!$C:$C,'Boca do Rio Med OK'!C36) + COUNTIF('Subúrbio Med OK'!$C:$C,'Boca do Rio Med OK'!C36) + COUNTIF('DVIS Med OK'!$C:$C,'Boca do Rio Med OK'!C36) + COUNTIF('CR Med OK'!$C:$C,'Boca do Rio Med OK'!C36) + COUNTIF('CCZ Med OK'!$C:$C,'Boca do Rio Med OK'!C36) + COUNTIF('DRCA Med OK'!$C:$C,'Boca do Rio Med OK'!C36) + COUNTIF('SAMU Med OK'!$C:$C,'Boca do Rio Med OK'!C36) + COUNTIF('ESPS Med OK'!$C:$C,'Boca do Rio Med OK'!C36) + COUNTIF('LACEM Med OK'!$C:$C,'Boca do Rio Med OK'!C36)</f>
        <v>0</v>
      </c>
    </row>
    <row r="37" spans="1:15" ht="13.5" customHeight="1">
      <c r="A37" s="15" t="s">
        <v>18</v>
      </c>
      <c r="B37" s="61">
        <v>45621</v>
      </c>
      <c r="C37" s="122">
        <v>16597</v>
      </c>
      <c r="D37" s="61">
        <v>45658</v>
      </c>
      <c r="E37" s="61">
        <v>45687</v>
      </c>
      <c r="F37" s="42">
        <f t="shared" si="4"/>
        <v>30</v>
      </c>
      <c r="G37" s="60">
        <v>235</v>
      </c>
      <c r="H37" s="14">
        <v>1</v>
      </c>
      <c r="I37" s="59">
        <f>G37/30*H37*F37</f>
        <v>235</v>
      </c>
      <c r="J37" s="67" t="s">
        <v>239</v>
      </c>
      <c r="K37" s="51">
        <v>71960</v>
      </c>
      <c r="O37" s="1">
        <f>COUNTIF('Sede Med Ok'!$C:$C,'Boca do Rio Med OK'!C37) + COUNTIF('Barra Med OK'!$C:$C,'Boca do Rio Med OK'!C37) + COUNTIF('Brotas Med OK'!$C:$C,'Boca do Rio Med OK'!C37) + COUNTIF('Cabula Med OK'!$C:$C,'Boca do Rio Med OK'!C37) + COUNTIF('Cajazeiras Med OK'!$C:$C,'Boca do Rio Med OK'!C37) + COUNTIF('CH Med OK'!$C:$C,'Boca do Rio Med OK'!C37) + COUNTIF('Itapagipe Med OK'!$C:$C,'Boca do Rio Med OK'!C37) + COUNTIF('Itapuã Med OK'!$C:$C,'Boca do Rio Med OK'!C37) + COUNTIF('Liberdade Med OK'!$C:$C,'Boca do Rio Med OK'!C37) + COUNTIF('Pau da Lima Med OK'!$C:$C,'Boca do Rio Med OK'!C37) + COUNTIF('SCV Med OK'!$C:$C,'Boca do Rio Med OK'!C37) + COUNTIF('Subúrbio Med OK'!$C:$C,'Boca do Rio Med OK'!C37) + COUNTIF('DVIS Med OK'!$C:$C,'Boca do Rio Med OK'!C37) + COUNTIF('CR Med OK'!$C:$C,'Boca do Rio Med OK'!C37) + COUNTIF('CCZ Med OK'!$C:$C,'Boca do Rio Med OK'!C37) + COUNTIF('DRCA Med OK'!$C:$C,'Boca do Rio Med OK'!C37) + COUNTIF('SAMU Med OK'!$C:$C,'Boca do Rio Med OK'!C37) + COUNTIF('ESPS Med OK'!$C:$C,'Boca do Rio Med OK'!C37) + COUNTIF('LACEM Med OK'!$C:$C,'Boca do Rio Med OK'!C37)</f>
        <v>0</v>
      </c>
    </row>
    <row r="38" spans="1:15" ht="13.5" customHeight="1">
      <c r="A38" s="15" t="s">
        <v>18</v>
      </c>
      <c r="B38" s="61">
        <v>45536</v>
      </c>
      <c r="C38" s="122">
        <v>15700</v>
      </c>
      <c r="D38" s="61">
        <v>45658</v>
      </c>
      <c r="E38" s="61">
        <v>45687</v>
      </c>
      <c r="F38" s="42">
        <f t="shared" si="4"/>
        <v>30</v>
      </c>
      <c r="G38" s="60">
        <v>235</v>
      </c>
      <c r="H38" s="14">
        <v>1</v>
      </c>
      <c r="I38" s="59">
        <f>G38/30*H38*F38</f>
        <v>235</v>
      </c>
      <c r="J38" s="58" t="s">
        <v>112</v>
      </c>
      <c r="K38" s="14">
        <v>68807</v>
      </c>
      <c r="O38" s="1">
        <f>COUNTIF('Sede Med Ok'!$C:$C,'Boca do Rio Med OK'!C38) + COUNTIF('Barra Med OK'!$C:$C,'Boca do Rio Med OK'!C38) + COUNTIF('Brotas Med OK'!$C:$C,'Boca do Rio Med OK'!C38) + COUNTIF('Cabula Med OK'!$C:$C,'Boca do Rio Med OK'!C38) + COUNTIF('Cajazeiras Med OK'!$C:$C,'Boca do Rio Med OK'!C38) + COUNTIF('CH Med OK'!$C:$C,'Boca do Rio Med OK'!C38) + COUNTIF('Itapagipe Med OK'!$C:$C,'Boca do Rio Med OK'!C38) + COUNTIF('Itapuã Med OK'!$C:$C,'Boca do Rio Med OK'!C38) + COUNTIF('Liberdade Med OK'!$C:$C,'Boca do Rio Med OK'!C38) + COUNTIF('Pau da Lima Med OK'!$C:$C,'Boca do Rio Med OK'!C38) + COUNTIF('SCV Med OK'!$C:$C,'Boca do Rio Med OK'!C38) + COUNTIF('Subúrbio Med OK'!$C:$C,'Boca do Rio Med OK'!C38) + COUNTIF('DVIS Med OK'!$C:$C,'Boca do Rio Med OK'!C38) + COUNTIF('CR Med OK'!$C:$C,'Boca do Rio Med OK'!C38) + COUNTIF('CCZ Med OK'!$C:$C,'Boca do Rio Med OK'!C38) + COUNTIF('DRCA Med OK'!$C:$C,'Boca do Rio Med OK'!C38) + COUNTIF('SAMU Med OK'!$C:$C,'Boca do Rio Med OK'!C38) + COUNTIF('ESPS Med OK'!$C:$C,'Boca do Rio Med OK'!C38) + COUNTIF('LACEM Med OK'!$C:$C,'Boca do Rio Med OK'!C38)</f>
        <v>0</v>
      </c>
    </row>
    <row r="39" spans="1:15" ht="13.5" customHeight="1">
      <c r="A39" s="15" t="s">
        <v>18</v>
      </c>
      <c r="B39" s="61">
        <v>45536</v>
      </c>
      <c r="C39" s="122">
        <v>15699</v>
      </c>
      <c r="D39" s="61">
        <v>45658</v>
      </c>
      <c r="E39" s="61">
        <v>45687</v>
      </c>
      <c r="F39" s="42">
        <f t="shared" si="4"/>
        <v>30</v>
      </c>
      <c r="G39" s="60">
        <v>235</v>
      </c>
      <c r="H39" s="14">
        <v>1</v>
      </c>
      <c r="I39" s="59">
        <f t="shared" ref="I39:I47" si="5">G39/30*H39*F39</f>
        <v>235</v>
      </c>
      <c r="J39" s="58" t="s">
        <v>217</v>
      </c>
      <c r="K39" s="14">
        <v>68807</v>
      </c>
      <c r="O39" s="1">
        <f>COUNTIF('Sede Med Ok'!$C:$C,'Boca do Rio Med OK'!C39) + COUNTIF('Barra Med OK'!$C:$C,'Boca do Rio Med OK'!C39) + COUNTIF('Brotas Med OK'!$C:$C,'Boca do Rio Med OK'!C39) + COUNTIF('Cabula Med OK'!$C:$C,'Boca do Rio Med OK'!C39) + COUNTIF('Cajazeiras Med OK'!$C:$C,'Boca do Rio Med OK'!C39) + COUNTIF('CH Med OK'!$C:$C,'Boca do Rio Med OK'!C39) + COUNTIF('Itapagipe Med OK'!$C:$C,'Boca do Rio Med OK'!C39) + COUNTIF('Itapuã Med OK'!$C:$C,'Boca do Rio Med OK'!C39) + COUNTIF('Liberdade Med OK'!$C:$C,'Boca do Rio Med OK'!C39) + COUNTIF('Pau da Lima Med OK'!$C:$C,'Boca do Rio Med OK'!C39) + COUNTIF('SCV Med OK'!$C:$C,'Boca do Rio Med OK'!C39) + COUNTIF('Subúrbio Med OK'!$C:$C,'Boca do Rio Med OK'!C39) + COUNTIF('DVIS Med OK'!$C:$C,'Boca do Rio Med OK'!C39) + COUNTIF('CR Med OK'!$C:$C,'Boca do Rio Med OK'!C39) + COUNTIF('CCZ Med OK'!$C:$C,'Boca do Rio Med OK'!C39) + COUNTIF('DRCA Med OK'!$C:$C,'Boca do Rio Med OK'!C39) + COUNTIF('SAMU Med OK'!$C:$C,'Boca do Rio Med OK'!C39) + COUNTIF('ESPS Med OK'!$C:$C,'Boca do Rio Med OK'!C39) + COUNTIF('LACEM Med OK'!$C:$C,'Boca do Rio Med OK'!C39)</f>
        <v>0</v>
      </c>
    </row>
    <row r="40" spans="1:15" ht="13.5" customHeight="1">
      <c r="A40" s="15" t="s">
        <v>18</v>
      </c>
      <c r="B40" s="61">
        <v>45536</v>
      </c>
      <c r="C40" s="122">
        <v>12619</v>
      </c>
      <c r="D40" s="61">
        <v>45658</v>
      </c>
      <c r="E40" s="61">
        <v>45687</v>
      </c>
      <c r="F40" s="42">
        <f t="shared" si="4"/>
        <v>30</v>
      </c>
      <c r="G40" s="60">
        <v>235</v>
      </c>
      <c r="H40" s="14">
        <v>1</v>
      </c>
      <c r="I40" s="59">
        <f t="shared" si="5"/>
        <v>235</v>
      </c>
      <c r="J40" s="58" t="s">
        <v>195</v>
      </c>
      <c r="K40" s="14"/>
      <c r="O40" s="1">
        <f>COUNTIF('Sede Med Ok'!$C:$C,'Boca do Rio Med OK'!C40) + COUNTIF('Barra Med OK'!$C:$C,'Boca do Rio Med OK'!C40) + COUNTIF('Brotas Med OK'!$C:$C,'Boca do Rio Med OK'!C40) + COUNTIF('Cabula Med OK'!$C:$C,'Boca do Rio Med OK'!C40) + COUNTIF('Cajazeiras Med OK'!$C:$C,'Boca do Rio Med OK'!C40) + COUNTIF('CH Med OK'!$C:$C,'Boca do Rio Med OK'!C40) + COUNTIF('Itapagipe Med OK'!$C:$C,'Boca do Rio Med OK'!C40) + COUNTIF('Itapuã Med OK'!$C:$C,'Boca do Rio Med OK'!C40) + COUNTIF('Liberdade Med OK'!$C:$C,'Boca do Rio Med OK'!C40) + COUNTIF('Pau da Lima Med OK'!$C:$C,'Boca do Rio Med OK'!C40) + COUNTIF('SCV Med OK'!$C:$C,'Boca do Rio Med OK'!C40) + COUNTIF('Subúrbio Med OK'!$C:$C,'Boca do Rio Med OK'!C40) + COUNTIF('DVIS Med OK'!$C:$C,'Boca do Rio Med OK'!C40) + COUNTIF('CR Med OK'!$C:$C,'Boca do Rio Med OK'!C40) + COUNTIF('CCZ Med OK'!$C:$C,'Boca do Rio Med OK'!C40) + COUNTIF('DRCA Med OK'!$C:$C,'Boca do Rio Med OK'!C40) + COUNTIF('SAMU Med OK'!$C:$C,'Boca do Rio Med OK'!C40) + COUNTIF('ESPS Med OK'!$C:$C,'Boca do Rio Med OK'!C40) + COUNTIF('LACEM Med OK'!$C:$C,'Boca do Rio Med OK'!C40)</f>
        <v>0</v>
      </c>
    </row>
    <row r="41" spans="1:15" ht="13.5" customHeight="1">
      <c r="A41" s="15" t="s">
        <v>18</v>
      </c>
      <c r="B41" s="61">
        <v>45536</v>
      </c>
      <c r="C41" s="14">
        <v>11397</v>
      </c>
      <c r="D41" s="61">
        <v>45658</v>
      </c>
      <c r="E41" s="61">
        <v>45687</v>
      </c>
      <c r="F41" s="42">
        <f t="shared" si="4"/>
        <v>30</v>
      </c>
      <c r="G41" s="60">
        <v>235</v>
      </c>
      <c r="H41" s="14">
        <v>1</v>
      </c>
      <c r="I41" s="59">
        <f t="shared" si="5"/>
        <v>235</v>
      </c>
      <c r="J41" s="58" t="s">
        <v>149</v>
      </c>
      <c r="K41" s="14"/>
      <c r="O41" s="1">
        <f>COUNTIF('Sede Med Ok'!$C:$C,'Boca do Rio Med OK'!C41) + COUNTIF('Barra Med OK'!$C:$C,'Boca do Rio Med OK'!C41) + COUNTIF('Brotas Med OK'!$C:$C,'Boca do Rio Med OK'!C41) + COUNTIF('Cabula Med OK'!$C:$C,'Boca do Rio Med OK'!C41) + COUNTIF('Cajazeiras Med OK'!$C:$C,'Boca do Rio Med OK'!C41) + COUNTIF('CH Med OK'!$C:$C,'Boca do Rio Med OK'!C41) + COUNTIF('Itapagipe Med OK'!$C:$C,'Boca do Rio Med OK'!C41) + COUNTIF('Itapuã Med OK'!$C:$C,'Boca do Rio Med OK'!C41) + COUNTIF('Liberdade Med OK'!$C:$C,'Boca do Rio Med OK'!C41) + COUNTIF('Pau da Lima Med OK'!$C:$C,'Boca do Rio Med OK'!C41) + COUNTIF('SCV Med OK'!$C:$C,'Boca do Rio Med OK'!C41) + COUNTIF('Subúrbio Med OK'!$C:$C,'Boca do Rio Med OK'!C41) + COUNTIF('DVIS Med OK'!$C:$C,'Boca do Rio Med OK'!C41) + COUNTIF('CR Med OK'!$C:$C,'Boca do Rio Med OK'!C41) + COUNTIF('CCZ Med OK'!$C:$C,'Boca do Rio Med OK'!C41) + COUNTIF('DRCA Med OK'!$C:$C,'Boca do Rio Med OK'!C41) + COUNTIF('SAMU Med OK'!$C:$C,'Boca do Rio Med OK'!C41) + COUNTIF('ESPS Med OK'!$C:$C,'Boca do Rio Med OK'!C41) + COUNTIF('LACEM Med OK'!$C:$C,'Boca do Rio Med OK'!C41)</f>
        <v>0</v>
      </c>
    </row>
    <row r="42" spans="1:15" ht="13.5" customHeight="1">
      <c r="A42" s="15" t="s">
        <v>18</v>
      </c>
      <c r="B42" s="61">
        <v>45536</v>
      </c>
      <c r="C42" s="14">
        <v>11936</v>
      </c>
      <c r="D42" s="61">
        <v>45658</v>
      </c>
      <c r="E42" s="61">
        <v>45687</v>
      </c>
      <c r="F42" s="42">
        <f t="shared" si="4"/>
        <v>30</v>
      </c>
      <c r="G42" s="60">
        <v>235</v>
      </c>
      <c r="H42" s="14">
        <v>1</v>
      </c>
      <c r="I42" s="59">
        <f t="shared" si="5"/>
        <v>235</v>
      </c>
      <c r="J42" s="52" t="s">
        <v>275</v>
      </c>
      <c r="K42" s="14"/>
      <c r="O42" s="1">
        <f>COUNTIF('Sede Med Ok'!$C:$C,'Boca do Rio Med OK'!C42) + COUNTIF('Barra Med OK'!$C:$C,'Boca do Rio Med OK'!C42) + COUNTIF('Brotas Med OK'!$C:$C,'Boca do Rio Med OK'!C42) + COUNTIF('Cabula Med OK'!$C:$C,'Boca do Rio Med OK'!C42) + COUNTIF('Cajazeiras Med OK'!$C:$C,'Boca do Rio Med OK'!C42) + COUNTIF('CH Med OK'!$C:$C,'Boca do Rio Med OK'!C42) + COUNTIF('Itapagipe Med OK'!$C:$C,'Boca do Rio Med OK'!C42) + COUNTIF('Itapuã Med OK'!$C:$C,'Boca do Rio Med OK'!C42) + COUNTIF('Liberdade Med OK'!$C:$C,'Boca do Rio Med OK'!C42) + COUNTIF('Pau da Lima Med OK'!$C:$C,'Boca do Rio Med OK'!C42) + COUNTIF('SCV Med OK'!$C:$C,'Boca do Rio Med OK'!C42) + COUNTIF('Subúrbio Med OK'!$C:$C,'Boca do Rio Med OK'!C42) + COUNTIF('DVIS Med OK'!$C:$C,'Boca do Rio Med OK'!C42) + COUNTIF('CR Med OK'!$C:$C,'Boca do Rio Med OK'!C42) + COUNTIF('CCZ Med OK'!$C:$C,'Boca do Rio Med OK'!C42) + COUNTIF('DRCA Med OK'!$C:$C,'Boca do Rio Med OK'!C42) + COUNTIF('SAMU Med OK'!$C:$C,'Boca do Rio Med OK'!C42) + COUNTIF('ESPS Med OK'!$C:$C,'Boca do Rio Med OK'!C42) + COUNTIF('LACEM Med OK'!$C:$C,'Boca do Rio Med OK'!C42)</f>
        <v>0</v>
      </c>
    </row>
    <row r="43" spans="1:15" ht="13.5" customHeight="1">
      <c r="A43" s="15" t="s">
        <v>18</v>
      </c>
      <c r="B43" s="61">
        <v>45536</v>
      </c>
      <c r="C43" s="14">
        <v>12030</v>
      </c>
      <c r="D43" s="61">
        <v>45658</v>
      </c>
      <c r="E43" s="61">
        <v>45687</v>
      </c>
      <c r="F43" s="42">
        <f t="shared" si="4"/>
        <v>30</v>
      </c>
      <c r="G43" s="60">
        <v>235</v>
      </c>
      <c r="H43" s="14">
        <v>1</v>
      </c>
      <c r="I43" s="59">
        <f t="shared" si="5"/>
        <v>235</v>
      </c>
      <c r="J43" s="52" t="s">
        <v>274</v>
      </c>
      <c r="K43" s="14"/>
      <c r="O43" s="1">
        <f>COUNTIF('Sede Med Ok'!$C:$C,'Boca do Rio Med OK'!C43) + COUNTIF('Barra Med OK'!$C:$C,'Boca do Rio Med OK'!C43) + COUNTIF('Brotas Med OK'!$C:$C,'Boca do Rio Med OK'!C43) + COUNTIF('Cabula Med OK'!$C:$C,'Boca do Rio Med OK'!C43) + COUNTIF('Cajazeiras Med OK'!$C:$C,'Boca do Rio Med OK'!C43) + COUNTIF('CH Med OK'!$C:$C,'Boca do Rio Med OK'!C43) + COUNTIF('Itapagipe Med OK'!$C:$C,'Boca do Rio Med OK'!C43) + COUNTIF('Itapuã Med OK'!$C:$C,'Boca do Rio Med OK'!C43) + COUNTIF('Liberdade Med OK'!$C:$C,'Boca do Rio Med OK'!C43) + COUNTIF('Pau da Lima Med OK'!$C:$C,'Boca do Rio Med OK'!C43) + COUNTIF('SCV Med OK'!$C:$C,'Boca do Rio Med OK'!C43) + COUNTIF('Subúrbio Med OK'!$C:$C,'Boca do Rio Med OK'!C43) + COUNTIF('DVIS Med OK'!$C:$C,'Boca do Rio Med OK'!C43) + COUNTIF('CR Med OK'!$C:$C,'Boca do Rio Med OK'!C43) + COUNTIF('CCZ Med OK'!$C:$C,'Boca do Rio Med OK'!C43) + COUNTIF('DRCA Med OK'!$C:$C,'Boca do Rio Med OK'!C43) + COUNTIF('SAMU Med OK'!$C:$C,'Boca do Rio Med OK'!C43) + COUNTIF('ESPS Med OK'!$C:$C,'Boca do Rio Med OK'!C43) + COUNTIF('LACEM Med OK'!$C:$C,'Boca do Rio Med OK'!C43)</f>
        <v>0</v>
      </c>
    </row>
    <row r="44" spans="1:15" ht="13.5" customHeight="1">
      <c r="A44" s="15" t="s">
        <v>18</v>
      </c>
      <c r="B44" s="61">
        <v>45536</v>
      </c>
      <c r="C44" s="14">
        <v>12990</v>
      </c>
      <c r="D44" s="61">
        <v>45658</v>
      </c>
      <c r="E44" s="61">
        <v>45687</v>
      </c>
      <c r="F44" s="42">
        <f t="shared" si="4"/>
        <v>30</v>
      </c>
      <c r="G44" s="60">
        <v>235</v>
      </c>
      <c r="H44" s="14">
        <v>1</v>
      </c>
      <c r="I44" s="59">
        <f t="shared" si="5"/>
        <v>235</v>
      </c>
      <c r="J44" s="52" t="s">
        <v>182</v>
      </c>
      <c r="K44" s="14"/>
      <c r="O44" s="1">
        <f>COUNTIF('Sede Med Ok'!$C:$C,'Boca do Rio Med OK'!C44) + COUNTIF('Barra Med OK'!$C:$C,'Boca do Rio Med OK'!C44) + COUNTIF('Brotas Med OK'!$C:$C,'Boca do Rio Med OK'!C44) + COUNTIF('Cabula Med OK'!$C:$C,'Boca do Rio Med OK'!C44) + COUNTIF('Cajazeiras Med OK'!$C:$C,'Boca do Rio Med OK'!C44) + COUNTIF('CH Med OK'!$C:$C,'Boca do Rio Med OK'!C44) + COUNTIF('Itapagipe Med OK'!$C:$C,'Boca do Rio Med OK'!C44) + COUNTIF('Itapuã Med OK'!$C:$C,'Boca do Rio Med OK'!C44) + COUNTIF('Liberdade Med OK'!$C:$C,'Boca do Rio Med OK'!C44) + COUNTIF('Pau da Lima Med OK'!$C:$C,'Boca do Rio Med OK'!C44) + COUNTIF('SCV Med OK'!$C:$C,'Boca do Rio Med OK'!C44) + COUNTIF('Subúrbio Med OK'!$C:$C,'Boca do Rio Med OK'!C44) + COUNTIF('DVIS Med OK'!$C:$C,'Boca do Rio Med OK'!C44) + COUNTIF('CR Med OK'!$C:$C,'Boca do Rio Med OK'!C44) + COUNTIF('CCZ Med OK'!$C:$C,'Boca do Rio Med OK'!C44) + COUNTIF('DRCA Med OK'!$C:$C,'Boca do Rio Med OK'!C44) + COUNTIF('SAMU Med OK'!$C:$C,'Boca do Rio Med OK'!C44) + COUNTIF('ESPS Med OK'!$C:$C,'Boca do Rio Med OK'!C44) + COUNTIF('LACEM Med OK'!$C:$C,'Boca do Rio Med OK'!C44)</f>
        <v>0</v>
      </c>
    </row>
    <row r="45" spans="1:15" ht="13.5" customHeight="1">
      <c r="A45" s="15" t="s">
        <v>18</v>
      </c>
      <c r="B45" s="61">
        <v>45536</v>
      </c>
      <c r="C45" s="14">
        <v>13492</v>
      </c>
      <c r="D45" s="61">
        <v>45658</v>
      </c>
      <c r="E45" s="61">
        <v>45687</v>
      </c>
      <c r="F45" s="42">
        <f t="shared" si="4"/>
        <v>30</v>
      </c>
      <c r="G45" s="60">
        <v>235</v>
      </c>
      <c r="H45" s="14">
        <v>1</v>
      </c>
      <c r="I45" s="59">
        <f t="shared" si="5"/>
        <v>235</v>
      </c>
      <c r="J45" s="58" t="s">
        <v>273</v>
      </c>
      <c r="K45" s="14"/>
      <c r="O45" s="1">
        <f>COUNTIF('Sede Med Ok'!$C:$C,'Boca do Rio Med OK'!C45) + COUNTIF('Barra Med OK'!$C:$C,'Boca do Rio Med OK'!C45) + COUNTIF('Brotas Med OK'!$C:$C,'Boca do Rio Med OK'!C45) + COUNTIF('Cabula Med OK'!$C:$C,'Boca do Rio Med OK'!C45) + COUNTIF('Cajazeiras Med OK'!$C:$C,'Boca do Rio Med OK'!C45) + COUNTIF('CH Med OK'!$C:$C,'Boca do Rio Med OK'!C45) + COUNTIF('Itapagipe Med OK'!$C:$C,'Boca do Rio Med OK'!C45) + COUNTIF('Itapuã Med OK'!$C:$C,'Boca do Rio Med OK'!C45) + COUNTIF('Liberdade Med OK'!$C:$C,'Boca do Rio Med OK'!C45) + COUNTIF('Pau da Lima Med OK'!$C:$C,'Boca do Rio Med OK'!C45) + COUNTIF('SCV Med OK'!$C:$C,'Boca do Rio Med OK'!C45) + COUNTIF('Subúrbio Med OK'!$C:$C,'Boca do Rio Med OK'!C45) + COUNTIF('DVIS Med OK'!$C:$C,'Boca do Rio Med OK'!C45) + COUNTIF('CR Med OK'!$C:$C,'Boca do Rio Med OK'!C45) + COUNTIF('CCZ Med OK'!$C:$C,'Boca do Rio Med OK'!C45) + COUNTIF('DRCA Med OK'!$C:$C,'Boca do Rio Med OK'!C45) + COUNTIF('SAMU Med OK'!$C:$C,'Boca do Rio Med OK'!C45) + COUNTIF('ESPS Med OK'!$C:$C,'Boca do Rio Med OK'!C45) + COUNTIF('LACEM Med OK'!$C:$C,'Boca do Rio Med OK'!C45)</f>
        <v>0</v>
      </c>
    </row>
    <row r="46" spans="1:15" ht="13.5" customHeight="1">
      <c r="A46" s="15" t="s">
        <v>17</v>
      </c>
      <c r="B46" s="61">
        <v>45536</v>
      </c>
      <c r="C46" s="14">
        <v>11543</v>
      </c>
      <c r="D46" s="61">
        <v>45658</v>
      </c>
      <c r="E46" s="61">
        <v>45687</v>
      </c>
      <c r="F46" s="42">
        <f t="shared" si="4"/>
        <v>30</v>
      </c>
      <c r="G46" s="60">
        <v>238</v>
      </c>
      <c r="H46" s="14">
        <v>1</v>
      </c>
      <c r="I46" s="59">
        <f t="shared" si="5"/>
        <v>238</v>
      </c>
      <c r="J46" s="58" t="s">
        <v>272</v>
      </c>
      <c r="K46" s="14"/>
      <c r="O46" s="1">
        <f>COUNTIF('Sede Med Ok'!$C:$C,'Boca do Rio Med OK'!C46) + COUNTIF('Barra Med OK'!$C:$C,'Boca do Rio Med OK'!C46) + COUNTIF('Brotas Med OK'!$C:$C,'Boca do Rio Med OK'!C46) + COUNTIF('Cabula Med OK'!$C:$C,'Boca do Rio Med OK'!C46) + COUNTIF('Cajazeiras Med OK'!$C:$C,'Boca do Rio Med OK'!C46) + COUNTIF('CH Med OK'!$C:$C,'Boca do Rio Med OK'!C46) + COUNTIF('Itapagipe Med OK'!$C:$C,'Boca do Rio Med OK'!C46) + COUNTIF('Itapuã Med OK'!$C:$C,'Boca do Rio Med OK'!C46) + COUNTIF('Liberdade Med OK'!$C:$C,'Boca do Rio Med OK'!C46) + COUNTIF('Pau da Lima Med OK'!$C:$C,'Boca do Rio Med OK'!C46) + COUNTIF('SCV Med OK'!$C:$C,'Boca do Rio Med OK'!C46) + COUNTIF('Subúrbio Med OK'!$C:$C,'Boca do Rio Med OK'!C46) + COUNTIF('DVIS Med OK'!$C:$C,'Boca do Rio Med OK'!C46) + COUNTIF('CR Med OK'!$C:$C,'Boca do Rio Med OK'!C46) + COUNTIF('CCZ Med OK'!$C:$C,'Boca do Rio Med OK'!C46) + COUNTIF('DRCA Med OK'!$C:$C,'Boca do Rio Med OK'!C46) + COUNTIF('SAMU Med OK'!$C:$C,'Boca do Rio Med OK'!C46) + COUNTIF('ESPS Med OK'!$C:$C,'Boca do Rio Med OK'!C46) + COUNTIF('LACEM Med OK'!$C:$C,'Boca do Rio Med OK'!C46)</f>
        <v>0</v>
      </c>
    </row>
    <row r="47" spans="1:15" ht="13.5" customHeight="1">
      <c r="A47" s="15"/>
      <c r="B47" s="61"/>
      <c r="C47" s="69"/>
      <c r="D47" s="61"/>
      <c r="E47" s="61"/>
      <c r="F47" s="42"/>
      <c r="G47" s="110"/>
      <c r="H47" s="14"/>
      <c r="I47" s="109">
        <f t="shared" si="5"/>
        <v>0</v>
      </c>
      <c r="J47" s="64"/>
      <c r="K47" s="14"/>
      <c r="O47" s="1">
        <f>COUNTIF('Sede Med Ok'!$C:$C,'Boca do Rio Med OK'!C47) + COUNTIF('Barra Med OK'!$C:$C,'Boca do Rio Med OK'!C47) + COUNTIF('Brotas Med OK'!$C:$C,'Boca do Rio Med OK'!C47) + COUNTIF('Cabula Med OK'!$C:$C,'Boca do Rio Med OK'!C47) + COUNTIF('Cajazeiras Med OK'!$C:$C,'Boca do Rio Med OK'!C47) + COUNTIF('CH Med OK'!$C:$C,'Boca do Rio Med OK'!C47) + COUNTIF('Itapagipe Med OK'!$C:$C,'Boca do Rio Med OK'!C47) + COUNTIF('Itapuã Med OK'!$C:$C,'Boca do Rio Med OK'!C47) + COUNTIF('Liberdade Med OK'!$C:$C,'Boca do Rio Med OK'!C47) + COUNTIF('Pau da Lima Med OK'!$C:$C,'Boca do Rio Med OK'!C47) + COUNTIF('SCV Med OK'!$C:$C,'Boca do Rio Med OK'!C47) + COUNTIF('Subúrbio Med OK'!$C:$C,'Boca do Rio Med OK'!C47) + COUNTIF('DVIS Med OK'!$C:$C,'Boca do Rio Med OK'!C47) + COUNTIF('CR Med OK'!$C:$C,'Boca do Rio Med OK'!C47) + COUNTIF('CCZ Med OK'!$C:$C,'Boca do Rio Med OK'!C47) + COUNTIF('DRCA Med OK'!$C:$C,'Boca do Rio Med OK'!C47) + COUNTIF('SAMU Med OK'!$C:$C,'Boca do Rio Med OK'!C47) + COUNTIF('ESPS Med OK'!$C:$C,'Boca do Rio Med OK'!C47) + COUNTIF('LACEM Med OK'!$C:$C,'Boca do Rio Med OK'!C47)</f>
        <v>0</v>
      </c>
    </row>
    <row r="48" spans="1:15" ht="13.5" customHeight="1">
      <c r="A48" s="38" t="s">
        <v>271</v>
      </c>
      <c r="B48" s="99"/>
      <c r="C48" s="98"/>
      <c r="D48" s="36"/>
      <c r="E48" s="36"/>
      <c r="F48" s="37"/>
      <c r="G48" s="97"/>
      <c r="H48" s="11">
        <f>SUM(H36:H47)</f>
        <v>11</v>
      </c>
      <c r="I48" s="108">
        <f>SUM(I36:I47)</f>
        <v>2376.5</v>
      </c>
      <c r="J48" s="35"/>
      <c r="K48" s="107"/>
      <c r="O48" s="1">
        <f>COUNTIF('Sede Med Ok'!$C:$C,'Boca do Rio Med OK'!C48) + COUNTIF('Barra Med OK'!$C:$C,'Boca do Rio Med OK'!C48) + COUNTIF('Brotas Med OK'!$C:$C,'Boca do Rio Med OK'!C48) + COUNTIF('Cabula Med OK'!$C:$C,'Boca do Rio Med OK'!C48) + COUNTIF('Cajazeiras Med OK'!$C:$C,'Boca do Rio Med OK'!C48) + COUNTIF('CH Med OK'!$C:$C,'Boca do Rio Med OK'!C48) + COUNTIF('Itapagipe Med OK'!$C:$C,'Boca do Rio Med OK'!C48) + COUNTIF('Itapuã Med OK'!$C:$C,'Boca do Rio Med OK'!C48) + COUNTIF('Liberdade Med OK'!$C:$C,'Boca do Rio Med OK'!C48) + COUNTIF('Pau da Lima Med OK'!$C:$C,'Boca do Rio Med OK'!C48) + COUNTIF('SCV Med OK'!$C:$C,'Boca do Rio Med OK'!C48) + COUNTIF('Subúrbio Med OK'!$C:$C,'Boca do Rio Med OK'!C48) + COUNTIF('DVIS Med OK'!$C:$C,'Boca do Rio Med OK'!C48) + COUNTIF('CR Med OK'!$C:$C,'Boca do Rio Med OK'!C48) + COUNTIF('CCZ Med OK'!$C:$C,'Boca do Rio Med OK'!C48) + COUNTIF('DRCA Med OK'!$C:$C,'Boca do Rio Med OK'!C48) + COUNTIF('SAMU Med OK'!$C:$C,'Boca do Rio Med OK'!C48) + COUNTIF('ESPS Med OK'!$C:$C,'Boca do Rio Med OK'!C48) + COUNTIF('LACEM Med OK'!$C:$C,'Boca do Rio Med OK'!C48)</f>
        <v>0</v>
      </c>
    </row>
    <row r="49" spans="1:15" ht="13.5" customHeight="1">
      <c r="A49" s="29"/>
      <c r="B49" s="72"/>
      <c r="C49" s="71"/>
      <c r="D49" s="33"/>
      <c r="E49" s="33"/>
      <c r="F49" s="34"/>
      <c r="G49" s="118"/>
      <c r="H49" s="32"/>
      <c r="I49" s="159"/>
      <c r="J49" s="39"/>
      <c r="K49" s="70"/>
      <c r="O49" s="1">
        <f>COUNTIF('Sede Med Ok'!$C:$C,'Boca do Rio Med OK'!C49) + COUNTIF('Barra Med OK'!$C:$C,'Boca do Rio Med OK'!C49) + COUNTIF('Brotas Med OK'!$C:$C,'Boca do Rio Med OK'!C49) + COUNTIF('Cabula Med OK'!$C:$C,'Boca do Rio Med OK'!C49) + COUNTIF('Cajazeiras Med OK'!$C:$C,'Boca do Rio Med OK'!C49) + COUNTIF('CH Med OK'!$C:$C,'Boca do Rio Med OK'!C49) + COUNTIF('Itapagipe Med OK'!$C:$C,'Boca do Rio Med OK'!C49) + COUNTIF('Itapuã Med OK'!$C:$C,'Boca do Rio Med OK'!C49) + COUNTIF('Liberdade Med OK'!$C:$C,'Boca do Rio Med OK'!C49) + COUNTIF('Pau da Lima Med OK'!$C:$C,'Boca do Rio Med OK'!C49) + COUNTIF('SCV Med OK'!$C:$C,'Boca do Rio Med OK'!C49) + COUNTIF('Subúrbio Med OK'!$C:$C,'Boca do Rio Med OK'!C49) + COUNTIF('DVIS Med OK'!$C:$C,'Boca do Rio Med OK'!C49) + COUNTIF('CR Med OK'!$C:$C,'Boca do Rio Med OK'!C49) + COUNTIF('CCZ Med OK'!$C:$C,'Boca do Rio Med OK'!C49) + COUNTIF('DRCA Med OK'!$C:$C,'Boca do Rio Med OK'!C49) + COUNTIF('SAMU Med OK'!$C:$C,'Boca do Rio Med OK'!C49) + COUNTIF('ESPS Med OK'!$C:$C,'Boca do Rio Med OK'!C49) + COUNTIF('LACEM Med OK'!$C:$C,'Boca do Rio Med OK'!C49)</f>
        <v>0</v>
      </c>
    </row>
    <row r="50" spans="1:15" ht="13.5" customHeight="1">
      <c r="A50" s="15" t="s">
        <v>18</v>
      </c>
      <c r="B50" s="61">
        <v>45536</v>
      </c>
      <c r="C50" s="14">
        <v>9671</v>
      </c>
      <c r="D50" s="61">
        <v>45658</v>
      </c>
      <c r="E50" s="61">
        <v>45687</v>
      </c>
      <c r="F50" s="42">
        <f t="shared" ref="F50:F64" si="6">(E50-D50)+1</f>
        <v>30</v>
      </c>
      <c r="G50" s="60">
        <v>235</v>
      </c>
      <c r="H50" s="14">
        <v>1</v>
      </c>
      <c r="I50" s="109">
        <f t="shared" ref="I50:I64" si="7">G50/30*H50*F50</f>
        <v>235</v>
      </c>
      <c r="J50" s="56" t="s">
        <v>270</v>
      </c>
      <c r="K50" s="151"/>
      <c r="O50" s="1">
        <f>COUNTIF('Sede Med Ok'!$C:$C,'Boca do Rio Med OK'!C50) + COUNTIF('Barra Med OK'!$C:$C,'Boca do Rio Med OK'!C50) + COUNTIF('Brotas Med OK'!$C:$C,'Boca do Rio Med OK'!C50) + COUNTIF('Cabula Med OK'!$C:$C,'Boca do Rio Med OK'!C50) + COUNTIF('Cajazeiras Med OK'!$C:$C,'Boca do Rio Med OK'!C50) + COUNTIF('CH Med OK'!$C:$C,'Boca do Rio Med OK'!C50) + COUNTIF('Itapagipe Med OK'!$C:$C,'Boca do Rio Med OK'!C50) + COUNTIF('Itapuã Med OK'!$C:$C,'Boca do Rio Med OK'!C50) + COUNTIF('Liberdade Med OK'!$C:$C,'Boca do Rio Med OK'!C50) + COUNTIF('Pau da Lima Med OK'!$C:$C,'Boca do Rio Med OK'!C50) + COUNTIF('SCV Med OK'!$C:$C,'Boca do Rio Med OK'!C50) + COUNTIF('Subúrbio Med OK'!$C:$C,'Boca do Rio Med OK'!C50) + COUNTIF('DVIS Med OK'!$C:$C,'Boca do Rio Med OK'!C50) + COUNTIF('CR Med OK'!$C:$C,'Boca do Rio Med OK'!C50) + COUNTIF('CCZ Med OK'!$C:$C,'Boca do Rio Med OK'!C50) + COUNTIF('DRCA Med OK'!$C:$C,'Boca do Rio Med OK'!C50) + COUNTIF('SAMU Med OK'!$C:$C,'Boca do Rio Med OK'!C50) + COUNTIF('ESPS Med OK'!$C:$C,'Boca do Rio Med OK'!C50) + COUNTIF('LACEM Med OK'!$C:$C,'Boca do Rio Med OK'!C50)</f>
        <v>0</v>
      </c>
    </row>
    <row r="51" spans="1:15" ht="13.5" customHeight="1">
      <c r="A51" s="15" t="s">
        <v>18</v>
      </c>
      <c r="B51" s="61">
        <v>45536</v>
      </c>
      <c r="C51" s="14">
        <v>9669</v>
      </c>
      <c r="D51" s="61">
        <v>45658</v>
      </c>
      <c r="E51" s="61">
        <v>45687</v>
      </c>
      <c r="F51" s="42">
        <f t="shared" si="6"/>
        <v>30</v>
      </c>
      <c r="G51" s="60">
        <v>235</v>
      </c>
      <c r="H51" s="14">
        <v>1</v>
      </c>
      <c r="I51" s="109">
        <f t="shared" si="7"/>
        <v>235</v>
      </c>
      <c r="J51" s="56" t="s">
        <v>269</v>
      </c>
      <c r="K51" s="151"/>
      <c r="O51" s="1">
        <f>COUNTIF('Sede Med Ok'!$C:$C,'Boca do Rio Med OK'!C51) + COUNTIF('Barra Med OK'!$C:$C,'Boca do Rio Med OK'!C51) + COUNTIF('Brotas Med OK'!$C:$C,'Boca do Rio Med OK'!C51) + COUNTIF('Cabula Med OK'!$C:$C,'Boca do Rio Med OK'!C51) + COUNTIF('Cajazeiras Med OK'!$C:$C,'Boca do Rio Med OK'!C51) + COUNTIF('CH Med OK'!$C:$C,'Boca do Rio Med OK'!C51) + COUNTIF('Itapagipe Med OK'!$C:$C,'Boca do Rio Med OK'!C51) + COUNTIF('Itapuã Med OK'!$C:$C,'Boca do Rio Med OK'!C51) + COUNTIF('Liberdade Med OK'!$C:$C,'Boca do Rio Med OK'!C51) + COUNTIF('Pau da Lima Med OK'!$C:$C,'Boca do Rio Med OK'!C51) + COUNTIF('SCV Med OK'!$C:$C,'Boca do Rio Med OK'!C51) + COUNTIF('Subúrbio Med OK'!$C:$C,'Boca do Rio Med OK'!C51) + COUNTIF('DVIS Med OK'!$C:$C,'Boca do Rio Med OK'!C51) + COUNTIF('CR Med OK'!$C:$C,'Boca do Rio Med OK'!C51) + COUNTIF('CCZ Med OK'!$C:$C,'Boca do Rio Med OK'!C51) + COUNTIF('DRCA Med OK'!$C:$C,'Boca do Rio Med OK'!C51) + COUNTIF('SAMU Med OK'!$C:$C,'Boca do Rio Med OK'!C51) + COUNTIF('ESPS Med OK'!$C:$C,'Boca do Rio Med OK'!C51) + COUNTIF('LACEM Med OK'!$C:$C,'Boca do Rio Med OK'!C51)</f>
        <v>0</v>
      </c>
    </row>
    <row r="52" spans="1:15" ht="13.5" customHeight="1">
      <c r="A52" s="15" t="s">
        <v>18</v>
      </c>
      <c r="B52" s="61">
        <v>45536</v>
      </c>
      <c r="C52" s="14">
        <v>9542</v>
      </c>
      <c r="D52" s="61">
        <v>45658</v>
      </c>
      <c r="E52" s="61">
        <v>45687</v>
      </c>
      <c r="F52" s="42">
        <f t="shared" si="6"/>
        <v>30</v>
      </c>
      <c r="G52" s="60">
        <v>235</v>
      </c>
      <c r="H52" s="14">
        <v>1</v>
      </c>
      <c r="I52" s="109">
        <f t="shared" si="7"/>
        <v>235</v>
      </c>
      <c r="J52" s="56" t="s">
        <v>268</v>
      </c>
      <c r="K52" s="151"/>
      <c r="L52" s="33"/>
      <c r="O52" s="1">
        <f>COUNTIF('Sede Med Ok'!$C:$C,'Boca do Rio Med OK'!C52) + COUNTIF('Barra Med OK'!$C:$C,'Boca do Rio Med OK'!C52) + COUNTIF('Brotas Med OK'!$C:$C,'Boca do Rio Med OK'!C52) + COUNTIF('Cabula Med OK'!$C:$C,'Boca do Rio Med OK'!C52) + COUNTIF('Cajazeiras Med OK'!$C:$C,'Boca do Rio Med OK'!C52) + COUNTIF('CH Med OK'!$C:$C,'Boca do Rio Med OK'!C52) + COUNTIF('Itapagipe Med OK'!$C:$C,'Boca do Rio Med OK'!C52) + COUNTIF('Itapuã Med OK'!$C:$C,'Boca do Rio Med OK'!C52) + COUNTIF('Liberdade Med OK'!$C:$C,'Boca do Rio Med OK'!C52) + COUNTIF('Pau da Lima Med OK'!$C:$C,'Boca do Rio Med OK'!C52) + COUNTIF('SCV Med OK'!$C:$C,'Boca do Rio Med OK'!C52) + COUNTIF('Subúrbio Med OK'!$C:$C,'Boca do Rio Med OK'!C52) + COUNTIF('DVIS Med OK'!$C:$C,'Boca do Rio Med OK'!C52) + COUNTIF('CR Med OK'!$C:$C,'Boca do Rio Med OK'!C52) + COUNTIF('CCZ Med OK'!$C:$C,'Boca do Rio Med OK'!C52) + COUNTIF('DRCA Med OK'!$C:$C,'Boca do Rio Med OK'!C52) + COUNTIF('SAMU Med OK'!$C:$C,'Boca do Rio Med OK'!C52) + COUNTIF('ESPS Med OK'!$C:$C,'Boca do Rio Med OK'!C52) + COUNTIF('LACEM Med OK'!$C:$C,'Boca do Rio Med OK'!C52)</f>
        <v>0</v>
      </c>
    </row>
    <row r="53" spans="1:15" ht="13.5" customHeight="1">
      <c r="A53" s="15" t="s">
        <v>18</v>
      </c>
      <c r="B53" s="61">
        <v>45536</v>
      </c>
      <c r="C53" s="14">
        <v>9670</v>
      </c>
      <c r="D53" s="61">
        <v>45658</v>
      </c>
      <c r="E53" s="61">
        <v>45687</v>
      </c>
      <c r="F53" s="42">
        <f t="shared" si="6"/>
        <v>30</v>
      </c>
      <c r="G53" s="60">
        <v>235</v>
      </c>
      <c r="H53" s="14">
        <v>1</v>
      </c>
      <c r="I53" s="109">
        <f t="shared" si="7"/>
        <v>235</v>
      </c>
      <c r="J53" s="56" t="s">
        <v>267</v>
      </c>
      <c r="K53" s="151"/>
      <c r="L53" s="33"/>
      <c r="O53" s="1">
        <f>COUNTIF('Sede Med Ok'!$C:$C,'Boca do Rio Med OK'!C53) + COUNTIF('Barra Med OK'!$C:$C,'Boca do Rio Med OK'!C53) + COUNTIF('Brotas Med OK'!$C:$C,'Boca do Rio Med OK'!C53) + COUNTIF('Cabula Med OK'!$C:$C,'Boca do Rio Med OK'!C53) + COUNTIF('Cajazeiras Med OK'!$C:$C,'Boca do Rio Med OK'!C53) + COUNTIF('CH Med OK'!$C:$C,'Boca do Rio Med OK'!C53) + COUNTIF('Itapagipe Med OK'!$C:$C,'Boca do Rio Med OK'!C53) + COUNTIF('Itapuã Med OK'!$C:$C,'Boca do Rio Med OK'!C53) + COUNTIF('Liberdade Med OK'!$C:$C,'Boca do Rio Med OK'!C53) + COUNTIF('Pau da Lima Med OK'!$C:$C,'Boca do Rio Med OK'!C53) + COUNTIF('SCV Med OK'!$C:$C,'Boca do Rio Med OK'!C53) + COUNTIF('Subúrbio Med OK'!$C:$C,'Boca do Rio Med OK'!C53) + COUNTIF('DVIS Med OK'!$C:$C,'Boca do Rio Med OK'!C53) + COUNTIF('CR Med OK'!$C:$C,'Boca do Rio Med OK'!C53) + COUNTIF('CCZ Med OK'!$C:$C,'Boca do Rio Med OK'!C53) + COUNTIF('DRCA Med OK'!$C:$C,'Boca do Rio Med OK'!C53) + COUNTIF('SAMU Med OK'!$C:$C,'Boca do Rio Med OK'!C53) + COUNTIF('ESPS Med OK'!$C:$C,'Boca do Rio Med OK'!C53) + COUNTIF('LACEM Med OK'!$C:$C,'Boca do Rio Med OK'!C53)</f>
        <v>0</v>
      </c>
    </row>
    <row r="54" spans="1:15" ht="13.5" customHeight="1">
      <c r="A54" s="15" t="s">
        <v>18</v>
      </c>
      <c r="B54" s="61">
        <v>45536</v>
      </c>
      <c r="C54" s="14">
        <v>10598</v>
      </c>
      <c r="D54" s="61">
        <v>45658</v>
      </c>
      <c r="E54" s="61">
        <v>45687</v>
      </c>
      <c r="F54" s="42">
        <f t="shared" si="6"/>
        <v>30</v>
      </c>
      <c r="G54" s="60">
        <v>235</v>
      </c>
      <c r="H54" s="14">
        <v>1</v>
      </c>
      <c r="I54" s="109">
        <f t="shared" si="7"/>
        <v>235</v>
      </c>
      <c r="J54" s="56" t="s">
        <v>194</v>
      </c>
      <c r="K54" s="151"/>
      <c r="L54" s="33"/>
      <c r="O54" s="1">
        <f>COUNTIF('Sede Med Ok'!$C:$C,'Boca do Rio Med OK'!C54) + COUNTIF('Barra Med OK'!$C:$C,'Boca do Rio Med OK'!C54) + COUNTIF('Brotas Med OK'!$C:$C,'Boca do Rio Med OK'!C54) + COUNTIF('Cabula Med OK'!$C:$C,'Boca do Rio Med OK'!C54) + COUNTIF('Cajazeiras Med OK'!$C:$C,'Boca do Rio Med OK'!C54) + COUNTIF('CH Med OK'!$C:$C,'Boca do Rio Med OK'!C54) + COUNTIF('Itapagipe Med OK'!$C:$C,'Boca do Rio Med OK'!C54) + COUNTIF('Itapuã Med OK'!$C:$C,'Boca do Rio Med OK'!C54) + COUNTIF('Liberdade Med OK'!$C:$C,'Boca do Rio Med OK'!C54) + COUNTIF('Pau da Lima Med OK'!$C:$C,'Boca do Rio Med OK'!C54) + COUNTIF('SCV Med OK'!$C:$C,'Boca do Rio Med OK'!C54) + COUNTIF('Subúrbio Med OK'!$C:$C,'Boca do Rio Med OK'!C54) + COUNTIF('DVIS Med OK'!$C:$C,'Boca do Rio Med OK'!C54) + COUNTIF('CR Med OK'!$C:$C,'Boca do Rio Med OK'!C54) + COUNTIF('CCZ Med OK'!$C:$C,'Boca do Rio Med OK'!C54) + COUNTIF('DRCA Med OK'!$C:$C,'Boca do Rio Med OK'!C54) + COUNTIF('SAMU Med OK'!$C:$C,'Boca do Rio Med OK'!C54) + COUNTIF('ESPS Med OK'!$C:$C,'Boca do Rio Med OK'!C54) + COUNTIF('LACEM Med OK'!$C:$C,'Boca do Rio Med OK'!C54)</f>
        <v>0</v>
      </c>
    </row>
    <row r="55" spans="1:15" ht="13.5" customHeight="1">
      <c r="A55" s="15" t="s">
        <v>18</v>
      </c>
      <c r="B55" s="61">
        <v>45536</v>
      </c>
      <c r="C55" s="14">
        <v>10602</v>
      </c>
      <c r="D55" s="61">
        <v>45658</v>
      </c>
      <c r="E55" s="61">
        <v>45687</v>
      </c>
      <c r="F55" s="42">
        <f t="shared" si="6"/>
        <v>30</v>
      </c>
      <c r="G55" s="60">
        <v>235</v>
      </c>
      <c r="H55" s="14">
        <v>1</v>
      </c>
      <c r="I55" s="109">
        <f t="shared" si="7"/>
        <v>235</v>
      </c>
      <c r="J55" s="56" t="s">
        <v>266</v>
      </c>
      <c r="K55" s="151"/>
      <c r="L55" s="33"/>
      <c r="O55" s="1">
        <f>COUNTIF('Sede Med Ok'!$C:$C,'Boca do Rio Med OK'!C55) + COUNTIF('Barra Med OK'!$C:$C,'Boca do Rio Med OK'!C55) + COUNTIF('Brotas Med OK'!$C:$C,'Boca do Rio Med OK'!C55) + COUNTIF('Cabula Med OK'!$C:$C,'Boca do Rio Med OK'!C55) + COUNTIF('Cajazeiras Med OK'!$C:$C,'Boca do Rio Med OK'!C55) + COUNTIF('CH Med OK'!$C:$C,'Boca do Rio Med OK'!C55) + COUNTIF('Itapagipe Med OK'!$C:$C,'Boca do Rio Med OK'!C55) + COUNTIF('Itapuã Med OK'!$C:$C,'Boca do Rio Med OK'!C55) + COUNTIF('Liberdade Med OK'!$C:$C,'Boca do Rio Med OK'!C55) + COUNTIF('Pau da Lima Med OK'!$C:$C,'Boca do Rio Med OK'!C55) + COUNTIF('SCV Med OK'!$C:$C,'Boca do Rio Med OK'!C55) + COUNTIF('Subúrbio Med OK'!$C:$C,'Boca do Rio Med OK'!C55) + COUNTIF('DVIS Med OK'!$C:$C,'Boca do Rio Med OK'!C55) + COUNTIF('CR Med OK'!$C:$C,'Boca do Rio Med OK'!C55) + COUNTIF('CCZ Med OK'!$C:$C,'Boca do Rio Med OK'!C55) + COUNTIF('DRCA Med OK'!$C:$C,'Boca do Rio Med OK'!C55) + COUNTIF('SAMU Med OK'!$C:$C,'Boca do Rio Med OK'!C55) + COUNTIF('ESPS Med OK'!$C:$C,'Boca do Rio Med OK'!C55) + COUNTIF('LACEM Med OK'!$C:$C,'Boca do Rio Med OK'!C55)</f>
        <v>0</v>
      </c>
    </row>
    <row r="56" spans="1:15" ht="13.5" customHeight="1">
      <c r="A56" s="15" t="s">
        <v>18</v>
      </c>
      <c r="B56" s="61">
        <v>45536</v>
      </c>
      <c r="C56" s="14">
        <v>11949</v>
      </c>
      <c r="D56" s="61">
        <v>45658</v>
      </c>
      <c r="E56" s="61">
        <v>45687</v>
      </c>
      <c r="F56" s="42">
        <f t="shared" si="6"/>
        <v>30</v>
      </c>
      <c r="G56" s="60">
        <v>235</v>
      </c>
      <c r="H56" s="14">
        <v>1</v>
      </c>
      <c r="I56" s="109">
        <f t="shared" si="7"/>
        <v>235</v>
      </c>
      <c r="J56" s="53" t="s">
        <v>265</v>
      </c>
      <c r="K56" s="151"/>
      <c r="L56" s="33"/>
      <c r="O56" s="1">
        <f>COUNTIF('Sede Med Ok'!$C:$C,'Boca do Rio Med OK'!C56) + COUNTIF('Barra Med OK'!$C:$C,'Boca do Rio Med OK'!C56) + COUNTIF('Brotas Med OK'!$C:$C,'Boca do Rio Med OK'!C56) + COUNTIF('Cabula Med OK'!$C:$C,'Boca do Rio Med OK'!C56) + COUNTIF('Cajazeiras Med OK'!$C:$C,'Boca do Rio Med OK'!C56) + COUNTIF('CH Med OK'!$C:$C,'Boca do Rio Med OK'!C56) + COUNTIF('Itapagipe Med OK'!$C:$C,'Boca do Rio Med OK'!C56) + COUNTIF('Itapuã Med OK'!$C:$C,'Boca do Rio Med OK'!C56) + COUNTIF('Liberdade Med OK'!$C:$C,'Boca do Rio Med OK'!C56) + COUNTIF('Pau da Lima Med OK'!$C:$C,'Boca do Rio Med OK'!C56) + COUNTIF('SCV Med OK'!$C:$C,'Boca do Rio Med OK'!C56) + COUNTIF('Subúrbio Med OK'!$C:$C,'Boca do Rio Med OK'!C56) + COUNTIF('DVIS Med OK'!$C:$C,'Boca do Rio Med OK'!C56) + COUNTIF('CR Med OK'!$C:$C,'Boca do Rio Med OK'!C56) + COUNTIF('CCZ Med OK'!$C:$C,'Boca do Rio Med OK'!C56) + COUNTIF('DRCA Med OK'!$C:$C,'Boca do Rio Med OK'!C56) + COUNTIF('SAMU Med OK'!$C:$C,'Boca do Rio Med OK'!C56) + COUNTIF('ESPS Med OK'!$C:$C,'Boca do Rio Med OK'!C56) + COUNTIF('LACEM Med OK'!$C:$C,'Boca do Rio Med OK'!C56)</f>
        <v>0</v>
      </c>
    </row>
    <row r="57" spans="1:15" ht="13.5" customHeight="1">
      <c r="A57" s="15" t="s">
        <v>18</v>
      </c>
      <c r="B57" s="61">
        <v>45536</v>
      </c>
      <c r="C57" s="14">
        <v>11946</v>
      </c>
      <c r="D57" s="61">
        <v>45658</v>
      </c>
      <c r="E57" s="61">
        <v>45687</v>
      </c>
      <c r="F57" s="42">
        <f t="shared" si="6"/>
        <v>30</v>
      </c>
      <c r="G57" s="60">
        <v>235</v>
      </c>
      <c r="H57" s="14">
        <v>1</v>
      </c>
      <c r="I57" s="109">
        <f t="shared" si="7"/>
        <v>235</v>
      </c>
      <c r="J57" s="53" t="s">
        <v>220</v>
      </c>
      <c r="K57" s="151"/>
      <c r="L57" s="33"/>
      <c r="O57" s="1">
        <f>COUNTIF('Sede Med Ok'!$C:$C,'Boca do Rio Med OK'!C57) + COUNTIF('Barra Med OK'!$C:$C,'Boca do Rio Med OK'!C57) + COUNTIF('Brotas Med OK'!$C:$C,'Boca do Rio Med OK'!C57) + COUNTIF('Cabula Med OK'!$C:$C,'Boca do Rio Med OK'!C57) + COUNTIF('Cajazeiras Med OK'!$C:$C,'Boca do Rio Med OK'!C57) + COUNTIF('CH Med OK'!$C:$C,'Boca do Rio Med OK'!C57) + COUNTIF('Itapagipe Med OK'!$C:$C,'Boca do Rio Med OK'!C57) + COUNTIF('Itapuã Med OK'!$C:$C,'Boca do Rio Med OK'!C57) + COUNTIF('Liberdade Med OK'!$C:$C,'Boca do Rio Med OK'!C57) + COUNTIF('Pau da Lima Med OK'!$C:$C,'Boca do Rio Med OK'!C57) + COUNTIF('SCV Med OK'!$C:$C,'Boca do Rio Med OK'!C57) + COUNTIF('Subúrbio Med OK'!$C:$C,'Boca do Rio Med OK'!C57) + COUNTIF('DVIS Med OK'!$C:$C,'Boca do Rio Med OK'!C57) + COUNTIF('CR Med OK'!$C:$C,'Boca do Rio Med OK'!C57) + COUNTIF('CCZ Med OK'!$C:$C,'Boca do Rio Med OK'!C57) + COUNTIF('DRCA Med OK'!$C:$C,'Boca do Rio Med OK'!C57) + COUNTIF('SAMU Med OK'!$C:$C,'Boca do Rio Med OK'!C57) + COUNTIF('ESPS Med OK'!$C:$C,'Boca do Rio Med OK'!C57) + COUNTIF('LACEM Med OK'!$C:$C,'Boca do Rio Med OK'!C57)</f>
        <v>0</v>
      </c>
    </row>
    <row r="58" spans="1:15" ht="13.5" customHeight="1">
      <c r="A58" s="15" t="s">
        <v>18</v>
      </c>
      <c r="B58" s="61">
        <v>45536</v>
      </c>
      <c r="C58" s="14">
        <v>11636</v>
      </c>
      <c r="D58" s="61">
        <v>45658</v>
      </c>
      <c r="E58" s="61">
        <v>45687</v>
      </c>
      <c r="F58" s="42">
        <f t="shared" si="6"/>
        <v>30</v>
      </c>
      <c r="G58" s="60">
        <v>235</v>
      </c>
      <c r="H58" s="14">
        <v>1</v>
      </c>
      <c r="I58" s="109">
        <f t="shared" si="7"/>
        <v>235</v>
      </c>
      <c r="J58" s="52" t="s">
        <v>264</v>
      </c>
      <c r="K58" s="151"/>
      <c r="L58" s="33"/>
      <c r="O58" s="1">
        <f>COUNTIF('Sede Med Ok'!$C:$C,'Boca do Rio Med OK'!C58) + COUNTIF('Barra Med OK'!$C:$C,'Boca do Rio Med OK'!C58) + COUNTIF('Brotas Med OK'!$C:$C,'Boca do Rio Med OK'!C58) + COUNTIF('Cabula Med OK'!$C:$C,'Boca do Rio Med OK'!C58) + COUNTIF('Cajazeiras Med OK'!$C:$C,'Boca do Rio Med OK'!C58) + COUNTIF('CH Med OK'!$C:$C,'Boca do Rio Med OK'!C58) + COUNTIF('Itapagipe Med OK'!$C:$C,'Boca do Rio Med OK'!C58) + COUNTIF('Itapuã Med OK'!$C:$C,'Boca do Rio Med OK'!C58) + COUNTIF('Liberdade Med OK'!$C:$C,'Boca do Rio Med OK'!C58) + COUNTIF('Pau da Lima Med OK'!$C:$C,'Boca do Rio Med OK'!C58) + COUNTIF('SCV Med OK'!$C:$C,'Boca do Rio Med OK'!C58) + COUNTIF('Subúrbio Med OK'!$C:$C,'Boca do Rio Med OK'!C58) + COUNTIF('DVIS Med OK'!$C:$C,'Boca do Rio Med OK'!C58) + COUNTIF('CR Med OK'!$C:$C,'Boca do Rio Med OK'!C58) + COUNTIF('CCZ Med OK'!$C:$C,'Boca do Rio Med OK'!C58) + COUNTIF('DRCA Med OK'!$C:$C,'Boca do Rio Med OK'!C58) + COUNTIF('SAMU Med OK'!$C:$C,'Boca do Rio Med OK'!C58) + COUNTIF('ESPS Med OK'!$C:$C,'Boca do Rio Med OK'!C58) + COUNTIF('LACEM Med OK'!$C:$C,'Boca do Rio Med OK'!C58)</f>
        <v>0</v>
      </c>
    </row>
    <row r="59" spans="1:15" ht="13.5" customHeight="1">
      <c r="A59" s="15" t="s">
        <v>18</v>
      </c>
      <c r="B59" s="61">
        <v>45536</v>
      </c>
      <c r="C59" s="14">
        <v>11893</v>
      </c>
      <c r="D59" s="61">
        <v>45658</v>
      </c>
      <c r="E59" s="61">
        <v>45687</v>
      </c>
      <c r="F59" s="42">
        <f t="shared" si="6"/>
        <v>30</v>
      </c>
      <c r="G59" s="60">
        <v>235</v>
      </c>
      <c r="H59" s="14">
        <v>1</v>
      </c>
      <c r="I59" s="109">
        <f t="shared" si="7"/>
        <v>235</v>
      </c>
      <c r="J59" s="52" t="s">
        <v>264</v>
      </c>
      <c r="K59" s="151"/>
      <c r="L59" s="33"/>
      <c r="O59" s="1">
        <f>COUNTIF('Sede Med Ok'!$C:$C,'Boca do Rio Med OK'!C59) + COUNTIF('Barra Med OK'!$C:$C,'Boca do Rio Med OK'!C59) + COUNTIF('Brotas Med OK'!$C:$C,'Boca do Rio Med OK'!C59) + COUNTIF('Cabula Med OK'!$C:$C,'Boca do Rio Med OK'!C59) + COUNTIF('Cajazeiras Med OK'!$C:$C,'Boca do Rio Med OK'!C59) + COUNTIF('CH Med OK'!$C:$C,'Boca do Rio Med OK'!C59) + COUNTIF('Itapagipe Med OK'!$C:$C,'Boca do Rio Med OK'!C59) + COUNTIF('Itapuã Med OK'!$C:$C,'Boca do Rio Med OK'!C59) + COUNTIF('Liberdade Med OK'!$C:$C,'Boca do Rio Med OK'!C59) + COUNTIF('Pau da Lima Med OK'!$C:$C,'Boca do Rio Med OK'!C59) + COUNTIF('SCV Med OK'!$C:$C,'Boca do Rio Med OK'!C59) + COUNTIF('Subúrbio Med OK'!$C:$C,'Boca do Rio Med OK'!C59) + COUNTIF('DVIS Med OK'!$C:$C,'Boca do Rio Med OK'!C59) + COUNTIF('CR Med OK'!$C:$C,'Boca do Rio Med OK'!C59) + COUNTIF('CCZ Med OK'!$C:$C,'Boca do Rio Med OK'!C59) + COUNTIF('DRCA Med OK'!$C:$C,'Boca do Rio Med OK'!C59) + COUNTIF('SAMU Med OK'!$C:$C,'Boca do Rio Med OK'!C59) + COUNTIF('ESPS Med OK'!$C:$C,'Boca do Rio Med OK'!C59) + COUNTIF('LACEM Med OK'!$C:$C,'Boca do Rio Med OK'!C59)</f>
        <v>0</v>
      </c>
    </row>
    <row r="60" spans="1:15" ht="13.5" customHeight="1">
      <c r="A60" s="15" t="s">
        <v>18</v>
      </c>
      <c r="B60" s="61">
        <v>45536</v>
      </c>
      <c r="C60" s="14">
        <v>1893</v>
      </c>
      <c r="D60" s="61">
        <v>45658</v>
      </c>
      <c r="E60" s="61">
        <v>45687</v>
      </c>
      <c r="F60" s="42">
        <f t="shared" si="6"/>
        <v>30</v>
      </c>
      <c r="G60" s="60">
        <v>235</v>
      </c>
      <c r="H60" s="14">
        <v>1</v>
      </c>
      <c r="I60" s="109">
        <f t="shared" si="7"/>
        <v>235</v>
      </c>
      <c r="J60" s="52" t="s">
        <v>195</v>
      </c>
      <c r="K60" s="151"/>
      <c r="L60" s="33"/>
      <c r="O60" s="1">
        <f>COUNTIF('Sede Med Ok'!$C:$C,'Boca do Rio Med OK'!C60) + COUNTIF('Barra Med OK'!$C:$C,'Boca do Rio Med OK'!C60) + COUNTIF('Brotas Med OK'!$C:$C,'Boca do Rio Med OK'!C60) + COUNTIF('Cabula Med OK'!$C:$C,'Boca do Rio Med OK'!C60) + COUNTIF('Cajazeiras Med OK'!$C:$C,'Boca do Rio Med OK'!C60) + COUNTIF('CH Med OK'!$C:$C,'Boca do Rio Med OK'!C60) + COUNTIF('Itapagipe Med OK'!$C:$C,'Boca do Rio Med OK'!C60) + COUNTIF('Itapuã Med OK'!$C:$C,'Boca do Rio Med OK'!C60) + COUNTIF('Liberdade Med OK'!$C:$C,'Boca do Rio Med OK'!C60) + COUNTIF('Pau da Lima Med OK'!$C:$C,'Boca do Rio Med OK'!C60) + COUNTIF('SCV Med OK'!$C:$C,'Boca do Rio Med OK'!C60) + COUNTIF('Subúrbio Med OK'!$C:$C,'Boca do Rio Med OK'!C60) + COUNTIF('DVIS Med OK'!$C:$C,'Boca do Rio Med OK'!C60) + COUNTIF('CR Med OK'!$C:$C,'Boca do Rio Med OK'!C60) + COUNTIF('CCZ Med OK'!$C:$C,'Boca do Rio Med OK'!C60) + COUNTIF('DRCA Med OK'!$C:$C,'Boca do Rio Med OK'!C60) + COUNTIF('SAMU Med OK'!$C:$C,'Boca do Rio Med OK'!C60) + COUNTIF('ESPS Med OK'!$C:$C,'Boca do Rio Med OK'!C60) + COUNTIF('LACEM Med OK'!$C:$C,'Boca do Rio Med OK'!C60)</f>
        <v>0</v>
      </c>
    </row>
    <row r="61" spans="1:15" ht="13.5" customHeight="1">
      <c r="A61" s="15" t="s">
        <v>18</v>
      </c>
      <c r="B61" s="61">
        <v>45536</v>
      </c>
      <c r="C61" s="14">
        <v>11627</v>
      </c>
      <c r="D61" s="61">
        <v>45658</v>
      </c>
      <c r="E61" s="61">
        <v>45687</v>
      </c>
      <c r="F61" s="42">
        <f t="shared" si="6"/>
        <v>30</v>
      </c>
      <c r="G61" s="60">
        <v>235</v>
      </c>
      <c r="H61" s="14">
        <v>1</v>
      </c>
      <c r="I61" s="109">
        <f t="shared" si="7"/>
        <v>235</v>
      </c>
      <c r="J61" s="52" t="s">
        <v>210</v>
      </c>
      <c r="K61" s="151"/>
      <c r="L61" s="33"/>
      <c r="O61" s="1">
        <f>COUNTIF('Sede Med Ok'!$C:$C,'Boca do Rio Med OK'!C61) + COUNTIF('Barra Med OK'!$C:$C,'Boca do Rio Med OK'!C61) + COUNTIF('Brotas Med OK'!$C:$C,'Boca do Rio Med OK'!C61) + COUNTIF('Cabula Med OK'!$C:$C,'Boca do Rio Med OK'!C61) + COUNTIF('Cajazeiras Med OK'!$C:$C,'Boca do Rio Med OK'!C61) + COUNTIF('CH Med OK'!$C:$C,'Boca do Rio Med OK'!C61) + COUNTIF('Itapagipe Med OK'!$C:$C,'Boca do Rio Med OK'!C61) + COUNTIF('Itapuã Med OK'!$C:$C,'Boca do Rio Med OK'!C61) + COUNTIF('Liberdade Med OK'!$C:$C,'Boca do Rio Med OK'!C61) + COUNTIF('Pau da Lima Med OK'!$C:$C,'Boca do Rio Med OK'!C61) + COUNTIF('SCV Med OK'!$C:$C,'Boca do Rio Med OK'!C61) + COUNTIF('Subúrbio Med OK'!$C:$C,'Boca do Rio Med OK'!C61) + COUNTIF('DVIS Med OK'!$C:$C,'Boca do Rio Med OK'!C61) + COUNTIF('CR Med OK'!$C:$C,'Boca do Rio Med OK'!C61) + COUNTIF('CCZ Med OK'!$C:$C,'Boca do Rio Med OK'!C61) + COUNTIF('DRCA Med OK'!$C:$C,'Boca do Rio Med OK'!C61) + COUNTIF('SAMU Med OK'!$C:$C,'Boca do Rio Med OK'!C61) + COUNTIF('ESPS Med OK'!$C:$C,'Boca do Rio Med OK'!C61) + COUNTIF('LACEM Med OK'!$C:$C,'Boca do Rio Med OK'!C61)</f>
        <v>0</v>
      </c>
    </row>
    <row r="62" spans="1:15" ht="13.5" customHeight="1">
      <c r="A62" s="15" t="s">
        <v>18</v>
      </c>
      <c r="B62" s="61">
        <v>45536</v>
      </c>
      <c r="C62" s="14">
        <v>13447</v>
      </c>
      <c r="D62" s="61">
        <v>45658</v>
      </c>
      <c r="E62" s="61">
        <v>45687</v>
      </c>
      <c r="F62" s="42">
        <f t="shared" si="6"/>
        <v>30</v>
      </c>
      <c r="G62" s="60">
        <v>235</v>
      </c>
      <c r="H62" s="14">
        <v>1</v>
      </c>
      <c r="I62" s="109">
        <f t="shared" si="7"/>
        <v>235</v>
      </c>
      <c r="J62" s="52" t="s">
        <v>217</v>
      </c>
      <c r="K62" s="151"/>
      <c r="L62" s="33"/>
      <c r="O62" s="1">
        <f>COUNTIF('Sede Med Ok'!$C:$C,'Boca do Rio Med OK'!C62) + COUNTIF('Barra Med OK'!$C:$C,'Boca do Rio Med OK'!C62) + COUNTIF('Brotas Med OK'!$C:$C,'Boca do Rio Med OK'!C62) + COUNTIF('Cabula Med OK'!$C:$C,'Boca do Rio Med OK'!C62) + COUNTIF('Cajazeiras Med OK'!$C:$C,'Boca do Rio Med OK'!C62) + COUNTIF('CH Med OK'!$C:$C,'Boca do Rio Med OK'!C62) + COUNTIF('Itapagipe Med OK'!$C:$C,'Boca do Rio Med OK'!C62) + COUNTIF('Itapuã Med OK'!$C:$C,'Boca do Rio Med OK'!C62) + COUNTIF('Liberdade Med OK'!$C:$C,'Boca do Rio Med OK'!C62) + COUNTIF('Pau da Lima Med OK'!$C:$C,'Boca do Rio Med OK'!C62) + COUNTIF('SCV Med OK'!$C:$C,'Boca do Rio Med OK'!C62) + COUNTIF('Subúrbio Med OK'!$C:$C,'Boca do Rio Med OK'!C62) + COUNTIF('DVIS Med OK'!$C:$C,'Boca do Rio Med OK'!C62) + COUNTIF('CR Med OK'!$C:$C,'Boca do Rio Med OK'!C62) + COUNTIF('CCZ Med OK'!$C:$C,'Boca do Rio Med OK'!C62) + COUNTIF('DRCA Med OK'!$C:$C,'Boca do Rio Med OK'!C62) + COUNTIF('SAMU Med OK'!$C:$C,'Boca do Rio Med OK'!C62) + COUNTIF('ESPS Med OK'!$C:$C,'Boca do Rio Med OK'!C62) + COUNTIF('LACEM Med OK'!$C:$C,'Boca do Rio Med OK'!C62)</f>
        <v>0</v>
      </c>
    </row>
    <row r="63" spans="1:15" ht="13.5" customHeight="1">
      <c r="A63" s="15" t="s">
        <v>18</v>
      </c>
      <c r="B63" s="61">
        <v>45572</v>
      </c>
      <c r="C63" s="14">
        <v>15801</v>
      </c>
      <c r="D63" s="61">
        <v>45658</v>
      </c>
      <c r="E63" s="61">
        <v>45687</v>
      </c>
      <c r="F63" s="114">
        <f t="shared" si="6"/>
        <v>30</v>
      </c>
      <c r="G63" s="60">
        <v>235</v>
      </c>
      <c r="H63" s="14">
        <v>1</v>
      </c>
      <c r="I63" s="109">
        <f t="shared" si="7"/>
        <v>235</v>
      </c>
      <c r="J63" s="53" t="s">
        <v>1086</v>
      </c>
      <c r="K63" s="151">
        <v>69506</v>
      </c>
      <c r="L63" s="33"/>
      <c r="O63" s="1">
        <f>COUNTIF('Sede Med Ok'!$C:$C,'Boca do Rio Med OK'!C63) + COUNTIF('Barra Med OK'!$C:$C,'Boca do Rio Med OK'!C63) + COUNTIF('Brotas Med OK'!$C:$C,'Boca do Rio Med OK'!C63) + COUNTIF('Cabula Med OK'!$C:$C,'Boca do Rio Med OK'!C63) + COUNTIF('Cajazeiras Med OK'!$C:$C,'Boca do Rio Med OK'!C63) + COUNTIF('CH Med OK'!$C:$C,'Boca do Rio Med OK'!C63) + COUNTIF('Itapagipe Med OK'!$C:$C,'Boca do Rio Med OK'!C63) + COUNTIF('Itapuã Med OK'!$C:$C,'Boca do Rio Med OK'!C63) + COUNTIF('Liberdade Med OK'!$C:$C,'Boca do Rio Med OK'!C63) + COUNTIF('Pau da Lima Med OK'!$C:$C,'Boca do Rio Med OK'!C63) + COUNTIF('SCV Med OK'!$C:$C,'Boca do Rio Med OK'!C63) + COUNTIF('Subúrbio Med OK'!$C:$C,'Boca do Rio Med OK'!C63) + COUNTIF('DVIS Med OK'!$C:$C,'Boca do Rio Med OK'!C63) + COUNTIF('CR Med OK'!$C:$C,'Boca do Rio Med OK'!C63) + COUNTIF('CCZ Med OK'!$C:$C,'Boca do Rio Med OK'!C63) + COUNTIF('DRCA Med OK'!$C:$C,'Boca do Rio Med OK'!C63) + COUNTIF('SAMU Med OK'!$C:$C,'Boca do Rio Med OK'!C63) + COUNTIF('ESPS Med OK'!$C:$C,'Boca do Rio Med OK'!C63) + COUNTIF('LACEM Med OK'!$C:$C,'Boca do Rio Med OK'!C63)</f>
        <v>0</v>
      </c>
    </row>
    <row r="64" spans="1:15" ht="13.5" customHeight="1">
      <c r="A64" s="15" t="s">
        <v>17</v>
      </c>
      <c r="B64" s="61">
        <v>45536</v>
      </c>
      <c r="C64" s="14">
        <v>11540</v>
      </c>
      <c r="D64" s="61">
        <v>45658</v>
      </c>
      <c r="E64" s="61">
        <v>45687</v>
      </c>
      <c r="F64" s="42">
        <f t="shared" si="6"/>
        <v>30</v>
      </c>
      <c r="G64" s="60">
        <v>238</v>
      </c>
      <c r="H64" s="14">
        <v>1</v>
      </c>
      <c r="I64" s="109">
        <f t="shared" si="7"/>
        <v>238</v>
      </c>
      <c r="J64" s="53" t="s">
        <v>219</v>
      </c>
      <c r="K64" s="151"/>
      <c r="L64" s="33"/>
      <c r="O64" s="1">
        <f>COUNTIF('Sede Med Ok'!$C:$C,'Boca do Rio Med OK'!C64) + COUNTIF('Barra Med OK'!$C:$C,'Boca do Rio Med OK'!C64) + COUNTIF('Brotas Med OK'!$C:$C,'Boca do Rio Med OK'!C64) + COUNTIF('Cabula Med OK'!$C:$C,'Boca do Rio Med OK'!C64) + COUNTIF('Cajazeiras Med OK'!$C:$C,'Boca do Rio Med OK'!C64) + COUNTIF('CH Med OK'!$C:$C,'Boca do Rio Med OK'!C64) + COUNTIF('Itapagipe Med OK'!$C:$C,'Boca do Rio Med OK'!C64) + COUNTIF('Itapuã Med OK'!$C:$C,'Boca do Rio Med OK'!C64) + COUNTIF('Liberdade Med OK'!$C:$C,'Boca do Rio Med OK'!C64) + COUNTIF('Pau da Lima Med OK'!$C:$C,'Boca do Rio Med OK'!C64) + COUNTIF('SCV Med OK'!$C:$C,'Boca do Rio Med OK'!C64) + COUNTIF('Subúrbio Med OK'!$C:$C,'Boca do Rio Med OK'!C64) + COUNTIF('DVIS Med OK'!$C:$C,'Boca do Rio Med OK'!C64) + COUNTIF('CR Med OK'!$C:$C,'Boca do Rio Med OK'!C64) + COUNTIF('CCZ Med OK'!$C:$C,'Boca do Rio Med OK'!C64) + COUNTIF('DRCA Med OK'!$C:$C,'Boca do Rio Med OK'!C64) + COUNTIF('SAMU Med OK'!$C:$C,'Boca do Rio Med OK'!C64) + COUNTIF('ESPS Med OK'!$C:$C,'Boca do Rio Med OK'!C64) + COUNTIF('LACEM Med OK'!$C:$C,'Boca do Rio Med OK'!C64)</f>
        <v>0</v>
      </c>
    </row>
    <row r="65" spans="1:15" ht="13.5" customHeight="1">
      <c r="A65" s="15"/>
      <c r="B65" s="61"/>
      <c r="C65" s="69"/>
      <c r="D65" s="61"/>
      <c r="E65" s="61"/>
      <c r="F65" s="42"/>
      <c r="G65" s="110"/>
      <c r="H65" s="14"/>
      <c r="I65" s="109">
        <f t="shared" ref="I65" si="8">G65/30*H65*F65</f>
        <v>0</v>
      </c>
      <c r="J65" s="67"/>
      <c r="K65" s="151"/>
      <c r="L65" s="33"/>
      <c r="O65" s="1">
        <f>COUNTIF('Sede Med Ok'!$C:$C,'Boca do Rio Med OK'!C65) + COUNTIF('Barra Med OK'!$C:$C,'Boca do Rio Med OK'!C65) + COUNTIF('Brotas Med OK'!$C:$C,'Boca do Rio Med OK'!C65) + COUNTIF('Cabula Med OK'!$C:$C,'Boca do Rio Med OK'!C65) + COUNTIF('Cajazeiras Med OK'!$C:$C,'Boca do Rio Med OK'!C65) + COUNTIF('CH Med OK'!$C:$C,'Boca do Rio Med OK'!C65) + COUNTIF('Itapagipe Med OK'!$C:$C,'Boca do Rio Med OK'!C65) + COUNTIF('Itapuã Med OK'!$C:$C,'Boca do Rio Med OK'!C65) + COUNTIF('Liberdade Med OK'!$C:$C,'Boca do Rio Med OK'!C65) + COUNTIF('Pau da Lima Med OK'!$C:$C,'Boca do Rio Med OK'!C65) + COUNTIF('SCV Med OK'!$C:$C,'Boca do Rio Med OK'!C65) + COUNTIF('Subúrbio Med OK'!$C:$C,'Boca do Rio Med OK'!C65) + COUNTIF('DVIS Med OK'!$C:$C,'Boca do Rio Med OK'!C65) + COUNTIF('CR Med OK'!$C:$C,'Boca do Rio Med OK'!C65) + COUNTIF('CCZ Med OK'!$C:$C,'Boca do Rio Med OK'!C65) + COUNTIF('DRCA Med OK'!$C:$C,'Boca do Rio Med OK'!C65) + COUNTIF('SAMU Med OK'!$C:$C,'Boca do Rio Med OK'!C65) + COUNTIF('ESPS Med OK'!$C:$C,'Boca do Rio Med OK'!C65) + COUNTIF('LACEM Med OK'!$C:$C,'Boca do Rio Med OK'!C65)</f>
        <v>0</v>
      </c>
    </row>
    <row r="66" spans="1:15" ht="13.5" customHeight="1">
      <c r="A66" s="38" t="s">
        <v>263</v>
      </c>
      <c r="B66" s="99"/>
      <c r="C66" s="98"/>
      <c r="D66" s="36"/>
      <c r="E66" s="36"/>
      <c r="F66" s="37"/>
      <c r="G66" s="97"/>
      <c r="H66" s="11">
        <f>SUM(H50:H65)</f>
        <v>15</v>
      </c>
      <c r="I66" s="108">
        <f>SUM(I50:I65)</f>
        <v>3528</v>
      </c>
      <c r="J66" s="35"/>
      <c r="K66" s="107"/>
      <c r="L66" s="33"/>
      <c r="O66" s="1">
        <f>COUNTIF('Sede Med Ok'!$C:$C,'Boca do Rio Med OK'!C66) + COUNTIF('Barra Med OK'!$C:$C,'Boca do Rio Med OK'!C66) + COUNTIF('Brotas Med OK'!$C:$C,'Boca do Rio Med OK'!C66) + COUNTIF('Cabula Med OK'!$C:$C,'Boca do Rio Med OK'!C66) + COUNTIF('Cajazeiras Med OK'!$C:$C,'Boca do Rio Med OK'!C66) + COUNTIF('CH Med OK'!$C:$C,'Boca do Rio Med OK'!C66) + COUNTIF('Itapagipe Med OK'!$C:$C,'Boca do Rio Med OK'!C66) + COUNTIF('Itapuã Med OK'!$C:$C,'Boca do Rio Med OK'!C66) + COUNTIF('Liberdade Med OK'!$C:$C,'Boca do Rio Med OK'!C66) + COUNTIF('Pau da Lima Med OK'!$C:$C,'Boca do Rio Med OK'!C66) + COUNTIF('SCV Med OK'!$C:$C,'Boca do Rio Med OK'!C66) + COUNTIF('Subúrbio Med OK'!$C:$C,'Boca do Rio Med OK'!C66) + COUNTIF('DVIS Med OK'!$C:$C,'Boca do Rio Med OK'!C66) + COUNTIF('CR Med OK'!$C:$C,'Boca do Rio Med OK'!C66) + COUNTIF('CCZ Med OK'!$C:$C,'Boca do Rio Med OK'!C66) + COUNTIF('DRCA Med OK'!$C:$C,'Boca do Rio Med OK'!C66) + COUNTIF('SAMU Med OK'!$C:$C,'Boca do Rio Med OK'!C66) + COUNTIF('ESPS Med OK'!$C:$C,'Boca do Rio Med OK'!C66) + COUNTIF('LACEM Med OK'!$C:$C,'Boca do Rio Med OK'!C66)</f>
        <v>0</v>
      </c>
    </row>
    <row r="67" spans="1:15" ht="13.5" customHeight="1">
      <c r="A67" s="29"/>
      <c r="B67" s="72"/>
      <c r="C67" s="71"/>
      <c r="D67" s="33"/>
      <c r="E67" s="33"/>
      <c r="F67" s="34"/>
      <c r="G67" s="118"/>
      <c r="H67" s="32"/>
      <c r="I67" s="116"/>
      <c r="J67" s="30"/>
      <c r="K67" s="70"/>
      <c r="L67" s="33"/>
      <c r="O67" s="1">
        <f>COUNTIF('Sede Med Ok'!$C:$C,'Boca do Rio Med OK'!C67) + COUNTIF('Barra Med OK'!$C:$C,'Boca do Rio Med OK'!C67) + COUNTIF('Brotas Med OK'!$C:$C,'Boca do Rio Med OK'!C67) + COUNTIF('Cabula Med OK'!$C:$C,'Boca do Rio Med OK'!C67) + COUNTIF('Cajazeiras Med OK'!$C:$C,'Boca do Rio Med OK'!C67) + COUNTIF('CH Med OK'!$C:$C,'Boca do Rio Med OK'!C67) + COUNTIF('Itapagipe Med OK'!$C:$C,'Boca do Rio Med OK'!C67) + COUNTIF('Itapuã Med OK'!$C:$C,'Boca do Rio Med OK'!C67) + COUNTIF('Liberdade Med OK'!$C:$C,'Boca do Rio Med OK'!C67) + COUNTIF('Pau da Lima Med OK'!$C:$C,'Boca do Rio Med OK'!C67) + COUNTIF('SCV Med OK'!$C:$C,'Boca do Rio Med OK'!C67) + COUNTIF('Subúrbio Med OK'!$C:$C,'Boca do Rio Med OK'!C67) + COUNTIF('DVIS Med OK'!$C:$C,'Boca do Rio Med OK'!C67) + COUNTIF('CR Med OK'!$C:$C,'Boca do Rio Med OK'!C67) + COUNTIF('CCZ Med OK'!$C:$C,'Boca do Rio Med OK'!C67) + COUNTIF('DRCA Med OK'!$C:$C,'Boca do Rio Med OK'!C67) + COUNTIF('SAMU Med OK'!$C:$C,'Boca do Rio Med OK'!C67) + COUNTIF('ESPS Med OK'!$C:$C,'Boca do Rio Med OK'!C67) + COUNTIF('LACEM Med OK'!$C:$C,'Boca do Rio Med OK'!C67)</f>
        <v>0</v>
      </c>
    </row>
    <row r="68" spans="1:15" ht="13.5" customHeight="1">
      <c r="A68" s="15" t="s">
        <v>18</v>
      </c>
      <c r="B68" s="61">
        <v>45536</v>
      </c>
      <c r="C68" s="14">
        <v>8155</v>
      </c>
      <c r="D68" s="61">
        <v>45658</v>
      </c>
      <c r="E68" s="61">
        <v>45687</v>
      </c>
      <c r="F68" s="42">
        <f t="shared" ref="F68:F73" si="9">(E68-D68)+1</f>
        <v>30</v>
      </c>
      <c r="G68" s="60">
        <v>235</v>
      </c>
      <c r="H68" s="14">
        <v>1</v>
      </c>
      <c r="I68" s="109">
        <f t="shared" ref="I68:I74" si="10">G68/30*H68*F68</f>
        <v>235</v>
      </c>
      <c r="J68" s="56" t="s">
        <v>215</v>
      </c>
      <c r="K68" s="151"/>
      <c r="L68" s="33"/>
      <c r="O68" s="1">
        <f>COUNTIF('Sede Med Ok'!$C:$C,'Boca do Rio Med OK'!C68) + COUNTIF('Barra Med OK'!$C:$C,'Boca do Rio Med OK'!C68) + COUNTIF('Brotas Med OK'!$C:$C,'Boca do Rio Med OK'!C68) + COUNTIF('Cabula Med OK'!$C:$C,'Boca do Rio Med OK'!C68) + COUNTIF('Cajazeiras Med OK'!$C:$C,'Boca do Rio Med OK'!C68) + COUNTIF('CH Med OK'!$C:$C,'Boca do Rio Med OK'!C68) + COUNTIF('Itapagipe Med OK'!$C:$C,'Boca do Rio Med OK'!C68) + COUNTIF('Itapuã Med OK'!$C:$C,'Boca do Rio Med OK'!C68) + COUNTIF('Liberdade Med OK'!$C:$C,'Boca do Rio Med OK'!C68) + COUNTIF('Pau da Lima Med OK'!$C:$C,'Boca do Rio Med OK'!C68) + COUNTIF('SCV Med OK'!$C:$C,'Boca do Rio Med OK'!C68) + COUNTIF('Subúrbio Med OK'!$C:$C,'Boca do Rio Med OK'!C68) + COUNTIF('DVIS Med OK'!$C:$C,'Boca do Rio Med OK'!C68) + COUNTIF('CR Med OK'!$C:$C,'Boca do Rio Med OK'!C68) + COUNTIF('CCZ Med OK'!$C:$C,'Boca do Rio Med OK'!C68) + COUNTIF('DRCA Med OK'!$C:$C,'Boca do Rio Med OK'!C68) + COUNTIF('SAMU Med OK'!$C:$C,'Boca do Rio Med OK'!C68) + COUNTIF('ESPS Med OK'!$C:$C,'Boca do Rio Med OK'!C68) + COUNTIF('LACEM Med OK'!$C:$C,'Boca do Rio Med OK'!C68)</f>
        <v>0</v>
      </c>
    </row>
    <row r="69" spans="1:15" ht="13.5" customHeight="1">
      <c r="A69" s="15" t="s">
        <v>18</v>
      </c>
      <c r="B69" s="61">
        <v>45536</v>
      </c>
      <c r="C69" s="14">
        <v>8153</v>
      </c>
      <c r="D69" s="61">
        <v>45658</v>
      </c>
      <c r="E69" s="61">
        <v>45687</v>
      </c>
      <c r="F69" s="42">
        <f t="shared" si="9"/>
        <v>30</v>
      </c>
      <c r="G69" s="60">
        <v>235</v>
      </c>
      <c r="H69" s="14">
        <v>1</v>
      </c>
      <c r="I69" s="109">
        <f t="shared" si="10"/>
        <v>235</v>
      </c>
      <c r="J69" s="56" t="s">
        <v>220</v>
      </c>
      <c r="K69" s="151"/>
      <c r="L69" s="33"/>
      <c r="O69" s="1">
        <f>COUNTIF('Sede Med Ok'!$C:$C,'Boca do Rio Med OK'!C69) + COUNTIF('Barra Med OK'!$C:$C,'Boca do Rio Med OK'!C69) + COUNTIF('Brotas Med OK'!$C:$C,'Boca do Rio Med OK'!C69) + COUNTIF('Cabula Med OK'!$C:$C,'Boca do Rio Med OK'!C69) + COUNTIF('Cajazeiras Med OK'!$C:$C,'Boca do Rio Med OK'!C69) + COUNTIF('CH Med OK'!$C:$C,'Boca do Rio Med OK'!C69) + COUNTIF('Itapagipe Med OK'!$C:$C,'Boca do Rio Med OK'!C69) + COUNTIF('Itapuã Med OK'!$C:$C,'Boca do Rio Med OK'!C69) + COUNTIF('Liberdade Med OK'!$C:$C,'Boca do Rio Med OK'!C69) + COUNTIF('Pau da Lima Med OK'!$C:$C,'Boca do Rio Med OK'!C69) + COUNTIF('SCV Med OK'!$C:$C,'Boca do Rio Med OK'!C69) + COUNTIF('Subúrbio Med OK'!$C:$C,'Boca do Rio Med OK'!C69) + COUNTIF('DVIS Med OK'!$C:$C,'Boca do Rio Med OK'!C69) + COUNTIF('CR Med OK'!$C:$C,'Boca do Rio Med OK'!C69) + COUNTIF('CCZ Med OK'!$C:$C,'Boca do Rio Med OK'!C69) + COUNTIF('DRCA Med OK'!$C:$C,'Boca do Rio Med OK'!C69) + COUNTIF('SAMU Med OK'!$C:$C,'Boca do Rio Med OK'!C69) + COUNTIF('ESPS Med OK'!$C:$C,'Boca do Rio Med OK'!C69) + COUNTIF('LACEM Med OK'!$C:$C,'Boca do Rio Med OK'!C69)</f>
        <v>0</v>
      </c>
    </row>
    <row r="70" spans="1:15" ht="13.5" customHeight="1">
      <c r="A70" s="15" t="s">
        <v>18</v>
      </c>
      <c r="B70" s="61">
        <v>45536</v>
      </c>
      <c r="C70" s="14">
        <v>8141</v>
      </c>
      <c r="D70" s="61">
        <v>45658</v>
      </c>
      <c r="E70" s="61">
        <v>45687</v>
      </c>
      <c r="F70" s="42">
        <f t="shared" si="9"/>
        <v>30</v>
      </c>
      <c r="G70" s="60">
        <v>235</v>
      </c>
      <c r="H70" s="14">
        <v>1</v>
      </c>
      <c r="I70" s="109">
        <f t="shared" si="10"/>
        <v>235</v>
      </c>
      <c r="J70" s="56" t="s">
        <v>182</v>
      </c>
      <c r="K70" s="151"/>
      <c r="L70" s="33"/>
      <c r="O70" s="1">
        <f>COUNTIF('Sede Med Ok'!$C:$C,'Boca do Rio Med OK'!C70) + COUNTIF('Barra Med OK'!$C:$C,'Boca do Rio Med OK'!C70) + COUNTIF('Brotas Med OK'!$C:$C,'Boca do Rio Med OK'!C70) + COUNTIF('Cabula Med OK'!$C:$C,'Boca do Rio Med OK'!C70) + COUNTIF('Cajazeiras Med OK'!$C:$C,'Boca do Rio Med OK'!C70) + COUNTIF('CH Med OK'!$C:$C,'Boca do Rio Med OK'!C70) + COUNTIF('Itapagipe Med OK'!$C:$C,'Boca do Rio Med OK'!C70) + COUNTIF('Itapuã Med OK'!$C:$C,'Boca do Rio Med OK'!C70) + COUNTIF('Liberdade Med OK'!$C:$C,'Boca do Rio Med OK'!C70) + COUNTIF('Pau da Lima Med OK'!$C:$C,'Boca do Rio Med OK'!C70) + COUNTIF('SCV Med OK'!$C:$C,'Boca do Rio Med OK'!C70) + COUNTIF('Subúrbio Med OK'!$C:$C,'Boca do Rio Med OK'!C70) + COUNTIF('DVIS Med OK'!$C:$C,'Boca do Rio Med OK'!C70) + COUNTIF('CR Med OK'!$C:$C,'Boca do Rio Med OK'!C70) + COUNTIF('CCZ Med OK'!$C:$C,'Boca do Rio Med OK'!C70) + COUNTIF('DRCA Med OK'!$C:$C,'Boca do Rio Med OK'!C70) + COUNTIF('SAMU Med OK'!$C:$C,'Boca do Rio Med OK'!C70) + COUNTIF('ESPS Med OK'!$C:$C,'Boca do Rio Med OK'!C70) + COUNTIF('LACEM Med OK'!$C:$C,'Boca do Rio Med OK'!C70)</f>
        <v>0</v>
      </c>
    </row>
    <row r="71" spans="1:15" ht="13.5" customHeight="1">
      <c r="A71" s="15" t="s">
        <v>18</v>
      </c>
      <c r="B71" s="61">
        <v>45536</v>
      </c>
      <c r="C71" s="14">
        <v>11298</v>
      </c>
      <c r="D71" s="61">
        <v>45658</v>
      </c>
      <c r="E71" s="61">
        <v>45687</v>
      </c>
      <c r="F71" s="42">
        <f t="shared" si="9"/>
        <v>30</v>
      </c>
      <c r="G71" s="60">
        <v>235</v>
      </c>
      <c r="H71" s="14">
        <v>1</v>
      </c>
      <c r="I71" s="109">
        <f t="shared" si="10"/>
        <v>235</v>
      </c>
      <c r="J71" s="56" t="s">
        <v>228</v>
      </c>
      <c r="K71" s="151"/>
      <c r="L71" s="33"/>
      <c r="O71" s="1">
        <f>COUNTIF('Sede Med Ok'!$C:$C,'Boca do Rio Med OK'!C71) + COUNTIF('Barra Med OK'!$C:$C,'Boca do Rio Med OK'!C71) + COUNTIF('Brotas Med OK'!$C:$C,'Boca do Rio Med OK'!C71) + COUNTIF('Cabula Med OK'!$C:$C,'Boca do Rio Med OK'!C71) + COUNTIF('Cajazeiras Med OK'!$C:$C,'Boca do Rio Med OK'!C71) + COUNTIF('CH Med OK'!$C:$C,'Boca do Rio Med OK'!C71) + COUNTIF('Itapagipe Med OK'!$C:$C,'Boca do Rio Med OK'!C71) + COUNTIF('Itapuã Med OK'!$C:$C,'Boca do Rio Med OK'!C71) + COUNTIF('Liberdade Med OK'!$C:$C,'Boca do Rio Med OK'!C71) + COUNTIF('Pau da Lima Med OK'!$C:$C,'Boca do Rio Med OK'!C71) + COUNTIF('SCV Med OK'!$C:$C,'Boca do Rio Med OK'!C71) + COUNTIF('Subúrbio Med OK'!$C:$C,'Boca do Rio Med OK'!C71) + COUNTIF('DVIS Med OK'!$C:$C,'Boca do Rio Med OK'!C71) + COUNTIF('CR Med OK'!$C:$C,'Boca do Rio Med OK'!C71) + COUNTIF('CCZ Med OK'!$C:$C,'Boca do Rio Med OK'!C71) + COUNTIF('DRCA Med OK'!$C:$C,'Boca do Rio Med OK'!C71) + COUNTIF('SAMU Med OK'!$C:$C,'Boca do Rio Med OK'!C71) + COUNTIF('ESPS Med OK'!$C:$C,'Boca do Rio Med OK'!C71) + COUNTIF('LACEM Med OK'!$C:$C,'Boca do Rio Med OK'!C71)</f>
        <v>0</v>
      </c>
    </row>
    <row r="72" spans="1:15" ht="13.5" customHeight="1">
      <c r="A72" s="15" t="s">
        <v>18</v>
      </c>
      <c r="B72" s="61">
        <v>45536</v>
      </c>
      <c r="C72" s="14">
        <v>1257</v>
      </c>
      <c r="D72" s="61">
        <v>45658</v>
      </c>
      <c r="E72" s="61">
        <v>45687</v>
      </c>
      <c r="F72" s="42">
        <f t="shared" si="9"/>
        <v>30</v>
      </c>
      <c r="G72" s="60">
        <v>235</v>
      </c>
      <c r="H72" s="14">
        <v>1</v>
      </c>
      <c r="I72" s="109">
        <f t="shared" si="10"/>
        <v>235</v>
      </c>
      <c r="J72" s="56" t="s">
        <v>189</v>
      </c>
      <c r="K72" s="151"/>
      <c r="L72" s="33"/>
      <c r="O72" s="1">
        <f>COUNTIF('Sede Med Ok'!$C:$C,'Boca do Rio Med OK'!C72) + COUNTIF('Barra Med OK'!$C:$C,'Boca do Rio Med OK'!C72) + COUNTIF('Brotas Med OK'!$C:$C,'Boca do Rio Med OK'!C72) + COUNTIF('Cabula Med OK'!$C:$C,'Boca do Rio Med OK'!C72) + COUNTIF('Cajazeiras Med OK'!$C:$C,'Boca do Rio Med OK'!C72) + COUNTIF('CH Med OK'!$C:$C,'Boca do Rio Med OK'!C72) + COUNTIF('Itapagipe Med OK'!$C:$C,'Boca do Rio Med OK'!C72) + COUNTIF('Itapuã Med OK'!$C:$C,'Boca do Rio Med OK'!C72) + COUNTIF('Liberdade Med OK'!$C:$C,'Boca do Rio Med OK'!C72) + COUNTIF('Pau da Lima Med OK'!$C:$C,'Boca do Rio Med OK'!C72) + COUNTIF('SCV Med OK'!$C:$C,'Boca do Rio Med OK'!C72) + COUNTIF('Subúrbio Med OK'!$C:$C,'Boca do Rio Med OK'!C72) + COUNTIF('DVIS Med OK'!$C:$C,'Boca do Rio Med OK'!C72) + COUNTIF('CR Med OK'!$C:$C,'Boca do Rio Med OK'!C72) + COUNTIF('CCZ Med OK'!$C:$C,'Boca do Rio Med OK'!C72) + COUNTIF('DRCA Med OK'!$C:$C,'Boca do Rio Med OK'!C72) + COUNTIF('SAMU Med OK'!$C:$C,'Boca do Rio Med OK'!C72) + COUNTIF('ESPS Med OK'!$C:$C,'Boca do Rio Med OK'!C72) + COUNTIF('LACEM Med OK'!$C:$C,'Boca do Rio Med OK'!C72)</f>
        <v>0</v>
      </c>
    </row>
    <row r="73" spans="1:15" ht="13.5" customHeight="1">
      <c r="A73" s="15" t="s">
        <v>18</v>
      </c>
      <c r="B73" s="61">
        <v>45536</v>
      </c>
      <c r="C73" s="14">
        <v>12532</v>
      </c>
      <c r="D73" s="61">
        <v>45658</v>
      </c>
      <c r="E73" s="61">
        <v>45687</v>
      </c>
      <c r="F73" s="42">
        <f t="shared" si="9"/>
        <v>30</v>
      </c>
      <c r="G73" s="60">
        <v>235</v>
      </c>
      <c r="H73" s="14">
        <v>1</v>
      </c>
      <c r="I73" s="109">
        <f t="shared" si="10"/>
        <v>235</v>
      </c>
      <c r="J73" s="56" t="s">
        <v>262</v>
      </c>
      <c r="K73" s="151"/>
      <c r="L73" s="33"/>
      <c r="O73" s="1">
        <f>COUNTIF('Sede Med Ok'!$C:$C,'Boca do Rio Med OK'!C73) + COUNTIF('Barra Med OK'!$C:$C,'Boca do Rio Med OK'!C73) + COUNTIF('Brotas Med OK'!$C:$C,'Boca do Rio Med OK'!C73) + COUNTIF('Cabula Med OK'!$C:$C,'Boca do Rio Med OK'!C73) + COUNTIF('Cajazeiras Med OK'!$C:$C,'Boca do Rio Med OK'!C73) + COUNTIF('CH Med OK'!$C:$C,'Boca do Rio Med OK'!C73) + COUNTIF('Itapagipe Med OK'!$C:$C,'Boca do Rio Med OK'!C73) + COUNTIF('Itapuã Med OK'!$C:$C,'Boca do Rio Med OK'!C73) + COUNTIF('Liberdade Med OK'!$C:$C,'Boca do Rio Med OK'!C73) + COUNTIF('Pau da Lima Med OK'!$C:$C,'Boca do Rio Med OK'!C73) + COUNTIF('SCV Med OK'!$C:$C,'Boca do Rio Med OK'!C73) + COUNTIF('Subúrbio Med OK'!$C:$C,'Boca do Rio Med OK'!C73) + COUNTIF('DVIS Med OK'!$C:$C,'Boca do Rio Med OK'!C73) + COUNTIF('CR Med OK'!$C:$C,'Boca do Rio Med OK'!C73) + COUNTIF('CCZ Med OK'!$C:$C,'Boca do Rio Med OK'!C73) + COUNTIF('DRCA Med OK'!$C:$C,'Boca do Rio Med OK'!C73) + COUNTIF('SAMU Med OK'!$C:$C,'Boca do Rio Med OK'!C73) + COUNTIF('ESPS Med OK'!$C:$C,'Boca do Rio Med OK'!C73) + COUNTIF('LACEM Med OK'!$C:$C,'Boca do Rio Med OK'!C73)</f>
        <v>0</v>
      </c>
    </row>
    <row r="74" spans="1:15" ht="13.5" customHeight="1">
      <c r="A74" s="15"/>
      <c r="B74" s="61"/>
      <c r="C74" s="14"/>
      <c r="D74" s="61"/>
      <c r="E74" s="61"/>
      <c r="F74" s="42"/>
      <c r="G74" s="110"/>
      <c r="H74" s="14"/>
      <c r="I74" s="109">
        <f t="shared" si="10"/>
        <v>0</v>
      </c>
      <c r="J74" s="67"/>
      <c r="K74" s="151"/>
      <c r="L74" s="33"/>
      <c r="O74" s="1">
        <f>COUNTIF('Sede Med Ok'!$C:$C,'Boca do Rio Med OK'!C74) + COUNTIF('Barra Med OK'!$C:$C,'Boca do Rio Med OK'!C74) + COUNTIF('Brotas Med OK'!$C:$C,'Boca do Rio Med OK'!C74) + COUNTIF('Cabula Med OK'!$C:$C,'Boca do Rio Med OK'!C74) + COUNTIF('Cajazeiras Med OK'!$C:$C,'Boca do Rio Med OK'!C74) + COUNTIF('CH Med OK'!$C:$C,'Boca do Rio Med OK'!C74) + COUNTIF('Itapagipe Med OK'!$C:$C,'Boca do Rio Med OK'!C74) + COUNTIF('Itapuã Med OK'!$C:$C,'Boca do Rio Med OK'!C74) + COUNTIF('Liberdade Med OK'!$C:$C,'Boca do Rio Med OK'!C74) + COUNTIF('Pau da Lima Med OK'!$C:$C,'Boca do Rio Med OK'!C74) + COUNTIF('SCV Med OK'!$C:$C,'Boca do Rio Med OK'!C74) + COUNTIF('Subúrbio Med OK'!$C:$C,'Boca do Rio Med OK'!C74) + COUNTIF('DVIS Med OK'!$C:$C,'Boca do Rio Med OK'!C74) + COUNTIF('CR Med OK'!$C:$C,'Boca do Rio Med OK'!C74) + COUNTIF('CCZ Med OK'!$C:$C,'Boca do Rio Med OK'!C74) + COUNTIF('DRCA Med OK'!$C:$C,'Boca do Rio Med OK'!C74) + COUNTIF('SAMU Med OK'!$C:$C,'Boca do Rio Med OK'!C74) + COUNTIF('ESPS Med OK'!$C:$C,'Boca do Rio Med OK'!C74) + COUNTIF('LACEM Med OK'!$C:$C,'Boca do Rio Med OK'!C74)</f>
        <v>0</v>
      </c>
    </row>
    <row r="75" spans="1:15" ht="13.5" customHeight="1">
      <c r="A75" s="38" t="s">
        <v>261</v>
      </c>
      <c r="B75" s="99"/>
      <c r="C75" s="98"/>
      <c r="D75" s="36"/>
      <c r="E75" s="36"/>
      <c r="F75" s="37"/>
      <c r="G75" s="97"/>
      <c r="H75" s="11">
        <f>SUM(H68:H74)</f>
        <v>6</v>
      </c>
      <c r="I75" s="108">
        <f>SUM(I68:I74)</f>
        <v>1410</v>
      </c>
      <c r="J75" s="35"/>
      <c r="K75" s="107"/>
      <c r="O75" s="1">
        <f>COUNTIF('Sede Med Ok'!$C:$C,'Boca do Rio Med OK'!C75) + COUNTIF('Barra Med OK'!$C:$C,'Boca do Rio Med OK'!C75) + COUNTIF('Brotas Med OK'!$C:$C,'Boca do Rio Med OK'!C75) + COUNTIF('Cabula Med OK'!$C:$C,'Boca do Rio Med OK'!C75) + COUNTIF('Cajazeiras Med OK'!$C:$C,'Boca do Rio Med OK'!C75) + COUNTIF('CH Med OK'!$C:$C,'Boca do Rio Med OK'!C75) + COUNTIF('Itapagipe Med OK'!$C:$C,'Boca do Rio Med OK'!C75) + COUNTIF('Itapuã Med OK'!$C:$C,'Boca do Rio Med OK'!C75) + COUNTIF('Liberdade Med OK'!$C:$C,'Boca do Rio Med OK'!C75) + COUNTIF('Pau da Lima Med OK'!$C:$C,'Boca do Rio Med OK'!C75) + COUNTIF('SCV Med OK'!$C:$C,'Boca do Rio Med OK'!C75) + COUNTIF('Subúrbio Med OK'!$C:$C,'Boca do Rio Med OK'!C75) + COUNTIF('DVIS Med OK'!$C:$C,'Boca do Rio Med OK'!C75) + COUNTIF('CR Med OK'!$C:$C,'Boca do Rio Med OK'!C75) + COUNTIF('CCZ Med OK'!$C:$C,'Boca do Rio Med OK'!C75) + COUNTIF('DRCA Med OK'!$C:$C,'Boca do Rio Med OK'!C75) + COUNTIF('SAMU Med OK'!$C:$C,'Boca do Rio Med OK'!C75) + COUNTIF('ESPS Med OK'!$C:$C,'Boca do Rio Med OK'!C75) + COUNTIF('LACEM Med OK'!$C:$C,'Boca do Rio Med OK'!C75)</f>
        <v>0</v>
      </c>
    </row>
    <row r="76" spans="1:15" ht="13.5" customHeight="1">
      <c r="A76" s="29"/>
      <c r="B76" s="72"/>
      <c r="C76" s="71"/>
      <c r="D76" s="33"/>
      <c r="E76" s="33"/>
      <c r="F76" s="34"/>
      <c r="G76" s="33"/>
      <c r="H76" s="32"/>
      <c r="I76" s="116"/>
      <c r="J76" s="1"/>
      <c r="K76" s="70"/>
      <c r="O76" s="1">
        <f>COUNTIF('Sede Med Ok'!$C:$C,'Boca do Rio Med OK'!C76) + COUNTIF('Barra Med OK'!$C:$C,'Boca do Rio Med OK'!C76) + COUNTIF('Brotas Med OK'!$C:$C,'Boca do Rio Med OK'!C76) + COUNTIF('Cabula Med OK'!$C:$C,'Boca do Rio Med OK'!C76) + COUNTIF('Cajazeiras Med OK'!$C:$C,'Boca do Rio Med OK'!C76) + COUNTIF('CH Med OK'!$C:$C,'Boca do Rio Med OK'!C76) + COUNTIF('Itapagipe Med OK'!$C:$C,'Boca do Rio Med OK'!C76) + COUNTIF('Itapuã Med OK'!$C:$C,'Boca do Rio Med OK'!C76) + COUNTIF('Liberdade Med OK'!$C:$C,'Boca do Rio Med OK'!C76) + COUNTIF('Pau da Lima Med OK'!$C:$C,'Boca do Rio Med OK'!C76) + COUNTIF('SCV Med OK'!$C:$C,'Boca do Rio Med OK'!C76) + COUNTIF('Subúrbio Med OK'!$C:$C,'Boca do Rio Med OK'!C76) + COUNTIF('DVIS Med OK'!$C:$C,'Boca do Rio Med OK'!C76) + COUNTIF('CR Med OK'!$C:$C,'Boca do Rio Med OK'!C76) + COUNTIF('CCZ Med OK'!$C:$C,'Boca do Rio Med OK'!C76) + COUNTIF('DRCA Med OK'!$C:$C,'Boca do Rio Med OK'!C76) + COUNTIF('SAMU Med OK'!$C:$C,'Boca do Rio Med OK'!C76) + COUNTIF('ESPS Med OK'!$C:$C,'Boca do Rio Med OK'!C76) + COUNTIF('LACEM Med OK'!$C:$C,'Boca do Rio Med OK'!C76)</f>
        <v>0</v>
      </c>
    </row>
    <row r="77" spans="1:15" ht="13.5" customHeight="1">
      <c r="A77" s="15" t="s">
        <v>15</v>
      </c>
      <c r="B77" s="61">
        <v>45536</v>
      </c>
      <c r="C77" s="14">
        <v>11245</v>
      </c>
      <c r="D77" s="61">
        <v>45658</v>
      </c>
      <c r="E77" s="61">
        <v>45687</v>
      </c>
      <c r="F77" s="42">
        <f>(E77-D77)+1</f>
        <v>30</v>
      </c>
      <c r="G77" s="60">
        <v>260</v>
      </c>
      <c r="H77" s="14">
        <v>1</v>
      </c>
      <c r="I77" s="109">
        <f>G77/30*H77*F77</f>
        <v>260</v>
      </c>
      <c r="J77" s="56" t="s">
        <v>260</v>
      </c>
      <c r="K77" s="151"/>
      <c r="O77" s="1">
        <f>COUNTIF('Sede Med Ok'!$C:$C,'Boca do Rio Med OK'!C77) + COUNTIF('Barra Med OK'!$C:$C,'Boca do Rio Med OK'!C77) + COUNTIF('Brotas Med OK'!$C:$C,'Boca do Rio Med OK'!C77) + COUNTIF('Cabula Med OK'!$C:$C,'Boca do Rio Med OK'!C77) + COUNTIF('Cajazeiras Med OK'!$C:$C,'Boca do Rio Med OK'!C77) + COUNTIF('CH Med OK'!$C:$C,'Boca do Rio Med OK'!C77) + COUNTIF('Itapagipe Med OK'!$C:$C,'Boca do Rio Med OK'!C77) + COUNTIF('Itapuã Med OK'!$C:$C,'Boca do Rio Med OK'!C77) + COUNTIF('Liberdade Med OK'!$C:$C,'Boca do Rio Med OK'!C77) + COUNTIF('Pau da Lima Med OK'!$C:$C,'Boca do Rio Med OK'!C77) + COUNTIF('SCV Med OK'!$C:$C,'Boca do Rio Med OK'!C77) + COUNTIF('Subúrbio Med OK'!$C:$C,'Boca do Rio Med OK'!C77) + COUNTIF('DVIS Med OK'!$C:$C,'Boca do Rio Med OK'!C77) + COUNTIF('CR Med OK'!$C:$C,'Boca do Rio Med OK'!C77) + COUNTIF('CCZ Med OK'!$C:$C,'Boca do Rio Med OK'!C77) + COUNTIF('DRCA Med OK'!$C:$C,'Boca do Rio Med OK'!C77) + COUNTIF('SAMU Med OK'!$C:$C,'Boca do Rio Med OK'!C77) + COUNTIF('ESPS Med OK'!$C:$C,'Boca do Rio Med OK'!C77) + COUNTIF('LACEM Med OK'!$C:$C,'Boca do Rio Med OK'!C77)</f>
        <v>0</v>
      </c>
    </row>
    <row r="78" spans="1:15" ht="13.5" customHeight="1">
      <c r="A78" s="15" t="s">
        <v>15</v>
      </c>
      <c r="B78" s="61">
        <v>45536</v>
      </c>
      <c r="C78" s="14">
        <v>11259</v>
      </c>
      <c r="D78" s="61">
        <v>45658</v>
      </c>
      <c r="E78" s="61">
        <v>45687</v>
      </c>
      <c r="F78" s="42">
        <f>(E78-D78)+1</f>
        <v>30</v>
      </c>
      <c r="G78" s="60">
        <v>260</v>
      </c>
      <c r="H78" s="14">
        <v>1</v>
      </c>
      <c r="I78" s="109">
        <f>G78/30*H78*F78</f>
        <v>260</v>
      </c>
      <c r="J78" s="56" t="s">
        <v>260</v>
      </c>
      <c r="K78" s="151"/>
      <c r="O78" s="1">
        <f>COUNTIF('Sede Med Ok'!$C:$C,'Boca do Rio Med OK'!C78) + COUNTIF('Barra Med OK'!$C:$C,'Boca do Rio Med OK'!C78) + COUNTIF('Brotas Med OK'!$C:$C,'Boca do Rio Med OK'!C78) + COUNTIF('Cabula Med OK'!$C:$C,'Boca do Rio Med OK'!C78) + COUNTIF('Cajazeiras Med OK'!$C:$C,'Boca do Rio Med OK'!C78) + COUNTIF('CH Med OK'!$C:$C,'Boca do Rio Med OK'!C78) + COUNTIF('Itapagipe Med OK'!$C:$C,'Boca do Rio Med OK'!C78) + COUNTIF('Itapuã Med OK'!$C:$C,'Boca do Rio Med OK'!C78) + COUNTIF('Liberdade Med OK'!$C:$C,'Boca do Rio Med OK'!C78) + COUNTIF('Pau da Lima Med OK'!$C:$C,'Boca do Rio Med OK'!C78) + COUNTIF('SCV Med OK'!$C:$C,'Boca do Rio Med OK'!C78) + COUNTIF('Subúrbio Med OK'!$C:$C,'Boca do Rio Med OK'!C78) + COUNTIF('DVIS Med OK'!$C:$C,'Boca do Rio Med OK'!C78) + COUNTIF('CR Med OK'!$C:$C,'Boca do Rio Med OK'!C78) + COUNTIF('CCZ Med OK'!$C:$C,'Boca do Rio Med OK'!C78) + COUNTIF('DRCA Med OK'!$C:$C,'Boca do Rio Med OK'!C78) + COUNTIF('SAMU Med OK'!$C:$C,'Boca do Rio Med OK'!C78) + COUNTIF('ESPS Med OK'!$C:$C,'Boca do Rio Med OK'!C78) + COUNTIF('LACEM Med OK'!$C:$C,'Boca do Rio Med OK'!C78)</f>
        <v>0</v>
      </c>
    </row>
    <row r="79" spans="1:15" ht="13.5" customHeight="1">
      <c r="A79" s="15" t="s">
        <v>15</v>
      </c>
      <c r="B79" s="61">
        <v>45536</v>
      </c>
      <c r="C79" s="14">
        <v>11260</v>
      </c>
      <c r="D79" s="61">
        <v>45658</v>
      </c>
      <c r="E79" s="61">
        <v>45687</v>
      </c>
      <c r="F79" s="42">
        <f>(E79-D79)+1</f>
        <v>30</v>
      </c>
      <c r="G79" s="60">
        <v>260</v>
      </c>
      <c r="H79" s="14">
        <v>1</v>
      </c>
      <c r="I79" s="109">
        <f>G79/30*H79*F79</f>
        <v>260</v>
      </c>
      <c r="J79" s="56" t="s">
        <v>143</v>
      </c>
      <c r="K79" s="151"/>
      <c r="O79" s="1">
        <f>COUNTIF('Sede Med Ok'!$C:$C,'Boca do Rio Med OK'!C79) + COUNTIF('Barra Med OK'!$C:$C,'Boca do Rio Med OK'!C79) + COUNTIF('Brotas Med OK'!$C:$C,'Boca do Rio Med OK'!C79) + COUNTIF('Cabula Med OK'!$C:$C,'Boca do Rio Med OK'!C79) + COUNTIF('Cajazeiras Med OK'!$C:$C,'Boca do Rio Med OK'!C79) + COUNTIF('CH Med OK'!$C:$C,'Boca do Rio Med OK'!C79) + COUNTIF('Itapagipe Med OK'!$C:$C,'Boca do Rio Med OK'!C79) + COUNTIF('Itapuã Med OK'!$C:$C,'Boca do Rio Med OK'!C79) + COUNTIF('Liberdade Med OK'!$C:$C,'Boca do Rio Med OK'!C79) + COUNTIF('Pau da Lima Med OK'!$C:$C,'Boca do Rio Med OK'!C79) + COUNTIF('SCV Med OK'!$C:$C,'Boca do Rio Med OK'!C79) + COUNTIF('Subúrbio Med OK'!$C:$C,'Boca do Rio Med OK'!C79) + COUNTIF('DVIS Med OK'!$C:$C,'Boca do Rio Med OK'!C79) + COUNTIF('CR Med OK'!$C:$C,'Boca do Rio Med OK'!C79) + COUNTIF('CCZ Med OK'!$C:$C,'Boca do Rio Med OK'!C79) + COUNTIF('DRCA Med OK'!$C:$C,'Boca do Rio Med OK'!C79) + COUNTIF('SAMU Med OK'!$C:$C,'Boca do Rio Med OK'!C79) + COUNTIF('ESPS Med OK'!$C:$C,'Boca do Rio Med OK'!C79) + COUNTIF('LACEM Med OK'!$C:$C,'Boca do Rio Med OK'!C79)</f>
        <v>0</v>
      </c>
    </row>
    <row r="80" spans="1:15" ht="13.5" customHeight="1">
      <c r="A80" s="15"/>
      <c r="B80" s="61"/>
      <c r="C80" s="69"/>
      <c r="D80" s="61"/>
      <c r="E80" s="61"/>
      <c r="F80" s="42"/>
      <c r="G80" s="110"/>
      <c r="H80" s="14"/>
      <c r="I80" s="109">
        <f>G80/30*H80*F80</f>
        <v>0</v>
      </c>
      <c r="J80" s="67"/>
      <c r="K80" s="151"/>
      <c r="O80" s="1">
        <f>COUNTIF('Sede Med Ok'!$C:$C,'Boca do Rio Med OK'!C80) + COUNTIF('Barra Med OK'!$C:$C,'Boca do Rio Med OK'!C80) + COUNTIF('Brotas Med OK'!$C:$C,'Boca do Rio Med OK'!C80) + COUNTIF('Cabula Med OK'!$C:$C,'Boca do Rio Med OK'!C80) + COUNTIF('Cajazeiras Med OK'!$C:$C,'Boca do Rio Med OK'!C80) + COUNTIF('CH Med OK'!$C:$C,'Boca do Rio Med OK'!C80) + COUNTIF('Itapagipe Med OK'!$C:$C,'Boca do Rio Med OK'!C80) + COUNTIF('Itapuã Med OK'!$C:$C,'Boca do Rio Med OK'!C80) + COUNTIF('Liberdade Med OK'!$C:$C,'Boca do Rio Med OK'!C80) + COUNTIF('Pau da Lima Med OK'!$C:$C,'Boca do Rio Med OK'!C80) + COUNTIF('SCV Med OK'!$C:$C,'Boca do Rio Med OK'!C80) + COUNTIF('Subúrbio Med OK'!$C:$C,'Boca do Rio Med OK'!C80) + COUNTIF('DVIS Med OK'!$C:$C,'Boca do Rio Med OK'!C80) + COUNTIF('CR Med OK'!$C:$C,'Boca do Rio Med OK'!C80) + COUNTIF('CCZ Med OK'!$C:$C,'Boca do Rio Med OK'!C80) + COUNTIF('DRCA Med OK'!$C:$C,'Boca do Rio Med OK'!C80) + COUNTIF('SAMU Med OK'!$C:$C,'Boca do Rio Med OK'!C80) + COUNTIF('ESPS Med OK'!$C:$C,'Boca do Rio Med OK'!C80) + COUNTIF('LACEM Med OK'!$C:$C,'Boca do Rio Med OK'!C80)</f>
        <v>0</v>
      </c>
    </row>
    <row r="81" spans="1:15" ht="13.5" customHeight="1">
      <c r="A81" s="38" t="s">
        <v>259</v>
      </c>
      <c r="B81" s="99"/>
      <c r="C81" s="98"/>
      <c r="D81" s="36"/>
      <c r="E81" s="36"/>
      <c r="F81" s="37"/>
      <c r="G81" s="97"/>
      <c r="H81" s="11">
        <f>SUM(H77:H80)</f>
        <v>3</v>
      </c>
      <c r="I81" s="108">
        <f>SUM(I77:I80)</f>
        <v>780</v>
      </c>
      <c r="J81" s="35"/>
      <c r="K81" s="107"/>
      <c r="O81" s="1">
        <f>COUNTIF('Sede Med Ok'!$C:$C,'Boca do Rio Med OK'!C81) + COUNTIF('Barra Med OK'!$C:$C,'Boca do Rio Med OK'!C81) + COUNTIF('Brotas Med OK'!$C:$C,'Boca do Rio Med OK'!C81) + COUNTIF('Cabula Med OK'!$C:$C,'Boca do Rio Med OK'!C81) + COUNTIF('Cajazeiras Med OK'!$C:$C,'Boca do Rio Med OK'!C81) + COUNTIF('CH Med OK'!$C:$C,'Boca do Rio Med OK'!C81) + COUNTIF('Itapagipe Med OK'!$C:$C,'Boca do Rio Med OK'!C81) + COUNTIF('Itapuã Med OK'!$C:$C,'Boca do Rio Med OK'!C81) + COUNTIF('Liberdade Med OK'!$C:$C,'Boca do Rio Med OK'!C81) + COUNTIF('Pau da Lima Med OK'!$C:$C,'Boca do Rio Med OK'!C81) + COUNTIF('SCV Med OK'!$C:$C,'Boca do Rio Med OK'!C81) + COUNTIF('Subúrbio Med OK'!$C:$C,'Boca do Rio Med OK'!C81) + COUNTIF('DVIS Med OK'!$C:$C,'Boca do Rio Med OK'!C81) + COUNTIF('CR Med OK'!$C:$C,'Boca do Rio Med OK'!C81) + COUNTIF('CCZ Med OK'!$C:$C,'Boca do Rio Med OK'!C81) + COUNTIF('DRCA Med OK'!$C:$C,'Boca do Rio Med OK'!C81) + COUNTIF('SAMU Med OK'!$C:$C,'Boca do Rio Med OK'!C81) + COUNTIF('ESPS Med OK'!$C:$C,'Boca do Rio Med OK'!C81) + COUNTIF('LACEM Med OK'!$C:$C,'Boca do Rio Med OK'!C81)</f>
        <v>0</v>
      </c>
    </row>
    <row r="82" spans="1:15" ht="13.5" customHeight="1">
      <c r="B82" s="124"/>
      <c r="C82" s="123"/>
      <c r="D82" s="124"/>
      <c r="E82" s="124"/>
      <c r="F82" s="19"/>
      <c r="G82" s="156"/>
      <c r="H82" s="2"/>
      <c r="I82" s="155"/>
      <c r="J82" s="154"/>
      <c r="K82" s="70"/>
      <c r="O82" s="1">
        <f>COUNTIF('Sede Med Ok'!$C:$C,'Boca do Rio Med OK'!C82) + COUNTIF('Barra Med OK'!$C:$C,'Boca do Rio Med OK'!C82) + COUNTIF('Brotas Med OK'!$C:$C,'Boca do Rio Med OK'!C82) + COUNTIF('Cabula Med OK'!$C:$C,'Boca do Rio Med OK'!C82) + COUNTIF('Cajazeiras Med OK'!$C:$C,'Boca do Rio Med OK'!C82) + COUNTIF('CH Med OK'!$C:$C,'Boca do Rio Med OK'!C82) + COUNTIF('Itapagipe Med OK'!$C:$C,'Boca do Rio Med OK'!C82) + COUNTIF('Itapuã Med OK'!$C:$C,'Boca do Rio Med OK'!C82) + COUNTIF('Liberdade Med OK'!$C:$C,'Boca do Rio Med OK'!C82) + COUNTIF('Pau da Lima Med OK'!$C:$C,'Boca do Rio Med OK'!C82) + COUNTIF('SCV Med OK'!$C:$C,'Boca do Rio Med OK'!C82) + COUNTIF('Subúrbio Med OK'!$C:$C,'Boca do Rio Med OK'!C82) + COUNTIF('DVIS Med OK'!$C:$C,'Boca do Rio Med OK'!C82) + COUNTIF('CR Med OK'!$C:$C,'Boca do Rio Med OK'!C82) + COUNTIF('CCZ Med OK'!$C:$C,'Boca do Rio Med OK'!C82) + COUNTIF('DRCA Med OK'!$C:$C,'Boca do Rio Med OK'!C82) + COUNTIF('SAMU Med OK'!$C:$C,'Boca do Rio Med OK'!C82) + COUNTIF('ESPS Med OK'!$C:$C,'Boca do Rio Med OK'!C82) + COUNTIF('LACEM Med OK'!$C:$C,'Boca do Rio Med OK'!C82)</f>
        <v>0</v>
      </c>
    </row>
    <row r="83" spans="1:15" ht="13.5" customHeight="1">
      <c r="A83" s="15" t="s">
        <v>18</v>
      </c>
      <c r="B83" s="61">
        <v>45536</v>
      </c>
      <c r="C83" s="14">
        <v>8067</v>
      </c>
      <c r="D83" s="61">
        <v>45658</v>
      </c>
      <c r="E83" s="61">
        <v>45687</v>
      </c>
      <c r="F83" s="42">
        <f>(E83-D83)+1</f>
        <v>30</v>
      </c>
      <c r="G83" s="60">
        <v>235</v>
      </c>
      <c r="H83" s="14">
        <v>1</v>
      </c>
      <c r="I83" s="109">
        <f>G83/30*H83*F83</f>
        <v>235</v>
      </c>
      <c r="J83" s="54" t="s">
        <v>216</v>
      </c>
      <c r="K83" s="151"/>
      <c r="O83" s="1">
        <f>COUNTIF('Sede Med Ok'!$C:$C,'Boca do Rio Med OK'!C83) + COUNTIF('Barra Med OK'!$C:$C,'Boca do Rio Med OK'!C83) + COUNTIF('Brotas Med OK'!$C:$C,'Boca do Rio Med OK'!C83) + COUNTIF('Cabula Med OK'!$C:$C,'Boca do Rio Med OK'!C83) + COUNTIF('Cajazeiras Med OK'!$C:$C,'Boca do Rio Med OK'!C83) + COUNTIF('CH Med OK'!$C:$C,'Boca do Rio Med OK'!C83) + COUNTIF('Itapagipe Med OK'!$C:$C,'Boca do Rio Med OK'!C83) + COUNTIF('Itapuã Med OK'!$C:$C,'Boca do Rio Med OK'!C83) + COUNTIF('Liberdade Med OK'!$C:$C,'Boca do Rio Med OK'!C83) + COUNTIF('Pau da Lima Med OK'!$C:$C,'Boca do Rio Med OK'!C83) + COUNTIF('SCV Med OK'!$C:$C,'Boca do Rio Med OK'!C83) + COUNTIF('Subúrbio Med OK'!$C:$C,'Boca do Rio Med OK'!C83) + COUNTIF('DVIS Med OK'!$C:$C,'Boca do Rio Med OK'!C83) + COUNTIF('CR Med OK'!$C:$C,'Boca do Rio Med OK'!C83) + COUNTIF('CCZ Med OK'!$C:$C,'Boca do Rio Med OK'!C83) + COUNTIF('DRCA Med OK'!$C:$C,'Boca do Rio Med OK'!C83) + COUNTIF('SAMU Med OK'!$C:$C,'Boca do Rio Med OK'!C83) + COUNTIF('ESPS Med OK'!$C:$C,'Boca do Rio Med OK'!C83) + COUNTIF('LACEM Med OK'!$C:$C,'Boca do Rio Med OK'!C83)</f>
        <v>0</v>
      </c>
    </row>
    <row r="84" spans="1:15" ht="13.5" customHeight="1">
      <c r="A84" s="15" t="s">
        <v>18</v>
      </c>
      <c r="B84" s="61">
        <v>45536</v>
      </c>
      <c r="C84" s="14">
        <v>11371</v>
      </c>
      <c r="D84" s="61">
        <v>45658</v>
      </c>
      <c r="E84" s="61">
        <v>45687</v>
      </c>
      <c r="F84" s="42">
        <f>(E84-D84)+1</f>
        <v>30</v>
      </c>
      <c r="G84" s="60">
        <v>235</v>
      </c>
      <c r="H84" s="14">
        <v>1</v>
      </c>
      <c r="I84" s="109">
        <f>G84/30*H84*F84</f>
        <v>235</v>
      </c>
      <c r="J84" s="54" t="s">
        <v>258</v>
      </c>
      <c r="K84" s="151"/>
      <c r="O84" s="1">
        <f>COUNTIF('Sede Med Ok'!$C:$C,'Boca do Rio Med OK'!C84) + COUNTIF('Barra Med OK'!$C:$C,'Boca do Rio Med OK'!C84) + COUNTIF('Brotas Med OK'!$C:$C,'Boca do Rio Med OK'!C84) + COUNTIF('Cabula Med OK'!$C:$C,'Boca do Rio Med OK'!C84) + COUNTIF('Cajazeiras Med OK'!$C:$C,'Boca do Rio Med OK'!C84) + COUNTIF('CH Med OK'!$C:$C,'Boca do Rio Med OK'!C84) + COUNTIF('Itapagipe Med OK'!$C:$C,'Boca do Rio Med OK'!C84) + COUNTIF('Itapuã Med OK'!$C:$C,'Boca do Rio Med OK'!C84) + COUNTIF('Liberdade Med OK'!$C:$C,'Boca do Rio Med OK'!C84) + COUNTIF('Pau da Lima Med OK'!$C:$C,'Boca do Rio Med OK'!C84) + COUNTIF('SCV Med OK'!$C:$C,'Boca do Rio Med OK'!C84) + COUNTIF('Subúrbio Med OK'!$C:$C,'Boca do Rio Med OK'!C84) + COUNTIF('DVIS Med OK'!$C:$C,'Boca do Rio Med OK'!C84) + COUNTIF('CR Med OK'!$C:$C,'Boca do Rio Med OK'!C84) + COUNTIF('CCZ Med OK'!$C:$C,'Boca do Rio Med OK'!C84) + COUNTIF('DRCA Med OK'!$C:$C,'Boca do Rio Med OK'!C84) + COUNTIF('SAMU Med OK'!$C:$C,'Boca do Rio Med OK'!C84) + COUNTIF('ESPS Med OK'!$C:$C,'Boca do Rio Med OK'!C84) + COUNTIF('LACEM Med OK'!$C:$C,'Boca do Rio Med OK'!C84)</f>
        <v>0</v>
      </c>
    </row>
    <row r="85" spans="1:15" ht="13.5" customHeight="1">
      <c r="A85" s="15" t="s">
        <v>18</v>
      </c>
      <c r="B85" s="61">
        <v>45536</v>
      </c>
      <c r="C85" s="14">
        <v>12036</v>
      </c>
      <c r="D85" s="61">
        <v>45658</v>
      </c>
      <c r="E85" s="61">
        <v>45687</v>
      </c>
      <c r="F85" s="42">
        <f>(E85-D85)+1</f>
        <v>30</v>
      </c>
      <c r="G85" s="60">
        <v>235</v>
      </c>
      <c r="H85" s="14">
        <v>1</v>
      </c>
      <c r="I85" s="109">
        <f>G85/30*H85*F85</f>
        <v>235</v>
      </c>
      <c r="J85" s="54" t="s">
        <v>112</v>
      </c>
      <c r="K85" s="151"/>
      <c r="O85" s="1">
        <f>COUNTIF('Sede Med Ok'!$C:$C,'Boca do Rio Med OK'!C85) + COUNTIF('Barra Med OK'!$C:$C,'Boca do Rio Med OK'!C85) + COUNTIF('Brotas Med OK'!$C:$C,'Boca do Rio Med OK'!C85) + COUNTIF('Cabula Med OK'!$C:$C,'Boca do Rio Med OK'!C85) + COUNTIF('Cajazeiras Med OK'!$C:$C,'Boca do Rio Med OK'!C85) + COUNTIF('CH Med OK'!$C:$C,'Boca do Rio Med OK'!C85) + COUNTIF('Itapagipe Med OK'!$C:$C,'Boca do Rio Med OK'!C85) + COUNTIF('Itapuã Med OK'!$C:$C,'Boca do Rio Med OK'!C85) + COUNTIF('Liberdade Med OK'!$C:$C,'Boca do Rio Med OK'!C85) + COUNTIF('Pau da Lima Med OK'!$C:$C,'Boca do Rio Med OK'!C85) + COUNTIF('SCV Med OK'!$C:$C,'Boca do Rio Med OK'!C85) + COUNTIF('Subúrbio Med OK'!$C:$C,'Boca do Rio Med OK'!C85) + COUNTIF('DVIS Med OK'!$C:$C,'Boca do Rio Med OK'!C85) + COUNTIF('CR Med OK'!$C:$C,'Boca do Rio Med OK'!C85) + COUNTIF('CCZ Med OK'!$C:$C,'Boca do Rio Med OK'!C85) + COUNTIF('DRCA Med OK'!$C:$C,'Boca do Rio Med OK'!C85) + COUNTIF('SAMU Med OK'!$C:$C,'Boca do Rio Med OK'!C85) + COUNTIF('ESPS Med OK'!$C:$C,'Boca do Rio Med OK'!C85) + COUNTIF('LACEM Med OK'!$C:$C,'Boca do Rio Med OK'!C85)</f>
        <v>0</v>
      </c>
    </row>
    <row r="86" spans="1:15" ht="13.5" customHeight="1">
      <c r="A86" s="15" t="s">
        <v>18</v>
      </c>
      <c r="B86" s="61">
        <v>45536</v>
      </c>
      <c r="C86" s="14">
        <v>11908</v>
      </c>
      <c r="D86" s="61">
        <v>45658</v>
      </c>
      <c r="E86" s="61">
        <v>45687</v>
      </c>
      <c r="F86" s="42">
        <f>(E86-D86)+1</f>
        <v>30</v>
      </c>
      <c r="G86" s="60">
        <v>235</v>
      </c>
      <c r="H86" s="14">
        <v>1</v>
      </c>
      <c r="I86" s="109">
        <f>G86/30*H86*F86</f>
        <v>235</v>
      </c>
      <c r="J86" s="54" t="s">
        <v>185</v>
      </c>
      <c r="K86" s="151"/>
      <c r="O86" s="1">
        <f>COUNTIF('Sede Med Ok'!$C:$C,'Boca do Rio Med OK'!C86) + COUNTIF('Barra Med OK'!$C:$C,'Boca do Rio Med OK'!C86) + COUNTIF('Brotas Med OK'!$C:$C,'Boca do Rio Med OK'!C86) + COUNTIF('Cabula Med OK'!$C:$C,'Boca do Rio Med OK'!C86) + COUNTIF('Cajazeiras Med OK'!$C:$C,'Boca do Rio Med OK'!C86) + COUNTIF('CH Med OK'!$C:$C,'Boca do Rio Med OK'!C86) + COUNTIF('Itapagipe Med OK'!$C:$C,'Boca do Rio Med OK'!C86) + COUNTIF('Itapuã Med OK'!$C:$C,'Boca do Rio Med OK'!C86) + COUNTIF('Liberdade Med OK'!$C:$C,'Boca do Rio Med OK'!C86) + COUNTIF('Pau da Lima Med OK'!$C:$C,'Boca do Rio Med OK'!C86) + COUNTIF('SCV Med OK'!$C:$C,'Boca do Rio Med OK'!C86) + COUNTIF('Subúrbio Med OK'!$C:$C,'Boca do Rio Med OK'!C86) + COUNTIF('DVIS Med OK'!$C:$C,'Boca do Rio Med OK'!C86) + COUNTIF('CR Med OK'!$C:$C,'Boca do Rio Med OK'!C86) + COUNTIF('CCZ Med OK'!$C:$C,'Boca do Rio Med OK'!C86) + COUNTIF('DRCA Med OK'!$C:$C,'Boca do Rio Med OK'!C86) + COUNTIF('SAMU Med OK'!$C:$C,'Boca do Rio Med OK'!C86) + COUNTIF('ESPS Med OK'!$C:$C,'Boca do Rio Med OK'!C86) + COUNTIF('LACEM Med OK'!$C:$C,'Boca do Rio Med OK'!C86)</f>
        <v>0</v>
      </c>
    </row>
    <row r="87" spans="1:15" ht="13.5" customHeight="1">
      <c r="A87" s="15"/>
      <c r="B87" s="61"/>
      <c r="C87" s="14"/>
      <c r="D87" s="61"/>
      <c r="E87" s="61"/>
      <c r="F87" s="42"/>
      <c r="G87" s="110"/>
      <c r="H87" s="14"/>
      <c r="I87" s="109">
        <f>G87/30*H87*F87</f>
        <v>0</v>
      </c>
      <c r="J87" s="67"/>
      <c r="K87" s="151"/>
      <c r="O87" s="1">
        <f>COUNTIF('Sede Med Ok'!$C:$C,'Boca do Rio Med OK'!C87) + COUNTIF('Barra Med OK'!$C:$C,'Boca do Rio Med OK'!C87) + COUNTIF('Brotas Med OK'!$C:$C,'Boca do Rio Med OK'!C87) + COUNTIF('Cabula Med OK'!$C:$C,'Boca do Rio Med OK'!C87) + COUNTIF('Cajazeiras Med OK'!$C:$C,'Boca do Rio Med OK'!C87) + COUNTIF('CH Med OK'!$C:$C,'Boca do Rio Med OK'!C87) + COUNTIF('Itapagipe Med OK'!$C:$C,'Boca do Rio Med OK'!C87) + COUNTIF('Itapuã Med OK'!$C:$C,'Boca do Rio Med OK'!C87) + COUNTIF('Liberdade Med OK'!$C:$C,'Boca do Rio Med OK'!C87) + COUNTIF('Pau da Lima Med OK'!$C:$C,'Boca do Rio Med OK'!C87) + COUNTIF('SCV Med OK'!$C:$C,'Boca do Rio Med OK'!C87) + COUNTIF('Subúrbio Med OK'!$C:$C,'Boca do Rio Med OK'!C87) + COUNTIF('DVIS Med OK'!$C:$C,'Boca do Rio Med OK'!C87) + COUNTIF('CR Med OK'!$C:$C,'Boca do Rio Med OK'!C87) + COUNTIF('CCZ Med OK'!$C:$C,'Boca do Rio Med OK'!C87) + COUNTIF('DRCA Med OK'!$C:$C,'Boca do Rio Med OK'!C87) + COUNTIF('SAMU Med OK'!$C:$C,'Boca do Rio Med OK'!C87) + COUNTIF('ESPS Med OK'!$C:$C,'Boca do Rio Med OK'!C87) + COUNTIF('LACEM Med OK'!$C:$C,'Boca do Rio Med OK'!C87)</f>
        <v>0</v>
      </c>
    </row>
    <row r="88" spans="1:15" ht="13.5" customHeight="1">
      <c r="A88" s="38" t="s">
        <v>257</v>
      </c>
      <c r="B88" s="99"/>
      <c r="C88" s="98"/>
      <c r="D88" s="36"/>
      <c r="E88" s="36"/>
      <c r="F88" s="37"/>
      <c r="G88" s="97"/>
      <c r="H88" s="11">
        <f>SUM(H83:H87)</f>
        <v>4</v>
      </c>
      <c r="I88" s="108">
        <f>SUM(I83:I87)</f>
        <v>940</v>
      </c>
      <c r="J88" s="35"/>
      <c r="K88" s="107"/>
      <c r="O88" s="1">
        <f>COUNTIF('Sede Med Ok'!$C:$C,'Boca do Rio Med OK'!C88) + COUNTIF('Barra Med OK'!$C:$C,'Boca do Rio Med OK'!C88) + COUNTIF('Brotas Med OK'!$C:$C,'Boca do Rio Med OK'!C88) + COUNTIF('Cabula Med OK'!$C:$C,'Boca do Rio Med OK'!C88) + COUNTIF('Cajazeiras Med OK'!$C:$C,'Boca do Rio Med OK'!C88) + COUNTIF('CH Med OK'!$C:$C,'Boca do Rio Med OK'!C88) + COUNTIF('Itapagipe Med OK'!$C:$C,'Boca do Rio Med OK'!C88) + COUNTIF('Itapuã Med OK'!$C:$C,'Boca do Rio Med OK'!C88) + COUNTIF('Liberdade Med OK'!$C:$C,'Boca do Rio Med OK'!C88) + COUNTIF('Pau da Lima Med OK'!$C:$C,'Boca do Rio Med OK'!C88) + COUNTIF('SCV Med OK'!$C:$C,'Boca do Rio Med OK'!C88) + COUNTIF('Subúrbio Med OK'!$C:$C,'Boca do Rio Med OK'!C88) + COUNTIF('DVIS Med OK'!$C:$C,'Boca do Rio Med OK'!C88) + COUNTIF('CR Med OK'!$C:$C,'Boca do Rio Med OK'!C88) + COUNTIF('CCZ Med OK'!$C:$C,'Boca do Rio Med OK'!C88) + COUNTIF('DRCA Med OK'!$C:$C,'Boca do Rio Med OK'!C88) + COUNTIF('SAMU Med OK'!$C:$C,'Boca do Rio Med OK'!C88) + COUNTIF('ESPS Med OK'!$C:$C,'Boca do Rio Med OK'!C88) + COUNTIF('LACEM Med OK'!$C:$C,'Boca do Rio Med OK'!C88)</f>
        <v>0</v>
      </c>
    </row>
    <row r="89" spans="1:15" ht="13.5" customHeight="1">
      <c r="B89" s="124"/>
      <c r="C89" s="123"/>
      <c r="D89" s="124"/>
      <c r="E89" s="124"/>
      <c r="F89" s="19"/>
      <c r="G89" s="156"/>
      <c r="H89" s="2"/>
      <c r="I89" s="155"/>
      <c r="J89" s="154"/>
      <c r="K89" s="70"/>
      <c r="O89" s="1">
        <f>COUNTIF('Sede Med Ok'!$C:$C,'Boca do Rio Med OK'!C89) + COUNTIF('Barra Med OK'!$C:$C,'Boca do Rio Med OK'!C89) + COUNTIF('Brotas Med OK'!$C:$C,'Boca do Rio Med OK'!C89) + COUNTIF('Cabula Med OK'!$C:$C,'Boca do Rio Med OK'!C89) + COUNTIF('Cajazeiras Med OK'!$C:$C,'Boca do Rio Med OK'!C89) + COUNTIF('CH Med OK'!$C:$C,'Boca do Rio Med OK'!C89) + COUNTIF('Itapagipe Med OK'!$C:$C,'Boca do Rio Med OK'!C89) + COUNTIF('Itapuã Med OK'!$C:$C,'Boca do Rio Med OK'!C89) + COUNTIF('Liberdade Med OK'!$C:$C,'Boca do Rio Med OK'!C89) + COUNTIF('Pau da Lima Med OK'!$C:$C,'Boca do Rio Med OK'!C89) + COUNTIF('SCV Med OK'!$C:$C,'Boca do Rio Med OK'!C89) + COUNTIF('Subúrbio Med OK'!$C:$C,'Boca do Rio Med OK'!C89) + COUNTIF('DVIS Med OK'!$C:$C,'Boca do Rio Med OK'!C89) + COUNTIF('CR Med OK'!$C:$C,'Boca do Rio Med OK'!C89) + COUNTIF('CCZ Med OK'!$C:$C,'Boca do Rio Med OK'!C89) + COUNTIF('DRCA Med OK'!$C:$C,'Boca do Rio Med OK'!C89) + COUNTIF('SAMU Med OK'!$C:$C,'Boca do Rio Med OK'!C89) + COUNTIF('ESPS Med OK'!$C:$C,'Boca do Rio Med OK'!C89) + COUNTIF('LACEM Med OK'!$C:$C,'Boca do Rio Med OK'!C89)</f>
        <v>0</v>
      </c>
    </row>
    <row r="90" spans="1:15" ht="13.5" customHeight="1">
      <c r="A90" s="15" t="s">
        <v>18</v>
      </c>
      <c r="B90" s="61">
        <v>45536</v>
      </c>
      <c r="C90" s="14">
        <v>12033</v>
      </c>
      <c r="D90" s="61">
        <v>45658</v>
      </c>
      <c r="E90" s="61">
        <v>45687</v>
      </c>
      <c r="F90" s="42">
        <f t="shared" ref="F90:F95" si="11">(E90-D90)+1</f>
        <v>30</v>
      </c>
      <c r="G90" s="60">
        <v>235</v>
      </c>
      <c r="H90" s="14">
        <v>1</v>
      </c>
      <c r="I90" s="109">
        <f t="shared" ref="I90:I96" si="12">G90/30*H90*F90</f>
        <v>235</v>
      </c>
      <c r="J90" s="54" t="s">
        <v>194</v>
      </c>
      <c r="K90" s="151"/>
      <c r="O90" s="1">
        <f>COUNTIF('Sede Med Ok'!$C:$C,'Boca do Rio Med OK'!C90) + COUNTIF('Barra Med OK'!$C:$C,'Boca do Rio Med OK'!C90) + COUNTIF('Brotas Med OK'!$C:$C,'Boca do Rio Med OK'!C90) + COUNTIF('Cabula Med OK'!$C:$C,'Boca do Rio Med OK'!C90) + COUNTIF('Cajazeiras Med OK'!$C:$C,'Boca do Rio Med OK'!C90) + COUNTIF('CH Med OK'!$C:$C,'Boca do Rio Med OK'!C90) + COUNTIF('Itapagipe Med OK'!$C:$C,'Boca do Rio Med OK'!C90) + COUNTIF('Itapuã Med OK'!$C:$C,'Boca do Rio Med OK'!C90) + COUNTIF('Liberdade Med OK'!$C:$C,'Boca do Rio Med OK'!C90) + COUNTIF('Pau da Lima Med OK'!$C:$C,'Boca do Rio Med OK'!C90) + COUNTIF('SCV Med OK'!$C:$C,'Boca do Rio Med OK'!C90) + COUNTIF('Subúrbio Med OK'!$C:$C,'Boca do Rio Med OK'!C90) + COUNTIF('DVIS Med OK'!$C:$C,'Boca do Rio Med OK'!C90) + COUNTIF('CR Med OK'!$C:$C,'Boca do Rio Med OK'!C90) + COUNTIF('CCZ Med OK'!$C:$C,'Boca do Rio Med OK'!C90) + COUNTIF('DRCA Med OK'!$C:$C,'Boca do Rio Med OK'!C90) + COUNTIF('SAMU Med OK'!$C:$C,'Boca do Rio Med OK'!C90) + COUNTIF('ESPS Med OK'!$C:$C,'Boca do Rio Med OK'!C90) + COUNTIF('LACEM Med OK'!$C:$C,'Boca do Rio Med OK'!C90)</f>
        <v>0</v>
      </c>
    </row>
    <row r="91" spans="1:15" ht="13.5" customHeight="1">
      <c r="A91" s="15" t="s">
        <v>18</v>
      </c>
      <c r="B91" s="61">
        <v>45536</v>
      </c>
      <c r="C91" s="14">
        <v>13920</v>
      </c>
      <c r="D91" s="61">
        <v>45658</v>
      </c>
      <c r="E91" s="61">
        <v>45687</v>
      </c>
      <c r="F91" s="42">
        <f t="shared" si="11"/>
        <v>30</v>
      </c>
      <c r="G91" s="60">
        <v>235</v>
      </c>
      <c r="H91" s="14">
        <v>1</v>
      </c>
      <c r="I91" s="109">
        <f t="shared" si="12"/>
        <v>235</v>
      </c>
      <c r="J91" s="54" t="s">
        <v>256</v>
      </c>
      <c r="K91" s="151"/>
      <c r="O91" s="1">
        <f>COUNTIF('Sede Med Ok'!$C:$C,'Boca do Rio Med OK'!C91) + COUNTIF('Barra Med OK'!$C:$C,'Boca do Rio Med OK'!C91) + COUNTIF('Brotas Med OK'!$C:$C,'Boca do Rio Med OK'!C91) + COUNTIF('Cabula Med OK'!$C:$C,'Boca do Rio Med OK'!C91) + COUNTIF('Cajazeiras Med OK'!$C:$C,'Boca do Rio Med OK'!C91) + COUNTIF('CH Med OK'!$C:$C,'Boca do Rio Med OK'!C91) + COUNTIF('Itapagipe Med OK'!$C:$C,'Boca do Rio Med OK'!C91) + COUNTIF('Itapuã Med OK'!$C:$C,'Boca do Rio Med OK'!C91) + COUNTIF('Liberdade Med OK'!$C:$C,'Boca do Rio Med OK'!C91) + COUNTIF('Pau da Lima Med OK'!$C:$C,'Boca do Rio Med OK'!C91) + COUNTIF('SCV Med OK'!$C:$C,'Boca do Rio Med OK'!C91) + COUNTIF('Subúrbio Med OK'!$C:$C,'Boca do Rio Med OK'!C91) + COUNTIF('DVIS Med OK'!$C:$C,'Boca do Rio Med OK'!C91) + COUNTIF('CR Med OK'!$C:$C,'Boca do Rio Med OK'!C91) + COUNTIF('CCZ Med OK'!$C:$C,'Boca do Rio Med OK'!C91) + COUNTIF('DRCA Med OK'!$C:$C,'Boca do Rio Med OK'!C91) + COUNTIF('SAMU Med OK'!$C:$C,'Boca do Rio Med OK'!C91) + COUNTIF('ESPS Med OK'!$C:$C,'Boca do Rio Med OK'!C91) + COUNTIF('LACEM Med OK'!$C:$C,'Boca do Rio Med OK'!C91)</f>
        <v>0</v>
      </c>
    </row>
    <row r="92" spans="1:15" ht="13.5" customHeight="1">
      <c r="A92" s="15" t="s">
        <v>18</v>
      </c>
      <c r="B92" s="61">
        <v>45536</v>
      </c>
      <c r="C92" s="14">
        <v>6183</v>
      </c>
      <c r="D92" s="61">
        <v>45658</v>
      </c>
      <c r="E92" s="61">
        <v>45687</v>
      </c>
      <c r="F92" s="42">
        <f t="shared" si="11"/>
        <v>30</v>
      </c>
      <c r="G92" s="60">
        <v>235</v>
      </c>
      <c r="H92" s="14">
        <v>1</v>
      </c>
      <c r="I92" s="109">
        <f t="shared" si="12"/>
        <v>235</v>
      </c>
      <c r="J92" s="54" t="s">
        <v>216</v>
      </c>
      <c r="K92" s="151"/>
      <c r="O92" s="1">
        <f>COUNTIF('Sede Med Ok'!$C:$C,'Boca do Rio Med OK'!C92) + COUNTIF('Barra Med OK'!$C:$C,'Boca do Rio Med OK'!C92) + COUNTIF('Brotas Med OK'!$C:$C,'Boca do Rio Med OK'!C92) + COUNTIF('Cabula Med OK'!$C:$C,'Boca do Rio Med OK'!C92) + COUNTIF('Cajazeiras Med OK'!$C:$C,'Boca do Rio Med OK'!C92) + COUNTIF('CH Med OK'!$C:$C,'Boca do Rio Med OK'!C92) + COUNTIF('Itapagipe Med OK'!$C:$C,'Boca do Rio Med OK'!C92) + COUNTIF('Itapuã Med OK'!$C:$C,'Boca do Rio Med OK'!C92) + COUNTIF('Liberdade Med OK'!$C:$C,'Boca do Rio Med OK'!C92) + COUNTIF('Pau da Lima Med OK'!$C:$C,'Boca do Rio Med OK'!C92) + COUNTIF('SCV Med OK'!$C:$C,'Boca do Rio Med OK'!C92) + COUNTIF('Subúrbio Med OK'!$C:$C,'Boca do Rio Med OK'!C92) + COUNTIF('DVIS Med OK'!$C:$C,'Boca do Rio Med OK'!C92) + COUNTIF('CR Med OK'!$C:$C,'Boca do Rio Med OK'!C92) + COUNTIF('CCZ Med OK'!$C:$C,'Boca do Rio Med OK'!C92) + COUNTIF('DRCA Med OK'!$C:$C,'Boca do Rio Med OK'!C92) + COUNTIF('SAMU Med OK'!$C:$C,'Boca do Rio Med OK'!C92) + COUNTIF('ESPS Med OK'!$C:$C,'Boca do Rio Med OK'!C92) + COUNTIF('LACEM Med OK'!$C:$C,'Boca do Rio Med OK'!C92)</f>
        <v>0</v>
      </c>
    </row>
    <row r="93" spans="1:15" ht="13.5" customHeight="1">
      <c r="A93" s="15" t="s">
        <v>18</v>
      </c>
      <c r="B93" s="61">
        <v>45536</v>
      </c>
      <c r="C93" s="14">
        <v>6296</v>
      </c>
      <c r="D93" s="61">
        <v>45658</v>
      </c>
      <c r="E93" s="61">
        <v>45687</v>
      </c>
      <c r="F93" s="42">
        <f t="shared" si="11"/>
        <v>30</v>
      </c>
      <c r="G93" s="60">
        <v>235</v>
      </c>
      <c r="H93" s="14">
        <v>1</v>
      </c>
      <c r="I93" s="59">
        <f t="shared" si="12"/>
        <v>235</v>
      </c>
      <c r="J93" s="58" t="s">
        <v>255</v>
      </c>
      <c r="K93" s="14"/>
      <c r="O93" s="1">
        <f>COUNTIF('Sede Med Ok'!$C:$C,'Boca do Rio Med OK'!C93) + COUNTIF('Barra Med OK'!$C:$C,'Boca do Rio Med OK'!C93) + COUNTIF('Brotas Med OK'!$C:$C,'Boca do Rio Med OK'!C93) + COUNTIF('Cabula Med OK'!$C:$C,'Boca do Rio Med OK'!C93) + COUNTIF('Cajazeiras Med OK'!$C:$C,'Boca do Rio Med OK'!C93) + COUNTIF('CH Med OK'!$C:$C,'Boca do Rio Med OK'!C93) + COUNTIF('Itapagipe Med OK'!$C:$C,'Boca do Rio Med OK'!C93) + COUNTIF('Itapuã Med OK'!$C:$C,'Boca do Rio Med OK'!C93) + COUNTIF('Liberdade Med OK'!$C:$C,'Boca do Rio Med OK'!C93) + COUNTIF('Pau da Lima Med OK'!$C:$C,'Boca do Rio Med OK'!C93) + COUNTIF('SCV Med OK'!$C:$C,'Boca do Rio Med OK'!C93) + COUNTIF('Subúrbio Med OK'!$C:$C,'Boca do Rio Med OK'!C93) + COUNTIF('DVIS Med OK'!$C:$C,'Boca do Rio Med OK'!C93) + COUNTIF('CR Med OK'!$C:$C,'Boca do Rio Med OK'!C93) + COUNTIF('CCZ Med OK'!$C:$C,'Boca do Rio Med OK'!C93) + COUNTIF('DRCA Med OK'!$C:$C,'Boca do Rio Med OK'!C93) + COUNTIF('SAMU Med OK'!$C:$C,'Boca do Rio Med OK'!C93) + COUNTIF('ESPS Med OK'!$C:$C,'Boca do Rio Med OK'!C93) + COUNTIF('LACEM Med OK'!$C:$C,'Boca do Rio Med OK'!C93)</f>
        <v>0</v>
      </c>
    </row>
    <row r="94" spans="1:15" ht="13.5" customHeight="1">
      <c r="A94" s="15" t="s">
        <v>18</v>
      </c>
      <c r="B94" s="61">
        <v>45536</v>
      </c>
      <c r="C94" s="14">
        <v>11947</v>
      </c>
      <c r="D94" s="61">
        <v>45658</v>
      </c>
      <c r="E94" s="61">
        <v>45687</v>
      </c>
      <c r="F94" s="42">
        <f t="shared" si="11"/>
        <v>30</v>
      </c>
      <c r="G94" s="60">
        <v>235</v>
      </c>
      <c r="H94" s="14">
        <v>1</v>
      </c>
      <c r="I94" s="109">
        <f t="shared" si="12"/>
        <v>235</v>
      </c>
      <c r="J94" s="54" t="s">
        <v>254</v>
      </c>
      <c r="K94" s="151"/>
      <c r="O94" s="1">
        <f>COUNTIF('Sede Med Ok'!$C:$C,'Boca do Rio Med OK'!C94) + COUNTIF('Barra Med OK'!$C:$C,'Boca do Rio Med OK'!C94) + COUNTIF('Brotas Med OK'!$C:$C,'Boca do Rio Med OK'!C94) + COUNTIF('Cabula Med OK'!$C:$C,'Boca do Rio Med OK'!C94) + COUNTIF('Cajazeiras Med OK'!$C:$C,'Boca do Rio Med OK'!C94) + COUNTIF('CH Med OK'!$C:$C,'Boca do Rio Med OK'!C94) + COUNTIF('Itapagipe Med OK'!$C:$C,'Boca do Rio Med OK'!C94) + COUNTIF('Itapuã Med OK'!$C:$C,'Boca do Rio Med OK'!C94) + COUNTIF('Liberdade Med OK'!$C:$C,'Boca do Rio Med OK'!C94) + COUNTIF('Pau da Lima Med OK'!$C:$C,'Boca do Rio Med OK'!C94) + COUNTIF('SCV Med OK'!$C:$C,'Boca do Rio Med OK'!C94) + COUNTIF('Subúrbio Med OK'!$C:$C,'Boca do Rio Med OK'!C94) + COUNTIF('DVIS Med OK'!$C:$C,'Boca do Rio Med OK'!C94) + COUNTIF('CR Med OK'!$C:$C,'Boca do Rio Med OK'!C94) + COUNTIF('CCZ Med OK'!$C:$C,'Boca do Rio Med OK'!C94) + COUNTIF('DRCA Med OK'!$C:$C,'Boca do Rio Med OK'!C94) + COUNTIF('SAMU Med OK'!$C:$C,'Boca do Rio Med OK'!C94) + COUNTIF('ESPS Med OK'!$C:$C,'Boca do Rio Med OK'!C94) + COUNTIF('LACEM Med OK'!$C:$C,'Boca do Rio Med OK'!C94)</f>
        <v>0</v>
      </c>
    </row>
    <row r="95" spans="1:15" ht="13.5" customHeight="1">
      <c r="A95" s="15" t="s">
        <v>18</v>
      </c>
      <c r="B95" s="61">
        <v>45567</v>
      </c>
      <c r="C95" s="14">
        <v>14599</v>
      </c>
      <c r="D95" s="61">
        <v>45658</v>
      </c>
      <c r="E95" s="61">
        <v>45687</v>
      </c>
      <c r="F95" s="114">
        <f t="shared" si="11"/>
        <v>30</v>
      </c>
      <c r="G95" s="60">
        <v>235</v>
      </c>
      <c r="H95" s="14">
        <v>1</v>
      </c>
      <c r="I95" s="109">
        <f t="shared" ref="I95" si="13">G95/30*H95*F95</f>
        <v>235</v>
      </c>
      <c r="J95" s="387" t="s">
        <v>262</v>
      </c>
      <c r="K95" s="157">
        <v>69343</v>
      </c>
      <c r="O95" s="1">
        <f>COUNTIF('Sede Med Ok'!$C:$C,'Boca do Rio Med OK'!C95) + COUNTIF('Barra Med OK'!$C:$C,'Boca do Rio Med OK'!C95) + COUNTIF('Brotas Med OK'!$C:$C,'Boca do Rio Med OK'!C95) + COUNTIF('Cabula Med OK'!$C:$C,'Boca do Rio Med OK'!C95) + COUNTIF('Cajazeiras Med OK'!$C:$C,'Boca do Rio Med OK'!C95) + COUNTIF('CH Med OK'!$C:$C,'Boca do Rio Med OK'!C95) + COUNTIF('Itapagipe Med OK'!$C:$C,'Boca do Rio Med OK'!C95) + COUNTIF('Itapuã Med OK'!$C:$C,'Boca do Rio Med OK'!C95) + COUNTIF('Liberdade Med OK'!$C:$C,'Boca do Rio Med OK'!C95) + COUNTIF('Pau da Lima Med OK'!$C:$C,'Boca do Rio Med OK'!C95) + COUNTIF('SCV Med OK'!$C:$C,'Boca do Rio Med OK'!C95) + COUNTIF('Subúrbio Med OK'!$C:$C,'Boca do Rio Med OK'!C95) + COUNTIF('DVIS Med OK'!$C:$C,'Boca do Rio Med OK'!C95) + COUNTIF('CR Med OK'!$C:$C,'Boca do Rio Med OK'!C95) + COUNTIF('CCZ Med OK'!$C:$C,'Boca do Rio Med OK'!C95) + COUNTIF('DRCA Med OK'!$C:$C,'Boca do Rio Med OK'!C95) + COUNTIF('SAMU Med OK'!$C:$C,'Boca do Rio Med OK'!C95) + COUNTIF('ESPS Med OK'!$C:$C,'Boca do Rio Med OK'!C95) + COUNTIF('LACEM Med OK'!$C:$C,'Boca do Rio Med OK'!C95)</f>
        <v>0</v>
      </c>
    </row>
    <row r="96" spans="1:15" ht="13.5" customHeight="1">
      <c r="A96" s="141"/>
      <c r="B96" s="139"/>
      <c r="C96" s="140"/>
      <c r="D96" s="139"/>
      <c r="E96" s="139"/>
      <c r="F96" s="138"/>
      <c r="G96" s="137"/>
      <c r="H96" s="158"/>
      <c r="I96" s="135">
        <f t="shared" si="12"/>
        <v>0</v>
      </c>
      <c r="J96" s="143"/>
      <c r="K96" s="157"/>
      <c r="O96" s="1">
        <f>COUNTIF('Sede Med Ok'!$C:$C,'Boca do Rio Med OK'!C96) + COUNTIF('Barra Med OK'!$C:$C,'Boca do Rio Med OK'!C96) + COUNTIF('Brotas Med OK'!$C:$C,'Boca do Rio Med OK'!C96) + COUNTIF('Cabula Med OK'!$C:$C,'Boca do Rio Med OK'!C96) + COUNTIF('Cajazeiras Med OK'!$C:$C,'Boca do Rio Med OK'!C96) + COUNTIF('CH Med OK'!$C:$C,'Boca do Rio Med OK'!C96) + COUNTIF('Itapagipe Med OK'!$C:$C,'Boca do Rio Med OK'!C96) + COUNTIF('Itapuã Med OK'!$C:$C,'Boca do Rio Med OK'!C96) + COUNTIF('Liberdade Med OK'!$C:$C,'Boca do Rio Med OK'!C96) + COUNTIF('Pau da Lima Med OK'!$C:$C,'Boca do Rio Med OK'!C96) + COUNTIF('SCV Med OK'!$C:$C,'Boca do Rio Med OK'!C96) + COUNTIF('Subúrbio Med OK'!$C:$C,'Boca do Rio Med OK'!C96) + COUNTIF('DVIS Med OK'!$C:$C,'Boca do Rio Med OK'!C96) + COUNTIF('CR Med OK'!$C:$C,'Boca do Rio Med OK'!C96) + COUNTIF('CCZ Med OK'!$C:$C,'Boca do Rio Med OK'!C96) + COUNTIF('DRCA Med OK'!$C:$C,'Boca do Rio Med OK'!C96) + COUNTIF('SAMU Med OK'!$C:$C,'Boca do Rio Med OK'!C96) + COUNTIF('ESPS Med OK'!$C:$C,'Boca do Rio Med OK'!C96) + COUNTIF('LACEM Med OK'!$C:$C,'Boca do Rio Med OK'!C96)</f>
        <v>0</v>
      </c>
    </row>
    <row r="97" spans="1:15" ht="13.5" customHeight="1">
      <c r="A97" s="38" t="s">
        <v>253</v>
      </c>
      <c r="B97" s="99"/>
      <c r="C97" s="98"/>
      <c r="D97" s="36"/>
      <c r="E97" s="36"/>
      <c r="F97" s="37"/>
      <c r="G97" s="97"/>
      <c r="H97" s="11">
        <f>SUM(H90:H96)</f>
        <v>6</v>
      </c>
      <c r="I97" s="94">
        <f>SUM(I90:I96)</f>
        <v>1410</v>
      </c>
      <c r="J97" s="35"/>
      <c r="K97" s="107"/>
      <c r="O97" s="1">
        <f>COUNTIF('Sede Med Ok'!$C:$C,'Boca do Rio Med OK'!C97) + COUNTIF('Barra Med OK'!$C:$C,'Boca do Rio Med OK'!C97) + COUNTIF('Brotas Med OK'!$C:$C,'Boca do Rio Med OK'!C97) + COUNTIF('Cabula Med OK'!$C:$C,'Boca do Rio Med OK'!C97) + COUNTIF('Cajazeiras Med OK'!$C:$C,'Boca do Rio Med OK'!C97) + COUNTIF('CH Med OK'!$C:$C,'Boca do Rio Med OK'!C97) + COUNTIF('Itapagipe Med OK'!$C:$C,'Boca do Rio Med OK'!C97) + COUNTIF('Itapuã Med OK'!$C:$C,'Boca do Rio Med OK'!C97) + COUNTIF('Liberdade Med OK'!$C:$C,'Boca do Rio Med OK'!C97) + COUNTIF('Pau da Lima Med OK'!$C:$C,'Boca do Rio Med OK'!C97) + COUNTIF('SCV Med OK'!$C:$C,'Boca do Rio Med OK'!C97) + COUNTIF('Subúrbio Med OK'!$C:$C,'Boca do Rio Med OK'!C97) + COUNTIF('DVIS Med OK'!$C:$C,'Boca do Rio Med OK'!C97) + COUNTIF('CR Med OK'!$C:$C,'Boca do Rio Med OK'!C97) + COUNTIF('CCZ Med OK'!$C:$C,'Boca do Rio Med OK'!C97) + COUNTIF('DRCA Med OK'!$C:$C,'Boca do Rio Med OK'!C97) + COUNTIF('SAMU Med OK'!$C:$C,'Boca do Rio Med OK'!C97) + COUNTIF('ESPS Med OK'!$C:$C,'Boca do Rio Med OK'!C97) + COUNTIF('LACEM Med OK'!$C:$C,'Boca do Rio Med OK'!C97)</f>
        <v>0</v>
      </c>
    </row>
    <row r="98" spans="1:15" ht="13.5" customHeight="1">
      <c r="B98" s="124"/>
      <c r="C98" s="123"/>
      <c r="D98" s="124"/>
      <c r="E98" s="124"/>
      <c r="F98" s="19"/>
      <c r="G98" s="156">
        <v>238</v>
      </c>
      <c r="H98" s="2"/>
      <c r="I98" s="155"/>
      <c r="J98" s="154"/>
      <c r="K98" s="70"/>
      <c r="O98" s="1">
        <f>COUNTIF('Sede Med Ok'!$C:$C,'Boca do Rio Med OK'!C98) + COUNTIF('Barra Med OK'!$C:$C,'Boca do Rio Med OK'!C98) + COUNTIF('Brotas Med OK'!$C:$C,'Boca do Rio Med OK'!C98) + COUNTIF('Cabula Med OK'!$C:$C,'Boca do Rio Med OK'!C98) + COUNTIF('Cajazeiras Med OK'!$C:$C,'Boca do Rio Med OK'!C98) + COUNTIF('CH Med OK'!$C:$C,'Boca do Rio Med OK'!C98) + COUNTIF('Itapagipe Med OK'!$C:$C,'Boca do Rio Med OK'!C98) + COUNTIF('Itapuã Med OK'!$C:$C,'Boca do Rio Med OK'!C98) + COUNTIF('Liberdade Med OK'!$C:$C,'Boca do Rio Med OK'!C98) + COUNTIF('Pau da Lima Med OK'!$C:$C,'Boca do Rio Med OK'!C98) + COUNTIF('SCV Med OK'!$C:$C,'Boca do Rio Med OK'!C98) + COUNTIF('Subúrbio Med OK'!$C:$C,'Boca do Rio Med OK'!C98) + COUNTIF('DVIS Med OK'!$C:$C,'Boca do Rio Med OK'!C98) + COUNTIF('CR Med OK'!$C:$C,'Boca do Rio Med OK'!C98) + COUNTIF('CCZ Med OK'!$C:$C,'Boca do Rio Med OK'!C98) + COUNTIF('DRCA Med OK'!$C:$C,'Boca do Rio Med OK'!C98) + COUNTIF('SAMU Med OK'!$C:$C,'Boca do Rio Med OK'!C98) + COUNTIF('ESPS Med OK'!$C:$C,'Boca do Rio Med OK'!C98) + COUNTIF('LACEM Med OK'!$C:$C,'Boca do Rio Med OK'!C98)</f>
        <v>0</v>
      </c>
    </row>
    <row r="99" spans="1:15" ht="13.5" customHeight="1">
      <c r="A99" s="15" t="s">
        <v>18</v>
      </c>
      <c r="B99" s="61">
        <v>45536</v>
      </c>
      <c r="C99" s="14">
        <v>15849</v>
      </c>
      <c r="D99" s="61">
        <v>45658</v>
      </c>
      <c r="E99" s="61">
        <v>45687</v>
      </c>
      <c r="F99" s="42">
        <f>(E99-D99)+1</f>
        <v>30</v>
      </c>
      <c r="G99" s="60">
        <v>235</v>
      </c>
      <c r="H99" s="14">
        <v>1</v>
      </c>
      <c r="I99" s="59">
        <f>G99/30*H99*F99</f>
        <v>235</v>
      </c>
      <c r="J99" s="67" t="s">
        <v>252</v>
      </c>
      <c r="K99" s="51">
        <v>68810</v>
      </c>
      <c r="O99" s="1">
        <f>COUNTIF('Sede Med Ok'!$C:$C,'Boca do Rio Med OK'!C99) + COUNTIF('Barra Med OK'!$C:$C,'Boca do Rio Med OK'!C99) + COUNTIF('Brotas Med OK'!$C:$C,'Boca do Rio Med OK'!C99) + COUNTIF('Cabula Med OK'!$C:$C,'Boca do Rio Med OK'!C99) + COUNTIF('Cajazeiras Med OK'!$C:$C,'Boca do Rio Med OK'!C99) + COUNTIF('CH Med OK'!$C:$C,'Boca do Rio Med OK'!C99) + COUNTIF('Itapagipe Med OK'!$C:$C,'Boca do Rio Med OK'!C99) + COUNTIF('Itapuã Med OK'!$C:$C,'Boca do Rio Med OK'!C99) + COUNTIF('Liberdade Med OK'!$C:$C,'Boca do Rio Med OK'!C99) + COUNTIF('Pau da Lima Med OK'!$C:$C,'Boca do Rio Med OK'!C99) + COUNTIF('SCV Med OK'!$C:$C,'Boca do Rio Med OK'!C99) + COUNTIF('Subúrbio Med OK'!$C:$C,'Boca do Rio Med OK'!C99) + COUNTIF('DVIS Med OK'!$C:$C,'Boca do Rio Med OK'!C99) + COUNTIF('CR Med OK'!$C:$C,'Boca do Rio Med OK'!C99) + COUNTIF('CCZ Med OK'!$C:$C,'Boca do Rio Med OK'!C99) + COUNTIF('DRCA Med OK'!$C:$C,'Boca do Rio Med OK'!C99) + COUNTIF('SAMU Med OK'!$C:$C,'Boca do Rio Med OK'!C99) + COUNTIF('ESPS Med OK'!$C:$C,'Boca do Rio Med OK'!C99) + COUNTIF('LACEM Med OK'!$C:$C,'Boca do Rio Med OK'!C99)</f>
        <v>0</v>
      </c>
    </row>
    <row r="100" spans="1:15" ht="13.5" customHeight="1">
      <c r="A100" s="132" t="s">
        <v>18</v>
      </c>
      <c r="B100" s="130">
        <v>45536</v>
      </c>
      <c r="C100" s="125">
        <v>15702</v>
      </c>
      <c r="D100" s="61">
        <v>45658</v>
      </c>
      <c r="E100" s="61">
        <v>45687</v>
      </c>
      <c r="F100" s="129">
        <f>(E100-D100)+1</f>
        <v>30</v>
      </c>
      <c r="G100" s="128">
        <v>235</v>
      </c>
      <c r="H100" s="125">
        <v>1</v>
      </c>
      <c r="I100" s="153">
        <f>G100/30*H100*F100</f>
        <v>235</v>
      </c>
      <c r="J100" s="142" t="s">
        <v>252</v>
      </c>
      <c r="K100" s="152">
        <v>68794</v>
      </c>
      <c r="O100" s="1">
        <f>COUNTIF('Sede Med Ok'!$C:$C,'Boca do Rio Med OK'!C100) + COUNTIF('Barra Med OK'!$C:$C,'Boca do Rio Med OK'!C100) + COUNTIF('Brotas Med OK'!$C:$C,'Boca do Rio Med OK'!C100) + COUNTIF('Cabula Med OK'!$C:$C,'Boca do Rio Med OK'!C100) + COUNTIF('Cajazeiras Med OK'!$C:$C,'Boca do Rio Med OK'!C100) + COUNTIF('CH Med OK'!$C:$C,'Boca do Rio Med OK'!C100) + COUNTIF('Itapagipe Med OK'!$C:$C,'Boca do Rio Med OK'!C100) + COUNTIF('Itapuã Med OK'!$C:$C,'Boca do Rio Med OK'!C100) + COUNTIF('Liberdade Med OK'!$C:$C,'Boca do Rio Med OK'!C100) + COUNTIF('Pau da Lima Med OK'!$C:$C,'Boca do Rio Med OK'!C100) + COUNTIF('SCV Med OK'!$C:$C,'Boca do Rio Med OK'!C100) + COUNTIF('Subúrbio Med OK'!$C:$C,'Boca do Rio Med OK'!C100) + COUNTIF('DVIS Med OK'!$C:$C,'Boca do Rio Med OK'!C100) + COUNTIF('CR Med OK'!$C:$C,'Boca do Rio Med OK'!C100) + COUNTIF('CCZ Med OK'!$C:$C,'Boca do Rio Med OK'!C100) + COUNTIF('DRCA Med OK'!$C:$C,'Boca do Rio Med OK'!C100) + COUNTIF('SAMU Med OK'!$C:$C,'Boca do Rio Med OK'!C100) + COUNTIF('ESPS Med OK'!$C:$C,'Boca do Rio Med OK'!C100) + COUNTIF('LACEM Med OK'!$C:$C,'Boca do Rio Med OK'!C100)</f>
        <v>0</v>
      </c>
    </row>
    <row r="101" spans="1:15" ht="13.5" customHeight="1">
      <c r="A101" s="15" t="s">
        <v>18</v>
      </c>
      <c r="B101" s="61">
        <v>45536</v>
      </c>
      <c r="C101" s="14">
        <v>15703</v>
      </c>
      <c r="D101" s="61">
        <v>45658</v>
      </c>
      <c r="E101" s="61">
        <v>45687</v>
      </c>
      <c r="F101" s="42">
        <f>(E101-D101)+1</f>
        <v>30</v>
      </c>
      <c r="G101" s="60">
        <v>235</v>
      </c>
      <c r="H101" s="14">
        <v>1</v>
      </c>
      <c r="I101" s="59">
        <f>G101/30*H101*F101</f>
        <v>235</v>
      </c>
      <c r="J101" s="67" t="s">
        <v>251</v>
      </c>
      <c r="K101" s="51">
        <v>68810</v>
      </c>
      <c r="O101" s="1">
        <f>COUNTIF('Sede Med Ok'!$C:$C,'Boca do Rio Med OK'!C101) + COUNTIF('Barra Med OK'!$C:$C,'Boca do Rio Med OK'!C101) + COUNTIF('Brotas Med OK'!$C:$C,'Boca do Rio Med OK'!C101) + COUNTIF('Cabula Med OK'!$C:$C,'Boca do Rio Med OK'!C101) + COUNTIF('Cajazeiras Med OK'!$C:$C,'Boca do Rio Med OK'!C101) + COUNTIF('CH Med OK'!$C:$C,'Boca do Rio Med OK'!C101) + COUNTIF('Itapagipe Med OK'!$C:$C,'Boca do Rio Med OK'!C101) + COUNTIF('Itapuã Med OK'!$C:$C,'Boca do Rio Med OK'!C101) + COUNTIF('Liberdade Med OK'!$C:$C,'Boca do Rio Med OK'!C101) + COUNTIF('Pau da Lima Med OK'!$C:$C,'Boca do Rio Med OK'!C101) + COUNTIF('SCV Med OK'!$C:$C,'Boca do Rio Med OK'!C101) + COUNTIF('Subúrbio Med OK'!$C:$C,'Boca do Rio Med OK'!C101) + COUNTIF('DVIS Med OK'!$C:$C,'Boca do Rio Med OK'!C101) + COUNTIF('CR Med OK'!$C:$C,'Boca do Rio Med OK'!C101) + COUNTIF('CCZ Med OK'!$C:$C,'Boca do Rio Med OK'!C101) + COUNTIF('DRCA Med OK'!$C:$C,'Boca do Rio Med OK'!C101) + COUNTIF('SAMU Med OK'!$C:$C,'Boca do Rio Med OK'!C101) + COUNTIF('ESPS Med OK'!$C:$C,'Boca do Rio Med OK'!C101) + COUNTIF('LACEM Med OK'!$C:$C,'Boca do Rio Med OK'!C101)</f>
        <v>0</v>
      </c>
    </row>
    <row r="102" spans="1:15" ht="13.5" customHeight="1">
      <c r="A102" s="15" t="s">
        <v>18</v>
      </c>
      <c r="B102" s="61">
        <v>45536</v>
      </c>
      <c r="C102" s="14">
        <v>12082</v>
      </c>
      <c r="D102" s="61">
        <v>45658</v>
      </c>
      <c r="E102" s="61">
        <v>45687</v>
      </c>
      <c r="F102" s="42">
        <f>(E102-D102)+1</f>
        <v>30</v>
      </c>
      <c r="G102" s="60">
        <v>235</v>
      </c>
      <c r="H102" s="14">
        <v>1</v>
      </c>
      <c r="I102" s="59">
        <f>G102/30*H102*F102</f>
        <v>235</v>
      </c>
      <c r="J102" s="54" t="s">
        <v>250</v>
      </c>
      <c r="K102" s="51"/>
      <c r="O102" s="1">
        <f>COUNTIF('Sede Med Ok'!$C:$C,'Boca do Rio Med OK'!C102) + COUNTIF('Barra Med OK'!$C:$C,'Boca do Rio Med OK'!C102) + COUNTIF('Brotas Med OK'!$C:$C,'Boca do Rio Med OK'!C102) + COUNTIF('Cabula Med OK'!$C:$C,'Boca do Rio Med OK'!C102) + COUNTIF('Cajazeiras Med OK'!$C:$C,'Boca do Rio Med OK'!C102) + COUNTIF('CH Med OK'!$C:$C,'Boca do Rio Med OK'!C102) + COUNTIF('Itapagipe Med OK'!$C:$C,'Boca do Rio Med OK'!C102) + COUNTIF('Itapuã Med OK'!$C:$C,'Boca do Rio Med OK'!C102) + COUNTIF('Liberdade Med OK'!$C:$C,'Boca do Rio Med OK'!C102) + COUNTIF('Pau da Lima Med OK'!$C:$C,'Boca do Rio Med OK'!C102) + COUNTIF('SCV Med OK'!$C:$C,'Boca do Rio Med OK'!C102) + COUNTIF('Subúrbio Med OK'!$C:$C,'Boca do Rio Med OK'!C102) + COUNTIF('DVIS Med OK'!$C:$C,'Boca do Rio Med OK'!C102) + COUNTIF('CR Med OK'!$C:$C,'Boca do Rio Med OK'!C102) + COUNTIF('CCZ Med OK'!$C:$C,'Boca do Rio Med OK'!C102) + COUNTIF('DRCA Med OK'!$C:$C,'Boca do Rio Med OK'!C102) + COUNTIF('SAMU Med OK'!$C:$C,'Boca do Rio Med OK'!C102) + COUNTIF('ESPS Med OK'!$C:$C,'Boca do Rio Med OK'!C102) + COUNTIF('LACEM Med OK'!$C:$C,'Boca do Rio Med OK'!C102)</f>
        <v>0</v>
      </c>
    </row>
    <row r="103" spans="1:15" ht="13.5" customHeight="1">
      <c r="A103" s="15"/>
      <c r="B103" s="61"/>
      <c r="C103" s="69"/>
      <c r="D103" s="61"/>
      <c r="E103" s="61"/>
      <c r="F103" s="42"/>
      <c r="G103" s="110"/>
      <c r="H103" s="14"/>
      <c r="I103" s="109">
        <f>G103/30*H103*F103</f>
        <v>0</v>
      </c>
      <c r="J103" s="67"/>
      <c r="K103" s="151"/>
      <c r="O103" s="1">
        <f>COUNTIF('Sede Med Ok'!$C:$C,'Boca do Rio Med OK'!C103) + COUNTIF('Barra Med OK'!$C:$C,'Boca do Rio Med OK'!C103) + COUNTIF('Brotas Med OK'!$C:$C,'Boca do Rio Med OK'!C103) + COUNTIF('Cabula Med OK'!$C:$C,'Boca do Rio Med OK'!C103) + COUNTIF('Cajazeiras Med OK'!$C:$C,'Boca do Rio Med OK'!C103) + COUNTIF('CH Med OK'!$C:$C,'Boca do Rio Med OK'!C103) + COUNTIF('Itapagipe Med OK'!$C:$C,'Boca do Rio Med OK'!C103) + COUNTIF('Itapuã Med OK'!$C:$C,'Boca do Rio Med OK'!C103) + COUNTIF('Liberdade Med OK'!$C:$C,'Boca do Rio Med OK'!C103) + COUNTIF('Pau da Lima Med OK'!$C:$C,'Boca do Rio Med OK'!C103) + COUNTIF('SCV Med OK'!$C:$C,'Boca do Rio Med OK'!C103) + COUNTIF('Subúrbio Med OK'!$C:$C,'Boca do Rio Med OK'!C103) + COUNTIF('DVIS Med OK'!$C:$C,'Boca do Rio Med OK'!C103) + COUNTIF('CR Med OK'!$C:$C,'Boca do Rio Med OK'!C103) + COUNTIF('CCZ Med OK'!$C:$C,'Boca do Rio Med OK'!C103) + COUNTIF('DRCA Med OK'!$C:$C,'Boca do Rio Med OK'!C103) + COUNTIF('SAMU Med OK'!$C:$C,'Boca do Rio Med OK'!C103) + COUNTIF('ESPS Med OK'!$C:$C,'Boca do Rio Med OK'!C103) + COUNTIF('LACEM Med OK'!$C:$C,'Boca do Rio Med OK'!C103)</f>
        <v>0</v>
      </c>
    </row>
    <row r="104" spans="1:15" ht="13.5" customHeight="1">
      <c r="A104" s="38" t="s">
        <v>249</v>
      </c>
      <c r="B104" s="99"/>
      <c r="C104" s="98"/>
      <c r="D104" s="36"/>
      <c r="E104" s="36"/>
      <c r="F104" s="37"/>
      <c r="G104" s="97"/>
      <c r="H104" s="11">
        <f>SUM(H99:H103)</f>
        <v>4</v>
      </c>
      <c r="I104" s="108">
        <f>SUM(I99:I103)</f>
        <v>940</v>
      </c>
      <c r="J104" s="35"/>
      <c r="K104" s="107"/>
      <c r="O104" s="1">
        <f>COUNTIF('Sede Med Ok'!$C:$C,'Boca do Rio Med OK'!C104) + COUNTIF('Barra Med OK'!$C:$C,'Boca do Rio Med OK'!C104) + COUNTIF('Brotas Med OK'!$C:$C,'Boca do Rio Med OK'!C104) + COUNTIF('Cabula Med OK'!$C:$C,'Boca do Rio Med OK'!C104) + COUNTIF('Cajazeiras Med OK'!$C:$C,'Boca do Rio Med OK'!C104) + COUNTIF('CH Med OK'!$C:$C,'Boca do Rio Med OK'!C104) + COUNTIF('Itapagipe Med OK'!$C:$C,'Boca do Rio Med OK'!C104) + COUNTIF('Itapuã Med OK'!$C:$C,'Boca do Rio Med OK'!C104) + COUNTIF('Liberdade Med OK'!$C:$C,'Boca do Rio Med OK'!C104) + COUNTIF('Pau da Lima Med OK'!$C:$C,'Boca do Rio Med OK'!C104) + COUNTIF('SCV Med OK'!$C:$C,'Boca do Rio Med OK'!C104) + COUNTIF('Subúrbio Med OK'!$C:$C,'Boca do Rio Med OK'!C104) + COUNTIF('DVIS Med OK'!$C:$C,'Boca do Rio Med OK'!C104) + COUNTIF('CR Med OK'!$C:$C,'Boca do Rio Med OK'!C104) + COUNTIF('CCZ Med OK'!$C:$C,'Boca do Rio Med OK'!C104) + COUNTIF('DRCA Med OK'!$C:$C,'Boca do Rio Med OK'!C104) + COUNTIF('SAMU Med OK'!$C:$C,'Boca do Rio Med OK'!C104) + COUNTIF('ESPS Med OK'!$C:$C,'Boca do Rio Med OK'!C104) + COUNTIF('LACEM Med OK'!$C:$C,'Boca do Rio Med OK'!C104)</f>
        <v>0</v>
      </c>
    </row>
    <row r="105" spans="1:15" ht="13.5" customHeight="1">
      <c r="A105" s="29"/>
      <c r="B105" s="32"/>
      <c r="C105" s="32"/>
      <c r="D105" s="33"/>
      <c r="E105" s="33"/>
      <c r="F105" s="34"/>
      <c r="G105" s="33"/>
      <c r="H105" s="32"/>
      <c r="I105" s="95"/>
      <c r="J105" s="30"/>
      <c r="K105" s="70"/>
      <c r="O105" s="1">
        <f>COUNTIF('Sede Med Ok'!$C:$C,'Boca do Rio Med OK'!C105) + COUNTIF('Barra Med OK'!$C:$C,'Boca do Rio Med OK'!C105) + COUNTIF('Brotas Med OK'!$C:$C,'Boca do Rio Med OK'!C105) + COUNTIF('Cabula Med OK'!$C:$C,'Boca do Rio Med OK'!C105) + COUNTIF('Cajazeiras Med OK'!$C:$C,'Boca do Rio Med OK'!C105) + COUNTIF('CH Med OK'!$C:$C,'Boca do Rio Med OK'!C105) + COUNTIF('Itapagipe Med OK'!$C:$C,'Boca do Rio Med OK'!C105) + COUNTIF('Itapuã Med OK'!$C:$C,'Boca do Rio Med OK'!C105) + COUNTIF('Liberdade Med OK'!$C:$C,'Boca do Rio Med OK'!C105) + COUNTIF('Pau da Lima Med OK'!$C:$C,'Boca do Rio Med OK'!C105) + COUNTIF('SCV Med OK'!$C:$C,'Boca do Rio Med OK'!C105) + COUNTIF('Subúrbio Med OK'!$C:$C,'Boca do Rio Med OK'!C105) + COUNTIF('DVIS Med OK'!$C:$C,'Boca do Rio Med OK'!C105) + COUNTIF('CR Med OK'!$C:$C,'Boca do Rio Med OK'!C105) + COUNTIF('CCZ Med OK'!$C:$C,'Boca do Rio Med OK'!C105) + COUNTIF('DRCA Med OK'!$C:$C,'Boca do Rio Med OK'!C105) + COUNTIF('SAMU Med OK'!$C:$C,'Boca do Rio Med OK'!C105) + COUNTIF('ESPS Med OK'!$C:$C,'Boca do Rio Med OK'!C105) + COUNTIF('LACEM Med OK'!$C:$C,'Boca do Rio Med OK'!C105)</f>
        <v>0</v>
      </c>
    </row>
    <row r="106" spans="1:15" ht="13.5" customHeight="1">
      <c r="D106" s="20"/>
      <c r="E106" s="20"/>
      <c r="F106" s="19"/>
      <c r="G106" s="7"/>
      <c r="H106" s="28">
        <f>H34+H48+H66+H75+H81+H88+H97+H104:H104</f>
        <v>67</v>
      </c>
      <c r="I106" s="94">
        <f>I34+I48+I66+I75+I81+I88+I97+I104</f>
        <v>14970.3</v>
      </c>
      <c r="J106" s="3"/>
      <c r="O106" s="1">
        <f>COUNTIF('Sede Med Ok'!$C:$C,'Boca do Rio Med OK'!C106) + COUNTIF('Barra Med OK'!$C:$C,'Boca do Rio Med OK'!C106) + COUNTIF('Brotas Med OK'!$C:$C,'Boca do Rio Med OK'!C106) + COUNTIF('Cabula Med OK'!$C:$C,'Boca do Rio Med OK'!C106) + COUNTIF('Cajazeiras Med OK'!$C:$C,'Boca do Rio Med OK'!C106) + COUNTIF('CH Med OK'!$C:$C,'Boca do Rio Med OK'!C106) + COUNTIF('Itapagipe Med OK'!$C:$C,'Boca do Rio Med OK'!C106) + COUNTIF('Itapuã Med OK'!$C:$C,'Boca do Rio Med OK'!C106) + COUNTIF('Liberdade Med OK'!$C:$C,'Boca do Rio Med OK'!C106) + COUNTIF('Pau da Lima Med OK'!$C:$C,'Boca do Rio Med OK'!C106) + COUNTIF('SCV Med OK'!$C:$C,'Boca do Rio Med OK'!C106) + COUNTIF('Subúrbio Med OK'!$C:$C,'Boca do Rio Med OK'!C106) + COUNTIF('DVIS Med OK'!$C:$C,'Boca do Rio Med OK'!C106) + COUNTIF('CR Med OK'!$C:$C,'Boca do Rio Med OK'!C106) + COUNTIF('CCZ Med OK'!$C:$C,'Boca do Rio Med OK'!C106) + COUNTIF('DRCA Med OK'!$C:$C,'Boca do Rio Med OK'!C106) + COUNTIF('SAMU Med OK'!$C:$C,'Boca do Rio Med OK'!C106) + COUNTIF('ESPS Med OK'!$C:$C,'Boca do Rio Med OK'!C106) + COUNTIF('LACEM Med OK'!$C:$C,'Boca do Rio Med OK'!C106)</f>
        <v>0</v>
      </c>
    </row>
    <row r="107" spans="1:15" ht="13.5" customHeight="1">
      <c r="D107" s="20"/>
      <c r="E107" s="20"/>
      <c r="F107" s="19"/>
      <c r="G107" s="7"/>
      <c r="I107" s="93"/>
      <c r="J107" s="3"/>
      <c r="O107" s="1">
        <f>COUNTIF('Sede Med Ok'!$C:$C,'Boca do Rio Med OK'!C107) + COUNTIF('Barra Med OK'!$C:$C,'Boca do Rio Med OK'!C107) + COUNTIF('Brotas Med OK'!$C:$C,'Boca do Rio Med OK'!C107) + COUNTIF('Cabula Med OK'!$C:$C,'Boca do Rio Med OK'!C107) + COUNTIF('Cajazeiras Med OK'!$C:$C,'Boca do Rio Med OK'!C107) + COUNTIF('CH Med OK'!$C:$C,'Boca do Rio Med OK'!C107) + COUNTIF('Itapagipe Med OK'!$C:$C,'Boca do Rio Med OK'!C107) + COUNTIF('Itapuã Med OK'!$C:$C,'Boca do Rio Med OK'!C107) + COUNTIF('Liberdade Med OK'!$C:$C,'Boca do Rio Med OK'!C107) + COUNTIF('Pau da Lima Med OK'!$C:$C,'Boca do Rio Med OK'!C107) + COUNTIF('SCV Med OK'!$C:$C,'Boca do Rio Med OK'!C107) + COUNTIF('Subúrbio Med OK'!$C:$C,'Boca do Rio Med OK'!C107) + COUNTIF('DVIS Med OK'!$C:$C,'Boca do Rio Med OK'!C107) + COUNTIF('CR Med OK'!$C:$C,'Boca do Rio Med OK'!C107) + COUNTIF('CCZ Med OK'!$C:$C,'Boca do Rio Med OK'!C107) + COUNTIF('DRCA Med OK'!$C:$C,'Boca do Rio Med OK'!C107) + COUNTIF('SAMU Med OK'!$C:$C,'Boca do Rio Med OK'!C107) + COUNTIF('ESPS Med OK'!$C:$C,'Boca do Rio Med OK'!C107) + COUNTIF('LACEM Med OK'!$C:$C,'Boca do Rio Med OK'!C107)</f>
        <v>0</v>
      </c>
    </row>
    <row r="108" spans="1:15" s="26" customFormat="1" ht="13.5" customHeight="1">
      <c r="A108" s="1"/>
      <c r="B108" s="2"/>
      <c r="C108" s="2"/>
      <c r="D108" s="20"/>
      <c r="E108" s="20"/>
      <c r="F108" s="19"/>
      <c r="G108" s="7"/>
      <c r="H108" s="1"/>
      <c r="I108" s="93"/>
      <c r="J108" s="3">
        <f>I36+I25+I26+I27</f>
        <v>47.3</v>
      </c>
      <c r="K108" s="2"/>
      <c r="O108" s="1">
        <f>COUNTIF('Sede Med Ok'!$C:$C,'Boca do Rio Med OK'!C108) + COUNTIF('Barra Med OK'!$C:$C,'Boca do Rio Med OK'!C108) + COUNTIF('Brotas Med OK'!$C:$C,'Boca do Rio Med OK'!C108) + COUNTIF('Cabula Med OK'!$C:$C,'Boca do Rio Med OK'!C108) + COUNTIF('Cajazeiras Med OK'!$C:$C,'Boca do Rio Med OK'!C108) + COUNTIF('CH Med OK'!$C:$C,'Boca do Rio Med OK'!C108) + COUNTIF('Itapagipe Med OK'!$C:$C,'Boca do Rio Med OK'!C108) + COUNTIF('Itapuã Med OK'!$C:$C,'Boca do Rio Med OK'!C108) + COUNTIF('Liberdade Med OK'!$C:$C,'Boca do Rio Med OK'!C108) + COUNTIF('Pau da Lima Med OK'!$C:$C,'Boca do Rio Med OK'!C108) + COUNTIF('SCV Med OK'!$C:$C,'Boca do Rio Med OK'!C108) + COUNTIF('Subúrbio Med OK'!$C:$C,'Boca do Rio Med OK'!C108) + COUNTIF('DVIS Med OK'!$C:$C,'Boca do Rio Med OK'!C108) + COUNTIF('CR Med OK'!$C:$C,'Boca do Rio Med OK'!C108) + COUNTIF('CCZ Med OK'!$C:$C,'Boca do Rio Med OK'!C108) + COUNTIF('DRCA Med OK'!$C:$C,'Boca do Rio Med OK'!C108) + COUNTIF('SAMU Med OK'!$C:$C,'Boca do Rio Med OK'!C108) + COUNTIF('ESPS Med OK'!$C:$C,'Boca do Rio Med OK'!C108) + COUNTIF('LACEM Med OK'!$C:$C,'Boca do Rio Med OK'!C108)</f>
        <v>0</v>
      </c>
    </row>
    <row r="109" spans="1:15" ht="13.5" customHeight="1">
      <c r="A109" s="536" t="s">
        <v>33</v>
      </c>
      <c r="B109" s="536"/>
      <c r="C109" s="536"/>
      <c r="D109" s="536"/>
      <c r="E109" s="536"/>
      <c r="F109" s="536"/>
      <c r="G109" s="536"/>
      <c r="H109" s="536"/>
      <c r="I109" s="536"/>
      <c r="J109" s="25"/>
      <c r="K109" s="24"/>
      <c r="O109" s="1">
        <f>COUNTIF('Sede Med Ok'!$C:$C,'Boca do Rio Med OK'!C109) + COUNTIF('Barra Med OK'!$C:$C,'Boca do Rio Med OK'!C109) + COUNTIF('Brotas Med OK'!$C:$C,'Boca do Rio Med OK'!C109) + COUNTIF('Cabula Med OK'!$C:$C,'Boca do Rio Med OK'!C109) + COUNTIF('Cajazeiras Med OK'!$C:$C,'Boca do Rio Med OK'!C109) + COUNTIF('CH Med OK'!$C:$C,'Boca do Rio Med OK'!C109) + COUNTIF('Itapagipe Med OK'!$C:$C,'Boca do Rio Med OK'!C109) + COUNTIF('Itapuã Med OK'!$C:$C,'Boca do Rio Med OK'!C109) + COUNTIF('Liberdade Med OK'!$C:$C,'Boca do Rio Med OK'!C109) + COUNTIF('Pau da Lima Med OK'!$C:$C,'Boca do Rio Med OK'!C109) + COUNTIF('SCV Med OK'!$C:$C,'Boca do Rio Med OK'!C109) + COUNTIF('Subúrbio Med OK'!$C:$C,'Boca do Rio Med OK'!C109) + COUNTIF('DVIS Med OK'!$C:$C,'Boca do Rio Med OK'!C109) + COUNTIF('CR Med OK'!$C:$C,'Boca do Rio Med OK'!C109) + COUNTIF('CCZ Med OK'!$C:$C,'Boca do Rio Med OK'!C109) + COUNTIF('DRCA Med OK'!$C:$C,'Boca do Rio Med OK'!C109) + COUNTIF('SAMU Med OK'!$C:$C,'Boca do Rio Med OK'!C109) + COUNTIF('ESPS Med OK'!$C:$C,'Boca do Rio Med OK'!C109) + COUNTIF('LACEM Med OK'!$C:$C,'Boca do Rio Med OK'!C109)</f>
        <v>0</v>
      </c>
    </row>
    <row r="110" spans="1:15" ht="13.5" customHeight="1">
      <c r="O110" s="1">
        <f>COUNTIF('Sede Med Ok'!$C:$C,'Boca do Rio Med OK'!C110) + COUNTIF('Barra Med OK'!$C:$C,'Boca do Rio Med OK'!C110) + COUNTIF('Brotas Med OK'!$C:$C,'Boca do Rio Med OK'!C110) + COUNTIF('Cabula Med OK'!$C:$C,'Boca do Rio Med OK'!C110) + COUNTIF('Cajazeiras Med OK'!$C:$C,'Boca do Rio Med OK'!C110) + COUNTIF('CH Med OK'!$C:$C,'Boca do Rio Med OK'!C110) + COUNTIF('Itapagipe Med OK'!$C:$C,'Boca do Rio Med OK'!C110) + COUNTIF('Itapuã Med OK'!$C:$C,'Boca do Rio Med OK'!C110) + COUNTIF('Liberdade Med OK'!$C:$C,'Boca do Rio Med OK'!C110) + COUNTIF('Pau da Lima Med OK'!$C:$C,'Boca do Rio Med OK'!C110) + COUNTIF('SCV Med OK'!$C:$C,'Boca do Rio Med OK'!C110) + COUNTIF('Subúrbio Med OK'!$C:$C,'Boca do Rio Med OK'!C110) + COUNTIF('DVIS Med OK'!$C:$C,'Boca do Rio Med OK'!C110) + COUNTIF('CR Med OK'!$C:$C,'Boca do Rio Med OK'!C110) + COUNTIF('CCZ Med OK'!$C:$C,'Boca do Rio Med OK'!C110) + COUNTIF('DRCA Med OK'!$C:$C,'Boca do Rio Med OK'!C110) + COUNTIF('SAMU Med OK'!$C:$C,'Boca do Rio Med OK'!C110) + COUNTIF('ESPS Med OK'!$C:$C,'Boca do Rio Med OK'!C110) + COUNTIF('LACEM Med OK'!$C:$C,'Boca do Rio Med OK'!C110)</f>
        <v>0</v>
      </c>
    </row>
    <row r="111" spans="1:15" ht="13.5" customHeight="1">
      <c r="A111" s="18" t="s">
        <v>32</v>
      </c>
      <c r="B111" s="1"/>
      <c r="F111" s="22"/>
      <c r="G111" s="7"/>
      <c r="I111" s="23"/>
      <c r="J111" s="23"/>
      <c r="O111" s="1">
        <f>COUNTIF('Sede Med Ok'!$C:$C,'Boca do Rio Med OK'!C111) + COUNTIF('Barra Med OK'!$C:$C,'Boca do Rio Med OK'!C111) + COUNTIF('Brotas Med OK'!$C:$C,'Boca do Rio Med OK'!C111) + COUNTIF('Cabula Med OK'!$C:$C,'Boca do Rio Med OK'!C111) + COUNTIF('Cajazeiras Med OK'!$C:$C,'Boca do Rio Med OK'!C111) + COUNTIF('CH Med OK'!$C:$C,'Boca do Rio Med OK'!C111) + COUNTIF('Itapagipe Med OK'!$C:$C,'Boca do Rio Med OK'!C111) + COUNTIF('Itapuã Med OK'!$C:$C,'Boca do Rio Med OK'!C111) + COUNTIF('Liberdade Med OK'!$C:$C,'Boca do Rio Med OK'!C111) + COUNTIF('Pau da Lima Med OK'!$C:$C,'Boca do Rio Med OK'!C111) + COUNTIF('SCV Med OK'!$C:$C,'Boca do Rio Med OK'!C111) + COUNTIF('Subúrbio Med OK'!$C:$C,'Boca do Rio Med OK'!C111) + COUNTIF('DVIS Med OK'!$C:$C,'Boca do Rio Med OK'!C111) + COUNTIF('CR Med OK'!$C:$C,'Boca do Rio Med OK'!C111) + COUNTIF('CCZ Med OK'!$C:$C,'Boca do Rio Med OK'!C111) + COUNTIF('DRCA Med OK'!$C:$C,'Boca do Rio Med OK'!C111) + COUNTIF('SAMU Med OK'!$C:$C,'Boca do Rio Med OK'!C111) + COUNTIF('ESPS Med OK'!$C:$C,'Boca do Rio Med OK'!C111) + COUNTIF('LACEM Med OK'!$C:$C,'Boca do Rio Med OK'!C111)</f>
        <v>0</v>
      </c>
    </row>
    <row r="112" spans="1:15" ht="62.25" customHeight="1">
      <c r="A112" s="532"/>
      <c r="B112" s="518"/>
      <c r="C112" s="518"/>
      <c r="D112" s="518"/>
      <c r="E112" s="532"/>
      <c r="F112" s="518"/>
      <c r="G112" s="518"/>
      <c r="H112" s="518"/>
      <c r="I112" s="533"/>
      <c r="J112" s="22"/>
      <c r="O112" s="1">
        <f>COUNTIF('Sede Med Ok'!$C:$C,'Boca do Rio Med OK'!C112) + COUNTIF('Barra Med OK'!$C:$C,'Boca do Rio Med OK'!C112) + COUNTIF('Brotas Med OK'!$C:$C,'Boca do Rio Med OK'!C112) + COUNTIF('Cabula Med OK'!$C:$C,'Boca do Rio Med OK'!C112) + COUNTIF('Cajazeiras Med OK'!$C:$C,'Boca do Rio Med OK'!C112) + COUNTIF('CH Med OK'!$C:$C,'Boca do Rio Med OK'!C112) + COUNTIF('Itapagipe Med OK'!$C:$C,'Boca do Rio Med OK'!C112) + COUNTIF('Itapuã Med OK'!$C:$C,'Boca do Rio Med OK'!C112) + COUNTIF('Liberdade Med OK'!$C:$C,'Boca do Rio Med OK'!C112) + COUNTIF('Pau da Lima Med OK'!$C:$C,'Boca do Rio Med OK'!C112) + COUNTIF('SCV Med OK'!$C:$C,'Boca do Rio Med OK'!C112) + COUNTIF('Subúrbio Med OK'!$C:$C,'Boca do Rio Med OK'!C112) + COUNTIF('DVIS Med OK'!$C:$C,'Boca do Rio Med OK'!C112) + COUNTIF('CR Med OK'!$C:$C,'Boca do Rio Med OK'!C112) + COUNTIF('CCZ Med OK'!$C:$C,'Boca do Rio Med OK'!C112) + COUNTIF('DRCA Med OK'!$C:$C,'Boca do Rio Med OK'!C112) + COUNTIF('SAMU Med OK'!$C:$C,'Boca do Rio Med OK'!C112) + COUNTIF('ESPS Med OK'!$C:$C,'Boca do Rio Med OK'!C112) + COUNTIF('LACEM Med OK'!$C:$C,'Boca do Rio Med OK'!C112)</f>
        <v>0</v>
      </c>
    </row>
    <row r="113" spans="1:15" ht="13.5" customHeight="1">
      <c r="A113" s="535" t="s">
        <v>31</v>
      </c>
      <c r="B113" s="535"/>
      <c r="C113" s="535"/>
      <c r="D113" s="535"/>
      <c r="E113" s="535" t="s">
        <v>30</v>
      </c>
      <c r="F113" s="535"/>
      <c r="G113" s="535"/>
      <c r="H113" s="535"/>
      <c r="I113" s="535"/>
      <c r="J113" s="18"/>
      <c r="K113" s="16"/>
      <c r="O113" s="1">
        <f>COUNTIF('Sede Med Ok'!$C:$C,'Boca do Rio Med OK'!C113) + COUNTIF('Barra Med OK'!$C:$C,'Boca do Rio Med OK'!C113) + COUNTIF('Brotas Med OK'!$C:$C,'Boca do Rio Med OK'!C113) + COUNTIF('Cabula Med OK'!$C:$C,'Boca do Rio Med OK'!C113) + COUNTIF('Cajazeiras Med OK'!$C:$C,'Boca do Rio Med OK'!C113) + COUNTIF('CH Med OK'!$C:$C,'Boca do Rio Med OK'!C113) + COUNTIF('Itapagipe Med OK'!$C:$C,'Boca do Rio Med OK'!C113) + COUNTIF('Itapuã Med OK'!$C:$C,'Boca do Rio Med OK'!C113) + COUNTIF('Liberdade Med OK'!$C:$C,'Boca do Rio Med OK'!C113) + COUNTIF('Pau da Lima Med OK'!$C:$C,'Boca do Rio Med OK'!C113) + COUNTIF('SCV Med OK'!$C:$C,'Boca do Rio Med OK'!C113) + COUNTIF('Subúrbio Med OK'!$C:$C,'Boca do Rio Med OK'!C113) + COUNTIF('DVIS Med OK'!$C:$C,'Boca do Rio Med OK'!C113) + COUNTIF('CR Med OK'!$C:$C,'Boca do Rio Med OK'!C113) + COUNTIF('CCZ Med OK'!$C:$C,'Boca do Rio Med OK'!C113) + COUNTIF('DRCA Med OK'!$C:$C,'Boca do Rio Med OK'!C113) + COUNTIF('SAMU Med OK'!$C:$C,'Boca do Rio Med OK'!C113) + COUNTIF('ESPS Med OK'!$C:$C,'Boca do Rio Med OK'!C113) + COUNTIF('LACEM Med OK'!$C:$C,'Boca do Rio Med OK'!C113)</f>
        <v>0</v>
      </c>
    </row>
    <row r="114" spans="1:15" ht="13.5" customHeight="1">
      <c r="I114" s="20"/>
      <c r="J114" s="19"/>
      <c r="L114" s="16"/>
      <c r="O114" s="1">
        <f>COUNTIF('Sede Med Ok'!$C:$C,'Boca do Rio Med OK'!C114) + COUNTIF('Barra Med OK'!$C:$C,'Boca do Rio Med OK'!C114) + COUNTIF('Brotas Med OK'!$C:$C,'Boca do Rio Med OK'!C114) + COUNTIF('Cabula Med OK'!$C:$C,'Boca do Rio Med OK'!C114) + COUNTIF('Cajazeiras Med OK'!$C:$C,'Boca do Rio Med OK'!C114) + COUNTIF('CH Med OK'!$C:$C,'Boca do Rio Med OK'!C114) + COUNTIF('Itapagipe Med OK'!$C:$C,'Boca do Rio Med OK'!C114) + COUNTIF('Itapuã Med OK'!$C:$C,'Boca do Rio Med OK'!C114) + COUNTIF('Liberdade Med OK'!$C:$C,'Boca do Rio Med OK'!C114) + COUNTIF('Pau da Lima Med OK'!$C:$C,'Boca do Rio Med OK'!C114) + COUNTIF('SCV Med OK'!$C:$C,'Boca do Rio Med OK'!C114) + COUNTIF('Subúrbio Med OK'!$C:$C,'Boca do Rio Med OK'!C114) + COUNTIF('DVIS Med OK'!$C:$C,'Boca do Rio Med OK'!C114) + COUNTIF('CR Med OK'!$C:$C,'Boca do Rio Med OK'!C114) + COUNTIF('CCZ Med OK'!$C:$C,'Boca do Rio Med OK'!C114) + COUNTIF('DRCA Med OK'!$C:$C,'Boca do Rio Med OK'!C114) + COUNTIF('SAMU Med OK'!$C:$C,'Boca do Rio Med OK'!C114) + COUNTIF('ESPS Med OK'!$C:$C,'Boca do Rio Med OK'!C114) + COUNTIF('LACEM Med OK'!$C:$C,'Boca do Rio Med OK'!C114)</f>
        <v>0</v>
      </c>
    </row>
    <row r="115" spans="1:15" ht="13.5" customHeight="1">
      <c r="D115" s="20"/>
      <c r="E115" s="20"/>
      <c r="F115" s="19"/>
      <c r="G115" s="7"/>
      <c r="I115" s="7"/>
      <c r="J115" s="1"/>
    </row>
    <row r="116" spans="1:15" ht="13.5" customHeight="1">
      <c r="A116" s="531" t="s">
        <v>29</v>
      </c>
      <c r="B116" s="531"/>
      <c r="C116" s="531"/>
      <c r="D116" s="531"/>
      <c r="E116" s="18"/>
      <c r="F116" s="18"/>
      <c r="G116" s="18"/>
      <c r="I116" s="7"/>
      <c r="J116" s="3"/>
    </row>
    <row r="117" spans="1:15" ht="13.5" customHeight="1">
      <c r="A117" s="534" t="s">
        <v>28</v>
      </c>
      <c r="B117" s="534"/>
      <c r="C117" s="534"/>
      <c r="D117" s="534"/>
      <c r="E117" s="17"/>
      <c r="F117" s="17"/>
      <c r="G117" s="17"/>
      <c r="I117" s="7"/>
      <c r="J117" s="3"/>
    </row>
    <row r="118" spans="1:15" ht="13.5" customHeight="1">
      <c r="A118" s="11" t="s">
        <v>27</v>
      </c>
      <c r="B118" s="11" t="s">
        <v>26</v>
      </c>
      <c r="C118" s="11" t="s">
        <v>25</v>
      </c>
      <c r="D118" s="11" t="s">
        <v>24</v>
      </c>
      <c r="E118" s="16"/>
      <c r="F118" s="16"/>
      <c r="G118" s="16"/>
    </row>
    <row r="119" spans="1:15" ht="13.5" customHeight="1">
      <c r="A119" s="15" t="s">
        <v>23</v>
      </c>
      <c r="B119" s="14">
        <f>COUNTIFS($A$12:$A$115,"Cond Ar Janela 7.500 BTU/h")</f>
        <v>0</v>
      </c>
      <c r="C119" s="13">
        <v>37</v>
      </c>
      <c r="D119" s="13">
        <f t="shared" ref="D119:D141" si="14">B119*C119</f>
        <v>0</v>
      </c>
      <c r="E119" s="2"/>
      <c r="F119" s="8"/>
      <c r="G119" s="7"/>
    </row>
    <row r="120" spans="1:15" ht="13.5" customHeight="1">
      <c r="A120" s="15" t="s">
        <v>22</v>
      </c>
      <c r="B120" s="14">
        <f>COUNTIFS($A$12:$A$115,"Cond Ar Janela 10.000 BTU/h")</f>
        <v>0</v>
      </c>
      <c r="C120" s="13">
        <v>210</v>
      </c>
      <c r="D120" s="13">
        <f t="shared" si="14"/>
        <v>0</v>
      </c>
      <c r="E120" s="2"/>
      <c r="F120" s="8"/>
      <c r="G120" s="7"/>
    </row>
    <row r="121" spans="1:15" ht="13.5" customHeight="1">
      <c r="A121" s="15" t="s">
        <v>21</v>
      </c>
      <c r="B121" s="14">
        <f>COUNTIFS($A$12:$A$48,"Cond Ar Janela 18.000 BTU/h")</f>
        <v>0</v>
      </c>
      <c r="C121" s="13">
        <v>208</v>
      </c>
      <c r="D121" s="13">
        <f t="shared" si="14"/>
        <v>0</v>
      </c>
      <c r="E121" s="2"/>
      <c r="F121" s="8"/>
      <c r="G121" s="7"/>
    </row>
    <row r="122" spans="1:15" ht="13.5" customHeight="1">
      <c r="A122" s="15" t="s">
        <v>20</v>
      </c>
      <c r="B122" s="14">
        <f>COUNTIFS($A$12:$A$115,"Cond Ar Janela 21.000 BTU/h")</f>
        <v>0</v>
      </c>
      <c r="C122" s="13">
        <v>57</v>
      </c>
      <c r="D122" s="13">
        <f t="shared" si="14"/>
        <v>0</v>
      </c>
      <c r="E122" s="2"/>
      <c r="F122" s="8"/>
      <c r="G122" s="7"/>
    </row>
    <row r="123" spans="1:15" ht="13.5" customHeight="1">
      <c r="A123" s="15" t="s">
        <v>19</v>
      </c>
      <c r="B123" s="14">
        <f>COUNTIFS($A$12:$A$115,"Cond Ar Split 9.000 BTU/h Hi Wall")</f>
        <v>0</v>
      </c>
      <c r="C123" s="13">
        <v>147</v>
      </c>
      <c r="D123" s="13">
        <f t="shared" si="14"/>
        <v>0</v>
      </c>
      <c r="E123" s="2"/>
      <c r="F123" s="8"/>
      <c r="G123" s="7"/>
      <c r="J123" s="1"/>
      <c r="K123" s="1"/>
    </row>
    <row r="124" spans="1:15" ht="13.5" customHeight="1">
      <c r="A124" s="15" t="s">
        <v>18</v>
      </c>
      <c r="B124" s="14">
        <f>COUNTIFS($A$12:$A$115,"Cond Ar Split 12.000 BTU/h Hi Wall")</f>
        <v>54</v>
      </c>
      <c r="C124" s="13">
        <v>235</v>
      </c>
      <c r="D124" s="13">
        <f t="shared" si="14"/>
        <v>12690</v>
      </c>
      <c r="E124" s="2"/>
      <c r="F124" s="8"/>
      <c r="G124" s="7"/>
      <c r="J124" s="1"/>
      <c r="K124" s="1"/>
    </row>
    <row r="125" spans="1:15" ht="13.5" customHeight="1">
      <c r="A125" s="15" t="s">
        <v>17</v>
      </c>
      <c r="B125" s="14">
        <f>COUNTIFS($A$12:$A$115,"Cond Ar Split 18.000 BTU/h Hi Wall")</f>
        <v>9</v>
      </c>
      <c r="C125" s="13">
        <v>238</v>
      </c>
      <c r="D125" s="13">
        <f t="shared" si="14"/>
        <v>2142</v>
      </c>
      <c r="E125" s="2"/>
      <c r="F125" s="8"/>
      <c r="G125" s="7"/>
      <c r="J125" s="1"/>
      <c r="K125" s="1"/>
    </row>
    <row r="126" spans="1:15" ht="13.5" customHeight="1">
      <c r="A126" s="15" t="s">
        <v>16</v>
      </c>
      <c r="B126" s="14">
        <f>COUNTIFS($A$12:$A$115,"Cond Ar Split 22.000 BTU/h Hi Wall")</f>
        <v>0</v>
      </c>
      <c r="C126" s="13">
        <v>242</v>
      </c>
      <c r="D126" s="13">
        <f t="shared" si="14"/>
        <v>0</v>
      </c>
      <c r="E126" s="2"/>
      <c r="F126" s="8"/>
      <c r="G126" s="7"/>
      <c r="J126" s="1"/>
      <c r="K126" s="1"/>
    </row>
    <row r="127" spans="1:15" ht="13.5" customHeight="1">
      <c r="A127" s="15" t="s">
        <v>15</v>
      </c>
      <c r="B127" s="14">
        <f>COUNTIFS($A$12:$A$115,"Cond Ar Split 24.000 BTU/h Hi Wall")</f>
        <v>4</v>
      </c>
      <c r="C127" s="13">
        <v>260</v>
      </c>
      <c r="D127" s="13">
        <f t="shared" si="14"/>
        <v>1040</v>
      </c>
      <c r="E127" s="2"/>
      <c r="F127" s="8"/>
      <c r="G127" s="7"/>
      <c r="J127" s="1"/>
      <c r="K127" s="1"/>
    </row>
    <row r="128" spans="1:15" ht="13.5" customHeight="1">
      <c r="A128" s="15" t="s">
        <v>14</v>
      </c>
      <c r="B128" s="14">
        <f>COUNTIFS($A$12:$A$115,"Cond Ar Split 30.000 BTU/h Hi Wall")</f>
        <v>0</v>
      </c>
      <c r="C128" s="13">
        <v>347</v>
      </c>
      <c r="D128" s="13">
        <f t="shared" si="14"/>
        <v>0</v>
      </c>
      <c r="E128" s="2"/>
      <c r="F128" s="8"/>
      <c r="G128" s="7"/>
      <c r="J128" s="1"/>
      <c r="K128" s="1"/>
    </row>
    <row r="129" spans="1:11" ht="13.5" customHeight="1">
      <c r="A129" s="15" t="s">
        <v>13</v>
      </c>
      <c r="B129" s="14">
        <f>COUNTIFS($A$12:$A$115,"Cond Ar Split 24.000 BTU/h Piso/Teto")</f>
        <v>0</v>
      </c>
      <c r="C129" s="13">
        <v>367</v>
      </c>
      <c r="D129" s="13">
        <f t="shared" si="14"/>
        <v>0</v>
      </c>
      <c r="E129" s="2"/>
      <c r="F129" s="8"/>
      <c r="G129" s="7"/>
      <c r="J129" s="1"/>
      <c r="K129" s="1"/>
    </row>
    <row r="130" spans="1:11" ht="13.5" customHeight="1">
      <c r="A130" s="15" t="s">
        <v>12</v>
      </c>
      <c r="B130" s="14">
        <f>COUNTIFS($A$12:$A$115,"Cond Ar Split 30.000 BTU/h Piso/Teto")</f>
        <v>0</v>
      </c>
      <c r="C130" s="13">
        <v>367</v>
      </c>
      <c r="D130" s="13">
        <f t="shared" si="14"/>
        <v>0</v>
      </c>
      <c r="E130" s="2"/>
      <c r="F130" s="8"/>
      <c r="G130" s="7"/>
      <c r="J130" s="1"/>
      <c r="K130" s="1"/>
    </row>
    <row r="131" spans="1:11" ht="13.5" customHeight="1">
      <c r="A131" s="15" t="s">
        <v>11</v>
      </c>
      <c r="B131" s="14">
        <f>COUNTIFS($A$12:$A$115,"Cond Ar Split 36.000 BTU/h Piso/Teto")</f>
        <v>0</v>
      </c>
      <c r="C131" s="13">
        <v>447</v>
      </c>
      <c r="D131" s="13">
        <f t="shared" si="14"/>
        <v>0</v>
      </c>
      <c r="E131" s="2"/>
      <c r="F131" s="8"/>
      <c r="G131" s="7"/>
      <c r="J131" s="1"/>
      <c r="K131" s="1"/>
    </row>
    <row r="132" spans="1:11" ht="13.5" customHeight="1">
      <c r="A132" s="15" t="s">
        <v>10</v>
      </c>
      <c r="B132" s="14">
        <f>COUNTIFS($A$12:$A$115,"Cond Ar Split 48.000 BTU/h Piso/Teto")</f>
        <v>0</v>
      </c>
      <c r="C132" s="13">
        <v>497</v>
      </c>
      <c r="D132" s="13">
        <f t="shared" si="14"/>
        <v>0</v>
      </c>
      <c r="E132" s="2"/>
      <c r="F132" s="8"/>
      <c r="G132" s="7"/>
      <c r="J132" s="1"/>
      <c r="K132" s="1"/>
    </row>
    <row r="133" spans="1:11" ht="13.5" customHeight="1">
      <c r="A133" s="15" t="s">
        <v>9</v>
      </c>
      <c r="B133" s="14">
        <f>COUNTIFS($A$12:$A$115,"Cond Ar Split 60.000 BTU/h Piso/Teto")</f>
        <v>0</v>
      </c>
      <c r="C133" s="13">
        <v>597</v>
      </c>
      <c r="D133" s="13">
        <f t="shared" si="14"/>
        <v>0</v>
      </c>
      <c r="E133" s="2"/>
      <c r="F133" s="8"/>
      <c r="G133" s="7"/>
      <c r="J133" s="1"/>
      <c r="K133" s="1"/>
    </row>
    <row r="134" spans="1:11" ht="13.5" customHeight="1">
      <c r="A134" s="15" t="s">
        <v>8</v>
      </c>
      <c r="B134" s="14">
        <f>COUNTIFS($A$12:$A$115,"Cond Ar Split 18.000 BTU/h Cassete")</f>
        <v>0</v>
      </c>
      <c r="C134" s="13">
        <v>395</v>
      </c>
      <c r="D134" s="13">
        <f t="shared" si="14"/>
        <v>0</v>
      </c>
      <c r="E134" s="2"/>
      <c r="F134" s="8"/>
      <c r="G134" s="7"/>
      <c r="J134" s="1"/>
      <c r="K134" s="1"/>
    </row>
    <row r="135" spans="1:11" ht="13.5" customHeight="1">
      <c r="A135" s="15" t="s">
        <v>7</v>
      </c>
      <c r="B135" s="14">
        <f>COUNTIFS($A$12:$A$115,"Cond Ar Split 24.000 BTU/h Cassete")</f>
        <v>0</v>
      </c>
      <c r="C135" s="13">
        <v>442.75</v>
      </c>
      <c r="D135" s="13">
        <f t="shared" si="14"/>
        <v>0</v>
      </c>
      <c r="E135" s="2"/>
      <c r="F135" s="8"/>
      <c r="G135" s="7"/>
      <c r="J135" s="1"/>
      <c r="K135" s="1"/>
    </row>
    <row r="136" spans="1:11" ht="13.5" customHeight="1">
      <c r="A136" s="15" t="s">
        <v>6</v>
      </c>
      <c r="B136" s="14">
        <f>COUNTIFS($A$12:$A$115,"Cond Ar Split 30.000 BTU/h Cassete")</f>
        <v>0</v>
      </c>
      <c r="C136" s="13">
        <v>430</v>
      </c>
      <c r="D136" s="13">
        <f t="shared" si="14"/>
        <v>0</v>
      </c>
      <c r="E136" s="2"/>
      <c r="F136" s="8"/>
      <c r="G136" s="7"/>
      <c r="J136" s="1"/>
      <c r="K136" s="1"/>
    </row>
    <row r="137" spans="1:11" ht="13.5" customHeight="1">
      <c r="A137" s="15" t="s">
        <v>5</v>
      </c>
      <c r="B137" s="14">
        <f>COUNTIFS($A$12:$A$115,"Cond Ar Split 36.000 BTU/h Cassete")</f>
        <v>0</v>
      </c>
      <c r="C137" s="13">
        <v>478</v>
      </c>
      <c r="D137" s="13">
        <f t="shared" si="14"/>
        <v>0</v>
      </c>
      <c r="E137" s="2"/>
      <c r="F137" s="8"/>
      <c r="G137" s="7"/>
      <c r="J137" s="1"/>
      <c r="K137" s="1"/>
    </row>
    <row r="138" spans="1:11" ht="13.5" customHeight="1">
      <c r="A138" s="15" t="s">
        <v>4</v>
      </c>
      <c r="B138" s="14">
        <f>COUNTIFS($A$12:$A$115,"Cond Ar Split 48.000 BTU/h Cassete")</f>
        <v>0</v>
      </c>
      <c r="C138" s="13">
        <v>577</v>
      </c>
      <c r="D138" s="13">
        <f t="shared" si="14"/>
        <v>0</v>
      </c>
      <c r="E138" s="2"/>
      <c r="F138" s="8"/>
      <c r="G138" s="7"/>
      <c r="J138" s="1"/>
      <c r="K138" s="1"/>
    </row>
    <row r="139" spans="1:11" ht="13.5" customHeight="1">
      <c r="A139" s="15" t="s">
        <v>3</v>
      </c>
      <c r="B139" s="14">
        <f>COUNTIFS($A$12:$A$115,"Cond Ar Split 60.000 BTU/h Cassete")</f>
        <v>0</v>
      </c>
      <c r="C139" s="13">
        <v>645</v>
      </c>
      <c r="D139" s="13">
        <f t="shared" si="14"/>
        <v>0</v>
      </c>
      <c r="E139" s="2"/>
      <c r="F139" s="8"/>
      <c r="G139" s="7"/>
      <c r="K139" s="1"/>
    </row>
    <row r="140" spans="1:11" ht="13.5" customHeight="1">
      <c r="A140" s="15" t="s">
        <v>2</v>
      </c>
      <c r="B140" s="14">
        <f>COUNTIFS($A$12:$A$115,"Cond Ar Tri Split 36.000 BTU/h (3x12.000)")</f>
        <v>0</v>
      </c>
      <c r="C140" s="13">
        <v>147</v>
      </c>
      <c r="D140" s="13">
        <f t="shared" si="14"/>
        <v>0</v>
      </c>
      <c r="E140" s="2"/>
      <c r="F140" s="8"/>
      <c r="G140" s="7"/>
      <c r="K140" s="1"/>
    </row>
    <row r="141" spans="1:11" ht="13.5" customHeight="1">
      <c r="A141" s="15" t="s">
        <v>1</v>
      </c>
      <c r="B141" s="14">
        <f>COUNTIFS($A$12:$A$115,"Cond Ar Portátil 12.000 BTU/h")</f>
        <v>0</v>
      </c>
      <c r="C141" s="13">
        <v>100</v>
      </c>
      <c r="D141" s="13">
        <f t="shared" si="14"/>
        <v>0</v>
      </c>
      <c r="E141" s="2"/>
      <c r="F141" s="8"/>
      <c r="G141" s="7"/>
      <c r="K141" s="1"/>
    </row>
    <row r="142" spans="1:11" ht="13.5" customHeight="1">
      <c r="A142" s="12" t="s">
        <v>0</v>
      </c>
      <c r="B142" s="11">
        <f>SUM(B119:B141)</f>
        <v>67</v>
      </c>
      <c r="C142" s="10"/>
      <c r="D142" s="9">
        <f>SUM(D119:D141)</f>
        <v>15872</v>
      </c>
      <c r="E142" s="16"/>
      <c r="F142" s="92"/>
      <c r="G142" s="91"/>
      <c r="K142" s="1"/>
    </row>
    <row r="146" spans="10:11" ht="13.5" customHeight="1">
      <c r="J146" s="3"/>
      <c r="K146" s="1"/>
    </row>
  </sheetData>
  <sortState ref="A42:K56">
    <sortCondition ref="A42"/>
  </sortState>
  <mergeCells count="26"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A10:I10"/>
    <mergeCell ref="C11:E11"/>
    <mergeCell ref="G11:I11"/>
    <mergeCell ref="D13:E13"/>
    <mergeCell ref="A109:I109"/>
    <mergeCell ref="E112:I112"/>
    <mergeCell ref="A113:D113"/>
    <mergeCell ref="E113:I113"/>
    <mergeCell ref="A116:D116"/>
    <mergeCell ref="A117:D117"/>
    <mergeCell ref="A112:D112"/>
  </mergeCells>
  <conditionalFormatting sqref="C1:C1048576">
    <cfRule type="expression" dxfId="42" priority="1">
      <formula>$O1&gt;0</formula>
    </cfRule>
    <cfRule type="duplicateValues" dxfId="41" priority="2"/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69" orientation="portrait" r:id="rId1"/>
  <headerFooter alignWithMargins="0">
    <oddFooter>&amp;L&amp;F/&amp;A&amp;C&amp;D&amp;R&amp;P/&amp;N</oddFooter>
  </headerFooter>
  <rowBreaks count="1" manualBreakCount="1">
    <brk id="75" max="8" man="1"/>
  </rowBreaks>
  <colBreaks count="1" manualBreakCount="1">
    <brk id="9" max="36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6"/>
  <sheetViews>
    <sheetView showGridLines="0" workbookViewId="0">
      <pane ySplit="11" topLeftCell="A12" activePane="bottomLeft" state="frozen"/>
      <selection activeCell="G94" sqref="G94"/>
      <selection pane="bottomLeft" activeCell="C12" sqref="C12:C13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" style="1" customWidth="1"/>
    <col min="7" max="8" width="9.140625" style="1"/>
    <col min="9" max="9" width="20.85546875" style="1" customWidth="1"/>
    <col min="10" max="16384" width="9.140625" style="1"/>
  </cols>
  <sheetData>
    <row r="1" spans="1:7" ht="23.25" customHeight="1">
      <c r="A1" s="523" t="s">
        <v>139</v>
      </c>
      <c r="B1" s="523"/>
      <c r="C1" s="523"/>
      <c r="D1" s="523"/>
      <c r="E1" s="523"/>
      <c r="F1" s="523"/>
    </row>
    <row r="3" spans="1:7" ht="15" customHeight="1" thickBot="1">
      <c r="A3" s="541" t="s">
        <v>134</v>
      </c>
      <c r="B3" s="542"/>
      <c r="C3" s="542"/>
      <c r="D3" s="542"/>
      <c r="E3" s="542"/>
      <c r="F3" s="543"/>
    </row>
    <row r="4" spans="1:7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7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7" ht="15" customHeight="1" thickBot="1">
      <c r="A7" s="519" t="s">
        <v>127</v>
      </c>
      <c r="B7" s="519"/>
      <c r="C7" s="519"/>
      <c r="D7" s="519"/>
      <c r="E7" s="519"/>
      <c r="F7" s="519"/>
    </row>
    <row r="8" spans="1:7" ht="13.5" customHeight="1" thickTop="1">
      <c r="A8" s="544" t="s">
        <v>126</v>
      </c>
      <c r="B8" s="545"/>
      <c r="C8" s="545"/>
      <c r="D8" s="545"/>
      <c r="E8" s="544" t="s">
        <v>287</v>
      </c>
      <c r="F8" s="546"/>
    </row>
    <row r="9" spans="1:7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7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  <c r="G11" s="1"/>
    </row>
    <row r="12" spans="1:7" s="466" customFormat="1" ht="13.5" customHeight="1">
      <c r="A12" s="537" t="s">
        <v>17</v>
      </c>
      <c r="B12" s="538"/>
      <c r="C12" s="140">
        <v>3</v>
      </c>
      <c r="D12" s="439">
        <v>238</v>
      </c>
      <c r="E12" s="438">
        <v>1</v>
      </c>
      <c r="F12" s="467">
        <f>D12/30*C12*E12</f>
        <v>23.8</v>
      </c>
      <c r="G12" s="1"/>
    </row>
    <row r="13" spans="1:7" s="466" customFormat="1" ht="13.5" customHeight="1">
      <c r="A13" s="537" t="s">
        <v>18</v>
      </c>
      <c r="B13" s="538"/>
      <c r="C13" s="140">
        <v>1</v>
      </c>
      <c r="D13" s="439">
        <v>235</v>
      </c>
      <c r="E13" s="438">
        <v>3</v>
      </c>
      <c r="F13" s="467">
        <f>D13/30*C13*E13</f>
        <v>23.5</v>
      </c>
      <c r="G13" s="1"/>
    </row>
    <row r="14" spans="1:7" ht="13.5" customHeight="1">
      <c r="A14" s="167"/>
      <c r="B14" s="166"/>
      <c r="C14" s="165"/>
      <c r="D14" s="164"/>
      <c r="E14" s="138"/>
      <c r="F14" s="163"/>
    </row>
    <row r="15" spans="1:7" ht="13.5" customHeight="1">
      <c r="A15" s="514" t="s">
        <v>1181</v>
      </c>
      <c r="B15" s="516"/>
      <c r="C15" s="83">
        <f>SUM(C12:C14)</f>
        <v>4</v>
      </c>
      <c r="D15" s="82"/>
      <c r="E15" s="82"/>
      <c r="F15" s="81">
        <f>SUM(F12:F14)</f>
        <v>47.3</v>
      </c>
    </row>
    <row r="16" spans="1:7" ht="13.5" customHeight="1">
      <c r="A16" s="4"/>
      <c r="B16" s="80"/>
      <c r="C16" s="4"/>
      <c r="D16" s="79"/>
      <c r="E16" s="78"/>
      <c r="F16" s="77"/>
    </row>
    <row r="17" spans="1:9" ht="13.5" customHeight="1">
      <c r="B17" s="20"/>
      <c r="D17" s="124"/>
      <c r="E17" s="19"/>
      <c r="F17" s="162"/>
    </row>
    <row r="18" spans="1:9" ht="13.5" customHeight="1">
      <c r="A18" s="536" t="s">
        <v>33</v>
      </c>
      <c r="B18" s="536"/>
      <c r="C18" s="536"/>
      <c r="D18" s="536"/>
      <c r="E18" s="536"/>
      <c r="F18" s="536"/>
      <c r="G18" s="25"/>
      <c r="H18" s="25"/>
      <c r="I18" s="25"/>
    </row>
    <row r="20" spans="1:9" ht="13.5" customHeight="1">
      <c r="A20" s="18" t="s">
        <v>32</v>
      </c>
      <c r="B20" s="1"/>
      <c r="F20" s="22"/>
      <c r="G20" s="7"/>
      <c r="I20" s="23"/>
    </row>
    <row r="21" spans="1:9" ht="60" customHeight="1">
      <c r="A21" s="532"/>
      <c r="B21" s="518"/>
      <c r="C21" s="533"/>
      <c r="D21" s="547"/>
      <c r="E21" s="547"/>
      <c r="F21" s="547"/>
    </row>
    <row r="22" spans="1:9" ht="13.5" customHeight="1">
      <c r="A22" s="535" t="s">
        <v>31</v>
      </c>
      <c r="B22" s="535"/>
      <c r="C22" s="535"/>
      <c r="D22" s="75"/>
      <c r="E22" s="75" t="s">
        <v>30</v>
      </c>
      <c r="F22" s="75"/>
      <c r="G22" s="18"/>
      <c r="H22" s="18"/>
      <c r="I22" s="18"/>
    </row>
    <row r="96" spans="7:7" ht="13.5" customHeight="1">
      <c r="G96" s="1">
        <v>238</v>
      </c>
    </row>
  </sheetData>
  <mergeCells count="19">
    <mergeCell ref="A7:F7"/>
    <mergeCell ref="A8:D8"/>
    <mergeCell ref="E8:F8"/>
    <mergeCell ref="A1:F1"/>
    <mergeCell ref="A3:F3"/>
    <mergeCell ref="A4:C4"/>
    <mergeCell ref="D4:E4"/>
    <mergeCell ref="A5:C5"/>
    <mergeCell ref="D5:E5"/>
    <mergeCell ref="B9:D9"/>
    <mergeCell ref="E9:F9"/>
    <mergeCell ref="A22:C22"/>
    <mergeCell ref="A18:F18"/>
    <mergeCell ref="A21:C21"/>
    <mergeCell ref="D21:F21"/>
    <mergeCell ref="A15:B15"/>
    <mergeCell ref="A11:B11"/>
    <mergeCell ref="A12:B12"/>
    <mergeCell ref="A13:B13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O173"/>
  <sheetViews>
    <sheetView showGridLines="0" workbookViewId="0">
      <pane ySplit="13" topLeftCell="A14" activePane="bottomLeft" state="frozen"/>
      <selection activeCell="G94" sqref="G94"/>
      <selection pane="bottomLeft" activeCell="C117" sqref="C117:G118"/>
    </sheetView>
  </sheetViews>
  <sheetFormatPr defaultRowHeight="13.5" customHeight="1"/>
  <cols>
    <col min="1" max="1" width="38.85546875" style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28.7109375" style="2" customWidth="1"/>
    <col min="11" max="11" width="11.7109375" style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332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1147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87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s="16" customFormat="1" ht="13.5" customHeight="1">
      <c r="G14" s="186"/>
      <c r="O14" s="16">
        <f>COUNTIF('Sede Med Ok'!$C:$C,'Brotas Med OK'!C14) + COUNTIF('Barra Med OK'!$C:$C,'Brotas Med OK'!C14) + COUNTIF('Boca do Rio Med OK'!$C:$C,'Brotas Med OK'!C14) + COUNTIF('Cabula Med OK'!$C:$C,'Brotas Med OK'!C14) + COUNTIF('Cajazeiras Med OK'!$C:$C,'Brotas Med OK'!C14) + COUNTIF('CH Med OK'!$C:$C,'Brotas Med OK'!C14) + COUNTIF('Itapagipe Med OK'!$C:$C,'Brotas Med OK'!C14) + COUNTIF('Itapuã Med OK'!$C:$C,'Brotas Med OK'!C14) + COUNTIF('Liberdade Med OK'!$C:$C,'Brotas Med OK'!C14) + COUNTIF('Pau da Lima Med OK'!$C:$C,'Brotas Med OK'!C14) + COUNTIF('SCV Med OK'!$C:$C,'Brotas Med OK'!C14) + COUNTIF('Subúrbio Med OK'!$C:$C,'Brotas Med OK'!C14) + COUNTIF('DVIS Med OK'!$C:$C,'Brotas Med OK'!C14) + COUNTIF('CR Med OK'!$C:$C,'Brotas Med OK'!C14) + COUNTIF('CCZ Med OK'!$C:$C,'Brotas Med OK'!C14) + COUNTIF('DRCA Med OK'!$C:$C,'Brotas Med OK'!C14) + COUNTIF('SAMU Med OK'!$C:$C,'Brotas Med OK'!C14) + COUNTIF('ESPS Med OK'!$C:$C,'Brotas Med OK'!C14) + COUNTIF('LACEM Med OK'!$C:$C,'Brotas Med OK'!C14)</f>
        <v>0</v>
      </c>
    </row>
    <row r="15" spans="1:15" ht="13.5" customHeight="1">
      <c r="A15" s="15" t="s">
        <v>22</v>
      </c>
      <c r="B15" s="61">
        <v>45514</v>
      </c>
      <c r="C15" s="14">
        <v>14955</v>
      </c>
      <c r="D15" s="61">
        <v>45658</v>
      </c>
      <c r="E15" s="61">
        <v>45687</v>
      </c>
      <c r="F15" s="42">
        <f>(E15-D15)+1</f>
        <v>30</v>
      </c>
      <c r="G15" s="60">
        <v>210</v>
      </c>
      <c r="H15" s="14">
        <v>1</v>
      </c>
      <c r="I15" s="40">
        <f>G15/30*H15*F15</f>
        <v>210</v>
      </c>
      <c r="J15" s="64" t="s">
        <v>217</v>
      </c>
      <c r="K15" s="64" t="s">
        <v>331</v>
      </c>
      <c r="O15" s="16">
        <f>COUNTIF('Sede Med Ok'!$C:$C,'Brotas Med OK'!C15) + COUNTIF('Barra Med OK'!$C:$C,'Brotas Med OK'!C15) + COUNTIF('Boca do Rio Med OK'!$C:$C,'Brotas Med OK'!C15) + COUNTIF('Cabula Med OK'!$C:$C,'Brotas Med OK'!C15) + COUNTIF('Cajazeiras Med OK'!$C:$C,'Brotas Med OK'!C15) + COUNTIF('CH Med OK'!$C:$C,'Brotas Med OK'!C15) + COUNTIF('Itapagipe Med OK'!$C:$C,'Brotas Med OK'!C15) + COUNTIF('Itapuã Med OK'!$C:$C,'Brotas Med OK'!C15) + COUNTIF('Liberdade Med OK'!$C:$C,'Brotas Med OK'!C15) + COUNTIF('Pau da Lima Med OK'!$C:$C,'Brotas Med OK'!C15) + COUNTIF('SCV Med OK'!$C:$C,'Brotas Med OK'!C15) + COUNTIF('Subúrbio Med OK'!$C:$C,'Brotas Med OK'!C15) + COUNTIF('DVIS Med OK'!$C:$C,'Brotas Med OK'!C15) + COUNTIF('CR Med OK'!$C:$C,'Brotas Med OK'!C15) + COUNTIF('CCZ Med OK'!$C:$C,'Brotas Med OK'!C15) + COUNTIF('DRCA Med OK'!$C:$C,'Brotas Med OK'!C15) + COUNTIF('SAMU Med OK'!$C:$C,'Brotas Med OK'!C15) + COUNTIF('ESPS Med OK'!$C:$C,'Brotas Med OK'!C15) + COUNTIF('LACEM Med OK'!$C:$C,'Brotas Med OK'!C15)</f>
        <v>0</v>
      </c>
    </row>
    <row r="16" spans="1:15" ht="13.5" customHeight="1">
      <c r="A16" s="15" t="s">
        <v>22</v>
      </c>
      <c r="B16" s="130">
        <v>45514</v>
      </c>
      <c r="C16" s="125">
        <v>14188</v>
      </c>
      <c r="D16" s="61">
        <v>45658</v>
      </c>
      <c r="E16" s="61">
        <v>45687</v>
      </c>
      <c r="F16" s="129">
        <f>(E16-D16)+1</f>
        <v>30</v>
      </c>
      <c r="G16" s="128">
        <v>210</v>
      </c>
      <c r="H16" s="125">
        <v>1</v>
      </c>
      <c r="I16" s="185">
        <f>G16/30*H16*F16</f>
        <v>210</v>
      </c>
      <c r="J16" s="184" t="s">
        <v>215</v>
      </c>
      <c r="K16" s="184" t="s">
        <v>331</v>
      </c>
      <c r="O16" s="16">
        <f>COUNTIF('Sede Med Ok'!$C:$C,'Brotas Med OK'!C16) + COUNTIF('Barra Med OK'!$C:$C,'Brotas Med OK'!C16) + COUNTIF('Boca do Rio Med OK'!$C:$C,'Brotas Med OK'!C16) + COUNTIF('Cabula Med OK'!$C:$C,'Brotas Med OK'!C16) + COUNTIF('Cajazeiras Med OK'!$C:$C,'Brotas Med OK'!C16) + COUNTIF('CH Med OK'!$C:$C,'Brotas Med OK'!C16) + COUNTIF('Itapagipe Med OK'!$C:$C,'Brotas Med OK'!C16) + COUNTIF('Itapuã Med OK'!$C:$C,'Brotas Med OK'!C16) + COUNTIF('Liberdade Med OK'!$C:$C,'Brotas Med OK'!C16) + COUNTIF('Pau da Lima Med OK'!$C:$C,'Brotas Med OK'!C16) + COUNTIF('SCV Med OK'!$C:$C,'Brotas Med OK'!C16) + COUNTIF('Subúrbio Med OK'!$C:$C,'Brotas Med OK'!C16) + COUNTIF('DVIS Med OK'!$C:$C,'Brotas Med OK'!C16) + COUNTIF('CR Med OK'!$C:$C,'Brotas Med OK'!C16) + COUNTIF('CCZ Med OK'!$C:$C,'Brotas Med OK'!C16) + COUNTIF('DRCA Med OK'!$C:$C,'Brotas Med OK'!C16) + COUNTIF('SAMU Med OK'!$C:$C,'Brotas Med OK'!C16) + COUNTIF('ESPS Med OK'!$C:$C,'Brotas Med OK'!C16) + COUNTIF('LACEM Med OK'!$C:$C,'Brotas Med OK'!C16)</f>
        <v>0</v>
      </c>
    </row>
    <row r="17" spans="1:15" ht="13.5" customHeight="1">
      <c r="A17" s="15"/>
      <c r="B17" s="61"/>
      <c r="C17" s="69"/>
      <c r="D17" s="61"/>
      <c r="E17" s="61"/>
      <c r="F17" s="42"/>
      <c r="G17" s="60"/>
      <c r="H17" s="14"/>
      <c r="I17" s="40">
        <f>G17/30*H17*F17</f>
        <v>0</v>
      </c>
      <c r="J17" s="64"/>
      <c r="K17" s="64"/>
      <c r="O17" s="16">
        <f>COUNTIF('Sede Med Ok'!$C:$C,'Brotas Med OK'!C17) + COUNTIF('Barra Med OK'!$C:$C,'Brotas Med OK'!C17) + COUNTIF('Boca do Rio Med OK'!$C:$C,'Brotas Med OK'!C17) + COUNTIF('Cabula Med OK'!$C:$C,'Brotas Med OK'!C17) + COUNTIF('Cajazeiras Med OK'!$C:$C,'Brotas Med OK'!C17) + COUNTIF('CH Med OK'!$C:$C,'Brotas Med OK'!C17) + COUNTIF('Itapagipe Med OK'!$C:$C,'Brotas Med OK'!C17) + COUNTIF('Itapuã Med OK'!$C:$C,'Brotas Med OK'!C17) + COUNTIF('Liberdade Med OK'!$C:$C,'Brotas Med OK'!C17) + COUNTIF('Pau da Lima Med OK'!$C:$C,'Brotas Med OK'!C17) + COUNTIF('SCV Med OK'!$C:$C,'Brotas Med OK'!C17) + COUNTIF('Subúrbio Med OK'!$C:$C,'Brotas Med OK'!C17) + COUNTIF('DVIS Med OK'!$C:$C,'Brotas Med OK'!C17) + COUNTIF('CR Med OK'!$C:$C,'Brotas Med OK'!C17) + COUNTIF('CCZ Med OK'!$C:$C,'Brotas Med OK'!C17) + COUNTIF('DRCA Med OK'!$C:$C,'Brotas Med OK'!C17) + COUNTIF('SAMU Med OK'!$C:$C,'Brotas Med OK'!C17) + COUNTIF('ESPS Med OK'!$C:$C,'Brotas Med OK'!C17) + COUNTIF('LACEM Med OK'!$C:$C,'Brotas Med OK'!C17)</f>
        <v>0</v>
      </c>
    </row>
    <row r="18" spans="1:15" ht="13.5" customHeight="1">
      <c r="A18" s="38" t="s">
        <v>330</v>
      </c>
      <c r="B18" s="99"/>
      <c r="C18" s="98"/>
      <c r="D18" s="180"/>
      <c r="E18" s="36"/>
      <c r="F18" s="37"/>
      <c r="G18" s="174"/>
      <c r="H18" s="11">
        <f>SUM(H15:H17)</f>
        <v>2</v>
      </c>
      <c r="I18" s="183">
        <f>SUM(I15:I17)</f>
        <v>420</v>
      </c>
      <c r="J18" s="35"/>
      <c r="K18" s="35"/>
      <c r="O18" s="16">
        <f>COUNTIF('Sede Med Ok'!$C:$C,'Brotas Med OK'!C18) + COUNTIF('Barra Med OK'!$C:$C,'Brotas Med OK'!C18) + COUNTIF('Boca do Rio Med OK'!$C:$C,'Brotas Med OK'!C18) + COUNTIF('Cabula Med OK'!$C:$C,'Brotas Med OK'!C18) + COUNTIF('Cajazeiras Med OK'!$C:$C,'Brotas Med OK'!C18) + COUNTIF('CH Med OK'!$C:$C,'Brotas Med OK'!C18) + COUNTIF('Itapagipe Med OK'!$C:$C,'Brotas Med OK'!C18) + COUNTIF('Itapuã Med OK'!$C:$C,'Brotas Med OK'!C18) + COUNTIF('Liberdade Med OK'!$C:$C,'Brotas Med OK'!C18) + COUNTIF('Pau da Lima Med OK'!$C:$C,'Brotas Med OK'!C18) + COUNTIF('SCV Med OK'!$C:$C,'Brotas Med OK'!C18) + COUNTIF('Subúrbio Med OK'!$C:$C,'Brotas Med OK'!C18) + COUNTIF('DVIS Med OK'!$C:$C,'Brotas Med OK'!C18) + COUNTIF('CR Med OK'!$C:$C,'Brotas Med OK'!C18) + COUNTIF('CCZ Med OK'!$C:$C,'Brotas Med OK'!C18) + COUNTIF('DRCA Med OK'!$C:$C,'Brotas Med OK'!C18) + COUNTIF('SAMU Med OK'!$C:$C,'Brotas Med OK'!C18) + COUNTIF('ESPS Med OK'!$C:$C,'Brotas Med OK'!C18) + COUNTIF('LACEM Med OK'!$C:$C,'Brotas Med OK'!C18)</f>
        <v>0</v>
      </c>
    </row>
    <row r="19" spans="1:15" ht="13.5" customHeight="1">
      <c r="B19" s="124"/>
      <c r="C19" s="123"/>
      <c r="D19" s="124"/>
      <c r="E19" s="20"/>
      <c r="F19" s="19"/>
      <c r="G19" s="182"/>
      <c r="I19" s="182"/>
      <c r="J19" s="26"/>
      <c r="O19" s="16">
        <f>COUNTIF('Sede Med Ok'!$C:$C,'Brotas Med OK'!C19) + COUNTIF('Barra Med OK'!$C:$C,'Brotas Med OK'!C19) + COUNTIF('Boca do Rio Med OK'!$C:$C,'Brotas Med OK'!C19) + COUNTIF('Cabula Med OK'!$C:$C,'Brotas Med OK'!C19) + COUNTIF('Cajazeiras Med OK'!$C:$C,'Brotas Med OK'!C19) + COUNTIF('CH Med OK'!$C:$C,'Brotas Med OK'!C19) + COUNTIF('Itapagipe Med OK'!$C:$C,'Brotas Med OK'!C19) + COUNTIF('Itapuã Med OK'!$C:$C,'Brotas Med OK'!C19) + COUNTIF('Liberdade Med OK'!$C:$C,'Brotas Med OK'!C19) + COUNTIF('Pau da Lima Med OK'!$C:$C,'Brotas Med OK'!C19) + COUNTIF('SCV Med OK'!$C:$C,'Brotas Med OK'!C19) + COUNTIF('Subúrbio Med OK'!$C:$C,'Brotas Med OK'!C19) + COUNTIF('DVIS Med OK'!$C:$C,'Brotas Med OK'!C19) + COUNTIF('CR Med OK'!$C:$C,'Brotas Med OK'!C19) + COUNTIF('CCZ Med OK'!$C:$C,'Brotas Med OK'!C19) + COUNTIF('DRCA Med OK'!$C:$C,'Brotas Med OK'!C19) + COUNTIF('SAMU Med OK'!$C:$C,'Brotas Med OK'!C19) + COUNTIF('ESPS Med OK'!$C:$C,'Brotas Med OK'!C19) + COUNTIF('LACEM Med OK'!$C:$C,'Brotas Med OK'!C19)</f>
        <v>0</v>
      </c>
    </row>
    <row r="20" spans="1:15" ht="13.5" customHeight="1">
      <c r="A20" s="15" t="s">
        <v>22</v>
      </c>
      <c r="B20" s="61">
        <v>45514</v>
      </c>
      <c r="C20" s="14">
        <v>14903</v>
      </c>
      <c r="D20" s="61">
        <v>45658</v>
      </c>
      <c r="E20" s="61">
        <v>45687</v>
      </c>
      <c r="F20" s="42">
        <f t="shared" ref="F20:F28" si="0">(E20-D20)+1</f>
        <v>30</v>
      </c>
      <c r="G20" s="60">
        <v>210</v>
      </c>
      <c r="H20" s="14">
        <v>1</v>
      </c>
      <c r="I20" s="178">
        <f t="shared" ref="I20:I29" si="1">G20/30*H20*F20</f>
        <v>210</v>
      </c>
      <c r="J20" s="67" t="s">
        <v>312</v>
      </c>
      <c r="K20" s="166">
        <v>66514</v>
      </c>
      <c r="O20" s="16">
        <f>COUNTIF('Sede Med Ok'!$C:$C,'Brotas Med OK'!C20) + COUNTIF('Barra Med OK'!$C:$C,'Brotas Med OK'!C20) + COUNTIF('Boca do Rio Med OK'!$C:$C,'Brotas Med OK'!C20) + COUNTIF('Cabula Med OK'!$C:$C,'Brotas Med OK'!C20) + COUNTIF('Cajazeiras Med OK'!$C:$C,'Brotas Med OK'!C20) + COUNTIF('CH Med OK'!$C:$C,'Brotas Med OK'!C20) + COUNTIF('Itapagipe Med OK'!$C:$C,'Brotas Med OK'!C20) + COUNTIF('Itapuã Med OK'!$C:$C,'Brotas Med OK'!C20) + COUNTIF('Liberdade Med OK'!$C:$C,'Brotas Med OK'!C20) + COUNTIF('Pau da Lima Med OK'!$C:$C,'Brotas Med OK'!C20) + COUNTIF('SCV Med OK'!$C:$C,'Brotas Med OK'!C20) + COUNTIF('Subúrbio Med OK'!$C:$C,'Brotas Med OK'!C20) + COUNTIF('DVIS Med OK'!$C:$C,'Brotas Med OK'!C20) + COUNTIF('CR Med OK'!$C:$C,'Brotas Med OK'!C20) + COUNTIF('CCZ Med OK'!$C:$C,'Brotas Med OK'!C20) + COUNTIF('DRCA Med OK'!$C:$C,'Brotas Med OK'!C20) + COUNTIF('SAMU Med OK'!$C:$C,'Brotas Med OK'!C20) + COUNTIF('ESPS Med OK'!$C:$C,'Brotas Med OK'!C20) + COUNTIF('LACEM Med OK'!$C:$C,'Brotas Med OK'!C20)</f>
        <v>0</v>
      </c>
    </row>
    <row r="21" spans="1:15" ht="13.5" customHeight="1">
      <c r="A21" s="15" t="s">
        <v>22</v>
      </c>
      <c r="B21" s="61">
        <v>45514</v>
      </c>
      <c r="C21" s="14">
        <v>14902</v>
      </c>
      <c r="D21" s="61">
        <v>45658</v>
      </c>
      <c r="E21" s="61">
        <v>45687</v>
      </c>
      <c r="F21" s="42">
        <f t="shared" si="0"/>
        <v>30</v>
      </c>
      <c r="G21" s="60">
        <v>210</v>
      </c>
      <c r="H21" s="14">
        <v>1</v>
      </c>
      <c r="I21" s="178">
        <f t="shared" si="1"/>
        <v>210</v>
      </c>
      <c r="J21" s="67" t="s">
        <v>193</v>
      </c>
      <c r="K21" s="166">
        <v>66514</v>
      </c>
      <c r="O21" s="16">
        <f>COUNTIF('Sede Med Ok'!$C:$C,'Brotas Med OK'!C21) + COUNTIF('Barra Med OK'!$C:$C,'Brotas Med OK'!C21) + COUNTIF('Boca do Rio Med OK'!$C:$C,'Brotas Med OK'!C21) + COUNTIF('Cabula Med OK'!$C:$C,'Brotas Med OK'!C21) + COUNTIF('Cajazeiras Med OK'!$C:$C,'Brotas Med OK'!C21) + COUNTIF('CH Med OK'!$C:$C,'Brotas Med OK'!C21) + COUNTIF('Itapagipe Med OK'!$C:$C,'Brotas Med OK'!C21) + COUNTIF('Itapuã Med OK'!$C:$C,'Brotas Med OK'!C21) + COUNTIF('Liberdade Med OK'!$C:$C,'Brotas Med OK'!C21) + COUNTIF('Pau da Lima Med OK'!$C:$C,'Brotas Med OK'!C21) + COUNTIF('SCV Med OK'!$C:$C,'Brotas Med OK'!C21) + COUNTIF('Subúrbio Med OK'!$C:$C,'Brotas Med OK'!C21) + COUNTIF('DVIS Med OK'!$C:$C,'Brotas Med OK'!C21) + COUNTIF('CR Med OK'!$C:$C,'Brotas Med OK'!C21) + COUNTIF('CCZ Med OK'!$C:$C,'Brotas Med OK'!C21) + COUNTIF('DRCA Med OK'!$C:$C,'Brotas Med OK'!C21) + COUNTIF('SAMU Med OK'!$C:$C,'Brotas Med OK'!C21) + COUNTIF('ESPS Med OK'!$C:$C,'Brotas Med OK'!C21) + COUNTIF('LACEM Med OK'!$C:$C,'Brotas Med OK'!C21)</f>
        <v>0</v>
      </c>
    </row>
    <row r="22" spans="1:15" ht="13.5" customHeight="1">
      <c r="A22" s="15" t="s">
        <v>18</v>
      </c>
      <c r="B22" s="61">
        <v>45536</v>
      </c>
      <c r="C22" s="14">
        <v>10601</v>
      </c>
      <c r="D22" s="61">
        <v>45658</v>
      </c>
      <c r="E22" s="61">
        <v>45687</v>
      </c>
      <c r="F22" s="42">
        <f t="shared" si="0"/>
        <v>30</v>
      </c>
      <c r="G22" s="60">
        <v>235</v>
      </c>
      <c r="H22" s="14">
        <v>1</v>
      </c>
      <c r="I22" s="178">
        <f t="shared" si="1"/>
        <v>235</v>
      </c>
      <c r="J22" s="56" t="s">
        <v>112</v>
      </c>
      <c r="K22" s="166"/>
      <c r="O22" s="16">
        <f>COUNTIF('Sede Med Ok'!$C:$C,'Brotas Med OK'!C22) + COUNTIF('Barra Med OK'!$C:$C,'Brotas Med OK'!C22) + COUNTIF('Boca do Rio Med OK'!$C:$C,'Brotas Med OK'!C22) + COUNTIF('Cabula Med OK'!$C:$C,'Brotas Med OK'!C22) + COUNTIF('Cajazeiras Med OK'!$C:$C,'Brotas Med OK'!C22) + COUNTIF('CH Med OK'!$C:$C,'Brotas Med OK'!C22) + COUNTIF('Itapagipe Med OK'!$C:$C,'Brotas Med OK'!C22) + COUNTIF('Itapuã Med OK'!$C:$C,'Brotas Med OK'!C22) + COUNTIF('Liberdade Med OK'!$C:$C,'Brotas Med OK'!C22) + COUNTIF('Pau da Lima Med OK'!$C:$C,'Brotas Med OK'!C22) + COUNTIF('SCV Med OK'!$C:$C,'Brotas Med OK'!C22) + COUNTIF('Subúrbio Med OK'!$C:$C,'Brotas Med OK'!C22) + COUNTIF('DVIS Med OK'!$C:$C,'Brotas Med OK'!C22) + COUNTIF('CR Med OK'!$C:$C,'Brotas Med OK'!C22) + COUNTIF('CCZ Med OK'!$C:$C,'Brotas Med OK'!C22) + COUNTIF('DRCA Med OK'!$C:$C,'Brotas Med OK'!C22) + COUNTIF('SAMU Med OK'!$C:$C,'Brotas Med OK'!C22) + COUNTIF('ESPS Med OK'!$C:$C,'Brotas Med OK'!C22) + COUNTIF('LACEM Med OK'!$C:$C,'Brotas Med OK'!C22)</f>
        <v>0</v>
      </c>
    </row>
    <row r="23" spans="1:15" ht="13.5" customHeight="1">
      <c r="A23" s="15" t="s">
        <v>18</v>
      </c>
      <c r="B23" s="61">
        <v>45536</v>
      </c>
      <c r="C23" s="14">
        <v>10610</v>
      </c>
      <c r="D23" s="61">
        <v>45658</v>
      </c>
      <c r="E23" s="61">
        <v>45687</v>
      </c>
      <c r="F23" s="42">
        <f t="shared" si="0"/>
        <v>30</v>
      </c>
      <c r="G23" s="60">
        <v>235</v>
      </c>
      <c r="H23" s="14">
        <v>1</v>
      </c>
      <c r="I23" s="178">
        <f t="shared" si="1"/>
        <v>235</v>
      </c>
      <c r="J23" s="56" t="s">
        <v>148</v>
      </c>
      <c r="K23" s="166"/>
      <c r="O23" s="16">
        <f>COUNTIF('Sede Med Ok'!$C:$C,'Brotas Med OK'!C23) + COUNTIF('Barra Med OK'!$C:$C,'Brotas Med OK'!C23) + COUNTIF('Boca do Rio Med OK'!$C:$C,'Brotas Med OK'!C23) + COUNTIF('Cabula Med OK'!$C:$C,'Brotas Med OK'!C23) + COUNTIF('Cajazeiras Med OK'!$C:$C,'Brotas Med OK'!C23) + COUNTIF('CH Med OK'!$C:$C,'Brotas Med OK'!C23) + COUNTIF('Itapagipe Med OK'!$C:$C,'Brotas Med OK'!C23) + COUNTIF('Itapuã Med OK'!$C:$C,'Brotas Med OK'!C23) + COUNTIF('Liberdade Med OK'!$C:$C,'Brotas Med OK'!C23) + COUNTIF('Pau da Lima Med OK'!$C:$C,'Brotas Med OK'!C23) + COUNTIF('SCV Med OK'!$C:$C,'Brotas Med OK'!C23) + COUNTIF('Subúrbio Med OK'!$C:$C,'Brotas Med OK'!C23) + COUNTIF('DVIS Med OK'!$C:$C,'Brotas Med OK'!C23) + COUNTIF('CR Med OK'!$C:$C,'Brotas Med OK'!C23) + COUNTIF('CCZ Med OK'!$C:$C,'Brotas Med OK'!C23) + COUNTIF('DRCA Med OK'!$C:$C,'Brotas Med OK'!C23) + COUNTIF('SAMU Med OK'!$C:$C,'Brotas Med OK'!C23) + COUNTIF('ESPS Med OK'!$C:$C,'Brotas Med OK'!C23) + COUNTIF('LACEM Med OK'!$C:$C,'Brotas Med OK'!C23)</f>
        <v>0</v>
      </c>
    </row>
    <row r="24" spans="1:15" ht="13.5" customHeight="1">
      <c r="A24" s="15" t="s">
        <v>18</v>
      </c>
      <c r="B24" s="61">
        <v>45536</v>
      </c>
      <c r="C24" s="14">
        <v>10595</v>
      </c>
      <c r="D24" s="61">
        <v>45658</v>
      </c>
      <c r="E24" s="61">
        <v>45687</v>
      </c>
      <c r="F24" s="42">
        <f t="shared" si="0"/>
        <v>30</v>
      </c>
      <c r="G24" s="60">
        <v>235</v>
      </c>
      <c r="H24" s="14">
        <v>1</v>
      </c>
      <c r="I24" s="178">
        <f t="shared" si="1"/>
        <v>235</v>
      </c>
      <c r="J24" s="56" t="s">
        <v>329</v>
      </c>
      <c r="K24" s="166"/>
      <c r="O24" s="16">
        <f>COUNTIF('Sede Med Ok'!$C:$C,'Brotas Med OK'!C24) + COUNTIF('Barra Med OK'!$C:$C,'Brotas Med OK'!C24) + COUNTIF('Boca do Rio Med OK'!$C:$C,'Brotas Med OK'!C24) + COUNTIF('Cabula Med OK'!$C:$C,'Brotas Med OK'!C24) + COUNTIF('Cajazeiras Med OK'!$C:$C,'Brotas Med OK'!C24) + COUNTIF('CH Med OK'!$C:$C,'Brotas Med OK'!C24) + COUNTIF('Itapagipe Med OK'!$C:$C,'Brotas Med OK'!C24) + COUNTIF('Itapuã Med OK'!$C:$C,'Brotas Med OK'!C24) + COUNTIF('Liberdade Med OK'!$C:$C,'Brotas Med OK'!C24) + COUNTIF('Pau da Lima Med OK'!$C:$C,'Brotas Med OK'!C24) + COUNTIF('SCV Med OK'!$C:$C,'Brotas Med OK'!C24) + COUNTIF('Subúrbio Med OK'!$C:$C,'Brotas Med OK'!C24) + COUNTIF('DVIS Med OK'!$C:$C,'Brotas Med OK'!C24) + COUNTIF('CR Med OK'!$C:$C,'Brotas Med OK'!C24) + COUNTIF('CCZ Med OK'!$C:$C,'Brotas Med OK'!C24) + COUNTIF('DRCA Med OK'!$C:$C,'Brotas Med OK'!C24) + COUNTIF('SAMU Med OK'!$C:$C,'Brotas Med OK'!C24) + COUNTIF('ESPS Med OK'!$C:$C,'Brotas Med OK'!C24) + COUNTIF('LACEM Med OK'!$C:$C,'Brotas Med OK'!C24)</f>
        <v>0</v>
      </c>
    </row>
    <row r="25" spans="1:15" ht="13.5" customHeight="1">
      <c r="A25" s="15" t="s">
        <v>18</v>
      </c>
      <c r="B25" s="61">
        <v>45536</v>
      </c>
      <c r="C25" s="14">
        <v>10597</v>
      </c>
      <c r="D25" s="61">
        <v>45658</v>
      </c>
      <c r="E25" s="61">
        <v>45687</v>
      </c>
      <c r="F25" s="42">
        <f t="shared" si="0"/>
        <v>30</v>
      </c>
      <c r="G25" s="60">
        <v>235</v>
      </c>
      <c r="H25" s="14">
        <v>1</v>
      </c>
      <c r="I25" s="178">
        <f t="shared" si="1"/>
        <v>235</v>
      </c>
      <c r="J25" s="56" t="s">
        <v>328</v>
      </c>
      <c r="K25" s="166"/>
      <c r="O25" s="16">
        <f>COUNTIF('Sede Med Ok'!$C:$C,'Brotas Med OK'!C25) + COUNTIF('Barra Med OK'!$C:$C,'Brotas Med OK'!C25) + COUNTIF('Boca do Rio Med OK'!$C:$C,'Brotas Med OK'!C25) + COUNTIF('Cabula Med OK'!$C:$C,'Brotas Med OK'!C25) + COUNTIF('Cajazeiras Med OK'!$C:$C,'Brotas Med OK'!C25) + COUNTIF('CH Med OK'!$C:$C,'Brotas Med OK'!C25) + COUNTIF('Itapagipe Med OK'!$C:$C,'Brotas Med OK'!C25) + COUNTIF('Itapuã Med OK'!$C:$C,'Brotas Med OK'!C25) + COUNTIF('Liberdade Med OK'!$C:$C,'Brotas Med OK'!C25) + COUNTIF('Pau da Lima Med OK'!$C:$C,'Brotas Med OK'!C25) + COUNTIF('SCV Med OK'!$C:$C,'Brotas Med OK'!C25) + COUNTIF('Subúrbio Med OK'!$C:$C,'Brotas Med OK'!C25) + COUNTIF('DVIS Med OK'!$C:$C,'Brotas Med OK'!C25) + COUNTIF('CR Med OK'!$C:$C,'Brotas Med OK'!C25) + COUNTIF('CCZ Med OK'!$C:$C,'Brotas Med OK'!C25) + COUNTIF('DRCA Med OK'!$C:$C,'Brotas Med OK'!C25) + COUNTIF('SAMU Med OK'!$C:$C,'Brotas Med OK'!C25) + COUNTIF('ESPS Med OK'!$C:$C,'Brotas Med OK'!C25) + COUNTIF('LACEM Med OK'!$C:$C,'Brotas Med OK'!C25)</f>
        <v>0</v>
      </c>
    </row>
    <row r="26" spans="1:15" ht="13.5" customHeight="1">
      <c r="A26" s="15" t="s">
        <v>18</v>
      </c>
      <c r="B26" s="61">
        <v>45536</v>
      </c>
      <c r="C26" s="14">
        <v>10609</v>
      </c>
      <c r="D26" s="61">
        <v>45658</v>
      </c>
      <c r="E26" s="61">
        <v>45687</v>
      </c>
      <c r="F26" s="42">
        <f t="shared" si="0"/>
        <v>30</v>
      </c>
      <c r="G26" s="60">
        <v>235</v>
      </c>
      <c r="H26" s="14">
        <v>1</v>
      </c>
      <c r="I26" s="178">
        <f t="shared" si="1"/>
        <v>235</v>
      </c>
      <c r="J26" s="56" t="s">
        <v>327</v>
      </c>
      <c r="K26" s="166"/>
      <c r="O26" s="16">
        <f>COUNTIF('Sede Med Ok'!$C:$C,'Brotas Med OK'!C26) + COUNTIF('Barra Med OK'!$C:$C,'Brotas Med OK'!C26) + COUNTIF('Boca do Rio Med OK'!$C:$C,'Brotas Med OK'!C26) + COUNTIF('Cabula Med OK'!$C:$C,'Brotas Med OK'!C26) + COUNTIF('Cajazeiras Med OK'!$C:$C,'Brotas Med OK'!C26) + COUNTIF('CH Med OK'!$C:$C,'Brotas Med OK'!C26) + COUNTIF('Itapagipe Med OK'!$C:$C,'Brotas Med OK'!C26) + COUNTIF('Itapuã Med OK'!$C:$C,'Brotas Med OK'!C26) + COUNTIF('Liberdade Med OK'!$C:$C,'Brotas Med OK'!C26) + COUNTIF('Pau da Lima Med OK'!$C:$C,'Brotas Med OK'!C26) + COUNTIF('SCV Med OK'!$C:$C,'Brotas Med OK'!C26) + COUNTIF('Subúrbio Med OK'!$C:$C,'Brotas Med OK'!C26) + COUNTIF('DVIS Med OK'!$C:$C,'Brotas Med OK'!C26) + COUNTIF('CR Med OK'!$C:$C,'Brotas Med OK'!C26) + COUNTIF('CCZ Med OK'!$C:$C,'Brotas Med OK'!C26) + COUNTIF('DRCA Med OK'!$C:$C,'Brotas Med OK'!C26) + COUNTIF('SAMU Med OK'!$C:$C,'Brotas Med OK'!C26) + COUNTIF('ESPS Med OK'!$C:$C,'Brotas Med OK'!C26) + COUNTIF('LACEM Med OK'!$C:$C,'Brotas Med OK'!C26)</f>
        <v>0</v>
      </c>
    </row>
    <row r="27" spans="1:15" ht="13.5" customHeight="1">
      <c r="A27" s="15" t="s">
        <v>18</v>
      </c>
      <c r="B27" s="61">
        <v>45536</v>
      </c>
      <c r="C27" s="14">
        <v>10603</v>
      </c>
      <c r="D27" s="61">
        <v>45658</v>
      </c>
      <c r="E27" s="61">
        <v>45687</v>
      </c>
      <c r="F27" s="42">
        <f t="shared" si="0"/>
        <v>30</v>
      </c>
      <c r="G27" s="60">
        <v>235</v>
      </c>
      <c r="H27" s="14">
        <v>1</v>
      </c>
      <c r="I27" s="178">
        <f t="shared" si="1"/>
        <v>235</v>
      </c>
      <c r="J27" s="56" t="s">
        <v>192</v>
      </c>
      <c r="K27" s="166"/>
      <c r="O27" s="16">
        <f>COUNTIF('Sede Med Ok'!$C:$C,'Brotas Med OK'!C27) + COUNTIF('Barra Med OK'!$C:$C,'Brotas Med OK'!C27) + COUNTIF('Boca do Rio Med OK'!$C:$C,'Brotas Med OK'!C27) + COUNTIF('Cabula Med OK'!$C:$C,'Brotas Med OK'!C27) + COUNTIF('Cajazeiras Med OK'!$C:$C,'Brotas Med OK'!C27) + COUNTIF('CH Med OK'!$C:$C,'Brotas Med OK'!C27) + COUNTIF('Itapagipe Med OK'!$C:$C,'Brotas Med OK'!C27) + COUNTIF('Itapuã Med OK'!$C:$C,'Brotas Med OK'!C27) + COUNTIF('Liberdade Med OK'!$C:$C,'Brotas Med OK'!C27) + COUNTIF('Pau da Lima Med OK'!$C:$C,'Brotas Med OK'!C27) + COUNTIF('SCV Med OK'!$C:$C,'Brotas Med OK'!C27) + COUNTIF('Subúrbio Med OK'!$C:$C,'Brotas Med OK'!C27) + COUNTIF('DVIS Med OK'!$C:$C,'Brotas Med OK'!C27) + COUNTIF('CR Med OK'!$C:$C,'Brotas Med OK'!C27) + COUNTIF('CCZ Med OK'!$C:$C,'Brotas Med OK'!C27) + COUNTIF('DRCA Med OK'!$C:$C,'Brotas Med OK'!C27) + COUNTIF('SAMU Med OK'!$C:$C,'Brotas Med OK'!C27) + COUNTIF('ESPS Med OK'!$C:$C,'Brotas Med OK'!C27) + COUNTIF('LACEM Med OK'!$C:$C,'Brotas Med OK'!C27)</f>
        <v>0</v>
      </c>
    </row>
    <row r="28" spans="1:15" ht="13.5" customHeight="1">
      <c r="A28" s="15" t="s">
        <v>9</v>
      </c>
      <c r="B28" s="61">
        <v>45536</v>
      </c>
      <c r="C28" s="14">
        <v>10331</v>
      </c>
      <c r="D28" s="61">
        <v>45658</v>
      </c>
      <c r="E28" s="61">
        <v>45687</v>
      </c>
      <c r="F28" s="42">
        <f t="shared" si="0"/>
        <v>30</v>
      </c>
      <c r="G28" s="60">
        <v>597</v>
      </c>
      <c r="H28" s="14">
        <v>1</v>
      </c>
      <c r="I28" s="178">
        <f t="shared" si="1"/>
        <v>597</v>
      </c>
      <c r="J28" s="56" t="s">
        <v>326</v>
      </c>
      <c r="K28" s="166"/>
      <c r="O28" s="16">
        <f>COUNTIF('Sede Med Ok'!$C:$C,'Brotas Med OK'!C28) + COUNTIF('Barra Med OK'!$C:$C,'Brotas Med OK'!C28) + COUNTIF('Boca do Rio Med OK'!$C:$C,'Brotas Med OK'!C28) + COUNTIF('Cabula Med OK'!$C:$C,'Brotas Med OK'!C28) + COUNTIF('Cajazeiras Med OK'!$C:$C,'Brotas Med OK'!C28) + COUNTIF('CH Med OK'!$C:$C,'Brotas Med OK'!C28) + COUNTIF('Itapagipe Med OK'!$C:$C,'Brotas Med OK'!C28) + COUNTIF('Itapuã Med OK'!$C:$C,'Brotas Med OK'!C28) + COUNTIF('Liberdade Med OK'!$C:$C,'Brotas Med OK'!C28) + COUNTIF('Pau da Lima Med OK'!$C:$C,'Brotas Med OK'!C28) + COUNTIF('SCV Med OK'!$C:$C,'Brotas Med OK'!C28) + COUNTIF('Subúrbio Med OK'!$C:$C,'Brotas Med OK'!C28) + COUNTIF('DVIS Med OK'!$C:$C,'Brotas Med OK'!C28) + COUNTIF('CR Med OK'!$C:$C,'Brotas Med OK'!C28) + COUNTIF('CCZ Med OK'!$C:$C,'Brotas Med OK'!C28) + COUNTIF('DRCA Med OK'!$C:$C,'Brotas Med OK'!C28) + COUNTIF('SAMU Med OK'!$C:$C,'Brotas Med OK'!C28) + COUNTIF('ESPS Med OK'!$C:$C,'Brotas Med OK'!C28) + COUNTIF('LACEM Med OK'!$C:$C,'Brotas Med OK'!C28)</f>
        <v>0</v>
      </c>
    </row>
    <row r="29" spans="1:15" ht="13.5" customHeight="1">
      <c r="A29" s="15"/>
      <c r="B29" s="61"/>
      <c r="C29" s="69"/>
      <c r="D29" s="61"/>
      <c r="E29" s="61"/>
      <c r="F29" s="42"/>
      <c r="G29" s="60"/>
      <c r="H29" s="14"/>
      <c r="I29" s="178">
        <f t="shared" si="1"/>
        <v>0</v>
      </c>
      <c r="J29" s="39"/>
      <c r="K29" s="166"/>
      <c r="O29" s="16">
        <f>COUNTIF('Sede Med Ok'!$C:$C,'Brotas Med OK'!C29) + COUNTIF('Barra Med OK'!$C:$C,'Brotas Med OK'!C29) + COUNTIF('Boca do Rio Med OK'!$C:$C,'Brotas Med OK'!C29) + COUNTIF('Cabula Med OK'!$C:$C,'Brotas Med OK'!C29) + COUNTIF('Cajazeiras Med OK'!$C:$C,'Brotas Med OK'!C29) + COUNTIF('CH Med OK'!$C:$C,'Brotas Med OK'!C29) + COUNTIF('Itapagipe Med OK'!$C:$C,'Brotas Med OK'!C29) + COUNTIF('Itapuã Med OK'!$C:$C,'Brotas Med OK'!C29) + COUNTIF('Liberdade Med OK'!$C:$C,'Brotas Med OK'!C29) + COUNTIF('Pau da Lima Med OK'!$C:$C,'Brotas Med OK'!C29) + COUNTIF('SCV Med OK'!$C:$C,'Brotas Med OK'!C29) + COUNTIF('Subúrbio Med OK'!$C:$C,'Brotas Med OK'!C29) + COUNTIF('DVIS Med OK'!$C:$C,'Brotas Med OK'!C29) + COUNTIF('CR Med OK'!$C:$C,'Brotas Med OK'!C29) + COUNTIF('CCZ Med OK'!$C:$C,'Brotas Med OK'!C29) + COUNTIF('DRCA Med OK'!$C:$C,'Brotas Med OK'!C29) + COUNTIF('SAMU Med OK'!$C:$C,'Brotas Med OK'!C29) + COUNTIF('ESPS Med OK'!$C:$C,'Brotas Med OK'!C29) + COUNTIF('LACEM Med OK'!$C:$C,'Brotas Med OK'!C29)</f>
        <v>0</v>
      </c>
    </row>
    <row r="30" spans="1:15" ht="13.5" customHeight="1">
      <c r="A30" s="38" t="s">
        <v>325</v>
      </c>
      <c r="B30" s="99"/>
      <c r="C30" s="98"/>
      <c r="D30" s="180"/>
      <c r="E30" s="36"/>
      <c r="F30" s="37"/>
      <c r="G30" s="174"/>
      <c r="H30" s="11">
        <f>SUM(H20:H29)</f>
        <v>9</v>
      </c>
      <c r="I30" s="172">
        <f>SUM(I20:I29)</f>
        <v>2427</v>
      </c>
      <c r="J30" s="35"/>
      <c r="K30" s="35"/>
      <c r="O30" s="16">
        <f>COUNTIF('Sede Med Ok'!$C:$C,'Brotas Med OK'!C30) + COUNTIF('Barra Med OK'!$C:$C,'Brotas Med OK'!C30) + COUNTIF('Boca do Rio Med OK'!$C:$C,'Brotas Med OK'!C30) + COUNTIF('Cabula Med OK'!$C:$C,'Brotas Med OK'!C30) + COUNTIF('Cajazeiras Med OK'!$C:$C,'Brotas Med OK'!C30) + COUNTIF('CH Med OK'!$C:$C,'Brotas Med OK'!C30) + COUNTIF('Itapagipe Med OK'!$C:$C,'Brotas Med OK'!C30) + COUNTIF('Itapuã Med OK'!$C:$C,'Brotas Med OK'!C30) + COUNTIF('Liberdade Med OK'!$C:$C,'Brotas Med OK'!C30) + COUNTIF('Pau da Lima Med OK'!$C:$C,'Brotas Med OK'!C30) + COUNTIF('SCV Med OK'!$C:$C,'Brotas Med OK'!C30) + COUNTIF('Subúrbio Med OK'!$C:$C,'Brotas Med OK'!C30) + COUNTIF('DVIS Med OK'!$C:$C,'Brotas Med OK'!C30) + COUNTIF('CR Med OK'!$C:$C,'Brotas Med OK'!C30) + COUNTIF('CCZ Med OK'!$C:$C,'Brotas Med OK'!C30) + COUNTIF('DRCA Med OK'!$C:$C,'Brotas Med OK'!C30) + COUNTIF('SAMU Med OK'!$C:$C,'Brotas Med OK'!C30) + COUNTIF('ESPS Med OK'!$C:$C,'Brotas Med OK'!C30) + COUNTIF('LACEM Med OK'!$C:$C,'Brotas Med OK'!C30)</f>
        <v>0</v>
      </c>
    </row>
    <row r="31" spans="1:15" ht="13.5" customHeight="1">
      <c r="A31" s="147"/>
      <c r="B31" s="72"/>
      <c r="C31" s="71"/>
      <c r="D31" s="179"/>
      <c r="E31" s="33"/>
      <c r="F31" s="34"/>
      <c r="G31" s="176"/>
      <c r="H31" s="32"/>
      <c r="I31" s="175"/>
      <c r="J31" s="30"/>
      <c r="K31" s="30"/>
      <c r="L31" s="33"/>
      <c r="O31" s="16">
        <f>COUNTIF('Sede Med Ok'!$C:$C,'Brotas Med OK'!C31) + COUNTIF('Barra Med OK'!$C:$C,'Brotas Med OK'!C31) + COUNTIF('Boca do Rio Med OK'!$C:$C,'Brotas Med OK'!C31) + COUNTIF('Cabula Med OK'!$C:$C,'Brotas Med OK'!C31) + COUNTIF('Cajazeiras Med OK'!$C:$C,'Brotas Med OK'!C31) + COUNTIF('CH Med OK'!$C:$C,'Brotas Med OK'!C31) + COUNTIF('Itapagipe Med OK'!$C:$C,'Brotas Med OK'!C31) + COUNTIF('Itapuã Med OK'!$C:$C,'Brotas Med OK'!C31) + COUNTIF('Liberdade Med OK'!$C:$C,'Brotas Med OK'!C31) + COUNTIF('Pau da Lima Med OK'!$C:$C,'Brotas Med OK'!C31) + COUNTIF('SCV Med OK'!$C:$C,'Brotas Med OK'!C31) + COUNTIF('Subúrbio Med OK'!$C:$C,'Brotas Med OK'!C31) + COUNTIF('DVIS Med OK'!$C:$C,'Brotas Med OK'!C31) + COUNTIF('CR Med OK'!$C:$C,'Brotas Med OK'!C31) + COUNTIF('CCZ Med OK'!$C:$C,'Brotas Med OK'!C31) + COUNTIF('DRCA Med OK'!$C:$C,'Brotas Med OK'!C31) + COUNTIF('SAMU Med OK'!$C:$C,'Brotas Med OK'!C31) + COUNTIF('ESPS Med OK'!$C:$C,'Brotas Med OK'!C31) + COUNTIF('LACEM Med OK'!$C:$C,'Brotas Med OK'!C31)</f>
        <v>0</v>
      </c>
    </row>
    <row r="32" spans="1:15" ht="13.5" customHeight="1">
      <c r="A32" s="15" t="s">
        <v>22</v>
      </c>
      <c r="B32" s="61">
        <v>45514</v>
      </c>
      <c r="C32" s="14">
        <v>14957</v>
      </c>
      <c r="D32" s="61">
        <v>45658</v>
      </c>
      <c r="E32" s="61">
        <v>45687</v>
      </c>
      <c r="F32" s="42">
        <f>(E32-D32)+1</f>
        <v>30</v>
      </c>
      <c r="G32" s="60">
        <v>210</v>
      </c>
      <c r="H32" s="14">
        <v>1</v>
      </c>
      <c r="I32" s="178">
        <f t="shared" ref="I32:I37" si="2">G32/30*H32*F32</f>
        <v>210</v>
      </c>
      <c r="J32" s="67" t="s">
        <v>324</v>
      </c>
      <c r="K32" s="166">
        <v>66784</v>
      </c>
      <c r="L32" s="33"/>
      <c r="O32" s="16">
        <f>COUNTIF('Sede Med Ok'!$C:$C,'Brotas Med OK'!C32) + COUNTIF('Barra Med OK'!$C:$C,'Brotas Med OK'!C32) + COUNTIF('Boca do Rio Med OK'!$C:$C,'Brotas Med OK'!C32) + COUNTIF('Cabula Med OK'!$C:$C,'Brotas Med OK'!C32) + COUNTIF('Cajazeiras Med OK'!$C:$C,'Brotas Med OK'!C32) + COUNTIF('CH Med OK'!$C:$C,'Brotas Med OK'!C32) + COUNTIF('Itapagipe Med OK'!$C:$C,'Brotas Med OK'!C32) + COUNTIF('Itapuã Med OK'!$C:$C,'Brotas Med OK'!C32) + COUNTIF('Liberdade Med OK'!$C:$C,'Brotas Med OK'!C32) + COUNTIF('Pau da Lima Med OK'!$C:$C,'Brotas Med OK'!C32) + COUNTIF('SCV Med OK'!$C:$C,'Brotas Med OK'!C32) + COUNTIF('Subúrbio Med OK'!$C:$C,'Brotas Med OK'!C32) + COUNTIF('DVIS Med OK'!$C:$C,'Brotas Med OK'!C32) + COUNTIF('CR Med OK'!$C:$C,'Brotas Med OK'!C32) + COUNTIF('CCZ Med OK'!$C:$C,'Brotas Med OK'!C32) + COUNTIF('DRCA Med OK'!$C:$C,'Brotas Med OK'!C32) + COUNTIF('SAMU Med OK'!$C:$C,'Brotas Med OK'!C32) + COUNTIF('ESPS Med OK'!$C:$C,'Brotas Med OK'!C32) + COUNTIF('LACEM Med OK'!$C:$C,'Brotas Med OK'!C32)</f>
        <v>0</v>
      </c>
    </row>
    <row r="33" spans="1:15" ht="13.5" customHeight="1">
      <c r="A33" s="15" t="s">
        <v>18</v>
      </c>
      <c r="B33" s="61">
        <v>45536</v>
      </c>
      <c r="C33" s="14">
        <v>6191</v>
      </c>
      <c r="D33" s="61">
        <v>45658</v>
      </c>
      <c r="E33" s="61">
        <v>45687</v>
      </c>
      <c r="F33" s="42">
        <f>(E33-D33)+1</f>
        <v>30</v>
      </c>
      <c r="G33" s="60">
        <v>235</v>
      </c>
      <c r="H33" s="14">
        <v>1</v>
      </c>
      <c r="I33" s="178">
        <f t="shared" si="2"/>
        <v>235</v>
      </c>
      <c r="J33" s="67" t="s">
        <v>323</v>
      </c>
      <c r="K33" s="166"/>
      <c r="L33" s="33"/>
      <c r="O33" s="16">
        <f>COUNTIF('Sede Med Ok'!$C:$C,'Brotas Med OK'!C33) + COUNTIF('Barra Med OK'!$C:$C,'Brotas Med OK'!C33) + COUNTIF('Boca do Rio Med OK'!$C:$C,'Brotas Med OK'!C33) + COUNTIF('Cabula Med OK'!$C:$C,'Brotas Med OK'!C33) + COUNTIF('Cajazeiras Med OK'!$C:$C,'Brotas Med OK'!C33) + COUNTIF('CH Med OK'!$C:$C,'Brotas Med OK'!C33) + COUNTIF('Itapagipe Med OK'!$C:$C,'Brotas Med OK'!C33) + COUNTIF('Itapuã Med OK'!$C:$C,'Brotas Med OK'!C33) + COUNTIF('Liberdade Med OK'!$C:$C,'Brotas Med OK'!C33) + COUNTIF('Pau da Lima Med OK'!$C:$C,'Brotas Med OK'!C33) + COUNTIF('SCV Med OK'!$C:$C,'Brotas Med OK'!C33) + COUNTIF('Subúrbio Med OK'!$C:$C,'Brotas Med OK'!C33) + COUNTIF('DVIS Med OK'!$C:$C,'Brotas Med OK'!C33) + COUNTIF('CR Med OK'!$C:$C,'Brotas Med OK'!C33) + COUNTIF('CCZ Med OK'!$C:$C,'Brotas Med OK'!C33) + COUNTIF('DRCA Med OK'!$C:$C,'Brotas Med OK'!C33) + COUNTIF('SAMU Med OK'!$C:$C,'Brotas Med OK'!C33) + COUNTIF('ESPS Med OK'!$C:$C,'Brotas Med OK'!C33) + COUNTIF('LACEM Med OK'!$C:$C,'Brotas Med OK'!C33)</f>
        <v>0</v>
      </c>
    </row>
    <row r="34" spans="1:15" ht="13.5" customHeight="1">
      <c r="A34" s="15" t="s">
        <v>18</v>
      </c>
      <c r="B34" s="61">
        <v>45536</v>
      </c>
      <c r="C34" s="14">
        <v>6304</v>
      </c>
      <c r="D34" s="61">
        <v>45658</v>
      </c>
      <c r="E34" s="61">
        <v>45687</v>
      </c>
      <c r="F34" s="42">
        <f>(E34-D34)+1</f>
        <v>30</v>
      </c>
      <c r="G34" s="60">
        <v>235</v>
      </c>
      <c r="H34" s="14">
        <v>1</v>
      </c>
      <c r="I34" s="178">
        <f t="shared" si="2"/>
        <v>235</v>
      </c>
      <c r="J34" s="67" t="s">
        <v>322</v>
      </c>
      <c r="K34" s="166"/>
      <c r="L34" s="33"/>
      <c r="O34" s="16">
        <f>COUNTIF('Sede Med Ok'!$C:$C,'Brotas Med OK'!C34) + COUNTIF('Barra Med OK'!$C:$C,'Brotas Med OK'!C34) + COUNTIF('Boca do Rio Med OK'!$C:$C,'Brotas Med OK'!C34) + COUNTIF('Cabula Med OK'!$C:$C,'Brotas Med OK'!C34) + COUNTIF('Cajazeiras Med OK'!$C:$C,'Brotas Med OK'!C34) + COUNTIF('CH Med OK'!$C:$C,'Brotas Med OK'!C34) + COUNTIF('Itapagipe Med OK'!$C:$C,'Brotas Med OK'!C34) + COUNTIF('Itapuã Med OK'!$C:$C,'Brotas Med OK'!C34) + COUNTIF('Liberdade Med OK'!$C:$C,'Brotas Med OK'!C34) + COUNTIF('Pau da Lima Med OK'!$C:$C,'Brotas Med OK'!C34) + COUNTIF('SCV Med OK'!$C:$C,'Brotas Med OK'!C34) + COUNTIF('Subúrbio Med OK'!$C:$C,'Brotas Med OK'!C34) + COUNTIF('DVIS Med OK'!$C:$C,'Brotas Med OK'!C34) + COUNTIF('CR Med OK'!$C:$C,'Brotas Med OK'!C34) + COUNTIF('CCZ Med OK'!$C:$C,'Brotas Med OK'!C34) + COUNTIF('DRCA Med OK'!$C:$C,'Brotas Med OK'!C34) + COUNTIF('SAMU Med OK'!$C:$C,'Brotas Med OK'!C34) + COUNTIF('ESPS Med OK'!$C:$C,'Brotas Med OK'!C34) + COUNTIF('LACEM Med OK'!$C:$C,'Brotas Med OK'!C34)</f>
        <v>0</v>
      </c>
    </row>
    <row r="35" spans="1:15" ht="13.5" customHeight="1">
      <c r="A35" s="15" t="s">
        <v>18</v>
      </c>
      <c r="B35" s="61">
        <v>45536</v>
      </c>
      <c r="C35" s="14">
        <v>12545</v>
      </c>
      <c r="D35" s="61">
        <v>45658</v>
      </c>
      <c r="E35" s="61">
        <v>45687</v>
      </c>
      <c r="F35" s="42">
        <f>(E35-D35)+1</f>
        <v>30</v>
      </c>
      <c r="G35" s="60">
        <v>235</v>
      </c>
      <c r="H35" s="14">
        <v>1</v>
      </c>
      <c r="I35" s="40">
        <f t="shared" si="2"/>
        <v>235</v>
      </c>
      <c r="J35" s="181" t="s">
        <v>321</v>
      </c>
      <c r="K35" s="166"/>
      <c r="L35" s="33"/>
      <c r="O35" s="16">
        <f>COUNTIF('Sede Med Ok'!$C:$C,'Brotas Med OK'!C35) + COUNTIF('Barra Med OK'!$C:$C,'Brotas Med OK'!C35) + COUNTIF('Boca do Rio Med OK'!$C:$C,'Brotas Med OK'!C35) + COUNTIF('Cabula Med OK'!$C:$C,'Brotas Med OK'!C35) + COUNTIF('Cajazeiras Med OK'!$C:$C,'Brotas Med OK'!C35) + COUNTIF('CH Med OK'!$C:$C,'Brotas Med OK'!C35) + COUNTIF('Itapagipe Med OK'!$C:$C,'Brotas Med OK'!C35) + COUNTIF('Itapuã Med OK'!$C:$C,'Brotas Med OK'!C35) + COUNTIF('Liberdade Med OK'!$C:$C,'Brotas Med OK'!C35) + COUNTIF('Pau da Lima Med OK'!$C:$C,'Brotas Med OK'!C35) + COUNTIF('SCV Med OK'!$C:$C,'Brotas Med OK'!C35) + COUNTIF('Subúrbio Med OK'!$C:$C,'Brotas Med OK'!C35) + COUNTIF('DVIS Med OK'!$C:$C,'Brotas Med OK'!C35) + COUNTIF('CR Med OK'!$C:$C,'Brotas Med OK'!C35) + COUNTIF('CCZ Med OK'!$C:$C,'Brotas Med OK'!C35) + COUNTIF('DRCA Med OK'!$C:$C,'Brotas Med OK'!C35) + COUNTIF('SAMU Med OK'!$C:$C,'Brotas Med OK'!C35) + COUNTIF('ESPS Med OK'!$C:$C,'Brotas Med OK'!C35) + COUNTIF('LACEM Med OK'!$C:$C,'Brotas Med OK'!C35)</f>
        <v>0</v>
      </c>
    </row>
    <row r="36" spans="1:15" ht="13.5" customHeight="1">
      <c r="A36" s="15" t="s">
        <v>17</v>
      </c>
      <c r="B36" s="61">
        <v>45536</v>
      </c>
      <c r="C36" s="14">
        <v>10648</v>
      </c>
      <c r="D36" s="61">
        <v>45658</v>
      </c>
      <c r="E36" s="61">
        <v>45687</v>
      </c>
      <c r="F36" s="42">
        <f>(E36-D36)+1</f>
        <v>30</v>
      </c>
      <c r="G36" s="60">
        <v>238</v>
      </c>
      <c r="H36" s="14">
        <v>1</v>
      </c>
      <c r="I36" s="40">
        <f t="shared" si="2"/>
        <v>238</v>
      </c>
      <c r="J36" s="181" t="s">
        <v>320</v>
      </c>
      <c r="K36" s="166"/>
      <c r="L36" s="33"/>
      <c r="O36" s="16">
        <f>COUNTIF('Sede Med Ok'!$C:$C,'Brotas Med OK'!C36) + COUNTIF('Barra Med OK'!$C:$C,'Brotas Med OK'!C36) + COUNTIF('Boca do Rio Med OK'!$C:$C,'Brotas Med OK'!C36) + COUNTIF('Cabula Med OK'!$C:$C,'Brotas Med OK'!C36) + COUNTIF('Cajazeiras Med OK'!$C:$C,'Brotas Med OK'!C36) + COUNTIF('CH Med OK'!$C:$C,'Brotas Med OK'!C36) + COUNTIF('Itapagipe Med OK'!$C:$C,'Brotas Med OK'!C36) + COUNTIF('Itapuã Med OK'!$C:$C,'Brotas Med OK'!C36) + COUNTIF('Liberdade Med OK'!$C:$C,'Brotas Med OK'!C36) + COUNTIF('Pau da Lima Med OK'!$C:$C,'Brotas Med OK'!C36) + COUNTIF('SCV Med OK'!$C:$C,'Brotas Med OK'!C36) + COUNTIF('Subúrbio Med OK'!$C:$C,'Brotas Med OK'!C36) + COUNTIF('DVIS Med OK'!$C:$C,'Brotas Med OK'!C36) + COUNTIF('CR Med OK'!$C:$C,'Brotas Med OK'!C36) + COUNTIF('CCZ Med OK'!$C:$C,'Brotas Med OK'!C36) + COUNTIF('DRCA Med OK'!$C:$C,'Brotas Med OK'!C36) + COUNTIF('SAMU Med OK'!$C:$C,'Brotas Med OK'!C36) + COUNTIF('ESPS Med OK'!$C:$C,'Brotas Med OK'!C36) + COUNTIF('LACEM Med OK'!$C:$C,'Brotas Med OK'!C36)</f>
        <v>0</v>
      </c>
    </row>
    <row r="37" spans="1:15" ht="13.5" customHeight="1">
      <c r="A37" s="15"/>
      <c r="B37" s="61"/>
      <c r="C37" s="69"/>
      <c r="D37" s="61"/>
      <c r="E37" s="61"/>
      <c r="F37" s="42"/>
      <c r="G37" s="60"/>
      <c r="H37" s="14"/>
      <c r="I37" s="178">
        <f t="shared" si="2"/>
        <v>0</v>
      </c>
      <c r="J37" s="39"/>
      <c r="K37" s="166"/>
      <c r="L37" s="33"/>
      <c r="O37" s="16">
        <f>COUNTIF('Sede Med Ok'!$C:$C,'Brotas Med OK'!C37) + COUNTIF('Barra Med OK'!$C:$C,'Brotas Med OK'!C37) + COUNTIF('Boca do Rio Med OK'!$C:$C,'Brotas Med OK'!C37) + COUNTIF('Cabula Med OK'!$C:$C,'Brotas Med OK'!C37) + COUNTIF('Cajazeiras Med OK'!$C:$C,'Brotas Med OK'!C37) + COUNTIF('CH Med OK'!$C:$C,'Brotas Med OK'!C37) + COUNTIF('Itapagipe Med OK'!$C:$C,'Brotas Med OK'!C37) + COUNTIF('Itapuã Med OK'!$C:$C,'Brotas Med OK'!C37) + COUNTIF('Liberdade Med OK'!$C:$C,'Brotas Med OK'!C37) + COUNTIF('Pau da Lima Med OK'!$C:$C,'Brotas Med OK'!C37) + COUNTIF('SCV Med OK'!$C:$C,'Brotas Med OK'!C37) + COUNTIF('Subúrbio Med OK'!$C:$C,'Brotas Med OK'!C37) + COUNTIF('DVIS Med OK'!$C:$C,'Brotas Med OK'!C37) + COUNTIF('CR Med OK'!$C:$C,'Brotas Med OK'!C37) + COUNTIF('CCZ Med OK'!$C:$C,'Brotas Med OK'!C37) + COUNTIF('DRCA Med OK'!$C:$C,'Brotas Med OK'!C37) + COUNTIF('SAMU Med OK'!$C:$C,'Brotas Med OK'!C37) + COUNTIF('ESPS Med OK'!$C:$C,'Brotas Med OK'!C37) + COUNTIF('LACEM Med OK'!$C:$C,'Brotas Med OK'!C37)</f>
        <v>0</v>
      </c>
    </row>
    <row r="38" spans="1:15" ht="13.5" customHeight="1">
      <c r="A38" s="38" t="s">
        <v>319</v>
      </c>
      <c r="B38" s="99"/>
      <c r="C38" s="98"/>
      <c r="D38" s="180"/>
      <c r="E38" s="36"/>
      <c r="F38" s="37"/>
      <c r="G38" s="174"/>
      <c r="H38" s="11">
        <f>SUM(H32:H37)</f>
        <v>5</v>
      </c>
      <c r="I38" s="172">
        <f>SUM(I32:I37)</f>
        <v>1153</v>
      </c>
      <c r="J38" s="35"/>
      <c r="K38" s="35"/>
      <c r="L38" s="33"/>
      <c r="O38" s="16">
        <f>COUNTIF('Sede Med Ok'!$C:$C,'Brotas Med OK'!C38) + COUNTIF('Barra Med OK'!$C:$C,'Brotas Med OK'!C38) + COUNTIF('Boca do Rio Med OK'!$C:$C,'Brotas Med OK'!C38) + COUNTIF('Cabula Med OK'!$C:$C,'Brotas Med OK'!C38) + COUNTIF('Cajazeiras Med OK'!$C:$C,'Brotas Med OK'!C38) + COUNTIF('CH Med OK'!$C:$C,'Brotas Med OK'!C38) + COUNTIF('Itapagipe Med OK'!$C:$C,'Brotas Med OK'!C38) + COUNTIF('Itapuã Med OK'!$C:$C,'Brotas Med OK'!C38) + COUNTIF('Liberdade Med OK'!$C:$C,'Brotas Med OK'!C38) + COUNTIF('Pau da Lima Med OK'!$C:$C,'Brotas Med OK'!C38) + COUNTIF('SCV Med OK'!$C:$C,'Brotas Med OK'!C38) + COUNTIF('Subúrbio Med OK'!$C:$C,'Brotas Med OK'!C38) + COUNTIF('DVIS Med OK'!$C:$C,'Brotas Med OK'!C38) + COUNTIF('CR Med OK'!$C:$C,'Brotas Med OK'!C38) + COUNTIF('CCZ Med OK'!$C:$C,'Brotas Med OK'!C38) + COUNTIF('DRCA Med OK'!$C:$C,'Brotas Med OK'!C38) + COUNTIF('SAMU Med OK'!$C:$C,'Brotas Med OK'!C38) + COUNTIF('ESPS Med OK'!$C:$C,'Brotas Med OK'!C38) + COUNTIF('LACEM Med OK'!$C:$C,'Brotas Med OK'!C38)</f>
        <v>0</v>
      </c>
    </row>
    <row r="39" spans="1:15" ht="13.5" customHeight="1">
      <c r="A39" s="147"/>
      <c r="B39" s="72"/>
      <c r="C39" s="71"/>
      <c r="D39" s="179"/>
      <c r="E39" s="33"/>
      <c r="F39" s="34"/>
      <c r="G39" s="176"/>
      <c r="H39" s="32"/>
      <c r="I39" s="175"/>
      <c r="J39" s="30"/>
      <c r="K39" s="30"/>
      <c r="L39" s="33"/>
      <c r="O39" s="16">
        <f>COUNTIF('Sede Med Ok'!$C:$C,'Brotas Med OK'!C39) + COUNTIF('Barra Med OK'!$C:$C,'Brotas Med OK'!C39) + COUNTIF('Boca do Rio Med OK'!$C:$C,'Brotas Med OK'!C39) + COUNTIF('Cabula Med OK'!$C:$C,'Brotas Med OK'!C39) + COUNTIF('Cajazeiras Med OK'!$C:$C,'Brotas Med OK'!C39) + COUNTIF('CH Med OK'!$C:$C,'Brotas Med OK'!C39) + COUNTIF('Itapagipe Med OK'!$C:$C,'Brotas Med OK'!C39) + COUNTIF('Itapuã Med OK'!$C:$C,'Brotas Med OK'!C39) + COUNTIF('Liberdade Med OK'!$C:$C,'Brotas Med OK'!C39) + COUNTIF('Pau da Lima Med OK'!$C:$C,'Brotas Med OK'!C39) + COUNTIF('SCV Med OK'!$C:$C,'Brotas Med OK'!C39) + COUNTIF('Subúrbio Med OK'!$C:$C,'Brotas Med OK'!C39) + COUNTIF('DVIS Med OK'!$C:$C,'Brotas Med OK'!C39) + COUNTIF('CR Med OK'!$C:$C,'Brotas Med OK'!C39) + COUNTIF('CCZ Med OK'!$C:$C,'Brotas Med OK'!C39) + COUNTIF('DRCA Med OK'!$C:$C,'Brotas Med OK'!C39) + COUNTIF('SAMU Med OK'!$C:$C,'Brotas Med OK'!C39) + COUNTIF('ESPS Med OK'!$C:$C,'Brotas Med OK'!C39) + COUNTIF('LACEM Med OK'!$C:$C,'Brotas Med OK'!C39)</f>
        <v>0</v>
      </c>
    </row>
    <row r="40" spans="1:15" ht="13.5" customHeight="1">
      <c r="A40" s="15" t="s">
        <v>22</v>
      </c>
      <c r="B40" s="61">
        <v>45514</v>
      </c>
      <c r="C40" s="14">
        <v>14189</v>
      </c>
      <c r="D40" s="61">
        <v>45658</v>
      </c>
      <c r="E40" s="61">
        <v>45687</v>
      </c>
      <c r="F40" s="42">
        <f t="shared" ref="F40:F46" si="3">(E40-D40)+1</f>
        <v>30</v>
      </c>
      <c r="G40" s="60">
        <v>210</v>
      </c>
      <c r="H40" s="14">
        <v>1</v>
      </c>
      <c r="I40" s="178">
        <f t="shared" ref="I40:I47" si="4">G40/30*H40*F40</f>
        <v>210</v>
      </c>
      <c r="J40" s="67" t="s">
        <v>220</v>
      </c>
      <c r="K40" s="166">
        <v>66571</v>
      </c>
      <c r="L40" s="33"/>
      <c r="O40" s="16">
        <f>COUNTIF('Sede Med Ok'!$C:$C,'Brotas Med OK'!C40) + COUNTIF('Barra Med OK'!$C:$C,'Brotas Med OK'!C40) + COUNTIF('Boca do Rio Med OK'!$C:$C,'Brotas Med OK'!C40) + COUNTIF('Cabula Med OK'!$C:$C,'Brotas Med OK'!C40) + COUNTIF('Cajazeiras Med OK'!$C:$C,'Brotas Med OK'!C40) + COUNTIF('CH Med OK'!$C:$C,'Brotas Med OK'!C40) + COUNTIF('Itapagipe Med OK'!$C:$C,'Brotas Med OK'!C40) + COUNTIF('Itapuã Med OK'!$C:$C,'Brotas Med OK'!C40) + COUNTIF('Liberdade Med OK'!$C:$C,'Brotas Med OK'!C40) + COUNTIF('Pau da Lima Med OK'!$C:$C,'Brotas Med OK'!C40) + COUNTIF('SCV Med OK'!$C:$C,'Brotas Med OK'!C40) + COUNTIF('Subúrbio Med OK'!$C:$C,'Brotas Med OK'!C40) + COUNTIF('DVIS Med OK'!$C:$C,'Brotas Med OK'!C40) + COUNTIF('CR Med OK'!$C:$C,'Brotas Med OK'!C40) + COUNTIF('CCZ Med OK'!$C:$C,'Brotas Med OK'!C40) + COUNTIF('DRCA Med OK'!$C:$C,'Brotas Med OK'!C40) + COUNTIF('SAMU Med OK'!$C:$C,'Brotas Med OK'!C40) + COUNTIF('ESPS Med OK'!$C:$C,'Brotas Med OK'!C40) + COUNTIF('LACEM Med OK'!$C:$C,'Brotas Med OK'!C40)</f>
        <v>0</v>
      </c>
    </row>
    <row r="41" spans="1:15" ht="13.5" customHeight="1">
      <c r="A41" s="15" t="s">
        <v>22</v>
      </c>
      <c r="B41" s="61">
        <v>45514</v>
      </c>
      <c r="C41" s="14">
        <v>14952</v>
      </c>
      <c r="D41" s="61">
        <v>45658</v>
      </c>
      <c r="E41" s="61">
        <v>45687</v>
      </c>
      <c r="F41" s="42">
        <f t="shared" si="3"/>
        <v>30</v>
      </c>
      <c r="G41" s="60">
        <v>210</v>
      </c>
      <c r="H41" s="14">
        <v>1</v>
      </c>
      <c r="I41" s="178">
        <f t="shared" si="4"/>
        <v>210</v>
      </c>
      <c r="J41" s="67" t="s">
        <v>318</v>
      </c>
      <c r="K41" s="166">
        <v>66486</v>
      </c>
      <c r="L41" s="33"/>
      <c r="O41" s="16">
        <f>COUNTIF('Sede Med Ok'!$C:$C,'Brotas Med OK'!C41) + COUNTIF('Barra Med OK'!$C:$C,'Brotas Med OK'!C41) + COUNTIF('Boca do Rio Med OK'!$C:$C,'Brotas Med OK'!C41) + COUNTIF('Cabula Med OK'!$C:$C,'Brotas Med OK'!C41) + COUNTIF('Cajazeiras Med OK'!$C:$C,'Brotas Med OK'!C41) + COUNTIF('CH Med OK'!$C:$C,'Brotas Med OK'!C41) + COUNTIF('Itapagipe Med OK'!$C:$C,'Brotas Med OK'!C41) + COUNTIF('Itapuã Med OK'!$C:$C,'Brotas Med OK'!C41) + COUNTIF('Liberdade Med OK'!$C:$C,'Brotas Med OK'!C41) + COUNTIF('Pau da Lima Med OK'!$C:$C,'Brotas Med OK'!C41) + COUNTIF('SCV Med OK'!$C:$C,'Brotas Med OK'!C41) + COUNTIF('Subúrbio Med OK'!$C:$C,'Brotas Med OK'!C41) + COUNTIF('DVIS Med OK'!$C:$C,'Brotas Med OK'!C41) + COUNTIF('CR Med OK'!$C:$C,'Brotas Med OK'!C41) + COUNTIF('CCZ Med OK'!$C:$C,'Brotas Med OK'!C41) + COUNTIF('DRCA Med OK'!$C:$C,'Brotas Med OK'!C41) + COUNTIF('SAMU Med OK'!$C:$C,'Brotas Med OK'!C41) + COUNTIF('ESPS Med OK'!$C:$C,'Brotas Med OK'!C41) + COUNTIF('LACEM Med OK'!$C:$C,'Brotas Med OK'!C41)</f>
        <v>0</v>
      </c>
    </row>
    <row r="42" spans="1:15" ht="13.5" customHeight="1">
      <c r="A42" s="15" t="s">
        <v>20</v>
      </c>
      <c r="B42" s="61">
        <v>45635</v>
      </c>
      <c r="C42" s="414">
        <v>13907</v>
      </c>
      <c r="D42" s="61">
        <v>45658</v>
      </c>
      <c r="E42" s="61">
        <v>45687</v>
      </c>
      <c r="F42" s="42">
        <f t="shared" si="3"/>
        <v>30</v>
      </c>
      <c r="G42" s="60">
        <v>57</v>
      </c>
      <c r="H42" s="14">
        <v>1</v>
      </c>
      <c r="I42" s="178">
        <f>G42/30*H42*F42</f>
        <v>57</v>
      </c>
      <c r="J42" s="67" t="s">
        <v>1141</v>
      </c>
      <c r="K42" s="166">
        <v>72559</v>
      </c>
      <c r="L42" s="33" t="s">
        <v>1143</v>
      </c>
      <c r="O42" s="16">
        <f>COUNTIF('Sede Med Ok'!$C:$C,'Brotas Med OK'!C42) + COUNTIF('Barra Med OK'!$C:$C,'Brotas Med OK'!C42) + COUNTIF('Boca do Rio Med OK'!$C:$C,'Brotas Med OK'!C42) + COUNTIF('Cabula Med OK'!$C:$C,'Brotas Med OK'!C42) + COUNTIF('Cajazeiras Med OK'!$C:$C,'Brotas Med OK'!C42) + COUNTIF('CH Med OK'!$C:$C,'Brotas Med OK'!C42) + COUNTIF('Itapagipe Med OK'!$C:$C,'Brotas Med OK'!C42) + COUNTIF('Itapuã Med OK'!$C:$C,'Brotas Med OK'!C42) + COUNTIF('Liberdade Med OK'!$C:$C,'Brotas Med OK'!C42) + COUNTIF('Pau da Lima Med OK'!$C:$C,'Brotas Med OK'!C42) + COUNTIF('SCV Med OK'!$C:$C,'Brotas Med OK'!C42) + COUNTIF('Subúrbio Med OK'!$C:$C,'Brotas Med OK'!C42) + COUNTIF('DVIS Med OK'!$C:$C,'Brotas Med OK'!C42) + COUNTIF('CR Med OK'!$C:$C,'Brotas Med OK'!C42) + COUNTIF('CCZ Med OK'!$C:$C,'Brotas Med OK'!C42) + COUNTIF('DRCA Med OK'!$C:$C,'Brotas Med OK'!C42) + COUNTIF('SAMU Med OK'!$C:$C,'Brotas Med OK'!C42) + COUNTIF('ESPS Med OK'!$C:$C,'Brotas Med OK'!C42) + COUNTIF('LACEM Med OK'!$C:$C,'Brotas Med OK'!C42)</f>
        <v>0</v>
      </c>
    </row>
    <row r="43" spans="1:15" ht="13.5" customHeight="1">
      <c r="A43" s="15" t="s">
        <v>20</v>
      </c>
      <c r="B43" s="61">
        <v>45635</v>
      </c>
      <c r="C43" s="414">
        <v>13904</v>
      </c>
      <c r="D43" s="61">
        <v>45658</v>
      </c>
      <c r="E43" s="61">
        <v>45687</v>
      </c>
      <c r="F43" s="42">
        <f t="shared" si="3"/>
        <v>30</v>
      </c>
      <c r="G43" s="60">
        <v>57</v>
      </c>
      <c r="H43" s="14">
        <v>1</v>
      </c>
      <c r="I43" s="178">
        <f>G43/30*H43*F43</f>
        <v>57</v>
      </c>
      <c r="J43" s="67" t="s">
        <v>1142</v>
      </c>
      <c r="K43" s="166">
        <v>72559</v>
      </c>
      <c r="L43" s="33" t="s">
        <v>1143</v>
      </c>
      <c r="O43" s="16">
        <f>COUNTIF('Sede Med Ok'!$C:$C,'Brotas Med OK'!C43) + COUNTIF('Barra Med OK'!$C:$C,'Brotas Med OK'!C43) + COUNTIF('Boca do Rio Med OK'!$C:$C,'Brotas Med OK'!C43) + COUNTIF('Cabula Med OK'!$C:$C,'Brotas Med OK'!C43) + COUNTIF('Cajazeiras Med OK'!$C:$C,'Brotas Med OK'!C43) + COUNTIF('CH Med OK'!$C:$C,'Brotas Med OK'!C43) + COUNTIF('Itapagipe Med OK'!$C:$C,'Brotas Med OK'!C43) + COUNTIF('Itapuã Med OK'!$C:$C,'Brotas Med OK'!C43) + COUNTIF('Liberdade Med OK'!$C:$C,'Brotas Med OK'!C43) + COUNTIF('Pau da Lima Med OK'!$C:$C,'Brotas Med OK'!C43) + COUNTIF('SCV Med OK'!$C:$C,'Brotas Med OK'!C43) + COUNTIF('Subúrbio Med OK'!$C:$C,'Brotas Med OK'!C43) + COUNTIF('DVIS Med OK'!$C:$C,'Brotas Med OK'!C43) + COUNTIF('CR Med OK'!$C:$C,'Brotas Med OK'!C43) + COUNTIF('CCZ Med OK'!$C:$C,'Brotas Med OK'!C43) + COUNTIF('DRCA Med OK'!$C:$C,'Brotas Med OK'!C43) + COUNTIF('SAMU Med OK'!$C:$C,'Brotas Med OK'!C43) + COUNTIF('ESPS Med OK'!$C:$C,'Brotas Med OK'!C43) + COUNTIF('LACEM Med OK'!$C:$C,'Brotas Med OK'!C43)</f>
        <v>0</v>
      </c>
    </row>
    <row r="44" spans="1:15" ht="13.5" customHeight="1">
      <c r="A44" s="15" t="s">
        <v>17</v>
      </c>
      <c r="B44" s="61">
        <v>45536</v>
      </c>
      <c r="C44" s="414">
        <v>12084</v>
      </c>
      <c r="D44" s="61">
        <v>45658</v>
      </c>
      <c r="E44" s="61">
        <v>45687</v>
      </c>
      <c r="F44" s="42">
        <f t="shared" si="3"/>
        <v>30</v>
      </c>
      <c r="G44" s="60">
        <v>238</v>
      </c>
      <c r="H44" s="14">
        <v>1</v>
      </c>
      <c r="I44" s="178">
        <f t="shared" si="4"/>
        <v>238</v>
      </c>
      <c r="J44" s="67" t="s">
        <v>197</v>
      </c>
      <c r="K44" s="166"/>
      <c r="L44" s="33"/>
      <c r="O44" s="16">
        <f>COUNTIF('Sede Med Ok'!$C:$C,'Brotas Med OK'!C44) + COUNTIF('Barra Med OK'!$C:$C,'Brotas Med OK'!C44) + COUNTIF('Boca do Rio Med OK'!$C:$C,'Brotas Med OK'!C44) + COUNTIF('Cabula Med OK'!$C:$C,'Brotas Med OK'!C44) + COUNTIF('Cajazeiras Med OK'!$C:$C,'Brotas Med OK'!C44) + COUNTIF('CH Med OK'!$C:$C,'Brotas Med OK'!C44) + COUNTIF('Itapagipe Med OK'!$C:$C,'Brotas Med OK'!C44) + COUNTIF('Itapuã Med OK'!$C:$C,'Brotas Med OK'!C44) + COUNTIF('Liberdade Med OK'!$C:$C,'Brotas Med OK'!C44) + COUNTIF('Pau da Lima Med OK'!$C:$C,'Brotas Med OK'!C44) + COUNTIF('SCV Med OK'!$C:$C,'Brotas Med OK'!C44) + COUNTIF('Subúrbio Med OK'!$C:$C,'Brotas Med OK'!C44) + COUNTIF('DVIS Med OK'!$C:$C,'Brotas Med OK'!C44) + COUNTIF('CR Med OK'!$C:$C,'Brotas Med OK'!C44) + COUNTIF('CCZ Med OK'!$C:$C,'Brotas Med OK'!C44) + COUNTIF('DRCA Med OK'!$C:$C,'Brotas Med OK'!C44) + COUNTIF('SAMU Med OK'!$C:$C,'Brotas Med OK'!C44) + COUNTIF('ESPS Med OK'!$C:$C,'Brotas Med OK'!C44) + COUNTIF('LACEM Med OK'!$C:$C,'Brotas Med OK'!C44)</f>
        <v>0</v>
      </c>
    </row>
    <row r="45" spans="1:15" ht="13.5" customHeight="1">
      <c r="A45" s="15" t="s">
        <v>17</v>
      </c>
      <c r="B45" s="61">
        <v>45536</v>
      </c>
      <c r="C45" s="14">
        <v>12479</v>
      </c>
      <c r="D45" s="61">
        <v>45658</v>
      </c>
      <c r="E45" s="61">
        <v>45687</v>
      </c>
      <c r="F45" s="42">
        <f t="shared" si="3"/>
        <v>30</v>
      </c>
      <c r="G45" s="60">
        <v>238</v>
      </c>
      <c r="H45" s="14">
        <v>1</v>
      </c>
      <c r="I45" s="178">
        <f t="shared" si="4"/>
        <v>238</v>
      </c>
      <c r="J45" s="121" t="s">
        <v>317</v>
      </c>
      <c r="K45" s="166"/>
      <c r="L45" s="33"/>
      <c r="O45" s="16">
        <f>COUNTIF('Sede Med Ok'!$C:$C,'Brotas Med OK'!C45) + COUNTIF('Barra Med OK'!$C:$C,'Brotas Med OK'!C45) + COUNTIF('Boca do Rio Med OK'!$C:$C,'Brotas Med OK'!C45) + COUNTIF('Cabula Med OK'!$C:$C,'Brotas Med OK'!C45) + COUNTIF('Cajazeiras Med OK'!$C:$C,'Brotas Med OK'!C45) + COUNTIF('CH Med OK'!$C:$C,'Brotas Med OK'!C45) + COUNTIF('Itapagipe Med OK'!$C:$C,'Brotas Med OK'!C45) + COUNTIF('Itapuã Med OK'!$C:$C,'Brotas Med OK'!C45) + COUNTIF('Liberdade Med OK'!$C:$C,'Brotas Med OK'!C45) + COUNTIF('Pau da Lima Med OK'!$C:$C,'Brotas Med OK'!C45) + COUNTIF('SCV Med OK'!$C:$C,'Brotas Med OK'!C45) + COUNTIF('Subúrbio Med OK'!$C:$C,'Brotas Med OK'!C45) + COUNTIF('DVIS Med OK'!$C:$C,'Brotas Med OK'!C45) + COUNTIF('CR Med OK'!$C:$C,'Brotas Med OK'!C45) + COUNTIF('CCZ Med OK'!$C:$C,'Brotas Med OK'!C45) + COUNTIF('DRCA Med OK'!$C:$C,'Brotas Med OK'!C45) + COUNTIF('SAMU Med OK'!$C:$C,'Brotas Med OK'!C45) + COUNTIF('ESPS Med OK'!$C:$C,'Brotas Med OK'!C45) + COUNTIF('LACEM Med OK'!$C:$C,'Brotas Med OK'!C45)</f>
        <v>0</v>
      </c>
    </row>
    <row r="46" spans="1:15" ht="13.5" customHeight="1">
      <c r="A46" s="15" t="s">
        <v>17</v>
      </c>
      <c r="B46" s="124">
        <v>45536</v>
      </c>
      <c r="C46" s="14">
        <v>11386</v>
      </c>
      <c r="D46" s="61">
        <v>45658</v>
      </c>
      <c r="E46" s="61">
        <v>45687</v>
      </c>
      <c r="F46" s="42">
        <f t="shared" si="3"/>
        <v>30</v>
      </c>
      <c r="G46" s="60">
        <v>238</v>
      </c>
      <c r="H46" s="14">
        <v>1</v>
      </c>
      <c r="I46" s="178">
        <f t="shared" si="4"/>
        <v>238</v>
      </c>
      <c r="J46" s="52" t="s">
        <v>314</v>
      </c>
      <c r="K46" s="166"/>
      <c r="L46" s="33"/>
      <c r="O46" s="16">
        <f>COUNTIF('Sede Med Ok'!$C:$C,'Brotas Med OK'!C46) + COUNTIF('Barra Med OK'!$C:$C,'Brotas Med OK'!C46) + COUNTIF('Boca do Rio Med OK'!$C:$C,'Brotas Med OK'!C46) + COUNTIF('Cabula Med OK'!$C:$C,'Brotas Med OK'!C46) + COUNTIF('Cajazeiras Med OK'!$C:$C,'Brotas Med OK'!C46) + COUNTIF('CH Med OK'!$C:$C,'Brotas Med OK'!C46) + COUNTIF('Itapagipe Med OK'!$C:$C,'Brotas Med OK'!C46) + COUNTIF('Itapuã Med OK'!$C:$C,'Brotas Med OK'!C46) + COUNTIF('Liberdade Med OK'!$C:$C,'Brotas Med OK'!C46) + COUNTIF('Pau da Lima Med OK'!$C:$C,'Brotas Med OK'!C46) + COUNTIF('SCV Med OK'!$C:$C,'Brotas Med OK'!C46) + COUNTIF('Subúrbio Med OK'!$C:$C,'Brotas Med OK'!C46) + COUNTIF('DVIS Med OK'!$C:$C,'Brotas Med OK'!C46) + COUNTIF('CR Med OK'!$C:$C,'Brotas Med OK'!C46) + COUNTIF('CCZ Med OK'!$C:$C,'Brotas Med OK'!C46) + COUNTIF('DRCA Med OK'!$C:$C,'Brotas Med OK'!C46) + COUNTIF('SAMU Med OK'!$C:$C,'Brotas Med OK'!C46) + COUNTIF('ESPS Med OK'!$C:$C,'Brotas Med OK'!C46) + COUNTIF('LACEM Med OK'!$C:$C,'Brotas Med OK'!C46)</f>
        <v>0</v>
      </c>
    </row>
    <row r="47" spans="1:15" ht="13.5" customHeight="1">
      <c r="A47" s="15"/>
      <c r="B47" s="61"/>
      <c r="C47" s="14"/>
      <c r="D47" s="61"/>
      <c r="E47" s="61"/>
      <c r="F47" s="42"/>
      <c r="G47" s="60"/>
      <c r="H47" s="14"/>
      <c r="I47" s="178">
        <f t="shared" si="4"/>
        <v>0</v>
      </c>
      <c r="J47" s="39"/>
      <c r="K47" s="166"/>
      <c r="L47" s="33"/>
      <c r="O47" s="16">
        <f>COUNTIF('Sede Med Ok'!$C:$C,'Brotas Med OK'!C47) + COUNTIF('Barra Med OK'!$C:$C,'Brotas Med OK'!C47) + COUNTIF('Boca do Rio Med OK'!$C:$C,'Brotas Med OK'!C47) + COUNTIF('Cabula Med OK'!$C:$C,'Brotas Med OK'!C47) + COUNTIF('Cajazeiras Med OK'!$C:$C,'Brotas Med OK'!C47) + COUNTIF('CH Med OK'!$C:$C,'Brotas Med OK'!C47) + COUNTIF('Itapagipe Med OK'!$C:$C,'Brotas Med OK'!C47) + COUNTIF('Itapuã Med OK'!$C:$C,'Brotas Med OK'!C47) + COUNTIF('Liberdade Med OK'!$C:$C,'Brotas Med OK'!C47) + COUNTIF('Pau da Lima Med OK'!$C:$C,'Brotas Med OK'!C47) + COUNTIF('SCV Med OK'!$C:$C,'Brotas Med OK'!C47) + COUNTIF('Subúrbio Med OK'!$C:$C,'Brotas Med OK'!C47) + COUNTIF('DVIS Med OK'!$C:$C,'Brotas Med OK'!C47) + COUNTIF('CR Med OK'!$C:$C,'Brotas Med OK'!C47) + COUNTIF('CCZ Med OK'!$C:$C,'Brotas Med OK'!C47) + COUNTIF('DRCA Med OK'!$C:$C,'Brotas Med OK'!C47) + COUNTIF('SAMU Med OK'!$C:$C,'Brotas Med OK'!C47) + COUNTIF('ESPS Med OK'!$C:$C,'Brotas Med OK'!C47) + COUNTIF('LACEM Med OK'!$C:$C,'Brotas Med OK'!C47)</f>
        <v>0</v>
      </c>
    </row>
    <row r="48" spans="1:15" ht="13.5" customHeight="1">
      <c r="A48" s="38" t="s">
        <v>316</v>
      </c>
      <c r="B48" s="10"/>
      <c r="C48" s="10"/>
      <c r="D48" s="36"/>
      <c r="E48" s="36"/>
      <c r="F48" s="37"/>
      <c r="G48" s="174"/>
      <c r="H48" s="11">
        <f>SUM(H40:H47)</f>
        <v>7</v>
      </c>
      <c r="I48" s="172">
        <f>SUM(I40:I47)</f>
        <v>1248</v>
      </c>
      <c r="J48" s="35"/>
      <c r="K48" s="35"/>
      <c r="L48" s="33"/>
      <c r="O48" s="16">
        <f>COUNTIF('Sede Med Ok'!$C:$C,'Brotas Med OK'!C48) + COUNTIF('Barra Med OK'!$C:$C,'Brotas Med OK'!C48) + COUNTIF('Boca do Rio Med OK'!$C:$C,'Brotas Med OK'!C48) + COUNTIF('Cabula Med OK'!$C:$C,'Brotas Med OK'!C48) + COUNTIF('Cajazeiras Med OK'!$C:$C,'Brotas Med OK'!C48) + COUNTIF('CH Med OK'!$C:$C,'Brotas Med OK'!C48) + COUNTIF('Itapagipe Med OK'!$C:$C,'Brotas Med OK'!C48) + COUNTIF('Itapuã Med OK'!$C:$C,'Brotas Med OK'!C48) + COUNTIF('Liberdade Med OK'!$C:$C,'Brotas Med OK'!C48) + COUNTIF('Pau da Lima Med OK'!$C:$C,'Brotas Med OK'!C48) + COUNTIF('SCV Med OK'!$C:$C,'Brotas Med OK'!C48) + COUNTIF('Subúrbio Med OK'!$C:$C,'Brotas Med OK'!C48) + COUNTIF('DVIS Med OK'!$C:$C,'Brotas Med OK'!C48) + COUNTIF('CR Med OK'!$C:$C,'Brotas Med OK'!C48) + COUNTIF('CCZ Med OK'!$C:$C,'Brotas Med OK'!C48) + COUNTIF('DRCA Med OK'!$C:$C,'Brotas Med OK'!C48) + COUNTIF('SAMU Med OK'!$C:$C,'Brotas Med OK'!C48) + COUNTIF('ESPS Med OK'!$C:$C,'Brotas Med OK'!C48) + COUNTIF('LACEM Med OK'!$C:$C,'Brotas Med OK'!C48)</f>
        <v>0</v>
      </c>
    </row>
    <row r="49" spans="1:15" ht="13.5" customHeight="1">
      <c r="A49" s="147"/>
      <c r="B49" s="32"/>
      <c r="C49" s="32"/>
      <c r="D49" s="33"/>
      <c r="E49" s="33"/>
      <c r="F49" s="34"/>
      <c r="G49" s="33"/>
      <c r="H49" s="32"/>
      <c r="I49" s="116"/>
      <c r="J49" s="30"/>
      <c r="K49" s="30"/>
      <c r="L49" s="33"/>
      <c r="O49" s="16">
        <f>COUNTIF('Sede Med Ok'!$C:$C,'Brotas Med OK'!C49) + COUNTIF('Barra Med OK'!$C:$C,'Brotas Med OK'!C49) + COUNTIF('Boca do Rio Med OK'!$C:$C,'Brotas Med OK'!C49) + COUNTIF('Cabula Med OK'!$C:$C,'Brotas Med OK'!C49) + COUNTIF('Cajazeiras Med OK'!$C:$C,'Brotas Med OK'!C49) + COUNTIF('CH Med OK'!$C:$C,'Brotas Med OK'!C49) + COUNTIF('Itapagipe Med OK'!$C:$C,'Brotas Med OK'!C49) + COUNTIF('Itapuã Med OK'!$C:$C,'Brotas Med OK'!C49) + COUNTIF('Liberdade Med OK'!$C:$C,'Brotas Med OK'!C49) + COUNTIF('Pau da Lima Med OK'!$C:$C,'Brotas Med OK'!C49) + COUNTIF('SCV Med OK'!$C:$C,'Brotas Med OK'!C49) + COUNTIF('Subúrbio Med OK'!$C:$C,'Brotas Med OK'!C49) + COUNTIF('DVIS Med OK'!$C:$C,'Brotas Med OK'!C49) + COUNTIF('CR Med OK'!$C:$C,'Brotas Med OK'!C49) + COUNTIF('CCZ Med OK'!$C:$C,'Brotas Med OK'!C49) + COUNTIF('DRCA Med OK'!$C:$C,'Brotas Med OK'!C49) + COUNTIF('SAMU Med OK'!$C:$C,'Brotas Med OK'!C49) + COUNTIF('ESPS Med OK'!$C:$C,'Brotas Med OK'!C49) + COUNTIF('LACEM Med OK'!$C:$C,'Brotas Med OK'!C49)</f>
        <v>0</v>
      </c>
    </row>
    <row r="50" spans="1:15" ht="13.5" customHeight="1">
      <c r="A50" s="15" t="s">
        <v>18</v>
      </c>
      <c r="B50" s="61">
        <v>45536</v>
      </c>
      <c r="C50" s="14">
        <v>15475</v>
      </c>
      <c r="D50" s="61">
        <v>45658</v>
      </c>
      <c r="E50" s="61">
        <v>45687</v>
      </c>
      <c r="F50" s="42">
        <f>(E50-D50)+1</f>
        <v>30</v>
      </c>
      <c r="G50" s="60">
        <v>235</v>
      </c>
      <c r="H50" s="14">
        <v>1</v>
      </c>
      <c r="I50" s="40">
        <f>G50/30*H50*F50</f>
        <v>235</v>
      </c>
      <c r="J50" s="58" t="s">
        <v>315</v>
      </c>
      <c r="K50" s="168">
        <v>68008</v>
      </c>
      <c r="L50" s="33"/>
      <c r="O50" s="16">
        <f>COUNTIF('Sede Med Ok'!$C:$C,'Brotas Med OK'!C50) + COUNTIF('Barra Med OK'!$C:$C,'Brotas Med OK'!C50) + COUNTIF('Boca do Rio Med OK'!$C:$C,'Brotas Med OK'!C50) + COUNTIF('Cabula Med OK'!$C:$C,'Brotas Med OK'!C50) + COUNTIF('Cajazeiras Med OK'!$C:$C,'Brotas Med OK'!C50) + COUNTIF('CH Med OK'!$C:$C,'Brotas Med OK'!C50) + COUNTIF('Itapagipe Med OK'!$C:$C,'Brotas Med OK'!C50) + COUNTIF('Itapuã Med OK'!$C:$C,'Brotas Med OK'!C50) + COUNTIF('Liberdade Med OK'!$C:$C,'Brotas Med OK'!C50) + COUNTIF('Pau da Lima Med OK'!$C:$C,'Brotas Med OK'!C50) + COUNTIF('SCV Med OK'!$C:$C,'Brotas Med OK'!C50) + COUNTIF('Subúrbio Med OK'!$C:$C,'Brotas Med OK'!C50) + COUNTIF('DVIS Med OK'!$C:$C,'Brotas Med OK'!C50) + COUNTIF('CR Med OK'!$C:$C,'Brotas Med OK'!C50) + COUNTIF('CCZ Med OK'!$C:$C,'Brotas Med OK'!C50) + COUNTIF('DRCA Med OK'!$C:$C,'Brotas Med OK'!C50) + COUNTIF('SAMU Med OK'!$C:$C,'Brotas Med OK'!C50) + COUNTIF('ESPS Med OK'!$C:$C,'Brotas Med OK'!C50) + COUNTIF('LACEM Med OK'!$C:$C,'Brotas Med OK'!C50)</f>
        <v>0</v>
      </c>
    </row>
    <row r="51" spans="1:15" ht="13.5" customHeight="1">
      <c r="A51" s="15" t="s">
        <v>18</v>
      </c>
      <c r="B51" s="61">
        <v>45536</v>
      </c>
      <c r="C51" s="14">
        <v>15474</v>
      </c>
      <c r="D51" s="61">
        <v>45658</v>
      </c>
      <c r="E51" s="61">
        <v>45687</v>
      </c>
      <c r="F51" s="42">
        <f>(E51-D51)+1</f>
        <v>30</v>
      </c>
      <c r="G51" s="60">
        <v>235</v>
      </c>
      <c r="H51" s="14">
        <v>1</v>
      </c>
      <c r="I51" s="40">
        <f>G51/30*H51*F51</f>
        <v>235</v>
      </c>
      <c r="J51" s="58" t="s">
        <v>314</v>
      </c>
      <c r="K51" s="168">
        <v>68008</v>
      </c>
      <c r="L51" s="33"/>
      <c r="O51" s="16">
        <f>COUNTIF('Sede Med Ok'!$C:$C,'Brotas Med OK'!C51) + COUNTIF('Barra Med OK'!$C:$C,'Brotas Med OK'!C51) + COUNTIF('Boca do Rio Med OK'!$C:$C,'Brotas Med OK'!C51) + COUNTIF('Cabula Med OK'!$C:$C,'Brotas Med OK'!C51) + COUNTIF('Cajazeiras Med OK'!$C:$C,'Brotas Med OK'!C51) + COUNTIF('CH Med OK'!$C:$C,'Brotas Med OK'!C51) + COUNTIF('Itapagipe Med OK'!$C:$C,'Brotas Med OK'!C51) + COUNTIF('Itapuã Med OK'!$C:$C,'Brotas Med OK'!C51) + COUNTIF('Liberdade Med OK'!$C:$C,'Brotas Med OK'!C51) + COUNTIF('Pau da Lima Med OK'!$C:$C,'Brotas Med OK'!C51) + COUNTIF('SCV Med OK'!$C:$C,'Brotas Med OK'!C51) + COUNTIF('Subúrbio Med OK'!$C:$C,'Brotas Med OK'!C51) + COUNTIF('DVIS Med OK'!$C:$C,'Brotas Med OK'!C51) + COUNTIF('CR Med OK'!$C:$C,'Brotas Med OK'!C51) + COUNTIF('CCZ Med OK'!$C:$C,'Brotas Med OK'!C51) + COUNTIF('DRCA Med OK'!$C:$C,'Brotas Med OK'!C51) + COUNTIF('SAMU Med OK'!$C:$C,'Brotas Med OK'!C51) + COUNTIF('ESPS Med OK'!$C:$C,'Brotas Med OK'!C51) + COUNTIF('LACEM Med OK'!$C:$C,'Brotas Med OK'!C51)</f>
        <v>0</v>
      </c>
    </row>
    <row r="52" spans="1:15" ht="13.5" customHeight="1">
      <c r="A52" s="15" t="s">
        <v>18</v>
      </c>
      <c r="B52" s="61">
        <v>45536</v>
      </c>
      <c r="C52" s="14">
        <v>11393</v>
      </c>
      <c r="D52" s="61">
        <v>45658</v>
      </c>
      <c r="E52" s="61">
        <v>45687</v>
      </c>
      <c r="F52" s="42">
        <f>(E52-D52)+1</f>
        <v>30</v>
      </c>
      <c r="G52" s="60">
        <v>235</v>
      </c>
      <c r="H52" s="14">
        <v>1</v>
      </c>
      <c r="I52" s="40">
        <f>G52/30*H52*F52</f>
        <v>235</v>
      </c>
      <c r="J52" s="58" t="s">
        <v>313</v>
      </c>
      <c r="K52" s="58"/>
      <c r="L52" s="33"/>
      <c r="O52" s="16">
        <f>COUNTIF('Sede Med Ok'!$C:$C,'Brotas Med OK'!C52) + COUNTIF('Barra Med OK'!$C:$C,'Brotas Med OK'!C52) + COUNTIF('Boca do Rio Med OK'!$C:$C,'Brotas Med OK'!C52) + COUNTIF('Cabula Med OK'!$C:$C,'Brotas Med OK'!C52) + COUNTIF('Cajazeiras Med OK'!$C:$C,'Brotas Med OK'!C52) + COUNTIF('CH Med OK'!$C:$C,'Brotas Med OK'!C52) + COUNTIF('Itapagipe Med OK'!$C:$C,'Brotas Med OK'!C52) + COUNTIF('Itapuã Med OK'!$C:$C,'Brotas Med OK'!C52) + COUNTIF('Liberdade Med OK'!$C:$C,'Brotas Med OK'!C52) + COUNTIF('Pau da Lima Med OK'!$C:$C,'Brotas Med OK'!C52) + COUNTIF('SCV Med OK'!$C:$C,'Brotas Med OK'!C52) + COUNTIF('Subúrbio Med OK'!$C:$C,'Brotas Med OK'!C52) + COUNTIF('DVIS Med OK'!$C:$C,'Brotas Med OK'!C52) + COUNTIF('CR Med OK'!$C:$C,'Brotas Med OK'!C52) + COUNTIF('CCZ Med OK'!$C:$C,'Brotas Med OK'!C52) + COUNTIF('DRCA Med OK'!$C:$C,'Brotas Med OK'!C52) + COUNTIF('SAMU Med OK'!$C:$C,'Brotas Med OK'!C52) + COUNTIF('ESPS Med OK'!$C:$C,'Brotas Med OK'!C52) + COUNTIF('LACEM Med OK'!$C:$C,'Brotas Med OK'!C52)</f>
        <v>0</v>
      </c>
    </row>
    <row r="53" spans="1:15" ht="13.5" customHeight="1">
      <c r="A53" s="15" t="s">
        <v>18</v>
      </c>
      <c r="B53" s="61">
        <v>45548</v>
      </c>
      <c r="C53" s="14">
        <v>14679</v>
      </c>
      <c r="D53" s="61">
        <v>45658</v>
      </c>
      <c r="E53" s="61">
        <v>45687</v>
      </c>
      <c r="F53" s="42">
        <f>(E53-D53)+1</f>
        <v>30</v>
      </c>
      <c r="G53" s="60">
        <v>235</v>
      </c>
      <c r="H53" s="14">
        <v>1</v>
      </c>
      <c r="I53" s="40">
        <f>G53/30*H53*F53</f>
        <v>235</v>
      </c>
      <c r="J53" s="58" t="s">
        <v>312</v>
      </c>
      <c r="K53" s="168">
        <v>68189</v>
      </c>
      <c r="L53" s="33"/>
      <c r="O53" s="16">
        <f>COUNTIF('Sede Med Ok'!$C:$C,'Brotas Med OK'!C53) + COUNTIF('Barra Med OK'!$C:$C,'Brotas Med OK'!C53) + COUNTIF('Boca do Rio Med OK'!$C:$C,'Brotas Med OK'!C53) + COUNTIF('Cabula Med OK'!$C:$C,'Brotas Med OK'!C53) + COUNTIF('Cajazeiras Med OK'!$C:$C,'Brotas Med OK'!C53) + COUNTIF('CH Med OK'!$C:$C,'Brotas Med OK'!C53) + COUNTIF('Itapagipe Med OK'!$C:$C,'Brotas Med OK'!C53) + COUNTIF('Itapuã Med OK'!$C:$C,'Brotas Med OK'!C53) + COUNTIF('Liberdade Med OK'!$C:$C,'Brotas Med OK'!C53) + COUNTIF('Pau da Lima Med OK'!$C:$C,'Brotas Med OK'!C53) + COUNTIF('SCV Med OK'!$C:$C,'Brotas Med OK'!C53) + COUNTIF('Subúrbio Med OK'!$C:$C,'Brotas Med OK'!C53) + COUNTIF('DVIS Med OK'!$C:$C,'Brotas Med OK'!C53) + COUNTIF('CR Med OK'!$C:$C,'Brotas Med OK'!C53) + COUNTIF('CCZ Med OK'!$C:$C,'Brotas Med OK'!C53) + COUNTIF('DRCA Med OK'!$C:$C,'Brotas Med OK'!C53) + COUNTIF('SAMU Med OK'!$C:$C,'Brotas Med OK'!C53) + COUNTIF('ESPS Med OK'!$C:$C,'Brotas Med OK'!C53) + COUNTIF('LACEM Med OK'!$C:$C,'Brotas Med OK'!C53)</f>
        <v>0</v>
      </c>
    </row>
    <row r="54" spans="1:15" ht="13.5" customHeight="1">
      <c r="A54" s="15"/>
      <c r="B54" s="61"/>
      <c r="C54" s="14"/>
      <c r="D54" s="61"/>
      <c r="E54" s="61"/>
      <c r="F54" s="42"/>
      <c r="G54" s="60"/>
      <c r="H54" s="14"/>
      <c r="I54" s="40">
        <f>G54/30*H54*F54</f>
        <v>0</v>
      </c>
      <c r="J54" s="39"/>
      <c r="K54" s="64"/>
      <c r="L54" s="33"/>
      <c r="O54" s="16">
        <f>COUNTIF('Sede Med Ok'!$C:$C,'Brotas Med OK'!C54) + COUNTIF('Barra Med OK'!$C:$C,'Brotas Med OK'!C54) + COUNTIF('Boca do Rio Med OK'!$C:$C,'Brotas Med OK'!C54) + COUNTIF('Cabula Med OK'!$C:$C,'Brotas Med OK'!C54) + COUNTIF('Cajazeiras Med OK'!$C:$C,'Brotas Med OK'!C54) + COUNTIF('CH Med OK'!$C:$C,'Brotas Med OK'!C54) + COUNTIF('Itapagipe Med OK'!$C:$C,'Brotas Med OK'!C54) + COUNTIF('Itapuã Med OK'!$C:$C,'Brotas Med OK'!C54) + COUNTIF('Liberdade Med OK'!$C:$C,'Brotas Med OK'!C54) + COUNTIF('Pau da Lima Med OK'!$C:$C,'Brotas Med OK'!C54) + COUNTIF('SCV Med OK'!$C:$C,'Brotas Med OK'!C54) + COUNTIF('Subúrbio Med OK'!$C:$C,'Brotas Med OK'!C54) + COUNTIF('DVIS Med OK'!$C:$C,'Brotas Med OK'!C54) + COUNTIF('CR Med OK'!$C:$C,'Brotas Med OK'!C54) + COUNTIF('CCZ Med OK'!$C:$C,'Brotas Med OK'!C54) + COUNTIF('DRCA Med OK'!$C:$C,'Brotas Med OK'!C54) + COUNTIF('SAMU Med OK'!$C:$C,'Brotas Med OK'!C54) + COUNTIF('ESPS Med OK'!$C:$C,'Brotas Med OK'!C54) + COUNTIF('LACEM Med OK'!$C:$C,'Brotas Med OK'!C54)</f>
        <v>0</v>
      </c>
    </row>
    <row r="55" spans="1:15" ht="12.75">
      <c r="A55" s="38" t="s">
        <v>311</v>
      </c>
      <c r="B55" s="10"/>
      <c r="C55" s="10"/>
      <c r="D55" s="36"/>
      <c r="E55" s="36"/>
      <c r="F55" s="37"/>
      <c r="G55" s="174"/>
      <c r="H55" s="11">
        <f>SUM(H50:H54)</f>
        <v>4</v>
      </c>
      <c r="I55" s="173">
        <f>SUM(I50:I54)</f>
        <v>940</v>
      </c>
      <c r="J55" s="35"/>
      <c r="K55" s="35"/>
      <c r="L55" s="33"/>
      <c r="O55" s="16">
        <f>COUNTIF('Sede Med Ok'!$C:$C,'Brotas Med OK'!C55) + COUNTIF('Barra Med OK'!$C:$C,'Brotas Med OK'!C55) + COUNTIF('Boca do Rio Med OK'!$C:$C,'Brotas Med OK'!C55) + COUNTIF('Cabula Med OK'!$C:$C,'Brotas Med OK'!C55) + COUNTIF('Cajazeiras Med OK'!$C:$C,'Brotas Med OK'!C55) + COUNTIF('CH Med OK'!$C:$C,'Brotas Med OK'!C55) + COUNTIF('Itapagipe Med OK'!$C:$C,'Brotas Med OK'!C55) + COUNTIF('Itapuã Med OK'!$C:$C,'Brotas Med OK'!C55) + COUNTIF('Liberdade Med OK'!$C:$C,'Brotas Med OK'!C55) + COUNTIF('Pau da Lima Med OK'!$C:$C,'Brotas Med OK'!C55) + COUNTIF('SCV Med OK'!$C:$C,'Brotas Med OK'!C55) + COUNTIF('Subúrbio Med OK'!$C:$C,'Brotas Med OK'!C55) + COUNTIF('DVIS Med OK'!$C:$C,'Brotas Med OK'!C55) + COUNTIF('CR Med OK'!$C:$C,'Brotas Med OK'!C55) + COUNTIF('CCZ Med OK'!$C:$C,'Brotas Med OK'!C55) + COUNTIF('DRCA Med OK'!$C:$C,'Brotas Med OK'!C55) + COUNTIF('SAMU Med OK'!$C:$C,'Brotas Med OK'!C55) + COUNTIF('ESPS Med OK'!$C:$C,'Brotas Med OK'!C55) + COUNTIF('LACEM Med OK'!$C:$C,'Brotas Med OK'!C55)</f>
        <v>0</v>
      </c>
    </row>
    <row r="56" spans="1:15" ht="13.5" customHeight="1">
      <c r="A56" s="147"/>
      <c r="B56" s="32"/>
      <c r="C56" s="32"/>
      <c r="D56" s="33"/>
      <c r="E56" s="33"/>
      <c r="F56" s="34"/>
      <c r="G56" s="33"/>
      <c r="H56" s="32"/>
      <c r="I56" s="116"/>
      <c r="J56" s="30"/>
      <c r="K56" s="30"/>
      <c r="L56" s="33"/>
      <c r="O56" s="16">
        <f>COUNTIF('Sede Med Ok'!$C:$C,'Brotas Med OK'!C56) + COUNTIF('Barra Med OK'!$C:$C,'Brotas Med OK'!C56) + COUNTIF('Boca do Rio Med OK'!$C:$C,'Brotas Med OK'!C56) + COUNTIF('Cabula Med OK'!$C:$C,'Brotas Med OK'!C56) + COUNTIF('Cajazeiras Med OK'!$C:$C,'Brotas Med OK'!C56) + COUNTIF('CH Med OK'!$C:$C,'Brotas Med OK'!C56) + COUNTIF('Itapagipe Med OK'!$C:$C,'Brotas Med OK'!C56) + COUNTIF('Itapuã Med OK'!$C:$C,'Brotas Med OK'!C56) + COUNTIF('Liberdade Med OK'!$C:$C,'Brotas Med OK'!C56) + COUNTIF('Pau da Lima Med OK'!$C:$C,'Brotas Med OK'!C56) + COUNTIF('SCV Med OK'!$C:$C,'Brotas Med OK'!C56) + COUNTIF('Subúrbio Med OK'!$C:$C,'Brotas Med OK'!C56) + COUNTIF('DVIS Med OK'!$C:$C,'Brotas Med OK'!C56) + COUNTIF('CR Med OK'!$C:$C,'Brotas Med OK'!C56) + COUNTIF('CCZ Med OK'!$C:$C,'Brotas Med OK'!C56) + COUNTIF('DRCA Med OK'!$C:$C,'Brotas Med OK'!C56) + COUNTIF('SAMU Med OK'!$C:$C,'Brotas Med OK'!C56) + COUNTIF('ESPS Med OK'!$C:$C,'Brotas Med OK'!C56) + COUNTIF('LACEM Med OK'!$C:$C,'Brotas Med OK'!C56)</f>
        <v>0</v>
      </c>
    </row>
    <row r="57" spans="1:15" ht="13.5" customHeight="1">
      <c r="A57" s="15" t="s">
        <v>18</v>
      </c>
      <c r="B57" s="61">
        <v>45597</v>
      </c>
      <c r="C57" s="265">
        <v>14476</v>
      </c>
      <c r="D57" s="61">
        <v>45658</v>
      </c>
      <c r="E57" s="61">
        <v>45687</v>
      </c>
      <c r="F57" s="42">
        <f>(E57-D57)+1</f>
        <v>30</v>
      </c>
      <c r="G57" s="60">
        <v>235</v>
      </c>
      <c r="H57" s="14">
        <v>1</v>
      </c>
      <c r="I57" s="40">
        <f>G57/30*H57*F57</f>
        <v>235</v>
      </c>
      <c r="J57" s="39" t="s">
        <v>297</v>
      </c>
      <c r="K57" s="51">
        <v>70963</v>
      </c>
      <c r="L57" s="33"/>
      <c r="O57" s="16">
        <f>COUNTIF('Sede Med Ok'!$C:$C,'Brotas Med OK'!C57) + COUNTIF('Barra Med OK'!$C:$C,'Brotas Med OK'!C57) + COUNTIF('Boca do Rio Med OK'!$C:$C,'Brotas Med OK'!C57) + COUNTIF('Cabula Med OK'!$C:$C,'Brotas Med OK'!C57) + COUNTIF('Cajazeiras Med OK'!$C:$C,'Brotas Med OK'!C57) + COUNTIF('CH Med OK'!$C:$C,'Brotas Med OK'!C57) + COUNTIF('Itapagipe Med OK'!$C:$C,'Brotas Med OK'!C57) + COUNTIF('Itapuã Med OK'!$C:$C,'Brotas Med OK'!C57) + COUNTIF('Liberdade Med OK'!$C:$C,'Brotas Med OK'!C57) + COUNTIF('Pau da Lima Med OK'!$C:$C,'Brotas Med OK'!C57) + COUNTIF('SCV Med OK'!$C:$C,'Brotas Med OK'!C57) + COUNTIF('Subúrbio Med OK'!$C:$C,'Brotas Med OK'!C57) + COUNTIF('DVIS Med OK'!$C:$C,'Brotas Med OK'!C57) + COUNTIF('CR Med OK'!$C:$C,'Brotas Med OK'!C57) + COUNTIF('CCZ Med OK'!$C:$C,'Brotas Med OK'!C57) + COUNTIF('DRCA Med OK'!$C:$C,'Brotas Med OK'!C57) + COUNTIF('SAMU Med OK'!$C:$C,'Brotas Med OK'!C57) + COUNTIF('ESPS Med OK'!$C:$C,'Brotas Med OK'!C57) + COUNTIF('LACEM Med OK'!$C:$C,'Brotas Med OK'!C57)</f>
        <v>0</v>
      </c>
    </row>
    <row r="58" spans="1:15" ht="13.5" customHeight="1">
      <c r="A58" s="15" t="s">
        <v>18</v>
      </c>
      <c r="B58" s="61">
        <v>45536</v>
      </c>
      <c r="C58" s="122">
        <v>11310</v>
      </c>
      <c r="D58" s="61">
        <v>45658</v>
      </c>
      <c r="E58" s="61">
        <v>45687</v>
      </c>
      <c r="F58" s="42">
        <f>(E58-D58)+1</f>
        <v>30</v>
      </c>
      <c r="G58" s="60">
        <v>235</v>
      </c>
      <c r="H58" s="14">
        <v>1</v>
      </c>
      <c r="I58" s="40">
        <f>G58/30*H58*F58</f>
        <v>235</v>
      </c>
      <c r="J58" s="57" t="s">
        <v>216</v>
      </c>
      <c r="K58" s="177" t="s">
        <v>300</v>
      </c>
      <c r="L58" s="33"/>
      <c r="O58" s="16">
        <f>COUNTIF('Sede Med Ok'!$C:$C,'Brotas Med OK'!C58) + COUNTIF('Barra Med OK'!$C:$C,'Brotas Med OK'!C58) + COUNTIF('Boca do Rio Med OK'!$C:$C,'Brotas Med OK'!C58) + COUNTIF('Cabula Med OK'!$C:$C,'Brotas Med OK'!C58) + COUNTIF('Cajazeiras Med OK'!$C:$C,'Brotas Med OK'!C58) + COUNTIF('CH Med OK'!$C:$C,'Brotas Med OK'!C58) + COUNTIF('Itapagipe Med OK'!$C:$C,'Brotas Med OK'!C58) + COUNTIF('Itapuã Med OK'!$C:$C,'Brotas Med OK'!C58) + COUNTIF('Liberdade Med OK'!$C:$C,'Brotas Med OK'!C58) + COUNTIF('Pau da Lima Med OK'!$C:$C,'Brotas Med OK'!C58) + COUNTIF('SCV Med OK'!$C:$C,'Brotas Med OK'!C58) + COUNTIF('Subúrbio Med OK'!$C:$C,'Brotas Med OK'!C58) + COUNTIF('DVIS Med OK'!$C:$C,'Brotas Med OK'!C58) + COUNTIF('CR Med OK'!$C:$C,'Brotas Med OK'!C58) + COUNTIF('CCZ Med OK'!$C:$C,'Brotas Med OK'!C58) + COUNTIF('DRCA Med OK'!$C:$C,'Brotas Med OK'!C58) + COUNTIF('SAMU Med OK'!$C:$C,'Brotas Med OK'!C58) + COUNTIF('ESPS Med OK'!$C:$C,'Brotas Med OK'!C58) + COUNTIF('LACEM Med OK'!$C:$C,'Brotas Med OK'!C58)</f>
        <v>0</v>
      </c>
    </row>
    <row r="59" spans="1:15" ht="13.5" customHeight="1">
      <c r="A59" s="15" t="s">
        <v>18</v>
      </c>
      <c r="B59" s="61">
        <v>45536</v>
      </c>
      <c r="C59" s="14">
        <v>9688</v>
      </c>
      <c r="D59" s="61">
        <v>45658</v>
      </c>
      <c r="E59" s="61">
        <v>45687</v>
      </c>
      <c r="F59" s="42">
        <f>(E59-D59)+1</f>
        <v>30</v>
      </c>
      <c r="G59" s="60">
        <v>235</v>
      </c>
      <c r="H59" s="14">
        <v>1</v>
      </c>
      <c r="I59" s="40">
        <f>G59/30*H59*F59</f>
        <v>235</v>
      </c>
      <c r="J59" s="50" t="s">
        <v>310</v>
      </c>
      <c r="K59" s="177"/>
      <c r="L59" s="33"/>
      <c r="O59" s="16">
        <f>COUNTIF('Sede Med Ok'!$C:$C,'Brotas Med OK'!C59) + COUNTIF('Barra Med OK'!$C:$C,'Brotas Med OK'!C59) + COUNTIF('Boca do Rio Med OK'!$C:$C,'Brotas Med OK'!C59) + COUNTIF('Cabula Med OK'!$C:$C,'Brotas Med OK'!C59) + COUNTIF('Cajazeiras Med OK'!$C:$C,'Brotas Med OK'!C59) + COUNTIF('CH Med OK'!$C:$C,'Brotas Med OK'!C59) + COUNTIF('Itapagipe Med OK'!$C:$C,'Brotas Med OK'!C59) + COUNTIF('Itapuã Med OK'!$C:$C,'Brotas Med OK'!C59) + COUNTIF('Liberdade Med OK'!$C:$C,'Brotas Med OK'!C59) + COUNTIF('Pau da Lima Med OK'!$C:$C,'Brotas Med OK'!C59) + COUNTIF('SCV Med OK'!$C:$C,'Brotas Med OK'!C59) + COUNTIF('Subúrbio Med OK'!$C:$C,'Brotas Med OK'!C59) + COUNTIF('DVIS Med OK'!$C:$C,'Brotas Med OK'!C59) + COUNTIF('CR Med OK'!$C:$C,'Brotas Med OK'!C59) + COUNTIF('CCZ Med OK'!$C:$C,'Brotas Med OK'!C59) + COUNTIF('DRCA Med OK'!$C:$C,'Brotas Med OK'!C59) + COUNTIF('SAMU Med OK'!$C:$C,'Brotas Med OK'!C59) + COUNTIF('ESPS Med OK'!$C:$C,'Brotas Med OK'!C59) + COUNTIF('LACEM Med OK'!$C:$C,'Brotas Med OK'!C59)</f>
        <v>0</v>
      </c>
    </row>
    <row r="60" spans="1:15" ht="13.5" customHeight="1">
      <c r="A60" s="15"/>
      <c r="B60" s="61"/>
      <c r="C60" s="14"/>
      <c r="D60" s="61"/>
      <c r="E60" s="61"/>
      <c r="F60" s="42"/>
      <c r="G60" s="60"/>
      <c r="H60" s="14"/>
      <c r="I60" s="40">
        <f>G60/30*H60*F60</f>
        <v>0</v>
      </c>
      <c r="J60" s="160"/>
      <c r="K60" s="64"/>
      <c r="L60" s="33"/>
      <c r="O60" s="16">
        <f>COUNTIF('Sede Med Ok'!$C:$C,'Brotas Med OK'!C60) + COUNTIF('Barra Med OK'!$C:$C,'Brotas Med OK'!C60) + COUNTIF('Boca do Rio Med OK'!$C:$C,'Brotas Med OK'!C60) + COUNTIF('Cabula Med OK'!$C:$C,'Brotas Med OK'!C60) + COUNTIF('Cajazeiras Med OK'!$C:$C,'Brotas Med OK'!C60) + COUNTIF('CH Med OK'!$C:$C,'Brotas Med OK'!C60) + COUNTIF('Itapagipe Med OK'!$C:$C,'Brotas Med OK'!C60) + COUNTIF('Itapuã Med OK'!$C:$C,'Brotas Med OK'!C60) + COUNTIF('Liberdade Med OK'!$C:$C,'Brotas Med OK'!C60) + COUNTIF('Pau da Lima Med OK'!$C:$C,'Brotas Med OK'!C60) + COUNTIF('SCV Med OK'!$C:$C,'Brotas Med OK'!C60) + COUNTIF('Subúrbio Med OK'!$C:$C,'Brotas Med OK'!C60) + COUNTIF('DVIS Med OK'!$C:$C,'Brotas Med OK'!C60) + COUNTIF('CR Med OK'!$C:$C,'Brotas Med OK'!C60) + COUNTIF('CCZ Med OK'!$C:$C,'Brotas Med OK'!C60) + COUNTIF('DRCA Med OK'!$C:$C,'Brotas Med OK'!C60) + COUNTIF('SAMU Med OK'!$C:$C,'Brotas Med OK'!C60) + COUNTIF('ESPS Med OK'!$C:$C,'Brotas Med OK'!C60) + COUNTIF('LACEM Med OK'!$C:$C,'Brotas Med OK'!C60)</f>
        <v>0</v>
      </c>
    </row>
    <row r="61" spans="1:15" ht="13.5" customHeight="1">
      <c r="A61" s="38" t="s">
        <v>309</v>
      </c>
      <c r="B61" s="10"/>
      <c r="C61" s="10"/>
      <c r="D61" s="36"/>
      <c r="E61" s="36"/>
      <c r="F61" s="37"/>
      <c r="G61" s="174"/>
      <c r="H61" s="11">
        <f>SUM(H56:H60)</f>
        <v>3</v>
      </c>
      <c r="I61" s="173">
        <f>SUM(I57:I60)</f>
        <v>705</v>
      </c>
      <c r="J61" s="35"/>
      <c r="K61" s="35"/>
      <c r="L61" s="33"/>
      <c r="O61" s="16">
        <f>COUNTIF('Sede Med Ok'!$C:$C,'Brotas Med OK'!C61) + COUNTIF('Barra Med OK'!$C:$C,'Brotas Med OK'!C61) + COUNTIF('Boca do Rio Med OK'!$C:$C,'Brotas Med OK'!C61) + COUNTIF('Cabula Med OK'!$C:$C,'Brotas Med OK'!C61) + COUNTIF('Cajazeiras Med OK'!$C:$C,'Brotas Med OK'!C61) + COUNTIF('CH Med OK'!$C:$C,'Brotas Med OK'!C61) + COUNTIF('Itapagipe Med OK'!$C:$C,'Brotas Med OK'!C61) + COUNTIF('Itapuã Med OK'!$C:$C,'Brotas Med OK'!C61) + COUNTIF('Liberdade Med OK'!$C:$C,'Brotas Med OK'!C61) + COUNTIF('Pau da Lima Med OK'!$C:$C,'Brotas Med OK'!C61) + COUNTIF('SCV Med OK'!$C:$C,'Brotas Med OK'!C61) + COUNTIF('Subúrbio Med OK'!$C:$C,'Brotas Med OK'!C61) + COUNTIF('DVIS Med OK'!$C:$C,'Brotas Med OK'!C61) + COUNTIF('CR Med OK'!$C:$C,'Brotas Med OK'!C61) + COUNTIF('CCZ Med OK'!$C:$C,'Brotas Med OK'!C61) + COUNTIF('DRCA Med OK'!$C:$C,'Brotas Med OK'!C61) + COUNTIF('SAMU Med OK'!$C:$C,'Brotas Med OK'!C61) + COUNTIF('ESPS Med OK'!$C:$C,'Brotas Med OK'!C61) + COUNTIF('LACEM Med OK'!$C:$C,'Brotas Med OK'!C61)</f>
        <v>0</v>
      </c>
    </row>
    <row r="62" spans="1:15" ht="13.5" customHeight="1">
      <c r="A62" s="147"/>
      <c r="B62" s="32"/>
      <c r="C62" s="32"/>
      <c r="D62" s="33"/>
      <c r="E62" s="33"/>
      <c r="F62" s="34"/>
      <c r="G62" s="33"/>
      <c r="H62" s="32"/>
      <c r="I62" s="116"/>
      <c r="J62" s="30"/>
      <c r="K62" s="30"/>
      <c r="L62" s="33"/>
      <c r="O62" s="16">
        <f>COUNTIF('Sede Med Ok'!$C:$C,'Brotas Med OK'!C62) + COUNTIF('Barra Med OK'!$C:$C,'Brotas Med OK'!C62) + COUNTIF('Boca do Rio Med OK'!$C:$C,'Brotas Med OK'!C62) + COUNTIF('Cabula Med OK'!$C:$C,'Brotas Med OK'!C62) + COUNTIF('Cajazeiras Med OK'!$C:$C,'Brotas Med OK'!C62) + COUNTIF('CH Med OK'!$C:$C,'Brotas Med OK'!C62) + COUNTIF('Itapagipe Med OK'!$C:$C,'Brotas Med OK'!C62) + COUNTIF('Itapuã Med OK'!$C:$C,'Brotas Med OK'!C62) + COUNTIF('Liberdade Med OK'!$C:$C,'Brotas Med OK'!C62) + COUNTIF('Pau da Lima Med OK'!$C:$C,'Brotas Med OK'!C62) + COUNTIF('SCV Med OK'!$C:$C,'Brotas Med OK'!C62) + COUNTIF('Subúrbio Med OK'!$C:$C,'Brotas Med OK'!C62) + COUNTIF('DVIS Med OK'!$C:$C,'Brotas Med OK'!C62) + COUNTIF('CR Med OK'!$C:$C,'Brotas Med OK'!C62) + COUNTIF('CCZ Med OK'!$C:$C,'Brotas Med OK'!C62) + COUNTIF('DRCA Med OK'!$C:$C,'Brotas Med OK'!C62) + COUNTIF('SAMU Med OK'!$C:$C,'Brotas Med OK'!C62) + COUNTIF('ESPS Med OK'!$C:$C,'Brotas Med OK'!C62) + COUNTIF('LACEM Med OK'!$C:$C,'Brotas Med OK'!C62)</f>
        <v>0</v>
      </c>
    </row>
    <row r="63" spans="1:15" ht="13.5" customHeight="1">
      <c r="A63" s="15" t="s">
        <v>18</v>
      </c>
      <c r="B63" s="61">
        <v>45536</v>
      </c>
      <c r="C63" s="14">
        <v>13441</v>
      </c>
      <c r="D63" s="61">
        <v>45658</v>
      </c>
      <c r="E63" s="61">
        <v>45687</v>
      </c>
      <c r="F63" s="42">
        <f t="shared" ref="F63:F79" si="5">(E63-D63)+1</f>
        <v>30</v>
      </c>
      <c r="G63" s="60">
        <v>235</v>
      </c>
      <c r="H63" s="14">
        <v>1</v>
      </c>
      <c r="I63" s="40">
        <f t="shared" ref="I63:I80" si="6">G63/30*H63*F63</f>
        <v>235</v>
      </c>
      <c r="J63" s="57" t="s">
        <v>308</v>
      </c>
      <c r="K63" s="177"/>
      <c r="L63" s="33"/>
      <c r="O63" s="16">
        <f>COUNTIF('Sede Med Ok'!$C:$C,'Brotas Med OK'!C63) + COUNTIF('Barra Med OK'!$C:$C,'Brotas Med OK'!C63) + COUNTIF('Boca do Rio Med OK'!$C:$C,'Brotas Med OK'!C63) + COUNTIF('Cabula Med OK'!$C:$C,'Brotas Med OK'!C63) + COUNTIF('Cajazeiras Med OK'!$C:$C,'Brotas Med OK'!C63) + COUNTIF('CH Med OK'!$C:$C,'Brotas Med OK'!C63) + COUNTIF('Itapagipe Med OK'!$C:$C,'Brotas Med OK'!C63) + COUNTIF('Itapuã Med OK'!$C:$C,'Brotas Med OK'!C63) + COUNTIF('Liberdade Med OK'!$C:$C,'Brotas Med OK'!C63) + COUNTIF('Pau da Lima Med OK'!$C:$C,'Brotas Med OK'!C63) + COUNTIF('SCV Med OK'!$C:$C,'Brotas Med OK'!C63) + COUNTIF('Subúrbio Med OK'!$C:$C,'Brotas Med OK'!C63) + COUNTIF('DVIS Med OK'!$C:$C,'Brotas Med OK'!C63) + COUNTIF('CR Med OK'!$C:$C,'Brotas Med OK'!C63) + COUNTIF('CCZ Med OK'!$C:$C,'Brotas Med OK'!C63) + COUNTIF('DRCA Med OK'!$C:$C,'Brotas Med OK'!C63) + COUNTIF('SAMU Med OK'!$C:$C,'Brotas Med OK'!C63) + COUNTIF('ESPS Med OK'!$C:$C,'Brotas Med OK'!C63) + COUNTIF('LACEM Med OK'!$C:$C,'Brotas Med OK'!C63)</f>
        <v>0</v>
      </c>
    </row>
    <row r="64" spans="1:15" ht="13.5" customHeight="1">
      <c r="A64" s="15" t="s">
        <v>18</v>
      </c>
      <c r="B64" s="61">
        <v>45536</v>
      </c>
      <c r="C64" s="14">
        <v>13402</v>
      </c>
      <c r="D64" s="61">
        <v>45658</v>
      </c>
      <c r="E64" s="61">
        <v>45687</v>
      </c>
      <c r="F64" s="42">
        <f t="shared" si="5"/>
        <v>30</v>
      </c>
      <c r="G64" s="60">
        <v>235</v>
      </c>
      <c r="H64" s="14">
        <v>1</v>
      </c>
      <c r="I64" s="40">
        <f t="shared" si="6"/>
        <v>235</v>
      </c>
      <c r="J64" s="50" t="s">
        <v>219</v>
      </c>
      <c r="K64" s="177"/>
      <c r="L64" s="33"/>
      <c r="O64" s="16">
        <f>COUNTIF('Sede Med Ok'!$C:$C,'Brotas Med OK'!C64) + COUNTIF('Barra Med OK'!$C:$C,'Brotas Med OK'!C64) + COUNTIF('Boca do Rio Med OK'!$C:$C,'Brotas Med OK'!C64) + COUNTIF('Cabula Med OK'!$C:$C,'Brotas Med OK'!C64) + COUNTIF('Cajazeiras Med OK'!$C:$C,'Brotas Med OK'!C64) + COUNTIF('CH Med OK'!$C:$C,'Brotas Med OK'!C64) + COUNTIF('Itapagipe Med OK'!$C:$C,'Brotas Med OK'!C64) + COUNTIF('Itapuã Med OK'!$C:$C,'Brotas Med OK'!C64) + COUNTIF('Liberdade Med OK'!$C:$C,'Brotas Med OK'!C64) + COUNTIF('Pau da Lima Med OK'!$C:$C,'Brotas Med OK'!C64) + COUNTIF('SCV Med OK'!$C:$C,'Brotas Med OK'!C64) + COUNTIF('Subúrbio Med OK'!$C:$C,'Brotas Med OK'!C64) + COUNTIF('DVIS Med OK'!$C:$C,'Brotas Med OK'!C64) + COUNTIF('CR Med OK'!$C:$C,'Brotas Med OK'!C64) + COUNTIF('CCZ Med OK'!$C:$C,'Brotas Med OK'!C64) + COUNTIF('DRCA Med OK'!$C:$C,'Brotas Med OK'!C64) + COUNTIF('SAMU Med OK'!$C:$C,'Brotas Med OK'!C64) + COUNTIF('ESPS Med OK'!$C:$C,'Brotas Med OK'!C64) + COUNTIF('LACEM Med OK'!$C:$C,'Brotas Med OK'!C64)</f>
        <v>0</v>
      </c>
    </row>
    <row r="65" spans="1:15" ht="13.5" customHeight="1">
      <c r="A65" s="15" t="s">
        <v>18</v>
      </c>
      <c r="B65" s="61">
        <v>45536</v>
      </c>
      <c r="C65" s="14">
        <v>13180</v>
      </c>
      <c r="D65" s="61">
        <v>45658</v>
      </c>
      <c r="E65" s="61">
        <v>45687</v>
      </c>
      <c r="F65" s="42">
        <f t="shared" si="5"/>
        <v>30</v>
      </c>
      <c r="G65" s="60">
        <v>235</v>
      </c>
      <c r="H65" s="14">
        <v>1</v>
      </c>
      <c r="I65" s="40">
        <f t="shared" si="6"/>
        <v>235</v>
      </c>
      <c r="J65" s="121" t="s">
        <v>194</v>
      </c>
      <c r="K65" s="177"/>
      <c r="L65" s="33"/>
      <c r="O65" s="16">
        <f>COUNTIF('Sede Med Ok'!$C:$C,'Brotas Med OK'!C65) + COUNTIF('Barra Med OK'!$C:$C,'Brotas Med OK'!C65) + COUNTIF('Boca do Rio Med OK'!$C:$C,'Brotas Med OK'!C65) + COUNTIF('Cabula Med OK'!$C:$C,'Brotas Med OK'!C65) + COUNTIF('Cajazeiras Med OK'!$C:$C,'Brotas Med OK'!C65) + COUNTIF('CH Med OK'!$C:$C,'Brotas Med OK'!C65) + COUNTIF('Itapagipe Med OK'!$C:$C,'Brotas Med OK'!C65) + COUNTIF('Itapuã Med OK'!$C:$C,'Brotas Med OK'!C65) + COUNTIF('Liberdade Med OK'!$C:$C,'Brotas Med OK'!C65) + COUNTIF('Pau da Lima Med OK'!$C:$C,'Brotas Med OK'!C65) + COUNTIF('SCV Med OK'!$C:$C,'Brotas Med OK'!C65) + COUNTIF('Subúrbio Med OK'!$C:$C,'Brotas Med OK'!C65) + COUNTIF('DVIS Med OK'!$C:$C,'Brotas Med OK'!C65) + COUNTIF('CR Med OK'!$C:$C,'Brotas Med OK'!C65) + COUNTIF('CCZ Med OK'!$C:$C,'Brotas Med OK'!C65) + COUNTIF('DRCA Med OK'!$C:$C,'Brotas Med OK'!C65) + COUNTIF('SAMU Med OK'!$C:$C,'Brotas Med OK'!C65) + COUNTIF('ESPS Med OK'!$C:$C,'Brotas Med OK'!C65) + COUNTIF('LACEM Med OK'!$C:$C,'Brotas Med OK'!C65)</f>
        <v>0</v>
      </c>
    </row>
    <row r="66" spans="1:15" ht="13.5" customHeight="1">
      <c r="A66" s="15" t="s">
        <v>18</v>
      </c>
      <c r="B66" s="61">
        <v>45536</v>
      </c>
      <c r="C66" s="14">
        <v>13043</v>
      </c>
      <c r="D66" s="61">
        <v>45658</v>
      </c>
      <c r="E66" s="61">
        <v>45687</v>
      </c>
      <c r="F66" s="42">
        <f t="shared" si="5"/>
        <v>30</v>
      </c>
      <c r="G66" s="60">
        <v>235</v>
      </c>
      <c r="H66" s="14">
        <v>1</v>
      </c>
      <c r="I66" s="40">
        <f t="shared" si="6"/>
        <v>235</v>
      </c>
      <c r="J66" s="52" t="s">
        <v>189</v>
      </c>
      <c r="K66" s="177"/>
      <c r="L66" s="33"/>
      <c r="O66" s="16">
        <f>COUNTIF('Sede Med Ok'!$C:$C,'Brotas Med OK'!C66) + COUNTIF('Barra Med OK'!$C:$C,'Brotas Med OK'!C66) + COUNTIF('Boca do Rio Med OK'!$C:$C,'Brotas Med OK'!C66) + COUNTIF('Cabula Med OK'!$C:$C,'Brotas Med OK'!C66) + COUNTIF('Cajazeiras Med OK'!$C:$C,'Brotas Med OK'!C66) + COUNTIF('CH Med OK'!$C:$C,'Brotas Med OK'!C66) + COUNTIF('Itapagipe Med OK'!$C:$C,'Brotas Med OK'!C66) + COUNTIF('Itapuã Med OK'!$C:$C,'Brotas Med OK'!C66) + COUNTIF('Liberdade Med OK'!$C:$C,'Brotas Med OK'!C66) + COUNTIF('Pau da Lima Med OK'!$C:$C,'Brotas Med OK'!C66) + COUNTIF('SCV Med OK'!$C:$C,'Brotas Med OK'!C66) + COUNTIF('Subúrbio Med OK'!$C:$C,'Brotas Med OK'!C66) + COUNTIF('DVIS Med OK'!$C:$C,'Brotas Med OK'!C66) + COUNTIF('CR Med OK'!$C:$C,'Brotas Med OK'!C66) + COUNTIF('CCZ Med OK'!$C:$C,'Brotas Med OK'!C66) + COUNTIF('DRCA Med OK'!$C:$C,'Brotas Med OK'!C66) + COUNTIF('SAMU Med OK'!$C:$C,'Brotas Med OK'!C66) + COUNTIF('ESPS Med OK'!$C:$C,'Brotas Med OK'!C66) + COUNTIF('LACEM Med OK'!$C:$C,'Brotas Med OK'!C66)</f>
        <v>0</v>
      </c>
    </row>
    <row r="67" spans="1:15" ht="13.5" customHeight="1">
      <c r="A67" s="15" t="s">
        <v>18</v>
      </c>
      <c r="B67" s="61">
        <v>45536</v>
      </c>
      <c r="C67" s="14">
        <v>13185</v>
      </c>
      <c r="D67" s="61">
        <v>45658</v>
      </c>
      <c r="E67" s="61">
        <v>45687</v>
      </c>
      <c r="F67" s="42">
        <f t="shared" si="5"/>
        <v>30</v>
      </c>
      <c r="G67" s="60">
        <v>235</v>
      </c>
      <c r="H67" s="14">
        <v>1</v>
      </c>
      <c r="I67" s="40">
        <f t="shared" si="6"/>
        <v>235</v>
      </c>
      <c r="J67" s="52" t="s">
        <v>217</v>
      </c>
      <c r="K67" s="177"/>
      <c r="L67" s="33"/>
      <c r="O67" s="16">
        <f>COUNTIF('Sede Med Ok'!$C:$C,'Brotas Med OK'!C67) + COUNTIF('Barra Med OK'!$C:$C,'Brotas Med OK'!C67) + COUNTIF('Boca do Rio Med OK'!$C:$C,'Brotas Med OK'!C67) + COUNTIF('Cabula Med OK'!$C:$C,'Brotas Med OK'!C67) + COUNTIF('Cajazeiras Med OK'!$C:$C,'Brotas Med OK'!C67) + COUNTIF('CH Med OK'!$C:$C,'Brotas Med OK'!C67) + COUNTIF('Itapagipe Med OK'!$C:$C,'Brotas Med OK'!C67) + COUNTIF('Itapuã Med OK'!$C:$C,'Brotas Med OK'!C67) + COUNTIF('Liberdade Med OK'!$C:$C,'Brotas Med OK'!C67) + COUNTIF('Pau da Lima Med OK'!$C:$C,'Brotas Med OK'!C67) + COUNTIF('SCV Med OK'!$C:$C,'Brotas Med OK'!C67) + COUNTIF('Subúrbio Med OK'!$C:$C,'Brotas Med OK'!C67) + COUNTIF('DVIS Med OK'!$C:$C,'Brotas Med OK'!C67) + COUNTIF('CR Med OK'!$C:$C,'Brotas Med OK'!C67) + COUNTIF('CCZ Med OK'!$C:$C,'Brotas Med OK'!C67) + COUNTIF('DRCA Med OK'!$C:$C,'Brotas Med OK'!C67) + COUNTIF('SAMU Med OK'!$C:$C,'Brotas Med OK'!C67) + COUNTIF('ESPS Med OK'!$C:$C,'Brotas Med OK'!C67) + COUNTIF('LACEM Med OK'!$C:$C,'Brotas Med OK'!C67)</f>
        <v>0</v>
      </c>
    </row>
    <row r="68" spans="1:15" ht="13.5" customHeight="1">
      <c r="A68" s="15" t="s">
        <v>18</v>
      </c>
      <c r="B68" s="61">
        <v>45536</v>
      </c>
      <c r="C68" s="14">
        <v>13186</v>
      </c>
      <c r="D68" s="61">
        <v>45658</v>
      </c>
      <c r="E68" s="61">
        <v>45687</v>
      </c>
      <c r="F68" s="42">
        <f t="shared" si="5"/>
        <v>30</v>
      </c>
      <c r="G68" s="60">
        <v>235</v>
      </c>
      <c r="H68" s="14">
        <v>1</v>
      </c>
      <c r="I68" s="40">
        <f t="shared" si="6"/>
        <v>235</v>
      </c>
      <c r="J68" s="52" t="s">
        <v>298</v>
      </c>
      <c r="K68" s="177"/>
      <c r="L68" s="33"/>
      <c r="O68" s="16">
        <f>COUNTIF('Sede Med Ok'!$C:$C,'Brotas Med OK'!C68) + COUNTIF('Barra Med OK'!$C:$C,'Brotas Med OK'!C68) + COUNTIF('Boca do Rio Med OK'!$C:$C,'Brotas Med OK'!C68) + COUNTIF('Cabula Med OK'!$C:$C,'Brotas Med OK'!C68) + COUNTIF('Cajazeiras Med OK'!$C:$C,'Brotas Med OK'!C68) + COUNTIF('CH Med OK'!$C:$C,'Brotas Med OK'!C68) + COUNTIF('Itapagipe Med OK'!$C:$C,'Brotas Med OK'!C68) + COUNTIF('Itapuã Med OK'!$C:$C,'Brotas Med OK'!C68) + COUNTIF('Liberdade Med OK'!$C:$C,'Brotas Med OK'!C68) + COUNTIF('Pau da Lima Med OK'!$C:$C,'Brotas Med OK'!C68) + COUNTIF('SCV Med OK'!$C:$C,'Brotas Med OK'!C68) + COUNTIF('Subúrbio Med OK'!$C:$C,'Brotas Med OK'!C68) + COUNTIF('DVIS Med OK'!$C:$C,'Brotas Med OK'!C68) + COUNTIF('CR Med OK'!$C:$C,'Brotas Med OK'!C68) + COUNTIF('CCZ Med OK'!$C:$C,'Brotas Med OK'!C68) + COUNTIF('DRCA Med OK'!$C:$C,'Brotas Med OK'!C68) + COUNTIF('SAMU Med OK'!$C:$C,'Brotas Med OK'!C68) + COUNTIF('ESPS Med OK'!$C:$C,'Brotas Med OK'!C68) + COUNTIF('LACEM Med OK'!$C:$C,'Brotas Med OK'!C68)</f>
        <v>0</v>
      </c>
    </row>
    <row r="69" spans="1:15" ht="13.5" customHeight="1">
      <c r="A69" s="15" t="s">
        <v>18</v>
      </c>
      <c r="B69" s="61">
        <v>45536</v>
      </c>
      <c r="C69" s="14">
        <v>13426</v>
      </c>
      <c r="D69" s="61">
        <v>45658</v>
      </c>
      <c r="E69" s="61">
        <v>45687</v>
      </c>
      <c r="F69" s="42">
        <f t="shared" si="5"/>
        <v>30</v>
      </c>
      <c r="G69" s="60">
        <v>235</v>
      </c>
      <c r="H69" s="14">
        <v>1</v>
      </c>
      <c r="I69" s="40">
        <f t="shared" si="6"/>
        <v>235</v>
      </c>
      <c r="J69" s="121" t="s">
        <v>262</v>
      </c>
      <c r="K69" s="177"/>
      <c r="L69" s="33"/>
      <c r="O69" s="16">
        <f>COUNTIF('Sede Med Ok'!$C:$C,'Brotas Med OK'!C69) + COUNTIF('Barra Med OK'!$C:$C,'Brotas Med OK'!C69) + COUNTIF('Boca do Rio Med OK'!$C:$C,'Brotas Med OK'!C69) + COUNTIF('Cabula Med OK'!$C:$C,'Brotas Med OK'!C69) + COUNTIF('Cajazeiras Med OK'!$C:$C,'Brotas Med OK'!C69) + COUNTIF('CH Med OK'!$C:$C,'Brotas Med OK'!C69) + COUNTIF('Itapagipe Med OK'!$C:$C,'Brotas Med OK'!C69) + COUNTIF('Itapuã Med OK'!$C:$C,'Brotas Med OK'!C69) + COUNTIF('Liberdade Med OK'!$C:$C,'Brotas Med OK'!C69) + COUNTIF('Pau da Lima Med OK'!$C:$C,'Brotas Med OK'!C69) + COUNTIF('SCV Med OK'!$C:$C,'Brotas Med OK'!C69) + COUNTIF('Subúrbio Med OK'!$C:$C,'Brotas Med OK'!C69) + COUNTIF('DVIS Med OK'!$C:$C,'Brotas Med OK'!C69) + COUNTIF('CR Med OK'!$C:$C,'Brotas Med OK'!C69) + COUNTIF('CCZ Med OK'!$C:$C,'Brotas Med OK'!C69) + COUNTIF('DRCA Med OK'!$C:$C,'Brotas Med OK'!C69) + COUNTIF('SAMU Med OK'!$C:$C,'Brotas Med OK'!C69) + COUNTIF('ESPS Med OK'!$C:$C,'Brotas Med OK'!C69) + COUNTIF('LACEM Med OK'!$C:$C,'Brotas Med OK'!C69)</f>
        <v>0</v>
      </c>
    </row>
    <row r="70" spans="1:15" ht="13.5" customHeight="1">
      <c r="A70" s="15" t="s">
        <v>18</v>
      </c>
      <c r="B70" s="61">
        <v>45536</v>
      </c>
      <c r="C70" s="14">
        <v>13145</v>
      </c>
      <c r="D70" s="61">
        <v>45658</v>
      </c>
      <c r="E70" s="61">
        <v>45687</v>
      </c>
      <c r="F70" s="42">
        <f t="shared" si="5"/>
        <v>30</v>
      </c>
      <c r="G70" s="60">
        <v>235</v>
      </c>
      <c r="H70" s="14">
        <v>1</v>
      </c>
      <c r="I70" s="40">
        <f t="shared" si="6"/>
        <v>235</v>
      </c>
      <c r="J70" s="121" t="s">
        <v>195</v>
      </c>
      <c r="K70" s="177"/>
      <c r="L70" s="33"/>
      <c r="O70" s="16">
        <f>COUNTIF('Sede Med Ok'!$C:$C,'Brotas Med OK'!C70) + COUNTIF('Barra Med OK'!$C:$C,'Brotas Med OK'!C70) + COUNTIF('Boca do Rio Med OK'!$C:$C,'Brotas Med OK'!C70) + COUNTIF('Cabula Med OK'!$C:$C,'Brotas Med OK'!C70) + COUNTIF('Cajazeiras Med OK'!$C:$C,'Brotas Med OK'!C70) + COUNTIF('CH Med OK'!$C:$C,'Brotas Med OK'!C70) + COUNTIF('Itapagipe Med OK'!$C:$C,'Brotas Med OK'!C70) + COUNTIF('Itapuã Med OK'!$C:$C,'Brotas Med OK'!C70) + COUNTIF('Liberdade Med OK'!$C:$C,'Brotas Med OK'!C70) + COUNTIF('Pau da Lima Med OK'!$C:$C,'Brotas Med OK'!C70) + COUNTIF('SCV Med OK'!$C:$C,'Brotas Med OK'!C70) + COUNTIF('Subúrbio Med OK'!$C:$C,'Brotas Med OK'!C70) + COUNTIF('DVIS Med OK'!$C:$C,'Brotas Med OK'!C70) + COUNTIF('CR Med OK'!$C:$C,'Brotas Med OK'!C70) + COUNTIF('CCZ Med OK'!$C:$C,'Brotas Med OK'!C70) + COUNTIF('DRCA Med OK'!$C:$C,'Brotas Med OK'!C70) + COUNTIF('SAMU Med OK'!$C:$C,'Brotas Med OK'!C70) + COUNTIF('ESPS Med OK'!$C:$C,'Brotas Med OK'!C70) + COUNTIF('LACEM Med OK'!$C:$C,'Brotas Med OK'!C70)</f>
        <v>0</v>
      </c>
    </row>
    <row r="71" spans="1:15" ht="13.5" customHeight="1">
      <c r="A71" s="15" t="s">
        <v>18</v>
      </c>
      <c r="B71" s="61">
        <v>45536</v>
      </c>
      <c r="C71" s="14">
        <v>13184</v>
      </c>
      <c r="D71" s="61">
        <v>45658</v>
      </c>
      <c r="E71" s="61">
        <v>45687</v>
      </c>
      <c r="F71" s="42">
        <f t="shared" si="5"/>
        <v>30</v>
      </c>
      <c r="G71" s="60">
        <v>235</v>
      </c>
      <c r="H71" s="14">
        <v>1</v>
      </c>
      <c r="I71" s="40">
        <f t="shared" si="6"/>
        <v>235</v>
      </c>
      <c r="J71" s="121" t="s">
        <v>307</v>
      </c>
      <c r="K71" s="177"/>
      <c r="L71" s="33"/>
      <c r="O71" s="16">
        <f>COUNTIF('Sede Med Ok'!$C:$C,'Brotas Med OK'!C71) + COUNTIF('Barra Med OK'!$C:$C,'Brotas Med OK'!C71) + COUNTIF('Boca do Rio Med OK'!$C:$C,'Brotas Med OK'!C71) + COUNTIF('Cabula Med OK'!$C:$C,'Brotas Med OK'!C71) + COUNTIF('Cajazeiras Med OK'!$C:$C,'Brotas Med OK'!C71) + COUNTIF('CH Med OK'!$C:$C,'Brotas Med OK'!C71) + COUNTIF('Itapagipe Med OK'!$C:$C,'Brotas Med OK'!C71) + COUNTIF('Itapuã Med OK'!$C:$C,'Brotas Med OK'!C71) + COUNTIF('Liberdade Med OK'!$C:$C,'Brotas Med OK'!C71) + COUNTIF('Pau da Lima Med OK'!$C:$C,'Brotas Med OK'!C71) + COUNTIF('SCV Med OK'!$C:$C,'Brotas Med OK'!C71) + COUNTIF('Subúrbio Med OK'!$C:$C,'Brotas Med OK'!C71) + COUNTIF('DVIS Med OK'!$C:$C,'Brotas Med OK'!C71) + COUNTIF('CR Med OK'!$C:$C,'Brotas Med OK'!C71) + COUNTIF('CCZ Med OK'!$C:$C,'Brotas Med OK'!C71) + COUNTIF('DRCA Med OK'!$C:$C,'Brotas Med OK'!C71) + COUNTIF('SAMU Med OK'!$C:$C,'Brotas Med OK'!C71) + COUNTIF('ESPS Med OK'!$C:$C,'Brotas Med OK'!C71) + COUNTIF('LACEM Med OK'!$C:$C,'Brotas Med OK'!C71)</f>
        <v>0</v>
      </c>
    </row>
    <row r="72" spans="1:15" ht="13.5" customHeight="1">
      <c r="A72" s="15" t="s">
        <v>18</v>
      </c>
      <c r="B72" s="61">
        <v>45536</v>
      </c>
      <c r="C72" s="14">
        <v>12017</v>
      </c>
      <c r="D72" s="61">
        <v>45658</v>
      </c>
      <c r="E72" s="61">
        <v>45687</v>
      </c>
      <c r="F72" s="42">
        <f t="shared" si="5"/>
        <v>30</v>
      </c>
      <c r="G72" s="60">
        <v>235</v>
      </c>
      <c r="H72" s="14">
        <v>1</v>
      </c>
      <c r="I72" s="40">
        <f t="shared" si="6"/>
        <v>235</v>
      </c>
      <c r="J72" s="121" t="s">
        <v>182</v>
      </c>
      <c r="K72" s="177"/>
      <c r="L72" s="33"/>
      <c r="O72" s="16">
        <f>COUNTIF('Sede Med Ok'!$C:$C,'Brotas Med OK'!C72) + COUNTIF('Barra Med OK'!$C:$C,'Brotas Med OK'!C72) + COUNTIF('Boca do Rio Med OK'!$C:$C,'Brotas Med OK'!C72) + COUNTIF('Cabula Med OK'!$C:$C,'Brotas Med OK'!C72) + COUNTIF('Cajazeiras Med OK'!$C:$C,'Brotas Med OK'!C72) + COUNTIF('CH Med OK'!$C:$C,'Brotas Med OK'!C72) + COUNTIF('Itapagipe Med OK'!$C:$C,'Brotas Med OK'!C72) + COUNTIF('Itapuã Med OK'!$C:$C,'Brotas Med OK'!C72) + COUNTIF('Liberdade Med OK'!$C:$C,'Brotas Med OK'!C72) + COUNTIF('Pau da Lima Med OK'!$C:$C,'Brotas Med OK'!C72) + COUNTIF('SCV Med OK'!$C:$C,'Brotas Med OK'!C72) + COUNTIF('Subúrbio Med OK'!$C:$C,'Brotas Med OK'!C72) + COUNTIF('DVIS Med OK'!$C:$C,'Brotas Med OK'!C72) + COUNTIF('CR Med OK'!$C:$C,'Brotas Med OK'!C72) + COUNTIF('CCZ Med OK'!$C:$C,'Brotas Med OK'!C72) + COUNTIF('DRCA Med OK'!$C:$C,'Brotas Med OK'!C72) + COUNTIF('SAMU Med OK'!$C:$C,'Brotas Med OK'!C72) + COUNTIF('ESPS Med OK'!$C:$C,'Brotas Med OK'!C72) + COUNTIF('LACEM Med OK'!$C:$C,'Brotas Med OK'!C72)</f>
        <v>0</v>
      </c>
    </row>
    <row r="73" spans="1:15" ht="13.5" customHeight="1">
      <c r="A73" s="15" t="s">
        <v>18</v>
      </c>
      <c r="B73" s="61">
        <v>45536</v>
      </c>
      <c r="C73" s="14">
        <v>13229</v>
      </c>
      <c r="D73" s="61">
        <v>45658</v>
      </c>
      <c r="E73" s="61">
        <v>45687</v>
      </c>
      <c r="F73" s="42">
        <f t="shared" si="5"/>
        <v>30</v>
      </c>
      <c r="G73" s="60">
        <v>235</v>
      </c>
      <c r="H73" s="14">
        <v>1</v>
      </c>
      <c r="I73" s="40">
        <f t="shared" si="6"/>
        <v>235</v>
      </c>
      <c r="J73" s="121" t="s">
        <v>232</v>
      </c>
      <c r="K73" s="177"/>
      <c r="L73" s="33"/>
      <c r="O73" s="16">
        <f>COUNTIF('Sede Med Ok'!$C:$C,'Brotas Med OK'!C73) + COUNTIF('Barra Med OK'!$C:$C,'Brotas Med OK'!C73) + COUNTIF('Boca do Rio Med OK'!$C:$C,'Brotas Med OK'!C73) + COUNTIF('Cabula Med OK'!$C:$C,'Brotas Med OK'!C73) + COUNTIF('Cajazeiras Med OK'!$C:$C,'Brotas Med OK'!C73) + COUNTIF('CH Med OK'!$C:$C,'Brotas Med OK'!C73) + COUNTIF('Itapagipe Med OK'!$C:$C,'Brotas Med OK'!C73) + COUNTIF('Itapuã Med OK'!$C:$C,'Brotas Med OK'!C73) + COUNTIF('Liberdade Med OK'!$C:$C,'Brotas Med OK'!C73) + COUNTIF('Pau da Lima Med OK'!$C:$C,'Brotas Med OK'!C73) + COUNTIF('SCV Med OK'!$C:$C,'Brotas Med OK'!C73) + COUNTIF('Subúrbio Med OK'!$C:$C,'Brotas Med OK'!C73) + COUNTIF('DVIS Med OK'!$C:$C,'Brotas Med OK'!C73) + COUNTIF('CR Med OK'!$C:$C,'Brotas Med OK'!C73) + COUNTIF('CCZ Med OK'!$C:$C,'Brotas Med OK'!C73) + COUNTIF('DRCA Med OK'!$C:$C,'Brotas Med OK'!C73) + COUNTIF('SAMU Med OK'!$C:$C,'Brotas Med OK'!C73) + COUNTIF('ESPS Med OK'!$C:$C,'Brotas Med OK'!C73) + COUNTIF('LACEM Med OK'!$C:$C,'Brotas Med OK'!C73)</f>
        <v>0</v>
      </c>
    </row>
    <row r="74" spans="1:15" ht="13.5" customHeight="1">
      <c r="A74" s="15" t="s">
        <v>18</v>
      </c>
      <c r="B74" s="61">
        <v>45536</v>
      </c>
      <c r="C74" s="14">
        <v>13405</v>
      </c>
      <c r="D74" s="61">
        <v>45658</v>
      </c>
      <c r="E74" s="61">
        <v>45687</v>
      </c>
      <c r="F74" s="42">
        <f t="shared" si="5"/>
        <v>30</v>
      </c>
      <c r="G74" s="60">
        <v>235</v>
      </c>
      <c r="H74" s="14">
        <v>1</v>
      </c>
      <c r="I74" s="40">
        <f t="shared" si="6"/>
        <v>235</v>
      </c>
      <c r="J74" s="121" t="s">
        <v>215</v>
      </c>
      <c r="K74" s="177"/>
      <c r="L74" s="33"/>
      <c r="O74" s="16">
        <f>COUNTIF('Sede Med Ok'!$C:$C,'Brotas Med OK'!C74) + COUNTIF('Barra Med OK'!$C:$C,'Brotas Med OK'!C74) + COUNTIF('Boca do Rio Med OK'!$C:$C,'Brotas Med OK'!C74) + COUNTIF('Cabula Med OK'!$C:$C,'Brotas Med OK'!C74) + COUNTIF('Cajazeiras Med OK'!$C:$C,'Brotas Med OK'!C74) + COUNTIF('CH Med OK'!$C:$C,'Brotas Med OK'!C74) + COUNTIF('Itapagipe Med OK'!$C:$C,'Brotas Med OK'!C74) + COUNTIF('Itapuã Med OK'!$C:$C,'Brotas Med OK'!C74) + COUNTIF('Liberdade Med OK'!$C:$C,'Brotas Med OK'!C74) + COUNTIF('Pau da Lima Med OK'!$C:$C,'Brotas Med OK'!C74) + COUNTIF('SCV Med OK'!$C:$C,'Brotas Med OK'!C74) + COUNTIF('Subúrbio Med OK'!$C:$C,'Brotas Med OK'!C74) + COUNTIF('DVIS Med OK'!$C:$C,'Brotas Med OK'!C74) + COUNTIF('CR Med OK'!$C:$C,'Brotas Med OK'!C74) + COUNTIF('CCZ Med OK'!$C:$C,'Brotas Med OK'!C74) + COUNTIF('DRCA Med OK'!$C:$C,'Brotas Med OK'!C74) + COUNTIF('SAMU Med OK'!$C:$C,'Brotas Med OK'!C74) + COUNTIF('ESPS Med OK'!$C:$C,'Brotas Med OK'!C74) + COUNTIF('LACEM Med OK'!$C:$C,'Brotas Med OK'!C74)</f>
        <v>0</v>
      </c>
    </row>
    <row r="75" spans="1:15" ht="13.5" customHeight="1">
      <c r="A75" s="15" t="s">
        <v>18</v>
      </c>
      <c r="B75" s="61">
        <v>45536</v>
      </c>
      <c r="C75" s="14">
        <v>13416</v>
      </c>
      <c r="D75" s="61">
        <v>45658</v>
      </c>
      <c r="E75" s="61">
        <v>45687</v>
      </c>
      <c r="F75" s="42">
        <f t="shared" si="5"/>
        <v>30</v>
      </c>
      <c r="G75" s="60">
        <v>235</v>
      </c>
      <c r="H75" s="14">
        <v>1</v>
      </c>
      <c r="I75" s="40">
        <f t="shared" si="6"/>
        <v>235</v>
      </c>
      <c r="J75" s="121" t="s">
        <v>306</v>
      </c>
      <c r="K75" s="177"/>
      <c r="L75" s="33"/>
      <c r="O75" s="16">
        <f>COUNTIF('Sede Med Ok'!$C:$C,'Brotas Med OK'!C75) + COUNTIF('Barra Med OK'!$C:$C,'Brotas Med OK'!C75) + COUNTIF('Boca do Rio Med OK'!$C:$C,'Brotas Med OK'!C75) + COUNTIF('Cabula Med OK'!$C:$C,'Brotas Med OK'!C75) + COUNTIF('Cajazeiras Med OK'!$C:$C,'Brotas Med OK'!C75) + COUNTIF('CH Med OK'!$C:$C,'Brotas Med OK'!C75) + COUNTIF('Itapagipe Med OK'!$C:$C,'Brotas Med OK'!C75) + COUNTIF('Itapuã Med OK'!$C:$C,'Brotas Med OK'!C75) + COUNTIF('Liberdade Med OK'!$C:$C,'Brotas Med OK'!C75) + COUNTIF('Pau da Lima Med OK'!$C:$C,'Brotas Med OK'!C75) + COUNTIF('SCV Med OK'!$C:$C,'Brotas Med OK'!C75) + COUNTIF('Subúrbio Med OK'!$C:$C,'Brotas Med OK'!C75) + COUNTIF('DVIS Med OK'!$C:$C,'Brotas Med OK'!C75) + COUNTIF('CR Med OK'!$C:$C,'Brotas Med OK'!C75) + COUNTIF('CCZ Med OK'!$C:$C,'Brotas Med OK'!C75) + COUNTIF('DRCA Med OK'!$C:$C,'Brotas Med OK'!C75) + COUNTIF('SAMU Med OK'!$C:$C,'Brotas Med OK'!C75) + COUNTIF('ESPS Med OK'!$C:$C,'Brotas Med OK'!C75) + COUNTIF('LACEM Med OK'!$C:$C,'Brotas Med OK'!C75)</f>
        <v>0</v>
      </c>
    </row>
    <row r="76" spans="1:15" ht="13.5" customHeight="1">
      <c r="A76" s="15" t="s">
        <v>18</v>
      </c>
      <c r="B76" s="61">
        <v>45536</v>
      </c>
      <c r="C76" s="14">
        <v>11655</v>
      </c>
      <c r="D76" s="61">
        <v>45658</v>
      </c>
      <c r="E76" s="61">
        <v>45687</v>
      </c>
      <c r="F76" s="42">
        <f t="shared" si="5"/>
        <v>30</v>
      </c>
      <c r="G76" s="60">
        <v>235</v>
      </c>
      <c r="H76" s="14">
        <v>1</v>
      </c>
      <c r="I76" s="40">
        <f t="shared" si="6"/>
        <v>235</v>
      </c>
      <c r="J76" s="121" t="s">
        <v>305</v>
      </c>
      <c r="K76" s="177"/>
      <c r="L76" s="33"/>
      <c r="O76" s="16">
        <f>COUNTIF('Sede Med Ok'!$C:$C,'Brotas Med OK'!C76) + COUNTIF('Barra Med OK'!$C:$C,'Brotas Med OK'!C76) + COUNTIF('Boca do Rio Med OK'!$C:$C,'Brotas Med OK'!C76) + COUNTIF('Cabula Med OK'!$C:$C,'Brotas Med OK'!C76) + COUNTIF('Cajazeiras Med OK'!$C:$C,'Brotas Med OK'!C76) + COUNTIF('CH Med OK'!$C:$C,'Brotas Med OK'!C76) + COUNTIF('Itapagipe Med OK'!$C:$C,'Brotas Med OK'!C76) + COUNTIF('Itapuã Med OK'!$C:$C,'Brotas Med OK'!C76) + COUNTIF('Liberdade Med OK'!$C:$C,'Brotas Med OK'!C76) + COUNTIF('Pau da Lima Med OK'!$C:$C,'Brotas Med OK'!C76) + COUNTIF('SCV Med OK'!$C:$C,'Brotas Med OK'!C76) + COUNTIF('Subúrbio Med OK'!$C:$C,'Brotas Med OK'!C76) + COUNTIF('DVIS Med OK'!$C:$C,'Brotas Med OK'!C76) + COUNTIF('CR Med OK'!$C:$C,'Brotas Med OK'!C76) + COUNTIF('CCZ Med OK'!$C:$C,'Brotas Med OK'!C76) + COUNTIF('DRCA Med OK'!$C:$C,'Brotas Med OK'!C76) + COUNTIF('SAMU Med OK'!$C:$C,'Brotas Med OK'!C76) + COUNTIF('ESPS Med OK'!$C:$C,'Brotas Med OK'!C76) + COUNTIF('LACEM Med OK'!$C:$C,'Brotas Med OK'!C76)</f>
        <v>0</v>
      </c>
    </row>
    <row r="77" spans="1:15" ht="13.5" customHeight="1">
      <c r="A77" s="15" t="s">
        <v>18</v>
      </c>
      <c r="B77" s="61">
        <v>45536</v>
      </c>
      <c r="C77" s="14">
        <v>13228</v>
      </c>
      <c r="D77" s="61">
        <v>45658</v>
      </c>
      <c r="E77" s="61">
        <v>45687</v>
      </c>
      <c r="F77" s="42">
        <f t="shared" si="5"/>
        <v>30</v>
      </c>
      <c r="G77" s="60">
        <v>235</v>
      </c>
      <c r="H77" s="14">
        <v>1</v>
      </c>
      <c r="I77" s="40">
        <f t="shared" si="6"/>
        <v>235</v>
      </c>
      <c r="J77" s="121" t="s">
        <v>304</v>
      </c>
      <c r="K77" s="177"/>
      <c r="L77" s="33"/>
      <c r="O77" s="16">
        <f>COUNTIF('Sede Med Ok'!$C:$C,'Brotas Med OK'!C77) + COUNTIF('Barra Med OK'!$C:$C,'Brotas Med OK'!C77) + COUNTIF('Boca do Rio Med OK'!$C:$C,'Brotas Med OK'!C77) + COUNTIF('Cabula Med OK'!$C:$C,'Brotas Med OK'!C77) + COUNTIF('Cajazeiras Med OK'!$C:$C,'Brotas Med OK'!C77) + COUNTIF('CH Med OK'!$C:$C,'Brotas Med OK'!C77) + COUNTIF('Itapagipe Med OK'!$C:$C,'Brotas Med OK'!C77) + COUNTIF('Itapuã Med OK'!$C:$C,'Brotas Med OK'!C77) + COUNTIF('Liberdade Med OK'!$C:$C,'Brotas Med OK'!C77) + COUNTIF('Pau da Lima Med OK'!$C:$C,'Brotas Med OK'!C77) + COUNTIF('SCV Med OK'!$C:$C,'Brotas Med OK'!C77) + COUNTIF('Subúrbio Med OK'!$C:$C,'Brotas Med OK'!C77) + COUNTIF('DVIS Med OK'!$C:$C,'Brotas Med OK'!C77) + COUNTIF('CR Med OK'!$C:$C,'Brotas Med OK'!C77) + COUNTIF('CCZ Med OK'!$C:$C,'Brotas Med OK'!C77) + COUNTIF('DRCA Med OK'!$C:$C,'Brotas Med OK'!C77) + COUNTIF('SAMU Med OK'!$C:$C,'Brotas Med OK'!C77) + COUNTIF('ESPS Med OK'!$C:$C,'Brotas Med OK'!C77) + COUNTIF('LACEM Med OK'!$C:$C,'Brotas Med OK'!C77)</f>
        <v>0</v>
      </c>
    </row>
    <row r="78" spans="1:15" ht="13.5" customHeight="1">
      <c r="A78" s="15" t="s">
        <v>18</v>
      </c>
      <c r="B78" s="61">
        <v>45536</v>
      </c>
      <c r="C78" s="14">
        <v>13181</v>
      </c>
      <c r="D78" s="61">
        <v>45658</v>
      </c>
      <c r="E78" s="61">
        <v>45687</v>
      </c>
      <c r="F78" s="42">
        <f t="shared" si="5"/>
        <v>30</v>
      </c>
      <c r="G78" s="60">
        <v>235</v>
      </c>
      <c r="H78" s="14">
        <v>1</v>
      </c>
      <c r="I78" s="40">
        <f t="shared" si="6"/>
        <v>235</v>
      </c>
      <c r="J78" s="121" t="s">
        <v>272</v>
      </c>
      <c r="K78" s="177"/>
      <c r="L78" s="33"/>
      <c r="O78" s="16">
        <f>COUNTIF('Sede Med Ok'!$C:$C,'Brotas Med OK'!C78) + COUNTIF('Barra Med OK'!$C:$C,'Brotas Med OK'!C78) + COUNTIF('Boca do Rio Med OK'!$C:$C,'Brotas Med OK'!C78) + COUNTIF('Cabula Med OK'!$C:$C,'Brotas Med OK'!C78) + COUNTIF('Cajazeiras Med OK'!$C:$C,'Brotas Med OK'!C78) + COUNTIF('CH Med OK'!$C:$C,'Brotas Med OK'!C78) + COUNTIF('Itapagipe Med OK'!$C:$C,'Brotas Med OK'!C78) + COUNTIF('Itapuã Med OK'!$C:$C,'Brotas Med OK'!C78) + COUNTIF('Liberdade Med OK'!$C:$C,'Brotas Med OK'!C78) + COUNTIF('Pau da Lima Med OK'!$C:$C,'Brotas Med OK'!C78) + COUNTIF('SCV Med OK'!$C:$C,'Brotas Med OK'!C78) + COUNTIF('Subúrbio Med OK'!$C:$C,'Brotas Med OK'!C78) + COUNTIF('DVIS Med OK'!$C:$C,'Brotas Med OK'!C78) + COUNTIF('CR Med OK'!$C:$C,'Brotas Med OK'!C78) + COUNTIF('CCZ Med OK'!$C:$C,'Brotas Med OK'!C78) + COUNTIF('DRCA Med OK'!$C:$C,'Brotas Med OK'!C78) + COUNTIF('SAMU Med OK'!$C:$C,'Brotas Med OK'!C78) + COUNTIF('ESPS Med OK'!$C:$C,'Brotas Med OK'!C78) + COUNTIF('LACEM Med OK'!$C:$C,'Brotas Med OK'!C78)</f>
        <v>0</v>
      </c>
    </row>
    <row r="79" spans="1:15" ht="13.5" customHeight="1">
      <c r="A79" s="15" t="s">
        <v>17</v>
      </c>
      <c r="B79" s="61">
        <v>45536</v>
      </c>
      <c r="C79" s="14">
        <v>11115</v>
      </c>
      <c r="D79" s="61">
        <v>45658</v>
      </c>
      <c r="E79" s="61">
        <v>45687</v>
      </c>
      <c r="F79" s="42">
        <f t="shared" si="5"/>
        <v>30</v>
      </c>
      <c r="G79" s="60">
        <v>238</v>
      </c>
      <c r="H79" s="14">
        <v>1</v>
      </c>
      <c r="I79" s="40">
        <f t="shared" si="6"/>
        <v>238</v>
      </c>
      <c r="J79" s="50" t="s">
        <v>303</v>
      </c>
      <c r="K79" s="177" t="s">
        <v>300</v>
      </c>
      <c r="L79" s="33"/>
      <c r="O79" s="16">
        <f>COUNTIF('Sede Med Ok'!$C:$C,'Brotas Med OK'!C79) + COUNTIF('Barra Med OK'!$C:$C,'Brotas Med OK'!C79) + COUNTIF('Boca do Rio Med OK'!$C:$C,'Brotas Med OK'!C79) + COUNTIF('Cabula Med OK'!$C:$C,'Brotas Med OK'!C79) + COUNTIF('Cajazeiras Med OK'!$C:$C,'Brotas Med OK'!C79) + COUNTIF('CH Med OK'!$C:$C,'Brotas Med OK'!C79) + COUNTIF('Itapagipe Med OK'!$C:$C,'Brotas Med OK'!C79) + COUNTIF('Itapuã Med OK'!$C:$C,'Brotas Med OK'!C79) + COUNTIF('Liberdade Med OK'!$C:$C,'Brotas Med OK'!C79) + COUNTIF('Pau da Lima Med OK'!$C:$C,'Brotas Med OK'!C79) + COUNTIF('SCV Med OK'!$C:$C,'Brotas Med OK'!C79) + COUNTIF('Subúrbio Med OK'!$C:$C,'Brotas Med OK'!C79) + COUNTIF('DVIS Med OK'!$C:$C,'Brotas Med OK'!C79) + COUNTIF('CR Med OK'!$C:$C,'Brotas Med OK'!C79) + COUNTIF('CCZ Med OK'!$C:$C,'Brotas Med OK'!C79) + COUNTIF('DRCA Med OK'!$C:$C,'Brotas Med OK'!C79) + COUNTIF('SAMU Med OK'!$C:$C,'Brotas Med OK'!C79) + COUNTIF('ESPS Med OK'!$C:$C,'Brotas Med OK'!C79) + COUNTIF('LACEM Med OK'!$C:$C,'Brotas Med OK'!C79)</f>
        <v>0</v>
      </c>
    </row>
    <row r="80" spans="1:15" ht="13.5" customHeight="1">
      <c r="A80" s="15"/>
      <c r="B80" s="61"/>
      <c r="C80" s="14"/>
      <c r="D80" s="61"/>
      <c r="E80" s="61"/>
      <c r="F80" s="42"/>
      <c r="G80" s="60"/>
      <c r="H80" s="14"/>
      <c r="I80" s="40">
        <f t="shared" si="6"/>
        <v>0</v>
      </c>
      <c r="J80" s="160"/>
      <c r="K80" s="64"/>
      <c r="L80" s="33"/>
      <c r="O80" s="16">
        <f>COUNTIF('Sede Med Ok'!$C:$C,'Brotas Med OK'!C80) + COUNTIF('Barra Med OK'!$C:$C,'Brotas Med OK'!C80) + COUNTIF('Boca do Rio Med OK'!$C:$C,'Brotas Med OK'!C80) + COUNTIF('Cabula Med OK'!$C:$C,'Brotas Med OK'!C80) + COUNTIF('Cajazeiras Med OK'!$C:$C,'Brotas Med OK'!C80) + COUNTIF('CH Med OK'!$C:$C,'Brotas Med OK'!C80) + COUNTIF('Itapagipe Med OK'!$C:$C,'Brotas Med OK'!C80) + COUNTIF('Itapuã Med OK'!$C:$C,'Brotas Med OK'!C80) + COUNTIF('Liberdade Med OK'!$C:$C,'Brotas Med OK'!C80) + COUNTIF('Pau da Lima Med OK'!$C:$C,'Brotas Med OK'!C80) + COUNTIF('SCV Med OK'!$C:$C,'Brotas Med OK'!C80) + COUNTIF('Subúrbio Med OK'!$C:$C,'Brotas Med OK'!C80) + COUNTIF('DVIS Med OK'!$C:$C,'Brotas Med OK'!C80) + COUNTIF('CR Med OK'!$C:$C,'Brotas Med OK'!C80) + COUNTIF('CCZ Med OK'!$C:$C,'Brotas Med OK'!C80) + COUNTIF('DRCA Med OK'!$C:$C,'Brotas Med OK'!C80) + COUNTIF('SAMU Med OK'!$C:$C,'Brotas Med OK'!C80) + COUNTIF('ESPS Med OK'!$C:$C,'Brotas Med OK'!C80) + COUNTIF('LACEM Med OK'!$C:$C,'Brotas Med OK'!C80)</f>
        <v>0</v>
      </c>
    </row>
    <row r="81" spans="1:15" ht="13.5" customHeight="1">
      <c r="A81" s="38" t="s">
        <v>302</v>
      </c>
      <c r="B81" s="10"/>
      <c r="C81" s="10"/>
      <c r="D81" s="36"/>
      <c r="E81" s="36"/>
      <c r="F81" s="37"/>
      <c r="G81" s="174"/>
      <c r="H81" s="11">
        <f>SUM(H63:H80)</f>
        <v>17</v>
      </c>
      <c r="I81" s="172">
        <f>SUM(I63:I80)</f>
        <v>3998</v>
      </c>
      <c r="J81" s="35"/>
      <c r="K81" s="35"/>
      <c r="L81" s="33"/>
      <c r="O81" s="16">
        <f>COUNTIF('Sede Med Ok'!$C:$C,'Brotas Med OK'!C81) + COUNTIF('Barra Med OK'!$C:$C,'Brotas Med OK'!C81) + COUNTIF('Boca do Rio Med OK'!$C:$C,'Brotas Med OK'!C81) + COUNTIF('Cabula Med OK'!$C:$C,'Brotas Med OK'!C81) + COUNTIF('Cajazeiras Med OK'!$C:$C,'Brotas Med OK'!C81) + COUNTIF('CH Med OK'!$C:$C,'Brotas Med OK'!C81) + COUNTIF('Itapagipe Med OK'!$C:$C,'Brotas Med OK'!C81) + COUNTIF('Itapuã Med OK'!$C:$C,'Brotas Med OK'!C81) + COUNTIF('Liberdade Med OK'!$C:$C,'Brotas Med OK'!C81) + COUNTIF('Pau da Lima Med OK'!$C:$C,'Brotas Med OK'!C81) + COUNTIF('SCV Med OK'!$C:$C,'Brotas Med OK'!C81) + COUNTIF('Subúrbio Med OK'!$C:$C,'Brotas Med OK'!C81) + COUNTIF('DVIS Med OK'!$C:$C,'Brotas Med OK'!C81) + COUNTIF('CR Med OK'!$C:$C,'Brotas Med OK'!C81) + COUNTIF('CCZ Med OK'!$C:$C,'Brotas Med OK'!C81) + COUNTIF('DRCA Med OK'!$C:$C,'Brotas Med OK'!C81) + COUNTIF('SAMU Med OK'!$C:$C,'Brotas Med OK'!C81) + COUNTIF('ESPS Med OK'!$C:$C,'Brotas Med OK'!C81) + COUNTIF('LACEM Med OK'!$C:$C,'Brotas Med OK'!C81)</f>
        <v>0</v>
      </c>
    </row>
    <row r="82" spans="1:15" ht="13.5" customHeight="1">
      <c r="A82" s="147"/>
      <c r="B82" s="32"/>
      <c r="C82" s="32"/>
      <c r="D82" s="33"/>
      <c r="E82" s="33"/>
      <c r="F82" s="34"/>
      <c r="G82" s="33"/>
      <c r="H82" s="32"/>
      <c r="I82" s="116"/>
      <c r="J82" s="30"/>
      <c r="K82" s="30"/>
      <c r="L82" s="33"/>
      <c r="O82" s="16">
        <f>COUNTIF('Sede Med Ok'!$C:$C,'Brotas Med OK'!C82) + COUNTIF('Barra Med OK'!$C:$C,'Brotas Med OK'!C82) + COUNTIF('Boca do Rio Med OK'!$C:$C,'Brotas Med OK'!C82) + COUNTIF('Cabula Med OK'!$C:$C,'Brotas Med OK'!C82) + COUNTIF('Cajazeiras Med OK'!$C:$C,'Brotas Med OK'!C82) + COUNTIF('CH Med OK'!$C:$C,'Brotas Med OK'!C82) + COUNTIF('Itapagipe Med OK'!$C:$C,'Brotas Med OK'!C82) + COUNTIF('Itapuã Med OK'!$C:$C,'Brotas Med OK'!C82) + COUNTIF('Liberdade Med OK'!$C:$C,'Brotas Med OK'!C82) + COUNTIF('Pau da Lima Med OK'!$C:$C,'Brotas Med OK'!C82) + COUNTIF('SCV Med OK'!$C:$C,'Brotas Med OK'!C82) + COUNTIF('Subúrbio Med OK'!$C:$C,'Brotas Med OK'!C82) + COUNTIF('DVIS Med OK'!$C:$C,'Brotas Med OK'!C82) + COUNTIF('CR Med OK'!$C:$C,'Brotas Med OK'!C82) + COUNTIF('CCZ Med OK'!$C:$C,'Brotas Med OK'!C82) + COUNTIF('DRCA Med OK'!$C:$C,'Brotas Med OK'!C82) + COUNTIF('SAMU Med OK'!$C:$C,'Brotas Med OK'!C82) + COUNTIF('ESPS Med OK'!$C:$C,'Brotas Med OK'!C82) + COUNTIF('LACEM Med OK'!$C:$C,'Brotas Med OK'!C82)</f>
        <v>0</v>
      </c>
    </row>
    <row r="83" spans="1:15" ht="13.5" customHeight="1">
      <c r="A83" s="15" t="s">
        <v>18</v>
      </c>
      <c r="B83" s="61">
        <v>45536</v>
      </c>
      <c r="C83" s="14">
        <v>11969</v>
      </c>
      <c r="D83" s="61">
        <v>45658</v>
      </c>
      <c r="E83" s="61">
        <v>45687</v>
      </c>
      <c r="F83" s="42">
        <f>(E83-D83)+1</f>
        <v>30</v>
      </c>
      <c r="G83" s="60">
        <v>235</v>
      </c>
      <c r="H83" s="14">
        <v>1</v>
      </c>
      <c r="I83" s="40">
        <f>G83/30*H83*F83</f>
        <v>235</v>
      </c>
      <c r="J83" s="57" t="s">
        <v>216</v>
      </c>
      <c r="K83" s="177" t="s">
        <v>300</v>
      </c>
      <c r="L83" s="33"/>
      <c r="O83" s="16">
        <f>COUNTIF('Sede Med Ok'!$C:$C,'Brotas Med OK'!C83) + COUNTIF('Barra Med OK'!$C:$C,'Brotas Med OK'!C83) + COUNTIF('Boca do Rio Med OK'!$C:$C,'Brotas Med OK'!C83) + COUNTIF('Cabula Med OK'!$C:$C,'Brotas Med OK'!C83) + COUNTIF('Cajazeiras Med OK'!$C:$C,'Brotas Med OK'!C83) + COUNTIF('CH Med OK'!$C:$C,'Brotas Med OK'!C83) + COUNTIF('Itapagipe Med OK'!$C:$C,'Brotas Med OK'!C83) + COUNTIF('Itapuã Med OK'!$C:$C,'Brotas Med OK'!C83) + COUNTIF('Liberdade Med OK'!$C:$C,'Brotas Med OK'!C83) + COUNTIF('Pau da Lima Med OK'!$C:$C,'Brotas Med OK'!C83) + COUNTIF('SCV Med OK'!$C:$C,'Brotas Med OK'!C83) + COUNTIF('Subúrbio Med OK'!$C:$C,'Brotas Med OK'!C83) + COUNTIF('DVIS Med OK'!$C:$C,'Brotas Med OK'!C83) + COUNTIF('CR Med OK'!$C:$C,'Brotas Med OK'!C83) + COUNTIF('CCZ Med OK'!$C:$C,'Brotas Med OK'!C83) + COUNTIF('DRCA Med OK'!$C:$C,'Brotas Med OK'!C83) + COUNTIF('SAMU Med OK'!$C:$C,'Brotas Med OK'!C83) + COUNTIF('ESPS Med OK'!$C:$C,'Brotas Med OK'!C83) + COUNTIF('LACEM Med OK'!$C:$C,'Brotas Med OK'!C83)</f>
        <v>0</v>
      </c>
    </row>
    <row r="84" spans="1:15" ht="13.5" customHeight="1">
      <c r="A84" s="15" t="s">
        <v>18</v>
      </c>
      <c r="B84" s="61">
        <v>45632</v>
      </c>
      <c r="C84" s="414">
        <v>15290</v>
      </c>
      <c r="D84" s="61">
        <v>45658</v>
      </c>
      <c r="E84" s="61">
        <v>45687</v>
      </c>
      <c r="F84" s="42">
        <f>(E84-D84)+1</f>
        <v>30</v>
      </c>
      <c r="G84" s="60">
        <v>235</v>
      </c>
      <c r="H84" s="14">
        <v>1</v>
      </c>
      <c r="I84" s="40">
        <f>G84/30*H84*F84</f>
        <v>235</v>
      </c>
      <c r="J84" s="50" t="s">
        <v>297</v>
      </c>
      <c r="K84" s="413">
        <v>72560</v>
      </c>
      <c r="L84" s="33"/>
      <c r="O84" s="16"/>
    </row>
    <row r="85" spans="1:15" ht="13.5" customHeight="1">
      <c r="A85" s="15" t="s">
        <v>17</v>
      </c>
      <c r="B85" s="61">
        <v>45536</v>
      </c>
      <c r="C85" s="14">
        <v>12214</v>
      </c>
      <c r="D85" s="61">
        <v>45658</v>
      </c>
      <c r="E85" s="61">
        <v>45687</v>
      </c>
      <c r="F85" s="42">
        <f>(E85-D85)+1</f>
        <v>30</v>
      </c>
      <c r="G85" s="60">
        <v>238</v>
      </c>
      <c r="H85" s="14">
        <v>1</v>
      </c>
      <c r="I85" s="40">
        <f>G85/30*H85*F85</f>
        <v>238</v>
      </c>
      <c r="J85" s="50" t="s">
        <v>185</v>
      </c>
      <c r="K85" s="177"/>
      <c r="L85" s="33"/>
      <c r="O85" s="16">
        <f>COUNTIF('Sede Med Ok'!$C:$C,'Brotas Med OK'!C85) + COUNTIF('Barra Med OK'!$C:$C,'Brotas Med OK'!C85) + COUNTIF('Boca do Rio Med OK'!$C:$C,'Brotas Med OK'!C85) + COUNTIF('Cabula Med OK'!$C:$C,'Brotas Med OK'!C85) + COUNTIF('Cajazeiras Med OK'!$C:$C,'Brotas Med OK'!C85) + COUNTIF('CH Med OK'!$C:$C,'Brotas Med OK'!C85) + COUNTIF('Itapagipe Med OK'!$C:$C,'Brotas Med OK'!C85) + COUNTIF('Itapuã Med OK'!$C:$C,'Brotas Med OK'!C85) + COUNTIF('Liberdade Med OK'!$C:$C,'Brotas Med OK'!C85) + COUNTIF('Pau da Lima Med OK'!$C:$C,'Brotas Med OK'!C85) + COUNTIF('SCV Med OK'!$C:$C,'Brotas Med OK'!C85) + COUNTIF('Subúrbio Med OK'!$C:$C,'Brotas Med OK'!C85) + COUNTIF('DVIS Med OK'!$C:$C,'Brotas Med OK'!C85) + COUNTIF('CR Med OK'!$C:$C,'Brotas Med OK'!C85) + COUNTIF('CCZ Med OK'!$C:$C,'Brotas Med OK'!C85) + COUNTIF('DRCA Med OK'!$C:$C,'Brotas Med OK'!C85) + COUNTIF('SAMU Med OK'!$C:$C,'Brotas Med OK'!C85) + COUNTIF('ESPS Med OK'!$C:$C,'Brotas Med OK'!C85) + COUNTIF('LACEM Med OK'!$C:$C,'Brotas Med OK'!C85)</f>
        <v>0</v>
      </c>
    </row>
    <row r="86" spans="1:15" ht="13.5" customHeight="1">
      <c r="A86" s="15"/>
      <c r="B86" s="61"/>
      <c r="C86" s="14"/>
      <c r="D86" s="61"/>
      <c r="E86" s="61"/>
      <c r="F86" s="42"/>
      <c r="G86" s="60"/>
      <c r="H86" s="14"/>
      <c r="I86" s="40">
        <f>G86/30*H86*F86</f>
        <v>0</v>
      </c>
      <c r="J86" s="160"/>
      <c r="K86" s="64"/>
      <c r="L86" s="33"/>
      <c r="O86" s="16">
        <f>COUNTIF('Sede Med Ok'!$C:$C,'Brotas Med OK'!C86) + COUNTIF('Barra Med OK'!$C:$C,'Brotas Med OK'!C86) + COUNTIF('Boca do Rio Med OK'!$C:$C,'Brotas Med OK'!C86) + COUNTIF('Cabula Med OK'!$C:$C,'Brotas Med OK'!C86) + COUNTIF('Cajazeiras Med OK'!$C:$C,'Brotas Med OK'!C86) + COUNTIF('CH Med OK'!$C:$C,'Brotas Med OK'!C86) + COUNTIF('Itapagipe Med OK'!$C:$C,'Brotas Med OK'!C86) + COUNTIF('Itapuã Med OK'!$C:$C,'Brotas Med OK'!C86) + COUNTIF('Liberdade Med OK'!$C:$C,'Brotas Med OK'!C86) + COUNTIF('Pau da Lima Med OK'!$C:$C,'Brotas Med OK'!C86) + COUNTIF('SCV Med OK'!$C:$C,'Brotas Med OK'!C86) + COUNTIF('Subúrbio Med OK'!$C:$C,'Brotas Med OK'!C86) + COUNTIF('DVIS Med OK'!$C:$C,'Brotas Med OK'!C86) + COUNTIF('CR Med OK'!$C:$C,'Brotas Med OK'!C86) + COUNTIF('CCZ Med OK'!$C:$C,'Brotas Med OK'!C86) + COUNTIF('DRCA Med OK'!$C:$C,'Brotas Med OK'!C86) + COUNTIF('SAMU Med OK'!$C:$C,'Brotas Med OK'!C86) + COUNTIF('ESPS Med OK'!$C:$C,'Brotas Med OK'!C86) + COUNTIF('LACEM Med OK'!$C:$C,'Brotas Med OK'!C86)</f>
        <v>0</v>
      </c>
    </row>
    <row r="87" spans="1:15" ht="13.5" customHeight="1">
      <c r="A87" s="38" t="s">
        <v>301</v>
      </c>
      <c r="B87" s="10"/>
      <c r="C87" s="10"/>
      <c r="D87" s="36"/>
      <c r="E87" s="36"/>
      <c r="F87" s="37"/>
      <c r="G87" s="174"/>
      <c r="H87" s="11">
        <f>SUM(H83:H86)</f>
        <v>3</v>
      </c>
      <c r="I87" s="173">
        <f>SUM(I83:I86)</f>
        <v>708</v>
      </c>
      <c r="J87" s="35"/>
      <c r="K87" s="35"/>
      <c r="L87" s="33"/>
      <c r="O87" s="16">
        <f>COUNTIF('Sede Med Ok'!$C:$C,'Brotas Med OK'!C87) + COUNTIF('Barra Med OK'!$C:$C,'Brotas Med OK'!C87) + COUNTIF('Boca do Rio Med OK'!$C:$C,'Brotas Med OK'!C87) + COUNTIF('Cabula Med OK'!$C:$C,'Brotas Med OK'!C87) + COUNTIF('Cajazeiras Med OK'!$C:$C,'Brotas Med OK'!C87) + COUNTIF('CH Med OK'!$C:$C,'Brotas Med OK'!C87) + COUNTIF('Itapagipe Med OK'!$C:$C,'Brotas Med OK'!C87) + COUNTIF('Itapuã Med OK'!$C:$C,'Brotas Med OK'!C87) + COUNTIF('Liberdade Med OK'!$C:$C,'Brotas Med OK'!C87) + COUNTIF('Pau da Lima Med OK'!$C:$C,'Brotas Med OK'!C87) + COUNTIF('SCV Med OK'!$C:$C,'Brotas Med OK'!C87) + COUNTIF('Subúrbio Med OK'!$C:$C,'Brotas Med OK'!C87) + COUNTIF('DVIS Med OK'!$C:$C,'Brotas Med OK'!C87) + COUNTIF('CR Med OK'!$C:$C,'Brotas Med OK'!C87) + COUNTIF('CCZ Med OK'!$C:$C,'Brotas Med OK'!C87) + COUNTIF('DRCA Med OK'!$C:$C,'Brotas Med OK'!C87) + COUNTIF('SAMU Med OK'!$C:$C,'Brotas Med OK'!C87) + COUNTIF('ESPS Med OK'!$C:$C,'Brotas Med OK'!C87) + COUNTIF('LACEM Med OK'!$C:$C,'Brotas Med OK'!C87)</f>
        <v>0</v>
      </c>
    </row>
    <row r="88" spans="1:15" ht="13.5" customHeight="1">
      <c r="A88" s="147"/>
      <c r="B88" s="32"/>
      <c r="C88" s="32"/>
      <c r="D88" s="33"/>
      <c r="E88" s="33"/>
      <c r="F88" s="34"/>
      <c r="G88" s="176"/>
      <c r="H88" s="32"/>
      <c r="I88" s="175"/>
      <c r="J88" s="30"/>
      <c r="K88" s="30"/>
      <c r="L88" s="33"/>
      <c r="O88" s="16">
        <f>COUNTIF('Sede Med Ok'!$C:$C,'Brotas Med OK'!C88) + COUNTIF('Barra Med OK'!$C:$C,'Brotas Med OK'!C88) + COUNTIF('Boca do Rio Med OK'!$C:$C,'Brotas Med OK'!C88) + COUNTIF('Cabula Med OK'!$C:$C,'Brotas Med OK'!C88) + COUNTIF('Cajazeiras Med OK'!$C:$C,'Brotas Med OK'!C88) + COUNTIF('CH Med OK'!$C:$C,'Brotas Med OK'!C88) + COUNTIF('Itapagipe Med OK'!$C:$C,'Brotas Med OK'!C88) + COUNTIF('Itapuã Med OK'!$C:$C,'Brotas Med OK'!C88) + COUNTIF('Liberdade Med OK'!$C:$C,'Brotas Med OK'!C88) + COUNTIF('Pau da Lima Med OK'!$C:$C,'Brotas Med OK'!C88) + COUNTIF('SCV Med OK'!$C:$C,'Brotas Med OK'!C88) + COUNTIF('Subúrbio Med OK'!$C:$C,'Brotas Med OK'!C88) + COUNTIF('DVIS Med OK'!$C:$C,'Brotas Med OK'!C88) + COUNTIF('CR Med OK'!$C:$C,'Brotas Med OK'!C88) + COUNTIF('CCZ Med OK'!$C:$C,'Brotas Med OK'!C88) + COUNTIF('DRCA Med OK'!$C:$C,'Brotas Med OK'!C88) + COUNTIF('SAMU Med OK'!$C:$C,'Brotas Med OK'!C88) + COUNTIF('ESPS Med OK'!$C:$C,'Brotas Med OK'!C88) + COUNTIF('LACEM Med OK'!$C:$C,'Brotas Med OK'!C88)</f>
        <v>0</v>
      </c>
    </row>
    <row r="89" spans="1:15" ht="13.5" customHeight="1">
      <c r="A89" s="15" t="s">
        <v>18</v>
      </c>
      <c r="B89" s="61">
        <v>45536</v>
      </c>
      <c r="C89" s="14">
        <v>11352</v>
      </c>
      <c r="D89" s="61">
        <v>45658</v>
      </c>
      <c r="E89" s="61">
        <v>45687</v>
      </c>
      <c r="F89" s="42">
        <f t="shared" ref="F89:F113" si="7">(E89-D89)+1</f>
        <v>30</v>
      </c>
      <c r="G89" s="60">
        <v>235</v>
      </c>
      <c r="H89" s="14">
        <v>1</v>
      </c>
      <c r="I89" s="40">
        <f t="shared" ref="I89:I114" si="8">G89/30*H89*F89</f>
        <v>235</v>
      </c>
      <c r="J89" s="52" t="s">
        <v>163</v>
      </c>
      <c r="K89" s="177" t="s">
        <v>300</v>
      </c>
      <c r="L89" s="33"/>
      <c r="O89" s="16">
        <f>COUNTIF('Sede Med Ok'!$C:$C,'Brotas Med OK'!C89) + COUNTIF('Barra Med OK'!$C:$C,'Brotas Med OK'!C89) + COUNTIF('Boca do Rio Med OK'!$C:$C,'Brotas Med OK'!C89) + COUNTIF('Cabula Med OK'!$C:$C,'Brotas Med OK'!C89) + COUNTIF('Cajazeiras Med OK'!$C:$C,'Brotas Med OK'!C89) + COUNTIF('CH Med OK'!$C:$C,'Brotas Med OK'!C89) + COUNTIF('Itapagipe Med OK'!$C:$C,'Brotas Med OK'!C89) + COUNTIF('Itapuã Med OK'!$C:$C,'Brotas Med OK'!C89) + COUNTIF('Liberdade Med OK'!$C:$C,'Brotas Med OK'!C89) + COUNTIF('Pau da Lima Med OK'!$C:$C,'Brotas Med OK'!C89) + COUNTIF('SCV Med OK'!$C:$C,'Brotas Med OK'!C89) + COUNTIF('Subúrbio Med OK'!$C:$C,'Brotas Med OK'!C89) + COUNTIF('DVIS Med OK'!$C:$C,'Brotas Med OK'!C89) + COUNTIF('CR Med OK'!$C:$C,'Brotas Med OK'!C89) + COUNTIF('CCZ Med OK'!$C:$C,'Brotas Med OK'!C89) + COUNTIF('DRCA Med OK'!$C:$C,'Brotas Med OK'!C89) + COUNTIF('SAMU Med OK'!$C:$C,'Brotas Med OK'!C89) + COUNTIF('ESPS Med OK'!$C:$C,'Brotas Med OK'!C89) + COUNTIF('LACEM Med OK'!$C:$C,'Brotas Med OK'!C89)</f>
        <v>0</v>
      </c>
    </row>
    <row r="90" spans="1:15" ht="13.5" customHeight="1">
      <c r="A90" s="15" t="s">
        <v>18</v>
      </c>
      <c r="B90" s="61">
        <v>45536</v>
      </c>
      <c r="C90" s="14">
        <v>12469</v>
      </c>
      <c r="D90" s="61">
        <v>45658</v>
      </c>
      <c r="E90" s="61">
        <v>45687</v>
      </c>
      <c r="F90" s="42">
        <f t="shared" si="7"/>
        <v>30</v>
      </c>
      <c r="G90" s="60">
        <v>235</v>
      </c>
      <c r="H90" s="14">
        <v>1</v>
      </c>
      <c r="I90" s="40">
        <f t="shared" si="8"/>
        <v>235</v>
      </c>
      <c r="J90" s="52" t="s">
        <v>299</v>
      </c>
      <c r="K90" s="64"/>
      <c r="L90" s="33"/>
      <c r="O90" s="16">
        <f>COUNTIF('Sede Med Ok'!$C:$C,'Brotas Med OK'!C90) + COUNTIF('Barra Med OK'!$C:$C,'Brotas Med OK'!C90) + COUNTIF('Boca do Rio Med OK'!$C:$C,'Brotas Med OK'!C90) + COUNTIF('Cabula Med OK'!$C:$C,'Brotas Med OK'!C90) + COUNTIF('Cajazeiras Med OK'!$C:$C,'Brotas Med OK'!C90) + COUNTIF('CH Med OK'!$C:$C,'Brotas Med OK'!C90) + COUNTIF('Itapagipe Med OK'!$C:$C,'Brotas Med OK'!C90) + COUNTIF('Itapuã Med OK'!$C:$C,'Brotas Med OK'!C90) + COUNTIF('Liberdade Med OK'!$C:$C,'Brotas Med OK'!C90) + COUNTIF('Pau da Lima Med OK'!$C:$C,'Brotas Med OK'!C90) + COUNTIF('SCV Med OK'!$C:$C,'Brotas Med OK'!C90) + COUNTIF('Subúrbio Med OK'!$C:$C,'Brotas Med OK'!C90) + COUNTIF('DVIS Med OK'!$C:$C,'Brotas Med OK'!C90) + COUNTIF('CR Med OK'!$C:$C,'Brotas Med OK'!C90) + COUNTIF('CCZ Med OK'!$C:$C,'Brotas Med OK'!C90) + COUNTIF('DRCA Med OK'!$C:$C,'Brotas Med OK'!C90) + COUNTIF('SAMU Med OK'!$C:$C,'Brotas Med OK'!C90) + COUNTIF('ESPS Med OK'!$C:$C,'Brotas Med OK'!C90) + COUNTIF('LACEM Med OK'!$C:$C,'Brotas Med OK'!C90)</f>
        <v>0</v>
      </c>
    </row>
    <row r="91" spans="1:15" ht="13.5" customHeight="1">
      <c r="A91" s="15" t="s">
        <v>18</v>
      </c>
      <c r="B91" s="61">
        <v>45536</v>
      </c>
      <c r="C91" s="14">
        <v>12492</v>
      </c>
      <c r="D91" s="61">
        <v>45658</v>
      </c>
      <c r="E91" s="61">
        <v>45687</v>
      </c>
      <c r="F91" s="42">
        <f t="shared" si="7"/>
        <v>30</v>
      </c>
      <c r="G91" s="60">
        <v>235</v>
      </c>
      <c r="H91" s="14">
        <v>1</v>
      </c>
      <c r="I91" s="40">
        <f t="shared" si="8"/>
        <v>235</v>
      </c>
      <c r="J91" s="52" t="s">
        <v>149</v>
      </c>
      <c r="K91" s="39"/>
      <c r="L91" s="33"/>
      <c r="O91" s="16">
        <f>COUNTIF('Sede Med Ok'!$C:$C,'Brotas Med OK'!C91) + COUNTIF('Barra Med OK'!$C:$C,'Brotas Med OK'!C91) + COUNTIF('Boca do Rio Med OK'!$C:$C,'Brotas Med OK'!C91) + COUNTIF('Cabula Med OK'!$C:$C,'Brotas Med OK'!C91) + COUNTIF('Cajazeiras Med OK'!$C:$C,'Brotas Med OK'!C91) + COUNTIF('CH Med OK'!$C:$C,'Brotas Med OK'!C91) + COUNTIF('Itapagipe Med OK'!$C:$C,'Brotas Med OK'!C91) + COUNTIF('Itapuã Med OK'!$C:$C,'Brotas Med OK'!C91) + COUNTIF('Liberdade Med OK'!$C:$C,'Brotas Med OK'!C91) + COUNTIF('Pau da Lima Med OK'!$C:$C,'Brotas Med OK'!C91) + COUNTIF('SCV Med OK'!$C:$C,'Brotas Med OK'!C91) + COUNTIF('Subúrbio Med OK'!$C:$C,'Brotas Med OK'!C91) + COUNTIF('DVIS Med OK'!$C:$C,'Brotas Med OK'!C91) + COUNTIF('CR Med OK'!$C:$C,'Brotas Med OK'!C91) + COUNTIF('CCZ Med OK'!$C:$C,'Brotas Med OK'!C91) + COUNTIF('DRCA Med OK'!$C:$C,'Brotas Med OK'!C91) + COUNTIF('SAMU Med OK'!$C:$C,'Brotas Med OK'!C91) + COUNTIF('ESPS Med OK'!$C:$C,'Brotas Med OK'!C91) + COUNTIF('LACEM Med OK'!$C:$C,'Brotas Med OK'!C91)</f>
        <v>0</v>
      </c>
    </row>
    <row r="92" spans="1:15" ht="13.5" customHeight="1">
      <c r="A92" s="15" t="s">
        <v>18</v>
      </c>
      <c r="B92" s="61">
        <v>45536</v>
      </c>
      <c r="C92" s="14">
        <v>12507</v>
      </c>
      <c r="D92" s="61">
        <v>45658</v>
      </c>
      <c r="E92" s="61">
        <v>45687</v>
      </c>
      <c r="F92" s="42">
        <f t="shared" si="7"/>
        <v>30</v>
      </c>
      <c r="G92" s="60">
        <v>235</v>
      </c>
      <c r="H92" s="14">
        <v>1</v>
      </c>
      <c r="I92" s="40">
        <f t="shared" si="8"/>
        <v>235</v>
      </c>
      <c r="J92" s="52" t="s">
        <v>278</v>
      </c>
      <c r="K92" s="39"/>
      <c r="L92" s="33"/>
      <c r="O92" s="16">
        <f>COUNTIF('Sede Med Ok'!$C:$C,'Brotas Med OK'!C92) + COUNTIF('Barra Med OK'!$C:$C,'Brotas Med OK'!C92) + COUNTIF('Boca do Rio Med OK'!$C:$C,'Brotas Med OK'!C92) + COUNTIF('Cabula Med OK'!$C:$C,'Brotas Med OK'!C92) + COUNTIF('Cajazeiras Med OK'!$C:$C,'Brotas Med OK'!C92) + COUNTIF('CH Med OK'!$C:$C,'Brotas Med OK'!C92) + COUNTIF('Itapagipe Med OK'!$C:$C,'Brotas Med OK'!C92) + COUNTIF('Itapuã Med OK'!$C:$C,'Brotas Med OK'!C92) + COUNTIF('Liberdade Med OK'!$C:$C,'Brotas Med OK'!C92) + COUNTIF('Pau da Lima Med OK'!$C:$C,'Brotas Med OK'!C92) + COUNTIF('SCV Med OK'!$C:$C,'Brotas Med OK'!C92) + COUNTIF('Subúrbio Med OK'!$C:$C,'Brotas Med OK'!C92) + COUNTIF('DVIS Med OK'!$C:$C,'Brotas Med OK'!C92) + COUNTIF('CR Med OK'!$C:$C,'Brotas Med OK'!C92) + COUNTIF('CCZ Med OK'!$C:$C,'Brotas Med OK'!C92) + COUNTIF('DRCA Med OK'!$C:$C,'Brotas Med OK'!C92) + COUNTIF('SAMU Med OK'!$C:$C,'Brotas Med OK'!C92) + COUNTIF('ESPS Med OK'!$C:$C,'Brotas Med OK'!C92) + COUNTIF('LACEM Med OK'!$C:$C,'Brotas Med OK'!C92)</f>
        <v>0</v>
      </c>
    </row>
    <row r="93" spans="1:15" ht="13.5" customHeight="1">
      <c r="A93" s="15" t="s">
        <v>18</v>
      </c>
      <c r="B93" s="61">
        <v>45536</v>
      </c>
      <c r="C93" s="14">
        <v>1380</v>
      </c>
      <c r="D93" s="61">
        <v>45658</v>
      </c>
      <c r="E93" s="61">
        <v>45687</v>
      </c>
      <c r="F93" s="42">
        <f t="shared" si="7"/>
        <v>30</v>
      </c>
      <c r="G93" s="60">
        <v>235</v>
      </c>
      <c r="H93" s="14">
        <v>1</v>
      </c>
      <c r="I93" s="40">
        <f t="shared" si="8"/>
        <v>235</v>
      </c>
      <c r="J93" s="52" t="s">
        <v>219</v>
      </c>
      <c r="K93" s="39"/>
      <c r="L93" s="33"/>
      <c r="O93" s="16">
        <f>COUNTIF('Sede Med Ok'!$C:$C,'Brotas Med OK'!C93) + COUNTIF('Barra Med OK'!$C:$C,'Brotas Med OK'!C93) + COUNTIF('Boca do Rio Med OK'!$C:$C,'Brotas Med OK'!C93) + COUNTIF('Cabula Med OK'!$C:$C,'Brotas Med OK'!C93) + COUNTIF('Cajazeiras Med OK'!$C:$C,'Brotas Med OK'!C93) + COUNTIF('CH Med OK'!$C:$C,'Brotas Med OK'!C93) + COUNTIF('Itapagipe Med OK'!$C:$C,'Brotas Med OK'!C93) + COUNTIF('Itapuã Med OK'!$C:$C,'Brotas Med OK'!C93) + COUNTIF('Liberdade Med OK'!$C:$C,'Brotas Med OK'!C93) + COUNTIF('Pau da Lima Med OK'!$C:$C,'Brotas Med OK'!C93) + COUNTIF('SCV Med OK'!$C:$C,'Brotas Med OK'!C93) + COUNTIF('Subúrbio Med OK'!$C:$C,'Brotas Med OK'!C93) + COUNTIF('DVIS Med OK'!$C:$C,'Brotas Med OK'!C93) + COUNTIF('CR Med OK'!$C:$C,'Brotas Med OK'!C93) + COUNTIF('CCZ Med OK'!$C:$C,'Brotas Med OK'!C93) + COUNTIF('DRCA Med OK'!$C:$C,'Brotas Med OK'!C93) + COUNTIF('SAMU Med OK'!$C:$C,'Brotas Med OK'!C93) + COUNTIF('ESPS Med OK'!$C:$C,'Brotas Med OK'!C93) + COUNTIF('LACEM Med OK'!$C:$C,'Brotas Med OK'!C93)</f>
        <v>0</v>
      </c>
    </row>
    <row r="94" spans="1:15" ht="13.5" customHeight="1">
      <c r="A94" s="15" t="s">
        <v>18</v>
      </c>
      <c r="B94" s="61">
        <v>45536</v>
      </c>
      <c r="C94" s="14">
        <v>12447</v>
      </c>
      <c r="D94" s="61">
        <v>45658</v>
      </c>
      <c r="E94" s="61">
        <v>45687</v>
      </c>
      <c r="F94" s="42">
        <f t="shared" si="7"/>
        <v>30</v>
      </c>
      <c r="G94" s="60">
        <v>235</v>
      </c>
      <c r="H94" s="14">
        <v>1</v>
      </c>
      <c r="I94" s="40">
        <f>G94/30*H94*F94</f>
        <v>235</v>
      </c>
      <c r="J94" s="52" t="s">
        <v>182</v>
      </c>
      <c r="K94" s="39"/>
      <c r="L94" s="33"/>
      <c r="O94" s="16">
        <f>COUNTIF('Sede Med Ok'!$C:$C,'Brotas Med OK'!C94) + COUNTIF('Barra Med OK'!$C:$C,'Brotas Med OK'!C94) + COUNTIF('Boca do Rio Med OK'!$C:$C,'Brotas Med OK'!C94) + COUNTIF('Cabula Med OK'!$C:$C,'Brotas Med OK'!C94) + COUNTIF('Cajazeiras Med OK'!$C:$C,'Brotas Med OK'!C94) + COUNTIF('CH Med OK'!$C:$C,'Brotas Med OK'!C94) + COUNTIF('Itapagipe Med OK'!$C:$C,'Brotas Med OK'!C94) + COUNTIF('Itapuã Med OK'!$C:$C,'Brotas Med OK'!C94) + COUNTIF('Liberdade Med OK'!$C:$C,'Brotas Med OK'!C94) + COUNTIF('Pau da Lima Med OK'!$C:$C,'Brotas Med OK'!C94) + COUNTIF('SCV Med OK'!$C:$C,'Brotas Med OK'!C94) + COUNTIF('Subúrbio Med OK'!$C:$C,'Brotas Med OK'!C94) + COUNTIF('DVIS Med OK'!$C:$C,'Brotas Med OK'!C94) + COUNTIF('CR Med OK'!$C:$C,'Brotas Med OK'!C94) + COUNTIF('CCZ Med OK'!$C:$C,'Brotas Med OK'!C94) + COUNTIF('DRCA Med OK'!$C:$C,'Brotas Med OK'!C94) + COUNTIF('SAMU Med OK'!$C:$C,'Brotas Med OK'!C94) + COUNTIF('ESPS Med OK'!$C:$C,'Brotas Med OK'!C94) + COUNTIF('LACEM Med OK'!$C:$C,'Brotas Med OK'!C94)</f>
        <v>0</v>
      </c>
    </row>
    <row r="95" spans="1:15" ht="13.5" customHeight="1">
      <c r="A95" s="15" t="s">
        <v>18</v>
      </c>
      <c r="B95" s="61">
        <v>45536</v>
      </c>
      <c r="C95" s="14">
        <v>12537</v>
      </c>
      <c r="D95" s="61">
        <v>45658</v>
      </c>
      <c r="E95" s="61">
        <v>45687</v>
      </c>
      <c r="F95" s="42">
        <f t="shared" si="7"/>
        <v>30</v>
      </c>
      <c r="G95" s="60">
        <v>235</v>
      </c>
      <c r="H95" s="14">
        <v>1</v>
      </c>
      <c r="I95" s="40">
        <f t="shared" si="8"/>
        <v>235</v>
      </c>
      <c r="J95" s="52" t="s">
        <v>193</v>
      </c>
      <c r="K95" s="39"/>
      <c r="L95" s="33"/>
      <c r="O95" s="16">
        <f>COUNTIF('Sede Med Ok'!$C:$C,'Brotas Med OK'!C95) + COUNTIF('Barra Med OK'!$C:$C,'Brotas Med OK'!C95) + COUNTIF('Boca do Rio Med OK'!$C:$C,'Brotas Med OK'!C95) + COUNTIF('Cabula Med OK'!$C:$C,'Brotas Med OK'!C95) + COUNTIF('Cajazeiras Med OK'!$C:$C,'Brotas Med OK'!C95) + COUNTIF('CH Med OK'!$C:$C,'Brotas Med OK'!C95) + COUNTIF('Itapagipe Med OK'!$C:$C,'Brotas Med OK'!C95) + COUNTIF('Itapuã Med OK'!$C:$C,'Brotas Med OK'!C95) + COUNTIF('Liberdade Med OK'!$C:$C,'Brotas Med OK'!C95) + COUNTIF('Pau da Lima Med OK'!$C:$C,'Brotas Med OK'!C95) + COUNTIF('SCV Med OK'!$C:$C,'Brotas Med OK'!C95) + COUNTIF('Subúrbio Med OK'!$C:$C,'Brotas Med OK'!C95) + COUNTIF('DVIS Med OK'!$C:$C,'Brotas Med OK'!C95) + COUNTIF('CR Med OK'!$C:$C,'Brotas Med OK'!C95) + COUNTIF('CCZ Med OK'!$C:$C,'Brotas Med OK'!C95) + COUNTIF('DRCA Med OK'!$C:$C,'Brotas Med OK'!C95) + COUNTIF('SAMU Med OK'!$C:$C,'Brotas Med OK'!C95) + COUNTIF('ESPS Med OK'!$C:$C,'Brotas Med OK'!C95) + COUNTIF('LACEM Med OK'!$C:$C,'Brotas Med OK'!C95)</f>
        <v>0</v>
      </c>
    </row>
    <row r="96" spans="1:15" ht="13.5" customHeight="1">
      <c r="A96" s="15" t="s">
        <v>18</v>
      </c>
      <c r="B96" s="61">
        <v>45536</v>
      </c>
      <c r="C96" s="14">
        <v>12547</v>
      </c>
      <c r="D96" s="61">
        <v>45658</v>
      </c>
      <c r="E96" s="61">
        <v>45687</v>
      </c>
      <c r="F96" s="42">
        <f t="shared" si="7"/>
        <v>30</v>
      </c>
      <c r="G96" s="60">
        <v>235</v>
      </c>
      <c r="H96" s="14">
        <v>1</v>
      </c>
      <c r="I96" s="40">
        <f t="shared" si="8"/>
        <v>235</v>
      </c>
      <c r="J96" s="52" t="s">
        <v>195</v>
      </c>
      <c r="K96" s="39"/>
      <c r="L96" s="33"/>
      <c r="O96" s="16">
        <f>COUNTIF('Sede Med Ok'!$C:$C,'Brotas Med OK'!C96) + COUNTIF('Barra Med OK'!$C:$C,'Brotas Med OK'!C96) + COUNTIF('Boca do Rio Med OK'!$C:$C,'Brotas Med OK'!C96) + COUNTIF('Cabula Med OK'!$C:$C,'Brotas Med OK'!C96) + COUNTIF('Cajazeiras Med OK'!$C:$C,'Brotas Med OK'!C96) + COUNTIF('CH Med OK'!$C:$C,'Brotas Med OK'!C96) + COUNTIF('Itapagipe Med OK'!$C:$C,'Brotas Med OK'!C96) + COUNTIF('Itapuã Med OK'!$C:$C,'Brotas Med OK'!C96) + COUNTIF('Liberdade Med OK'!$C:$C,'Brotas Med OK'!C96) + COUNTIF('Pau da Lima Med OK'!$C:$C,'Brotas Med OK'!C96) + COUNTIF('SCV Med OK'!$C:$C,'Brotas Med OK'!C96) + COUNTIF('Subúrbio Med OK'!$C:$C,'Brotas Med OK'!C96) + COUNTIF('DVIS Med OK'!$C:$C,'Brotas Med OK'!C96) + COUNTIF('CR Med OK'!$C:$C,'Brotas Med OK'!C96) + COUNTIF('CCZ Med OK'!$C:$C,'Brotas Med OK'!C96) + COUNTIF('DRCA Med OK'!$C:$C,'Brotas Med OK'!C96) + COUNTIF('SAMU Med OK'!$C:$C,'Brotas Med OK'!C96) + COUNTIF('ESPS Med OK'!$C:$C,'Brotas Med OK'!C96) + COUNTIF('LACEM Med OK'!$C:$C,'Brotas Med OK'!C96)</f>
        <v>0</v>
      </c>
    </row>
    <row r="97" spans="1:15" ht="13.5" customHeight="1">
      <c r="A97" s="15" t="s">
        <v>18</v>
      </c>
      <c r="B97" s="61">
        <v>45536</v>
      </c>
      <c r="C97" s="14">
        <v>12564</v>
      </c>
      <c r="D97" s="61">
        <v>45658</v>
      </c>
      <c r="E97" s="61">
        <v>45687</v>
      </c>
      <c r="F97" s="42">
        <f t="shared" si="7"/>
        <v>30</v>
      </c>
      <c r="G97" s="60">
        <v>235</v>
      </c>
      <c r="H97" s="14">
        <v>1</v>
      </c>
      <c r="I97" s="40">
        <f t="shared" si="8"/>
        <v>235</v>
      </c>
      <c r="J97" s="52" t="s">
        <v>210</v>
      </c>
      <c r="K97" s="39"/>
      <c r="L97" s="33"/>
      <c r="O97" s="16">
        <f>COUNTIF('Sede Med Ok'!$C:$C,'Brotas Med OK'!C97) + COUNTIF('Barra Med OK'!$C:$C,'Brotas Med OK'!C97) + COUNTIF('Boca do Rio Med OK'!$C:$C,'Brotas Med OK'!C97) + COUNTIF('Cabula Med OK'!$C:$C,'Brotas Med OK'!C97) + COUNTIF('Cajazeiras Med OK'!$C:$C,'Brotas Med OK'!C97) + COUNTIF('CH Med OK'!$C:$C,'Brotas Med OK'!C97) + COUNTIF('Itapagipe Med OK'!$C:$C,'Brotas Med OK'!C97) + COUNTIF('Itapuã Med OK'!$C:$C,'Brotas Med OK'!C97) + COUNTIF('Liberdade Med OK'!$C:$C,'Brotas Med OK'!C97) + COUNTIF('Pau da Lima Med OK'!$C:$C,'Brotas Med OK'!C97) + COUNTIF('SCV Med OK'!$C:$C,'Brotas Med OK'!C97) + COUNTIF('Subúrbio Med OK'!$C:$C,'Brotas Med OK'!C97) + COUNTIF('DVIS Med OK'!$C:$C,'Brotas Med OK'!C97) + COUNTIF('CR Med OK'!$C:$C,'Brotas Med OK'!C97) + COUNTIF('CCZ Med OK'!$C:$C,'Brotas Med OK'!C97) + COUNTIF('DRCA Med OK'!$C:$C,'Brotas Med OK'!C97) + COUNTIF('SAMU Med OK'!$C:$C,'Brotas Med OK'!C97) + COUNTIF('ESPS Med OK'!$C:$C,'Brotas Med OK'!C97) + COUNTIF('LACEM Med OK'!$C:$C,'Brotas Med OK'!C97)</f>
        <v>0</v>
      </c>
    </row>
    <row r="98" spans="1:15" ht="13.5" customHeight="1">
      <c r="A98" s="15" t="s">
        <v>18</v>
      </c>
      <c r="B98" s="61">
        <v>45536</v>
      </c>
      <c r="C98" s="14">
        <v>12521</v>
      </c>
      <c r="D98" s="61">
        <v>45658</v>
      </c>
      <c r="E98" s="61">
        <v>45687</v>
      </c>
      <c r="F98" s="42">
        <f t="shared" si="7"/>
        <v>30</v>
      </c>
      <c r="G98" s="60">
        <v>235</v>
      </c>
      <c r="H98" s="14">
        <v>1</v>
      </c>
      <c r="I98" s="40">
        <f t="shared" si="8"/>
        <v>235</v>
      </c>
      <c r="J98" s="52" t="s">
        <v>217</v>
      </c>
      <c r="K98" s="39"/>
      <c r="L98" s="33"/>
      <c r="O98" s="16">
        <f>COUNTIF('Sede Med Ok'!$C:$C,'Brotas Med OK'!C98) + COUNTIF('Barra Med OK'!$C:$C,'Brotas Med OK'!C98) + COUNTIF('Boca do Rio Med OK'!$C:$C,'Brotas Med OK'!C98) + COUNTIF('Cabula Med OK'!$C:$C,'Brotas Med OK'!C98) + COUNTIF('Cajazeiras Med OK'!$C:$C,'Brotas Med OK'!C98) + COUNTIF('CH Med OK'!$C:$C,'Brotas Med OK'!C98) + COUNTIF('Itapagipe Med OK'!$C:$C,'Brotas Med OK'!C98) + COUNTIF('Itapuã Med OK'!$C:$C,'Brotas Med OK'!C98) + COUNTIF('Liberdade Med OK'!$C:$C,'Brotas Med OK'!C98) + COUNTIF('Pau da Lima Med OK'!$C:$C,'Brotas Med OK'!C98) + COUNTIF('SCV Med OK'!$C:$C,'Brotas Med OK'!C98) + COUNTIF('Subúrbio Med OK'!$C:$C,'Brotas Med OK'!C98) + COUNTIF('DVIS Med OK'!$C:$C,'Brotas Med OK'!C98) + COUNTIF('CR Med OK'!$C:$C,'Brotas Med OK'!C98) + COUNTIF('CCZ Med OK'!$C:$C,'Brotas Med OK'!C98) + COUNTIF('DRCA Med OK'!$C:$C,'Brotas Med OK'!C98) + COUNTIF('SAMU Med OK'!$C:$C,'Brotas Med OK'!C98) + COUNTIF('ESPS Med OK'!$C:$C,'Brotas Med OK'!C98) + COUNTIF('LACEM Med OK'!$C:$C,'Brotas Med OK'!C98)</f>
        <v>0</v>
      </c>
    </row>
    <row r="99" spans="1:15" ht="13.5" customHeight="1">
      <c r="A99" s="15" t="s">
        <v>18</v>
      </c>
      <c r="B99" s="61">
        <v>45536</v>
      </c>
      <c r="C99" s="14">
        <v>12512</v>
      </c>
      <c r="D99" s="61">
        <v>45658</v>
      </c>
      <c r="E99" s="61">
        <v>45687</v>
      </c>
      <c r="F99" s="42">
        <f t="shared" si="7"/>
        <v>30</v>
      </c>
      <c r="G99" s="60">
        <v>235</v>
      </c>
      <c r="H99" s="14">
        <v>1</v>
      </c>
      <c r="I99" s="40">
        <f t="shared" si="8"/>
        <v>235</v>
      </c>
      <c r="J99" s="52" t="s">
        <v>194</v>
      </c>
      <c r="K99" s="39"/>
      <c r="L99" s="33"/>
      <c r="O99" s="16">
        <f>COUNTIF('Sede Med Ok'!$C:$C,'Brotas Med OK'!C99) + COUNTIF('Barra Med OK'!$C:$C,'Brotas Med OK'!C99) + COUNTIF('Boca do Rio Med OK'!$C:$C,'Brotas Med OK'!C99) + COUNTIF('Cabula Med OK'!$C:$C,'Brotas Med OK'!C99) + COUNTIF('Cajazeiras Med OK'!$C:$C,'Brotas Med OK'!C99) + COUNTIF('CH Med OK'!$C:$C,'Brotas Med OK'!C99) + COUNTIF('Itapagipe Med OK'!$C:$C,'Brotas Med OK'!C99) + COUNTIF('Itapuã Med OK'!$C:$C,'Brotas Med OK'!C99) + COUNTIF('Liberdade Med OK'!$C:$C,'Brotas Med OK'!C99) + COUNTIF('Pau da Lima Med OK'!$C:$C,'Brotas Med OK'!C99) + COUNTIF('SCV Med OK'!$C:$C,'Brotas Med OK'!C99) + COUNTIF('Subúrbio Med OK'!$C:$C,'Brotas Med OK'!C99) + COUNTIF('DVIS Med OK'!$C:$C,'Brotas Med OK'!C99) + COUNTIF('CR Med OK'!$C:$C,'Brotas Med OK'!C99) + COUNTIF('CCZ Med OK'!$C:$C,'Brotas Med OK'!C99) + COUNTIF('DRCA Med OK'!$C:$C,'Brotas Med OK'!C99) + COUNTIF('SAMU Med OK'!$C:$C,'Brotas Med OK'!C99) + COUNTIF('ESPS Med OK'!$C:$C,'Brotas Med OK'!C99) + COUNTIF('LACEM Med OK'!$C:$C,'Brotas Med OK'!C99)</f>
        <v>0</v>
      </c>
    </row>
    <row r="100" spans="1:15" ht="13.5" customHeight="1">
      <c r="A100" s="15" t="s">
        <v>18</v>
      </c>
      <c r="B100" s="61">
        <v>45536</v>
      </c>
      <c r="C100" s="14">
        <v>12490</v>
      </c>
      <c r="D100" s="61">
        <v>45658</v>
      </c>
      <c r="E100" s="61">
        <v>45687</v>
      </c>
      <c r="F100" s="42">
        <f t="shared" si="7"/>
        <v>30</v>
      </c>
      <c r="G100" s="60">
        <v>235</v>
      </c>
      <c r="H100" s="14">
        <v>1</v>
      </c>
      <c r="I100" s="40">
        <f t="shared" si="8"/>
        <v>235</v>
      </c>
      <c r="J100" s="52" t="s">
        <v>189</v>
      </c>
      <c r="K100" s="39"/>
      <c r="L100" s="33"/>
      <c r="O100" s="16">
        <f>COUNTIF('Sede Med Ok'!$C:$C,'Brotas Med OK'!C100) + COUNTIF('Barra Med OK'!$C:$C,'Brotas Med OK'!C100) + COUNTIF('Boca do Rio Med OK'!$C:$C,'Brotas Med OK'!C100) + COUNTIF('Cabula Med OK'!$C:$C,'Brotas Med OK'!C100) + COUNTIF('Cajazeiras Med OK'!$C:$C,'Brotas Med OK'!C100) + COUNTIF('CH Med OK'!$C:$C,'Brotas Med OK'!C100) + COUNTIF('Itapagipe Med OK'!$C:$C,'Brotas Med OK'!C100) + COUNTIF('Itapuã Med OK'!$C:$C,'Brotas Med OK'!C100) + COUNTIF('Liberdade Med OK'!$C:$C,'Brotas Med OK'!C100) + COUNTIF('Pau da Lima Med OK'!$C:$C,'Brotas Med OK'!C100) + COUNTIF('SCV Med OK'!$C:$C,'Brotas Med OK'!C100) + COUNTIF('Subúrbio Med OK'!$C:$C,'Brotas Med OK'!C100) + COUNTIF('DVIS Med OK'!$C:$C,'Brotas Med OK'!C100) + COUNTIF('CR Med OK'!$C:$C,'Brotas Med OK'!C100) + COUNTIF('CCZ Med OK'!$C:$C,'Brotas Med OK'!C100) + COUNTIF('DRCA Med OK'!$C:$C,'Brotas Med OK'!C100) + COUNTIF('SAMU Med OK'!$C:$C,'Brotas Med OK'!C100) + COUNTIF('ESPS Med OK'!$C:$C,'Brotas Med OK'!C100) + COUNTIF('LACEM Med OK'!$C:$C,'Brotas Med OK'!C100)</f>
        <v>0</v>
      </c>
    </row>
    <row r="101" spans="1:15" ht="13.5" customHeight="1">
      <c r="A101" s="15" t="s">
        <v>18</v>
      </c>
      <c r="B101" s="61">
        <v>45536</v>
      </c>
      <c r="C101" s="14">
        <v>12514</v>
      </c>
      <c r="D101" s="61">
        <v>45658</v>
      </c>
      <c r="E101" s="61">
        <v>45687</v>
      </c>
      <c r="F101" s="42">
        <f t="shared" si="7"/>
        <v>30</v>
      </c>
      <c r="G101" s="60">
        <v>235</v>
      </c>
      <c r="H101" s="14">
        <v>1</v>
      </c>
      <c r="I101" s="40">
        <f t="shared" si="8"/>
        <v>235</v>
      </c>
      <c r="J101" s="52" t="s">
        <v>298</v>
      </c>
      <c r="K101" s="39"/>
      <c r="L101" s="33"/>
      <c r="O101" s="16">
        <f>COUNTIF('Sede Med Ok'!$C:$C,'Brotas Med OK'!C101) + COUNTIF('Barra Med OK'!$C:$C,'Brotas Med OK'!C101) + COUNTIF('Boca do Rio Med OK'!$C:$C,'Brotas Med OK'!C101) + COUNTIF('Cabula Med OK'!$C:$C,'Brotas Med OK'!C101) + COUNTIF('Cajazeiras Med OK'!$C:$C,'Brotas Med OK'!C101) + COUNTIF('CH Med OK'!$C:$C,'Brotas Med OK'!C101) + COUNTIF('Itapagipe Med OK'!$C:$C,'Brotas Med OK'!C101) + COUNTIF('Itapuã Med OK'!$C:$C,'Brotas Med OK'!C101) + COUNTIF('Liberdade Med OK'!$C:$C,'Brotas Med OK'!C101) + COUNTIF('Pau da Lima Med OK'!$C:$C,'Brotas Med OK'!C101) + COUNTIF('SCV Med OK'!$C:$C,'Brotas Med OK'!C101) + COUNTIF('Subúrbio Med OK'!$C:$C,'Brotas Med OK'!C101) + COUNTIF('DVIS Med OK'!$C:$C,'Brotas Med OK'!C101) + COUNTIF('CR Med OK'!$C:$C,'Brotas Med OK'!C101) + COUNTIF('CCZ Med OK'!$C:$C,'Brotas Med OK'!C101) + COUNTIF('DRCA Med OK'!$C:$C,'Brotas Med OK'!C101) + COUNTIF('SAMU Med OK'!$C:$C,'Brotas Med OK'!C101) + COUNTIF('ESPS Med OK'!$C:$C,'Brotas Med OK'!C101) + COUNTIF('LACEM Med OK'!$C:$C,'Brotas Med OK'!C101)</f>
        <v>0</v>
      </c>
    </row>
    <row r="102" spans="1:15" ht="13.5" customHeight="1">
      <c r="A102" s="15" t="s">
        <v>18</v>
      </c>
      <c r="B102" s="61">
        <v>45536</v>
      </c>
      <c r="C102" s="14">
        <v>12493</v>
      </c>
      <c r="D102" s="61">
        <v>45658</v>
      </c>
      <c r="E102" s="61">
        <v>45687</v>
      </c>
      <c r="F102" s="42">
        <f t="shared" si="7"/>
        <v>30</v>
      </c>
      <c r="G102" s="60">
        <v>235</v>
      </c>
      <c r="H102" s="14">
        <v>1</v>
      </c>
      <c r="I102" s="40">
        <f t="shared" si="8"/>
        <v>235</v>
      </c>
      <c r="J102" s="52" t="s">
        <v>262</v>
      </c>
      <c r="K102" s="39"/>
      <c r="L102" s="33"/>
      <c r="O102" s="16">
        <f>COUNTIF('Sede Med Ok'!$C:$C,'Brotas Med OK'!C102) + COUNTIF('Barra Med OK'!$C:$C,'Brotas Med OK'!C102) + COUNTIF('Boca do Rio Med OK'!$C:$C,'Brotas Med OK'!C102) + COUNTIF('Cabula Med OK'!$C:$C,'Brotas Med OK'!C102) + COUNTIF('Cajazeiras Med OK'!$C:$C,'Brotas Med OK'!C102) + COUNTIF('CH Med OK'!$C:$C,'Brotas Med OK'!C102) + COUNTIF('Itapagipe Med OK'!$C:$C,'Brotas Med OK'!C102) + COUNTIF('Itapuã Med OK'!$C:$C,'Brotas Med OK'!C102) + COUNTIF('Liberdade Med OK'!$C:$C,'Brotas Med OK'!C102) + COUNTIF('Pau da Lima Med OK'!$C:$C,'Brotas Med OK'!C102) + COUNTIF('SCV Med OK'!$C:$C,'Brotas Med OK'!C102) + COUNTIF('Subúrbio Med OK'!$C:$C,'Brotas Med OK'!C102) + COUNTIF('DVIS Med OK'!$C:$C,'Brotas Med OK'!C102) + COUNTIF('CR Med OK'!$C:$C,'Brotas Med OK'!C102) + COUNTIF('CCZ Med OK'!$C:$C,'Brotas Med OK'!C102) + COUNTIF('DRCA Med OK'!$C:$C,'Brotas Med OK'!C102) + COUNTIF('SAMU Med OK'!$C:$C,'Brotas Med OK'!C102) + COUNTIF('ESPS Med OK'!$C:$C,'Brotas Med OK'!C102) + COUNTIF('LACEM Med OK'!$C:$C,'Brotas Med OK'!C102)</f>
        <v>0</v>
      </c>
    </row>
    <row r="103" spans="1:15" ht="13.5" customHeight="1">
      <c r="A103" s="15" t="s">
        <v>18</v>
      </c>
      <c r="B103" s="61">
        <v>45536</v>
      </c>
      <c r="C103" s="14">
        <v>12436</v>
      </c>
      <c r="D103" s="61">
        <v>45658</v>
      </c>
      <c r="E103" s="61">
        <v>45687</v>
      </c>
      <c r="F103" s="42">
        <f t="shared" si="7"/>
        <v>30</v>
      </c>
      <c r="G103" s="60">
        <v>235</v>
      </c>
      <c r="H103" s="14">
        <v>1</v>
      </c>
      <c r="I103" s="40">
        <f t="shared" si="8"/>
        <v>235</v>
      </c>
      <c r="J103" s="52" t="s">
        <v>297</v>
      </c>
      <c r="K103" s="39"/>
      <c r="L103" s="33"/>
      <c r="O103" s="16">
        <f>COUNTIF('Sede Med Ok'!$C:$C,'Brotas Med OK'!C103) + COUNTIF('Barra Med OK'!$C:$C,'Brotas Med OK'!C103) + COUNTIF('Boca do Rio Med OK'!$C:$C,'Brotas Med OK'!C103) + COUNTIF('Cabula Med OK'!$C:$C,'Brotas Med OK'!C103) + COUNTIF('Cajazeiras Med OK'!$C:$C,'Brotas Med OK'!C103) + COUNTIF('CH Med OK'!$C:$C,'Brotas Med OK'!C103) + COUNTIF('Itapagipe Med OK'!$C:$C,'Brotas Med OK'!C103) + COUNTIF('Itapuã Med OK'!$C:$C,'Brotas Med OK'!C103) + COUNTIF('Liberdade Med OK'!$C:$C,'Brotas Med OK'!C103) + COUNTIF('Pau da Lima Med OK'!$C:$C,'Brotas Med OK'!C103) + COUNTIF('SCV Med OK'!$C:$C,'Brotas Med OK'!C103) + COUNTIF('Subúrbio Med OK'!$C:$C,'Brotas Med OK'!C103) + COUNTIF('DVIS Med OK'!$C:$C,'Brotas Med OK'!C103) + COUNTIF('CR Med OK'!$C:$C,'Brotas Med OK'!C103) + COUNTIF('CCZ Med OK'!$C:$C,'Brotas Med OK'!C103) + COUNTIF('DRCA Med OK'!$C:$C,'Brotas Med OK'!C103) + COUNTIF('SAMU Med OK'!$C:$C,'Brotas Med OK'!C103) + COUNTIF('ESPS Med OK'!$C:$C,'Brotas Med OK'!C103) + COUNTIF('LACEM Med OK'!$C:$C,'Brotas Med OK'!C103)</f>
        <v>0</v>
      </c>
    </row>
    <row r="104" spans="1:15" ht="13.5" customHeight="1">
      <c r="A104" s="15" t="s">
        <v>18</v>
      </c>
      <c r="B104" s="61">
        <v>45536</v>
      </c>
      <c r="C104" s="14">
        <v>12522</v>
      </c>
      <c r="D104" s="61">
        <v>45658</v>
      </c>
      <c r="E104" s="61">
        <v>45687</v>
      </c>
      <c r="F104" s="42">
        <f t="shared" si="7"/>
        <v>30</v>
      </c>
      <c r="G104" s="60">
        <v>235</v>
      </c>
      <c r="H104" s="14">
        <v>1</v>
      </c>
      <c r="I104" s="40">
        <f t="shared" si="8"/>
        <v>235</v>
      </c>
      <c r="J104" s="52" t="s">
        <v>295</v>
      </c>
      <c r="K104" s="39"/>
      <c r="L104" s="33"/>
      <c r="O104" s="16">
        <f>COUNTIF('Sede Med Ok'!$C:$C,'Brotas Med OK'!C104) + COUNTIF('Barra Med OK'!$C:$C,'Brotas Med OK'!C104) + COUNTIF('Boca do Rio Med OK'!$C:$C,'Brotas Med OK'!C104) + COUNTIF('Cabula Med OK'!$C:$C,'Brotas Med OK'!C104) + COUNTIF('Cajazeiras Med OK'!$C:$C,'Brotas Med OK'!C104) + COUNTIF('CH Med OK'!$C:$C,'Brotas Med OK'!C104) + COUNTIF('Itapagipe Med OK'!$C:$C,'Brotas Med OK'!C104) + COUNTIF('Itapuã Med OK'!$C:$C,'Brotas Med OK'!C104) + COUNTIF('Liberdade Med OK'!$C:$C,'Brotas Med OK'!C104) + COUNTIF('Pau da Lima Med OK'!$C:$C,'Brotas Med OK'!C104) + COUNTIF('SCV Med OK'!$C:$C,'Brotas Med OK'!C104) + COUNTIF('Subúrbio Med OK'!$C:$C,'Brotas Med OK'!C104) + COUNTIF('DVIS Med OK'!$C:$C,'Brotas Med OK'!C104) + COUNTIF('CR Med OK'!$C:$C,'Brotas Med OK'!C104) + COUNTIF('CCZ Med OK'!$C:$C,'Brotas Med OK'!C104) + COUNTIF('DRCA Med OK'!$C:$C,'Brotas Med OK'!C104) + COUNTIF('SAMU Med OK'!$C:$C,'Brotas Med OK'!C104) + COUNTIF('ESPS Med OK'!$C:$C,'Brotas Med OK'!C104) + COUNTIF('LACEM Med OK'!$C:$C,'Brotas Med OK'!C104)</f>
        <v>0</v>
      </c>
    </row>
    <row r="105" spans="1:15" ht="13.5" customHeight="1">
      <c r="A105" s="15" t="s">
        <v>18</v>
      </c>
      <c r="B105" s="61">
        <v>45536</v>
      </c>
      <c r="C105" s="14">
        <v>12482</v>
      </c>
      <c r="D105" s="61">
        <v>45658</v>
      </c>
      <c r="E105" s="61">
        <v>45687</v>
      </c>
      <c r="F105" s="42">
        <f t="shared" si="7"/>
        <v>30</v>
      </c>
      <c r="G105" s="60">
        <v>235</v>
      </c>
      <c r="H105" s="14">
        <v>1</v>
      </c>
      <c r="I105" s="40">
        <f t="shared" si="8"/>
        <v>235</v>
      </c>
      <c r="J105" s="52" t="s">
        <v>220</v>
      </c>
      <c r="K105" s="39"/>
      <c r="L105" s="33"/>
      <c r="O105" s="16">
        <f>COUNTIF('Sede Med Ok'!$C:$C,'Brotas Med OK'!C105) + COUNTIF('Barra Med OK'!$C:$C,'Brotas Med OK'!C105) + COUNTIF('Boca do Rio Med OK'!$C:$C,'Brotas Med OK'!C105) + COUNTIF('Cabula Med OK'!$C:$C,'Brotas Med OK'!C105) + COUNTIF('Cajazeiras Med OK'!$C:$C,'Brotas Med OK'!C105) + COUNTIF('CH Med OK'!$C:$C,'Brotas Med OK'!C105) + COUNTIF('Itapagipe Med OK'!$C:$C,'Brotas Med OK'!C105) + COUNTIF('Itapuã Med OK'!$C:$C,'Brotas Med OK'!C105) + COUNTIF('Liberdade Med OK'!$C:$C,'Brotas Med OK'!C105) + COUNTIF('Pau da Lima Med OK'!$C:$C,'Brotas Med OK'!C105) + COUNTIF('SCV Med OK'!$C:$C,'Brotas Med OK'!C105) + COUNTIF('Subúrbio Med OK'!$C:$C,'Brotas Med OK'!C105) + COUNTIF('DVIS Med OK'!$C:$C,'Brotas Med OK'!C105) + COUNTIF('CR Med OK'!$C:$C,'Brotas Med OK'!C105) + COUNTIF('CCZ Med OK'!$C:$C,'Brotas Med OK'!C105) + COUNTIF('DRCA Med OK'!$C:$C,'Brotas Med OK'!C105) + COUNTIF('SAMU Med OK'!$C:$C,'Brotas Med OK'!C105) + COUNTIF('ESPS Med OK'!$C:$C,'Brotas Med OK'!C105) + COUNTIF('LACEM Med OK'!$C:$C,'Brotas Med OK'!C105)</f>
        <v>0</v>
      </c>
    </row>
    <row r="106" spans="1:15" ht="13.5" customHeight="1">
      <c r="A106" s="15" t="s">
        <v>18</v>
      </c>
      <c r="B106" s="61">
        <v>45536</v>
      </c>
      <c r="C106" s="14">
        <v>12455</v>
      </c>
      <c r="D106" s="61">
        <v>45658</v>
      </c>
      <c r="E106" s="61">
        <v>45687</v>
      </c>
      <c r="F106" s="42">
        <f t="shared" si="7"/>
        <v>30</v>
      </c>
      <c r="G106" s="60">
        <v>235</v>
      </c>
      <c r="H106" s="14">
        <v>1</v>
      </c>
      <c r="I106" s="40">
        <f t="shared" si="8"/>
        <v>235</v>
      </c>
      <c r="J106" s="52" t="s">
        <v>112</v>
      </c>
      <c r="K106" s="39"/>
      <c r="L106" s="33"/>
      <c r="O106" s="16">
        <f>COUNTIF('Sede Med Ok'!$C:$C,'Brotas Med OK'!C106) + COUNTIF('Barra Med OK'!$C:$C,'Brotas Med OK'!C106) + COUNTIF('Boca do Rio Med OK'!$C:$C,'Brotas Med OK'!C106) + COUNTIF('Cabula Med OK'!$C:$C,'Brotas Med OK'!C106) + COUNTIF('Cajazeiras Med OK'!$C:$C,'Brotas Med OK'!C106) + COUNTIF('CH Med OK'!$C:$C,'Brotas Med OK'!C106) + COUNTIF('Itapagipe Med OK'!$C:$C,'Brotas Med OK'!C106) + COUNTIF('Itapuã Med OK'!$C:$C,'Brotas Med OK'!C106) + COUNTIF('Liberdade Med OK'!$C:$C,'Brotas Med OK'!C106) + COUNTIF('Pau da Lima Med OK'!$C:$C,'Brotas Med OK'!C106) + COUNTIF('SCV Med OK'!$C:$C,'Brotas Med OK'!C106) + COUNTIF('Subúrbio Med OK'!$C:$C,'Brotas Med OK'!C106) + COUNTIF('DVIS Med OK'!$C:$C,'Brotas Med OK'!C106) + COUNTIF('CR Med OK'!$C:$C,'Brotas Med OK'!C106) + COUNTIF('CCZ Med OK'!$C:$C,'Brotas Med OK'!C106) + COUNTIF('DRCA Med OK'!$C:$C,'Brotas Med OK'!C106) + COUNTIF('SAMU Med OK'!$C:$C,'Brotas Med OK'!C106) + COUNTIF('ESPS Med OK'!$C:$C,'Brotas Med OK'!C106) + COUNTIF('LACEM Med OK'!$C:$C,'Brotas Med OK'!C106)</f>
        <v>0</v>
      </c>
    </row>
    <row r="107" spans="1:15" ht="13.5" customHeight="1">
      <c r="A107" s="15" t="s">
        <v>18</v>
      </c>
      <c r="B107" s="61">
        <v>45536</v>
      </c>
      <c r="C107" s="14">
        <v>12245</v>
      </c>
      <c r="D107" s="61">
        <v>45658</v>
      </c>
      <c r="E107" s="61">
        <v>45687</v>
      </c>
      <c r="F107" s="42">
        <f t="shared" si="7"/>
        <v>30</v>
      </c>
      <c r="G107" s="60">
        <v>235</v>
      </c>
      <c r="H107" s="14">
        <v>1</v>
      </c>
      <c r="I107" s="40">
        <f t="shared" si="8"/>
        <v>235</v>
      </c>
      <c r="J107" s="52" t="s">
        <v>273</v>
      </c>
      <c r="K107" s="39"/>
      <c r="L107" s="33"/>
      <c r="O107" s="16">
        <f>COUNTIF('Sede Med Ok'!$C:$C,'Brotas Med OK'!C107) + COUNTIF('Barra Med OK'!$C:$C,'Brotas Med OK'!C107) + COUNTIF('Boca do Rio Med OK'!$C:$C,'Brotas Med OK'!C107) + COUNTIF('Cabula Med OK'!$C:$C,'Brotas Med OK'!C107) + COUNTIF('Cajazeiras Med OK'!$C:$C,'Brotas Med OK'!C107) + COUNTIF('CH Med OK'!$C:$C,'Brotas Med OK'!C107) + COUNTIF('Itapagipe Med OK'!$C:$C,'Brotas Med OK'!C107) + COUNTIF('Itapuã Med OK'!$C:$C,'Brotas Med OK'!C107) + COUNTIF('Liberdade Med OK'!$C:$C,'Brotas Med OK'!C107) + COUNTIF('Pau da Lima Med OK'!$C:$C,'Brotas Med OK'!C107) + COUNTIF('SCV Med OK'!$C:$C,'Brotas Med OK'!C107) + COUNTIF('Subúrbio Med OK'!$C:$C,'Brotas Med OK'!C107) + COUNTIF('DVIS Med OK'!$C:$C,'Brotas Med OK'!C107) + COUNTIF('CR Med OK'!$C:$C,'Brotas Med OK'!C107) + COUNTIF('CCZ Med OK'!$C:$C,'Brotas Med OK'!C107) + COUNTIF('DRCA Med OK'!$C:$C,'Brotas Med OK'!C107) + COUNTIF('SAMU Med OK'!$C:$C,'Brotas Med OK'!C107) + COUNTIF('ESPS Med OK'!$C:$C,'Brotas Med OK'!C107) + COUNTIF('LACEM Med OK'!$C:$C,'Brotas Med OK'!C107)</f>
        <v>0</v>
      </c>
    </row>
    <row r="108" spans="1:15" ht="13.5" customHeight="1">
      <c r="A108" s="15" t="s">
        <v>18</v>
      </c>
      <c r="B108" s="61">
        <v>45536</v>
      </c>
      <c r="C108" s="14">
        <v>12544</v>
      </c>
      <c r="D108" s="61">
        <v>45658</v>
      </c>
      <c r="E108" s="61">
        <v>45687</v>
      </c>
      <c r="F108" s="42">
        <f t="shared" si="7"/>
        <v>30</v>
      </c>
      <c r="G108" s="60">
        <v>235</v>
      </c>
      <c r="H108" s="14">
        <v>1</v>
      </c>
      <c r="I108" s="40">
        <f t="shared" si="8"/>
        <v>235</v>
      </c>
      <c r="J108" s="52" t="s">
        <v>296</v>
      </c>
      <c r="K108" s="39"/>
      <c r="L108" s="33"/>
      <c r="O108" s="16">
        <f>COUNTIF('Sede Med Ok'!$C:$C,'Brotas Med OK'!C108) + COUNTIF('Barra Med OK'!$C:$C,'Brotas Med OK'!C108) + COUNTIF('Boca do Rio Med OK'!$C:$C,'Brotas Med OK'!C108) + COUNTIF('Cabula Med OK'!$C:$C,'Brotas Med OK'!C108) + COUNTIF('Cajazeiras Med OK'!$C:$C,'Brotas Med OK'!C108) + COUNTIF('CH Med OK'!$C:$C,'Brotas Med OK'!C108) + COUNTIF('Itapagipe Med OK'!$C:$C,'Brotas Med OK'!C108) + COUNTIF('Itapuã Med OK'!$C:$C,'Brotas Med OK'!C108) + COUNTIF('Liberdade Med OK'!$C:$C,'Brotas Med OK'!C108) + COUNTIF('Pau da Lima Med OK'!$C:$C,'Brotas Med OK'!C108) + COUNTIF('SCV Med OK'!$C:$C,'Brotas Med OK'!C108) + COUNTIF('Subúrbio Med OK'!$C:$C,'Brotas Med OK'!C108) + COUNTIF('DVIS Med OK'!$C:$C,'Brotas Med OK'!C108) + COUNTIF('CR Med OK'!$C:$C,'Brotas Med OK'!C108) + COUNTIF('CCZ Med OK'!$C:$C,'Brotas Med OK'!C108) + COUNTIF('DRCA Med OK'!$C:$C,'Brotas Med OK'!C108) + COUNTIF('SAMU Med OK'!$C:$C,'Brotas Med OK'!C108) + COUNTIF('ESPS Med OK'!$C:$C,'Brotas Med OK'!C108) + COUNTIF('LACEM Med OK'!$C:$C,'Brotas Med OK'!C108)</f>
        <v>0</v>
      </c>
    </row>
    <row r="109" spans="1:15" ht="13.5" customHeight="1">
      <c r="A109" s="15" t="s">
        <v>17</v>
      </c>
      <c r="B109" s="61">
        <v>45536</v>
      </c>
      <c r="C109" s="14">
        <v>12248</v>
      </c>
      <c r="D109" s="61">
        <v>45658</v>
      </c>
      <c r="E109" s="61">
        <v>45687</v>
      </c>
      <c r="F109" s="42">
        <f t="shared" si="7"/>
        <v>30</v>
      </c>
      <c r="G109" s="60">
        <v>238</v>
      </c>
      <c r="H109" s="14">
        <v>1</v>
      </c>
      <c r="I109" s="40">
        <f t="shared" si="8"/>
        <v>238</v>
      </c>
      <c r="J109" s="52" t="s">
        <v>188</v>
      </c>
      <c r="K109" s="39"/>
      <c r="L109" s="33"/>
      <c r="O109" s="16">
        <f>COUNTIF('Sede Med Ok'!$C:$C,'Brotas Med OK'!C109) + COUNTIF('Barra Med OK'!$C:$C,'Brotas Med OK'!C109) + COUNTIF('Boca do Rio Med OK'!$C:$C,'Brotas Med OK'!C109) + COUNTIF('Cabula Med OK'!$C:$C,'Brotas Med OK'!C109) + COUNTIF('Cajazeiras Med OK'!$C:$C,'Brotas Med OK'!C109) + COUNTIF('CH Med OK'!$C:$C,'Brotas Med OK'!C109) + COUNTIF('Itapagipe Med OK'!$C:$C,'Brotas Med OK'!C109) + COUNTIF('Itapuã Med OK'!$C:$C,'Brotas Med OK'!C109) + COUNTIF('Liberdade Med OK'!$C:$C,'Brotas Med OK'!C109) + COUNTIF('Pau da Lima Med OK'!$C:$C,'Brotas Med OK'!C109) + COUNTIF('SCV Med OK'!$C:$C,'Brotas Med OK'!C109) + COUNTIF('Subúrbio Med OK'!$C:$C,'Brotas Med OK'!C109) + COUNTIF('DVIS Med OK'!$C:$C,'Brotas Med OK'!C109) + COUNTIF('CR Med OK'!$C:$C,'Brotas Med OK'!C109) + COUNTIF('CCZ Med OK'!$C:$C,'Brotas Med OK'!C109) + COUNTIF('DRCA Med OK'!$C:$C,'Brotas Med OK'!C109) + COUNTIF('SAMU Med OK'!$C:$C,'Brotas Med OK'!C109) + COUNTIF('ESPS Med OK'!$C:$C,'Brotas Med OK'!C109) + COUNTIF('LACEM Med OK'!$C:$C,'Brotas Med OK'!C109)</f>
        <v>0</v>
      </c>
    </row>
    <row r="110" spans="1:15" ht="13.5" customHeight="1">
      <c r="A110" s="15" t="s">
        <v>17</v>
      </c>
      <c r="B110" s="61">
        <v>45536</v>
      </c>
      <c r="C110" s="14">
        <v>12088</v>
      </c>
      <c r="D110" s="61">
        <v>45658</v>
      </c>
      <c r="E110" s="61">
        <v>45687</v>
      </c>
      <c r="F110" s="42">
        <f t="shared" si="7"/>
        <v>30</v>
      </c>
      <c r="G110" s="60">
        <v>238</v>
      </c>
      <c r="H110" s="14">
        <v>1</v>
      </c>
      <c r="I110" s="40">
        <f t="shared" si="8"/>
        <v>238</v>
      </c>
      <c r="J110" s="52" t="s">
        <v>295</v>
      </c>
      <c r="K110" s="39"/>
      <c r="L110" s="33"/>
      <c r="O110" s="16">
        <f>COUNTIF('Sede Med Ok'!$C:$C,'Brotas Med OK'!C110) + COUNTIF('Barra Med OK'!$C:$C,'Brotas Med OK'!C110) + COUNTIF('Boca do Rio Med OK'!$C:$C,'Brotas Med OK'!C110) + COUNTIF('Cabula Med OK'!$C:$C,'Brotas Med OK'!C110) + COUNTIF('Cajazeiras Med OK'!$C:$C,'Brotas Med OK'!C110) + COUNTIF('CH Med OK'!$C:$C,'Brotas Med OK'!C110) + COUNTIF('Itapagipe Med OK'!$C:$C,'Brotas Med OK'!C110) + COUNTIF('Itapuã Med OK'!$C:$C,'Brotas Med OK'!C110) + COUNTIF('Liberdade Med OK'!$C:$C,'Brotas Med OK'!C110) + COUNTIF('Pau da Lima Med OK'!$C:$C,'Brotas Med OK'!C110) + COUNTIF('SCV Med OK'!$C:$C,'Brotas Med OK'!C110) + COUNTIF('Subúrbio Med OK'!$C:$C,'Brotas Med OK'!C110) + COUNTIF('DVIS Med OK'!$C:$C,'Brotas Med OK'!C110) + COUNTIF('CR Med OK'!$C:$C,'Brotas Med OK'!C110) + COUNTIF('CCZ Med OK'!$C:$C,'Brotas Med OK'!C110) + COUNTIF('DRCA Med OK'!$C:$C,'Brotas Med OK'!C110) + COUNTIF('SAMU Med OK'!$C:$C,'Brotas Med OK'!C110) + COUNTIF('ESPS Med OK'!$C:$C,'Brotas Med OK'!C110) + COUNTIF('LACEM Med OK'!$C:$C,'Brotas Med OK'!C110)</f>
        <v>0</v>
      </c>
    </row>
    <row r="111" spans="1:15" ht="13.5" customHeight="1">
      <c r="A111" s="15" t="s">
        <v>17</v>
      </c>
      <c r="B111" s="61">
        <v>45536</v>
      </c>
      <c r="C111" s="14">
        <v>11549</v>
      </c>
      <c r="D111" s="61">
        <v>45658</v>
      </c>
      <c r="E111" s="61">
        <v>45687</v>
      </c>
      <c r="F111" s="42">
        <f t="shared" si="7"/>
        <v>30</v>
      </c>
      <c r="G111" s="60">
        <v>238</v>
      </c>
      <c r="H111" s="14">
        <v>1</v>
      </c>
      <c r="I111" s="40">
        <f t="shared" si="8"/>
        <v>238</v>
      </c>
      <c r="J111" s="52" t="s">
        <v>187</v>
      </c>
      <c r="K111" s="39"/>
      <c r="L111" s="33"/>
      <c r="O111" s="16">
        <f>COUNTIF('Sede Med Ok'!$C:$C,'Brotas Med OK'!C111) + COUNTIF('Barra Med OK'!$C:$C,'Brotas Med OK'!C111) + COUNTIF('Boca do Rio Med OK'!$C:$C,'Brotas Med OK'!C111) + COUNTIF('Cabula Med OK'!$C:$C,'Brotas Med OK'!C111) + COUNTIF('Cajazeiras Med OK'!$C:$C,'Brotas Med OK'!C111) + COUNTIF('CH Med OK'!$C:$C,'Brotas Med OK'!C111) + COUNTIF('Itapagipe Med OK'!$C:$C,'Brotas Med OK'!C111) + COUNTIF('Itapuã Med OK'!$C:$C,'Brotas Med OK'!C111) + COUNTIF('Liberdade Med OK'!$C:$C,'Brotas Med OK'!C111) + COUNTIF('Pau da Lima Med OK'!$C:$C,'Brotas Med OK'!C111) + COUNTIF('SCV Med OK'!$C:$C,'Brotas Med OK'!C111) + COUNTIF('Subúrbio Med OK'!$C:$C,'Brotas Med OK'!C111) + COUNTIF('DVIS Med OK'!$C:$C,'Brotas Med OK'!C111) + COUNTIF('CR Med OK'!$C:$C,'Brotas Med OK'!C111) + COUNTIF('CCZ Med OK'!$C:$C,'Brotas Med OK'!C111) + COUNTIF('DRCA Med OK'!$C:$C,'Brotas Med OK'!C111) + COUNTIF('SAMU Med OK'!$C:$C,'Brotas Med OK'!C111) + COUNTIF('ESPS Med OK'!$C:$C,'Brotas Med OK'!C111) + COUNTIF('LACEM Med OK'!$C:$C,'Brotas Med OK'!C111)</f>
        <v>0</v>
      </c>
    </row>
    <row r="112" spans="1:15" ht="13.5" customHeight="1">
      <c r="A112" s="15" t="s">
        <v>17</v>
      </c>
      <c r="B112" s="61">
        <v>45536</v>
      </c>
      <c r="C112" s="14">
        <v>145</v>
      </c>
      <c r="D112" s="61">
        <v>45658</v>
      </c>
      <c r="E112" s="61">
        <v>45687</v>
      </c>
      <c r="F112" s="42">
        <f t="shared" si="7"/>
        <v>30</v>
      </c>
      <c r="G112" s="60">
        <v>238</v>
      </c>
      <c r="H112" s="14">
        <v>1</v>
      </c>
      <c r="I112" s="40">
        <f t="shared" si="8"/>
        <v>238</v>
      </c>
      <c r="J112" s="52" t="s">
        <v>294</v>
      </c>
      <c r="K112" s="39"/>
      <c r="L112" s="33"/>
      <c r="O112" s="16">
        <f>COUNTIF('Sede Med Ok'!$C:$C,'Brotas Med OK'!C112) + COUNTIF('Barra Med OK'!$C:$C,'Brotas Med OK'!C112) + COUNTIF('Boca do Rio Med OK'!$C:$C,'Brotas Med OK'!C112) + COUNTIF('Cabula Med OK'!$C:$C,'Brotas Med OK'!C112) + COUNTIF('Cajazeiras Med OK'!$C:$C,'Brotas Med OK'!C112) + COUNTIF('CH Med OK'!$C:$C,'Brotas Med OK'!C112) + COUNTIF('Itapagipe Med OK'!$C:$C,'Brotas Med OK'!C112) + COUNTIF('Itapuã Med OK'!$C:$C,'Brotas Med OK'!C112) + COUNTIF('Liberdade Med OK'!$C:$C,'Brotas Med OK'!C112) + COUNTIF('Pau da Lima Med OK'!$C:$C,'Brotas Med OK'!C112) + COUNTIF('SCV Med OK'!$C:$C,'Brotas Med OK'!C112) + COUNTIF('Subúrbio Med OK'!$C:$C,'Brotas Med OK'!C112) + COUNTIF('DVIS Med OK'!$C:$C,'Brotas Med OK'!C112) + COUNTIF('CR Med OK'!$C:$C,'Brotas Med OK'!C112) + COUNTIF('CCZ Med OK'!$C:$C,'Brotas Med OK'!C112) + COUNTIF('DRCA Med OK'!$C:$C,'Brotas Med OK'!C112) + COUNTIF('SAMU Med OK'!$C:$C,'Brotas Med OK'!C112) + COUNTIF('ESPS Med OK'!$C:$C,'Brotas Med OK'!C112) + COUNTIF('LACEM Med OK'!$C:$C,'Brotas Med OK'!C112)</f>
        <v>0</v>
      </c>
    </row>
    <row r="113" spans="1:15" ht="13.5" customHeight="1">
      <c r="A113" s="15" t="s">
        <v>15</v>
      </c>
      <c r="B113" s="61">
        <v>45536</v>
      </c>
      <c r="C113" s="14">
        <v>10849</v>
      </c>
      <c r="D113" s="61">
        <v>45658</v>
      </c>
      <c r="E113" s="61">
        <v>45687</v>
      </c>
      <c r="F113" s="42">
        <f t="shared" si="7"/>
        <v>30</v>
      </c>
      <c r="G113" s="60">
        <v>260</v>
      </c>
      <c r="H113" s="14">
        <v>1</v>
      </c>
      <c r="I113" s="40">
        <f t="shared" si="8"/>
        <v>260</v>
      </c>
      <c r="J113" s="121" t="s">
        <v>216</v>
      </c>
      <c r="K113" s="39"/>
      <c r="L113" s="33"/>
      <c r="O113" s="16">
        <f>COUNTIF('Sede Med Ok'!$C:$C,'Brotas Med OK'!C113) + COUNTIF('Barra Med OK'!$C:$C,'Brotas Med OK'!C113) + COUNTIF('Boca do Rio Med OK'!$C:$C,'Brotas Med OK'!C113) + COUNTIF('Cabula Med OK'!$C:$C,'Brotas Med OK'!C113) + COUNTIF('Cajazeiras Med OK'!$C:$C,'Brotas Med OK'!C113) + COUNTIF('CH Med OK'!$C:$C,'Brotas Med OK'!C113) + COUNTIF('Itapagipe Med OK'!$C:$C,'Brotas Med OK'!C113) + COUNTIF('Itapuã Med OK'!$C:$C,'Brotas Med OK'!C113) + COUNTIF('Liberdade Med OK'!$C:$C,'Brotas Med OK'!C113) + COUNTIF('Pau da Lima Med OK'!$C:$C,'Brotas Med OK'!C113) + COUNTIF('SCV Med OK'!$C:$C,'Brotas Med OK'!C113) + COUNTIF('Subúrbio Med OK'!$C:$C,'Brotas Med OK'!C113) + COUNTIF('DVIS Med OK'!$C:$C,'Brotas Med OK'!C113) + COUNTIF('CR Med OK'!$C:$C,'Brotas Med OK'!C113) + COUNTIF('CCZ Med OK'!$C:$C,'Brotas Med OK'!C113) + COUNTIF('DRCA Med OK'!$C:$C,'Brotas Med OK'!C113) + COUNTIF('SAMU Med OK'!$C:$C,'Brotas Med OK'!C113) + COUNTIF('ESPS Med OK'!$C:$C,'Brotas Med OK'!C113) + COUNTIF('LACEM Med OK'!$C:$C,'Brotas Med OK'!C113)</f>
        <v>0</v>
      </c>
    </row>
    <row r="114" spans="1:15" ht="13.5" customHeight="1">
      <c r="A114" s="15"/>
      <c r="B114" s="61"/>
      <c r="C114" s="14"/>
      <c r="D114" s="61"/>
      <c r="E114" s="61"/>
      <c r="F114" s="42"/>
      <c r="G114" s="60"/>
      <c r="H114" s="14"/>
      <c r="I114" s="40">
        <f t="shared" si="8"/>
        <v>0</v>
      </c>
      <c r="J114" s="160"/>
      <c r="K114" s="64"/>
      <c r="L114" s="33"/>
      <c r="O114" s="16">
        <f>COUNTIF('Sede Med Ok'!$C:$C,'Brotas Med OK'!C114) + COUNTIF('Barra Med OK'!$C:$C,'Brotas Med OK'!C114) + COUNTIF('Boca do Rio Med OK'!$C:$C,'Brotas Med OK'!C114) + COUNTIF('Cabula Med OK'!$C:$C,'Brotas Med OK'!C114) + COUNTIF('Cajazeiras Med OK'!$C:$C,'Brotas Med OK'!C114) + COUNTIF('CH Med OK'!$C:$C,'Brotas Med OK'!C114) + COUNTIF('Itapagipe Med OK'!$C:$C,'Brotas Med OK'!C114) + COUNTIF('Itapuã Med OK'!$C:$C,'Brotas Med OK'!C114) + COUNTIF('Liberdade Med OK'!$C:$C,'Brotas Med OK'!C114) + COUNTIF('Pau da Lima Med OK'!$C:$C,'Brotas Med OK'!C114) + COUNTIF('SCV Med OK'!$C:$C,'Brotas Med OK'!C114) + COUNTIF('Subúrbio Med OK'!$C:$C,'Brotas Med OK'!C114) + COUNTIF('DVIS Med OK'!$C:$C,'Brotas Med OK'!C114) + COUNTIF('CR Med OK'!$C:$C,'Brotas Med OK'!C114) + COUNTIF('CCZ Med OK'!$C:$C,'Brotas Med OK'!C114) + COUNTIF('DRCA Med OK'!$C:$C,'Brotas Med OK'!C114) + COUNTIF('SAMU Med OK'!$C:$C,'Brotas Med OK'!C114) + COUNTIF('ESPS Med OK'!$C:$C,'Brotas Med OK'!C114) + COUNTIF('LACEM Med OK'!$C:$C,'Brotas Med OK'!C114)</f>
        <v>0</v>
      </c>
    </row>
    <row r="115" spans="1:15" ht="13.5" customHeight="1">
      <c r="A115" s="38" t="s">
        <v>293</v>
      </c>
      <c r="B115" s="10"/>
      <c r="C115" s="10"/>
      <c r="D115" s="36"/>
      <c r="E115" s="36"/>
      <c r="F115" s="37"/>
      <c r="G115" s="174"/>
      <c r="H115" s="11">
        <f>SUM(H89:H114)</f>
        <v>25</v>
      </c>
      <c r="I115" s="172">
        <f>SUM(I89:I114)</f>
        <v>5912</v>
      </c>
      <c r="J115" s="35"/>
      <c r="K115" s="35"/>
      <c r="L115" s="33"/>
      <c r="O115" s="16">
        <f>COUNTIF('Sede Med Ok'!$C:$C,'Brotas Med OK'!C115) + COUNTIF('Barra Med OK'!$C:$C,'Brotas Med OK'!C115) + COUNTIF('Boca do Rio Med OK'!$C:$C,'Brotas Med OK'!C115) + COUNTIF('Cabula Med OK'!$C:$C,'Brotas Med OK'!C115) + COUNTIF('Cajazeiras Med OK'!$C:$C,'Brotas Med OK'!C115) + COUNTIF('CH Med OK'!$C:$C,'Brotas Med OK'!C115) + COUNTIF('Itapagipe Med OK'!$C:$C,'Brotas Med OK'!C115) + COUNTIF('Itapuã Med OK'!$C:$C,'Brotas Med OK'!C115) + COUNTIF('Liberdade Med OK'!$C:$C,'Brotas Med OK'!C115) + COUNTIF('Pau da Lima Med OK'!$C:$C,'Brotas Med OK'!C115) + COUNTIF('SCV Med OK'!$C:$C,'Brotas Med OK'!C115) + COUNTIF('Subúrbio Med OK'!$C:$C,'Brotas Med OK'!C115) + COUNTIF('DVIS Med OK'!$C:$C,'Brotas Med OK'!C115) + COUNTIF('CR Med OK'!$C:$C,'Brotas Med OK'!C115) + COUNTIF('CCZ Med OK'!$C:$C,'Brotas Med OK'!C115) + COUNTIF('DRCA Med OK'!$C:$C,'Brotas Med OK'!C115) + COUNTIF('SAMU Med OK'!$C:$C,'Brotas Med OK'!C115) + COUNTIF('ESPS Med OK'!$C:$C,'Brotas Med OK'!C115) + COUNTIF('LACEM Med OK'!$C:$C,'Brotas Med OK'!C115)</f>
        <v>0</v>
      </c>
    </row>
    <row r="116" spans="1:15" ht="13.5" customHeight="1">
      <c r="A116" s="147"/>
      <c r="B116" s="32"/>
      <c r="C116" s="32"/>
      <c r="D116" s="33"/>
      <c r="E116" s="33"/>
      <c r="F116" s="34"/>
      <c r="G116" s="176"/>
      <c r="H116" s="32"/>
      <c r="I116" s="175"/>
      <c r="J116" s="30"/>
      <c r="K116" s="30"/>
      <c r="L116" s="33"/>
      <c r="O116" s="16">
        <f>COUNTIF('Sede Med Ok'!$C:$C,'Brotas Med OK'!C116) + COUNTIF('Barra Med OK'!$C:$C,'Brotas Med OK'!C116) + COUNTIF('Boca do Rio Med OK'!$C:$C,'Brotas Med OK'!C116) + COUNTIF('Cabula Med OK'!$C:$C,'Brotas Med OK'!C116) + COUNTIF('Cajazeiras Med OK'!$C:$C,'Brotas Med OK'!C116) + COUNTIF('CH Med OK'!$C:$C,'Brotas Med OK'!C116) + COUNTIF('Itapagipe Med OK'!$C:$C,'Brotas Med OK'!C116) + COUNTIF('Itapuã Med OK'!$C:$C,'Brotas Med OK'!C116) + COUNTIF('Liberdade Med OK'!$C:$C,'Brotas Med OK'!C116) + COUNTIF('Pau da Lima Med OK'!$C:$C,'Brotas Med OK'!C116) + COUNTIF('SCV Med OK'!$C:$C,'Brotas Med OK'!C116) + COUNTIF('Subúrbio Med OK'!$C:$C,'Brotas Med OK'!C116) + COUNTIF('DVIS Med OK'!$C:$C,'Brotas Med OK'!C116) + COUNTIF('CR Med OK'!$C:$C,'Brotas Med OK'!C116) + COUNTIF('CCZ Med OK'!$C:$C,'Brotas Med OK'!C116) + COUNTIF('DRCA Med OK'!$C:$C,'Brotas Med OK'!C116) + COUNTIF('SAMU Med OK'!$C:$C,'Brotas Med OK'!C116) + COUNTIF('ESPS Med OK'!$C:$C,'Brotas Med OK'!C116) + COUNTIF('LACEM Med OK'!$C:$C,'Brotas Med OK'!C116)</f>
        <v>0</v>
      </c>
    </row>
    <row r="117" spans="1:15" ht="13.5" customHeight="1">
      <c r="A117" s="15" t="s">
        <v>20</v>
      </c>
      <c r="B117" s="61">
        <v>45597</v>
      </c>
      <c r="C117" s="454">
        <v>16450</v>
      </c>
      <c r="D117" s="61">
        <v>45658</v>
      </c>
      <c r="E117" s="61">
        <v>45677</v>
      </c>
      <c r="F117" s="42">
        <f>(E117-D117)+1</f>
        <v>20</v>
      </c>
      <c r="G117" s="47">
        <v>57</v>
      </c>
      <c r="H117" s="14">
        <v>1</v>
      </c>
      <c r="I117" s="40">
        <f t="shared" ref="I117:I123" si="9">G117/30*H117*F117</f>
        <v>38</v>
      </c>
      <c r="J117" s="39" t="s">
        <v>594</v>
      </c>
      <c r="K117" s="51">
        <v>70959</v>
      </c>
      <c r="L117" s="33"/>
      <c r="O117" s="16">
        <f>COUNTIF('Sede Med Ok'!$C:$C,'Brotas Med OK'!C117) + COUNTIF('Barra Med OK'!$C:$C,'Brotas Med OK'!C117) + COUNTIF('Boca do Rio Med OK'!$C:$C,'Brotas Med OK'!C117) + COUNTIF('Cabula Med OK'!$C:$C,'Brotas Med OK'!C117) + COUNTIF('Cajazeiras Med OK'!$C:$C,'Brotas Med OK'!C117) + COUNTIF('CH Med OK'!$C:$C,'Brotas Med OK'!C117) + COUNTIF('Itapagipe Med OK'!$C:$C,'Brotas Med OK'!C117) + COUNTIF('Itapuã Med OK'!$C:$C,'Brotas Med OK'!C117) + COUNTIF('Liberdade Med OK'!$C:$C,'Brotas Med OK'!C117) + COUNTIF('Pau da Lima Med OK'!$C:$C,'Brotas Med OK'!C117) + COUNTIF('SCV Med OK'!$C:$C,'Brotas Med OK'!C117) + COUNTIF('Subúrbio Med OK'!$C:$C,'Brotas Med OK'!C117) + COUNTIF('DVIS Med OK'!$C:$C,'Brotas Med OK'!C117) + COUNTIF('CR Med OK'!$C:$C,'Brotas Med OK'!C117) + COUNTIF('CCZ Med OK'!$C:$C,'Brotas Med OK'!C117) + COUNTIF('DRCA Med OK'!$C:$C,'Brotas Med OK'!C117) + COUNTIF('SAMU Med OK'!$C:$C,'Brotas Med OK'!C117) + COUNTIF('ESPS Med OK'!$C:$C,'Brotas Med OK'!C117) + COUNTIF('LACEM Med OK'!$C:$C,'Brotas Med OK'!C117)</f>
        <v>0</v>
      </c>
    </row>
    <row r="118" spans="1:15" ht="13.5" customHeight="1">
      <c r="A118" s="15" t="s">
        <v>20</v>
      </c>
      <c r="B118" s="61">
        <v>45597</v>
      </c>
      <c r="C118" s="454">
        <v>13896</v>
      </c>
      <c r="D118" s="61">
        <v>45658</v>
      </c>
      <c r="E118" s="61">
        <v>45677</v>
      </c>
      <c r="F118" s="42">
        <f>(E118-D118)+1</f>
        <v>20</v>
      </c>
      <c r="G118" s="47">
        <v>57</v>
      </c>
      <c r="H118" s="14">
        <v>1</v>
      </c>
      <c r="I118" s="40">
        <f t="shared" si="9"/>
        <v>38</v>
      </c>
      <c r="J118" s="39" t="s">
        <v>594</v>
      </c>
      <c r="K118" s="51">
        <v>70959</v>
      </c>
      <c r="L118" s="33" t="s">
        <v>1094</v>
      </c>
      <c r="O118" s="16">
        <f>COUNTIF('Sede Med Ok'!$C:$C,'Brotas Med OK'!C118) + COUNTIF('Barra Med OK'!$C:$C,'Brotas Med OK'!C118) + COUNTIF('Boca do Rio Med OK'!$C:$C,'Brotas Med OK'!C118) + COUNTIF('Cabula Med OK'!$C:$C,'Brotas Med OK'!C118) + COUNTIF('Cajazeiras Med OK'!$C:$C,'Brotas Med OK'!C118) + COUNTIF('CH Med OK'!$C:$C,'Brotas Med OK'!C118) + COUNTIF('Itapagipe Med OK'!$C:$C,'Brotas Med OK'!C118) + COUNTIF('Itapuã Med OK'!$C:$C,'Brotas Med OK'!C118) + COUNTIF('Liberdade Med OK'!$C:$C,'Brotas Med OK'!C118) + COUNTIF('Pau da Lima Med OK'!$C:$C,'Brotas Med OK'!C118) + COUNTIF('SCV Med OK'!$C:$C,'Brotas Med OK'!C118) + COUNTIF('Subúrbio Med OK'!$C:$C,'Brotas Med OK'!C118) + COUNTIF('DVIS Med OK'!$C:$C,'Brotas Med OK'!C118) + COUNTIF('CR Med OK'!$C:$C,'Brotas Med OK'!C118) + COUNTIF('CCZ Med OK'!$C:$C,'Brotas Med OK'!C118) + COUNTIF('DRCA Med OK'!$C:$C,'Brotas Med OK'!C118) + COUNTIF('SAMU Med OK'!$C:$C,'Brotas Med OK'!C118) + COUNTIF('ESPS Med OK'!$C:$C,'Brotas Med OK'!C118) + COUNTIF('LACEM Med OK'!$C:$C,'Brotas Med OK'!C118)</f>
        <v>0</v>
      </c>
    </row>
    <row r="119" spans="1:15" ht="13.5" customHeight="1">
      <c r="A119" s="15" t="s">
        <v>18</v>
      </c>
      <c r="B119" s="61">
        <v>45536</v>
      </c>
      <c r="C119" s="122">
        <v>12516</v>
      </c>
      <c r="D119" s="61">
        <v>45658</v>
      </c>
      <c r="E119" s="61">
        <v>45687</v>
      </c>
      <c r="F119" s="42">
        <f>(E119-D119)+1</f>
        <v>30</v>
      </c>
      <c r="G119" s="60">
        <v>235</v>
      </c>
      <c r="H119" s="14">
        <v>1</v>
      </c>
      <c r="I119" s="40">
        <f t="shared" si="9"/>
        <v>235</v>
      </c>
      <c r="J119" s="52" t="s">
        <v>149</v>
      </c>
      <c r="K119" s="39"/>
      <c r="L119" s="33"/>
      <c r="O119" s="16">
        <f>COUNTIF('Sede Med Ok'!$C:$C,'Brotas Med OK'!C119) + COUNTIF('Barra Med OK'!$C:$C,'Brotas Med OK'!C119) + COUNTIF('Boca do Rio Med OK'!$C:$C,'Brotas Med OK'!C119) + COUNTIF('Cabula Med OK'!$C:$C,'Brotas Med OK'!C119) + COUNTIF('Cajazeiras Med OK'!$C:$C,'Brotas Med OK'!C119) + COUNTIF('CH Med OK'!$C:$C,'Brotas Med OK'!C119) + COUNTIF('Itapagipe Med OK'!$C:$C,'Brotas Med OK'!C119) + COUNTIF('Itapuã Med OK'!$C:$C,'Brotas Med OK'!C119) + COUNTIF('Liberdade Med OK'!$C:$C,'Brotas Med OK'!C119) + COUNTIF('Pau da Lima Med OK'!$C:$C,'Brotas Med OK'!C119) + COUNTIF('SCV Med OK'!$C:$C,'Brotas Med OK'!C119) + COUNTIF('Subúrbio Med OK'!$C:$C,'Brotas Med OK'!C119) + COUNTIF('DVIS Med OK'!$C:$C,'Brotas Med OK'!C119) + COUNTIF('CR Med OK'!$C:$C,'Brotas Med OK'!C119) + COUNTIF('CCZ Med OK'!$C:$C,'Brotas Med OK'!C119) + COUNTIF('DRCA Med OK'!$C:$C,'Brotas Med OK'!C119) + COUNTIF('SAMU Med OK'!$C:$C,'Brotas Med OK'!C119) + COUNTIF('ESPS Med OK'!$C:$C,'Brotas Med OK'!C119) + COUNTIF('LACEM Med OK'!$C:$C,'Brotas Med OK'!C119)</f>
        <v>0</v>
      </c>
    </row>
    <row r="120" spans="1:15" ht="13.5" customHeight="1">
      <c r="A120" s="15" t="s">
        <v>18</v>
      </c>
      <c r="B120" s="61">
        <v>45536</v>
      </c>
      <c r="C120" s="122">
        <v>12472</v>
      </c>
      <c r="D120" s="61">
        <v>45658</v>
      </c>
      <c r="E120" s="61">
        <v>45687</v>
      </c>
      <c r="F120" s="42">
        <f>(E120-D120)+1</f>
        <v>30</v>
      </c>
      <c r="G120" s="60">
        <v>235</v>
      </c>
      <c r="H120" s="14">
        <v>1</v>
      </c>
      <c r="I120" s="40">
        <f t="shared" si="9"/>
        <v>235</v>
      </c>
      <c r="J120" s="52" t="s">
        <v>292</v>
      </c>
      <c r="K120" s="39"/>
      <c r="L120" s="33"/>
      <c r="O120" s="16">
        <f>COUNTIF('Sede Med Ok'!$C:$C,'Brotas Med OK'!C120) + COUNTIF('Barra Med OK'!$C:$C,'Brotas Med OK'!C120) + COUNTIF('Boca do Rio Med OK'!$C:$C,'Brotas Med OK'!C120) + COUNTIF('Cabula Med OK'!$C:$C,'Brotas Med OK'!C120) + COUNTIF('Cajazeiras Med OK'!$C:$C,'Brotas Med OK'!C120) + COUNTIF('CH Med OK'!$C:$C,'Brotas Med OK'!C120) + COUNTIF('Itapagipe Med OK'!$C:$C,'Brotas Med OK'!C120) + COUNTIF('Itapuã Med OK'!$C:$C,'Brotas Med OK'!C120) + COUNTIF('Liberdade Med OK'!$C:$C,'Brotas Med OK'!C120) + COUNTIF('Pau da Lima Med OK'!$C:$C,'Brotas Med OK'!C120) + COUNTIF('SCV Med OK'!$C:$C,'Brotas Med OK'!C120) + COUNTIF('Subúrbio Med OK'!$C:$C,'Brotas Med OK'!C120) + COUNTIF('DVIS Med OK'!$C:$C,'Brotas Med OK'!C120) + COUNTIF('CR Med OK'!$C:$C,'Brotas Med OK'!C120) + COUNTIF('CCZ Med OK'!$C:$C,'Brotas Med OK'!C120) + COUNTIF('DRCA Med OK'!$C:$C,'Brotas Med OK'!C120) + COUNTIF('SAMU Med OK'!$C:$C,'Brotas Med OK'!C120) + COUNTIF('ESPS Med OK'!$C:$C,'Brotas Med OK'!C120) + COUNTIF('LACEM Med OK'!$C:$C,'Brotas Med OK'!C120)</f>
        <v>0</v>
      </c>
    </row>
    <row r="121" spans="1:15" ht="13.5" customHeight="1">
      <c r="A121" s="15" t="s">
        <v>17</v>
      </c>
      <c r="B121" s="61">
        <v>45678</v>
      </c>
      <c r="C121" s="104">
        <v>17490</v>
      </c>
      <c r="D121" s="61">
        <v>45678</v>
      </c>
      <c r="E121" s="61">
        <v>45687</v>
      </c>
      <c r="F121" s="42">
        <f t="shared" ref="F121:F122" si="10">(E121-D121)+1</f>
        <v>10</v>
      </c>
      <c r="G121" s="60">
        <v>238</v>
      </c>
      <c r="H121" s="465">
        <v>1</v>
      </c>
      <c r="I121" s="40">
        <f t="shared" si="9"/>
        <v>79.333333333333343</v>
      </c>
      <c r="J121" s="121" t="s">
        <v>594</v>
      </c>
      <c r="K121" s="51">
        <v>74628</v>
      </c>
      <c r="L121" s="33"/>
      <c r="O121" s="466">
        <f>COUNTIF('Sede Med Ok'!$C:$C,'Brotas Med OK'!C121) + COUNTIF('Barra Med OK'!$C:$C,'Brotas Med OK'!C121) + COUNTIF('Boca do Rio Med OK'!$C:$C,'Brotas Med OK'!C121) + COUNTIF('Cabula Med OK'!$C:$C,'Brotas Med OK'!C121) + COUNTIF('Cajazeiras Med OK'!$C:$C,'Brotas Med OK'!C121) + COUNTIF('CH Med OK'!$C:$C,'Brotas Med OK'!C121) + COUNTIF('Itapagipe Med OK'!$C:$C,'Brotas Med OK'!C121) + COUNTIF('Itapuã Med OK'!$C:$C,'Brotas Med OK'!C121) + COUNTIF('Liberdade Med OK'!$C:$C,'Brotas Med OK'!C121) + COUNTIF('Pau da Lima Med OK'!$C:$C,'Brotas Med OK'!C121) + COUNTIF('SCV Med OK'!$C:$C,'Brotas Med OK'!C121) + COUNTIF('Subúrbio Med OK'!$C:$C,'Brotas Med OK'!C121) + COUNTIF('DVIS Med OK'!$C:$C,'Brotas Med OK'!C121) + COUNTIF('CR Med OK'!$C:$C,'Brotas Med OK'!C121) + COUNTIF('CCZ Med OK'!$C:$C,'Brotas Med OK'!C121) + COUNTIF('DRCA Med OK'!$C:$C,'Brotas Med OK'!C121) + COUNTIF('SAMU Med OK'!$C:$C,'Brotas Med OK'!C121) + COUNTIF('ESPS Med OK'!$C:$C,'Brotas Med OK'!C121) + COUNTIF('LACEM Med OK'!$C:$C,'Brotas Med OK'!C121)</f>
        <v>0</v>
      </c>
    </row>
    <row r="122" spans="1:15" ht="13.5" customHeight="1">
      <c r="A122" s="15" t="s">
        <v>17</v>
      </c>
      <c r="B122" s="61">
        <v>45678</v>
      </c>
      <c r="C122" s="104">
        <v>17469</v>
      </c>
      <c r="D122" s="61">
        <v>45678</v>
      </c>
      <c r="E122" s="61">
        <v>45687</v>
      </c>
      <c r="F122" s="42">
        <f t="shared" si="10"/>
        <v>10</v>
      </c>
      <c r="G122" s="60">
        <v>238</v>
      </c>
      <c r="H122" s="465">
        <v>1</v>
      </c>
      <c r="I122" s="40">
        <f t="shared" si="9"/>
        <v>79.333333333333343</v>
      </c>
      <c r="J122" s="121" t="s">
        <v>594</v>
      </c>
      <c r="K122" s="51">
        <v>74628</v>
      </c>
      <c r="L122" s="33"/>
      <c r="O122" s="466">
        <f>COUNTIF('Sede Med Ok'!$C:$C,'Brotas Med OK'!C122) + COUNTIF('Barra Med OK'!$C:$C,'Brotas Med OK'!C122) + COUNTIF('Boca do Rio Med OK'!$C:$C,'Brotas Med OK'!C122) + COUNTIF('Cabula Med OK'!$C:$C,'Brotas Med OK'!C122) + COUNTIF('Cajazeiras Med OK'!$C:$C,'Brotas Med OK'!C122) + COUNTIF('CH Med OK'!$C:$C,'Brotas Med OK'!C122) + COUNTIF('Itapagipe Med OK'!$C:$C,'Brotas Med OK'!C122) + COUNTIF('Itapuã Med OK'!$C:$C,'Brotas Med OK'!C122) + COUNTIF('Liberdade Med OK'!$C:$C,'Brotas Med OK'!C122) + COUNTIF('Pau da Lima Med OK'!$C:$C,'Brotas Med OK'!C122) + COUNTIF('SCV Med OK'!$C:$C,'Brotas Med OK'!C122) + COUNTIF('Subúrbio Med OK'!$C:$C,'Brotas Med OK'!C122) + COUNTIF('DVIS Med OK'!$C:$C,'Brotas Med OK'!C122) + COUNTIF('CR Med OK'!$C:$C,'Brotas Med OK'!C122) + COUNTIF('CCZ Med OK'!$C:$C,'Brotas Med OK'!C122) + COUNTIF('DRCA Med OK'!$C:$C,'Brotas Med OK'!C122) + COUNTIF('SAMU Med OK'!$C:$C,'Brotas Med OK'!C122) + COUNTIF('ESPS Med OK'!$C:$C,'Brotas Med OK'!C122) + COUNTIF('LACEM Med OK'!$C:$C,'Brotas Med OK'!C122)</f>
        <v>0</v>
      </c>
    </row>
    <row r="123" spans="1:15" ht="13.5" customHeight="1">
      <c r="A123" s="15"/>
      <c r="B123" s="61"/>
      <c r="C123" s="14"/>
      <c r="D123" s="61"/>
      <c r="E123" s="61"/>
      <c r="F123" s="42"/>
      <c r="G123" s="60"/>
      <c r="H123" s="14"/>
      <c r="I123" s="40">
        <f t="shared" si="9"/>
        <v>0</v>
      </c>
      <c r="J123" s="160"/>
      <c r="K123" s="64"/>
      <c r="L123" s="33"/>
      <c r="O123" s="16">
        <f>COUNTIF('Sede Med Ok'!$C:$C,'Brotas Med OK'!C123) + COUNTIF('Barra Med OK'!$C:$C,'Brotas Med OK'!C123) + COUNTIF('Boca do Rio Med OK'!$C:$C,'Brotas Med OK'!C123) + COUNTIF('Cabula Med OK'!$C:$C,'Brotas Med OK'!C123) + COUNTIF('Cajazeiras Med OK'!$C:$C,'Brotas Med OK'!C123) + COUNTIF('CH Med OK'!$C:$C,'Brotas Med OK'!C123) + COUNTIF('Itapagipe Med OK'!$C:$C,'Brotas Med OK'!C123) + COUNTIF('Itapuã Med OK'!$C:$C,'Brotas Med OK'!C123) + COUNTIF('Liberdade Med OK'!$C:$C,'Brotas Med OK'!C123) + COUNTIF('Pau da Lima Med OK'!$C:$C,'Brotas Med OK'!C123) + COUNTIF('SCV Med OK'!$C:$C,'Brotas Med OK'!C123) + COUNTIF('Subúrbio Med OK'!$C:$C,'Brotas Med OK'!C123) + COUNTIF('DVIS Med OK'!$C:$C,'Brotas Med OK'!C123) + COUNTIF('CR Med OK'!$C:$C,'Brotas Med OK'!C123) + COUNTIF('CCZ Med OK'!$C:$C,'Brotas Med OK'!C123) + COUNTIF('DRCA Med OK'!$C:$C,'Brotas Med OK'!C123) + COUNTIF('SAMU Med OK'!$C:$C,'Brotas Med OK'!C123) + COUNTIF('ESPS Med OK'!$C:$C,'Brotas Med OK'!C123) + COUNTIF('LACEM Med OK'!$C:$C,'Brotas Med OK'!C123)</f>
        <v>0</v>
      </c>
    </row>
    <row r="124" spans="1:15" ht="13.5" customHeight="1">
      <c r="A124" s="38" t="s">
        <v>1093</v>
      </c>
      <c r="B124" s="10"/>
      <c r="C124" s="10"/>
      <c r="D124" s="36"/>
      <c r="E124" s="36"/>
      <c r="F124" s="37"/>
      <c r="G124" s="174"/>
      <c r="H124" s="11">
        <f>SUM(H117:H123)</f>
        <v>6</v>
      </c>
      <c r="I124" s="173">
        <f>SUM(I117:I123)</f>
        <v>704.66666666666674</v>
      </c>
      <c r="J124" s="35"/>
      <c r="K124" s="35"/>
      <c r="L124" s="33"/>
      <c r="O124" s="16">
        <f>COUNTIF('Sede Med Ok'!$C:$C,'Brotas Med OK'!C124) + COUNTIF('Barra Med OK'!$C:$C,'Brotas Med OK'!C124) + COUNTIF('Boca do Rio Med OK'!$C:$C,'Brotas Med OK'!C124) + COUNTIF('Cabula Med OK'!$C:$C,'Brotas Med OK'!C124) + COUNTIF('Cajazeiras Med OK'!$C:$C,'Brotas Med OK'!C124) + COUNTIF('CH Med OK'!$C:$C,'Brotas Med OK'!C124) + COUNTIF('Itapagipe Med OK'!$C:$C,'Brotas Med OK'!C124) + COUNTIF('Itapuã Med OK'!$C:$C,'Brotas Med OK'!C124) + COUNTIF('Liberdade Med OK'!$C:$C,'Brotas Med OK'!C124) + COUNTIF('Pau da Lima Med OK'!$C:$C,'Brotas Med OK'!C124) + COUNTIF('SCV Med OK'!$C:$C,'Brotas Med OK'!C124) + COUNTIF('Subúrbio Med OK'!$C:$C,'Brotas Med OK'!C124) + COUNTIF('DVIS Med OK'!$C:$C,'Brotas Med OK'!C124) + COUNTIF('CR Med OK'!$C:$C,'Brotas Med OK'!C124) + COUNTIF('CCZ Med OK'!$C:$C,'Brotas Med OK'!C124) + COUNTIF('DRCA Med OK'!$C:$C,'Brotas Med OK'!C124) + COUNTIF('SAMU Med OK'!$C:$C,'Brotas Med OK'!C124) + COUNTIF('ESPS Med OK'!$C:$C,'Brotas Med OK'!C124) + COUNTIF('LACEM Med OK'!$C:$C,'Brotas Med OK'!C124)</f>
        <v>0</v>
      </c>
    </row>
    <row r="125" spans="1:15" ht="13.5" customHeight="1">
      <c r="A125" s="147"/>
      <c r="B125" s="32"/>
      <c r="C125" s="32"/>
      <c r="D125" s="33"/>
      <c r="E125" s="33"/>
      <c r="F125" s="34"/>
      <c r="G125" s="176"/>
      <c r="H125" s="32"/>
      <c r="I125" s="175"/>
      <c r="J125" s="30"/>
      <c r="K125" s="30"/>
      <c r="L125" s="33"/>
      <c r="O125" s="16">
        <f>COUNTIF('Sede Med Ok'!$C:$C,'Brotas Med OK'!C125) + COUNTIF('Barra Med OK'!$C:$C,'Brotas Med OK'!C125) + COUNTIF('Boca do Rio Med OK'!$C:$C,'Brotas Med OK'!C125) + COUNTIF('Cabula Med OK'!$C:$C,'Brotas Med OK'!C125) + COUNTIF('Cajazeiras Med OK'!$C:$C,'Brotas Med OK'!C125) + COUNTIF('CH Med OK'!$C:$C,'Brotas Med OK'!C125) + COUNTIF('Itapagipe Med OK'!$C:$C,'Brotas Med OK'!C125) + COUNTIF('Itapuã Med OK'!$C:$C,'Brotas Med OK'!C125) + COUNTIF('Liberdade Med OK'!$C:$C,'Brotas Med OK'!C125) + COUNTIF('Pau da Lima Med OK'!$C:$C,'Brotas Med OK'!C125) + COUNTIF('SCV Med OK'!$C:$C,'Brotas Med OK'!C125) + COUNTIF('Subúrbio Med OK'!$C:$C,'Brotas Med OK'!C125) + COUNTIF('DVIS Med OK'!$C:$C,'Brotas Med OK'!C125) + COUNTIF('CR Med OK'!$C:$C,'Brotas Med OK'!C125) + COUNTIF('CCZ Med OK'!$C:$C,'Brotas Med OK'!C125) + COUNTIF('DRCA Med OK'!$C:$C,'Brotas Med OK'!C125) + COUNTIF('SAMU Med OK'!$C:$C,'Brotas Med OK'!C125) + COUNTIF('ESPS Med OK'!$C:$C,'Brotas Med OK'!C125) + COUNTIF('LACEM Med OK'!$C:$C,'Brotas Med OK'!C125)</f>
        <v>0</v>
      </c>
    </row>
    <row r="126" spans="1:15" ht="13.5" customHeight="1">
      <c r="A126" s="15" t="s">
        <v>22</v>
      </c>
      <c r="B126" s="61">
        <v>45514</v>
      </c>
      <c r="C126" s="14">
        <v>14921</v>
      </c>
      <c r="D126" s="61">
        <v>45658</v>
      </c>
      <c r="E126" s="61">
        <v>45687</v>
      </c>
      <c r="F126" s="42">
        <f>(E126-D126)+1</f>
        <v>30</v>
      </c>
      <c r="G126" s="60">
        <v>210</v>
      </c>
      <c r="H126" s="14">
        <v>1</v>
      </c>
      <c r="I126" s="40">
        <f>G126/30*H126*F126</f>
        <v>210</v>
      </c>
      <c r="J126" s="64" t="s">
        <v>291</v>
      </c>
      <c r="K126" s="14">
        <v>66950</v>
      </c>
      <c r="O126" s="16">
        <f>COUNTIF('Sede Med Ok'!$C:$C,'Brotas Med OK'!C126) + COUNTIF('Barra Med OK'!$C:$C,'Brotas Med OK'!C126) + COUNTIF('Boca do Rio Med OK'!$C:$C,'Brotas Med OK'!C126) + COUNTIF('Cabula Med OK'!$C:$C,'Brotas Med OK'!C126) + COUNTIF('Cajazeiras Med OK'!$C:$C,'Brotas Med OK'!C126) + COUNTIF('CH Med OK'!$C:$C,'Brotas Med OK'!C126) + COUNTIF('Itapagipe Med OK'!$C:$C,'Brotas Med OK'!C126) + COUNTIF('Itapuã Med OK'!$C:$C,'Brotas Med OK'!C126) + COUNTIF('Liberdade Med OK'!$C:$C,'Brotas Med OK'!C126) + COUNTIF('Pau da Lima Med OK'!$C:$C,'Brotas Med OK'!C126) + COUNTIF('SCV Med OK'!$C:$C,'Brotas Med OK'!C126) + COUNTIF('Subúrbio Med OK'!$C:$C,'Brotas Med OK'!C126) + COUNTIF('DVIS Med OK'!$C:$C,'Brotas Med OK'!C126) + COUNTIF('CR Med OK'!$C:$C,'Brotas Med OK'!C126) + COUNTIF('CCZ Med OK'!$C:$C,'Brotas Med OK'!C126) + COUNTIF('DRCA Med OK'!$C:$C,'Brotas Med OK'!C126) + COUNTIF('SAMU Med OK'!$C:$C,'Brotas Med OK'!C126) + COUNTIF('ESPS Med OK'!$C:$C,'Brotas Med OK'!C126) + COUNTIF('LACEM Med OK'!$C:$C,'Brotas Med OK'!C126)</f>
        <v>0</v>
      </c>
    </row>
    <row r="127" spans="1:15" ht="13.5" customHeight="1">
      <c r="A127" s="15" t="s">
        <v>18</v>
      </c>
      <c r="B127" s="61">
        <v>45536</v>
      </c>
      <c r="C127" s="14">
        <v>14291</v>
      </c>
      <c r="D127" s="61">
        <v>45658</v>
      </c>
      <c r="E127" s="61">
        <v>45687</v>
      </c>
      <c r="F127" s="42">
        <f>(E127-D127)+1</f>
        <v>30</v>
      </c>
      <c r="G127" s="60">
        <v>235</v>
      </c>
      <c r="H127" s="14">
        <v>1</v>
      </c>
      <c r="I127" s="40">
        <f>G127/30*H127*F127</f>
        <v>235</v>
      </c>
      <c r="J127" s="52" t="s">
        <v>290</v>
      </c>
      <c r="K127" s="39"/>
      <c r="L127" s="33"/>
      <c r="O127" s="16">
        <f>COUNTIF('Sede Med Ok'!$C:$C,'Brotas Med OK'!C127) + COUNTIF('Barra Med OK'!$C:$C,'Brotas Med OK'!C127) + COUNTIF('Boca do Rio Med OK'!$C:$C,'Brotas Med OK'!C127) + COUNTIF('Cabula Med OK'!$C:$C,'Brotas Med OK'!C127) + COUNTIF('Cajazeiras Med OK'!$C:$C,'Brotas Med OK'!C127) + COUNTIF('CH Med OK'!$C:$C,'Brotas Med OK'!C127) + COUNTIF('Itapagipe Med OK'!$C:$C,'Brotas Med OK'!C127) + COUNTIF('Itapuã Med OK'!$C:$C,'Brotas Med OK'!C127) + COUNTIF('Liberdade Med OK'!$C:$C,'Brotas Med OK'!C127) + COUNTIF('Pau da Lima Med OK'!$C:$C,'Brotas Med OK'!C127) + COUNTIF('SCV Med OK'!$C:$C,'Brotas Med OK'!C127) + COUNTIF('Subúrbio Med OK'!$C:$C,'Brotas Med OK'!C127) + COUNTIF('DVIS Med OK'!$C:$C,'Brotas Med OK'!C127) + COUNTIF('CR Med OK'!$C:$C,'Brotas Med OK'!C127) + COUNTIF('CCZ Med OK'!$C:$C,'Brotas Med OK'!C127) + COUNTIF('DRCA Med OK'!$C:$C,'Brotas Med OK'!C127) + COUNTIF('SAMU Med OK'!$C:$C,'Brotas Med OK'!C127) + COUNTIF('ESPS Med OK'!$C:$C,'Brotas Med OK'!C127) + COUNTIF('LACEM Med OK'!$C:$C,'Brotas Med OK'!C127)</f>
        <v>0</v>
      </c>
    </row>
    <row r="128" spans="1:15" ht="13.5" customHeight="1">
      <c r="A128" s="15" t="s">
        <v>17</v>
      </c>
      <c r="B128" s="61">
        <v>45536</v>
      </c>
      <c r="C128" s="14">
        <v>12707</v>
      </c>
      <c r="D128" s="61">
        <v>45658</v>
      </c>
      <c r="E128" s="61">
        <v>45687</v>
      </c>
      <c r="F128" s="42">
        <f>(E128-D128)+1</f>
        <v>30</v>
      </c>
      <c r="G128" s="60">
        <v>238</v>
      </c>
      <c r="H128" s="14">
        <v>1</v>
      </c>
      <c r="I128" s="40">
        <f>G128/30*H128*F128</f>
        <v>238</v>
      </c>
      <c r="J128" s="121" t="s">
        <v>289</v>
      </c>
      <c r="K128" s="39"/>
      <c r="L128" s="33"/>
      <c r="O128" s="16">
        <f>COUNTIF('Sede Med Ok'!$C:$C,'Brotas Med OK'!C128) + COUNTIF('Barra Med OK'!$C:$C,'Brotas Med OK'!C128) + COUNTIF('Boca do Rio Med OK'!$C:$C,'Brotas Med OK'!C128) + COUNTIF('Cabula Med OK'!$C:$C,'Brotas Med OK'!C128) + COUNTIF('Cajazeiras Med OK'!$C:$C,'Brotas Med OK'!C128) + COUNTIF('CH Med OK'!$C:$C,'Brotas Med OK'!C128) + COUNTIF('Itapagipe Med OK'!$C:$C,'Brotas Med OK'!C128) + COUNTIF('Itapuã Med OK'!$C:$C,'Brotas Med OK'!C128) + COUNTIF('Liberdade Med OK'!$C:$C,'Brotas Med OK'!C128) + COUNTIF('Pau da Lima Med OK'!$C:$C,'Brotas Med OK'!C128) + COUNTIF('SCV Med OK'!$C:$C,'Brotas Med OK'!C128) + COUNTIF('Subúrbio Med OK'!$C:$C,'Brotas Med OK'!C128) + COUNTIF('DVIS Med OK'!$C:$C,'Brotas Med OK'!C128) + COUNTIF('CR Med OK'!$C:$C,'Brotas Med OK'!C128) + COUNTIF('CCZ Med OK'!$C:$C,'Brotas Med OK'!C128) + COUNTIF('DRCA Med OK'!$C:$C,'Brotas Med OK'!C128) + COUNTIF('SAMU Med OK'!$C:$C,'Brotas Med OK'!C128) + COUNTIF('ESPS Med OK'!$C:$C,'Brotas Med OK'!C128) + COUNTIF('LACEM Med OK'!$C:$C,'Brotas Med OK'!C128)</f>
        <v>0</v>
      </c>
    </row>
    <row r="129" spans="1:15" ht="13.5" customHeight="1">
      <c r="A129" s="15"/>
      <c r="B129" s="61"/>
      <c r="C129" s="14"/>
      <c r="D129" s="61"/>
      <c r="E129" s="61"/>
      <c r="F129" s="42"/>
      <c r="G129" s="60"/>
      <c r="H129" s="14"/>
      <c r="I129" s="40">
        <f>G129/30*H129*F129</f>
        <v>0</v>
      </c>
      <c r="J129" s="160"/>
      <c r="K129" s="64"/>
      <c r="L129" s="33"/>
      <c r="O129" s="16">
        <f>COUNTIF('Sede Med Ok'!$C:$C,'Brotas Med OK'!C129) + COUNTIF('Barra Med OK'!$C:$C,'Brotas Med OK'!C129) + COUNTIF('Boca do Rio Med OK'!$C:$C,'Brotas Med OK'!C129) + COUNTIF('Cabula Med OK'!$C:$C,'Brotas Med OK'!C129) + COUNTIF('Cajazeiras Med OK'!$C:$C,'Brotas Med OK'!C129) + COUNTIF('CH Med OK'!$C:$C,'Brotas Med OK'!C129) + COUNTIF('Itapagipe Med OK'!$C:$C,'Brotas Med OK'!C129) + COUNTIF('Itapuã Med OK'!$C:$C,'Brotas Med OK'!C129) + COUNTIF('Liberdade Med OK'!$C:$C,'Brotas Med OK'!C129) + COUNTIF('Pau da Lima Med OK'!$C:$C,'Brotas Med OK'!C129) + COUNTIF('SCV Med OK'!$C:$C,'Brotas Med OK'!C129) + COUNTIF('Subúrbio Med OK'!$C:$C,'Brotas Med OK'!C129) + COUNTIF('DVIS Med OK'!$C:$C,'Brotas Med OK'!C129) + COUNTIF('CR Med OK'!$C:$C,'Brotas Med OK'!C129) + COUNTIF('CCZ Med OK'!$C:$C,'Brotas Med OK'!C129) + COUNTIF('DRCA Med OK'!$C:$C,'Brotas Med OK'!C129) + COUNTIF('SAMU Med OK'!$C:$C,'Brotas Med OK'!C129) + COUNTIF('ESPS Med OK'!$C:$C,'Brotas Med OK'!C129) + COUNTIF('LACEM Med OK'!$C:$C,'Brotas Med OK'!C129)</f>
        <v>0</v>
      </c>
    </row>
    <row r="130" spans="1:15" ht="13.5" customHeight="1">
      <c r="A130" s="38" t="s">
        <v>288</v>
      </c>
      <c r="B130" s="10"/>
      <c r="C130" s="10"/>
      <c r="D130" s="36"/>
      <c r="E130" s="36"/>
      <c r="F130" s="37"/>
      <c r="G130" s="174"/>
      <c r="H130" s="11">
        <f>SUM(H126:H129)</f>
        <v>3</v>
      </c>
      <c r="I130" s="173">
        <f>SUM(I126:I129)</f>
        <v>683</v>
      </c>
      <c r="J130" s="35"/>
      <c r="K130" s="35"/>
      <c r="L130" s="33"/>
      <c r="O130" s="16">
        <f>COUNTIF('Sede Med Ok'!$C:$C,'Brotas Med OK'!C130) + COUNTIF('Barra Med OK'!$C:$C,'Brotas Med OK'!C130) + COUNTIF('Boca do Rio Med OK'!$C:$C,'Brotas Med OK'!C130) + COUNTIF('Cabula Med OK'!$C:$C,'Brotas Med OK'!C130) + COUNTIF('Cajazeiras Med OK'!$C:$C,'Brotas Med OK'!C130) + COUNTIF('CH Med OK'!$C:$C,'Brotas Med OK'!C130) + COUNTIF('Itapagipe Med OK'!$C:$C,'Brotas Med OK'!C130) + COUNTIF('Itapuã Med OK'!$C:$C,'Brotas Med OK'!C130) + COUNTIF('Liberdade Med OK'!$C:$C,'Brotas Med OK'!C130) + COUNTIF('Pau da Lima Med OK'!$C:$C,'Brotas Med OK'!C130) + COUNTIF('SCV Med OK'!$C:$C,'Brotas Med OK'!C130) + COUNTIF('Subúrbio Med OK'!$C:$C,'Brotas Med OK'!C130) + COUNTIF('DVIS Med OK'!$C:$C,'Brotas Med OK'!C130) + COUNTIF('CR Med OK'!$C:$C,'Brotas Med OK'!C130) + COUNTIF('CCZ Med OK'!$C:$C,'Brotas Med OK'!C130) + COUNTIF('DRCA Med OK'!$C:$C,'Brotas Med OK'!C130) + COUNTIF('SAMU Med OK'!$C:$C,'Brotas Med OK'!C130) + COUNTIF('ESPS Med OK'!$C:$C,'Brotas Med OK'!C130) + COUNTIF('LACEM Med OK'!$C:$C,'Brotas Med OK'!C130)</f>
        <v>0</v>
      </c>
    </row>
    <row r="131" spans="1:15" ht="13.5" customHeight="1">
      <c r="A131" s="147"/>
      <c r="B131" s="32"/>
      <c r="C131" s="32"/>
      <c r="D131" s="33"/>
      <c r="E131" s="33"/>
      <c r="F131" s="34"/>
      <c r="G131" s="33"/>
      <c r="H131" s="32"/>
      <c r="I131" s="116"/>
      <c r="J131" s="30"/>
      <c r="K131" s="30"/>
      <c r="L131" s="33"/>
      <c r="O131" s="16">
        <f>COUNTIF('Sede Med Ok'!$C:$C,'Brotas Med OK'!C131) + COUNTIF('Barra Med OK'!$C:$C,'Brotas Med OK'!C131) + COUNTIF('Boca do Rio Med OK'!$C:$C,'Brotas Med OK'!C131) + COUNTIF('Cabula Med OK'!$C:$C,'Brotas Med OK'!C131) + COUNTIF('Cajazeiras Med OK'!$C:$C,'Brotas Med OK'!C131) + COUNTIF('CH Med OK'!$C:$C,'Brotas Med OK'!C131) + COUNTIF('Itapagipe Med OK'!$C:$C,'Brotas Med OK'!C131) + COUNTIF('Itapuã Med OK'!$C:$C,'Brotas Med OK'!C131) + COUNTIF('Liberdade Med OK'!$C:$C,'Brotas Med OK'!C131) + COUNTIF('Pau da Lima Med OK'!$C:$C,'Brotas Med OK'!C131) + COUNTIF('SCV Med OK'!$C:$C,'Brotas Med OK'!C131) + COUNTIF('Subúrbio Med OK'!$C:$C,'Brotas Med OK'!C131) + COUNTIF('DVIS Med OK'!$C:$C,'Brotas Med OK'!C131) + COUNTIF('CR Med OK'!$C:$C,'Brotas Med OK'!C131) + COUNTIF('CCZ Med OK'!$C:$C,'Brotas Med OK'!C131) + COUNTIF('DRCA Med OK'!$C:$C,'Brotas Med OK'!C131) + COUNTIF('SAMU Med OK'!$C:$C,'Brotas Med OK'!C131) + COUNTIF('ESPS Med OK'!$C:$C,'Brotas Med OK'!C131) + COUNTIF('LACEM Med OK'!$C:$C,'Brotas Med OK'!C131)</f>
        <v>0</v>
      </c>
    </row>
    <row r="132" spans="1:15" ht="13.5" customHeight="1">
      <c r="A132" s="147"/>
      <c r="B132" s="32"/>
      <c r="C132" s="32"/>
      <c r="D132" s="33"/>
      <c r="E132" s="33"/>
      <c r="F132" s="34"/>
      <c r="G132" s="33"/>
      <c r="H132" s="44">
        <f>H18+H30+H38+H48+H55+H61+H81+H87+H115+H124+H130</f>
        <v>84</v>
      </c>
      <c r="I132" s="172">
        <f>I18+I30+I38+I48+I55+I61+I81+I87+I115+I124+I130</f>
        <v>18898.666666666668</v>
      </c>
      <c r="K132" s="170"/>
      <c r="L132" s="171"/>
      <c r="O132" s="16">
        <f>COUNTIF('Sede Med Ok'!$C:$C,'Brotas Med OK'!C132) + COUNTIF('Barra Med OK'!$C:$C,'Brotas Med OK'!C132) + COUNTIF('Boca do Rio Med OK'!$C:$C,'Brotas Med OK'!C132) + COUNTIF('Cabula Med OK'!$C:$C,'Brotas Med OK'!C132) + COUNTIF('Cajazeiras Med OK'!$C:$C,'Brotas Med OK'!C132) + COUNTIF('CH Med OK'!$C:$C,'Brotas Med OK'!C132) + COUNTIF('Itapagipe Med OK'!$C:$C,'Brotas Med OK'!C132) + COUNTIF('Itapuã Med OK'!$C:$C,'Brotas Med OK'!C132) + COUNTIF('Liberdade Med OK'!$C:$C,'Brotas Med OK'!C132) + COUNTIF('Pau da Lima Med OK'!$C:$C,'Brotas Med OK'!C132) + COUNTIF('SCV Med OK'!$C:$C,'Brotas Med OK'!C132) + COUNTIF('Subúrbio Med OK'!$C:$C,'Brotas Med OK'!C132) + COUNTIF('DVIS Med OK'!$C:$C,'Brotas Med OK'!C132) + COUNTIF('CR Med OK'!$C:$C,'Brotas Med OK'!C132) + COUNTIF('CCZ Med OK'!$C:$C,'Brotas Med OK'!C132) + COUNTIF('DRCA Med OK'!$C:$C,'Brotas Med OK'!C132) + COUNTIF('SAMU Med OK'!$C:$C,'Brotas Med OK'!C132) + COUNTIF('ESPS Med OK'!$C:$C,'Brotas Med OK'!C132) + COUNTIF('LACEM Med OK'!$C:$C,'Brotas Med OK'!C132)</f>
        <v>0</v>
      </c>
    </row>
    <row r="133" spans="1:15" ht="13.5" customHeight="1">
      <c r="D133" s="20"/>
      <c r="E133" s="20"/>
      <c r="F133" s="19"/>
      <c r="G133" s="7"/>
      <c r="I133" s="7"/>
      <c r="K133" s="170"/>
      <c r="L133" s="170"/>
      <c r="O133" s="16">
        <f>COUNTIF('Sede Med Ok'!$C:$C,'Brotas Med OK'!C133) + COUNTIF('Barra Med OK'!$C:$C,'Brotas Med OK'!C133) + COUNTIF('Boca do Rio Med OK'!$C:$C,'Brotas Med OK'!C133) + COUNTIF('Cabula Med OK'!$C:$C,'Brotas Med OK'!C133) + COUNTIF('Cajazeiras Med OK'!$C:$C,'Brotas Med OK'!C133) + COUNTIF('CH Med OK'!$C:$C,'Brotas Med OK'!C133) + COUNTIF('Itapagipe Med OK'!$C:$C,'Brotas Med OK'!C133) + COUNTIF('Itapuã Med OK'!$C:$C,'Brotas Med OK'!C133) + COUNTIF('Liberdade Med OK'!$C:$C,'Brotas Med OK'!C133) + COUNTIF('Pau da Lima Med OK'!$C:$C,'Brotas Med OK'!C133) + COUNTIF('SCV Med OK'!$C:$C,'Brotas Med OK'!C133) + COUNTIF('Subúrbio Med OK'!$C:$C,'Brotas Med OK'!C133) + COUNTIF('DVIS Med OK'!$C:$C,'Brotas Med OK'!C133) + COUNTIF('CR Med OK'!$C:$C,'Brotas Med OK'!C133) + COUNTIF('CCZ Med OK'!$C:$C,'Brotas Med OK'!C133) + COUNTIF('DRCA Med OK'!$C:$C,'Brotas Med OK'!C133) + COUNTIF('SAMU Med OK'!$C:$C,'Brotas Med OK'!C133) + COUNTIF('ESPS Med OK'!$C:$C,'Brotas Med OK'!C133) + COUNTIF('LACEM Med OK'!$C:$C,'Brotas Med OK'!C133)</f>
        <v>0</v>
      </c>
    </row>
    <row r="134" spans="1:15" ht="13.5" customHeight="1">
      <c r="D134" s="20"/>
      <c r="E134" s="20"/>
      <c r="F134" s="19"/>
      <c r="G134" s="7"/>
      <c r="I134" s="7"/>
      <c r="J134" s="3">
        <f>I122+I121+I117++I118</f>
        <v>234.66666666666669</v>
      </c>
      <c r="O134" s="16">
        <f>COUNTIF('Sede Med Ok'!$C:$C,'Brotas Med OK'!C134) + COUNTIF('Barra Med OK'!$C:$C,'Brotas Med OK'!C134) + COUNTIF('Boca do Rio Med OK'!$C:$C,'Brotas Med OK'!C134) + COUNTIF('Cabula Med OK'!$C:$C,'Brotas Med OK'!C134) + COUNTIF('Cajazeiras Med OK'!$C:$C,'Brotas Med OK'!C134) + COUNTIF('CH Med OK'!$C:$C,'Brotas Med OK'!C134) + COUNTIF('Itapagipe Med OK'!$C:$C,'Brotas Med OK'!C134) + COUNTIF('Itapuã Med OK'!$C:$C,'Brotas Med OK'!C134) + COUNTIF('Liberdade Med OK'!$C:$C,'Brotas Med OK'!C134) + COUNTIF('Pau da Lima Med OK'!$C:$C,'Brotas Med OK'!C134) + COUNTIF('SCV Med OK'!$C:$C,'Brotas Med OK'!C134) + COUNTIF('Subúrbio Med OK'!$C:$C,'Brotas Med OK'!C134) + COUNTIF('DVIS Med OK'!$C:$C,'Brotas Med OK'!C134) + COUNTIF('CR Med OK'!$C:$C,'Brotas Med OK'!C134) + COUNTIF('CCZ Med OK'!$C:$C,'Brotas Med OK'!C134) + COUNTIF('DRCA Med OK'!$C:$C,'Brotas Med OK'!C134) + COUNTIF('SAMU Med OK'!$C:$C,'Brotas Med OK'!C134) + COUNTIF('ESPS Med OK'!$C:$C,'Brotas Med OK'!C134) + COUNTIF('LACEM Med OK'!$C:$C,'Brotas Med OK'!C134)</f>
        <v>0</v>
      </c>
    </row>
    <row r="135" spans="1:15" s="26" customFormat="1" ht="13.5" customHeight="1">
      <c r="A135" s="536" t="s">
        <v>33</v>
      </c>
      <c r="B135" s="536"/>
      <c r="C135" s="536"/>
      <c r="D135" s="536"/>
      <c r="E135" s="536"/>
      <c r="F135" s="536"/>
      <c r="G135" s="536"/>
      <c r="H135" s="536"/>
      <c r="I135" s="536"/>
      <c r="J135" s="25"/>
      <c r="K135" s="25"/>
      <c r="M135" s="1"/>
      <c r="O135" s="16">
        <f>COUNTIF('Sede Med Ok'!$C:$C,'Brotas Med OK'!C135) + COUNTIF('Barra Med OK'!$C:$C,'Brotas Med OK'!C135) + COUNTIF('Boca do Rio Med OK'!$C:$C,'Brotas Med OK'!C135) + COUNTIF('Cabula Med OK'!$C:$C,'Brotas Med OK'!C135) + COUNTIF('Cajazeiras Med OK'!$C:$C,'Brotas Med OK'!C135) + COUNTIF('CH Med OK'!$C:$C,'Brotas Med OK'!C135) + COUNTIF('Itapagipe Med OK'!$C:$C,'Brotas Med OK'!C135) + COUNTIF('Itapuã Med OK'!$C:$C,'Brotas Med OK'!C135) + COUNTIF('Liberdade Med OK'!$C:$C,'Brotas Med OK'!C135) + COUNTIF('Pau da Lima Med OK'!$C:$C,'Brotas Med OK'!C135) + COUNTIF('SCV Med OK'!$C:$C,'Brotas Med OK'!C135) + COUNTIF('Subúrbio Med OK'!$C:$C,'Brotas Med OK'!C135) + COUNTIF('DVIS Med OK'!$C:$C,'Brotas Med OK'!C135) + COUNTIF('CR Med OK'!$C:$C,'Brotas Med OK'!C135) + COUNTIF('CCZ Med OK'!$C:$C,'Brotas Med OK'!C135) + COUNTIF('DRCA Med OK'!$C:$C,'Brotas Med OK'!C135) + COUNTIF('SAMU Med OK'!$C:$C,'Brotas Med OK'!C135) + COUNTIF('ESPS Med OK'!$C:$C,'Brotas Med OK'!C135) + COUNTIF('LACEM Med OK'!$C:$C,'Brotas Med OK'!C135)</f>
        <v>0</v>
      </c>
    </row>
    <row r="136" spans="1:15" ht="13.5" customHeight="1">
      <c r="O136" s="16">
        <f>COUNTIF('Sede Med Ok'!$C:$C,'Brotas Med OK'!C136) + COUNTIF('Barra Med OK'!$C:$C,'Brotas Med OK'!C136) + COUNTIF('Boca do Rio Med OK'!$C:$C,'Brotas Med OK'!C136) + COUNTIF('Cabula Med OK'!$C:$C,'Brotas Med OK'!C136) + COUNTIF('Cajazeiras Med OK'!$C:$C,'Brotas Med OK'!C136) + COUNTIF('CH Med OK'!$C:$C,'Brotas Med OK'!C136) + COUNTIF('Itapagipe Med OK'!$C:$C,'Brotas Med OK'!C136) + COUNTIF('Itapuã Med OK'!$C:$C,'Brotas Med OK'!C136) + COUNTIF('Liberdade Med OK'!$C:$C,'Brotas Med OK'!C136) + COUNTIF('Pau da Lima Med OK'!$C:$C,'Brotas Med OK'!C136) + COUNTIF('SCV Med OK'!$C:$C,'Brotas Med OK'!C136) + COUNTIF('Subúrbio Med OK'!$C:$C,'Brotas Med OK'!C136) + COUNTIF('DVIS Med OK'!$C:$C,'Brotas Med OK'!C136) + COUNTIF('CR Med OK'!$C:$C,'Brotas Med OK'!C136) + COUNTIF('CCZ Med OK'!$C:$C,'Brotas Med OK'!C136) + COUNTIF('DRCA Med OK'!$C:$C,'Brotas Med OK'!C136) + COUNTIF('SAMU Med OK'!$C:$C,'Brotas Med OK'!C136) + COUNTIF('ESPS Med OK'!$C:$C,'Brotas Med OK'!C136) + COUNTIF('LACEM Med OK'!$C:$C,'Brotas Med OK'!C136)</f>
        <v>0</v>
      </c>
    </row>
    <row r="137" spans="1:15" ht="13.5" customHeight="1">
      <c r="A137" s="18" t="s">
        <v>32</v>
      </c>
      <c r="B137" s="1"/>
      <c r="F137" s="22"/>
      <c r="G137" s="7"/>
      <c r="I137" s="23"/>
      <c r="J137" s="23"/>
      <c r="O137" s="16">
        <f>COUNTIF('Sede Med Ok'!$C:$C,'Brotas Med OK'!C137) + COUNTIF('Barra Med OK'!$C:$C,'Brotas Med OK'!C137) + COUNTIF('Boca do Rio Med OK'!$C:$C,'Brotas Med OK'!C137) + COUNTIF('Cabula Med OK'!$C:$C,'Brotas Med OK'!C137) + COUNTIF('Cajazeiras Med OK'!$C:$C,'Brotas Med OK'!C137) + COUNTIF('CH Med OK'!$C:$C,'Brotas Med OK'!C137) + COUNTIF('Itapagipe Med OK'!$C:$C,'Brotas Med OK'!C137) + COUNTIF('Itapuã Med OK'!$C:$C,'Brotas Med OK'!C137) + COUNTIF('Liberdade Med OK'!$C:$C,'Brotas Med OK'!C137) + COUNTIF('Pau da Lima Med OK'!$C:$C,'Brotas Med OK'!C137) + COUNTIF('SCV Med OK'!$C:$C,'Brotas Med OK'!C137) + COUNTIF('Subúrbio Med OK'!$C:$C,'Brotas Med OK'!C137) + COUNTIF('DVIS Med OK'!$C:$C,'Brotas Med OK'!C137) + COUNTIF('CR Med OK'!$C:$C,'Brotas Med OK'!C137) + COUNTIF('CCZ Med OK'!$C:$C,'Brotas Med OK'!C137) + COUNTIF('DRCA Med OK'!$C:$C,'Brotas Med OK'!C137) + COUNTIF('SAMU Med OK'!$C:$C,'Brotas Med OK'!C137) + COUNTIF('ESPS Med OK'!$C:$C,'Brotas Med OK'!C137) + COUNTIF('LACEM Med OK'!$C:$C,'Brotas Med OK'!C137)</f>
        <v>0</v>
      </c>
    </row>
    <row r="138" spans="1:15" ht="60" customHeight="1">
      <c r="A138" s="532"/>
      <c r="B138" s="518"/>
      <c r="C138" s="518"/>
      <c r="D138" s="533"/>
      <c r="E138" s="532"/>
      <c r="F138" s="518"/>
      <c r="G138" s="518"/>
      <c r="H138" s="518"/>
      <c r="I138" s="533"/>
      <c r="J138" s="22"/>
      <c r="O138" s="16">
        <f>COUNTIF('Sede Med Ok'!$C:$C,'Brotas Med OK'!C138) + COUNTIF('Barra Med OK'!$C:$C,'Brotas Med OK'!C138) + COUNTIF('Boca do Rio Med OK'!$C:$C,'Brotas Med OK'!C138) + COUNTIF('Cabula Med OK'!$C:$C,'Brotas Med OK'!C138) + COUNTIF('Cajazeiras Med OK'!$C:$C,'Brotas Med OK'!C138) + COUNTIF('CH Med OK'!$C:$C,'Brotas Med OK'!C138) + COUNTIF('Itapagipe Med OK'!$C:$C,'Brotas Med OK'!C138) + COUNTIF('Itapuã Med OK'!$C:$C,'Brotas Med OK'!C138) + COUNTIF('Liberdade Med OK'!$C:$C,'Brotas Med OK'!C138) + COUNTIF('Pau da Lima Med OK'!$C:$C,'Brotas Med OK'!C138) + COUNTIF('SCV Med OK'!$C:$C,'Brotas Med OK'!C138) + COUNTIF('Subúrbio Med OK'!$C:$C,'Brotas Med OK'!C138) + COUNTIF('DVIS Med OK'!$C:$C,'Brotas Med OK'!C138) + COUNTIF('CR Med OK'!$C:$C,'Brotas Med OK'!C138) + COUNTIF('CCZ Med OK'!$C:$C,'Brotas Med OK'!C138) + COUNTIF('DRCA Med OK'!$C:$C,'Brotas Med OK'!C138) + COUNTIF('SAMU Med OK'!$C:$C,'Brotas Med OK'!C138) + COUNTIF('ESPS Med OK'!$C:$C,'Brotas Med OK'!C138) + COUNTIF('LACEM Med OK'!$C:$C,'Brotas Med OK'!C138)</f>
        <v>0</v>
      </c>
    </row>
    <row r="139" spans="1:15" ht="13.5" customHeight="1">
      <c r="A139" s="535" t="s">
        <v>31</v>
      </c>
      <c r="B139" s="535"/>
      <c r="C139" s="535"/>
      <c r="D139" s="535"/>
      <c r="E139" s="535" t="s">
        <v>30</v>
      </c>
      <c r="F139" s="535"/>
      <c r="G139" s="535"/>
      <c r="H139" s="535"/>
      <c r="I139" s="535"/>
      <c r="J139" s="18"/>
      <c r="K139" s="18"/>
      <c r="O139" s="16">
        <f>COUNTIF('Sede Med Ok'!$C:$C,'Brotas Med OK'!C139) + COUNTIF('Barra Med OK'!$C:$C,'Brotas Med OK'!C139) + COUNTIF('Boca do Rio Med OK'!$C:$C,'Brotas Med OK'!C139) + COUNTIF('Cabula Med OK'!$C:$C,'Brotas Med OK'!C139) + COUNTIF('Cajazeiras Med OK'!$C:$C,'Brotas Med OK'!C139) + COUNTIF('CH Med OK'!$C:$C,'Brotas Med OK'!C139) + COUNTIF('Itapagipe Med OK'!$C:$C,'Brotas Med OK'!C139) + COUNTIF('Itapuã Med OK'!$C:$C,'Brotas Med OK'!C139) + COUNTIF('Liberdade Med OK'!$C:$C,'Brotas Med OK'!C139) + COUNTIF('Pau da Lima Med OK'!$C:$C,'Brotas Med OK'!C139) + COUNTIF('SCV Med OK'!$C:$C,'Brotas Med OK'!C139) + COUNTIF('Subúrbio Med OK'!$C:$C,'Brotas Med OK'!C139) + COUNTIF('DVIS Med OK'!$C:$C,'Brotas Med OK'!C139) + COUNTIF('CR Med OK'!$C:$C,'Brotas Med OK'!C139) + COUNTIF('CCZ Med OK'!$C:$C,'Brotas Med OK'!C139) + COUNTIF('DRCA Med OK'!$C:$C,'Brotas Med OK'!C139) + COUNTIF('SAMU Med OK'!$C:$C,'Brotas Med OK'!C139) + COUNTIF('ESPS Med OK'!$C:$C,'Brotas Med OK'!C139) + COUNTIF('LACEM Med OK'!$C:$C,'Brotas Med OK'!C139)</f>
        <v>0</v>
      </c>
    </row>
    <row r="140" spans="1:15" ht="13.5" customHeight="1">
      <c r="I140" s="20"/>
      <c r="J140" s="19"/>
      <c r="O140" s="16">
        <f>COUNTIF('Sede Med Ok'!$C:$C,'Brotas Med OK'!C140) + COUNTIF('Barra Med OK'!$C:$C,'Brotas Med OK'!C140) + COUNTIF('Boca do Rio Med OK'!$C:$C,'Brotas Med OK'!C140) + COUNTIF('Cabula Med OK'!$C:$C,'Brotas Med OK'!C140) + COUNTIF('Cajazeiras Med OK'!$C:$C,'Brotas Med OK'!C140) + COUNTIF('CH Med OK'!$C:$C,'Brotas Med OK'!C140) + COUNTIF('Itapagipe Med OK'!$C:$C,'Brotas Med OK'!C140) + COUNTIF('Itapuã Med OK'!$C:$C,'Brotas Med OK'!C140) + COUNTIF('Liberdade Med OK'!$C:$C,'Brotas Med OK'!C140) + COUNTIF('Pau da Lima Med OK'!$C:$C,'Brotas Med OK'!C140) + COUNTIF('SCV Med OK'!$C:$C,'Brotas Med OK'!C140) + COUNTIF('Subúrbio Med OK'!$C:$C,'Brotas Med OK'!C140) + COUNTIF('DVIS Med OK'!$C:$C,'Brotas Med OK'!C140) + COUNTIF('CR Med OK'!$C:$C,'Brotas Med OK'!C140) + COUNTIF('CCZ Med OK'!$C:$C,'Brotas Med OK'!C140) + COUNTIF('DRCA Med OK'!$C:$C,'Brotas Med OK'!C140) + COUNTIF('SAMU Med OK'!$C:$C,'Brotas Med OK'!C140) + COUNTIF('ESPS Med OK'!$C:$C,'Brotas Med OK'!C140) + COUNTIF('LACEM Med OK'!$C:$C,'Brotas Med OK'!C140)</f>
        <v>0</v>
      </c>
    </row>
    <row r="141" spans="1:15" ht="13.5" customHeight="1">
      <c r="D141" s="20"/>
      <c r="G141" s="7"/>
      <c r="H141" s="550"/>
      <c r="I141" s="550"/>
      <c r="J141" s="550"/>
      <c r="K141" s="550"/>
      <c r="L141" s="550"/>
      <c r="O141" s="16">
        <f>COUNTIF('Sede Med Ok'!$C:$C,'Brotas Med OK'!C141) + COUNTIF('Barra Med OK'!$C:$C,'Brotas Med OK'!C141) + COUNTIF('Boca do Rio Med OK'!$C:$C,'Brotas Med OK'!C141) + COUNTIF('Cabula Med OK'!$C:$C,'Brotas Med OK'!C141) + COUNTIF('Cajazeiras Med OK'!$C:$C,'Brotas Med OK'!C141) + COUNTIF('CH Med OK'!$C:$C,'Brotas Med OK'!C141) + COUNTIF('Itapagipe Med OK'!$C:$C,'Brotas Med OK'!C141) + COUNTIF('Itapuã Med OK'!$C:$C,'Brotas Med OK'!C141) + COUNTIF('Liberdade Med OK'!$C:$C,'Brotas Med OK'!C141) + COUNTIF('Pau da Lima Med OK'!$C:$C,'Brotas Med OK'!C141) + COUNTIF('SCV Med OK'!$C:$C,'Brotas Med OK'!C141) + COUNTIF('Subúrbio Med OK'!$C:$C,'Brotas Med OK'!C141) + COUNTIF('DVIS Med OK'!$C:$C,'Brotas Med OK'!C141) + COUNTIF('CR Med OK'!$C:$C,'Brotas Med OK'!C141) + COUNTIF('CCZ Med OK'!$C:$C,'Brotas Med OK'!C141) + COUNTIF('DRCA Med OK'!$C:$C,'Brotas Med OK'!C141) + COUNTIF('SAMU Med OK'!$C:$C,'Brotas Med OK'!C141) + COUNTIF('ESPS Med OK'!$C:$C,'Brotas Med OK'!C141) + COUNTIF('LACEM Med OK'!$C:$C,'Brotas Med OK'!C141)</f>
        <v>0</v>
      </c>
    </row>
    <row r="142" spans="1:15" ht="13.5" customHeight="1">
      <c r="D142" s="20"/>
      <c r="E142" s="20"/>
      <c r="F142" s="19"/>
      <c r="G142" s="7"/>
      <c r="I142" s="7"/>
      <c r="J142" s="1"/>
      <c r="O142" s="16">
        <f>COUNTIF('Sede Med Ok'!$C:$C,'Brotas Med OK'!C142) + COUNTIF('Barra Med OK'!$C:$C,'Brotas Med OK'!C142) + COUNTIF('Boca do Rio Med OK'!$C:$C,'Brotas Med OK'!C142) + COUNTIF('Cabula Med OK'!$C:$C,'Brotas Med OK'!C142) + COUNTIF('Cajazeiras Med OK'!$C:$C,'Brotas Med OK'!C142) + COUNTIF('CH Med OK'!$C:$C,'Brotas Med OK'!C142) + COUNTIF('Itapagipe Med OK'!$C:$C,'Brotas Med OK'!C142) + COUNTIF('Itapuã Med OK'!$C:$C,'Brotas Med OK'!C142) + COUNTIF('Liberdade Med OK'!$C:$C,'Brotas Med OK'!C142) + COUNTIF('Pau da Lima Med OK'!$C:$C,'Brotas Med OK'!C142) + COUNTIF('SCV Med OK'!$C:$C,'Brotas Med OK'!C142) + COUNTIF('Subúrbio Med OK'!$C:$C,'Brotas Med OK'!C142) + COUNTIF('DVIS Med OK'!$C:$C,'Brotas Med OK'!C142) + COUNTIF('CR Med OK'!$C:$C,'Brotas Med OK'!C142) + COUNTIF('CCZ Med OK'!$C:$C,'Brotas Med OK'!C142) + COUNTIF('DRCA Med OK'!$C:$C,'Brotas Med OK'!C142) + COUNTIF('SAMU Med OK'!$C:$C,'Brotas Med OK'!C142) + COUNTIF('ESPS Med OK'!$C:$C,'Brotas Med OK'!C142) + COUNTIF('LACEM Med OK'!$C:$C,'Brotas Med OK'!C142)</f>
        <v>0</v>
      </c>
    </row>
    <row r="143" spans="1:15" ht="13.5" customHeight="1">
      <c r="A143" s="539" t="s">
        <v>29</v>
      </c>
      <c r="B143" s="551"/>
      <c r="C143" s="551"/>
      <c r="D143" s="540"/>
      <c r="E143" s="18"/>
      <c r="F143" s="18"/>
      <c r="G143" s="18"/>
      <c r="I143" s="7"/>
      <c r="J143" s="3"/>
    </row>
    <row r="144" spans="1:15" ht="13.5" customHeight="1">
      <c r="A144" s="552" t="s">
        <v>28</v>
      </c>
      <c r="B144" s="553"/>
      <c r="C144" s="553"/>
      <c r="D144" s="554"/>
      <c r="E144" s="17"/>
      <c r="F144" s="17"/>
      <c r="G144" s="17"/>
      <c r="I144" s="7"/>
      <c r="J144" s="3"/>
    </row>
    <row r="145" spans="1:7" ht="13.5" customHeight="1">
      <c r="A145" s="11" t="s">
        <v>27</v>
      </c>
      <c r="B145" s="11" t="s">
        <v>26</v>
      </c>
      <c r="C145" s="11" t="s">
        <v>25</v>
      </c>
      <c r="D145" s="11" t="s">
        <v>24</v>
      </c>
      <c r="E145" s="16"/>
      <c r="F145" s="16"/>
      <c r="G145" s="16"/>
    </row>
    <row r="146" spans="1:7" ht="13.5" customHeight="1">
      <c r="A146" s="15" t="s">
        <v>23</v>
      </c>
      <c r="B146" s="14">
        <f>COUNTIFS($A$12:$A$142,"Cond Ar Janela 7.500 BTU/h")</f>
        <v>0</v>
      </c>
      <c r="C146" s="13">
        <v>37</v>
      </c>
      <c r="D146" s="13">
        <f t="shared" ref="D146:D168" si="11">B146*C146</f>
        <v>0</v>
      </c>
      <c r="E146" s="2"/>
      <c r="F146" s="8"/>
      <c r="G146" s="7"/>
    </row>
    <row r="147" spans="1:7" ht="13.5" customHeight="1">
      <c r="A147" s="15" t="s">
        <v>22</v>
      </c>
      <c r="B147" s="14">
        <f>COUNTIFS($A$12:$A$142,"Cond Ar Janela 10.000 BTU/h")</f>
        <v>8</v>
      </c>
      <c r="C147" s="13">
        <v>210</v>
      </c>
      <c r="D147" s="13">
        <f t="shared" si="11"/>
        <v>1680</v>
      </c>
      <c r="E147" s="2"/>
      <c r="F147" s="8"/>
      <c r="G147" s="7"/>
    </row>
    <row r="148" spans="1:7" ht="13.5" customHeight="1">
      <c r="A148" s="15" t="s">
        <v>21</v>
      </c>
      <c r="B148" s="14">
        <f>COUNTIFS($A$12:$A$21,"Cond Ar Janela 18.000 BTU/h")</f>
        <v>0</v>
      </c>
      <c r="C148" s="13">
        <v>208</v>
      </c>
      <c r="D148" s="13">
        <f t="shared" si="11"/>
        <v>0</v>
      </c>
      <c r="E148" s="2"/>
      <c r="F148" s="8"/>
      <c r="G148" s="7"/>
    </row>
    <row r="149" spans="1:7" ht="13.5" customHeight="1">
      <c r="A149" s="15" t="s">
        <v>20</v>
      </c>
      <c r="B149" s="14">
        <f>COUNTIFS($A$12:$A$142,"Cond Ar Janela 21.000 BTU/h")</f>
        <v>4</v>
      </c>
      <c r="C149" s="13">
        <v>57</v>
      </c>
      <c r="D149" s="13">
        <f t="shared" si="11"/>
        <v>228</v>
      </c>
      <c r="E149" s="2"/>
      <c r="F149" s="8"/>
      <c r="G149" s="7"/>
    </row>
    <row r="150" spans="1:7" ht="13.5" customHeight="1">
      <c r="A150" s="15" t="s">
        <v>19</v>
      </c>
      <c r="B150" s="14">
        <f>COUNTIFS($A$12:$A$142,"Cond Ar Split 9.000 BTU/h Hi Wall")</f>
        <v>0</v>
      </c>
      <c r="C150" s="13">
        <v>147</v>
      </c>
      <c r="D150" s="13">
        <f t="shared" si="11"/>
        <v>0</v>
      </c>
      <c r="E150" s="2"/>
      <c r="F150" s="8"/>
      <c r="G150" s="7"/>
    </row>
    <row r="151" spans="1:7" ht="13.5" customHeight="1">
      <c r="A151" s="15" t="s">
        <v>18</v>
      </c>
      <c r="B151" s="14">
        <f>COUNTIFS($A$12:$A$142,"Cond Ar Split 12.000 BTU/h Hi Wall")</f>
        <v>57</v>
      </c>
      <c r="C151" s="13">
        <v>235</v>
      </c>
      <c r="D151" s="13">
        <f t="shared" si="11"/>
        <v>13395</v>
      </c>
      <c r="E151" s="2"/>
      <c r="F151" s="8"/>
      <c r="G151" s="7"/>
    </row>
    <row r="152" spans="1:7" ht="13.5" customHeight="1">
      <c r="A152" s="15" t="s">
        <v>17</v>
      </c>
      <c r="B152" s="14">
        <f>COUNTIFS($A$12:$A$142,"Cond Ar Split 18.000 BTU/h Hi Wall")</f>
        <v>13</v>
      </c>
      <c r="C152" s="13">
        <v>238</v>
      </c>
      <c r="D152" s="13">
        <f t="shared" si="11"/>
        <v>3094</v>
      </c>
      <c r="E152" s="2"/>
      <c r="F152" s="8"/>
      <c r="G152" s="7"/>
    </row>
    <row r="153" spans="1:7" ht="13.5" customHeight="1">
      <c r="A153" s="15" t="s">
        <v>16</v>
      </c>
      <c r="B153" s="14">
        <f>COUNTIFS($A$12:$A$142,"Cond Ar Split 22.000 BTU/h Hi Wall")</f>
        <v>0</v>
      </c>
      <c r="C153" s="13">
        <v>242</v>
      </c>
      <c r="D153" s="13">
        <f t="shared" si="11"/>
        <v>0</v>
      </c>
      <c r="E153" s="2"/>
      <c r="F153" s="8"/>
      <c r="G153" s="7"/>
    </row>
    <row r="154" spans="1:7" ht="13.5" customHeight="1">
      <c r="A154" s="15" t="s">
        <v>15</v>
      </c>
      <c r="B154" s="14">
        <f>COUNTIFS($A$12:$A$142,"Cond Ar Split 24.000 BTU/h Hi Wall")</f>
        <v>1</v>
      </c>
      <c r="C154" s="13">
        <v>260</v>
      </c>
      <c r="D154" s="13">
        <f t="shared" si="11"/>
        <v>260</v>
      </c>
      <c r="E154" s="2"/>
      <c r="F154" s="8"/>
      <c r="G154" s="7"/>
    </row>
    <row r="155" spans="1:7" ht="13.5" customHeight="1">
      <c r="A155" s="15" t="s">
        <v>14</v>
      </c>
      <c r="B155" s="14">
        <f>COUNTIFS($A$12:$A$142,"Cond Ar Split 30.000 BTU/h Hi Wall")</f>
        <v>0</v>
      </c>
      <c r="C155" s="13">
        <v>347</v>
      </c>
      <c r="D155" s="13">
        <f t="shared" si="11"/>
        <v>0</v>
      </c>
      <c r="E155" s="2"/>
      <c r="F155" s="8"/>
      <c r="G155" s="7"/>
    </row>
    <row r="156" spans="1:7" ht="13.5" customHeight="1">
      <c r="A156" s="15" t="s">
        <v>13</v>
      </c>
      <c r="B156" s="14">
        <f>COUNTIFS($A$12:$A$142,"Cond Ar Split 24.000 BTU/h Piso/Teto")</f>
        <v>0</v>
      </c>
      <c r="C156" s="13">
        <v>367</v>
      </c>
      <c r="D156" s="13">
        <f t="shared" si="11"/>
        <v>0</v>
      </c>
      <c r="E156" s="2"/>
      <c r="F156" s="8"/>
      <c r="G156" s="7"/>
    </row>
    <row r="157" spans="1:7" ht="13.5" customHeight="1">
      <c r="A157" s="15" t="s">
        <v>12</v>
      </c>
      <c r="B157" s="14">
        <f>COUNTIFS($A$12:$A$142,"Cond Ar Split 30.000 BTU/h Piso/Teto")</f>
        <v>0</v>
      </c>
      <c r="C157" s="13">
        <v>367</v>
      </c>
      <c r="D157" s="13">
        <f t="shared" si="11"/>
        <v>0</v>
      </c>
      <c r="E157" s="2"/>
      <c r="F157" s="8"/>
      <c r="G157" s="7"/>
    </row>
    <row r="158" spans="1:7" ht="13.5" customHeight="1">
      <c r="A158" s="15" t="s">
        <v>11</v>
      </c>
      <c r="B158" s="14">
        <f>COUNTIFS($A$12:$A$142,"Cond Ar Split 36.000 BTU/h Piso/Teto")</f>
        <v>0</v>
      </c>
      <c r="C158" s="13">
        <v>447</v>
      </c>
      <c r="D158" s="13">
        <f t="shared" si="11"/>
        <v>0</v>
      </c>
      <c r="E158" s="2"/>
      <c r="F158" s="8"/>
      <c r="G158" s="7"/>
    </row>
    <row r="159" spans="1:7" ht="13.5" customHeight="1">
      <c r="A159" s="15" t="s">
        <v>10</v>
      </c>
      <c r="B159" s="14">
        <f>COUNTIFS($A$12:$A$142,"Cond Ar Split 48.000 BTU/h Piso/Teto")</f>
        <v>0</v>
      </c>
      <c r="C159" s="13">
        <v>497</v>
      </c>
      <c r="D159" s="13">
        <f t="shared" si="11"/>
        <v>0</v>
      </c>
      <c r="E159" s="2"/>
      <c r="F159" s="8"/>
      <c r="G159" s="7"/>
    </row>
    <row r="160" spans="1:7" ht="13.5" customHeight="1">
      <c r="A160" s="15" t="s">
        <v>9</v>
      </c>
      <c r="B160" s="14">
        <f>COUNTIFS($A$12:$A$142,"Cond Ar Split 60.000 BTU/h Piso/Teto")</f>
        <v>1</v>
      </c>
      <c r="C160" s="13">
        <v>597</v>
      </c>
      <c r="D160" s="13">
        <f t="shared" si="11"/>
        <v>597</v>
      </c>
      <c r="E160" s="2"/>
      <c r="F160" s="8"/>
      <c r="G160" s="7"/>
    </row>
    <row r="161" spans="1:10" ht="13.5" customHeight="1">
      <c r="A161" s="15" t="s">
        <v>8</v>
      </c>
      <c r="B161" s="14">
        <f>COUNTIFS($A$12:$A$142,"Cond Ar Split 18.000 BTU/h Cassete")</f>
        <v>0</v>
      </c>
      <c r="C161" s="13">
        <v>395</v>
      </c>
      <c r="D161" s="13">
        <f t="shared" si="11"/>
        <v>0</v>
      </c>
      <c r="E161" s="2"/>
      <c r="F161" s="8"/>
      <c r="G161" s="7"/>
    </row>
    <row r="162" spans="1:10" ht="13.5" customHeight="1">
      <c r="A162" s="15" t="s">
        <v>7</v>
      </c>
      <c r="B162" s="14">
        <f>COUNTIFS($A$12:$A$142,"Cond Ar Split 24.000 BTU/h Cassete")</f>
        <v>0</v>
      </c>
      <c r="C162" s="13">
        <v>442.75</v>
      </c>
      <c r="D162" s="13">
        <f t="shared" si="11"/>
        <v>0</v>
      </c>
      <c r="E162" s="2"/>
      <c r="F162" s="8"/>
      <c r="G162" s="7"/>
    </row>
    <row r="163" spans="1:10" ht="13.5" customHeight="1">
      <c r="A163" s="15" t="s">
        <v>6</v>
      </c>
      <c r="B163" s="14">
        <f>COUNTIFS($A$12:$A$142,"Cond Ar Split 30.000 BTU/h Cassete")</f>
        <v>0</v>
      </c>
      <c r="C163" s="13">
        <v>430</v>
      </c>
      <c r="D163" s="13">
        <f t="shared" si="11"/>
        <v>0</v>
      </c>
      <c r="E163" s="2"/>
      <c r="F163" s="8"/>
      <c r="G163" s="7"/>
    </row>
    <row r="164" spans="1:10" ht="13.5" customHeight="1">
      <c r="A164" s="15" t="s">
        <v>5</v>
      </c>
      <c r="B164" s="14">
        <f>COUNTIFS($A$12:$A$142,"Cond Ar Split 36.000 BTU/h Cassete")</f>
        <v>0</v>
      </c>
      <c r="C164" s="13">
        <v>478</v>
      </c>
      <c r="D164" s="13">
        <f t="shared" si="11"/>
        <v>0</v>
      </c>
      <c r="E164" s="2"/>
      <c r="F164" s="8"/>
      <c r="G164" s="7"/>
    </row>
    <row r="165" spans="1:10" ht="13.5" customHeight="1">
      <c r="A165" s="15" t="s">
        <v>4</v>
      </c>
      <c r="B165" s="14">
        <f>COUNTIFS($A$12:$A$142,"Cond Ar Split 48.000 BTU/h Cassete")</f>
        <v>0</v>
      </c>
      <c r="C165" s="13">
        <v>577</v>
      </c>
      <c r="D165" s="13">
        <f t="shared" si="11"/>
        <v>0</v>
      </c>
      <c r="E165" s="2"/>
      <c r="F165" s="8"/>
      <c r="G165" s="7"/>
    </row>
    <row r="166" spans="1:10" ht="13.5" customHeight="1">
      <c r="A166" s="15" t="s">
        <v>3</v>
      </c>
      <c r="B166" s="14">
        <f>COUNTIFS($A$12:$A$142,"Cond Ar Split 60.000 BTU/h Cassete")</f>
        <v>0</v>
      </c>
      <c r="C166" s="13">
        <v>645</v>
      </c>
      <c r="D166" s="13">
        <f t="shared" si="11"/>
        <v>0</v>
      </c>
      <c r="E166" s="2"/>
      <c r="F166" s="8"/>
      <c r="G166" s="7"/>
    </row>
    <row r="167" spans="1:10" ht="13.5" customHeight="1">
      <c r="A167" s="15" t="s">
        <v>2</v>
      </c>
      <c r="B167" s="14">
        <f>COUNTIFS($A$12:$A$142,"Cond Ar Tri Split 36.000 BTU/h (3x12.000)")</f>
        <v>0</v>
      </c>
      <c r="C167" s="13">
        <v>147</v>
      </c>
      <c r="D167" s="13">
        <f t="shared" si="11"/>
        <v>0</v>
      </c>
      <c r="E167" s="2"/>
      <c r="F167" s="8"/>
      <c r="G167" s="7"/>
    </row>
    <row r="168" spans="1:10" ht="13.5" customHeight="1">
      <c r="A168" s="15" t="s">
        <v>1</v>
      </c>
      <c r="B168" s="14">
        <f>COUNTIFS($A$12:$A$142,"Cond Ar Portátil 12.000 BTU/h")</f>
        <v>0</v>
      </c>
      <c r="C168" s="13">
        <v>100</v>
      </c>
      <c r="D168" s="13">
        <f t="shared" si="11"/>
        <v>0</v>
      </c>
      <c r="E168" s="2"/>
      <c r="F168" s="8"/>
      <c r="G168" s="7"/>
      <c r="H168" s="393"/>
      <c r="J168" s="1"/>
    </row>
    <row r="169" spans="1:10" ht="13.5" customHeight="1">
      <c r="A169" s="12" t="s">
        <v>0</v>
      </c>
      <c r="B169" s="11">
        <f>SUM(B146:B168)</f>
        <v>84</v>
      </c>
      <c r="C169" s="10"/>
      <c r="D169" s="9">
        <f>SUM(D146:D168)</f>
        <v>19254</v>
      </c>
      <c r="E169" s="169">
        <f>D169-I132</f>
        <v>355.33333333333212</v>
      </c>
      <c r="F169" s="92"/>
      <c r="G169" s="91"/>
      <c r="H169" s="171"/>
      <c r="J169" s="1"/>
    </row>
    <row r="173" spans="1:10" ht="13.5" customHeight="1">
      <c r="J173" s="3"/>
    </row>
  </sheetData>
  <mergeCells count="27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141:L141"/>
    <mergeCell ref="A143:D143"/>
    <mergeCell ref="A144:D144"/>
    <mergeCell ref="C11:E11"/>
    <mergeCell ref="G11:I11"/>
    <mergeCell ref="D13:E13"/>
    <mergeCell ref="A135:I135"/>
    <mergeCell ref="A139:D139"/>
    <mergeCell ref="E139:I139"/>
    <mergeCell ref="A138:D138"/>
    <mergeCell ref="E138:I138"/>
  </mergeCells>
  <conditionalFormatting sqref="C1:C1048576">
    <cfRule type="duplicateValues" dxfId="40" priority="2"/>
    <cfRule type="expression" dxfId="39" priority="3">
      <formula>$O1&gt;0</formula>
    </cfRule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70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4"/>
  <sheetViews>
    <sheetView showGridLines="0" workbookViewId="0">
      <pane ySplit="11" topLeftCell="A12" activePane="bottomLeft" state="frozen"/>
      <selection activeCell="G94" sqref="G94"/>
      <selection pane="bottomLeft" activeCell="H29" sqref="H29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332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16" customFormat="1" ht="13.5" customHeight="1">
      <c r="A12" s="537" t="s">
        <v>20</v>
      </c>
      <c r="B12" s="538"/>
      <c r="C12" s="437">
        <v>2</v>
      </c>
      <c r="D12" s="224">
        <v>57</v>
      </c>
      <c r="E12" s="14">
        <v>20</v>
      </c>
      <c r="F12" s="13">
        <f>D12/30*C12*E12</f>
        <v>76</v>
      </c>
    </row>
    <row r="13" spans="1:6" s="16" customFormat="1" ht="13.5" customHeight="1">
      <c r="A13" s="537" t="s">
        <v>17</v>
      </c>
      <c r="B13" s="538"/>
      <c r="C13" s="69">
        <v>2</v>
      </c>
      <c r="D13" s="224">
        <v>238</v>
      </c>
      <c r="E13" s="14">
        <v>10</v>
      </c>
      <c r="F13" s="13">
        <f>D13/30*C13*E13</f>
        <v>158.66666666666669</v>
      </c>
    </row>
    <row r="14" spans="1:6" ht="14.25" customHeight="1">
      <c r="A14" s="555"/>
      <c r="B14" s="556"/>
      <c r="C14" s="168"/>
      <c r="D14" s="191"/>
      <c r="E14" s="190"/>
      <c r="F14" s="84"/>
    </row>
    <row r="15" spans="1:6" ht="13.5" customHeight="1">
      <c r="A15" s="514" t="s">
        <v>333</v>
      </c>
      <c r="B15" s="516"/>
      <c r="C15" s="83">
        <f>SUM(C12:C14)</f>
        <v>4</v>
      </c>
      <c r="D15" s="82"/>
      <c r="E15" s="82"/>
      <c r="F15" s="189">
        <f>SUM(F12:F14)</f>
        <v>234.66666666666669</v>
      </c>
    </row>
    <row r="16" spans="1:6" ht="13.5" customHeight="1">
      <c r="A16" s="4"/>
      <c r="B16" s="80"/>
      <c r="C16" s="4"/>
      <c r="D16" s="79"/>
      <c r="E16" s="78"/>
      <c r="F16" s="77" t="s">
        <v>1085</v>
      </c>
    </row>
    <row r="17" spans="1:9" ht="13.5" customHeight="1">
      <c r="B17" s="20"/>
      <c r="D17" s="124"/>
      <c r="E17" s="19"/>
      <c r="F17" s="162"/>
      <c r="H17" s="182"/>
    </row>
    <row r="18" spans="1:9" ht="13.5" customHeight="1">
      <c r="A18" s="536" t="s">
        <v>33</v>
      </c>
      <c r="B18" s="536"/>
      <c r="C18" s="536"/>
      <c r="D18" s="536"/>
      <c r="E18" s="536"/>
      <c r="F18" s="536"/>
      <c r="G18" s="25"/>
      <c r="H18" s="188"/>
      <c r="I18" s="25"/>
    </row>
    <row r="20" spans="1:9" ht="13.5" customHeight="1">
      <c r="A20" s="18" t="s">
        <v>32</v>
      </c>
      <c r="B20" s="1"/>
      <c r="F20" s="22"/>
      <c r="G20" s="7"/>
      <c r="I20" s="23"/>
    </row>
    <row r="21" spans="1:9" ht="60" customHeight="1">
      <c r="A21" s="532"/>
      <c r="B21" s="518"/>
      <c r="C21" s="533"/>
      <c r="D21" s="547"/>
      <c r="E21" s="547"/>
      <c r="F21" s="547"/>
    </row>
    <row r="22" spans="1:9" ht="13.5" customHeight="1">
      <c r="A22" s="535" t="s">
        <v>31</v>
      </c>
      <c r="B22" s="535"/>
      <c r="C22" s="535"/>
      <c r="D22" s="75"/>
      <c r="E22" s="75" t="s">
        <v>30</v>
      </c>
      <c r="F22" s="75"/>
      <c r="G22" s="18"/>
      <c r="H22" s="18"/>
      <c r="I22" s="18"/>
    </row>
    <row r="94" spans="7:7" ht="13.5" customHeight="1">
      <c r="G94" s="1">
        <v>238</v>
      </c>
    </row>
  </sheetData>
  <mergeCells count="20">
    <mergeCell ref="A12:B12"/>
    <mergeCell ref="A13:B13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21:C21"/>
    <mergeCell ref="D21:F21"/>
    <mergeCell ref="A22:C22"/>
    <mergeCell ref="A18:F18"/>
    <mergeCell ref="A14:B14"/>
    <mergeCell ref="A15:B15"/>
  </mergeCells>
  <printOptions horizontalCentered="1"/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O377"/>
  <sheetViews>
    <sheetView showGridLines="0" view="pageBreakPreview" topLeftCell="A313" zoomScale="60" workbookViewId="0">
      <selection activeCell="D308" sqref="D308"/>
    </sheetView>
  </sheetViews>
  <sheetFormatPr defaultRowHeight="13.5" customHeight="1"/>
  <cols>
    <col min="1" max="1" width="53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2" bestFit="1" customWidth="1"/>
    <col min="9" max="9" width="20.85546875" style="494" customWidth="1"/>
    <col min="10" max="10" width="35.28515625" style="2" bestFit="1" customWidth="1"/>
    <col min="11" max="11" width="10.42578125" style="2" bestFit="1" customWidth="1"/>
    <col min="12" max="12" width="8.28515625" style="192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418</v>
      </c>
      <c r="F8" s="521"/>
      <c r="G8" s="521"/>
      <c r="H8" s="521"/>
      <c r="I8" s="522"/>
      <c r="J8" s="18"/>
    </row>
    <row r="9" spans="1:15" ht="13.5" customHeight="1">
      <c r="A9" s="517" t="s">
        <v>417</v>
      </c>
      <c r="B9" s="517"/>
      <c r="C9" s="514" t="s">
        <v>123</v>
      </c>
      <c r="D9" s="515"/>
      <c r="E9" s="515"/>
      <c r="F9" s="516"/>
      <c r="G9" s="514" t="s">
        <v>1147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495" t="s">
        <v>24</v>
      </c>
      <c r="J13" s="11" t="s">
        <v>115</v>
      </c>
      <c r="K13" s="11" t="s">
        <v>114</v>
      </c>
      <c r="L13" s="218"/>
    </row>
    <row r="14" spans="1:15" customFormat="1" ht="13.5" customHeight="1">
      <c r="I14" s="496"/>
      <c r="O14">
        <f>COUNTIF('Sede Med Ok'!$C:$C,'Cabula Med OK'!C14) + COUNTIF('Barra Med OK'!$C:$C,'Cabula Med OK'!C14) + COUNTIF('Boca do Rio Med OK'!$C:$C,'Cabula Med OK'!C14) + COUNTIF('Brotas Med OK'!$C:$C,'Cabula Med OK'!C14) + COUNTIF('Cajazeiras Med OK'!$C:$C,'Cabula Med OK'!C14) + COUNTIF('CH Med OK'!$C:$C,'Cabula Med OK'!C14) + COUNTIF('Itapagipe Med OK'!$C:$C,'Cabula Med OK'!C14) + COUNTIF('Itapuã Med OK'!$C:$C,'Cabula Med OK'!C14) + COUNTIF('Liberdade Med OK'!$C:$C,'Cabula Med OK'!C14) + COUNTIF('Pau da Lima Med OK'!$C:$C,'Cabula Med OK'!C14) + COUNTIF('SCV Med OK'!$C:$C,'Cabula Med OK'!C14) + COUNTIF('Subúrbio Med OK'!$C:$C,'Cabula Med OK'!C14) + COUNTIF('DVIS Med OK'!$C:$C,'Cabula Med OK'!C14) + COUNTIF('CR Med OK'!$C:$C,'Cabula Med OK'!C14) + COUNTIF('CCZ Med OK'!$C:$C,'Cabula Med OK'!C14) + COUNTIF('DRCA Med OK'!$C:$C,'Cabula Med OK'!C14) + COUNTIF('SAMU Med OK'!$C:$C,'Cabula Med OK'!C14) + COUNTIF('ESPS Med OK'!$C:$C,'Cabula Med OK'!C14) + COUNTIF('LACEM Med OK'!$C:$C,'Cabula Med OK'!C14)</f>
        <v>0</v>
      </c>
    </row>
    <row r="15" spans="1:15" customFormat="1" ht="13.5" customHeight="1">
      <c r="A15" s="15" t="s">
        <v>18</v>
      </c>
      <c r="B15" s="61">
        <v>45667</v>
      </c>
      <c r="C15" s="468">
        <v>14245</v>
      </c>
      <c r="D15" s="61">
        <v>45667</v>
      </c>
      <c r="E15" s="61">
        <v>45687</v>
      </c>
      <c r="F15" s="42">
        <f>(E15-D15)+1</f>
        <v>21</v>
      </c>
      <c r="G15" s="68">
        <v>235</v>
      </c>
      <c r="H15" s="449">
        <v>1</v>
      </c>
      <c r="I15" s="497">
        <f>G15/30*H15*F15</f>
        <v>164.5</v>
      </c>
      <c r="J15" s="64" t="s">
        <v>581</v>
      </c>
      <c r="K15" s="449">
        <v>73701</v>
      </c>
      <c r="L15" t="s">
        <v>1109</v>
      </c>
    </row>
    <row r="16" spans="1:15" ht="13.5" customHeight="1">
      <c r="A16" s="15" t="s">
        <v>18</v>
      </c>
      <c r="B16" s="61">
        <v>45547</v>
      </c>
      <c r="C16" s="447">
        <v>13843</v>
      </c>
      <c r="D16" s="61">
        <v>45658</v>
      </c>
      <c r="E16" s="61">
        <v>45687</v>
      </c>
      <c r="F16" s="42">
        <f>(E16-D16)+1</f>
        <v>30</v>
      </c>
      <c r="G16" s="68">
        <v>235</v>
      </c>
      <c r="H16" s="449">
        <v>1</v>
      </c>
      <c r="I16" s="497">
        <f>G16/30*H16*F16</f>
        <v>235</v>
      </c>
      <c r="J16" s="212" t="s">
        <v>216</v>
      </c>
      <c r="K16" s="449">
        <v>68041</v>
      </c>
      <c r="O16">
        <f>COUNTIF('Sede Med Ok'!$C:$C,'Cabula Med OK'!C16) + COUNTIF('Barra Med OK'!$C:$C,'Cabula Med OK'!C16) + COUNTIF('Boca do Rio Med OK'!$C:$C,'Cabula Med OK'!C16) + COUNTIF('Brotas Med OK'!$C:$C,'Cabula Med OK'!C16) + COUNTIF('Cajazeiras Med OK'!$C:$C,'Cabula Med OK'!C16) + COUNTIF('CH Med OK'!$C:$C,'Cabula Med OK'!C16) + COUNTIF('Itapagipe Med OK'!$C:$C,'Cabula Med OK'!C16) + COUNTIF('Itapuã Med OK'!$C:$C,'Cabula Med OK'!C16) + COUNTIF('Liberdade Med OK'!$C:$C,'Cabula Med OK'!C16) + COUNTIF('Pau da Lima Med OK'!$C:$C,'Cabula Med OK'!C16) + COUNTIF('SCV Med OK'!$C:$C,'Cabula Med OK'!C16) + COUNTIF('Subúrbio Med OK'!$C:$C,'Cabula Med OK'!C16) + COUNTIF('DVIS Med OK'!$C:$C,'Cabula Med OK'!C16) + COUNTIF('CR Med OK'!$C:$C,'Cabula Med OK'!C16) + COUNTIF('CCZ Med OK'!$C:$C,'Cabula Med OK'!C16) + COUNTIF('DRCA Med OK'!$C:$C,'Cabula Med OK'!C16) + COUNTIF('SAMU Med OK'!$C:$C,'Cabula Med OK'!C16) + COUNTIF('ESPS Med OK'!$C:$C,'Cabula Med OK'!C16) + COUNTIF('LACEM Med OK'!$C:$C,'Cabula Med OK'!C16)</f>
        <v>0</v>
      </c>
    </row>
    <row r="17" spans="1:15" ht="13.5" customHeight="1">
      <c r="A17" s="15" t="s">
        <v>18</v>
      </c>
      <c r="B17" s="61">
        <v>45536</v>
      </c>
      <c r="C17" s="122">
        <v>10139</v>
      </c>
      <c r="D17" s="61">
        <v>45658</v>
      </c>
      <c r="E17" s="61">
        <v>45687</v>
      </c>
      <c r="F17" s="42">
        <f>(E17-D17)+1</f>
        <v>30</v>
      </c>
      <c r="G17" s="68">
        <v>235</v>
      </c>
      <c r="H17" s="14">
        <v>1</v>
      </c>
      <c r="I17" s="497">
        <f>G17/30*H17*F17</f>
        <v>235</v>
      </c>
      <c r="J17" s="52" t="s">
        <v>416</v>
      </c>
      <c r="K17" s="14"/>
      <c r="O17">
        <f>COUNTIF('Sede Med Ok'!$C:$C,'Cabula Med OK'!C17) + COUNTIF('Barra Med OK'!$C:$C,'Cabula Med OK'!C17) + COUNTIF('Boca do Rio Med OK'!$C:$C,'Cabula Med OK'!C17) + COUNTIF('Brotas Med OK'!$C:$C,'Cabula Med OK'!C17) + COUNTIF('Cajazeiras Med OK'!$C:$C,'Cabula Med OK'!C17) + COUNTIF('CH Med OK'!$C:$C,'Cabula Med OK'!C17) + COUNTIF('Itapagipe Med OK'!$C:$C,'Cabula Med OK'!C17) + COUNTIF('Itapuã Med OK'!$C:$C,'Cabula Med OK'!C17) + COUNTIF('Liberdade Med OK'!$C:$C,'Cabula Med OK'!C17) + COUNTIF('Pau da Lima Med OK'!$C:$C,'Cabula Med OK'!C17) + COUNTIF('SCV Med OK'!$C:$C,'Cabula Med OK'!C17) + COUNTIF('Subúrbio Med OK'!$C:$C,'Cabula Med OK'!C17) + COUNTIF('DVIS Med OK'!$C:$C,'Cabula Med OK'!C17) + COUNTIF('CR Med OK'!$C:$C,'Cabula Med OK'!C17) + COUNTIF('CCZ Med OK'!$C:$C,'Cabula Med OK'!C17) + COUNTIF('DRCA Med OK'!$C:$C,'Cabula Med OK'!C17) + COUNTIF('SAMU Med OK'!$C:$C,'Cabula Med OK'!C17) + COUNTIF('ESPS Med OK'!$C:$C,'Cabula Med OK'!C17) + COUNTIF('LACEM Med OK'!$C:$C,'Cabula Med OK'!C17)</f>
        <v>0</v>
      </c>
    </row>
    <row r="18" spans="1:15" ht="13.5" customHeight="1">
      <c r="A18" s="15" t="s">
        <v>17</v>
      </c>
      <c r="B18" s="61">
        <v>45600</v>
      </c>
      <c r="C18" s="122">
        <v>16505</v>
      </c>
      <c r="D18" s="61">
        <v>45658</v>
      </c>
      <c r="E18" s="61">
        <v>45687</v>
      </c>
      <c r="F18" s="42">
        <f>(E18-D18)+1</f>
        <v>30</v>
      </c>
      <c r="G18" s="68">
        <v>238</v>
      </c>
      <c r="H18" s="14">
        <v>1</v>
      </c>
      <c r="I18" s="497">
        <f>G18/30*H18*F18</f>
        <v>238</v>
      </c>
      <c r="J18" s="52" t="s">
        <v>1096</v>
      </c>
      <c r="K18" s="14">
        <v>70943</v>
      </c>
      <c r="O18">
        <f>COUNTIF('Sede Med Ok'!$C:$C,'Cabula Med OK'!C18) + COUNTIF('Barra Med OK'!$C:$C,'Cabula Med OK'!C18) + COUNTIF('Boca do Rio Med OK'!$C:$C,'Cabula Med OK'!C18) + COUNTIF('Brotas Med OK'!$C:$C,'Cabula Med OK'!C18) + COUNTIF('Cajazeiras Med OK'!$C:$C,'Cabula Med OK'!C18) + COUNTIF('CH Med OK'!$C:$C,'Cabula Med OK'!C18) + COUNTIF('Itapagipe Med OK'!$C:$C,'Cabula Med OK'!C18) + COUNTIF('Itapuã Med OK'!$C:$C,'Cabula Med OK'!C18) + COUNTIF('Liberdade Med OK'!$C:$C,'Cabula Med OK'!C18) + COUNTIF('Pau da Lima Med OK'!$C:$C,'Cabula Med OK'!C18) + COUNTIF('SCV Med OK'!$C:$C,'Cabula Med OK'!C18) + COUNTIF('Subúrbio Med OK'!$C:$C,'Cabula Med OK'!C18) + COUNTIF('DVIS Med OK'!$C:$C,'Cabula Med OK'!C18) + COUNTIF('CR Med OK'!$C:$C,'Cabula Med OK'!C18) + COUNTIF('CCZ Med OK'!$C:$C,'Cabula Med OK'!C18) + COUNTIF('DRCA Med OK'!$C:$C,'Cabula Med OK'!C18) + COUNTIF('SAMU Med OK'!$C:$C,'Cabula Med OK'!C18) + COUNTIF('ESPS Med OK'!$C:$C,'Cabula Med OK'!C18) + COUNTIF('LACEM Med OK'!$C:$C,'Cabula Med OK'!C18)</f>
        <v>0</v>
      </c>
    </row>
    <row r="19" spans="1:15" ht="13.5" customHeight="1">
      <c r="A19" s="15"/>
      <c r="B19" s="14"/>
      <c r="C19" s="14"/>
      <c r="D19" s="66"/>
      <c r="E19" s="66"/>
      <c r="F19" s="42"/>
      <c r="G19" s="68"/>
      <c r="H19" s="14"/>
      <c r="I19" s="498">
        <v>0</v>
      </c>
      <c r="J19" s="217"/>
      <c r="K19" s="14"/>
      <c r="O19">
        <f>COUNTIF('Sede Med Ok'!$C:$C,'Cabula Med OK'!C19) + COUNTIF('Barra Med OK'!$C:$C,'Cabula Med OK'!C19) + COUNTIF('Boca do Rio Med OK'!$C:$C,'Cabula Med OK'!C19) + COUNTIF('Brotas Med OK'!$C:$C,'Cabula Med OK'!C19) + COUNTIF('Cajazeiras Med OK'!$C:$C,'Cabula Med OK'!C19) + COUNTIF('CH Med OK'!$C:$C,'Cabula Med OK'!C19) + COUNTIF('Itapagipe Med OK'!$C:$C,'Cabula Med OK'!C19) + COUNTIF('Itapuã Med OK'!$C:$C,'Cabula Med OK'!C19) + COUNTIF('Liberdade Med OK'!$C:$C,'Cabula Med OK'!C19) + COUNTIF('Pau da Lima Med OK'!$C:$C,'Cabula Med OK'!C19) + COUNTIF('SCV Med OK'!$C:$C,'Cabula Med OK'!C19) + COUNTIF('Subúrbio Med OK'!$C:$C,'Cabula Med OK'!C19) + COUNTIF('DVIS Med OK'!$C:$C,'Cabula Med OK'!C19) + COUNTIF('CR Med OK'!$C:$C,'Cabula Med OK'!C19) + COUNTIF('CCZ Med OK'!$C:$C,'Cabula Med OK'!C19) + COUNTIF('DRCA Med OK'!$C:$C,'Cabula Med OK'!C19) + COUNTIF('SAMU Med OK'!$C:$C,'Cabula Med OK'!C19) + COUNTIF('ESPS Med OK'!$C:$C,'Cabula Med OK'!C19) + COUNTIF('LACEM Med OK'!$C:$C,'Cabula Med OK'!C19)</f>
        <v>0</v>
      </c>
    </row>
    <row r="20" spans="1:15" ht="13.5" customHeight="1">
      <c r="A20" s="38" t="s">
        <v>415</v>
      </c>
      <c r="B20" s="10"/>
      <c r="C20" s="10"/>
      <c r="D20" s="36"/>
      <c r="E20" s="36"/>
      <c r="F20" s="37"/>
      <c r="G20" s="36"/>
      <c r="H20" s="11">
        <f>SUM(H15:H19)</f>
        <v>4</v>
      </c>
      <c r="I20" s="499">
        <f>SUM(I15:I19)</f>
        <v>872.5</v>
      </c>
      <c r="J20" s="35"/>
      <c r="K20" s="107"/>
      <c r="O20">
        <f>COUNTIF('Sede Med Ok'!$C:$C,'Cabula Med OK'!C20) + COUNTIF('Barra Med OK'!$C:$C,'Cabula Med OK'!C20) + COUNTIF('Boca do Rio Med OK'!$C:$C,'Cabula Med OK'!C20) + COUNTIF('Brotas Med OK'!$C:$C,'Cabula Med OK'!C20) + COUNTIF('Cajazeiras Med OK'!$C:$C,'Cabula Med OK'!C20) + COUNTIF('CH Med OK'!$C:$C,'Cabula Med OK'!C20) + COUNTIF('Itapagipe Med OK'!$C:$C,'Cabula Med OK'!C20) + COUNTIF('Itapuã Med OK'!$C:$C,'Cabula Med OK'!C20) + COUNTIF('Liberdade Med OK'!$C:$C,'Cabula Med OK'!C20) + COUNTIF('Pau da Lima Med OK'!$C:$C,'Cabula Med OK'!C20) + COUNTIF('SCV Med OK'!$C:$C,'Cabula Med OK'!C20) + COUNTIF('Subúrbio Med OK'!$C:$C,'Cabula Med OK'!C20) + COUNTIF('DVIS Med OK'!$C:$C,'Cabula Med OK'!C20) + COUNTIF('CR Med OK'!$C:$C,'Cabula Med OK'!C20) + COUNTIF('CCZ Med OK'!$C:$C,'Cabula Med OK'!C20) + COUNTIF('DRCA Med OK'!$C:$C,'Cabula Med OK'!C20) + COUNTIF('SAMU Med OK'!$C:$C,'Cabula Med OK'!C20) + COUNTIF('ESPS Med OK'!$C:$C,'Cabula Med OK'!C20) + COUNTIF('LACEM Med OK'!$C:$C,'Cabula Med OK'!C20)</f>
        <v>0</v>
      </c>
    </row>
    <row r="21" spans="1:15" ht="13.5" customHeight="1">
      <c r="D21" s="20"/>
      <c r="E21" s="20"/>
      <c r="F21" s="19"/>
      <c r="G21" s="7"/>
      <c r="I21" s="500"/>
      <c r="J21" s="3"/>
      <c r="O21">
        <f>COUNTIF('Sede Med Ok'!$C:$C,'Cabula Med OK'!C21) + COUNTIF('Barra Med OK'!$C:$C,'Cabula Med OK'!C21) + COUNTIF('Boca do Rio Med OK'!$C:$C,'Cabula Med OK'!C21) + COUNTIF('Brotas Med OK'!$C:$C,'Cabula Med OK'!C21) + COUNTIF('Cajazeiras Med OK'!$C:$C,'Cabula Med OK'!C21) + COUNTIF('CH Med OK'!$C:$C,'Cabula Med OK'!C21) + COUNTIF('Itapagipe Med OK'!$C:$C,'Cabula Med OK'!C21) + COUNTIF('Itapuã Med OK'!$C:$C,'Cabula Med OK'!C21) + COUNTIF('Liberdade Med OK'!$C:$C,'Cabula Med OK'!C21) + COUNTIF('Pau da Lima Med OK'!$C:$C,'Cabula Med OK'!C21) + COUNTIF('SCV Med OK'!$C:$C,'Cabula Med OK'!C21) + COUNTIF('Subúrbio Med OK'!$C:$C,'Cabula Med OK'!C21) + COUNTIF('DVIS Med OK'!$C:$C,'Cabula Med OK'!C21) + COUNTIF('CR Med OK'!$C:$C,'Cabula Med OK'!C21) + COUNTIF('CCZ Med OK'!$C:$C,'Cabula Med OK'!C21) + COUNTIF('DRCA Med OK'!$C:$C,'Cabula Med OK'!C21) + COUNTIF('SAMU Med OK'!$C:$C,'Cabula Med OK'!C21) + COUNTIF('ESPS Med OK'!$C:$C,'Cabula Med OK'!C21) + COUNTIF('LACEM Med OK'!$C:$C,'Cabula Med OK'!C21)</f>
        <v>0</v>
      </c>
    </row>
    <row r="22" spans="1:15" ht="13.5" customHeight="1">
      <c r="A22" s="15" t="s">
        <v>18</v>
      </c>
      <c r="B22" s="61">
        <v>45536</v>
      </c>
      <c r="C22" s="14">
        <v>169</v>
      </c>
      <c r="D22" s="61">
        <v>45658</v>
      </c>
      <c r="E22" s="61">
        <v>45687</v>
      </c>
      <c r="F22" s="42">
        <f>(E22-D22)+1</f>
        <v>30</v>
      </c>
      <c r="G22" s="65">
        <v>235</v>
      </c>
      <c r="H22" s="14">
        <v>1</v>
      </c>
      <c r="I22" s="501">
        <f>G22/30*H22*F22</f>
        <v>235</v>
      </c>
      <c r="J22" s="67" t="s">
        <v>329</v>
      </c>
      <c r="K22" s="63"/>
      <c r="O22">
        <f>COUNTIF('Sede Med Ok'!$C:$C,'Cabula Med OK'!C22) + COUNTIF('Barra Med OK'!$C:$C,'Cabula Med OK'!C22) + COUNTIF('Boca do Rio Med OK'!$C:$C,'Cabula Med OK'!C22) + COUNTIF('Brotas Med OK'!$C:$C,'Cabula Med OK'!C22) + COUNTIF('Cajazeiras Med OK'!$C:$C,'Cabula Med OK'!C22) + COUNTIF('CH Med OK'!$C:$C,'Cabula Med OK'!C22) + COUNTIF('Itapagipe Med OK'!$C:$C,'Cabula Med OK'!C22) + COUNTIF('Itapuã Med OK'!$C:$C,'Cabula Med OK'!C22) + COUNTIF('Liberdade Med OK'!$C:$C,'Cabula Med OK'!C22) + COUNTIF('Pau da Lima Med OK'!$C:$C,'Cabula Med OK'!C22) + COUNTIF('SCV Med OK'!$C:$C,'Cabula Med OK'!C22) + COUNTIF('Subúrbio Med OK'!$C:$C,'Cabula Med OK'!C22) + COUNTIF('DVIS Med OK'!$C:$C,'Cabula Med OK'!C22) + COUNTIF('CR Med OK'!$C:$C,'Cabula Med OK'!C22) + COUNTIF('CCZ Med OK'!$C:$C,'Cabula Med OK'!C22) + COUNTIF('DRCA Med OK'!$C:$C,'Cabula Med OK'!C22) + COUNTIF('SAMU Med OK'!$C:$C,'Cabula Med OK'!C22) + COUNTIF('ESPS Med OK'!$C:$C,'Cabula Med OK'!C22) + COUNTIF('LACEM Med OK'!$C:$C,'Cabula Med OK'!C22)</f>
        <v>0</v>
      </c>
    </row>
    <row r="23" spans="1:15" ht="13.5" customHeight="1">
      <c r="A23" s="15" t="s">
        <v>18</v>
      </c>
      <c r="B23" s="61">
        <v>45536</v>
      </c>
      <c r="C23" s="14">
        <v>222</v>
      </c>
      <c r="D23" s="61">
        <v>45658</v>
      </c>
      <c r="E23" s="61">
        <v>45687</v>
      </c>
      <c r="F23" s="42">
        <f>(E23-D23)+1</f>
        <v>30</v>
      </c>
      <c r="G23" s="65">
        <v>235</v>
      </c>
      <c r="H23" s="14">
        <v>1</v>
      </c>
      <c r="I23" s="501">
        <f>G23/30*H23*F23</f>
        <v>235</v>
      </c>
      <c r="J23" s="67" t="s">
        <v>414</v>
      </c>
      <c r="K23" s="63"/>
      <c r="O23">
        <f>COUNTIF('Sede Med Ok'!$C:$C,'Cabula Med OK'!C23) + COUNTIF('Barra Med OK'!$C:$C,'Cabula Med OK'!C23) + COUNTIF('Boca do Rio Med OK'!$C:$C,'Cabula Med OK'!C23) + COUNTIF('Brotas Med OK'!$C:$C,'Cabula Med OK'!C23) + COUNTIF('Cajazeiras Med OK'!$C:$C,'Cabula Med OK'!C23) + COUNTIF('CH Med OK'!$C:$C,'Cabula Med OK'!C23) + COUNTIF('Itapagipe Med OK'!$C:$C,'Cabula Med OK'!C23) + COUNTIF('Itapuã Med OK'!$C:$C,'Cabula Med OK'!C23) + COUNTIF('Liberdade Med OK'!$C:$C,'Cabula Med OK'!C23) + COUNTIF('Pau da Lima Med OK'!$C:$C,'Cabula Med OK'!C23) + COUNTIF('SCV Med OK'!$C:$C,'Cabula Med OK'!C23) + COUNTIF('Subúrbio Med OK'!$C:$C,'Cabula Med OK'!C23) + COUNTIF('DVIS Med OK'!$C:$C,'Cabula Med OK'!C23) + COUNTIF('CR Med OK'!$C:$C,'Cabula Med OK'!C23) + COUNTIF('CCZ Med OK'!$C:$C,'Cabula Med OK'!C23) + COUNTIF('DRCA Med OK'!$C:$C,'Cabula Med OK'!C23) + COUNTIF('SAMU Med OK'!$C:$C,'Cabula Med OK'!C23) + COUNTIF('ESPS Med OK'!$C:$C,'Cabula Med OK'!C23) + COUNTIF('LACEM Med OK'!$C:$C,'Cabula Med OK'!C23)</f>
        <v>0</v>
      </c>
    </row>
    <row r="24" spans="1:15" ht="13.5" customHeight="1">
      <c r="A24" s="15" t="s">
        <v>17</v>
      </c>
      <c r="B24" s="61">
        <v>45536</v>
      </c>
      <c r="C24" s="14">
        <v>170</v>
      </c>
      <c r="D24" s="61">
        <v>45658</v>
      </c>
      <c r="E24" s="61">
        <v>45687</v>
      </c>
      <c r="F24" s="42">
        <f>(E24-D24)+1</f>
        <v>30</v>
      </c>
      <c r="G24" s="65">
        <v>238</v>
      </c>
      <c r="H24" s="14">
        <v>1</v>
      </c>
      <c r="I24" s="501">
        <f>G24/30*H24*F24</f>
        <v>238</v>
      </c>
      <c r="J24" s="67" t="s">
        <v>413</v>
      </c>
      <c r="K24" s="63"/>
      <c r="O24">
        <f>COUNTIF('Sede Med Ok'!$C:$C,'Cabula Med OK'!C24) + COUNTIF('Barra Med OK'!$C:$C,'Cabula Med OK'!C24) + COUNTIF('Boca do Rio Med OK'!$C:$C,'Cabula Med OK'!C24) + COUNTIF('Brotas Med OK'!$C:$C,'Cabula Med OK'!C24) + COUNTIF('Cajazeiras Med OK'!$C:$C,'Cabula Med OK'!C24) + COUNTIF('CH Med OK'!$C:$C,'Cabula Med OK'!C24) + COUNTIF('Itapagipe Med OK'!$C:$C,'Cabula Med OK'!C24) + COUNTIF('Itapuã Med OK'!$C:$C,'Cabula Med OK'!C24) + COUNTIF('Liberdade Med OK'!$C:$C,'Cabula Med OK'!C24) + COUNTIF('Pau da Lima Med OK'!$C:$C,'Cabula Med OK'!C24) + COUNTIF('SCV Med OK'!$C:$C,'Cabula Med OK'!C24) + COUNTIF('Subúrbio Med OK'!$C:$C,'Cabula Med OK'!C24) + COUNTIF('DVIS Med OK'!$C:$C,'Cabula Med OK'!C24) + COUNTIF('CR Med OK'!$C:$C,'Cabula Med OK'!C24) + COUNTIF('CCZ Med OK'!$C:$C,'Cabula Med OK'!C24) + COUNTIF('DRCA Med OK'!$C:$C,'Cabula Med OK'!C24) + COUNTIF('SAMU Med OK'!$C:$C,'Cabula Med OK'!C24) + COUNTIF('ESPS Med OK'!$C:$C,'Cabula Med OK'!C24) + COUNTIF('LACEM Med OK'!$C:$C,'Cabula Med OK'!C24)</f>
        <v>0</v>
      </c>
    </row>
    <row r="25" spans="1:15" ht="13.5" customHeight="1">
      <c r="A25" s="203"/>
      <c r="B25" s="66"/>
      <c r="C25" s="202"/>
      <c r="D25" s="101"/>
      <c r="E25" s="101"/>
      <c r="F25" s="102"/>
      <c r="G25" s="101"/>
      <c r="H25" s="44"/>
      <c r="I25" s="501">
        <f>G25/30*H25*F25</f>
        <v>0</v>
      </c>
      <c r="J25" s="39"/>
      <c r="K25" s="51"/>
      <c r="O25">
        <f>COUNTIF('Sede Med Ok'!$C:$C,'Cabula Med OK'!C25) + COUNTIF('Barra Med OK'!$C:$C,'Cabula Med OK'!C25) + COUNTIF('Boca do Rio Med OK'!$C:$C,'Cabula Med OK'!C25) + COUNTIF('Brotas Med OK'!$C:$C,'Cabula Med OK'!C25) + COUNTIF('Cajazeiras Med OK'!$C:$C,'Cabula Med OK'!C25) + COUNTIF('CH Med OK'!$C:$C,'Cabula Med OK'!C25) + COUNTIF('Itapagipe Med OK'!$C:$C,'Cabula Med OK'!C25) + COUNTIF('Itapuã Med OK'!$C:$C,'Cabula Med OK'!C25) + COUNTIF('Liberdade Med OK'!$C:$C,'Cabula Med OK'!C25) + COUNTIF('Pau da Lima Med OK'!$C:$C,'Cabula Med OK'!C25) + COUNTIF('SCV Med OK'!$C:$C,'Cabula Med OK'!C25) + COUNTIF('Subúrbio Med OK'!$C:$C,'Cabula Med OK'!C25) + COUNTIF('DVIS Med OK'!$C:$C,'Cabula Med OK'!C25) + COUNTIF('CR Med OK'!$C:$C,'Cabula Med OK'!C25) + COUNTIF('CCZ Med OK'!$C:$C,'Cabula Med OK'!C25) + COUNTIF('DRCA Med OK'!$C:$C,'Cabula Med OK'!C25) + COUNTIF('SAMU Med OK'!$C:$C,'Cabula Med OK'!C25) + COUNTIF('ESPS Med OK'!$C:$C,'Cabula Med OK'!C25) + COUNTIF('LACEM Med OK'!$C:$C,'Cabula Med OK'!C25)</f>
        <v>0</v>
      </c>
    </row>
    <row r="26" spans="1:15" ht="13.5" customHeight="1">
      <c r="A26" s="38" t="s">
        <v>412</v>
      </c>
      <c r="B26" s="10"/>
      <c r="C26" s="10"/>
      <c r="D26" s="36"/>
      <c r="E26" s="36"/>
      <c r="F26" s="37"/>
      <c r="G26" s="36"/>
      <c r="H26" s="11">
        <f>SUM(H22:H25)</f>
        <v>3</v>
      </c>
      <c r="I26" s="499">
        <f>SUM(I22:I25)</f>
        <v>708</v>
      </c>
      <c r="J26" s="35"/>
      <c r="K26" s="107"/>
      <c r="O26">
        <f>COUNTIF('Sede Med Ok'!$C:$C,'Cabula Med OK'!C26) + COUNTIF('Barra Med OK'!$C:$C,'Cabula Med OK'!C26) + COUNTIF('Boca do Rio Med OK'!$C:$C,'Cabula Med OK'!C26) + COUNTIF('Brotas Med OK'!$C:$C,'Cabula Med OK'!C26) + COUNTIF('Cajazeiras Med OK'!$C:$C,'Cabula Med OK'!C26) + COUNTIF('CH Med OK'!$C:$C,'Cabula Med OK'!C26) + COUNTIF('Itapagipe Med OK'!$C:$C,'Cabula Med OK'!C26) + COUNTIF('Itapuã Med OK'!$C:$C,'Cabula Med OK'!C26) + COUNTIF('Liberdade Med OK'!$C:$C,'Cabula Med OK'!C26) + COUNTIF('Pau da Lima Med OK'!$C:$C,'Cabula Med OK'!C26) + COUNTIF('SCV Med OK'!$C:$C,'Cabula Med OK'!C26) + COUNTIF('Subúrbio Med OK'!$C:$C,'Cabula Med OK'!C26) + COUNTIF('DVIS Med OK'!$C:$C,'Cabula Med OK'!C26) + COUNTIF('CR Med OK'!$C:$C,'Cabula Med OK'!C26) + COUNTIF('CCZ Med OK'!$C:$C,'Cabula Med OK'!C26) + COUNTIF('DRCA Med OK'!$C:$C,'Cabula Med OK'!C26) + COUNTIF('SAMU Med OK'!$C:$C,'Cabula Med OK'!C26) + COUNTIF('ESPS Med OK'!$C:$C,'Cabula Med OK'!C26) + COUNTIF('LACEM Med OK'!$C:$C,'Cabula Med OK'!C26)</f>
        <v>0</v>
      </c>
    </row>
    <row r="27" spans="1:15" ht="13.5" customHeight="1">
      <c r="A27" s="539"/>
      <c r="B27" s="551"/>
      <c r="C27" s="551"/>
      <c r="D27" s="551"/>
      <c r="E27" s="551"/>
      <c r="F27" s="551"/>
      <c r="G27" s="551"/>
      <c r="H27" s="551"/>
      <c r="I27" s="551"/>
      <c r="J27" s="551"/>
      <c r="K27" s="551"/>
      <c r="L27" s="477"/>
      <c r="O27"/>
    </row>
    <row r="28" spans="1:15" ht="13.5" customHeight="1">
      <c r="A28" s="15" t="s">
        <v>18</v>
      </c>
      <c r="B28" s="61">
        <v>45658</v>
      </c>
      <c r="C28" s="104">
        <v>14187</v>
      </c>
      <c r="D28" s="61">
        <v>45658</v>
      </c>
      <c r="E28" s="61">
        <v>45687</v>
      </c>
      <c r="F28" s="42">
        <f>(E28-D28)+1</f>
        <v>30</v>
      </c>
      <c r="G28" s="65">
        <v>235</v>
      </c>
      <c r="H28" s="472">
        <v>1</v>
      </c>
      <c r="I28" s="501">
        <f>G28/30*H28*F28</f>
        <v>235</v>
      </c>
      <c r="J28" s="67" t="s">
        <v>149</v>
      </c>
      <c r="K28" s="470">
        <v>73232</v>
      </c>
      <c r="O28">
        <f>COUNTIF('Sede Med Ok'!$C:$C,'Cabula Med OK'!C28) + COUNTIF('Barra Med OK'!$C:$C,'Cabula Med OK'!C28) + COUNTIF('Boca do Rio Med OK'!$C:$C,'Cabula Med OK'!C28) + COUNTIF('Brotas Med OK'!$C:$C,'Cabula Med OK'!C28) + COUNTIF('Cajazeiras Med OK'!$C:$C,'Cabula Med OK'!C28) + COUNTIF('CH Med OK'!$C:$C,'Cabula Med OK'!C28) + COUNTIF('Itapagipe Med OK'!$C:$C,'Cabula Med OK'!C28) + COUNTIF('Itapuã Med OK'!$C:$C,'Cabula Med OK'!C28) + COUNTIF('Liberdade Med OK'!$C:$C,'Cabula Med OK'!C28) + COUNTIF('Pau da Lima Med OK'!$C:$C,'Cabula Med OK'!C28) + COUNTIF('SCV Med OK'!$C:$C,'Cabula Med OK'!C28) + COUNTIF('Subúrbio Med OK'!$C:$C,'Cabula Med OK'!C28) + COUNTIF('DVIS Med OK'!$C:$C,'Cabula Med OK'!C28) + COUNTIF('CR Med OK'!$C:$C,'Cabula Med OK'!C28) + COUNTIF('CCZ Med OK'!$C:$C,'Cabula Med OK'!C28) + COUNTIF('DRCA Med OK'!$C:$C,'Cabula Med OK'!C28) + COUNTIF('SAMU Med OK'!$C:$C,'Cabula Med OK'!C28) + COUNTIF('ESPS Med OK'!$C:$C,'Cabula Med OK'!C28) + COUNTIF('LACEM Med OK'!$C:$C,'Cabula Med OK'!C28)</f>
        <v>0</v>
      </c>
    </row>
    <row r="29" spans="1:15" ht="13.5" customHeight="1">
      <c r="A29" s="15" t="s">
        <v>18</v>
      </c>
      <c r="B29" s="61">
        <v>45658</v>
      </c>
      <c r="C29" s="104">
        <v>14210</v>
      </c>
      <c r="D29" s="61">
        <v>45658</v>
      </c>
      <c r="E29" s="61">
        <v>45687</v>
      </c>
      <c r="F29" s="42">
        <f>(E29-D29)+1</f>
        <v>30</v>
      </c>
      <c r="G29" s="65">
        <v>235</v>
      </c>
      <c r="H29" s="472">
        <v>1</v>
      </c>
      <c r="I29" s="501">
        <f>G29/30*H29*F29</f>
        <v>235</v>
      </c>
      <c r="J29" s="67" t="s">
        <v>219</v>
      </c>
      <c r="K29" s="470">
        <v>73232</v>
      </c>
      <c r="O29">
        <f>COUNTIF('Sede Med Ok'!$C:$C,'Cabula Med OK'!C29) + COUNTIF('Barra Med OK'!$C:$C,'Cabula Med OK'!C29) + COUNTIF('Boca do Rio Med OK'!$C:$C,'Cabula Med OK'!C29) + COUNTIF('Brotas Med OK'!$C:$C,'Cabula Med OK'!C29) + COUNTIF('Cajazeiras Med OK'!$C:$C,'Cabula Med OK'!C29) + COUNTIF('CH Med OK'!$C:$C,'Cabula Med OK'!C29) + COUNTIF('Itapagipe Med OK'!$C:$C,'Cabula Med OK'!C29) + COUNTIF('Itapuã Med OK'!$C:$C,'Cabula Med OK'!C29) + COUNTIF('Liberdade Med OK'!$C:$C,'Cabula Med OK'!C29) + COUNTIF('Pau da Lima Med OK'!$C:$C,'Cabula Med OK'!C29) + COUNTIF('SCV Med OK'!$C:$C,'Cabula Med OK'!C29) + COUNTIF('Subúrbio Med OK'!$C:$C,'Cabula Med OK'!C29) + COUNTIF('DVIS Med OK'!$C:$C,'Cabula Med OK'!C29) + COUNTIF('CR Med OK'!$C:$C,'Cabula Med OK'!C29) + COUNTIF('CCZ Med OK'!$C:$C,'Cabula Med OK'!C29) + COUNTIF('DRCA Med OK'!$C:$C,'Cabula Med OK'!C29) + COUNTIF('SAMU Med OK'!$C:$C,'Cabula Med OK'!C29) + COUNTIF('ESPS Med OK'!$C:$C,'Cabula Med OK'!C29) + COUNTIF('LACEM Med OK'!$C:$C,'Cabula Med OK'!C29)</f>
        <v>0</v>
      </c>
    </row>
    <row r="30" spans="1:15" ht="13.5" customHeight="1">
      <c r="A30" s="203"/>
      <c r="B30" s="66"/>
      <c r="C30" s="202"/>
      <c r="D30" s="101"/>
      <c r="E30" s="101"/>
      <c r="F30" s="102"/>
      <c r="G30" s="101"/>
      <c r="H30" s="473"/>
      <c r="I30" s="501">
        <f>G30/30*H30*F30</f>
        <v>0</v>
      </c>
      <c r="J30" s="39"/>
      <c r="K30" s="51"/>
      <c r="O30">
        <f>COUNTIF('Sede Med Ok'!$C:$C,'Cabula Med OK'!C30) + COUNTIF('Barra Med OK'!$C:$C,'Cabula Med OK'!C30) + COUNTIF('Boca do Rio Med OK'!$C:$C,'Cabula Med OK'!C30) + COUNTIF('Brotas Med OK'!$C:$C,'Cabula Med OK'!C30) + COUNTIF('Cajazeiras Med OK'!$C:$C,'Cabula Med OK'!C30) + COUNTIF('CH Med OK'!$C:$C,'Cabula Med OK'!C30) + COUNTIF('Itapagipe Med OK'!$C:$C,'Cabula Med OK'!C30) + COUNTIF('Itapuã Med OK'!$C:$C,'Cabula Med OK'!C30) + COUNTIF('Liberdade Med OK'!$C:$C,'Cabula Med OK'!C30) + COUNTIF('Pau da Lima Med OK'!$C:$C,'Cabula Med OK'!C30) + COUNTIF('SCV Med OK'!$C:$C,'Cabula Med OK'!C30) + COUNTIF('Subúrbio Med OK'!$C:$C,'Cabula Med OK'!C30) + COUNTIF('DVIS Med OK'!$C:$C,'Cabula Med OK'!C30) + COUNTIF('CR Med OK'!$C:$C,'Cabula Med OK'!C30) + COUNTIF('CCZ Med OK'!$C:$C,'Cabula Med OK'!C30) + COUNTIF('DRCA Med OK'!$C:$C,'Cabula Med OK'!C30) + COUNTIF('SAMU Med OK'!$C:$C,'Cabula Med OK'!C30) + COUNTIF('ESPS Med OK'!$C:$C,'Cabula Med OK'!C30) + COUNTIF('LACEM Med OK'!$C:$C,'Cabula Med OK'!C30)</f>
        <v>0</v>
      </c>
    </row>
    <row r="31" spans="1:15" ht="13.5" customHeight="1">
      <c r="A31" s="471" t="s">
        <v>1185</v>
      </c>
      <c r="B31" s="10"/>
      <c r="C31" s="10"/>
      <c r="D31" s="36"/>
      <c r="E31" s="36"/>
      <c r="F31" s="37"/>
      <c r="G31" s="36"/>
      <c r="H31" s="469">
        <f>SUM(H28:H30)</f>
        <v>2</v>
      </c>
      <c r="I31" s="499">
        <f>SUM(I28:I30)</f>
        <v>470</v>
      </c>
      <c r="J31" s="35"/>
      <c r="K31" s="107"/>
      <c r="O31">
        <f>COUNTIF('Sede Med Ok'!$C:$C,'Cabula Med OK'!C31) + COUNTIF('Barra Med OK'!$C:$C,'Cabula Med OK'!C31) + COUNTIF('Boca do Rio Med OK'!$C:$C,'Cabula Med OK'!C31) + COUNTIF('Brotas Med OK'!$C:$C,'Cabula Med OK'!C31) + COUNTIF('Cajazeiras Med OK'!$C:$C,'Cabula Med OK'!C31) + COUNTIF('CH Med OK'!$C:$C,'Cabula Med OK'!C31) + COUNTIF('Itapagipe Med OK'!$C:$C,'Cabula Med OK'!C31) + COUNTIF('Itapuã Med OK'!$C:$C,'Cabula Med OK'!C31) + COUNTIF('Liberdade Med OK'!$C:$C,'Cabula Med OK'!C31) + COUNTIF('Pau da Lima Med OK'!$C:$C,'Cabula Med OK'!C31) + COUNTIF('SCV Med OK'!$C:$C,'Cabula Med OK'!C31) + COUNTIF('Subúrbio Med OK'!$C:$C,'Cabula Med OK'!C31) + COUNTIF('DVIS Med OK'!$C:$C,'Cabula Med OK'!C31) + COUNTIF('CR Med OK'!$C:$C,'Cabula Med OK'!C31) + COUNTIF('CCZ Med OK'!$C:$C,'Cabula Med OK'!C31) + COUNTIF('DRCA Med OK'!$C:$C,'Cabula Med OK'!C31) + COUNTIF('SAMU Med OK'!$C:$C,'Cabula Med OK'!C31) + COUNTIF('ESPS Med OK'!$C:$C,'Cabula Med OK'!C31) + COUNTIF('LACEM Med OK'!$C:$C,'Cabula Med OK'!C31)</f>
        <v>0</v>
      </c>
    </row>
    <row r="32" spans="1:15" ht="13.5" customHeight="1">
      <c r="A32" s="147"/>
      <c r="B32" s="32"/>
      <c r="C32" s="32"/>
      <c r="D32" s="33"/>
      <c r="E32" s="33"/>
      <c r="F32" s="34"/>
      <c r="G32" s="33"/>
      <c r="H32" s="32"/>
      <c r="I32" s="502"/>
      <c r="J32" s="30"/>
      <c r="K32" s="70"/>
      <c r="O32">
        <f>COUNTIF('Sede Med Ok'!$C:$C,'Cabula Med OK'!C32) + COUNTIF('Barra Med OK'!$C:$C,'Cabula Med OK'!C32) + COUNTIF('Boca do Rio Med OK'!$C:$C,'Cabula Med OK'!C32) + COUNTIF('Brotas Med OK'!$C:$C,'Cabula Med OK'!C32) + COUNTIF('Cajazeiras Med OK'!$C:$C,'Cabula Med OK'!C32) + COUNTIF('CH Med OK'!$C:$C,'Cabula Med OK'!C32) + COUNTIF('Itapagipe Med OK'!$C:$C,'Cabula Med OK'!C32) + COUNTIF('Itapuã Med OK'!$C:$C,'Cabula Med OK'!C32) + COUNTIF('Liberdade Med OK'!$C:$C,'Cabula Med OK'!C32) + COUNTIF('Pau da Lima Med OK'!$C:$C,'Cabula Med OK'!C32) + COUNTIF('SCV Med OK'!$C:$C,'Cabula Med OK'!C32) + COUNTIF('Subúrbio Med OK'!$C:$C,'Cabula Med OK'!C32) + COUNTIF('DVIS Med OK'!$C:$C,'Cabula Med OK'!C32) + COUNTIF('CR Med OK'!$C:$C,'Cabula Med OK'!C32) + COUNTIF('CCZ Med OK'!$C:$C,'Cabula Med OK'!C32) + COUNTIF('DRCA Med OK'!$C:$C,'Cabula Med OK'!C32) + COUNTIF('SAMU Med OK'!$C:$C,'Cabula Med OK'!C32) + COUNTIF('ESPS Med OK'!$C:$C,'Cabula Med OK'!C32) + COUNTIF('LACEM Med OK'!$C:$C,'Cabula Med OK'!C32)</f>
        <v>0</v>
      </c>
    </row>
    <row r="33" spans="1:15" ht="13.5" customHeight="1">
      <c r="A33" s="15" t="s">
        <v>18</v>
      </c>
      <c r="B33" s="61">
        <v>45536</v>
      </c>
      <c r="C33" s="14">
        <v>12529</v>
      </c>
      <c r="D33" s="61">
        <v>45658</v>
      </c>
      <c r="E33" s="61">
        <v>45687</v>
      </c>
      <c r="F33" s="42">
        <f t="shared" ref="F33:F39" si="0">(E33-D33)+1</f>
        <v>30</v>
      </c>
      <c r="G33" s="68">
        <v>235</v>
      </c>
      <c r="H33" s="14">
        <v>1</v>
      </c>
      <c r="I33" s="497">
        <f t="shared" ref="I33:I39" si="1">G33/30*H33*F33</f>
        <v>235</v>
      </c>
      <c r="J33" s="52" t="s">
        <v>210</v>
      </c>
      <c r="K33" s="14"/>
      <c r="O33">
        <f>COUNTIF('Sede Med Ok'!$C:$C,'Cabula Med OK'!C33) + COUNTIF('Barra Med OK'!$C:$C,'Cabula Med OK'!C33) + COUNTIF('Boca do Rio Med OK'!$C:$C,'Cabula Med OK'!C33) + COUNTIF('Brotas Med OK'!$C:$C,'Cabula Med OK'!C33) + COUNTIF('Cajazeiras Med OK'!$C:$C,'Cabula Med OK'!C33) + COUNTIF('CH Med OK'!$C:$C,'Cabula Med OK'!C33) + COUNTIF('Itapagipe Med OK'!$C:$C,'Cabula Med OK'!C33) + COUNTIF('Itapuã Med OK'!$C:$C,'Cabula Med OK'!C33) + COUNTIF('Liberdade Med OK'!$C:$C,'Cabula Med OK'!C33) + COUNTIF('Pau da Lima Med OK'!$C:$C,'Cabula Med OK'!C33) + COUNTIF('SCV Med OK'!$C:$C,'Cabula Med OK'!C33) + COUNTIF('Subúrbio Med OK'!$C:$C,'Cabula Med OK'!C33) + COUNTIF('DVIS Med OK'!$C:$C,'Cabula Med OK'!C33) + COUNTIF('CR Med OK'!$C:$C,'Cabula Med OK'!C33) + COUNTIF('CCZ Med OK'!$C:$C,'Cabula Med OK'!C33) + COUNTIF('DRCA Med OK'!$C:$C,'Cabula Med OK'!C33) + COUNTIF('SAMU Med OK'!$C:$C,'Cabula Med OK'!C33) + COUNTIF('ESPS Med OK'!$C:$C,'Cabula Med OK'!C33) + COUNTIF('LACEM Med OK'!$C:$C,'Cabula Med OK'!C33)</f>
        <v>0</v>
      </c>
    </row>
    <row r="34" spans="1:15" ht="13.5" customHeight="1">
      <c r="A34" s="15" t="s">
        <v>18</v>
      </c>
      <c r="B34" s="61">
        <v>45536</v>
      </c>
      <c r="C34" s="14">
        <v>12468</v>
      </c>
      <c r="D34" s="61">
        <v>45658</v>
      </c>
      <c r="E34" s="61">
        <v>45687</v>
      </c>
      <c r="F34" s="42">
        <f t="shared" si="0"/>
        <v>30</v>
      </c>
      <c r="G34" s="68">
        <v>235</v>
      </c>
      <c r="H34" s="14">
        <v>1</v>
      </c>
      <c r="I34" s="497">
        <f t="shared" si="1"/>
        <v>235</v>
      </c>
      <c r="J34" s="52" t="s">
        <v>345</v>
      </c>
      <c r="K34" s="14"/>
      <c r="O34">
        <f>COUNTIF('Sede Med Ok'!$C:$C,'Cabula Med OK'!C34) + COUNTIF('Barra Med OK'!$C:$C,'Cabula Med OK'!C34) + COUNTIF('Boca do Rio Med OK'!$C:$C,'Cabula Med OK'!C34) + COUNTIF('Brotas Med OK'!$C:$C,'Cabula Med OK'!C34) + COUNTIF('Cajazeiras Med OK'!$C:$C,'Cabula Med OK'!C34) + COUNTIF('CH Med OK'!$C:$C,'Cabula Med OK'!C34) + COUNTIF('Itapagipe Med OK'!$C:$C,'Cabula Med OK'!C34) + COUNTIF('Itapuã Med OK'!$C:$C,'Cabula Med OK'!C34) + COUNTIF('Liberdade Med OK'!$C:$C,'Cabula Med OK'!C34) + COUNTIF('Pau da Lima Med OK'!$C:$C,'Cabula Med OK'!C34) + COUNTIF('SCV Med OK'!$C:$C,'Cabula Med OK'!C34) + COUNTIF('Subúrbio Med OK'!$C:$C,'Cabula Med OK'!C34) + COUNTIF('DVIS Med OK'!$C:$C,'Cabula Med OK'!C34) + COUNTIF('CR Med OK'!$C:$C,'Cabula Med OK'!C34) + COUNTIF('CCZ Med OK'!$C:$C,'Cabula Med OK'!C34) + COUNTIF('DRCA Med OK'!$C:$C,'Cabula Med OK'!C34) + COUNTIF('SAMU Med OK'!$C:$C,'Cabula Med OK'!C34) + COUNTIF('ESPS Med OK'!$C:$C,'Cabula Med OK'!C34) + COUNTIF('LACEM Med OK'!$C:$C,'Cabula Med OK'!C34)</f>
        <v>0</v>
      </c>
    </row>
    <row r="35" spans="1:15" ht="13.5" customHeight="1">
      <c r="A35" s="15" t="s">
        <v>18</v>
      </c>
      <c r="B35" s="61">
        <v>45536</v>
      </c>
      <c r="C35" s="14">
        <v>12477</v>
      </c>
      <c r="D35" s="61">
        <v>45658</v>
      </c>
      <c r="E35" s="61">
        <v>45687</v>
      </c>
      <c r="F35" s="42">
        <f t="shared" si="0"/>
        <v>30</v>
      </c>
      <c r="G35" s="68">
        <v>235</v>
      </c>
      <c r="H35" s="14">
        <v>1</v>
      </c>
      <c r="I35" s="497">
        <f t="shared" si="1"/>
        <v>235</v>
      </c>
      <c r="J35" s="52" t="s">
        <v>344</v>
      </c>
      <c r="K35" s="14"/>
      <c r="O35">
        <f>COUNTIF('Sede Med Ok'!$C:$C,'Cabula Med OK'!C35) + COUNTIF('Barra Med OK'!$C:$C,'Cabula Med OK'!C35) + COUNTIF('Boca do Rio Med OK'!$C:$C,'Cabula Med OK'!C35) + COUNTIF('Brotas Med OK'!$C:$C,'Cabula Med OK'!C35) + COUNTIF('Cajazeiras Med OK'!$C:$C,'Cabula Med OK'!C35) + COUNTIF('CH Med OK'!$C:$C,'Cabula Med OK'!C35) + COUNTIF('Itapagipe Med OK'!$C:$C,'Cabula Med OK'!C35) + COUNTIF('Itapuã Med OK'!$C:$C,'Cabula Med OK'!C35) + COUNTIF('Liberdade Med OK'!$C:$C,'Cabula Med OK'!C35) + COUNTIF('Pau da Lima Med OK'!$C:$C,'Cabula Med OK'!C35) + COUNTIF('SCV Med OK'!$C:$C,'Cabula Med OK'!C35) + COUNTIF('Subúrbio Med OK'!$C:$C,'Cabula Med OK'!C35) + COUNTIF('DVIS Med OK'!$C:$C,'Cabula Med OK'!C35) + COUNTIF('CR Med OK'!$C:$C,'Cabula Med OK'!C35) + COUNTIF('CCZ Med OK'!$C:$C,'Cabula Med OK'!C35) + COUNTIF('DRCA Med OK'!$C:$C,'Cabula Med OK'!C35) + COUNTIF('SAMU Med OK'!$C:$C,'Cabula Med OK'!C35) + COUNTIF('ESPS Med OK'!$C:$C,'Cabula Med OK'!C35) + COUNTIF('LACEM Med OK'!$C:$C,'Cabula Med OK'!C35)</f>
        <v>0</v>
      </c>
    </row>
    <row r="36" spans="1:15" ht="13.5" customHeight="1">
      <c r="A36" s="15" t="s">
        <v>18</v>
      </c>
      <c r="B36" s="61">
        <v>45536</v>
      </c>
      <c r="C36" s="14">
        <v>12473</v>
      </c>
      <c r="D36" s="61">
        <v>45658</v>
      </c>
      <c r="E36" s="61">
        <v>45687</v>
      </c>
      <c r="F36" s="42">
        <f t="shared" si="0"/>
        <v>30</v>
      </c>
      <c r="G36" s="68">
        <v>235</v>
      </c>
      <c r="H36" s="14">
        <v>1</v>
      </c>
      <c r="I36" s="497">
        <f t="shared" si="1"/>
        <v>235</v>
      </c>
      <c r="J36" s="52" t="s">
        <v>411</v>
      </c>
      <c r="K36" s="14"/>
      <c r="O36">
        <f>COUNTIF('Sede Med Ok'!$C:$C,'Cabula Med OK'!C36) + COUNTIF('Barra Med OK'!$C:$C,'Cabula Med OK'!C36) + COUNTIF('Boca do Rio Med OK'!$C:$C,'Cabula Med OK'!C36) + COUNTIF('Brotas Med OK'!$C:$C,'Cabula Med OK'!C36) + COUNTIF('Cajazeiras Med OK'!$C:$C,'Cabula Med OK'!C36) + COUNTIF('CH Med OK'!$C:$C,'Cabula Med OK'!C36) + COUNTIF('Itapagipe Med OK'!$C:$C,'Cabula Med OK'!C36) + COUNTIF('Itapuã Med OK'!$C:$C,'Cabula Med OK'!C36) + COUNTIF('Liberdade Med OK'!$C:$C,'Cabula Med OK'!C36) + COUNTIF('Pau da Lima Med OK'!$C:$C,'Cabula Med OK'!C36) + COUNTIF('SCV Med OK'!$C:$C,'Cabula Med OK'!C36) + COUNTIF('Subúrbio Med OK'!$C:$C,'Cabula Med OK'!C36) + COUNTIF('DVIS Med OK'!$C:$C,'Cabula Med OK'!C36) + COUNTIF('CR Med OK'!$C:$C,'Cabula Med OK'!C36) + COUNTIF('CCZ Med OK'!$C:$C,'Cabula Med OK'!C36) + COUNTIF('DRCA Med OK'!$C:$C,'Cabula Med OK'!C36) + COUNTIF('SAMU Med OK'!$C:$C,'Cabula Med OK'!C36) + COUNTIF('ESPS Med OK'!$C:$C,'Cabula Med OK'!C36) + COUNTIF('LACEM Med OK'!$C:$C,'Cabula Med OK'!C36)</f>
        <v>0</v>
      </c>
    </row>
    <row r="37" spans="1:15" ht="13.5" customHeight="1">
      <c r="A37" s="15" t="s">
        <v>18</v>
      </c>
      <c r="B37" s="61">
        <v>45536</v>
      </c>
      <c r="C37" s="14">
        <v>12480</v>
      </c>
      <c r="D37" s="61">
        <v>45658</v>
      </c>
      <c r="E37" s="61">
        <v>45687</v>
      </c>
      <c r="F37" s="42">
        <f t="shared" si="0"/>
        <v>30</v>
      </c>
      <c r="G37" s="68">
        <v>235</v>
      </c>
      <c r="H37" s="14">
        <v>1</v>
      </c>
      <c r="I37" s="497">
        <f t="shared" si="1"/>
        <v>235</v>
      </c>
      <c r="J37" s="52" t="s">
        <v>410</v>
      </c>
      <c r="K37" s="14"/>
      <c r="O37">
        <f>COUNTIF('Sede Med Ok'!$C:$C,'Cabula Med OK'!C37) + COUNTIF('Barra Med OK'!$C:$C,'Cabula Med OK'!C37) + COUNTIF('Boca do Rio Med OK'!$C:$C,'Cabula Med OK'!C37) + COUNTIF('Brotas Med OK'!$C:$C,'Cabula Med OK'!C37) + COUNTIF('Cajazeiras Med OK'!$C:$C,'Cabula Med OK'!C37) + COUNTIF('CH Med OK'!$C:$C,'Cabula Med OK'!C37) + COUNTIF('Itapagipe Med OK'!$C:$C,'Cabula Med OK'!C37) + COUNTIF('Itapuã Med OK'!$C:$C,'Cabula Med OK'!C37) + COUNTIF('Liberdade Med OK'!$C:$C,'Cabula Med OK'!C37) + COUNTIF('Pau da Lima Med OK'!$C:$C,'Cabula Med OK'!C37) + COUNTIF('SCV Med OK'!$C:$C,'Cabula Med OK'!C37) + COUNTIF('Subúrbio Med OK'!$C:$C,'Cabula Med OK'!C37) + COUNTIF('DVIS Med OK'!$C:$C,'Cabula Med OK'!C37) + COUNTIF('CR Med OK'!$C:$C,'Cabula Med OK'!C37) + COUNTIF('CCZ Med OK'!$C:$C,'Cabula Med OK'!C37) + COUNTIF('DRCA Med OK'!$C:$C,'Cabula Med OK'!C37) + COUNTIF('SAMU Med OK'!$C:$C,'Cabula Med OK'!C37) + COUNTIF('ESPS Med OK'!$C:$C,'Cabula Med OK'!C37) + COUNTIF('LACEM Med OK'!$C:$C,'Cabula Med OK'!C37)</f>
        <v>0</v>
      </c>
    </row>
    <row r="38" spans="1:15" ht="13.5" customHeight="1">
      <c r="A38" s="15" t="s">
        <v>18</v>
      </c>
      <c r="B38" s="61">
        <v>45536</v>
      </c>
      <c r="C38" s="14">
        <v>12505</v>
      </c>
      <c r="D38" s="61">
        <v>45658</v>
      </c>
      <c r="E38" s="61">
        <v>45687</v>
      </c>
      <c r="F38" s="42">
        <f t="shared" si="0"/>
        <v>30</v>
      </c>
      <c r="G38" s="68">
        <v>235</v>
      </c>
      <c r="H38" s="14">
        <v>1</v>
      </c>
      <c r="I38" s="497">
        <f t="shared" si="1"/>
        <v>235</v>
      </c>
      <c r="J38" s="121" t="s">
        <v>409</v>
      </c>
      <c r="K38" s="14"/>
      <c r="O38">
        <f>COUNTIF('Sede Med Ok'!$C:$C,'Cabula Med OK'!C38) + COUNTIF('Barra Med OK'!$C:$C,'Cabula Med OK'!C38) + COUNTIF('Boca do Rio Med OK'!$C:$C,'Cabula Med OK'!C38) + COUNTIF('Brotas Med OK'!$C:$C,'Cabula Med OK'!C38) + COUNTIF('Cajazeiras Med OK'!$C:$C,'Cabula Med OK'!C38) + COUNTIF('CH Med OK'!$C:$C,'Cabula Med OK'!C38) + COUNTIF('Itapagipe Med OK'!$C:$C,'Cabula Med OK'!C38) + COUNTIF('Itapuã Med OK'!$C:$C,'Cabula Med OK'!C38) + COUNTIF('Liberdade Med OK'!$C:$C,'Cabula Med OK'!C38) + COUNTIF('Pau da Lima Med OK'!$C:$C,'Cabula Med OK'!C38) + COUNTIF('SCV Med OK'!$C:$C,'Cabula Med OK'!C38) + COUNTIF('Subúrbio Med OK'!$C:$C,'Cabula Med OK'!C38) + COUNTIF('DVIS Med OK'!$C:$C,'Cabula Med OK'!C38) + COUNTIF('CR Med OK'!$C:$C,'Cabula Med OK'!C38) + COUNTIF('CCZ Med OK'!$C:$C,'Cabula Med OK'!C38) + COUNTIF('DRCA Med OK'!$C:$C,'Cabula Med OK'!C38) + COUNTIF('SAMU Med OK'!$C:$C,'Cabula Med OK'!C38) + COUNTIF('ESPS Med OK'!$C:$C,'Cabula Med OK'!C38) + COUNTIF('LACEM Med OK'!$C:$C,'Cabula Med OK'!C38)</f>
        <v>0</v>
      </c>
    </row>
    <row r="39" spans="1:15" ht="13.5" customHeight="1">
      <c r="A39" s="15" t="s">
        <v>18</v>
      </c>
      <c r="B39" s="61">
        <v>45536</v>
      </c>
      <c r="C39" s="14">
        <v>12484</v>
      </c>
      <c r="D39" s="61">
        <v>45658</v>
      </c>
      <c r="E39" s="61">
        <v>45687</v>
      </c>
      <c r="F39" s="42">
        <f t="shared" si="0"/>
        <v>30</v>
      </c>
      <c r="G39" s="68">
        <v>235</v>
      </c>
      <c r="H39" s="14">
        <v>1</v>
      </c>
      <c r="I39" s="497">
        <f t="shared" si="1"/>
        <v>235</v>
      </c>
      <c r="J39" s="121" t="s">
        <v>408</v>
      </c>
      <c r="K39" s="14"/>
      <c r="O39">
        <f>COUNTIF('Sede Med Ok'!$C:$C,'Cabula Med OK'!C39) + COUNTIF('Barra Med OK'!$C:$C,'Cabula Med OK'!C39) + COUNTIF('Boca do Rio Med OK'!$C:$C,'Cabula Med OK'!C39) + COUNTIF('Brotas Med OK'!$C:$C,'Cabula Med OK'!C39) + COUNTIF('Cajazeiras Med OK'!$C:$C,'Cabula Med OK'!C39) + COUNTIF('CH Med OK'!$C:$C,'Cabula Med OK'!C39) + COUNTIF('Itapagipe Med OK'!$C:$C,'Cabula Med OK'!C39) + COUNTIF('Itapuã Med OK'!$C:$C,'Cabula Med OK'!C39) + COUNTIF('Liberdade Med OK'!$C:$C,'Cabula Med OK'!C39) + COUNTIF('Pau da Lima Med OK'!$C:$C,'Cabula Med OK'!C39) + COUNTIF('SCV Med OK'!$C:$C,'Cabula Med OK'!C39) + COUNTIF('Subúrbio Med OK'!$C:$C,'Cabula Med OK'!C39) + COUNTIF('DVIS Med OK'!$C:$C,'Cabula Med OK'!C39) + COUNTIF('CR Med OK'!$C:$C,'Cabula Med OK'!C39) + COUNTIF('CCZ Med OK'!$C:$C,'Cabula Med OK'!C39) + COUNTIF('DRCA Med OK'!$C:$C,'Cabula Med OK'!C39) + COUNTIF('SAMU Med OK'!$C:$C,'Cabula Med OK'!C39) + COUNTIF('ESPS Med OK'!$C:$C,'Cabula Med OK'!C39) + COUNTIF('LACEM Med OK'!$C:$C,'Cabula Med OK'!C39)</f>
        <v>0</v>
      </c>
    </row>
    <row r="40" spans="1:15" ht="13.5" customHeight="1">
      <c r="A40" s="15"/>
      <c r="B40" s="14"/>
      <c r="C40" s="14"/>
      <c r="D40" s="66"/>
      <c r="E40" s="66"/>
      <c r="F40" s="42"/>
      <c r="G40" s="68"/>
      <c r="H40" s="14"/>
      <c r="I40" s="498"/>
      <c r="J40" s="198"/>
      <c r="K40" s="14"/>
      <c r="O40">
        <f>COUNTIF('Sede Med Ok'!$C:$C,'Cabula Med OK'!C40) + COUNTIF('Barra Med OK'!$C:$C,'Cabula Med OK'!C40) + COUNTIF('Boca do Rio Med OK'!$C:$C,'Cabula Med OK'!C40) + COUNTIF('Brotas Med OK'!$C:$C,'Cabula Med OK'!C40) + COUNTIF('Cajazeiras Med OK'!$C:$C,'Cabula Med OK'!C40) + COUNTIF('CH Med OK'!$C:$C,'Cabula Med OK'!C40) + COUNTIF('Itapagipe Med OK'!$C:$C,'Cabula Med OK'!C40) + COUNTIF('Itapuã Med OK'!$C:$C,'Cabula Med OK'!C40) + COUNTIF('Liberdade Med OK'!$C:$C,'Cabula Med OK'!C40) + COUNTIF('Pau da Lima Med OK'!$C:$C,'Cabula Med OK'!C40) + COUNTIF('SCV Med OK'!$C:$C,'Cabula Med OK'!C40) + COUNTIF('Subúrbio Med OK'!$C:$C,'Cabula Med OK'!C40) + COUNTIF('DVIS Med OK'!$C:$C,'Cabula Med OK'!C40) + COUNTIF('CR Med OK'!$C:$C,'Cabula Med OK'!C40) + COUNTIF('CCZ Med OK'!$C:$C,'Cabula Med OK'!C40) + COUNTIF('DRCA Med OK'!$C:$C,'Cabula Med OK'!C40) + COUNTIF('SAMU Med OK'!$C:$C,'Cabula Med OK'!C40) + COUNTIF('ESPS Med OK'!$C:$C,'Cabula Med OK'!C40) + COUNTIF('LACEM Med OK'!$C:$C,'Cabula Med OK'!C40)</f>
        <v>0</v>
      </c>
    </row>
    <row r="41" spans="1:15" ht="13.5" customHeight="1">
      <c r="A41" s="38" t="s">
        <v>407</v>
      </c>
      <c r="B41" s="11"/>
      <c r="C41" s="11"/>
      <c r="D41" s="36"/>
      <c r="E41" s="36"/>
      <c r="F41" s="37"/>
      <c r="G41" s="36"/>
      <c r="H41" s="11">
        <f>SUM(H33:H40)</f>
        <v>7</v>
      </c>
      <c r="I41" s="499">
        <f>SUM(I33:I40)</f>
        <v>1645</v>
      </c>
      <c r="J41" s="35"/>
      <c r="K41" s="107"/>
      <c r="O41">
        <f>COUNTIF('Sede Med Ok'!$C:$C,'Cabula Med OK'!C41) + COUNTIF('Barra Med OK'!$C:$C,'Cabula Med OK'!C41) + COUNTIF('Boca do Rio Med OK'!$C:$C,'Cabula Med OK'!C41) + COUNTIF('Brotas Med OK'!$C:$C,'Cabula Med OK'!C41) + COUNTIF('Cajazeiras Med OK'!$C:$C,'Cabula Med OK'!C41) + COUNTIF('CH Med OK'!$C:$C,'Cabula Med OK'!C41) + COUNTIF('Itapagipe Med OK'!$C:$C,'Cabula Med OK'!C41) + COUNTIF('Itapuã Med OK'!$C:$C,'Cabula Med OK'!C41) + COUNTIF('Liberdade Med OK'!$C:$C,'Cabula Med OK'!C41) + COUNTIF('Pau da Lima Med OK'!$C:$C,'Cabula Med OK'!C41) + COUNTIF('SCV Med OK'!$C:$C,'Cabula Med OK'!C41) + COUNTIF('Subúrbio Med OK'!$C:$C,'Cabula Med OK'!C41) + COUNTIF('DVIS Med OK'!$C:$C,'Cabula Med OK'!C41) + COUNTIF('CR Med OK'!$C:$C,'Cabula Med OK'!C41) + COUNTIF('CCZ Med OK'!$C:$C,'Cabula Med OK'!C41) + COUNTIF('DRCA Med OK'!$C:$C,'Cabula Med OK'!C41) + COUNTIF('SAMU Med OK'!$C:$C,'Cabula Med OK'!C41) + COUNTIF('ESPS Med OK'!$C:$C,'Cabula Med OK'!C41) + COUNTIF('LACEM Med OK'!$C:$C,'Cabula Med OK'!C41)</f>
        <v>0</v>
      </c>
    </row>
    <row r="42" spans="1:15" ht="13.5" customHeight="1">
      <c r="A42" s="4"/>
      <c r="B42" s="79"/>
      <c r="C42" s="123"/>
      <c r="D42" s="20"/>
      <c r="E42" s="20"/>
      <c r="F42" s="19"/>
      <c r="G42" s="7"/>
      <c r="I42" s="500"/>
      <c r="J42" s="26"/>
      <c r="O42">
        <f>COUNTIF('Sede Med Ok'!$C:$C,'Cabula Med OK'!C42) + COUNTIF('Barra Med OK'!$C:$C,'Cabula Med OK'!C42) + COUNTIF('Boca do Rio Med OK'!$C:$C,'Cabula Med OK'!C42) + COUNTIF('Brotas Med OK'!$C:$C,'Cabula Med OK'!C42) + COUNTIF('Cajazeiras Med OK'!$C:$C,'Cabula Med OK'!C42) + COUNTIF('CH Med OK'!$C:$C,'Cabula Med OK'!C42) + COUNTIF('Itapagipe Med OK'!$C:$C,'Cabula Med OK'!C42) + COUNTIF('Itapuã Med OK'!$C:$C,'Cabula Med OK'!C42) + COUNTIF('Liberdade Med OK'!$C:$C,'Cabula Med OK'!C42) + COUNTIF('Pau da Lima Med OK'!$C:$C,'Cabula Med OK'!C42) + COUNTIF('SCV Med OK'!$C:$C,'Cabula Med OK'!C42) + COUNTIF('Subúrbio Med OK'!$C:$C,'Cabula Med OK'!C42) + COUNTIF('DVIS Med OK'!$C:$C,'Cabula Med OK'!C42) + COUNTIF('CR Med OK'!$C:$C,'Cabula Med OK'!C42) + COUNTIF('CCZ Med OK'!$C:$C,'Cabula Med OK'!C42) + COUNTIF('DRCA Med OK'!$C:$C,'Cabula Med OK'!C42) + COUNTIF('SAMU Med OK'!$C:$C,'Cabula Med OK'!C42) + COUNTIF('ESPS Med OK'!$C:$C,'Cabula Med OK'!C42) + COUNTIF('LACEM Med OK'!$C:$C,'Cabula Med OK'!C42)</f>
        <v>0</v>
      </c>
    </row>
    <row r="43" spans="1:15" ht="13.5" customHeight="1">
      <c r="A43" s="15" t="s">
        <v>20</v>
      </c>
      <c r="B43" s="61">
        <v>45684</v>
      </c>
      <c r="C43" s="104">
        <v>17306</v>
      </c>
      <c r="D43" s="61">
        <v>45684</v>
      </c>
      <c r="E43" s="61">
        <v>45687</v>
      </c>
      <c r="F43" s="42">
        <f>(E43-D43)+1</f>
        <v>4</v>
      </c>
      <c r="G43" s="68">
        <v>57</v>
      </c>
      <c r="H43" s="465">
        <v>1</v>
      </c>
      <c r="I43" s="497">
        <f t="shared" ref="I43:I60" si="2">G43/30*H43*F43</f>
        <v>7.6</v>
      </c>
      <c r="J43" s="64" t="s">
        <v>220</v>
      </c>
      <c r="K43" s="465">
        <v>75056</v>
      </c>
      <c r="O43"/>
    </row>
    <row r="44" spans="1:15" ht="13.5" customHeight="1">
      <c r="A44" s="15" t="s">
        <v>18</v>
      </c>
      <c r="B44" s="61">
        <v>45673</v>
      </c>
      <c r="C44" s="104">
        <v>15326</v>
      </c>
      <c r="D44" s="61">
        <v>45673</v>
      </c>
      <c r="E44" s="61">
        <v>45687</v>
      </c>
      <c r="F44" s="42">
        <f>(E44-D44)+1</f>
        <v>15</v>
      </c>
      <c r="G44" s="65">
        <v>235</v>
      </c>
      <c r="H44" s="465">
        <v>1</v>
      </c>
      <c r="I44" s="497">
        <f t="shared" si="2"/>
        <v>117.5</v>
      </c>
      <c r="J44" s="64" t="s">
        <v>650</v>
      </c>
      <c r="K44" s="465">
        <v>74170</v>
      </c>
      <c r="O44"/>
    </row>
    <row r="45" spans="1:15" ht="13.5" customHeight="1">
      <c r="A45" s="15" t="s">
        <v>18</v>
      </c>
      <c r="B45" s="61">
        <v>45677</v>
      </c>
      <c r="C45" s="104">
        <v>17769</v>
      </c>
      <c r="D45" s="61">
        <v>45677</v>
      </c>
      <c r="E45" s="61">
        <v>45687</v>
      </c>
      <c r="F45" s="42">
        <f>(E45-D45)+1</f>
        <v>11</v>
      </c>
      <c r="G45" s="65">
        <v>235</v>
      </c>
      <c r="H45" s="465">
        <v>1</v>
      </c>
      <c r="I45" s="497">
        <f t="shared" si="2"/>
        <v>86.166666666666657</v>
      </c>
      <c r="J45" s="64" t="s">
        <v>299</v>
      </c>
      <c r="K45" s="465">
        <v>74556</v>
      </c>
      <c r="O45"/>
    </row>
    <row r="46" spans="1:15" ht="13.5" customHeight="1">
      <c r="A46" s="15" t="s">
        <v>18</v>
      </c>
      <c r="B46" s="61">
        <v>45684</v>
      </c>
      <c r="C46" s="104">
        <v>15743</v>
      </c>
      <c r="D46" s="61">
        <v>45684</v>
      </c>
      <c r="E46" s="61">
        <v>45687</v>
      </c>
      <c r="F46" s="42">
        <f>(E46-D46)+1</f>
        <v>4</v>
      </c>
      <c r="G46" s="65">
        <v>235</v>
      </c>
      <c r="H46" s="465">
        <v>1</v>
      </c>
      <c r="I46" s="497">
        <f t="shared" si="2"/>
        <v>31.333333333333332</v>
      </c>
      <c r="J46" s="64" t="s">
        <v>1182</v>
      </c>
      <c r="K46" s="465">
        <v>75056</v>
      </c>
      <c r="L46" s="1" t="s">
        <v>1067</v>
      </c>
      <c r="O46"/>
    </row>
    <row r="47" spans="1:15" ht="13.5" customHeight="1">
      <c r="A47" s="15" t="s">
        <v>18</v>
      </c>
      <c r="B47" s="61">
        <v>45514</v>
      </c>
      <c r="C47" s="14">
        <v>14117</v>
      </c>
      <c r="D47" s="61">
        <v>45658</v>
      </c>
      <c r="E47" s="61">
        <v>45687</v>
      </c>
      <c r="F47" s="42">
        <f>(E47-D47)+1</f>
        <v>30</v>
      </c>
      <c r="G47" s="65">
        <v>235</v>
      </c>
      <c r="H47" s="14">
        <v>1</v>
      </c>
      <c r="I47" s="497">
        <f t="shared" si="2"/>
        <v>235</v>
      </c>
      <c r="J47" s="64" t="s">
        <v>406</v>
      </c>
      <c r="K47" s="14">
        <v>66392</v>
      </c>
      <c r="O47">
        <f>COUNTIF('Sede Med Ok'!$C:$C,'Cabula Med OK'!C47) + COUNTIF('Barra Med OK'!$C:$C,'Cabula Med OK'!C47) + COUNTIF('Boca do Rio Med OK'!$C:$C,'Cabula Med OK'!C47) + COUNTIF('Brotas Med OK'!$C:$C,'Cabula Med OK'!C47) + COUNTIF('Cajazeiras Med OK'!$C:$C,'Cabula Med OK'!C47) + COUNTIF('CH Med OK'!$C:$C,'Cabula Med OK'!C47) + COUNTIF('Itapagipe Med OK'!$C:$C,'Cabula Med OK'!C47) + COUNTIF('Itapuã Med OK'!$C:$C,'Cabula Med OK'!C47) + COUNTIF('Liberdade Med OK'!$C:$C,'Cabula Med OK'!C47) + COUNTIF('Pau da Lima Med OK'!$C:$C,'Cabula Med OK'!C47) + COUNTIF('SCV Med OK'!$C:$C,'Cabula Med OK'!C47) + COUNTIF('Subúrbio Med OK'!$C:$C,'Cabula Med OK'!C47) + COUNTIF('DVIS Med OK'!$C:$C,'Cabula Med OK'!C47) + COUNTIF('CR Med OK'!$C:$C,'Cabula Med OK'!C47) + COUNTIF('CCZ Med OK'!$C:$C,'Cabula Med OK'!C47) + COUNTIF('DRCA Med OK'!$C:$C,'Cabula Med OK'!C47) + COUNTIF('SAMU Med OK'!$C:$C,'Cabula Med OK'!C47) + COUNTIF('ESPS Med OK'!$C:$C,'Cabula Med OK'!C47) + COUNTIF('LACEM Med OK'!$C:$C,'Cabula Med OK'!C47)</f>
        <v>0</v>
      </c>
    </row>
    <row r="48" spans="1:15" ht="13.5" customHeight="1">
      <c r="A48" s="15" t="s">
        <v>18</v>
      </c>
      <c r="B48" s="61">
        <v>45604</v>
      </c>
      <c r="C48" s="122">
        <v>14180</v>
      </c>
      <c r="D48" s="61">
        <v>45658</v>
      </c>
      <c r="E48" s="61">
        <v>45687</v>
      </c>
      <c r="F48" s="42">
        <f t="shared" ref="F48:F59" si="3">(E48-D48)+1</f>
        <v>30</v>
      </c>
      <c r="G48" s="65">
        <v>235</v>
      </c>
      <c r="H48" s="14">
        <v>1</v>
      </c>
      <c r="I48" s="497">
        <f t="shared" si="2"/>
        <v>235</v>
      </c>
      <c r="J48" s="64" t="s">
        <v>403</v>
      </c>
      <c r="K48" s="14">
        <v>71291</v>
      </c>
      <c r="L48" s="1" t="s">
        <v>1109</v>
      </c>
      <c r="O48">
        <f>COUNTIF('Sede Med Ok'!$C:$C,'Cabula Med OK'!C48) + COUNTIF('Barra Med OK'!$C:$C,'Cabula Med OK'!C48) + COUNTIF('Boca do Rio Med OK'!$C:$C,'Cabula Med OK'!C48) + COUNTIF('Brotas Med OK'!$C:$C,'Cabula Med OK'!C48) + COUNTIF('Cajazeiras Med OK'!$C:$C,'Cabula Med OK'!C48) + COUNTIF('CH Med OK'!$C:$C,'Cabula Med OK'!C48) + COUNTIF('Itapagipe Med OK'!$C:$C,'Cabula Med OK'!C48) + COUNTIF('Itapuã Med OK'!$C:$C,'Cabula Med OK'!C48) + COUNTIF('Liberdade Med OK'!$C:$C,'Cabula Med OK'!C48) + COUNTIF('Pau da Lima Med OK'!$C:$C,'Cabula Med OK'!C48) + COUNTIF('SCV Med OK'!$C:$C,'Cabula Med OK'!C48) + COUNTIF('Subúrbio Med OK'!$C:$C,'Cabula Med OK'!C48) + COUNTIF('DVIS Med OK'!$C:$C,'Cabula Med OK'!C48) + COUNTIF('CR Med OK'!$C:$C,'Cabula Med OK'!C48) + COUNTIF('CCZ Med OK'!$C:$C,'Cabula Med OK'!C48) + COUNTIF('DRCA Med OK'!$C:$C,'Cabula Med OK'!C48) + COUNTIF('SAMU Med OK'!$C:$C,'Cabula Med OK'!C48) + COUNTIF('ESPS Med OK'!$C:$C,'Cabula Med OK'!C48) + COUNTIF('LACEM Med OK'!$C:$C,'Cabula Med OK'!C48)</f>
        <v>0</v>
      </c>
    </row>
    <row r="49" spans="1:15" ht="13.5" customHeight="1">
      <c r="A49" s="15" t="s">
        <v>18</v>
      </c>
      <c r="B49" s="61">
        <v>45604</v>
      </c>
      <c r="C49" s="122">
        <v>14216</v>
      </c>
      <c r="D49" s="61">
        <v>45658</v>
      </c>
      <c r="E49" s="61">
        <v>45687</v>
      </c>
      <c r="F49" s="42">
        <f t="shared" si="3"/>
        <v>30</v>
      </c>
      <c r="G49" s="65">
        <v>235</v>
      </c>
      <c r="H49" s="14">
        <v>1</v>
      </c>
      <c r="I49" s="497">
        <f t="shared" si="2"/>
        <v>235</v>
      </c>
      <c r="J49" s="64" t="s">
        <v>403</v>
      </c>
      <c r="K49" s="14">
        <v>71291</v>
      </c>
      <c r="L49" s="1" t="s">
        <v>1109</v>
      </c>
      <c r="O49">
        <f>COUNTIF('Sede Med Ok'!$C:$C,'Cabula Med OK'!C49) + COUNTIF('Barra Med OK'!$C:$C,'Cabula Med OK'!C49) + COUNTIF('Boca do Rio Med OK'!$C:$C,'Cabula Med OK'!C49) + COUNTIF('Brotas Med OK'!$C:$C,'Cabula Med OK'!C49) + COUNTIF('Cajazeiras Med OK'!$C:$C,'Cabula Med OK'!C49) + COUNTIF('CH Med OK'!$C:$C,'Cabula Med OK'!C49) + COUNTIF('Itapagipe Med OK'!$C:$C,'Cabula Med OK'!C49) + COUNTIF('Itapuã Med OK'!$C:$C,'Cabula Med OK'!C49) + COUNTIF('Liberdade Med OK'!$C:$C,'Cabula Med OK'!C49) + COUNTIF('Pau da Lima Med OK'!$C:$C,'Cabula Med OK'!C49) + COUNTIF('SCV Med OK'!$C:$C,'Cabula Med OK'!C49) + COUNTIF('Subúrbio Med OK'!$C:$C,'Cabula Med OK'!C49) + COUNTIF('DVIS Med OK'!$C:$C,'Cabula Med OK'!C49) + COUNTIF('CR Med OK'!$C:$C,'Cabula Med OK'!C49) + COUNTIF('CCZ Med OK'!$C:$C,'Cabula Med OK'!C49) + COUNTIF('DRCA Med OK'!$C:$C,'Cabula Med OK'!C49) + COUNTIF('SAMU Med OK'!$C:$C,'Cabula Med OK'!C49) + COUNTIF('ESPS Med OK'!$C:$C,'Cabula Med OK'!C49) + COUNTIF('LACEM Med OK'!$C:$C,'Cabula Med OK'!C49)</f>
        <v>0</v>
      </c>
    </row>
    <row r="50" spans="1:15" ht="13.5" customHeight="1">
      <c r="A50" s="15" t="s">
        <v>18</v>
      </c>
      <c r="B50" s="61">
        <v>45604</v>
      </c>
      <c r="C50" s="122">
        <v>12122</v>
      </c>
      <c r="D50" s="61">
        <v>45658</v>
      </c>
      <c r="E50" s="61">
        <v>45687</v>
      </c>
      <c r="F50" s="42">
        <f t="shared" si="3"/>
        <v>30</v>
      </c>
      <c r="G50" s="65">
        <v>235</v>
      </c>
      <c r="H50" s="14">
        <v>1</v>
      </c>
      <c r="I50" s="497">
        <f t="shared" si="2"/>
        <v>235</v>
      </c>
      <c r="J50" s="64" t="s">
        <v>1110</v>
      </c>
      <c r="K50" s="14">
        <v>71238</v>
      </c>
      <c r="O50">
        <f>COUNTIF('Sede Med Ok'!$C:$C,'Cabula Med OK'!C50) + COUNTIF('Barra Med OK'!$C:$C,'Cabula Med OK'!C50) + COUNTIF('Boca do Rio Med OK'!$C:$C,'Cabula Med OK'!C50) + COUNTIF('Brotas Med OK'!$C:$C,'Cabula Med OK'!C50) + COUNTIF('Cajazeiras Med OK'!$C:$C,'Cabula Med OK'!C50) + COUNTIF('CH Med OK'!$C:$C,'Cabula Med OK'!C50) + COUNTIF('Itapagipe Med OK'!$C:$C,'Cabula Med OK'!C50) + COUNTIF('Itapuã Med OK'!$C:$C,'Cabula Med OK'!C50) + COUNTIF('Liberdade Med OK'!$C:$C,'Cabula Med OK'!C50) + COUNTIF('Pau da Lima Med OK'!$C:$C,'Cabula Med OK'!C50) + COUNTIF('SCV Med OK'!$C:$C,'Cabula Med OK'!C50) + COUNTIF('Subúrbio Med OK'!$C:$C,'Cabula Med OK'!C50) + COUNTIF('DVIS Med OK'!$C:$C,'Cabula Med OK'!C50) + COUNTIF('CR Med OK'!$C:$C,'Cabula Med OK'!C50) + COUNTIF('CCZ Med OK'!$C:$C,'Cabula Med OK'!C50) + COUNTIF('DRCA Med OK'!$C:$C,'Cabula Med OK'!C50) + COUNTIF('SAMU Med OK'!$C:$C,'Cabula Med OK'!C50) + COUNTIF('ESPS Med OK'!$C:$C,'Cabula Med OK'!C50) + COUNTIF('LACEM Med OK'!$C:$C,'Cabula Med OK'!C50)</f>
        <v>0</v>
      </c>
    </row>
    <row r="51" spans="1:15" ht="13.5" customHeight="1">
      <c r="A51" s="15" t="s">
        <v>18</v>
      </c>
      <c r="B51" s="61">
        <v>45631</v>
      </c>
      <c r="C51" s="415">
        <v>15292</v>
      </c>
      <c r="D51" s="61">
        <v>45658</v>
      </c>
      <c r="E51" s="61">
        <v>45687</v>
      </c>
      <c r="F51" s="42">
        <f>(E51-D51)+1</f>
        <v>30</v>
      </c>
      <c r="G51" s="65">
        <v>235</v>
      </c>
      <c r="H51" s="14">
        <v>1</v>
      </c>
      <c r="I51" s="497">
        <f>G51/30*H51*F51</f>
        <v>235</v>
      </c>
      <c r="J51" s="64" t="s">
        <v>1140</v>
      </c>
      <c r="K51" s="14">
        <v>72482</v>
      </c>
      <c r="O51"/>
    </row>
    <row r="52" spans="1:15" ht="13.5" customHeight="1">
      <c r="A52" s="15" t="s">
        <v>18</v>
      </c>
      <c r="B52" s="61">
        <v>45536</v>
      </c>
      <c r="C52" s="122">
        <v>6246</v>
      </c>
      <c r="D52" s="61">
        <v>45658</v>
      </c>
      <c r="E52" s="61">
        <v>45687</v>
      </c>
      <c r="F52" s="42">
        <f t="shared" si="3"/>
        <v>30</v>
      </c>
      <c r="G52" s="65">
        <v>235</v>
      </c>
      <c r="H52" s="14">
        <v>1</v>
      </c>
      <c r="I52" s="497">
        <f t="shared" si="2"/>
        <v>235</v>
      </c>
      <c r="J52" s="64" t="s">
        <v>328</v>
      </c>
      <c r="K52" s="14"/>
      <c r="O52">
        <f>COUNTIF('Sede Med Ok'!$C:$C,'Cabula Med OK'!C52) + COUNTIF('Barra Med OK'!$C:$C,'Cabula Med OK'!C52) + COUNTIF('Boca do Rio Med OK'!$C:$C,'Cabula Med OK'!C52) + COUNTIF('Brotas Med OK'!$C:$C,'Cabula Med OK'!C52) + COUNTIF('Cajazeiras Med OK'!$C:$C,'Cabula Med OK'!C52) + COUNTIF('CH Med OK'!$C:$C,'Cabula Med OK'!C52) + COUNTIF('Itapagipe Med OK'!$C:$C,'Cabula Med OK'!C52) + COUNTIF('Itapuã Med OK'!$C:$C,'Cabula Med OK'!C52) + COUNTIF('Liberdade Med OK'!$C:$C,'Cabula Med OK'!C52) + COUNTIF('Pau da Lima Med OK'!$C:$C,'Cabula Med OK'!C52) + COUNTIF('SCV Med OK'!$C:$C,'Cabula Med OK'!C52) + COUNTIF('Subúrbio Med OK'!$C:$C,'Cabula Med OK'!C52) + COUNTIF('DVIS Med OK'!$C:$C,'Cabula Med OK'!C52) + COUNTIF('CR Med OK'!$C:$C,'Cabula Med OK'!C52) + COUNTIF('CCZ Med OK'!$C:$C,'Cabula Med OK'!C52) + COUNTIF('DRCA Med OK'!$C:$C,'Cabula Med OK'!C52) + COUNTIF('SAMU Med OK'!$C:$C,'Cabula Med OK'!C52) + COUNTIF('ESPS Med OK'!$C:$C,'Cabula Med OK'!C52) + COUNTIF('LACEM Med OK'!$C:$C,'Cabula Med OK'!C52)</f>
        <v>0</v>
      </c>
    </row>
    <row r="53" spans="1:15" ht="13.5" customHeight="1">
      <c r="A53" s="15" t="s">
        <v>18</v>
      </c>
      <c r="B53" s="61">
        <v>45536</v>
      </c>
      <c r="C53" s="122">
        <v>9888</v>
      </c>
      <c r="D53" s="61">
        <v>45658</v>
      </c>
      <c r="E53" s="61">
        <v>45687</v>
      </c>
      <c r="F53" s="42">
        <f t="shared" si="3"/>
        <v>30</v>
      </c>
      <c r="G53" s="65">
        <v>235</v>
      </c>
      <c r="H53" s="14">
        <v>1</v>
      </c>
      <c r="I53" s="497">
        <f t="shared" si="2"/>
        <v>235</v>
      </c>
      <c r="J53" s="64" t="s">
        <v>405</v>
      </c>
      <c r="K53" s="14"/>
      <c r="O53">
        <f>COUNTIF('Sede Med Ok'!$C:$C,'Cabula Med OK'!C53) + COUNTIF('Barra Med OK'!$C:$C,'Cabula Med OK'!C53) + COUNTIF('Boca do Rio Med OK'!$C:$C,'Cabula Med OK'!C53) + COUNTIF('Brotas Med OK'!$C:$C,'Cabula Med OK'!C53) + COUNTIF('Cajazeiras Med OK'!$C:$C,'Cabula Med OK'!C53) + COUNTIF('CH Med OK'!$C:$C,'Cabula Med OK'!C53) + COUNTIF('Itapagipe Med OK'!$C:$C,'Cabula Med OK'!C53) + COUNTIF('Itapuã Med OK'!$C:$C,'Cabula Med OK'!C53) + COUNTIF('Liberdade Med OK'!$C:$C,'Cabula Med OK'!C53) + COUNTIF('Pau da Lima Med OK'!$C:$C,'Cabula Med OK'!C53) + COUNTIF('SCV Med OK'!$C:$C,'Cabula Med OK'!C53) + COUNTIF('Subúrbio Med OK'!$C:$C,'Cabula Med OK'!C53) + COUNTIF('DVIS Med OK'!$C:$C,'Cabula Med OK'!C53) + COUNTIF('CR Med OK'!$C:$C,'Cabula Med OK'!C53) + COUNTIF('CCZ Med OK'!$C:$C,'Cabula Med OK'!C53) + COUNTIF('DRCA Med OK'!$C:$C,'Cabula Med OK'!C53) + COUNTIF('SAMU Med OK'!$C:$C,'Cabula Med OK'!C53) + COUNTIF('ESPS Med OK'!$C:$C,'Cabula Med OK'!C53) + COUNTIF('LACEM Med OK'!$C:$C,'Cabula Med OK'!C53)</f>
        <v>0</v>
      </c>
    </row>
    <row r="54" spans="1:15" ht="13.5" customHeight="1">
      <c r="A54" s="15" t="s">
        <v>18</v>
      </c>
      <c r="B54" s="61">
        <v>45536</v>
      </c>
      <c r="C54" s="122">
        <v>12010</v>
      </c>
      <c r="D54" s="61">
        <v>45658</v>
      </c>
      <c r="E54" s="61">
        <v>45687</v>
      </c>
      <c r="F54" s="42">
        <f t="shared" si="3"/>
        <v>30</v>
      </c>
      <c r="G54" s="65">
        <v>235</v>
      </c>
      <c r="H54" s="14">
        <v>1</v>
      </c>
      <c r="I54" s="497">
        <f t="shared" si="2"/>
        <v>235</v>
      </c>
      <c r="J54" s="64" t="s">
        <v>404</v>
      </c>
      <c r="K54" s="14"/>
      <c r="O54">
        <f>COUNTIF('Sede Med Ok'!$C:$C,'Cabula Med OK'!C54) + COUNTIF('Barra Med OK'!$C:$C,'Cabula Med OK'!C54) + COUNTIF('Boca do Rio Med OK'!$C:$C,'Cabula Med OK'!C54) + COUNTIF('Brotas Med OK'!$C:$C,'Cabula Med OK'!C54) + COUNTIF('Cajazeiras Med OK'!$C:$C,'Cabula Med OK'!C54) + COUNTIF('CH Med OK'!$C:$C,'Cabula Med OK'!C54) + COUNTIF('Itapagipe Med OK'!$C:$C,'Cabula Med OK'!C54) + COUNTIF('Itapuã Med OK'!$C:$C,'Cabula Med OK'!C54) + COUNTIF('Liberdade Med OK'!$C:$C,'Cabula Med OK'!C54) + COUNTIF('Pau da Lima Med OK'!$C:$C,'Cabula Med OK'!C54) + COUNTIF('SCV Med OK'!$C:$C,'Cabula Med OK'!C54) + COUNTIF('Subúrbio Med OK'!$C:$C,'Cabula Med OK'!C54) + COUNTIF('DVIS Med OK'!$C:$C,'Cabula Med OK'!C54) + COUNTIF('CR Med OK'!$C:$C,'Cabula Med OK'!C54) + COUNTIF('CCZ Med OK'!$C:$C,'Cabula Med OK'!C54) + COUNTIF('DRCA Med OK'!$C:$C,'Cabula Med OK'!C54) + COUNTIF('SAMU Med OK'!$C:$C,'Cabula Med OK'!C54) + COUNTIF('ESPS Med OK'!$C:$C,'Cabula Med OK'!C54) + COUNTIF('LACEM Med OK'!$C:$C,'Cabula Med OK'!C54)</f>
        <v>0</v>
      </c>
    </row>
    <row r="55" spans="1:15" ht="13.5" customHeight="1">
      <c r="A55" s="15" t="s">
        <v>18</v>
      </c>
      <c r="B55" s="61">
        <v>45536</v>
      </c>
      <c r="C55" s="122">
        <v>225</v>
      </c>
      <c r="D55" s="61">
        <v>45658</v>
      </c>
      <c r="E55" s="61">
        <v>45687</v>
      </c>
      <c r="F55" s="42">
        <f t="shared" si="3"/>
        <v>30</v>
      </c>
      <c r="G55" s="65">
        <v>235</v>
      </c>
      <c r="H55" s="14">
        <v>1</v>
      </c>
      <c r="I55" s="497">
        <f t="shared" si="2"/>
        <v>235</v>
      </c>
      <c r="J55" s="64" t="s">
        <v>403</v>
      </c>
      <c r="K55" s="14"/>
      <c r="O55">
        <f>COUNTIF('Sede Med Ok'!$C:$C,'Cabula Med OK'!C55) + COUNTIF('Barra Med OK'!$C:$C,'Cabula Med OK'!C55) + COUNTIF('Boca do Rio Med OK'!$C:$C,'Cabula Med OK'!C55) + COUNTIF('Brotas Med OK'!$C:$C,'Cabula Med OK'!C55) + COUNTIF('Cajazeiras Med OK'!$C:$C,'Cabula Med OK'!C55) + COUNTIF('CH Med OK'!$C:$C,'Cabula Med OK'!C55) + COUNTIF('Itapagipe Med OK'!$C:$C,'Cabula Med OK'!C55) + COUNTIF('Itapuã Med OK'!$C:$C,'Cabula Med OK'!C55) + COUNTIF('Liberdade Med OK'!$C:$C,'Cabula Med OK'!C55) + COUNTIF('Pau da Lima Med OK'!$C:$C,'Cabula Med OK'!C55) + COUNTIF('SCV Med OK'!$C:$C,'Cabula Med OK'!C55) + COUNTIF('Subúrbio Med OK'!$C:$C,'Cabula Med OK'!C55) + COUNTIF('DVIS Med OK'!$C:$C,'Cabula Med OK'!C55) + COUNTIF('CR Med OK'!$C:$C,'Cabula Med OK'!C55) + COUNTIF('CCZ Med OK'!$C:$C,'Cabula Med OK'!C55) + COUNTIF('DRCA Med OK'!$C:$C,'Cabula Med OK'!C55) + COUNTIF('SAMU Med OK'!$C:$C,'Cabula Med OK'!C55) + COUNTIF('ESPS Med OK'!$C:$C,'Cabula Med OK'!C55) + COUNTIF('LACEM Med OK'!$C:$C,'Cabula Med OK'!C55)</f>
        <v>0</v>
      </c>
    </row>
    <row r="56" spans="1:15" ht="13.5" customHeight="1">
      <c r="A56" s="15" t="s">
        <v>17</v>
      </c>
      <c r="B56" s="61">
        <v>45536</v>
      </c>
      <c r="C56" s="122">
        <v>224</v>
      </c>
      <c r="D56" s="61">
        <v>45658</v>
      </c>
      <c r="E56" s="61">
        <v>45687</v>
      </c>
      <c r="F56" s="42">
        <f t="shared" si="3"/>
        <v>30</v>
      </c>
      <c r="G56" s="65">
        <v>238</v>
      </c>
      <c r="H56" s="14">
        <v>1</v>
      </c>
      <c r="I56" s="497">
        <f t="shared" si="2"/>
        <v>238</v>
      </c>
      <c r="J56" s="64" t="s">
        <v>402</v>
      </c>
      <c r="K56" s="14"/>
      <c r="O56">
        <f>COUNTIF('Sede Med Ok'!$C:$C,'Cabula Med OK'!C56) + COUNTIF('Barra Med OK'!$C:$C,'Cabula Med OK'!C56) + COUNTIF('Boca do Rio Med OK'!$C:$C,'Cabula Med OK'!C56) + COUNTIF('Brotas Med OK'!$C:$C,'Cabula Med OK'!C56) + COUNTIF('Cajazeiras Med OK'!$C:$C,'Cabula Med OK'!C56) + COUNTIF('CH Med OK'!$C:$C,'Cabula Med OK'!C56) + COUNTIF('Itapagipe Med OK'!$C:$C,'Cabula Med OK'!C56) + COUNTIF('Itapuã Med OK'!$C:$C,'Cabula Med OK'!C56) + COUNTIF('Liberdade Med OK'!$C:$C,'Cabula Med OK'!C56) + COUNTIF('Pau da Lima Med OK'!$C:$C,'Cabula Med OK'!C56) + COUNTIF('SCV Med OK'!$C:$C,'Cabula Med OK'!C56) + COUNTIF('Subúrbio Med OK'!$C:$C,'Cabula Med OK'!C56) + COUNTIF('DVIS Med OK'!$C:$C,'Cabula Med OK'!C56) + COUNTIF('CR Med OK'!$C:$C,'Cabula Med OK'!C56) + COUNTIF('CCZ Med OK'!$C:$C,'Cabula Med OK'!C56) + COUNTIF('DRCA Med OK'!$C:$C,'Cabula Med OK'!C56) + COUNTIF('SAMU Med OK'!$C:$C,'Cabula Med OK'!C56) + COUNTIF('ESPS Med OK'!$C:$C,'Cabula Med OK'!C56) + COUNTIF('LACEM Med OK'!$C:$C,'Cabula Med OK'!C56)</f>
        <v>0</v>
      </c>
    </row>
    <row r="57" spans="1:15" ht="13.5" customHeight="1">
      <c r="A57" s="15" t="s">
        <v>17</v>
      </c>
      <c r="B57" s="61">
        <v>45536</v>
      </c>
      <c r="C57" s="122">
        <v>9937</v>
      </c>
      <c r="D57" s="61">
        <v>45658</v>
      </c>
      <c r="E57" s="61">
        <v>45687</v>
      </c>
      <c r="F57" s="42">
        <f t="shared" si="3"/>
        <v>30</v>
      </c>
      <c r="G57" s="65">
        <v>238</v>
      </c>
      <c r="H57" s="14">
        <v>1</v>
      </c>
      <c r="I57" s="497">
        <f t="shared" si="2"/>
        <v>238</v>
      </c>
      <c r="J57" s="64" t="s">
        <v>252</v>
      </c>
      <c r="K57" s="14"/>
      <c r="O57">
        <f>COUNTIF('Sede Med Ok'!$C:$C,'Cabula Med OK'!C57) + COUNTIF('Barra Med OK'!$C:$C,'Cabula Med OK'!C57) + COUNTIF('Boca do Rio Med OK'!$C:$C,'Cabula Med OK'!C57) + COUNTIF('Brotas Med OK'!$C:$C,'Cabula Med OK'!C57) + COUNTIF('Cajazeiras Med OK'!$C:$C,'Cabula Med OK'!C57) + COUNTIF('CH Med OK'!$C:$C,'Cabula Med OK'!C57) + COUNTIF('Itapagipe Med OK'!$C:$C,'Cabula Med OK'!C57) + COUNTIF('Itapuã Med OK'!$C:$C,'Cabula Med OK'!C57) + COUNTIF('Liberdade Med OK'!$C:$C,'Cabula Med OK'!C57) + COUNTIF('Pau da Lima Med OK'!$C:$C,'Cabula Med OK'!C57) + COUNTIF('SCV Med OK'!$C:$C,'Cabula Med OK'!C57) + COUNTIF('Subúrbio Med OK'!$C:$C,'Cabula Med OK'!C57) + COUNTIF('DVIS Med OK'!$C:$C,'Cabula Med OK'!C57) + COUNTIF('CR Med OK'!$C:$C,'Cabula Med OK'!C57) + COUNTIF('CCZ Med OK'!$C:$C,'Cabula Med OK'!C57) + COUNTIF('DRCA Med OK'!$C:$C,'Cabula Med OK'!C57) + COUNTIF('SAMU Med OK'!$C:$C,'Cabula Med OK'!C57) + COUNTIF('ESPS Med OK'!$C:$C,'Cabula Med OK'!C57) + COUNTIF('LACEM Med OK'!$C:$C,'Cabula Med OK'!C57)</f>
        <v>0</v>
      </c>
    </row>
    <row r="58" spans="1:15" ht="13.5" customHeight="1">
      <c r="A58" s="15" t="s">
        <v>17</v>
      </c>
      <c r="B58" s="61">
        <v>45536</v>
      </c>
      <c r="C58" s="122">
        <v>9964</v>
      </c>
      <c r="D58" s="61">
        <v>45658</v>
      </c>
      <c r="E58" s="61">
        <v>45687</v>
      </c>
      <c r="F58" s="42">
        <f t="shared" si="3"/>
        <v>30</v>
      </c>
      <c r="G58" s="65">
        <v>238</v>
      </c>
      <c r="H58" s="14">
        <v>1</v>
      </c>
      <c r="I58" s="497">
        <f t="shared" si="2"/>
        <v>238</v>
      </c>
      <c r="J58" s="64" t="s">
        <v>252</v>
      </c>
      <c r="K58" s="14"/>
      <c r="O58">
        <f>COUNTIF('Sede Med Ok'!$C:$C,'Cabula Med OK'!C58) + COUNTIF('Barra Med OK'!$C:$C,'Cabula Med OK'!C58) + COUNTIF('Boca do Rio Med OK'!$C:$C,'Cabula Med OK'!C58) + COUNTIF('Brotas Med OK'!$C:$C,'Cabula Med OK'!C58) + COUNTIF('Cajazeiras Med OK'!$C:$C,'Cabula Med OK'!C58) + COUNTIF('CH Med OK'!$C:$C,'Cabula Med OK'!C58) + COUNTIF('Itapagipe Med OK'!$C:$C,'Cabula Med OK'!C58) + COUNTIF('Itapuã Med OK'!$C:$C,'Cabula Med OK'!C58) + COUNTIF('Liberdade Med OK'!$C:$C,'Cabula Med OK'!C58) + COUNTIF('Pau da Lima Med OK'!$C:$C,'Cabula Med OK'!C58) + COUNTIF('SCV Med OK'!$C:$C,'Cabula Med OK'!C58) + COUNTIF('Subúrbio Med OK'!$C:$C,'Cabula Med OK'!C58) + COUNTIF('DVIS Med OK'!$C:$C,'Cabula Med OK'!C58) + COUNTIF('CR Med OK'!$C:$C,'Cabula Med OK'!C58) + COUNTIF('CCZ Med OK'!$C:$C,'Cabula Med OK'!C58) + COUNTIF('DRCA Med OK'!$C:$C,'Cabula Med OK'!C58) + COUNTIF('SAMU Med OK'!$C:$C,'Cabula Med OK'!C58) + COUNTIF('ESPS Med OK'!$C:$C,'Cabula Med OK'!C58) + COUNTIF('LACEM Med OK'!$C:$C,'Cabula Med OK'!C58)</f>
        <v>0</v>
      </c>
    </row>
    <row r="59" spans="1:15" ht="13.5" customHeight="1">
      <c r="A59" s="15" t="s">
        <v>14</v>
      </c>
      <c r="B59" s="61">
        <v>45536</v>
      </c>
      <c r="C59" s="122">
        <v>12148</v>
      </c>
      <c r="D59" s="61">
        <v>45658</v>
      </c>
      <c r="E59" s="61">
        <v>45687</v>
      </c>
      <c r="F59" s="42">
        <f t="shared" si="3"/>
        <v>30</v>
      </c>
      <c r="G59" s="65">
        <v>347</v>
      </c>
      <c r="H59" s="14">
        <v>1</v>
      </c>
      <c r="I59" s="497">
        <f t="shared" si="2"/>
        <v>347</v>
      </c>
      <c r="J59" s="64" t="s">
        <v>401</v>
      </c>
      <c r="K59" s="14"/>
      <c r="O59">
        <f>COUNTIF('Sede Med Ok'!$C:$C,'Cabula Med OK'!C59) + COUNTIF('Barra Med OK'!$C:$C,'Cabula Med OK'!C59) + COUNTIF('Boca do Rio Med OK'!$C:$C,'Cabula Med OK'!C59) + COUNTIF('Brotas Med OK'!$C:$C,'Cabula Med OK'!C59) + COUNTIF('Cajazeiras Med OK'!$C:$C,'Cabula Med OK'!C59) + COUNTIF('CH Med OK'!$C:$C,'Cabula Med OK'!C59) + COUNTIF('Itapagipe Med OK'!$C:$C,'Cabula Med OK'!C59) + COUNTIF('Itapuã Med OK'!$C:$C,'Cabula Med OK'!C59) + COUNTIF('Liberdade Med OK'!$C:$C,'Cabula Med OK'!C59) + COUNTIF('Pau da Lima Med OK'!$C:$C,'Cabula Med OK'!C59) + COUNTIF('SCV Med OK'!$C:$C,'Cabula Med OK'!C59) + COUNTIF('Subúrbio Med OK'!$C:$C,'Cabula Med OK'!C59) + COUNTIF('DVIS Med OK'!$C:$C,'Cabula Med OK'!C59) + COUNTIF('CR Med OK'!$C:$C,'Cabula Med OK'!C59) + COUNTIF('CCZ Med OK'!$C:$C,'Cabula Med OK'!C59) + COUNTIF('DRCA Med OK'!$C:$C,'Cabula Med OK'!C59) + COUNTIF('SAMU Med OK'!$C:$C,'Cabula Med OK'!C59) + COUNTIF('ESPS Med OK'!$C:$C,'Cabula Med OK'!C59) + COUNTIF('LACEM Med OK'!$C:$C,'Cabula Med OK'!C59)</f>
        <v>0</v>
      </c>
    </row>
    <row r="60" spans="1:15" ht="13.5" customHeight="1">
      <c r="A60" s="15"/>
      <c r="B60" s="14"/>
      <c r="C60" s="69"/>
      <c r="D60" s="61"/>
      <c r="E60" s="61"/>
      <c r="F60" s="42"/>
      <c r="G60" s="65"/>
      <c r="H60" s="14"/>
      <c r="I60" s="497">
        <f t="shared" si="2"/>
        <v>0</v>
      </c>
      <c r="J60" s="64"/>
      <c r="K60" s="14"/>
      <c r="O60">
        <f>COUNTIF('Sede Med Ok'!$C:$C,'Cabula Med OK'!C60) + COUNTIF('Barra Med OK'!$C:$C,'Cabula Med OK'!C60) + COUNTIF('Boca do Rio Med OK'!$C:$C,'Cabula Med OK'!C60) + COUNTIF('Brotas Med OK'!$C:$C,'Cabula Med OK'!C60) + COUNTIF('Cajazeiras Med OK'!$C:$C,'Cabula Med OK'!C60) + COUNTIF('CH Med OK'!$C:$C,'Cabula Med OK'!C60) + COUNTIF('Itapagipe Med OK'!$C:$C,'Cabula Med OK'!C60) + COUNTIF('Itapuã Med OK'!$C:$C,'Cabula Med OK'!C60) + COUNTIF('Liberdade Med OK'!$C:$C,'Cabula Med OK'!C60) + COUNTIF('Pau da Lima Med OK'!$C:$C,'Cabula Med OK'!C60) + COUNTIF('SCV Med OK'!$C:$C,'Cabula Med OK'!C60) + COUNTIF('Subúrbio Med OK'!$C:$C,'Cabula Med OK'!C60) + COUNTIF('DVIS Med OK'!$C:$C,'Cabula Med OK'!C60) + COUNTIF('CR Med OK'!$C:$C,'Cabula Med OK'!C60) + COUNTIF('CCZ Med OK'!$C:$C,'Cabula Med OK'!C60) + COUNTIF('DRCA Med OK'!$C:$C,'Cabula Med OK'!C60) + COUNTIF('SAMU Med OK'!$C:$C,'Cabula Med OK'!C60) + COUNTIF('ESPS Med OK'!$C:$C,'Cabula Med OK'!C60) + COUNTIF('LACEM Med OK'!$C:$C,'Cabula Med OK'!C60)</f>
        <v>0</v>
      </c>
    </row>
    <row r="61" spans="1:15" ht="13.5" customHeight="1">
      <c r="A61" s="38" t="s">
        <v>400</v>
      </c>
      <c r="B61" s="10"/>
      <c r="C61" s="98"/>
      <c r="D61" s="36"/>
      <c r="E61" s="36"/>
      <c r="F61" s="37"/>
      <c r="G61" s="36"/>
      <c r="H61" s="11">
        <f>SUM(H43:H60)</f>
        <v>17</v>
      </c>
      <c r="I61" s="499">
        <f>SUM(I43:I60)</f>
        <v>3418.6</v>
      </c>
      <c r="J61" s="35"/>
      <c r="K61" s="107"/>
      <c r="O61">
        <f>COUNTIF('Sede Med Ok'!$C:$C,'Cabula Med OK'!C61) + COUNTIF('Barra Med OK'!$C:$C,'Cabula Med OK'!C61) + COUNTIF('Boca do Rio Med OK'!$C:$C,'Cabula Med OK'!C61) + COUNTIF('Brotas Med OK'!$C:$C,'Cabula Med OK'!C61) + COUNTIF('Cajazeiras Med OK'!$C:$C,'Cabula Med OK'!C61) + COUNTIF('CH Med OK'!$C:$C,'Cabula Med OK'!C61) + COUNTIF('Itapagipe Med OK'!$C:$C,'Cabula Med OK'!C61) + COUNTIF('Itapuã Med OK'!$C:$C,'Cabula Med OK'!C61) + COUNTIF('Liberdade Med OK'!$C:$C,'Cabula Med OK'!C61) + COUNTIF('Pau da Lima Med OK'!$C:$C,'Cabula Med OK'!C61) + COUNTIF('SCV Med OK'!$C:$C,'Cabula Med OK'!C61) + COUNTIF('Subúrbio Med OK'!$C:$C,'Cabula Med OK'!C61) + COUNTIF('DVIS Med OK'!$C:$C,'Cabula Med OK'!C61) + COUNTIF('CR Med OK'!$C:$C,'Cabula Med OK'!C61) + COUNTIF('CCZ Med OK'!$C:$C,'Cabula Med OK'!C61) + COUNTIF('DRCA Med OK'!$C:$C,'Cabula Med OK'!C61) + COUNTIF('SAMU Med OK'!$C:$C,'Cabula Med OK'!C61) + COUNTIF('ESPS Med OK'!$C:$C,'Cabula Med OK'!C61) + COUNTIF('LACEM Med OK'!$C:$C,'Cabula Med OK'!C61)</f>
        <v>0</v>
      </c>
    </row>
    <row r="62" spans="1:15" customFormat="1" ht="13.5" customHeight="1">
      <c r="I62" s="496"/>
      <c r="O62">
        <f>COUNTIF('Sede Med Ok'!$C:$C,'Cabula Med OK'!C62) + COUNTIF('Barra Med OK'!$C:$C,'Cabula Med OK'!C62) + COUNTIF('Boca do Rio Med OK'!$C:$C,'Cabula Med OK'!C62) + COUNTIF('Brotas Med OK'!$C:$C,'Cabula Med OK'!C62) + COUNTIF('Cajazeiras Med OK'!$C:$C,'Cabula Med OK'!C62) + COUNTIF('CH Med OK'!$C:$C,'Cabula Med OK'!C62) + COUNTIF('Itapagipe Med OK'!$C:$C,'Cabula Med OK'!C62) + COUNTIF('Itapuã Med OK'!$C:$C,'Cabula Med OK'!C62) + COUNTIF('Liberdade Med OK'!$C:$C,'Cabula Med OK'!C62) + COUNTIF('Pau da Lima Med OK'!$C:$C,'Cabula Med OK'!C62) + COUNTIF('SCV Med OK'!$C:$C,'Cabula Med OK'!C62) + COUNTIF('Subúrbio Med OK'!$C:$C,'Cabula Med OK'!C62) + COUNTIF('DVIS Med OK'!$C:$C,'Cabula Med OK'!C62) + COUNTIF('CR Med OK'!$C:$C,'Cabula Med OK'!C62) + COUNTIF('CCZ Med OK'!$C:$C,'Cabula Med OK'!C62) + COUNTIF('DRCA Med OK'!$C:$C,'Cabula Med OK'!C62) + COUNTIF('SAMU Med OK'!$C:$C,'Cabula Med OK'!C62) + COUNTIF('ESPS Med OK'!$C:$C,'Cabula Med OK'!C62) + COUNTIF('LACEM Med OK'!$C:$C,'Cabula Med OK'!C62)</f>
        <v>0</v>
      </c>
    </row>
    <row r="63" spans="1:15" ht="13.5" customHeight="1">
      <c r="A63" s="15" t="s">
        <v>22</v>
      </c>
      <c r="B63" s="61">
        <v>45514</v>
      </c>
      <c r="C63" s="14">
        <v>14981</v>
      </c>
      <c r="D63" s="61">
        <v>45658</v>
      </c>
      <c r="E63" s="61">
        <v>45687</v>
      </c>
      <c r="F63" s="114">
        <f>(E63-D63)+1</f>
        <v>30</v>
      </c>
      <c r="G63" s="65">
        <v>210</v>
      </c>
      <c r="H63" s="14">
        <v>1</v>
      </c>
      <c r="I63" s="497">
        <f t="shared" ref="I63:I69" si="4">G63/30*H63*F63</f>
        <v>210</v>
      </c>
      <c r="J63" s="67" t="s">
        <v>262</v>
      </c>
      <c r="K63" s="14">
        <v>66628</v>
      </c>
      <c r="O63">
        <f>COUNTIF('Sede Med Ok'!$C:$C,'Cabula Med OK'!C63) + COUNTIF('Barra Med OK'!$C:$C,'Cabula Med OK'!C63) + COUNTIF('Boca do Rio Med OK'!$C:$C,'Cabula Med OK'!C63) + COUNTIF('Brotas Med OK'!$C:$C,'Cabula Med OK'!C63) + COUNTIF('Cajazeiras Med OK'!$C:$C,'Cabula Med OK'!C63) + COUNTIF('CH Med OK'!$C:$C,'Cabula Med OK'!C63) + COUNTIF('Itapagipe Med OK'!$C:$C,'Cabula Med OK'!C63) + COUNTIF('Itapuã Med OK'!$C:$C,'Cabula Med OK'!C63) + COUNTIF('Liberdade Med OK'!$C:$C,'Cabula Med OK'!C63) + COUNTIF('Pau da Lima Med OK'!$C:$C,'Cabula Med OK'!C63) + COUNTIF('SCV Med OK'!$C:$C,'Cabula Med OK'!C63) + COUNTIF('Subúrbio Med OK'!$C:$C,'Cabula Med OK'!C63) + COUNTIF('DVIS Med OK'!$C:$C,'Cabula Med OK'!C63) + COUNTIF('CR Med OK'!$C:$C,'Cabula Med OK'!C63) + COUNTIF('CCZ Med OK'!$C:$C,'Cabula Med OK'!C63) + COUNTIF('DRCA Med OK'!$C:$C,'Cabula Med OK'!C63) + COUNTIF('SAMU Med OK'!$C:$C,'Cabula Med OK'!C63) + COUNTIF('ESPS Med OK'!$C:$C,'Cabula Med OK'!C63) + COUNTIF('LACEM Med OK'!$C:$C,'Cabula Med OK'!C63)</f>
        <v>0</v>
      </c>
    </row>
    <row r="64" spans="1:15" ht="13.5" customHeight="1">
      <c r="A64" s="15" t="s">
        <v>18</v>
      </c>
      <c r="B64" s="61">
        <v>45670</v>
      </c>
      <c r="C64" s="104">
        <v>17462</v>
      </c>
      <c r="D64" s="61">
        <v>45670</v>
      </c>
      <c r="E64" s="61">
        <v>45687</v>
      </c>
      <c r="F64" s="114">
        <f>(E64-D64)+1</f>
        <v>18</v>
      </c>
      <c r="G64" s="65">
        <v>235</v>
      </c>
      <c r="H64" s="449">
        <v>1</v>
      </c>
      <c r="I64" s="497">
        <f>G64/30*H64*F64</f>
        <v>141</v>
      </c>
      <c r="J64" s="67" t="s">
        <v>112</v>
      </c>
      <c r="K64" s="449">
        <v>74066</v>
      </c>
      <c r="L64" s="460" t="s">
        <v>1067</v>
      </c>
      <c r="O64"/>
    </row>
    <row r="65" spans="1:15" ht="13.5" customHeight="1">
      <c r="A65" s="15" t="s">
        <v>18</v>
      </c>
      <c r="B65" s="61">
        <v>45588</v>
      </c>
      <c r="C65" s="14">
        <v>15281</v>
      </c>
      <c r="D65" s="61">
        <v>45658</v>
      </c>
      <c r="E65" s="61">
        <v>45687</v>
      </c>
      <c r="F65" s="114">
        <f>(E65-D65)+1</f>
        <v>30</v>
      </c>
      <c r="G65" s="65">
        <v>235</v>
      </c>
      <c r="H65" s="14">
        <v>1</v>
      </c>
      <c r="I65" s="497">
        <f>G65/30*H65*F65</f>
        <v>235</v>
      </c>
      <c r="J65" s="67" t="s">
        <v>216</v>
      </c>
      <c r="K65" s="14">
        <v>70370</v>
      </c>
      <c r="O65">
        <f>COUNTIF('Sede Med Ok'!$C:$C,'Cabula Med OK'!C65) + COUNTIF('Barra Med OK'!$C:$C,'Cabula Med OK'!C65) + COUNTIF('Boca do Rio Med OK'!$C:$C,'Cabula Med OK'!C65) + COUNTIF('Brotas Med OK'!$C:$C,'Cabula Med OK'!C65) + COUNTIF('Cajazeiras Med OK'!$C:$C,'Cabula Med OK'!C65) + COUNTIF('CH Med OK'!$C:$C,'Cabula Med OK'!C65) + COUNTIF('Itapagipe Med OK'!$C:$C,'Cabula Med OK'!C65) + COUNTIF('Itapuã Med OK'!$C:$C,'Cabula Med OK'!C65) + COUNTIF('Liberdade Med OK'!$C:$C,'Cabula Med OK'!C65) + COUNTIF('Pau da Lima Med OK'!$C:$C,'Cabula Med OK'!C65) + COUNTIF('SCV Med OK'!$C:$C,'Cabula Med OK'!C65) + COUNTIF('Subúrbio Med OK'!$C:$C,'Cabula Med OK'!C65) + COUNTIF('DVIS Med OK'!$C:$C,'Cabula Med OK'!C65) + COUNTIF('CR Med OK'!$C:$C,'Cabula Med OK'!C65) + COUNTIF('CCZ Med OK'!$C:$C,'Cabula Med OK'!C65) + COUNTIF('DRCA Med OK'!$C:$C,'Cabula Med OK'!C65) + COUNTIF('SAMU Med OK'!$C:$C,'Cabula Med OK'!C65) + COUNTIF('ESPS Med OK'!$C:$C,'Cabula Med OK'!C65) + COUNTIF('LACEM Med OK'!$C:$C,'Cabula Med OK'!C65)</f>
        <v>0</v>
      </c>
    </row>
    <row r="66" spans="1:15" ht="13.5" customHeight="1">
      <c r="A66" s="15" t="s">
        <v>18</v>
      </c>
      <c r="B66" s="61">
        <v>45536</v>
      </c>
      <c r="C66" s="14">
        <v>15687</v>
      </c>
      <c r="D66" s="61">
        <v>45658</v>
      </c>
      <c r="E66" s="61">
        <v>45687</v>
      </c>
      <c r="F66" s="114">
        <f t="shared" ref="F66:F68" si="5">(E66-D66)+1</f>
        <v>30</v>
      </c>
      <c r="G66" s="65">
        <v>235</v>
      </c>
      <c r="H66" s="14">
        <v>1</v>
      </c>
      <c r="I66" s="497">
        <f t="shared" si="4"/>
        <v>235</v>
      </c>
      <c r="J66" s="67" t="s">
        <v>149</v>
      </c>
      <c r="K66" s="14">
        <v>68623</v>
      </c>
      <c r="O66">
        <f>COUNTIF('Sede Med Ok'!$C:$C,'Cabula Med OK'!C66) + COUNTIF('Barra Med OK'!$C:$C,'Cabula Med OK'!C66) + COUNTIF('Boca do Rio Med OK'!$C:$C,'Cabula Med OK'!C66) + COUNTIF('Brotas Med OK'!$C:$C,'Cabula Med OK'!C66) + COUNTIF('Cajazeiras Med OK'!$C:$C,'Cabula Med OK'!C66) + COUNTIF('CH Med OK'!$C:$C,'Cabula Med OK'!C66) + COUNTIF('Itapagipe Med OK'!$C:$C,'Cabula Med OK'!C66) + COUNTIF('Itapuã Med OK'!$C:$C,'Cabula Med OK'!C66) + COUNTIF('Liberdade Med OK'!$C:$C,'Cabula Med OK'!C66) + COUNTIF('Pau da Lima Med OK'!$C:$C,'Cabula Med OK'!C66) + COUNTIF('SCV Med OK'!$C:$C,'Cabula Med OK'!C66) + COUNTIF('Subúrbio Med OK'!$C:$C,'Cabula Med OK'!C66) + COUNTIF('DVIS Med OK'!$C:$C,'Cabula Med OK'!C66) + COUNTIF('CR Med OK'!$C:$C,'Cabula Med OK'!C66) + COUNTIF('CCZ Med OK'!$C:$C,'Cabula Med OK'!C66) + COUNTIF('DRCA Med OK'!$C:$C,'Cabula Med OK'!C66) + COUNTIF('SAMU Med OK'!$C:$C,'Cabula Med OK'!C66) + COUNTIF('ESPS Med OK'!$C:$C,'Cabula Med OK'!C66) + COUNTIF('LACEM Med OK'!$C:$C,'Cabula Med OK'!C66)</f>
        <v>0</v>
      </c>
    </row>
    <row r="67" spans="1:15" ht="13.5" customHeight="1">
      <c r="A67" s="15" t="s">
        <v>18</v>
      </c>
      <c r="B67" s="61">
        <v>45536</v>
      </c>
      <c r="C67" s="14">
        <v>10178</v>
      </c>
      <c r="D67" s="61">
        <v>45658</v>
      </c>
      <c r="E67" s="61">
        <v>45687</v>
      </c>
      <c r="F67" s="114">
        <f t="shared" si="5"/>
        <v>30</v>
      </c>
      <c r="G67" s="65">
        <v>235</v>
      </c>
      <c r="H67" s="14">
        <v>1</v>
      </c>
      <c r="I67" s="497">
        <f t="shared" si="4"/>
        <v>235</v>
      </c>
      <c r="J67" s="67" t="s">
        <v>219</v>
      </c>
      <c r="K67" s="14"/>
      <c r="O67">
        <f>COUNTIF('Sede Med Ok'!$C:$C,'Cabula Med OK'!C67) + COUNTIF('Barra Med OK'!$C:$C,'Cabula Med OK'!C67) + COUNTIF('Boca do Rio Med OK'!$C:$C,'Cabula Med OK'!C67) + COUNTIF('Brotas Med OK'!$C:$C,'Cabula Med OK'!C67) + COUNTIF('Cajazeiras Med OK'!$C:$C,'Cabula Med OK'!C67) + COUNTIF('CH Med OK'!$C:$C,'Cabula Med OK'!C67) + COUNTIF('Itapagipe Med OK'!$C:$C,'Cabula Med OK'!C67) + COUNTIF('Itapuã Med OK'!$C:$C,'Cabula Med OK'!C67) + COUNTIF('Liberdade Med OK'!$C:$C,'Cabula Med OK'!C67) + COUNTIF('Pau da Lima Med OK'!$C:$C,'Cabula Med OK'!C67) + COUNTIF('SCV Med OK'!$C:$C,'Cabula Med OK'!C67) + COUNTIF('Subúrbio Med OK'!$C:$C,'Cabula Med OK'!C67) + COUNTIF('DVIS Med OK'!$C:$C,'Cabula Med OK'!C67) + COUNTIF('CR Med OK'!$C:$C,'Cabula Med OK'!C67) + COUNTIF('CCZ Med OK'!$C:$C,'Cabula Med OK'!C67) + COUNTIF('DRCA Med OK'!$C:$C,'Cabula Med OK'!C67) + COUNTIF('SAMU Med OK'!$C:$C,'Cabula Med OK'!C67) + COUNTIF('ESPS Med OK'!$C:$C,'Cabula Med OK'!C67) + COUNTIF('LACEM Med OK'!$C:$C,'Cabula Med OK'!C67)</f>
        <v>0</v>
      </c>
    </row>
    <row r="68" spans="1:15" ht="13.5" customHeight="1">
      <c r="A68" s="15" t="s">
        <v>18</v>
      </c>
      <c r="B68" s="61">
        <v>45572</v>
      </c>
      <c r="C68" s="14">
        <v>14704</v>
      </c>
      <c r="D68" s="61">
        <v>45658</v>
      </c>
      <c r="E68" s="61">
        <v>45687</v>
      </c>
      <c r="F68" s="114">
        <f t="shared" si="5"/>
        <v>30</v>
      </c>
      <c r="G68" s="65">
        <v>235</v>
      </c>
      <c r="H68" s="14">
        <v>1</v>
      </c>
      <c r="I68" s="497">
        <f t="shared" si="4"/>
        <v>235</v>
      </c>
      <c r="J68" s="67" t="s">
        <v>274</v>
      </c>
      <c r="K68" s="14">
        <v>68806</v>
      </c>
      <c r="O68">
        <f>COUNTIF('Sede Med Ok'!$C:$C,'Cabula Med OK'!C68) + COUNTIF('Barra Med OK'!$C:$C,'Cabula Med OK'!C68) + COUNTIF('Boca do Rio Med OK'!$C:$C,'Cabula Med OK'!C68) + COUNTIF('Brotas Med OK'!$C:$C,'Cabula Med OK'!C68) + COUNTIF('Cajazeiras Med OK'!$C:$C,'Cabula Med OK'!C68) + COUNTIF('CH Med OK'!$C:$C,'Cabula Med OK'!C68) + COUNTIF('Itapagipe Med OK'!$C:$C,'Cabula Med OK'!C68) + COUNTIF('Itapuã Med OK'!$C:$C,'Cabula Med OK'!C68) + COUNTIF('Liberdade Med OK'!$C:$C,'Cabula Med OK'!C68) + COUNTIF('Pau da Lima Med OK'!$C:$C,'Cabula Med OK'!C68) + COUNTIF('SCV Med OK'!$C:$C,'Cabula Med OK'!C68) + COUNTIF('Subúrbio Med OK'!$C:$C,'Cabula Med OK'!C68) + COUNTIF('DVIS Med OK'!$C:$C,'Cabula Med OK'!C68) + COUNTIF('CR Med OK'!$C:$C,'Cabula Med OK'!C68) + COUNTIF('CCZ Med OK'!$C:$C,'Cabula Med OK'!C68) + COUNTIF('DRCA Med OK'!$C:$C,'Cabula Med OK'!C68) + COUNTIF('SAMU Med OK'!$C:$C,'Cabula Med OK'!C68) + COUNTIF('ESPS Med OK'!$C:$C,'Cabula Med OK'!C68) + COUNTIF('LACEM Med OK'!$C:$C,'Cabula Med OK'!C68)</f>
        <v>0</v>
      </c>
    </row>
    <row r="69" spans="1:15" ht="13.5" customHeight="1">
      <c r="A69" s="203"/>
      <c r="B69" s="14"/>
      <c r="C69" s="202"/>
      <c r="D69" s="101"/>
      <c r="E69" s="101"/>
      <c r="F69" s="102"/>
      <c r="G69" s="101"/>
      <c r="H69" s="44"/>
      <c r="I69" s="501">
        <f t="shared" si="4"/>
        <v>0</v>
      </c>
      <c r="J69" s="39"/>
      <c r="K69" s="51"/>
      <c r="O69">
        <f>COUNTIF('Sede Med Ok'!$C:$C,'Cabula Med OK'!C69) + COUNTIF('Barra Med OK'!$C:$C,'Cabula Med OK'!C69) + COUNTIF('Boca do Rio Med OK'!$C:$C,'Cabula Med OK'!C69) + COUNTIF('Brotas Med OK'!$C:$C,'Cabula Med OK'!C69) + COUNTIF('Cajazeiras Med OK'!$C:$C,'Cabula Med OK'!C69) + COUNTIF('CH Med OK'!$C:$C,'Cabula Med OK'!C69) + COUNTIF('Itapagipe Med OK'!$C:$C,'Cabula Med OK'!C69) + COUNTIF('Itapuã Med OK'!$C:$C,'Cabula Med OK'!C69) + COUNTIF('Liberdade Med OK'!$C:$C,'Cabula Med OK'!C69) + COUNTIF('Pau da Lima Med OK'!$C:$C,'Cabula Med OK'!C69) + COUNTIF('SCV Med OK'!$C:$C,'Cabula Med OK'!C69) + COUNTIF('Subúrbio Med OK'!$C:$C,'Cabula Med OK'!C69) + COUNTIF('DVIS Med OK'!$C:$C,'Cabula Med OK'!C69) + COUNTIF('CR Med OK'!$C:$C,'Cabula Med OK'!C69) + COUNTIF('CCZ Med OK'!$C:$C,'Cabula Med OK'!C69) + COUNTIF('DRCA Med OK'!$C:$C,'Cabula Med OK'!C69) + COUNTIF('SAMU Med OK'!$C:$C,'Cabula Med OK'!C69) + COUNTIF('ESPS Med OK'!$C:$C,'Cabula Med OK'!C69) + COUNTIF('LACEM Med OK'!$C:$C,'Cabula Med OK'!C69)</f>
        <v>0</v>
      </c>
    </row>
    <row r="70" spans="1:15" ht="13.5" customHeight="1">
      <c r="A70" s="38" t="s">
        <v>399</v>
      </c>
      <c r="B70" s="10"/>
      <c r="C70" s="98"/>
      <c r="D70" s="36"/>
      <c r="E70" s="36"/>
      <c r="F70" s="37"/>
      <c r="G70" s="36"/>
      <c r="H70" s="11">
        <f>SUM(H63:H69)</f>
        <v>6</v>
      </c>
      <c r="I70" s="499">
        <f>SUM(I63:I69)</f>
        <v>1291</v>
      </c>
      <c r="J70" s="35"/>
      <c r="K70" s="107"/>
      <c r="O70">
        <f>COUNTIF('Sede Med Ok'!$C:$C,'Cabula Med OK'!C70) + COUNTIF('Barra Med OK'!$C:$C,'Cabula Med OK'!C70) + COUNTIF('Boca do Rio Med OK'!$C:$C,'Cabula Med OK'!C70) + COUNTIF('Brotas Med OK'!$C:$C,'Cabula Med OK'!C70) + COUNTIF('Cajazeiras Med OK'!$C:$C,'Cabula Med OK'!C70) + COUNTIF('CH Med OK'!$C:$C,'Cabula Med OK'!C70) + COUNTIF('Itapagipe Med OK'!$C:$C,'Cabula Med OK'!C70) + COUNTIF('Itapuã Med OK'!$C:$C,'Cabula Med OK'!C70) + COUNTIF('Liberdade Med OK'!$C:$C,'Cabula Med OK'!C70) + COUNTIF('Pau da Lima Med OK'!$C:$C,'Cabula Med OK'!C70) + COUNTIF('SCV Med OK'!$C:$C,'Cabula Med OK'!C70) + COUNTIF('Subúrbio Med OK'!$C:$C,'Cabula Med OK'!C70) + COUNTIF('DVIS Med OK'!$C:$C,'Cabula Med OK'!C70) + COUNTIF('CR Med OK'!$C:$C,'Cabula Med OK'!C70) + COUNTIF('CCZ Med OK'!$C:$C,'Cabula Med OK'!C70) + COUNTIF('DRCA Med OK'!$C:$C,'Cabula Med OK'!C70) + COUNTIF('SAMU Med OK'!$C:$C,'Cabula Med OK'!C70) + COUNTIF('ESPS Med OK'!$C:$C,'Cabula Med OK'!C70) + COUNTIF('LACEM Med OK'!$C:$C,'Cabula Med OK'!C70)</f>
        <v>0</v>
      </c>
    </row>
    <row r="71" spans="1:15" ht="13.5" customHeight="1">
      <c r="A71" s="147"/>
      <c r="B71" s="32"/>
      <c r="C71" s="32"/>
      <c r="D71" s="33"/>
      <c r="E71" s="33"/>
      <c r="F71" s="34"/>
      <c r="G71" s="33"/>
      <c r="H71" s="32"/>
      <c r="I71" s="502"/>
      <c r="J71" s="30"/>
      <c r="K71" s="70"/>
      <c r="O71">
        <f>COUNTIF('Sede Med Ok'!$C:$C,'Cabula Med OK'!C71) + COUNTIF('Barra Med OK'!$C:$C,'Cabula Med OK'!C71) + COUNTIF('Boca do Rio Med OK'!$C:$C,'Cabula Med OK'!C71) + COUNTIF('Brotas Med OK'!$C:$C,'Cabula Med OK'!C71) + COUNTIF('Cajazeiras Med OK'!$C:$C,'Cabula Med OK'!C71) + COUNTIF('CH Med OK'!$C:$C,'Cabula Med OK'!C71) + COUNTIF('Itapagipe Med OK'!$C:$C,'Cabula Med OK'!C71) + COUNTIF('Itapuã Med OK'!$C:$C,'Cabula Med OK'!C71) + COUNTIF('Liberdade Med OK'!$C:$C,'Cabula Med OK'!C71) + COUNTIF('Pau da Lima Med OK'!$C:$C,'Cabula Med OK'!C71) + COUNTIF('SCV Med OK'!$C:$C,'Cabula Med OK'!C71) + COUNTIF('Subúrbio Med OK'!$C:$C,'Cabula Med OK'!C71) + COUNTIF('DVIS Med OK'!$C:$C,'Cabula Med OK'!C71) + COUNTIF('CR Med OK'!$C:$C,'Cabula Med OK'!C71) + COUNTIF('CCZ Med OK'!$C:$C,'Cabula Med OK'!C71) + COUNTIF('DRCA Med OK'!$C:$C,'Cabula Med OK'!C71) + COUNTIF('SAMU Med OK'!$C:$C,'Cabula Med OK'!C71) + COUNTIF('ESPS Med OK'!$C:$C,'Cabula Med OK'!C71) + COUNTIF('LACEM Med OK'!$C:$C,'Cabula Med OK'!C71)</f>
        <v>0</v>
      </c>
    </row>
    <row r="72" spans="1:15" ht="13.5" customHeight="1">
      <c r="A72" s="15" t="s">
        <v>18</v>
      </c>
      <c r="B72" s="61">
        <v>45536</v>
      </c>
      <c r="C72" s="14">
        <v>810</v>
      </c>
      <c r="D72" s="61">
        <v>45658</v>
      </c>
      <c r="E72" s="61">
        <v>45687</v>
      </c>
      <c r="F72" s="42">
        <f>(E72-D72)+1</f>
        <v>30</v>
      </c>
      <c r="G72" s="68">
        <v>235</v>
      </c>
      <c r="H72" s="14">
        <v>1</v>
      </c>
      <c r="I72" s="497">
        <f>G72/30*H72*F72</f>
        <v>235</v>
      </c>
      <c r="J72" s="55" t="s">
        <v>398</v>
      </c>
      <c r="K72" s="14"/>
      <c r="O72">
        <f>COUNTIF('Sede Med Ok'!$C:$C,'Cabula Med OK'!C72) + COUNTIF('Barra Med OK'!$C:$C,'Cabula Med OK'!C72) + COUNTIF('Boca do Rio Med OK'!$C:$C,'Cabula Med OK'!C72) + COUNTIF('Brotas Med OK'!$C:$C,'Cabula Med OK'!C72) + COUNTIF('Cajazeiras Med OK'!$C:$C,'Cabula Med OK'!C72) + COUNTIF('CH Med OK'!$C:$C,'Cabula Med OK'!C72) + COUNTIF('Itapagipe Med OK'!$C:$C,'Cabula Med OK'!C72) + COUNTIF('Itapuã Med OK'!$C:$C,'Cabula Med OK'!C72) + COUNTIF('Liberdade Med OK'!$C:$C,'Cabula Med OK'!C72) + COUNTIF('Pau da Lima Med OK'!$C:$C,'Cabula Med OK'!C72) + COUNTIF('SCV Med OK'!$C:$C,'Cabula Med OK'!C72) + COUNTIF('Subúrbio Med OK'!$C:$C,'Cabula Med OK'!C72) + COUNTIF('DVIS Med OK'!$C:$C,'Cabula Med OK'!C72) + COUNTIF('CR Med OK'!$C:$C,'Cabula Med OK'!C72) + COUNTIF('CCZ Med OK'!$C:$C,'Cabula Med OK'!C72) + COUNTIF('DRCA Med OK'!$C:$C,'Cabula Med OK'!C72) + COUNTIF('SAMU Med OK'!$C:$C,'Cabula Med OK'!C72) + COUNTIF('ESPS Med OK'!$C:$C,'Cabula Med OK'!C72) + COUNTIF('LACEM Med OK'!$C:$C,'Cabula Med OK'!C72)</f>
        <v>0</v>
      </c>
    </row>
    <row r="73" spans="1:15" ht="13.5" customHeight="1">
      <c r="A73" s="15"/>
      <c r="B73" s="14"/>
      <c r="C73" s="14"/>
      <c r="D73" s="66"/>
      <c r="E73" s="66"/>
      <c r="F73" s="42"/>
      <c r="G73" s="68"/>
      <c r="H73" s="14"/>
      <c r="I73" s="498"/>
      <c r="J73" s="198"/>
      <c r="K73" s="14"/>
      <c r="O73">
        <f>COUNTIF('Sede Med Ok'!$C:$C,'Cabula Med OK'!C73) + COUNTIF('Barra Med OK'!$C:$C,'Cabula Med OK'!C73) + COUNTIF('Boca do Rio Med OK'!$C:$C,'Cabula Med OK'!C73) + COUNTIF('Brotas Med OK'!$C:$C,'Cabula Med OK'!C73) + COUNTIF('Cajazeiras Med OK'!$C:$C,'Cabula Med OK'!C73) + COUNTIF('CH Med OK'!$C:$C,'Cabula Med OK'!C73) + COUNTIF('Itapagipe Med OK'!$C:$C,'Cabula Med OK'!C73) + COUNTIF('Itapuã Med OK'!$C:$C,'Cabula Med OK'!C73) + COUNTIF('Liberdade Med OK'!$C:$C,'Cabula Med OK'!C73) + COUNTIF('Pau da Lima Med OK'!$C:$C,'Cabula Med OK'!C73) + COUNTIF('SCV Med OK'!$C:$C,'Cabula Med OK'!C73) + COUNTIF('Subúrbio Med OK'!$C:$C,'Cabula Med OK'!C73) + COUNTIF('DVIS Med OK'!$C:$C,'Cabula Med OK'!C73) + COUNTIF('CR Med OK'!$C:$C,'Cabula Med OK'!C73) + COUNTIF('CCZ Med OK'!$C:$C,'Cabula Med OK'!C73) + COUNTIF('DRCA Med OK'!$C:$C,'Cabula Med OK'!C73) + COUNTIF('SAMU Med OK'!$C:$C,'Cabula Med OK'!C73) + COUNTIF('ESPS Med OK'!$C:$C,'Cabula Med OK'!C73) + COUNTIF('LACEM Med OK'!$C:$C,'Cabula Med OK'!C73)</f>
        <v>0</v>
      </c>
    </row>
    <row r="74" spans="1:15" ht="13.5" customHeight="1">
      <c r="A74" s="38" t="s">
        <v>397</v>
      </c>
      <c r="B74" s="10"/>
      <c r="C74" s="10"/>
      <c r="D74" s="36"/>
      <c r="E74" s="36"/>
      <c r="F74" s="37"/>
      <c r="G74" s="36"/>
      <c r="H74" s="11">
        <f>SUM(H72:H73)</f>
        <v>1</v>
      </c>
      <c r="I74" s="499">
        <f>SUM(I72:I73)</f>
        <v>235</v>
      </c>
      <c r="J74" s="35"/>
      <c r="K74" s="107"/>
      <c r="O74">
        <f>COUNTIF('Sede Med Ok'!$C:$C,'Cabula Med OK'!C74) + COUNTIF('Barra Med OK'!$C:$C,'Cabula Med OK'!C74) + COUNTIF('Boca do Rio Med OK'!$C:$C,'Cabula Med OK'!C74) + COUNTIF('Brotas Med OK'!$C:$C,'Cabula Med OK'!C74) + COUNTIF('Cajazeiras Med OK'!$C:$C,'Cabula Med OK'!C74) + COUNTIF('CH Med OK'!$C:$C,'Cabula Med OK'!C74) + COUNTIF('Itapagipe Med OK'!$C:$C,'Cabula Med OK'!C74) + COUNTIF('Itapuã Med OK'!$C:$C,'Cabula Med OK'!C74) + COUNTIF('Liberdade Med OK'!$C:$C,'Cabula Med OK'!C74) + COUNTIF('Pau da Lima Med OK'!$C:$C,'Cabula Med OK'!C74) + COUNTIF('SCV Med OK'!$C:$C,'Cabula Med OK'!C74) + COUNTIF('Subúrbio Med OK'!$C:$C,'Cabula Med OK'!C74) + COUNTIF('DVIS Med OK'!$C:$C,'Cabula Med OK'!C74) + COUNTIF('CR Med OK'!$C:$C,'Cabula Med OK'!C74) + COUNTIF('CCZ Med OK'!$C:$C,'Cabula Med OK'!C74) + COUNTIF('DRCA Med OK'!$C:$C,'Cabula Med OK'!C74) + COUNTIF('SAMU Med OK'!$C:$C,'Cabula Med OK'!C74) + COUNTIF('ESPS Med OK'!$C:$C,'Cabula Med OK'!C74) + COUNTIF('LACEM Med OK'!$C:$C,'Cabula Med OK'!C74)</f>
        <v>0</v>
      </c>
    </row>
    <row r="75" spans="1:15" ht="13.5" customHeight="1">
      <c r="A75" s="548"/>
      <c r="B75" s="549"/>
      <c r="C75" s="549"/>
      <c r="D75" s="549"/>
      <c r="E75" s="549"/>
      <c r="F75" s="549"/>
      <c r="G75" s="549"/>
      <c r="H75" s="549"/>
      <c r="I75" s="549"/>
      <c r="J75" s="549"/>
      <c r="K75" s="549"/>
      <c r="O75">
        <f>COUNTIF('Sede Med Ok'!$C:$C,'Cabula Med OK'!C75) + COUNTIF('Barra Med OK'!$C:$C,'Cabula Med OK'!C75) + COUNTIF('Boca do Rio Med OK'!$C:$C,'Cabula Med OK'!C75) + COUNTIF('Brotas Med OK'!$C:$C,'Cabula Med OK'!C75) + COUNTIF('Cajazeiras Med OK'!$C:$C,'Cabula Med OK'!C75) + COUNTIF('CH Med OK'!$C:$C,'Cabula Med OK'!C75) + COUNTIF('Itapagipe Med OK'!$C:$C,'Cabula Med OK'!C75) + COUNTIF('Itapuã Med OK'!$C:$C,'Cabula Med OK'!C75) + COUNTIF('Liberdade Med OK'!$C:$C,'Cabula Med OK'!C75) + COUNTIF('Pau da Lima Med OK'!$C:$C,'Cabula Med OK'!C75) + COUNTIF('SCV Med OK'!$C:$C,'Cabula Med OK'!C75) + COUNTIF('Subúrbio Med OK'!$C:$C,'Cabula Med OK'!C75) + COUNTIF('DVIS Med OK'!$C:$C,'Cabula Med OK'!C75) + COUNTIF('CR Med OK'!$C:$C,'Cabula Med OK'!C75) + COUNTIF('CCZ Med OK'!$C:$C,'Cabula Med OK'!C75) + COUNTIF('DRCA Med OK'!$C:$C,'Cabula Med OK'!C75) + COUNTIF('SAMU Med OK'!$C:$C,'Cabula Med OK'!C75) + COUNTIF('ESPS Med OK'!$C:$C,'Cabula Med OK'!C75) + COUNTIF('LACEM Med OK'!$C:$C,'Cabula Med OK'!C75)</f>
        <v>0</v>
      </c>
    </row>
    <row r="76" spans="1:15" ht="13.5" customHeight="1">
      <c r="A76" s="15" t="s">
        <v>18</v>
      </c>
      <c r="B76" s="431">
        <v>45684</v>
      </c>
      <c r="C76" s="104">
        <v>15889</v>
      </c>
      <c r="D76" s="431">
        <v>45684</v>
      </c>
      <c r="E76" s="61">
        <v>45687</v>
      </c>
      <c r="F76" s="42">
        <f>(E76-D76)+1</f>
        <v>4</v>
      </c>
      <c r="G76" s="65">
        <v>235</v>
      </c>
      <c r="H76" s="442">
        <v>1</v>
      </c>
      <c r="I76" s="497">
        <f>G76/30*H76*F76</f>
        <v>31.333333333333332</v>
      </c>
      <c r="J76" s="443" t="s">
        <v>727</v>
      </c>
      <c r="K76" s="442">
        <v>74982</v>
      </c>
      <c r="L76" s="1" t="s">
        <v>1067</v>
      </c>
      <c r="O76"/>
    </row>
    <row r="77" spans="1:15" ht="13.5" customHeight="1">
      <c r="A77" s="15" t="s">
        <v>18</v>
      </c>
      <c r="B77" s="431">
        <v>45658</v>
      </c>
      <c r="C77" s="104">
        <v>15197</v>
      </c>
      <c r="D77" s="431">
        <v>45658</v>
      </c>
      <c r="E77" s="61">
        <v>45687</v>
      </c>
      <c r="F77" s="42">
        <f>(E77-D77)+1</f>
        <v>30</v>
      </c>
      <c r="G77" s="65">
        <v>235</v>
      </c>
      <c r="H77" s="442">
        <v>1</v>
      </c>
      <c r="I77" s="497">
        <f>G77/30*H77*F77</f>
        <v>235</v>
      </c>
      <c r="J77" s="443" t="s">
        <v>221</v>
      </c>
      <c r="K77" s="442">
        <v>73458</v>
      </c>
      <c r="O77"/>
    </row>
    <row r="78" spans="1:15" ht="13.5" customHeight="1">
      <c r="A78" s="15" t="s">
        <v>18</v>
      </c>
      <c r="B78" s="431">
        <v>45663</v>
      </c>
      <c r="C78" s="104">
        <v>15277</v>
      </c>
      <c r="D78" s="431">
        <v>45663</v>
      </c>
      <c r="E78" s="61">
        <v>45687</v>
      </c>
      <c r="F78" s="114">
        <f>(E78-D78)+1</f>
        <v>25</v>
      </c>
      <c r="G78" s="65">
        <v>235</v>
      </c>
      <c r="H78" s="442">
        <v>1</v>
      </c>
      <c r="I78" s="501">
        <f>G78/30*H78*F78</f>
        <v>195.83333333333331</v>
      </c>
      <c r="J78" s="443" t="s">
        <v>229</v>
      </c>
      <c r="K78" s="452" t="s">
        <v>1186</v>
      </c>
      <c r="O78"/>
    </row>
    <row r="79" spans="1:15" ht="13.5" customHeight="1">
      <c r="A79" s="15" t="s">
        <v>18</v>
      </c>
      <c r="B79" s="61">
        <v>45545</v>
      </c>
      <c r="C79" s="14">
        <v>14673</v>
      </c>
      <c r="D79" s="61">
        <v>45658</v>
      </c>
      <c r="E79" s="61">
        <v>45687</v>
      </c>
      <c r="F79" s="42">
        <f>(E79-D79)+1</f>
        <v>30</v>
      </c>
      <c r="G79" s="65">
        <v>235</v>
      </c>
      <c r="H79" s="14">
        <v>1</v>
      </c>
      <c r="I79" s="501">
        <f>G79/30*H79*F79</f>
        <v>235</v>
      </c>
      <c r="J79" s="67" t="s">
        <v>308</v>
      </c>
      <c r="K79" s="63">
        <v>67869</v>
      </c>
      <c r="O79">
        <f>COUNTIF('Sede Med Ok'!$C:$C,'Cabula Med OK'!C79) + COUNTIF('Barra Med OK'!$C:$C,'Cabula Med OK'!C79) + COUNTIF('Boca do Rio Med OK'!$C:$C,'Cabula Med OK'!C79) + COUNTIF('Brotas Med OK'!$C:$C,'Cabula Med OK'!C79) + COUNTIF('Cajazeiras Med OK'!$C:$C,'Cabula Med OK'!C79) + COUNTIF('CH Med OK'!$C:$C,'Cabula Med OK'!C79) + COUNTIF('Itapagipe Med OK'!$C:$C,'Cabula Med OK'!C79) + COUNTIF('Itapuã Med OK'!$C:$C,'Cabula Med OK'!C79) + COUNTIF('Liberdade Med OK'!$C:$C,'Cabula Med OK'!C79) + COUNTIF('Pau da Lima Med OK'!$C:$C,'Cabula Med OK'!C79) + COUNTIF('SCV Med OK'!$C:$C,'Cabula Med OK'!C79) + COUNTIF('Subúrbio Med OK'!$C:$C,'Cabula Med OK'!C79) + COUNTIF('DVIS Med OK'!$C:$C,'Cabula Med OK'!C79) + COUNTIF('CR Med OK'!$C:$C,'Cabula Med OK'!C79) + COUNTIF('CCZ Med OK'!$C:$C,'Cabula Med OK'!C79) + COUNTIF('DRCA Med OK'!$C:$C,'Cabula Med OK'!C79) + COUNTIF('SAMU Med OK'!$C:$C,'Cabula Med OK'!C79) + COUNTIF('ESPS Med OK'!$C:$C,'Cabula Med OK'!C79) + COUNTIF('LACEM Med OK'!$C:$C,'Cabula Med OK'!C79)</f>
        <v>0</v>
      </c>
    </row>
    <row r="80" spans="1:15" ht="13.5" customHeight="1">
      <c r="A80" s="203"/>
      <c r="B80" s="66"/>
      <c r="C80" s="44"/>
      <c r="D80" s="101"/>
      <c r="E80" s="101"/>
      <c r="F80" s="102"/>
      <c r="G80" s="101"/>
      <c r="H80" s="44"/>
      <c r="I80" s="501">
        <f>G80/30*H80*F80</f>
        <v>0</v>
      </c>
      <c r="J80" s="39"/>
      <c r="K80" s="51"/>
      <c r="O80">
        <f>COUNTIF('Sede Med Ok'!$C:$C,'Cabula Med OK'!C80) + COUNTIF('Barra Med OK'!$C:$C,'Cabula Med OK'!C80) + COUNTIF('Boca do Rio Med OK'!$C:$C,'Cabula Med OK'!C80) + COUNTIF('Brotas Med OK'!$C:$C,'Cabula Med OK'!C80) + COUNTIF('Cajazeiras Med OK'!$C:$C,'Cabula Med OK'!C80) + COUNTIF('CH Med OK'!$C:$C,'Cabula Med OK'!C80) + COUNTIF('Itapagipe Med OK'!$C:$C,'Cabula Med OK'!C80) + COUNTIF('Itapuã Med OK'!$C:$C,'Cabula Med OK'!C80) + COUNTIF('Liberdade Med OK'!$C:$C,'Cabula Med OK'!C80) + COUNTIF('Pau da Lima Med OK'!$C:$C,'Cabula Med OK'!C80) + COUNTIF('SCV Med OK'!$C:$C,'Cabula Med OK'!C80) + COUNTIF('Subúrbio Med OK'!$C:$C,'Cabula Med OK'!C80) + COUNTIF('DVIS Med OK'!$C:$C,'Cabula Med OK'!C80) + COUNTIF('CR Med OK'!$C:$C,'Cabula Med OK'!C80) + COUNTIF('CCZ Med OK'!$C:$C,'Cabula Med OK'!C80) + COUNTIF('DRCA Med OK'!$C:$C,'Cabula Med OK'!C80) + COUNTIF('SAMU Med OK'!$C:$C,'Cabula Med OK'!C80) + COUNTIF('ESPS Med OK'!$C:$C,'Cabula Med OK'!C80) + COUNTIF('LACEM Med OK'!$C:$C,'Cabula Med OK'!C80)</f>
        <v>0</v>
      </c>
    </row>
    <row r="81" spans="1:15" ht="13.5" customHeight="1">
      <c r="A81" s="38" t="s">
        <v>396</v>
      </c>
      <c r="B81" s="10"/>
      <c r="C81" s="10"/>
      <c r="D81" s="36"/>
      <c r="E81" s="36"/>
      <c r="F81" s="37"/>
      <c r="G81" s="36"/>
      <c r="H81" s="11">
        <f>SUM(H76:H80)</f>
        <v>4</v>
      </c>
      <c r="I81" s="499">
        <f>SUM(I76:I80)</f>
        <v>697.16666666666663</v>
      </c>
      <c r="J81" s="35"/>
      <c r="K81" s="107"/>
      <c r="O81">
        <f>COUNTIF('Sede Med Ok'!$C:$C,'Cabula Med OK'!C81) + COUNTIF('Barra Med OK'!$C:$C,'Cabula Med OK'!C81) + COUNTIF('Boca do Rio Med OK'!$C:$C,'Cabula Med OK'!C81) + COUNTIF('Brotas Med OK'!$C:$C,'Cabula Med OK'!C81) + COUNTIF('Cajazeiras Med OK'!$C:$C,'Cabula Med OK'!C81) + COUNTIF('CH Med OK'!$C:$C,'Cabula Med OK'!C81) + COUNTIF('Itapagipe Med OK'!$C:$C,'Cabula Med OK'!C81) + COUNTIF('Itapuã Med OK'!$C:$C,'Cabula Med OK'!C81) + COUNTIF('Liberdade Med OK'!$C:$C,'Cabula Med OK'!C81) + COUNTIF('Pau da Lima Med OK'!$C:$C,'Cabula Med OK'!C81) + COUNTIF('SCV Med OK'!$C:$C,'Cabula Med OK'!C81) + COUNTIF('Subúrbio Med OK'!$C:$C,'Cabula Med OK'!C81) + COUNTIF('DVIS Med OK'!$C:$C,'Cabula Med OK'!C81) + COUNTIF('CR Med OK'!$C:$C,'Cabula Med OK'!C81) + COUNTIF('CCZ Med OK'!$C:$C,'Cabula Med OK'!C81) + COUNTIF('DRCA Med OK'!$C:$C,'Cabula Med OK'!C81) + COUNTIF('SAMU Med OK'!$C:$C,'Cabula Med OK'!C81) + COUNTIF('ESPS Med OK'!$C:$C,'Cabula Med OK'!C81) + COUNTIF('LACEM Med OK'!$C:$C,'Cabula Med OK'!C81)</f>
        <v>0</v>
      </c>
    </row>
    <row r="82" spans="1:15" ht="13.5" customHeight="1">
      <c r="A82" s="147"/>
      <c r="B82" s="32"/>
      <c r="C82" s="32"/>
      <c r="D82" s="33"/>
      <c r="E82" s="33"/>
      <c r="F82" s="34"/>
      <c r="G82" s="33"/>
      <c r="H82" s="32"/>
      <c r="I82" s="502"/>
      <c r="J82" s="30"/>
      <c r="K82" s="70"/>
      <c r="O82">
        <f>COUNTIF('Sede Med Ok'!$C:$C,'Cabula Med OK'!C82) + COUNTIF('Barra Med OK'!$C:$C,'Cabula Med OK'!C82) + COUNTIF('Boca do Rio Med OK'!$C:$C,'Cabula Med OK'!C82) + COUNTIF('Brotas Med OK'!$C:$C,'Cabula Med OK'!C82) + COUNTIF('Cajazeiras Med OK'!$C:$C,'Cabula Med OK'!C82) + COUNTIF('CH Med OK'!$C:$C,'Cabula Med OK'!C82) + COUNTIF('Itapagipe Med OK'!$C:$C,'Cabula Med OK'!C82) + COUNTIF('Itapuã Med OK'!$C:$C,'Cabula Med OK'!C82) + COUNTIF('Liberdade Med OK'!$C:$C,'Cabula Med OK'!C82) + COUNTIF('Pau da Lima Med OK'!$C:$C,'Cabula Med OK'!C82) + COUNTIF('SCV Med OK'!$C:$C,'Cabula Med OK'!C82) + COUNTIF('Subúrbio Med OK'!$C:$C,'Cabula Med OK'!C82) + COUNTIF('DVIS Med OK'!$C:$C,'Cabula Med OK'!C82) + COUNTIF('CR Med OK'!$C:$C,'Cabula Med OK'!C82) + COUNTIF('CCZ Med OK'!$C:$C,'Cabula Med OK'!C82) + COUNTIF('DRCA Med OK'!$C:$C,'Cabula Med OK'!C82) + COUNTIF('SAMU Med OK'!$C:$C,'Cabula Med OK'!C82) + COUNTIF('ESPS Med OK'!$C:$C,'Cabula Med OK'!C82) + COUNTIF('LACEM Med OK'!$C:$C,'Cabula Med OK'!C82)</f>
        <v>0</v>
      </c>
    </row>
    <row r="83" spans="1:15" ht="13.5" customHeight="1">
      <c r="A83" s="15" t="s">
        <v>18</v>
      </c>
      <c r="B83" s="431">
        <v>45664</v>
      </c>
      <c r="C83" s="104">
        <v>14204</v>
      </c>
      <c r="D83" s="431">
        <v>45664</v>
      </c>
      <c r="E83" s="61">
        <v>45687</v>
      </c>
      <c r="F83" s="42">
        <f>(E83-D83)+1</f>
        <v>24</v>
      </c>
      <c r="G83" s="68">
        <v>235</v>
      </c>
      <c r="H83" s="444">
        <v>1</v>
      </c>
      <c r="I83" s="497">
        <f>G83/30*H83*F83</f>
        <v>188</v>
      </c>
      <c r="J83" s="39" t="s">
        <v>216</v>
      </c>
      <c r="K83" s="51">
        <v>73700</v>
      </c>
      <c r="L83" s="1" t="s">
        <v>1109</v>
      </c>
      <c r="O83"/>
    </row>
    <row r="84" spans="1:15" ht="13.5" customHeight="1">
      <c r="A84" s="15" t="s">
        <v>18</v>
      </c>
      <c r="B84" s="431">
        <v>45673</v>
      </c>
      <c r="C84" s="104">
        <v>15844</v>
      </c>
      <c r="D84" s="431">
        <v>45673</v>
      </c>
      <c r="E84" s="61">
        <v>45687</v>
      </c>
      <c r="F84" s="42">
        <f>(E84-D84)+1</f>
        <v>15</v>
      </c>
      <c r="G84" s="68">
        <v>235</v>
      </c>
      <c r="H84" s="465">
        <v>1</v>
      </c>
      <c r="I84" s="497">
        <f>G84/30*H84*F84</f>
        <v>117.5</v>
      </c>
      <c r="J84" s="39" t="s">
        <v>149</v>
      </c>
      <c r="K84" s="51">
        <v>74416</v>
      </c>
      <c r="L84" s="1" t="s">
        <v>1067</v>
      </c>
      <c r="O84"/>
    </row>
    <row r="85" spans="1:15" ht="13.5" customHeight="1">
      <c r="A85" s="15" t="s">
        <v>18</v>
      </c>
      <c r="B85" s="61">
        <v>45536</v>
      </c>
      <c r="C85" s="444">
        <v>11463</v>
      </c>
      <c r="D85" s="61">
        <v>45658</v>
      </c>
      <c r="E85" s="61">
        <v>45687</v>
      </c>
      <c r="F85" s="42">
        <f>(E85-D85)+1</f>
        <v>30</v>
      </c>
      <c r="G85" s="68">
        <v>235</v>
      </c>
      <c r="H85" s="444">
        <v>1</v>
      </c>
      <c r="I85" s="497">
        <f>G85/30*H85*F85</f>
        <v>235</v>
      </c>
      <c r="J85" s="55" t="s">
        <v>395</v>
      </c>
      <c r="K85" s="444"/>
      <c r="O85">
        <f>COUNTIF('Sede Med Ok'!$C:$C,'Cabula Med OK'!C85) + COUNTIF('Barra Med OK'!$C:$C,'Cabula Med OK'!C85) + COUNTIF('Boca do Rio Med OK'!$C:$C,'Cabula Med OK'!C85) + COUNTIF('Brotas Med OK'!$C:$C,'Cabula Med OK'!C85) + COUNTIF('Cajazeiras Med OK'!$C:$C,'Cabula Med OK'!C85) + COUNTIF('CH Med OK'!$C:$C,'Cabula Med OK'!C85) + COUNTIF('Itapagipe Med OK'!$C:$C,'Cabula Med OK'!C85) + COUNTIF('Itapuã Med OK'!$C:$C,'Cabula Med OK'!C85) + COUNTIF('Liberdade Med OK'!$C:$C,'Cabula Med OK'!C85) + COUNTIF('Pau da Lima Med OK'!$C:$C,'Cabula Med OK'!C85) + COUNTIF('SCV Med OK'!$C:$C,'Cabula Med OK'!C85) + COUNTIF('Subúrbio Med OK'!$C:$C,'Cabula Med OK'!C85) + COUNTIF('DVIS Med OK'!$C:$C,'Cabula Med OK'!C85) + COUNTIF('CR Med OK'!$C:$C,'Cabula Med OK'!C85) + COUNTIF('CCZ Med OK'!$C:$C,'Cabula Med OK'!C85) + COUNTIF('DRCA Med OK'!$C:$C,'Cabula Med OK'!C85) + COUNTIF('SAMU Med OK'!$C:$C,'Cabula Med OK'!C85) + COUNTIF('ESPS Med OK'!$C:$C,'Cabula Med OK'!C85) + COUNTIF('LACEM Med OK'!$C:$C,'Cabula Med OK'!C85)</f>
        <v>0</v>
      </c>
    </row>
    <row r="86" spans="1:15" ht="13.5" customHeight="1">
      <c r="A86" s="15"/>
      <c r="B86" s="14"/>
      <c r="C86" s="14"/>
      <c r="D86" s="66"/>
      <c r="E86" s="66"/>
      <c r="F86" s="42"/>
      <c r="G86" s="68"/>
      <c r="H86" s="14"/>
      <c r="I86" s="501">
        <f>G86/30*H86*F86</f>
        <v>0</v>
      </c>
      <c r="J86" s="198"/>
      <c r="K86" s="14"/>
      <c r="O86">
        <f>COUNTIF('Sede Med Ok'!$C:$C,'Cabula Med OK'!C86) + COUNTIF('Barra Med OK'!$C:$C,'Cabula Med OK'!C86) + COUNTIF('Boca do Rio Med OK'!$C:$C,'Cabula Med OK'!C86) + COUNTIF('Brotas Med OK'!$C:$C,'Cabula Med OK'!C86) + COUNTIF('Cajazeiras Med OK'!$C:$C,'Cabula Med OK'!C86) + COUNTIF('CH Med OK'!$C:$C,'Cabula Med OK'!C86) + COUNTIF('Itapagipe Med OK'!$C:$C,'Cabula Med OK'!C86) + COUNTIF('Itapuã Med OK'!$C:$C,'Cabula Med OK'!C86) + COUNTIF('Liberdade Med OK'!$C:$C,'Cabula Med OK'!C86) + COUNTIF('Pau da Lima Med OK'!$C:$C,'Cabula Med OK'!C86) + COUNTIF('SCV Med OK'!$C:$C,'Cabula Med OK'!C86) + COUNTIF('Subúrbio Med OK'!$C:$C,'Cabula Med OK'!C86) + COUNTIF('DVIS Med OK'!$C:$C,'Cabula Med OK'!C86) + COUNTIF('CR Med OK'!$C:$C,'Cabula Med OK'!C86) + COUNTIF('CCZ Med OK'!$C:$C,'Cabula Med OK'!C86) + COUNTIF('DRCA Med OK'!$C:$C,'Cabula Med OK'!C86) + COUNTIF('SAMU Med OK'!$C:$C,'Cabula Med OK'!C86) + COUNTIF('ESPS Med OK'!$C:$C,'Cabula Med OK'!C86) + COUNTIF('LACEM Med OK'!$C:$C,'Cabula Med OK'!C86)</f>
        <v>0</v>
      </c>
    </row>
    <row r="87" spans="1:15" ht="13.5" customHeight="1">
      <c r="A87" s="38" t="s">
        <v>394</v>
      </c>
      <c r="B87" s="10"/>
      <c r="C87" s="10"/>
      <c r="D87" s="36"/>
      <c r="E87" s="36"/>
      <c r="F87" s="37"/>
      <c r="G87" s="36"/>
      <c r="H87" s="11">
        <f>SUM(H83:H86)</f>
        <v>3</v>
      </c>
      <c r="I87" s="499">
        <f>SUM(I83:I86)</f>
        <v>540.5</v>
      </c>
      <c r="J87" s="35"/>
      <c r="K87" s="107"/>
      <c r="O87">
        <f>COUNTIF('Sede Med Ok'!$C:$C,'Cabula Med OK'!C87) + COUNTIF('Barra Med OK'!$C:$C,'Cabula Med OK'!C87) + COUNTIF('Boca do Rio Med OK'!$C:$C,'Cabula Med OK'!C87) + COUNTIF('Brotas Med OK'!$C:$C,'Cabula Med OK'!C87) + COUNTIF('Cajazeiras Med OK'!$C:$C,'Cabula Med OK'!C87) + COUNTIF('CH Med OK'!$C:$C,'Cabula Med OK'!C87) + COUNTIF('Itapagipe Med OK'!$C:$C,'Cabula Med OK'!C87) + COUNTIF('Itapuã Med OK'!$C:$C,'Cabula Med OK'!C87) + COUNTIF('Liberdade Med OK'!$C:$C,'Cabula Med OK'!C87) + COUNTIF('Pau da Lima Med OK'!$C:$C,'Cabula Med OK'!C87) + COUNTIF('SCV Med OK'!$C:$C,'Cabula Med OK'!C87) + COUNTIF('Subúrbio Med OK'!$C:$C,'Cabula Med OK'!C87) + COUNTIF('DVIS Med OK'!$C:$C,'Cabula Med OK'!C87) + COUNTIF('CR Med OK'!$C:$C,'Cabula Med OK'!C87) + COUNTIF('CCZ Med OK'!$C:$C,'Cabula Med OK'!C87) + COUNTIF('DRCA Med OK'!$C:$C,'Cabula Med OK'!C87) + COUNTIF('SAMU Med OK'!$C:$C,'Cabula Med OK'!C87) + COUNTIF('ESPS Med OK'!$C:$C,'Cabula Med OK'!C87) + COUNTIF('LACEM Med OK'!$C:$C,'Cabula Med OK'!C87)</f>
        <v>0</v>
      </c>
    </row>
    <row r="88" spans="1:15" ht="13.5" customHeight="1">
      <c r="A88" s="147"/>
      <c r="B88" s="32"/>
      <c r="C88" s="32"/>
      <c r="D88" s="33"/>
      <c r="E88" s="33"/>
      <c r="F88" s="34"/>
      <c r="G88" s="33"/>
      <c r="H88" s="32"/>
      <c r="I88" s="502"/>
      <c r="J88" s="30"/>
      <c r="K88" s="70"/>
      <c r="O88">
        <f>COUNTIF('Sede Med Ok'!$C:$C,'Cabula Med OK'!C88) + COUNTIF('Barra Med OK'!$C:$C,'Cabula Med OK'!C88) + COUNTIF('Boca do Rio Med OK'!$C:$C,'Cabula Med OK'!C88) + COUNTIF('Brotas Med OK'!$C:$C,'Cabula Med OK'!C88) + COUNTIF('Cajazeiras Med OK'!$C:$C,'Cabula Med OK'!C88) + COUNTIF('CH Med OK'!$C:$C,'Cabula Med OK'!C88) + COUNTIF('Itapagipe Med OK'!$C:$C,'Cabula Med OK'!C88) + COUNTIF('Itapuã Med OK'!$C:$C,'Cabula Med OK'!C88) + COUNTIF('Liberdade Med OK'!$C:$C,'Cabula Med OK'!C88) + COUNTIF('Pau da Lima Med OK'!$C:$C,'Cabula Med OK'!C88) + COUNTIF('SCV Med OK'!$C:$C,'Cabula Med OK'!C88) + COUNTIF('Subúrbio Med OK'!$C:$C,'Cabula Med OK'!C88) + COUNTIF('DVIS Med OK'!$C:$C,'Cabula Med OK'!C88) + COUNTIF('CR Med OK'!$C:$C,'Cabula Med OK'!C88) + COUNTIF('CCZ Med OK'!$C:$C,'Cabula Med OK'!C88) + COUNTIF('DRCA Med OK'!$C:$C,'Cabula Med OK'!C88) + COUNTIF('SAMU Med OK'!$C:$C,'Cabula Med OK'!C88) + COUNTIF('ESPS Med OK'!$C:$C,'Cabula Med OK'!C88) + COUNTIF('LACEM Med OK'!$C:$C,'Cabula Med OK'!C88)</f>
        <v>0</v>
      </c>
    </row>
    <row r="89" spans="1:15" ht="13.5" customHeight="1">
      <c r="A89" s="15" t="s">
        <v>18</v>
      </c>
      <c r="B89" s="61">
        <v>45536</v>
      </c>
      <c r="C89" s="14">
        <v>15719</v>
      </c>
      <c r="D89" s="61">
        <v>45658</v>
      </c>
      <c r="E89" s="61">
        <v>45687</v>
      </c>
      <c r="F89" s="42">
        <f>(E89-D89)+1</f>
        <v>30</v>
      </c>
      <c r="G89" s="68">
        <v>235</v>
      </c>
      <c r="H89" s="51">
        <v>1</v>
      </c>
      <c r="I89" s="497">
        <f>G89/30*H89*F89</f>
        <v>235</v>
      </c>
      <c r="J89" s="39" t="s">
        <v>112</v>
      </c>
      <c r="K89" s="51">
        <v>68782</v>
      </c>
      <c r="O89">
        <f>COUNTIF('Sede Med Ok'!$C:$C,'Cabula Med OK'!C89) + COUNTIF('Barra Med OK'!$C:$C,'Cabula Med OK'!C89) + COUNTIF('Boca do Rio Med OK'!$C:$C,'Cabula Med OK'!C89) + COUNTIF('Brotas Med OK'!$C:$C,'Cabula Med OK'!C89) + COUNTIF('Cajazeiras Med OK'!$C:$C,'Cabula Med OK'!C89) + COUNTIF('CH Med OK'!$C:$C,'Cabula Med OK'!C89) + COUNTIF('Itapagipe Med OK'!$C:$C,'Cabula Med OK'!C89) + COUNTIF('Itapuã Med OK'!$C:$C,'Cabula Med OK'!C89) + COUNTIF('Liberdade Med OK'!$C:$C,'Cabula Med OK'!C89) + COUNTIF('Pau da Lima Med OK'!$C:$C,'Cabula Med OK'!C89) + COUNTIF('SCV Med OK'!$C:$C,'Cabula Med OK'!C89) + COUNTIF('Subúrbio Med OK'!$C:$C,'Cabula Med OK'!C89) + COUNTIF('DVIS Med OK'!$C:$C,'Cabula Med OK'!C89) + COUNTIF('CR Med OK'!$C:$C,'Cabula Med OK'!C89) + COUNTIF('CCZ Med OK'!$C:$C,'Cabula Med OK'!C89) + COUNTIF('DRCA Med OK'!$C:$C,'Cabula Med OK'!C89) + COUNTIF('SAMU Med OK'!$C:$C,'Cabula Med OK'!C89) + COUNTIF('ESPS Med OK'!$C:$C,'Cabula Med OK'!C89) + COUNTIF('LACEM Med OK'!$C:$C,'Cabula Med OK'!C89)</f>
        <v>0</v>
      </c>
    </row>
    <row r="90" spans="1:15" ht="13.5" customHeight="1">
      <c r="A90" s="15" t="s">
        <v>18</v>
      </c>
      <c r="B90" s="61">
        <v>45536</v>
      </c>
      <c r="C90" s="14">
        <v>12439</v>
      </c>
      <c r="D90" s="61">
        <v>45658</v>
      </c>
      <c r="E90" s="61">
        <v>45687</v>
      </c>
      <c r="F90" s="42">
        <f>(E90-D90)+1</f>
        <v>30</v>
      </c>
      <c r="G90" s="68">
        <v>235</v>
      </c>
      <c r="H90" s="14">
        <v>1</v>
      </c>
      <c r="I90" s="497">
        <f>G90/30*H90*F90</f>
        <v>235</v>
      </c>
      <c r="J90" s="52" t="s">
        <v>182</v>
      </c>
      <c r="K90" s="14"/>
      <c r="O90">
        <f>COUNTIF('Sede Med Ok'!$C:$C,'Cabula Med OK'!C90) + COUNTIF('Barra Med OK'!$C:$C,'Cabula Med OK'!C90) + COUNTIF('Boca do Rio Med OK'!$C:$C,'Cabula Med OK'!C90) + COUNTIF('Brotas Med OK'!$C:$C,'Cabula Med OK'!C90) + COUNTIF('Cajazeiras Med OK'!$C:$C,'Cabula Med OK'!C90) + COUNTIF('CH Med OK'!$C:$C,'Cabula Med OK'!C90) + COUNTIF('Itapagipe Med OK'!$C:$C,'Cabula Med OK'!C90) + COUNTIF('Itapuã Med OK'!$C:$C,'Cabula Med OK'!C90) + COUNTIF('Liberdade Med OK'!$C:$C,'Cabula Med OK'!C90) + COUNTIF('Pau da Lima Med OK'!$C:$C,'Cabula Med OK'!C90) + COUNTIF('SCV Med OK'!$C:$C,'Cabula Med OK'!C90) + COUNTIF('Subúrbio Med OK'!$C:$C,'Cabula Med OK'!C90) + COUNTIF('DVIS Med OK'!$C:$C,'Cabula Med OK'!C90) + COUNTIF('CR Med OK'!$C:$C,'Cabula Med OK'!C90) + COUNTIF('CCZ Med OK'!$C:$C,'Cabula Med OK'!C90) + COUNTIF('DRCA Med OK'!$C:$C,'Cabula Med OK'!C90) + COUNTIF('SAMU Med OK'!$C:$C,'Cabula Med OK'!C90) + COUNTIF('ESPS Med OK'!$C:$C,'Cabula Med OK'!C90) + COUNTIF('LACEM Med OK'!$C:$C,'Cabula Med OK'!C90)</f>
        <v>0</v>
      </c>
    </row>
    <row r="91" spans="1:15" ht="13.5" customHeight="1">
      <c r="A91" s="15" t="s">
        <v>18</v>
      </c>
      <c r="B91" s="61">
        <v>45569</v>
      </c>
      <c r="C91" s="14">
        <v>15829</v>
      </c>
      <c r="D91" s="61">
        <v>45658</v>
      </c>
      <c r="E91" s="61">
        <v>45687</v>
      </c>
      <c r="F91" s="114">
        <f>(E91-D91)+1</f>
        <v>30</v>
      </c>
      <c r="G91" s="68">
        <v>235</v>
      </c>
      <c r="H91" s="14">
        <v>1</v>
      </c>
      <c r="I91" s="497">
        <f>G91/30*H91*F91</f>
        <v>235</v>
      </c>
      <c r="J91" s="52" t="s">
        <v>272</v>
      </c>
      <c r="K91" s="14">
        <v>69431</v>
      </c>
      <c r="L91" s="1" t="s">
        <v>1067</v>
      </c>
      <c r="O91">
        <f>COUNTIF('Sede Med Ok'!$C:$C,'Cabula Med OK'!C91) + COUNTIF('Barra Med OK'!$C:$C,'Cabula Med OK'!C91) + COUNTIF('Boca do Rio Med OK'!$C:$C,'Cabula Med OK'!C91) + COUNTIF('Brotas Med OK'!$C:$C,'Cabula Med OK'!C91) + COUNTIF('Cajazeiras Med OK'!$C:$C,'Cabula Med OK'!C91) + COUNTIF('CH Med OK'!$C:$C,'Cabula Med OK'!C91) + COUNTIF('Itapagipe Med OK'!$C:$C,'Cabula Med OK'!C91) + COUNTIF('Itapuã Med OK'!$C:$C,'Cabula Med OK'!C91) + COUNTIF('Liberdade Med OK'!$C:$C,'Cabula Med OK'!C91) + COUNTIF('Pau da Lima Med OK'!$C:$C,'Cabula Med OK'!C91) + COUNTIF('SCV Med OK'!$C:$C,'Cabula Med OK'!C91) + COUNTIF('Subúrbio Med OK'!$C:$C,'Cabula Med OK'!C91) + COUNTIF('DVIS Med OK'!$C:$C,'Cabula Med OK'!C91) + COUNTIF('CR Med OK'!$C:$C,'Cabula Med OK'!C91) + COUNTIF('CCZ Med OK'!$C:$C,'Cabula Med OK'!C91) + COUNTIF('DRCA Med OK'!$C:$C,'Cabula Med OK'!C91) + COUNTIF('SAMU Med OK'!$C:$C,'Cabula Med OK'!C91) + COUNTIF('ESPS Med OK'!$C:$C,'Cabula Med OK'!C91) + COUNTIF('LACEM Med OK'!$C:$C,'Cabula Med OK'!C91)</f>
        <v>0</v>
      </c>
    </row>
    <row r="92" spans="1:15" ht="13.5" customHeight="1">
      <c r="A92" s="15"/>
      <c r="B92" s="14"/>
      <c r="C92" s="14"/>
      <c r="D92" s="66"/>
      <c r="E92" s="66"/>
      <c r="F92" s="42"/>
      <c r="G92" s="68"/>
      <c r="H92" s="14"/>
      <c r="I92" s="498"/>
      <c r="J92" s="198"/>
      <c r="K92" s="14"/>
      <c r="O92">
        <f>COUNTIF('Sede Med Ok'!$C:$C,'Cabula Med OK'!C92) + COUNTIF('Barra Med OK'!$C:$C,'Cabula Med OK'!C92) + COUNTIF('Boca do Rio Med OK'!$C:$C,'Cabula Med OK'!C92) + COUNTIF('Brotas Med OK'!$C:$C,'Cabula Med OK'!C92) + COUNTIF('Cajazeiras Med OK'!$C:$C,'Cabula Med OK'!C92) + COUNTIF('CH Med OK'!$C:$C,'Cabula Med OK'!C92) + COUNTIF('Itapagipe Med OK'!$C:$C,'Cabula Med OK'!C92) + COUNTIF('Itapuã Med OK'!$C:$C,'Cabula Med OK'!C92) + COUNTIF('Liberdade Med OK'!$C:$C,'Cabula Med OK'!C92) + COUNTIF('Pau da Lima Med OK'!$C:$C,'Cabula Med OK'!C92) + COUNTIF('SCV Med OK'!$C:$C,'Cabula Med OK'!C92) + COUNTIF('Subúrbio Med OK'!$C:$C,'Cabula Med OK'!C92) + COUNTIF('DVIS Med OK'!$C:$C,'Cabula Med OK'!C92) + COUNTIF('CR Med OK'!$C:$C,'Cabula Med OK'!C92) + COUNTIF('CCZ Med OK'!$C:$C,'Cabula Med OK'!C92) + COUNTIF('DRCA Med OK'!$C:$C,'Cabula Med OK'!C92) + COUNTIF('SAMU Med OK'!$C:$C,'Cabula Med OK'!C92) + COUNTIF('ESPS Med OK'!$C:$C,'Cabula Med OK'!C92) + COUNTIF('LACEM Med OK'!$C:$C,'Cabula Med OK'!C92)</f>
        <v>0</v>
      </c>
    </row>
    <row r="93" spans="1:15" ht="13.5" customHeight="1">
      <c r="A93" s="38" t="s">
        <v>393</v>
      </c>
      <c r="B93" s="10"/>
      <c r="C93" s="10"/>
      <c r="D93" s="36"/>
      <c r="E93" s="36"/>
      <c r="F93" s="37"/>
      <c r="G93" s="36"/>
      <c r="H93" s="11">
        <f>SUM(H89:H92)</f>
        <v>3</v>
      </c>
      <c r="I93" s="499">
        <f>SUM(I89:I92)</f>
        <v>705</v>
      </c>
      <c r="J93" s="35"/>
      <c r="K93" s="107"/>
      <c r="O93">
        <f>COUNTIF('Sede Med Ok'!$C:$C,'Cabula Med OK'!C93) + COUNTIF('Barra Med OK'!$C:$C,'Cabula Med OK'!C93) + COUNTIF('Boca do Rio Med OK'!$C:$C,'Cabula Med OK'!C93) + COUNTIF('Brotas Med OK'!$C:$C,'Cabula Med OK'!C93) + COUNTIF('Cajazeiras Med OK'!$C:$C,'Cabula Med OK'!C93) + COUNTIF('CH Med OK'!$C:$C,'Cabula Med OK'!C93) + COUNTIF('Itapagipe Med OK'!$C:$C,'Cabula Med OK'!C93) + COUNTIF('Itapuã Med OK'!$C:$C,'Cabula Med OK'!C93) + COUNTIF('Liberdade Med OK'!$C:$C,'Cabula Med OK'!C93) + COUNTIF('Pau da Lima Med OK'!$C:$C,'Cabula Med OK'!C93) + COUNTIF('SCV Med OK'!$C:$C,'Cabula Med OK'!C93) + COUNTIF('Subúrbio Med OK'!$C:$C,'Cabula Med OK'!C93) + COUNTIF('DVIS Med OK'!$C:$C,'Cabula Med OK'!C93) + COUNTIF('CR Med OK'!$C:$C,'Cabula Med OK'!C93) + COUNTIF('CCZ Med OK'!$C:$C,'Cabula Med OK'!C93) + COUNTIF('DRCA Med OK'!$C:$C,'Cabula Med OK'!C93) + COUNTIF('SAMU Med OK'!$C:$C,'Cabula Med OK'!C93) + COUNTIF('ESPS Med OK'!$C:$C,'Cabula Med OK'!C93) + COUNTIF('LACEM Med OK'!$C:$C,'Cabula Med OK'!C93)</f>
        <v>0</v>
      </c>
    </row>
    <row r="94" spans="1:15" ht="13.5" customHeight="1">
      <c r="A94" s="147"/>
      <c r="B94" s="32"/>
      <c r="C94" s="32"/>
      <c r="D94" s="33"/>
      <c r="E94" s="33"/>
      <c r="F94" s="34"/>
      <c r="G94" s="33"/>
      <c r="H94" s="32"/>
      <c r="I94" s="502"/>
      <c r="J94" s="30"/>
      <c r="K94" s="70"/>
      <c r="O94">
        <f>COUNTIF('Sede Med Ok'!$C:$C,'Cabula Med OK'!C94) + COUNTIF('Barra Med OK'!$C:$C,'Cabula Med OK'!C94) + COUNTIF('Boca do Rio Med OK'!$C:$C,'Cabula Med OK'!C94) + COUNTIF('Brotas Med OK'!$C:$C,'Cabula Med OK'!C94) + COUNTIF('Cajazeiras Med OK'!$C:$C,'Cabula Med OK'!C94) + COUNTIF('CH Med OK'!$C:$C,'Cabula Med OK'!C94) + COUNTIF('Itapagipe Med OK'!$C:$C,'Cabula Med OK'!C94) + COUNTIF('Itapuã Med OK'!$C:$C,'Cabula Med OK'!C94) + COUNTIF('Liberdade Med OK'!$C:$C,'Cabula Med OK'!C94) + COUNTIF('Pau da Lima Med OK'!$C:$C,'Cabula Med OK'!C94) + COUNTIF('SCV Med OK'!$C:$C,'Cabula Med OK'!C94) + COUNTIF('Subúrbio Med OK'!$C:$C,'Cabula Med OK'!C94) + COUNTIF('DVIS Med OK'!$C:$C,'Cabula Med OK'!C94) + COUNTIF('CR Med OK'!$C:$C,'Cabula Med OK'!C94) + COUNTIF('CCZ Med OK'!$C:$C,'Cabula Med OK'!C94) + COUNTIF('DRCA Med OK'!$C:$C,'Cabula Med OK'!C94) + COUNTIF('SAMU Med OK'!$C:$C,'Cabula Med OK'!C94) + COUNTIF('ESPS Med OK'!$C:$C,'Cabula Med OK'!C94) + COUNTIF('LACEM Med OK'!$C:$C,'Cabula Med OK'!C94)</f>
        <v>0</v>
      </c>
    </row>
    <row r="95" spans="1:15" ht="13.5" customHeight="1">
      <c r="A95" s="15" t="s">
        <v>18</v>
      </c>
      <c r="B95" s="61">
        <v>45536</v>
      </c>
      <c r="C95" s="14">
        <v>11611</v>
      </c>
      <c r="D95" s="61">
        <v>45658</v>
      </c>
      <c r="E95" s="61">
        <v>45687</v>
      </c>
      <c r="F95" s="42">
        <f t="shared" ref="F95:F103" si="6">(E95-D95)+1</f>
        <v>30</v>
      </c>
      <c r="G95" s="68">
        <v>235</v>
      </c>
      <c r="H95" s="14">
        <v>1</v>
      </c>
      <c r="I95" s="497">
        <f t="shared" ref="I95:I103" si="7">G95/30*H95*F95</f>
        <v>235</v>
      </c>
      <c r="J95" s="216" t="s">
        <v>328</v>
      </c>
      <c r="K95" s="14"/>
      <c r="O95">
        <f>COUNTIF('Sede Med Ok'!$C:$C,'Cabula Med OK'!C95) + COUNTIF('Barra Med OK'!$C:$C,'Cabula Med OK'!C95) + COUNTIF('Boca do Rio Med OK'!$C:$C,'Cabula Med OK'!C95) + COUNTIF('Brotas Med OK'!$C:$C,'Cabula Med OK'!C95) + COUNTIF('Cajazeiras Med OK'!$C:$C,'Cabula Med OK'!C95) + COUNTIF('CH Med OK'!$C:$C,'Cabula Med OK'!C95) + COUNTIF('Itapagipe Med OK'!$C:$C,'Cabula Med OK'!C95) + COUNTIF('Itapuã Med OK'!$C:$C,'Cabula Med OK'!C95) + COUNTIF('Liberdade Med OK'!$C:$C,'Cabula Med OK'!C95) + COUNTIF('Pau da Lima Med OK'!$C:$C,'Cabula Med OK'!C95) + COUNTIF('SCV Med OK'!$C:$C,'Cabula Med OK'!C95) + COUNTIF('Subúrbio Med OK'!$C:$C,'Cabula Med OK'!C95) + COUNTIF('DVIS Med OK'!$C:$C,'Cabula Med OK'!C95) + COUNTIF('CR Med OK'!$C:$C,'Cabula Med OK'!C95) + COUNTIF('CCZ Med OK'!$C:$C,'Cabula Med OK'!C95) + COUNTIF('DRCA Med OK'!$C:$C,'Cabula Med OK'!C95) + COUNTIF('SAMU Med OK'!$C:$C,'Cabula Med OK'!C95) + COUNTIF('ESPS Med OK'!$C:$C,'Cabula Med OK'!C95) + COUNTIF('LACEM Med OK'!$C:$C,'Cabula Med OK'!C95)</f>
        <v>0</v>
      </c>
    </row>
    <row r="96" spans="1:15" ht="13.5" customHeight="1">
      <c r="A96" s="15" t="s">
        <v>18</v>
      </c>
      <c r="B96" s="61">
        <v>45536</v>
      </c>
      <c r="C96" s="14">
        <v>11966</v>
      </c>
      <c r="D96" s="61">
        <v>45658</v>
      </c>
      <c r="E96" s="61">
        <v>45687</v>
      </c>
      <c r="F96" s="42">
        <f t="shared" si="6"/>
        <v>30</v>
      </c>
      <c r="G96" s="68">
        <v>235</v>
      </c>
      <c r="H96" s="14">
        <v>1</v>
      </c>
      <c r="I96" s="497">
        <f t="shared" si="7"/>
        <v>235</v>
      </c>
      <c r="J96" s="216" t="s">
        <v>358</v>
      </c>
      <c r="K96" s="14"/>
      <c r="O96">
        <f>COUNTIF('Sede Med Ok'!$C:$C,'Cabula Med OK'!C96) + COUNTIF('Barra Med OK'!$C:$C,'Cabula Med OK'!C96) + COUNTIF('Boca do Rio Med OK'!$C:$C,'Cabula Med OK'!C96) + COUNTIF('Brotas Med OK'!$C:$C,'Cabula Med OK'!C96) + COUNTIF('Cajazeiras Med OK'!$C:$C,'Cabula Med OK'!C96) + COUNTIF('CH Med OK'!$C:$C,'Cabula Med OK'!C96) + COUNTIF('Itapagipe Med OK'!$C:$C,'Cabula Med OK'!C96) + COUNTIF('Itapuã Med OK'!$C:$C,'Cabula Med OK'!C96) + COUNTIF('Liberdade Med OK'!$C:$C,'Cabula Med OK'!C96) + COUNTIF('Pau da Lima Med OK'!$C:$C,'Cabula Med OK'!C96) + COUNTIF('SCV Med OK'!$C:$C,'Cabula Med OK'!C96) + COUNTIF('Subúrbio Med OK'!$C:$C,'Cabula Med OK'!C96) + COUNTIF('DVIS Med OK'!$C:$C,'Cabula Med OK'!C96) + COUNTIF('CR Med OK'!$C:$C,'Cabula Med OK'!C96) + COUNTIF('CCZ Med OK'!$C:$C,'Cabula Med OK'!C96) + COUNTIF('DRCA Med OK'!$C:$C,'Cabula Med OK'!C96) + COUNTIF('SAMU Med OK'!$C:$C,'Cabula Med OK'!C96) + COUNTIF('ESPS Med OK'!$C:$C,'Cabula Med OK'!C96) + COUNTIF('LACEM Med OK'!$C:$C,'Cabula Med OK'!C96)</f>
        <v>0</v>
      </c>
    </row>
    <row r="97" spans="1:15" ht="13.5" customHeight="1">
      <c r="A97" s="15" t="s">
        <v>18</v>
      </c>
      <c r="B97" s="61">
        <v>45536</v>
      </c>
      <c r="C97" s="14">
        <v>13319</v>
      </c>
      <c r="D97" s="61">
        <v>45658</v>
      </c>
      <c r="E97" s="61">
        <v>45687</v>
      </c>
      <c r="F97" s="42">
        <f t="shared" si="6"/>
        <v>30</v>
      </c>
      <c r="G97" s="68">
        <v>235</v>
      </c>
      <c r="H97" s="14">
        <v>1</v>
      </c>
      <c r="I97" s="497">
        <f t="shared" si="7"/>
        <v>235</v>
      </c>
      <c r="J97" s="53" t="s">
        <v>298</v>
      </c>
      <c r="K97" s="14"/>
      <c r="O97">
        <f>COUNTIF('Sede Med Ok'!$C:$C,'Cabula Med OK'!C97) + COUNTIF('Barra Med OK'!$C:$C,'Cabula Med OK'!C97) + COUNTIF('Boca do Rio Med OK'!$C:$C,'Cabula Med OK'!C97) + COUNTIF('Brotas Med OK'!$C:$C,'Cabula Med OK'!C97) + COUNTIF('Cajazeiras Med OK'!$C:$C,'Cabula Med OK'!C97) + COUNTIF('CH Med OK'!$C:$C,'Cabula Med OK'!C97) + COUNTIF('Itapagipe Med OK'!$C:$C,'Cabula Med OK'!C97) + COUNTIF('Itapuã Med OK'!$C:$C,'Cabula Med OK'!C97) + COUNTIF('Liberdade Med OK'!$C:$C,'Cabula Med OK'!C97) + COUNTIF('Pau da Lima Med OK'!$C:$C,'Cabula Med OK'!C97) + COUNTIF('SCV Med OK'!$C:$C,'Cabula Med OK'!C97) + COUNTIF('Subúrbio Med OK'!$C:$C,'Cabula Med OK'!C97) + COUNTIF('DVIS Med OK'!$C:$C,'Cabula Med OK'!C97) + COUNTIF('CR Med OK'!$C:$C,'Cabula Med OK'!C97) + COUNTIF('CCZ Med OK'!$C:$C,'Cabula Med OK'!C97) + COUNTIF('DRCA Med OK'!$C:$C,'Cabula Med OK'!C97) + COUNTIF('SAMU Med OK'!$C:$C,'Cabula Med OK'!C97) + COUNTIF('ESPS Med OK'!$C:$C,'Cabula Med OK'!C97) + COUNTIF('LACEM Med OK'!$C:$C,'Cabula Med OK'!C97)</f>
        <v>0</v>
      </c>
    </row>
    <row r="98" spans="1:15" ht="13.5" customHeight="1">
      <c r="A98" s="15" t="s">
        <v>18</v>
      </c>
      <c r="B98" s="61">
        <v>45536</v>
      </c>
      <c r="C98" s="14">
        <v>11028</v>
      </c>
      <c r="D98" s="61">
        <v>45658</v>
      </c>
      <c r="E98" s="61">
        <v>45687</v>
      </c>
      <c r="F98" s="42">
        <f t="shared" si="6"/>
        <v>30</v>
      </c>
      <c r="G98" s="68">
        <v>235</v>
      </c>
      <c r="H98" s="14">
        <v>1</v>
      </c>
      <c r="I98" s="497">
        <f t="shared" si="7"/>
        <v>235</v>
      </c>
      <c r="J98" s="216" t="s">
        <v>392</v>
      </c>
      <c r="K98" s="14"/>
      <c r="O98">
        <f>COUNTIF('Sede Med Ok'!$C:$C,'Cabula Med OK'!C98) + COUNTIF('Barra Med OK'!$C:$C,'Cabula Med OK'!C98) + COUNTIF('Boca do Rio Med OK'!$C:$C,'Cabula Med OK'!C98) + COUNTIF('Brotas Med OK'!$C:$C,'Cabula Med OK'!C98) + COUNTIF('Cajazeiras Med OK'!$C:$C,'Cabula Med OK'!C98) + COUNTIF('CH Med OK'!$C:$C,'Cabula Med OK'!C98) + COUNTIF('Itapagipe Med OK'!$C:$C,'Cabula Med OK'!C98) + COUNTIF('Itapuã Med OK'!$C:$C,'Cabula Med OK'!C98) + COUNTIF('Liberdade Med OK'!$C:$C,'Cabula Med OK'!C98) + COUNTIF('Pau da Lima Med OK'!$C:$C,'Cabula Med OK'!C98) + COUNTIF('SCV Med OK'!$C:$C,'Cabula Med OK'!C98) + COUNTIF('Subúrbio Med OK'!$C:$C,'Cabula Med OK'!C98) + COUNTIF('DVIS Med OK'!$C:$C,'Cabula Med OK'!C98) + COUNTIF('CR Med OK'!$C:$C,'Cabula Med OK'!C98) + COUNTIF('CCZ Med OK'!$C:$C,'Cabula Med OK'!C98) + COUNTIF('DRCA Med OK'!$C:$C,'Cabula Med OK'!C98) + COUNTIF('SAMU Med OK'!$C:$C,'Cabula Med OK'!C98) + COUNTIF('ESPS Med OK'!$C:$C,'Cabula Med OK'!C98) + COUNTIF('LACEM Med OK'!$C:$C,'Cabula Med OK'!C98)</f>
        <v>0</v>
      </c>
    </row>
    <row r="99" spans="1:15" ht="13.5" customHeight="1">
      <c r="A99" s="15" t="s">
        <v>18</v>
      </c>
      <c r="B99" s="61">
        <v>45536</v>
      </c>
      <c r="C99" s="14">
        <v>11977</v>
      </c>
      <c r="D99" s="61">
        <v>45658</v>
      </c>
      <c r="E99" s="61">
        <v>45687</v>
      </c>
      <c r="F99" s="42">
        <f t="shared" si="6"/>
        <v>30</v>
      </c>
      <c r="G99" s="68">
        <v>235</v>
      </c>
      <c r="H99" s="14">
        <v>1</v>
      </c>
      <c r="I99" s="497">
        <f t="shared" si="7"/>
        <v>235</v>
      </c>
      <c r="J99" s="216" t="s">
        <v>391</v>
      </c>
      <c r="K99" s="14"/>
      <c r="O99">
        <f>COUNTIF('Sede Med Ok'!$C:$C,'Cabula Med OK'!C99) + COUNTIF('Barra Med OK'!$C:$C,'Cabula Med OK'!C99) + COUNTIF('Boca do Rio Med OK'!$C:$C,'Cabula Med OK'!C99) + COUNTIF('Brotas Med OK'!$C:$C,'Cabula Med OK'!C99) + COUNTIF('Cajazeiras Med OK'!$C:$C,'Cabula Med OK'!C99) + COUNTIF('CH Med OK'!$C:$C,'Cabula Med OK'!C99) + COUNTIF('Itapagipe Med OK'!$C:$C,'Cabula Med OK'!C99) + COUNTIF('Itapuã Med OK'!$C:$C,'Cabula Med OK'!C99) + COUNTIF('Liberdade Med OK'!$C:$C,'Cabula Med OK'!C99) + COUNTIF('Pau da Lima Med OK'!$C:$C,'Cabula Med OK'!C99) + COUNTIF('SCV Med OK'!$C:$C,'Cabula Med OK'!C99) + COUNTIF('Subúrbio Med OK'!$C:$C,'Cabula Med OK'!C99) + COUNTIF('DVIS Med OK'!$C:$C,'Cabula Med OK'!C99) + COUNTIF('CR Med OK'!$C:$C,'Cabula Med OK'!C99) + COUNTIF('CCZ Med OK'!$C:$C,'Cabula Med OK'!C99) + COUNTIF('DRCA Med OK'!$C:$C,'Cabula Med OK'!C99) + COUNTIF('SAMU Med OK'!$C:$C,'Cabula Med OK'!C99) + COUNTIF('ESPS Med OK'!$C:$C,'Cabula Med OK'!C99) + COUNTIF('LACEM Med OK'!$C:$C,'Cabula Med OK'!C99)</f>
        <v>0</v>
      </c>
    </row>
    <row r="100" spans="1:15" ht="13.5" customHeight="1">
      <c r="A100" s="15" t="s">
        <v>18</v>
      </c>
      <c r="B100" s="61">
        <v>45536</v>
      </c>
      <c r="C100" s="14">
        <v>12025</v>
      </c>
      <c r="D100" s="61">
        <v>45658</v>
      </c>
      <c r="E100" s="61">
        <v>45687</v>
      </c>
      <c r="F100" s="42">
        <f t="shared" si="6"/>
        <v>30</v>
      </c>
      <c r="G100" s="68">
        <v>235</v>
      </c>
      <c r="H100" s="14">
        <v>1</v>
      </c>
      <c r="I100" s="497">
        <f t="shared" si="7"/>
        <v>235</v>
      </c>
      <c r="J100" s="53" t="s">
        <v>193</v>
      </c>
      <c r="K100" s="14"/>
      <c r="O100">
        <f>COUNTIF('Sede Med Ok'!$C:$C,'Cabula Med OK'!C100) + COUNTIF('Barra Med OK'!$C:$C,'Cabula Med OK'!C100) + COUNTIF('Boca do Rio Med OK'!$C:$C,'Cabula Med OK'!C100) + COUNTIF('Brotas Med OK'!$C:$C,'Cabula Med OK'!C100) + COUNTIF('Cajazeiras Med OK'!$C:$C,'Cabula Med OK'!C100) + COUNTIF('CH Med OK'!$C:$C,'Cabula Med OK'!C100) + COUNTIF('Itapagipe Med OK'!$C:$C,'Cabula Med OK'!C100) + COUNTIF('Itapuã Med OK'!$C:$C,'Cabula Med OK'!C100) + COUNTIF('Liberdade Med OK'!$C:$C,'Cabula Med OK'!C100) + COUNTIF('Pau da Lima Med OK'!$C:$C,'Cabula Med OK'!C100) + COUNTIF('SCV Med OK'!$C:$C,'Cabula Med OK'!C100) + COUNTIF('Subúrbio Med OK'!$C:$C,'Cabula Med OK'!C100) + COUNTIF('DVIS Med OK'!$C:$C,'Cabula Med OK'!C100) + COUNTIF('CR Med OK'!$C:$C,'Cabula Med OK'!C100) + COUNTIF('CCZ Med OK'!$C:$C,'Cabula Med OK'!C100) + COUNTIF('DRCA Med OK'!$C:$C,'Cabula Med OK'!C100) + COUNTIF('SAMU Med OK'!$C:$C,'Cabula Med OK'!C100) + COUNTIF('ESPS Med OK'!$C:$C,'Cabula Med OK'!C100) + COUNTIF('LACEM Med OK'!$C:$C,'Cabula Med OK'!C100)</f>
        <v>0</v>
      </c>
    </row>
    <row r="101" spans="1:15" ht="13.5" customHeight="1">
      <c r="A101" s="15" t="s">
        <v>18</v>
      </c>
      <c r="B101" s="61">
        <v>45536</v>
      </c>
      <c r="C101" s="14">
        <v>12007</v>
      </c>
      <c r="D101" s="61">
        <v>45658</v>
      </c>
      <c r="E101" s="61">
        <v>45687</v>
      </c>
      <c r="F101" s="42">
        <f t="shared" si="6"/>
        <v>30</v>
      </c>
      <c r="G101" s="68">
        <v>235</v>
      </c>
      <c r="H101" s="14">
        <v>1</v>
      </c>
      <c r="I101" s="497">
        <f t="shared" si="7"/>
        <v>235</v>
      </c>
      <c r="J101" s="53" t="s">
        <v>308</v>
      </c>
      <c r="K101" s="14"/>
      <c r="O101">
        <f>COUNTIF('Sede Med Ok'!$C:$C,'Cabula Med OK'!C101) + COUNTIF('Barra Med OK'!$C:$C,'Cabula Med OK'!C101) + COUNTIF('Boca do Rio Med OK'!$C:$C,'Cabula Med OK'!C101) + COUNTIF('Brotas Med OK'!$C:$C,'Cabula Med OK'!C101) + COUNTIF('Cajazeiras Med OK'!$C:$C,'Cabula Med OK'!C101) + COUNTIF('CH Med OK'!$C:$C,'Cabula Med OK'!C101) + COUNTIF('Itapagipe Med OK'!$C:$C,'Cabula Med OK'!C101) + COUNTIF('Itapuã Med OK'!$C:$C,'Cabula Med OK'!C101) + COUNTIF('Liberdade Med OK'!$C:$C,'Cabula Med OK'!C101) + COUNTIF('Pau da Lima Med OK'!$C:$C,'Cabula Med OK'!C101) + COUNTIF('SCV Med OK'!$C:$C,'Cabula Med OK'!C101) + COUNTIF('Subúrbio Med OK'!$C:$C,'Cabula Med OK'!C101) + COUNTIF('DVIS Med OK'!$C:$C,'Cabula Med OK'!C101) + COUNTIF('CR Med OK'!$C:$C,'Cabula Med OK'!C101) + COUNTIF('CCZ Med OK'!$C:$C,'Cabula Med OK'!C101) + COUNTIF('DRCA Med OK'!$C:$C,'Cabula Med OK'!C101) + COUNTIF('SAMU Med OK'!$C:$C,'Cabula Med OK'!C101) + COUNTIF('ESPS Med OK'!$C:$C,'Cabula Med OK'!C101) + COUNTIF('LACEM Med OK'!$C:$C,'Cabula Med OK'!C101)</f>
        <v>0</v>
      </c>
    </row>
    <row r="102" spans="1:15" ht="13.5" customHeight="1">
      <c r="A102" s="15" t="s">
        <v>18</v>
      </c>
      <c r="B102" s="61">
        <v>45582</v>
      </c>
      <c r="C102" s="14">
        <v>15488</v>
      </c>
      <c r="D102" s="61">
        <v>45658</v>
      </c>
      <c r="E102" s="61">
        <v>45687</v>
      </c>
      <c r="F102" s="114">
        <f t="shared" si="6"/>
        <v>30</v>
      </c>
      <c r="G102" s="68">
        <v>235</v>
      </c>
      <c r="H102" s="14">
        <v>1</v>
      </c>
      <c r="I102" s="497">
        <f t="shared" si="7"/>
        <v>235</v>
      </c>
      <c r="J102" s="53" t="s">
        <v>1078</v>
      </c>
      <c r="K102" s="14">
        <v>70178</v>
      </c>
      <c r="L102" s="1" t="s">
        <v>1067</v>
      </c>
      <c r="O102">
        <f>COUNTIF('Sede Med Ok'!$C:$C,'Cabula Med OK'!C102) + COUNTIF('Barra Med OK'!$C:$C,'Cabula Med OK'!C102) + COUNTIF('Boca do Rio Med OK'!$C:$C,'Cabula Med OK'!C102) + COUNTIF('Brotas Med OK'!$C:$C,'Cabula Med OK'!C102) + COUNTIF('Cajazeiras Med OK'!$C:$C,'Cabula Med OK'!C102) + COUNTIF('CH Med OK'!$C:$C,'Cabula Med OK'!C102) + COUNTIF('Itapagipe Med OK'!$C:$C,'Cabula Med OK'!C102) + COUNTIF('Itapuã Med OK'!$C:$C,'Cabula Med OK'!C102) + COUNTIF('Liberdade Med OK'!$C:$C,'Cabula Med OK'!C102) + COUNTIF('Pau da Lima Med OK'!$C:$C,'Cabula Med OK'!C102) + COUNTIF('SCV Med OK'!$C:$C,'Cabula Med OK'!C102) + COUNTIF('Subúrbio Med OK'!$C:$C,'Cabula Med OK'!C102) + COUNTIF('DVIS Med OK'!$C:$C,'Cabula Med OK'!C102) + COUNTIF('CR Med OK'!$C:$C,'Cabula Med OK'!C102) + COUNTIF('CCZ Med OK'!$C:$C,'Cabula Med OK'!C102) + COUNTIF('DRCA Med OK'!$C:$C,'Cabula Med OK'!C102) + COUNTIF('SAMU Med OK'!$C:$C,'Cabula Med OK'!C102) + COUNTIF('ESPS Med OK'!$C:$C,'Cabula Med OK'!C102) + COUNTIF('LACEM Med OK'!$C:$C,'Cabula Med OK'!C102)</f>
        <v>0</v>
      </c>
    </row>
    <row r="103" spans="1:15" ht="13.5" customHeight="1">
      <c r="A103" s="15" t="s">
        <v>17</v>
      </c>
      <c r="B103" s="61">
        <v>45536</v>
      </c>
      <c r="C103" s="14">
        <v>11554</v>
      </c>
      <c r="D103" s="61">
        <v>45658</v>
      </c>
      <c r="E103" s="61">
        <v>45687</v>
      </c>
      <c r="F103" s="42">
        <f t="shared" si="6"/>
        <v>30</v>
      </c>
      <c r="G103" s="68">
        <v>238</v>
      </c>
      <c r="H103" s="14">
        <v>1</v>
      </c>
      <c r="I103" s="497">
        <f t="shared" si="7"/>
        <v>238</v>
      </c>
      <c r="J103" s="53" t="s">
        <v>216</v>
      </c>
      <c r="K103" s="14"/>
      <c r="O103">
        <f>COUNTIF('Sede Med Ok'!$C:$C,'Cabula Med OK'!C103) + COUNTIF('Barra Med OK'!$C:$C,'Cabula Med OK'!C103) + COUNTIF('Boca do Rio Med OK'!$C:$C,'Cabula Med OK'!C103) + COUNTIF('Brotas Med OK'!$C:$C,'Cabula Med OK'!C103) + COUNTIF('Cajazeiras Med OK'!$C:$C,'Cabula Med OK'!C103) + COUNTIF('CH Med OK'!$C:$C,'Cabula Med OK'!C103) + COUNTIF('Itapagipe Med OK'!$C:$C,'Cabula Med OK'!C103) + COUNTIF('Itapuã Med OK'!$C:$C,'Cabula Med OK'!C103) + COUNTIF('Liberdade Med OK'!$C:$C,'Cabula Med OK'!C103) + COUNTIF('Pau da Lima Med OK'!$C:$C,'Cabula Med OK'!C103) + COUNTIF('SCV Med OK'!$C:$C,'Cabula Med OK'!C103) + COUNTIF('Subúrbio Med OK'!$C:$C,'Cabula Med OK'!C103) + COUNTIF('DVIS Med OK'!$C:$C,'Cabula Med OK'!C103) + COUNTIF('CR Med OK'!$C:$C,'Cabula Med OK'!C103) + COUNTIF('CCZ Med OK'!$C:$C,'Cabula Med OK'!C103) + COUNTIF('DRCA Med OK'!$C:$C,'Cabula Med OK'!C103) + COUNTIF('SAMU Med OK'!$C:$C,'Cabula Med OK'!C103) + COUNTIF('ESPS Med OK'!$C:$C,'Cabula Med OK'!C103) + COUNTIF('LACEM Med OK'!$C:$C,'Cabula Med OK'!C103)</f>
        <v>0</v>
      </c>
    </row>
    <row r="104" spans="1:15" ht="13.5" customHeight="1">
      <c r="A104" s="15"/>
      <c r="B104" s="14"/>
      <c r="C104" s="14"/>
      <c r="D104" s="66"/>
      <c r="E104" s="66"/>
      <c r="F104" s="42"/>
      <c r="G104" s="68"/>
      <c r="H104" s="14"/>
      <c r="I104" s="498"/>
      <c r="J104" s="198"/>
      <c r="K104" s="14"/>
      <c r="O104">
        <f>COUNTIF('Sede Med Ok'!$C:$C,'Cabula Med OK'!C104) + COUNTIF('Barra Med OK'!$C:$C,'Cabula Med OK'!C104) + COUNTIF('Boca do Rio Med OK'!$C:$C,'Cabula Med OK'!C104) + COUNTIF('Brotas Med OK'!$C:$C,'Cabula Med OK'!C104) + COUNTIF('Cajazeiras Med OK'!$C:$C,'Cabula Med OK'!C104) + COUNTIF('CH Med OK'!$C:$C,'Cabula Med OK'!C104) + COUNTIF('Itapagipe Med OK'!$C:$C,'Cabula Med OK'!C104) + COUNTIF('Itapuã Med OK'!$C:$C,'Cabula Med OK'!C104) + COUNTIF('Liberdade Med OK'!$C:$C,'Cabula Med OK'!C104) + COUNTIF('Pau da Lima Med OK'!$C:$C,'Cabula Med OK'!C104) + COUNTIF('SCV Med OK'!$C:$C,'Cabula Med OK'!C104) + COUNTIF('Subúrbio Med OK'!$C:$C,'Cabula Med OK'!C104) + COUNTIF('DVIS Med OK'!$C:$C,'Cabula Med OK'!C104) + COUNTIF('CR Med OK'!$C:$C,'Cabula Med OK'!C104) + COUNTIF('CCZ Med OK'!$C:$C,'Cabula Med OK'!C104) + COUNTIF('DRCA Med OK'!$C:$C,'Cabula Med OK'!C104) + COUNTIF('SAMU Med OK'!$C:$C,'Cabula Med OK'!C104) + COUNTIF('ESPS Med OK'!$C:$C,'Cabula Med OK'!C104) + COUNTIF('LACEM Med OK'!$C:$C,'Cabula Med OK'!C104)</f>
        <v>0</v>
      </c>
    </row>
    <row r="105" spans="1:15" ht="13.5" customHeight="1">
      <c r="A105" s="38" t="s">
        <v>390</v>
      </c>
      <c r="B105" s="10"/>
      <c r="C105" s="10"/>
      <c r="D105" s="36"/>
      <c r="E105" s="36"/>
      <c r="F105" s="37"/>
      <c r="G105" s="36"/>
      <c r="H105" s="11">
        <f>SUM(H95:H104)</f>
        <v>9</v>
      </c>
      <c r="I105" s="499">
        <f>SUM(I95:I104)</f>
        <v>2118</v>
      </c>
      <c r="J105" s="35"/>
      <c r="K105" s="107"/>
      <c r="O105">
        <f>COUNTIF('Sede Med Ok'!$C:$C,'Cabula Med OK'!C105) + COUNTIF('Barra Med OK'!$C:$C,'Cabula Med OK'!C105) + COUNTIF('Boca do Rio Med OK'!$C:$C,'Cabula Med OK'!C105) + COUNTIF('Brotas Med OK'!$C:$C,'Cabula Med OK'!C105) + COUNTIF('Cajazeiras Med OK'!$C:$C,'Cabula Med OK'!C105) + COUNTIF('CH Med OK'!$C:$C,'Cabula Med OK'!C105) + COUNTIF('Itapagipe Med OK'!$C:$C,'Cabula Med OK'!C105) + COUNTIF('Itapuã Med OK'!$C:$C,'Cabula Med OK'!C105) + COUNTIF('Liberdade Med OK'!$C:$C,'Cabula Med OK'!C105) + COUNTIF('Pau da Lima Med OK'!$C:$C,'Cabula Med OK'!C105) + COUNTIF('SCV Med OK'!$C:$C,'Cabula Med OK'!C105) + COUNTIF('Subúrbio Med OK'!$C:$C,'Cabula Med OK'!C105) + COUNTIF('DVIS Med OK'!$C:$C,'Cabula Med OK'!C105) + COUNTIF('CR Med OK'!$C:$C,'Cabula Med OK'!C105) + COUNTIF('CCZ Med OK'!$C:$C,'Cabula Med OK'!C105) + COUNTIF('DRCA Med OK'!$C:$C,'Cabula Med OK'!C105) + COUNTIF('SAMU Med OK'!$C:$C,'Cabula Med OK'!C105) + COUNTIF('ESPS Med OK'!$C:$C,'Cabula Med OK'!C105) + COUNTIF('LACEM Med OK'!$C:$C,'Cabula Med OK'!C105)</f>
        <v>0</v>
      </c>
    </row>
    <row r="106" spans="1:15" ht="13.5" customHeight="1">
      <c r="A106" s="147"/>
      <c r="B106" s="32"/>
      <c r="C106" s="32"/>
      <c r="D106" s="33"/>
      <c r="E106" s="33"/>
      <c r="F106" s="34"/>
      <c r="G106" s="33"/>
      <c r="H106" s="32"/>
      <c r="I106" s="502"/>
      <c r="J106" s="30"/>
      <c r="K106" s="70"/>
      <c r="O106">
        <f>COUNTIF('Sede Med Ok'!$C:$C,'Cabula Med OK'!C106) + COUNTIF('Barra Med OK'!$C:$C,'Cabula Med OK'!C106) + COUNTIF('Boca do Rio Med OK'!$C:$C,'Cabula Med OK'!C106) + COUNTIF('Brotas Med OK'!$C:$C,'Cabula Med OK'!C106) + COUNTIF('Cajazeiras Med OK'!$C:$C,'Cabula Med OK'!C106) + COUNTIF('CH Med OK'!$C:$C,'Cabula Med OK'!C106) + COUNTIF('Itapagipe Med OK'!$C:$C,'Cabula Med OK'!C106) + COUNTIF('Itapuã Med OK'!$C:$C,'Cabula Med OK'!C106) + COUNTIF('Liberdade Med OK'!$C:$C,'Cabula Med OK'!C106) + COUNTIF('Pau da Lima Med OK'!$C:$C,'Cabula Med OK'!C106) + COUNTIF('SCV Med OK'!$C:$C,'Cabula Med OK'!C106) + COUNTIF('Subúrbio Med OK'!$C:$C,'Cabula Med OK'!C106) + COUNTIF('DVIS Med OK'!$C:$C,'Cabula Med OK'!C106) + COUNTIF('CR Med OK'!$C:$C,'Cabula Med OK'!C106) + COUNTIF('CCZ Med OK'!$C:$C,'Cabula Med OK'!C106) + COUNTIF('DRCA Med OK'!$C:$C,'Cabula Med OK'!C106) + COUNTIF('SAMU Med OK'!$C:$C,'Cabula Med OK'!C106) + COUNTIF('ESPS Med OK'!$C:$C,'Cabula Med OK'!C106) + COUNTIF('LACEM Med OK'!$C:$C,'Cabula Med OK'!C106)</f>
        <v>0</v>
      </c>
    </row>
    <row r="107" spans="1:15" ht="13.5" customHeight="1">
      <c r="A107" s="15" t="s">
        <v>18</v>
      </c>
      <c r="B107" s="61">
        <v>45658</v>
      </c>
      <c r="C107" s="104">
        <v>15733</v>
      </c>
      <c r="D107" s="61">
        <v>45658</v>
      </c>
      <c r="E107" s="61">
        <v>45687</v>
      </c>
      <c r="F107" s="42">
        <f>(E107-D107)+1</f>
        <v>30</v>
      </c>
      <c r="G107" s="68">
        <v>235</v>
      </c>
      <c r="H107" s="449">
        <v>1</v>
      </c>
      <c r="I107" s="497">
        <f>G107/30*H107*F107</f>
        <v>235</v>
      </c>
      <c r="J107" s="39" t="s">
        <v>112</v>
      </c>
      <c r="K107" s="51">
        <v>72826</v>
      </c>
      <c r="L107" s="1" t="s">
        <v>1067</v>
      </c>
      <c r="O107"/>
    </row>
    <row r="108" spans="1:15" ht="13.5" customHeight="1">
      <c r="A108" s="15" t="s">
        <v>18</v>
      </c>
      <c r="B108" s="61">
        <v>45667</v>
      </c>
      <c r="C108" s="104">
        <v>15665</v>
      </c>
      <c r="D108" s="61">
        <v>45667</v>
      </c>
      <c r="E108" s="61">
        <v>45687</v>
      </c>
      <c r="F108" s="42">
        <f>(E108-D108)+1</f>
        <v>21</v>
      </c>
      <c r="G108" s="68">
        <v>235</v>
      </c>
      <c r="H108" s="449">
        <v>1</v>
      </c>
      <c r="I108" s="497">
        <f>G108/30*H108*F108</f>
        <v>164.5</v>
      </c>
      <c r="J108" s="39" t="s">
        <v>569</v>
      </c>
      <c r="K108" s="51">
        <v>73905</v>
      </c>
      <c r="L108" s="1" t="s">
        <v>1067</v>
      </c>
      <c r="O108"/>
    </row>
    <row r="109" spans="1:15" ht="13.5" customHeight="1">
      <c r="A109" s="15" t="s">
        <v>18</v>
      </c>
      <c r="B109" s="61">
        <v>45536</v>
      </c>
      <c r="C109" s="425">
        <v>11919</v>
      </c>
      <c r="D109" s="61">
        <v>45658</v>
      </c>
      <c r="E109" s="61">
        <v>45687</v>
      </c>
      <c r="F109" s="42">
        <f>(E109-D109)+1</f>
        <v>30</v>
      </c>
      <c r="G109" s="68">
        <v>235</v>
      </c>
      <c r="H109" s="425">
        <v>1</v>
      </c>
      <c r="I109" s="497">
        <f>G109/30*H109*F109</f>
        <v>235</v>
      </c>
      <c r="J109" s="52" t="s">
        <v>389</v>
      </c>
      <c r="K109" s="425"/>
      <c r="O109">
        <f>COUNTIF('Sede Med Ok'!$C:$C,'Cabula Med OK'!C109) + COUNTIF('Barra Med OK'!$C:$C,'Cabula Med OK'!C109) + COUNTIF('Boca do Rio Med OK'!$C:$C,'Cabula Med OK'!C109) + COUNTIF('Brotas Med OK'!$C:$C,'Cabula Med OK'!C109) + COUNTIF('Cajazeiras Med OK'!$C:$C,'Cabula Med OK'!C109) + COUNTIF('CH Med OK'!$C:$C,'Cabula Med OK'!C109) + COUNTIF('Itapagipe Med OK'!$C:$C,'Cabula Med OK'!C109) + COUNTIF('Itapuã Med OK'!$C:$C,'Cabula Med OK'!C109) + COUNTIF('Liberdade Med OK'!$C:$C,'Cabula Med OK'!C109) + COUNTIF('Pau da Lima Med OK'!$C:$C,'Cabula Med OK'!C109) + COUNTIF('SCV Med OK'!$C:$C,'Cabula Med OK'!C109) + COUNTIF('Subúrbio Med OK'!$C:$C,'Cabula Med OK'!C109) + COUNTIF('DVIS Med OK'!$C:$C,'Cabula Med OK'!C109) + COUNTIF('CR Med OK'!$C:$C,'Cabula Med OK'!C109) + COUNTIF('CCZ Med OK'!$C:$C,'Cabula Med OK'!C109) + COUNTIF('DRCA Med OK'!$C:$C,'Cabula Med OK'!C109) + COUNTIF('SAMU Med OK'!$C:$C,'Cabula Med OK'!C109) + COUNTIF('ESPS Med OK'!$C:$C,'Cabula Med OK'!C109) + COUNTIF('LACEM Med OK'!$C:$C,'Cabula Med OK'!C109)</f>
        <v>0</v>
      </c>
    </row>
    <row r="110" spans="1:15" ht="13.5" customHeight="1">
      <c r="A110" s="15"/>
      <c r="B110" s="14"/>
      <c r="C110" s="14"/>
      <c r="D110" s="66"/>
      <c r="E110" s="66"/>
      <c r="F110" s="42"/>
      <c r="G110" s="68"/>
      <c r="H110" s="14"/>
      <c r="I110" s="498"/>
      <c r="J110" s="198"/>
      <c r="K110" s="14"/>
      <c r="O110">
        <f>COUNTIF('Sede Med Ok'!$C:$C,'Cabula Med OK'!C110) + COUNTIF('Barra Med OK'!$C:$C,'Cabula Med OK'!C110) + COUNTIF('Boca do Rio Med OK'!$C:$C,'Cabula Med OK'!C110) + COUNTIF('Brotas Med OK'!$C:$C,'Cabula Med OK'!C110) + COUNTIF('Cajazeiras Med OK'!$C:$C,'Cabula Med OK'!C110) + COUNTIF('CH Med OK'!$C:$C,'Cabula Med OK'!C110) + COUNTIF('Itapagipe Med OK'!$C:$C,'Cabula Med OK'!C110) + COUNTIF('Itapuã Med OK'!$C:$C,'Cabula Med OK'!C110) + COUNTIF('Liberdade Med OK'!$C:$C,'Cabula Med OK'!C110) + COUNTIF('Pau da Lima Med OK'!$C:$C,'Cabula Med OK'!C110) + COUNTIF('SCV Med OK'!$C:$C,'Cabula Med OK'!C110) + COUNTIF('Subúrbio Med OK'!$C:$C,'Cabula Med OK'!C110) + COUNTIF('DVIS Med OK'!$C:$C,'Cabula Med OK'!C110) + COUNTIF('CR Med OK'!$C:$C,'Cabula Med OK'!C110) + COUNTIF('CCZ Med OK'!$C:$C,'Cabula Med OK'!C110) + COUNTIF('DRCA Med OK'!$C:$C,'Cabula Med OK'!C110) + COUNTIF('SAMU Med OK'!$C:$C,'Cabula Med OK'!C110) + COUNTIF('ESPS Med OK'!$C:$C,'Cabula Med OK'!C110) + COUNTIF('LACEM Med OK'!$C:$C,'Cabula Med OK'!C110)</f>
        <v>0</v>
      </c>
    </row>
    <row r="111" spans="1:15" ht="13.5" customHeight="1">
      <c r="A111" s="38" t="s">
        <v>388</v>
      </c>
      <c r="B111" s="10"/>
      <c r="C111" s="10"/>
      <c r="D111" s="36"/>
      <c r="E111" s="36"/>
      <c r="F111" s="37"/>
      <c r="G111" s="36"/>
      <c r="H111" s="11">
        <f>SUM(H107:H110)</f>
        <v>3</v>
      </c>
      <c r="I111" s="499">
        <f>SUM(I107:I110)</f>
        <v>634.5</v>
      </c>
      <c r="J111" s="35"/>
      <c r="K111" s="107"/>
      <c r="O111">
        <f>COUNTIF('Sede Med Ok'!$C:$C,'Cabula Med OK'!C111) + COUNTIF('Barra Med OK'!$C:$C,'Cabula Med OK'!C111) + COUNTIF('Boca do Rio Med OK'!$C:$C,'Cabula Med OK'!C111) + COUNTIF('Brotas Med OK'!$C:$C,'Cabula Med OK'!C111) + COUNTIF('Cajazeiras Med OK'!$C:$C,'Cabula Med OK'!C111) + COUNTIF('CH Med OK'!$C:$C,'Cabula Med OK'!C111) + COUNTIF('Itapagipe Med OK'!$C:$C,'Cabula Med OK'!C111) + COUNTIF('Itapuã Med OK'!$C:$C,'Cabula Med OK'!C111) + COUNTIF('Liberdade Med OK'!$C:$C,'Cabula Med OK'!C111) + COUNTIF('Pau da Lima Med OK'!$C:$C,'Cabula Med OK'!C111) + COUNTIF('SCV Med OK'!$C:$C,'Cabula Med OK'!C111) + COUNTIF('Subúrbio Med OK'!$C:$C,'Cabula Med OK'!C111) + COUNTIF('DVIS Med OK'!$C:$C,'Cabula Med OK'!C111) + COUNTIF('CR Med OK'!$C:$C,'Cabula Med OK'!C111) + COUNTIF('CCZ Med OK'!$C:$C,'Cabula Med OK'!C111) + COUNTIF('DRCA Med OK'!$C:$C,'Cabula Med OK'!C111) + COUNTIF('SAMU Med OK'!$C:$C,'Cabula Med OK'!C111) + COUNTIF('ESPS Med OK'!$C:$C,'Cabula Med OK'!C111) + COUNTIF('LACEM Med OK'!$C:$C,'Cabula Med OK'!C111)</f>
        <v>0</v>
      </c>
    </row>
    <row r="112" spans="1:15" ht="13.5" customHeight="1">
      <c r="D112" s="20"/>
      <c r="E112" s="20"/>
      <c r="F112" s="19"/>
      <c r="G112" s="7"/>
      <c r="I112" s="500"/>
      <c r="J112" s="197"/>
      <c r="O112">
        <f>COUNTIF('Sede Med Ok'!$C:$C,'Cabula Med OK'!C112) + COUNTIF('Barra Med OK'!$C:$C,'Cabula Med OK'!C112) + COUNTIF('Boca do Rio Med OK'!$C:$C,'Cabula Med OK'!C112) + COUNTIF('Brotas Med OK'!$C:$C,'Cabula Med OK'!C112) + COUNTIF('Cajazeiras Med OK'!$C:$C,'Cabula Med OK'!C112) + COUNTIF('CH Med OK'!$C:$C,'Cabula Med OK'!C112) + COUNTIF('Itapagipe Med OK'!$C:$C,'Cabula Med OK'!C112) + COUNTIF('Itapuã Med OK'!$C:$C,'Cabula Med OK'!C112) + COUNTIF('Liberdade Med OK'!$C:$C,'Cabula Med OK'!C112) + COUNTIF('Pau da Lima Med OK'!$C:$C,'Cabula Med OK'!C112) + COUNTIF('SCV Med OK'!$C:$C,'Cabula Med OK'!C112) + COUNTIF('Subúrbio Med OK'!$C:$C,'Cabula Med OK'!C112) + COUNTIF('DVIS Med OK'!$C:$C,'Cabula Med OK'!C112) + COUNTIF('CR Med OK'!$C:$C,'Cabula Med OK'!C112) + COUNTIF('CCZ Med OK'!$C:$C,'Cabula Med OK'!C112) + COUNTIF('DRCA Med OK'!$C:$C,'Cabula Med OK'!C112) + COUNTIF('SAMU Med OK'!$C:$C,'Cabula Med OK'!C112) + COUNTIF('ESPS Med OK'!$C:$C,'Cabula Med OK'!C112) + COUNTIF('LACEM Med OK'!$C:$C,'Cabula Med OK'!C112)</f>
        <v>0</v>
      </c>
    </row>
    <row r="113" spans="1:15" ht="13.5" customHeight="1">
      <c r="A113" s="15" t="s">
        <v>20</v>
      </c>
      <c r="B113" s="61">
        <v>45536</v>
      </c>
      <c r="C113" s="14">
        <v>6493</v>
      </c>
      <c r="D113" s="61">
        <v>45658</v>
      </c>
      <c r="E113" s="61">
        <v>45687</v>
      </c>
      <c r="F113" s="42">
        <f t="shared" ref="F113:F122" si="8">(E113-D113)+1</f>
        <v>30</v>
      </c>
      <c r="G113" s="68">
        <v>57</v>
      </c>
      <c r="H113" s="14">
        <v>1</v>
      </c>
      <c r="I113" s="497">
        <f t="shared" ref="I113:I122" si="9">G113/30*H113*F113</f>
        <v>57</v>
      </c>
      <c r="J113" s="52" t="s">
        <v>262</v>
      </c>
      <c r="K113" s="14"/>
      <c r="O113">
        <f>COUNTIF('Sede Med Ok'!$C:$C,'Cabula Med OK'!C113) + COUNTIF('Barra Med OK'!$C:$C,'Cabula Med OK'!C113) + COUNTIF('Boca do Rio Med OK'!$C:$C,'Cabula Med OK'!C113) + COUNTIF('Brotas Med OK'!$C:$C,'Cabula Med OK'!C113) + COUNTIF('Cajazeiras Med OK'!$C:$C,'Cabula Med OK'!C113) + COUNTIF('CH Med OK'!$C:$C,'Cabula Med OK'!C113) + COUNTIF('Itapagipe Med OK'!$C:$C,'Cabula Med OK'!C113) + COUNTIF('Itapuã Med OK'!$C:$C,'Cabula Med OK'!C113) + COUNTIF('Liberdade Med OK'!$C:$C,'Cabula Med OK'!C113) + COUNTIF('Pau da Lima Med OK'!$C:$C,'Cabula Med OK'!C113) + COUNTIF('SCV Med OK'!$C:$C,'Cabula Med OK'!C113) + COUNTIF('Subúrbio Med OK'!$C:$C,'Cabula Med OK'!C113) + COUNTIF('DVIS Med OK'!$C:$C,'Cabula Med OK'!C113) + COUNTIF('CR Med OK'!$C:$C,'Cabula Med OK'!C113) + COUNTIF('CCZ Med OK'!$C:$C,'Cabula Med OK'!C113) + COUNTIF('DRCA Med OK'!$C:$C,'Cabula Med OK'!C113) + COUNTIF('SAMU Med OK'!$C:$C,'Cabula Med OK'!C113) + COUNTIF('ESPS Med OK'!$C:$C,'Cabula Med OK'!C113) + COUNTIF('LACEM Med OK'!$C:$C,'Cabula Med OK'!C113)</f>
        <v>0</v>
      </c>
    </row>
    <row r="114" spans="1:15" ht="13.5" customHeight="1">
      <c r="A114" s="15" t="s">
        <v>20</v>
      </c>
      <c r="B114" s="61">
        <v>45536</v>
      </c>
      <c r="C114" s="14">
        <v>6494</v>
      </c>
      <c r="D114" s="61">
        <v>45658</v>
      </c>
      <c r="E114" s="61">
        <v>45687</v>
      </c>
      <c r="F114" s="42">
        <f t="shared" si="8"/>
        <v>30</v>
      </c>
      <c r="G114" s="68">
        <v>57</v>
      </c>
      <c r="H114" s="14">
        <v>1</v>
      </c>
      <c r="I114" s="497">
        <f>G114/30*H114*F114</f>
        <v>57</v>
      </c>
      <c r="J114" s="212" t="s">
        <v>363</v>
      </c>
      <c r="K114" s="14"/>
      <c r="O114">
        <f>COUNTIF('Sede Med Ok'!$C:$C,'Cabula Med OK'!C114) + COUNTIF('Barra Med OK'!$C:$C,'Cabula Med OK'!C114) + COUNTIF('Boca do Rio Med OK'!$C:$C,'Cabula Med OK'!C114) + COUNTIF('Brotas Med OK'!$C:$C,'Cabula Med OK'!C114) + COUNTIF('Cajazeiras Med OK'!$C:$C,'Cabula Med OK'!C114) + COUNTIF('CH Med OK'!$C:$C,'Cabula Med OK'!C114) + COUNTIF('Itapagipe Med OK'!$C:$C,'Cabula Med OK'!C114) + COUNTIF('Itapuã Med OK'!$C:$C,'Cabula Med OK'!C114) + COUNTIF('Liberdade Med OK'!$C:$C,'Cabula Med OK'!C114) + COUNTIF('Pau da Lima Med OK'!$C:$C,'Cabula Med OK'!C114) + COUNTIF('SCV Med OK'!$C:$C,'Cabula Med OK'!C114) + COUNTIF('Subúrbio Med OK'!$C:$C,'Cabula Med OK'!C114) + COUNTIF('DVIS Med OK'!$C:$C,'Cabula Med OK'!C114) + COUNTIF('CR Med OK'!$C:$C,'Cabula Med OK'!C114) + COUNTIF('CCZ Med OK'!$C:$C,'Cabula Med OK'!C114) + COUNTIF('DRCA Med OK'!$C:$C,'Cabula Med OK'!C114) + COUNTIF('SAMU Med OK'!$C:$C,'Cabula Med OK'!C114) + COUNTIF('ESPS Med OK'!$C:$C,'Cabula Med OK'!C114) + COUNTIF('LACEM Med OK'!$C:$C,'Cabula Med OK'!C114)</f>
        <v>0</v>
      </c>
    </row>
    <row r="115" spans="1:15" ht="13.5" customHeight="1">
      <c r="A115" s="15" t="s">
        <v>20</v>
      </c>
      <c r="B115" s="61">
        <v>45687</v>
      </c>
      <c r="C115" s="104">
        <v>17302</v>
      </c>
      <c r="D115" s="61">
        <v>45687</v>
      </c>
      <c r="E115" s="61">
        <v>45687</v>
      </c>
      <c r="F115" s="42">
        <f t="shared" si="8"/>
        <v>1</v>
      </c>
      <c r="G115" s="68">
        <v>57</v>
      </c>
      <c r="H115" s="480">
        <v>1</v>
      </c>
      <c r="I115" s="497">
        <f>G115/30*H115*F115</f>
        <v>1.9</v>
      </c>
      <c r="J115" s="212" t="s">
        <v>149</v>
      </c>
      <c r="K115" s="480">
        <v>75285</v>
      </c>
      <c r="O115"/>
    </row>
    <row r="116" spans="1:15" ht="13.5" customHeight="1">
      <c r="A116" s="15" t="s">
        <v>18</v>
      </c>
      <c r="B116" s="61">
        <v>45684</v>
      </c>
      <c r="C116" s="104">
        <v>17075</v>
      </c>
      <c r="D116" s="61">
        <v>45684</v>
      </c>
      <c r="E116" s="61">
        <v>45687</v>
      </c>
      <c r="F116" s="42">
        <f t="shared" si="8"/>
        <v>4</v>
      </c>
      <c r="G116" s="68">
        <v>235</v>
      </c>
      <c r="H116" s="465">
        <v>1</v>
      </c>
      <c r="I116" s="497">
        <f>G116/30*H116*F116</f>
        <v>31.333333333333332</v>
      </c>
      <c r="J116" s="212" t="s">
        <v>216</v>
      </c>
      <c r="K116" s="465">
        <v>74986</v>
      </c>
      <c r="O116"/>
    </row>
    <row r="117" spans="1:15" ht="13.5" customHeight="1">
      <c r="A117" s="15" t="s">
        <v>18</v>
      </c>
      <c r="B117" s="61">
        <v>45680</v>
      </c>
      <c r="C117" s="104">
        <v>15870</v>
      </c>
      <c r="D117" s="61">
        <v>45680</v>
      </c>
      <c r="E117" s="61">
        <v>45687</v>
      </c>
      <c r="F117" s="42">
        <f>(E117-D117)+1</f>
        <v>8</v>
      </c>
      <c r="G117" s="68">
        <v>235</v>
      </c>
      <c r="H117" s="465">
        <v>1</v>
      </c>
      <c r="I117" s="497">
        <f>G117/30*H117*F117</f>
        <v>62.666666666666664</v>
      </c>
      <c r="J117" s="212" t="s">
        <v>564</v>
      </c>
      <c r="K117" s="465">
        <v>74808</v>
      </c>
      <c r="L117" s="1" t="s">
        <v>1067</v>
      </c>
      <c r="O117"/>
    </row>
    <row r="118" spans="1:15" ht="13.5" customHeight="1">
      <c r="A118" s="15" t="s">
        <v>18</v>
      </c>
      <c r="B118" s="61">
        <v>45630</v>
      </c>
      <c r="C118" s="415">
        <v>16134</v>
      </c>
      <c r="D118" s="61">
        <v>45658</v>
      </c>
      <c r="E118" s="61">
        <v>45687</v>
      </c>
      <c r="F118" s="42">
        <f>(E118-D118)+1</f>
        <v>30</v>
      </c>
      <c r="G118" s="68">
        <v>235</v>
      </c>
      <c r="H118" s="14">
        <v>1</v>
      </c>
      <c r="I118" s="497">
        <f>G118/30*H118*F118</f>
        <v>235</v>
      </c>
      <c r="J118" s="212" t="s">
        <v>219</v>
      </c>
      <c r="K118" s="14">
        <v>72220</v>
      </c>
      <c r="O118">
        <f>COUNTIF('Sede Med Ok'!$C:$C,'Cabula Med OK'!C118) + COUNTIF('Barra Med OK'!$C:$C,'Cabula Med OK'!C118) + COUNTIF('Boca do Rio Med OK'!$C:$C,'Cabula Med OK'!C118) + COUNTIF('Brotas Med OK'!$C:$C,'Cabula Med OK'!C118) + COUNTIF('Cajazeiras Med OK'!$C:$C,'Cabula Med OK'!C118) + COUNTIF('CH Med OK'!$C:$C,'Cabula Med OK'!C118) + COUNTIF('Itapagipe Med OK'!$C:$C,'Cabula Med OK'!C118) + COUNTIF('Itapuã Med OK'!$C:$C,'Cabula Med OK'!C118) + COUNTIF('Liberdade Med OK'!$C:$C,'Cabula Med OK'!C118) + COUNTIF('Pau da Lima Med OK'!$C:$C,'Cabula Med OK'!C118) + COUNTIF('SCV Med OK'!$C:$C,'Cabula Med OK'!C118) + COUNTIF('Subúrbio Med OK'!$C:$C,'Cabula Med OK'!C118) + COUNTIF('DVIS Med OK'!$C:$C,'Cabula Med OK'!C118) + COUNTIF('CR Med OK'!$C:$C,'Cabula Med OK'!C118) + COUNTIF('CCZ Med OK'!$C:$C,'Cabula Med OK'!C118) + COUNTIF('DRCA Med OK'!$C:$C,'Cabula Med OK'!C118) + COUNTIF('SAMU Med OK'!$C:$C,'Cabula Med OK'!C118) + COUNTIF('ESPS Med OK'!$C:$C,'Cabula Med OK'!C118) + COUNTIF('LACEM Med OK'!$C:$C,'Cabula Med OK'!C118)</f>
        <v>0</v>
      </c>
    </row>
    <row r="119" spans="1:15" ht="13.5" customHeight="1">
      <c r="A119" s="15" t="s">
        <v>18</v>
      </c>
      <c r="B119" s="61">
        <v>45536</v>
      </c>
      <c r="C119" s="14">
        <v>13332</v>
      </c>
      <c r="D119" s="61">
        <v>45658</v>
      </c>
      <c r="E119" s="61">
        <v>45687</v>
      </c>
      <c r="F119" s="42">
        <f t="shared" si="8"/>
        <v>30</v>
      </c>
      <c r="G119" s="68">
        <v>235</v>
      </c>
      <c r="H119" s="14">
        <v>1</v>
      </c>
      <c r="I119" s="497">
        <f t="shared" si="9"/>
        <v>235</v>
      </c>
      <c r="J119" s="52" t="s">
        <v>195</v>
      </c>
      <c r="K119" s="14"/>
      <c r="O119">
        <f>COUNTIF('Sede Med Ok'!$C:$C,'Cabula Med OK'!C119) + COUNTIF('Barra Med OK'!$C:$C,'Cabula Med OK'!C119) + COUNTIF('Boca do Rio Med OK'!$C:$C,'Cabula Med OK'!C119) + COUNTIF('Brotas Med OK'!$C:$C,'Cabula Med OK'!C119) + COUNTIF('Cajazeiras Med OK'!$C:$C,'Cabula Med OK'!C119) + COUNTIF('CH Med OK'!$C:$C,'Cabula Med OK'!C119) + COUNTIF('Itapagipe Med OK'!$C:$C,'Cabula Med OK'!C119) + COUNTIF('Itapuã Med OK'!$C:$C,'Cabula Med OK'!C119) + COUNTIF('Liberdade Med OK'!$C:$C,'Cabula Med OK'!C119) + COUNTIF('Pau da Lima Med OK'!$C:$C,'Cabula Med OK'!C119) + COUNTIF('SCV Med OK'!$C:$C,'Cabula Med OK'!C119) + COUNTIF('Subúrbio Med OK'!$C:$C,'Cabula Med OK'!C119) + COUNTIF('DVIS Med OK'!$C:$C,'Cabula Med OK'!C119) + COUNTIF('CR Med OK'!$C:$C,'Cabula Med OK'!C119) + COUNTIF('CCZ Med OK'!$C:$C,'Cabula Med OK'!C119) + COUNTIF('DRCA Med OK'!$C:$C,'Cabula Med OK'!C119) + COUNTIF('SAMU Med OK'!$C:$C,'Cabula Med OK'!C119) + COUNTIF('ESPS Med OK'!$C:$C,'Cabula Med OK'!C119) + COUNTIF('LACEM Med OK'!$C:$C,'Cabula Med OK'!C119)</f>
        <v>0</v>
      </c>
    </row>
    <row r="120" spans="1:15" ht="13.5" customHeight="1">
      <c r="A120" s="15" t="s">
        <v>18</v>
      </c>
      <c r="B120" s="61">
        <v>45536</v>
      </c>
      <c r="C120" s="14">
        <v>11970</v>
      </c>
      <c r="D120" s="61">
        <v>45658</v>
      </c>
      <c r="E120" s="61">
        <v>45687</v>
      </c>
      <c r="F120" s="42">
        <f t="shared" si="8"/>
        <v>30</v>
      </c>
      <c r="G120" s="68">
        <v>235</v>
      </c>
      <c r="H120" s="14">
        <v>1</v>
      </c>
      <c r="I120" s="497">
        <f t="shared" si="9"/>
        <v>235</v>
      </c>
      <c r="J120" s="52" t="s">
        <v>189</v>
      </c>
      <c r="K120" s="14"/>
      <c r="O120">
        <f>COUNTIF('Sede Med Ok'!$C:$C,'Cabula Med OK'!C120) + COUNTIF('Barra Med OK'!$C:$C,'Cabula Med OK'!C120) + COUNTIF('Boca do Rio Med OK'!$C:$C,'Cabula Med OK'!C120) + COUNTIF('Brotas Med OK'!$C:$C,'Cabula Med OK'!C120) + COUNTIF('Cajazeiras Med OK'!$C:$C,'Cabula Med OK'!C120) + COUNTIF('CH Med OK'!$C:$C,'Cabula Med OK'!C120) + COUNTIF('Itapagipe Med OK'!$C:$C,'Cabula Med OK'!C120) + COUNTIF('Itapuã Med OK'!$C:$C,'Cabula Med OK'!C120) + COUNTIF('Liberdade Med OK'!$C:$C,'Cabula Med OK'!C120) + COUNTIF('Pau da Lima Med OK'!$C:$C,'Cabula Med OK'!C120) + COUNTIF('SCV Med OK'!$C:$C,'Cabula Med OK'!C120) + COUNTIF('Subúrbio Med OK'!$C:$C,'Cabula Med OK'!C120) + COUNTIF('DVIS Med OK'!$C:$C,'Cabula Med OK'!C120) + COUNTIF('CR Med OK'!$C:$C,'Cabula Med OK'!C120) + COUNTIF('CCZ Med OK'!$C:$C,'Cabula Med OK'!C120) + COUNTIF('DRCA Med OK'!$C:$C,'Cabula Med OK'!C120) + COUNTIF('SAMU Med OK'!$C:$C,'Cabula Med OK'!C120) + COUNTIF('ESPS Med OK'!$C:$C,'Cabula Med OK'!C120) + COUNTIF('LACEM Med OK'!$C:$C,'Cabula Med OK'!C120)</f>
        <v>0</v>
      </c>
    </row>
    <row r="121" spans="1:15" ht="13.5" customHeight="1">
      <c r="A121" s="15" t="s">
        <v>18</v>
      </c>
      <c r="B121" s="61">
        <v>45536</v>
      </c>
      <c r="C121" s="14">
        <v>9452</v>
      </c>
      <c r="D121" s="61">
        <v>45658</v>
      </c>
      <c r="E121" s="61">
        <v>45687</v>
      </c>
      <c r="F121" s="42">
        <f t="shared" si="8"/>
        <v>30</v>
      </c>
      <c r="G121" s="68">
        <v>235</v>
      </c>
      <c r="H121" s="14">
        <v>1</v>
      </c>
      <c r="I121" s="497">
        <f t="shared" si="9"/>
        <v>235</v>
      </c>
      <c r="J121" s="212" t="s">
        <v>387</v>
      </c>
      <c r="K121" s="14"/>
      <c r="O121">
        <f>COUNTIF('Sede Med Ok'!$C:$C,'Cabula Med OK'!C121) + COUNTIF('Barra Med OK'!$C:$C,'Cabula Med OK'!C121) + COUNTIF('Boca do Rio Med OK'!$C:$C,'Cabula Med OK'!C121) + COUNTIF('Brotas Med OK'!$C:$C,'Cabula Med OK'!C121) + COUNTIF('Cajazeiras Med OK'!$C:$C,'Cabula Med OK'!C121) + COUNTIF('CH Med OK'!$C:$C,'Cabula Med OK'!C121) + COUNTIF('Itapagipe Med OK'!$C:$C,'Cabula Med OK'!C121) + COUNTIF('Itapuã Med OK'!$C:$C,'Cabula Med OK'!C121) + COUNTIF('Liberdade Med OK'!$C:$C,'Cabula Med OK'!C121) + COUNTIF('Pau da Lima Med OK'!$C:$C,'Cabula Med OK'!C121) + COUNTIF('SCV Med OK'!$C:$C,'Cabula Med OK'!C121) + COUNTIF('Subúrbio Med OK'!$C:$C,'Cabula Med OK'!C121) + COUNTIF('DVIS Med OK'!$C:$C,'Cabula Med OK'!C121) + COUNTIF('CR Med OK'!$C:$C,'Cabula Med OK'!C121) + COUNTIF('CCZ Med OK'!$C:$C,'Cabula Med OK'!C121) + COUNTIF('DRCA Med OK'!$C:$C,'Cabula Med OK'!C121) + COUNTIF('SAMU Med OK'!$C:$C,'Cabula Med OK'!C121) + COUNTIF('ESPS Med OK'!$C:$C,'Cabula Med OK'!C121) + COUNTIF('LACEM Med OK'!$C:$C,'Cabula Med OK'!C121)</f>
        <v>0</v>
      </c>
    </row>
    <row r="122" spans="1:15" ht="13.5" customHeight="1">
      <c r="A122" s="15" t="s">
        <v>18</v>
      </c>
      <c r="B122" s="61">
        <v>45536</v>
      </c>
      <c r="C122" s="14">
        <v>9379</v>
      </c>
      <c r="D122" s="61">
        <v>45658</v>
      </c>
      <c r="E122" s="61">
        <v>45687</v>
      </c>
      <c r="F122" s="42">
        <f t="shared" si="8"/>
        <v>30</v>
      </c>
      <c r="G122" s="68">
        <v>235</v>
      </c>
      <c r="H122" s="14">
        <v>1</v>
      </c>
      <c r="I122" s="497">
        <f t="shared" si="9"/>
        <v>235</v>
      </c>
      <c r="J122" s="212" t="s">
        <v>185</v>
      </c>
      <c r="K122" s="14"/>
      <c r="O122">
        <f>COUNTIF('Sede Med Ok'!$C:$C,'Cabula Med OK'!C122) + COUNTIF('Barra Med OK'!$C:$C,'Cabula Med OK'!C122) + COUNTIF('Boca do Rio Med OK'!$C:$C,'Cabula Med OK'!C122) + COUNTIF('Brotas Med OK'!$C:$C,'Cabula Med OK'!C122) + COUNTIF('Cajazeiras Med OK'!$C:$C,'Cabula Med OK'!C122) + COUNTIF('CH Med OK'!$C:$C,'Cabula Med OK'!C122) + COUNTIF('Itapagipe Med OK'!$C:$C,'Cabula Med OK'!C122) + COUNTIF('Itapuã Med OK'!$C:$C,'Cabula Med OK'!C122) + COUNTIF('Liberdade Med OK'!$C:$C,'Cabula Med OK'!C122) + COUNTIF('Pau da Lima Med OK'!$C:$C,'Cabula Med OK'!C122) + COUNTIF('SCV Med OK'!$C:$C,'Cabula Med OK'!C122) + COUNTIF('Subúrbio Med OK'!$C:$C,'Cabula Med OK'!C122) + COUNTIF('DVIS Med OK'!$C:$C,'Cabula Med OK'!C122) + COUNTIF('CR Med OK'!$C:$C,'Cabula Med OK'!C122) + COUNTIF('CCZ Med OK'!$C:$C,'Cabula Med OK'!C122) + COUNTIF('DRCA Med OK'!$C:$C,'Cabula Med OK'!C122) + COUNTIF('SAMU Med OK'!$C:$C,'Cabula Med OK'!C122) + COUNTIF('ESPS Med OK'!$C:$C,'Cabula Med OK'!C122) + COUNTIF('LACEM Med OK'!$C:$C,'Cabula Med OK'!C122)</f>
        <v>0</v>
      </c>
    </row>
    <row r="123" spans="1:15" ht="13.5" customHeight="1">
      <c r="A123" s="15"/>
      <c r="B123" s="14"/>
      <c r="C123" s="14"/>
      <c r="D123" s="66"/>
      <c r="E123" s="66"/>
      <c r="F123" s="42"/>
      <c r="G123" s="68"/>
      <c r="H123" s="14"/>
      <c r="I123" s="498">
        <v>0</v>
      </c>
      <c r="J123" s="198"/>
      <c r="K123" s="14"/>
      <c r="O123">
        <f>COUNTIF('Sede Med Ok'!$C:$C,'Cabula Med OK'!C123) + COUNTIF('Barra Med OK'!$C:$C,'Cabula Med OK'!C123) + COUNTIF('Boca do Rio Med OK'!$C:$C,'Cabula Med OK'!C123) + COUNTIF('Brotas Med OK'!$C:$C,'Cabula Med OK'!C123) + COUNTIF('Cajazeiras Med OK'!$C:$C,'Cabula Med OK'!C123) + COUNTIF('CH Med OK'!$C:$C,'Cabula Med OK'!C123) + COUNTIF('Itapagipe Med OK'!$C:$C,'Cabula Med OK'!C123) + COUNTIF('Itapuã Med OK'!$C:$C,'Cabula Med OK'!C123) + COUNTIF('Liberdade Med OK'!$C:$C,'Cabula Med OK'!C123) + COUNTIF('Pau da Lima Med OK'!$C:$C,'Cabula Med OK'!C123) + COUNTIF('SCV Med OK'!$C:$C,'Cabula Med OK'!C123) + COUNTIF('Subúrbio Med OK'!$C:$C,'Cabula Med OK'!C123) + COUNTIF('DVIS Med OK'!$C:$C,'Cabula Med OK'!C123) + COUNTIF('CR Med OK'!$C:$C,'Cabula Med OK'!C123) + COUNTIF('CCZ Med OK'!$C:$C,'Cabula Med OK'!C123) + COUNTIF('DRCA Med OK'!$C:$C,'Cabula Med OK'!C123) + COUNTIF('SAMU Med OK'!$C:$C,'Cabula Med OK'!C123) + COUNTIF('ESPS Med OK'!$C:$C,'Cabula Med OK'!C123) + COUNTIF('LACEM Med OK'!$C:$C,'Cabula Med OK'!C123)</f>
        <v>0</v>
      </c>
    </row>
    <row r="124" spans="1:15" ht="13.5" customHeight="1">
      <c r="A124" s="38" t="s">
        <v>386</v>
      </c>
      <c r="B124" s="10"/>
      <c r="C124" s="10"/>
      <c r="D124" s="36"/>
      <c r="E124" s="36"/>
      <c r="F124" s="37"/>
      <c r="G124" s="36"/>
      <c r="H124" s="11">
        <f>SUM(H113:H123)</f>
        <v>10</v>
      </c>
      <c r="I124" s="499">
        <f>SUM(I113:I123)</f>
        <v>1384.9</v>
      </c>
      <c r="J124" s="35"/>
      <c r="K124" s="107"/>
      <c r="O124">
        <f>COUNTIF('Sede Med Ok'!$C:$C,'Cabula Med OK'!C124) + COUNTIF('Barra Med OK'!$C:$C,'Cabula Med OK'!C124) + COUNTIF('Boca do Rio Med OK'!$C:$C,'Cabula Med OK'!C124) + COUNTIF('Brotas Med OK'!$C:$C,'Cabula Med OK'!C124) + COUNTIF('Cajazeiras Med OK'!$C:$C,'Cabula Med OK'!C124) + COUNTIF('CH Med OK'!$C:$C,'Cabula Med OK'!C124) + COUNTIF('Itapagipe Med OK'!$C:$C,'Cabula Med OK'!C124) + COUNTIF('Itapuã Med OK'!$C:$C,'Cabula Med OK'!C124) + COUNTIF('Liberdade Med OK'!$C:$C,'Cabula Med OK'!C124) + COUNTIF('Pau da Lima Med OK'!$C:$C,'Cabula Med OK'!C124) + COUNTIF('SCV Med OK'!$C:$C,'Cabula Med OK'!C124) + COUNTIF('Subúrbio Med OK'!$C:$C,'Cabula Med OK'!C124) + COUNTIF('DVIS Med OK'!$C:$C,'Cabula Med OK'!C124) + COUNTIF('CR Med OK'!$C:$C,'Cabula Med OK'!C124) + COUNTIF('CCZ Med OK'!$C:$C,'Cabula Med OK'!C124) + COUNTIF('DRCA Med OK'!$C:$C,'Cabula Med OK'!C124) + COUNTIF('SAMU Med OK'!$C:$C,'Cabula Med OK'!C124) + COUNTIF('ESPS Med OK'!$C:$C,'Cabula Med OK'!C124) + COUNTIF('LACEM Med OK'!$C:$C,'Cabula Med OK'!C124)</f>
        <v>0</v>
      </c>
    </row>
    <row r="125" spans="1:15" ht="13.5" customHeight="1">
      <c r="A125" s="215"/>
      <c r="B125" s="79"/>
      <c r="C125" s="210"/>
      <c r="D125" s="33"/>
      <c r="E125" s="33"/>
      <c r="F125" s="34"/>
      <c r="G125" s="33"/>
      <c r="H125" s="32"/>
      <c r="I125" s="502"/>
      <c r="J125" s="30"/>
      <c r="K125" s="70"/>
      <c r="O125">
        <f>COUNTIF('Sede Med Ok'!$C:$C,'Cabula Med OK'!C125) + COUNTIF('Barra Med OK'!$C:$C,'Cabula Med OK'!C125) + COUNTIF('Boca do Rio Med OK'!$C:$C,'Cabula Med OK'!C125) + COUNTIF('Brotas Med OK'!$C:$C,'Cabula Med OK'!C125) + COUNTIF('Cajazeiras Med OK'!$C:$C,'Cabula Med OK'!C125) + COUNTIF('CH Med OK'!$C:$C,'Cabula Med OK'!C125) + COUNTIF('Itapagipe Med OK'!$C:$C,'Cabula Med OK'!C125) + COUNTIF('Itapuã Med OK'!$C:$C,'Cabula Med OK'!C125) + COUNTIF('Liberdade Med OK'!$C:$C,'Cabula Med OK'!C125) + COUNTIF('Pau da Lima Med OK'!$C:$C,'Cabula Med OK'!C125) + COUNTIF('SCV Med OK'!$C:$C,'Cabula Med OK'!C125) + COUNTIF('Subúrbio Med OK'!$C:$C,'Cabula Med OK'!C125) + COUNTIF('DVIS Med OK'!$C:$C,'Cabula Med OK'!C125) + COUNTIF('CR Med OK'!$C:$C,'Cabula Med OK'!C125) + COUNTIF('CCZ Med OK'!$C:$C,'Cabula Med OK'!C125) + COUNTIF('DRCA Med OK'!$C:$C,'Cabula Med OK'!C125) + COUNTIF('SAMU Med OK'!$C:$C,'Cabula Med OK'!C125) + COUNTIF('ESPS Med OK'!$C:$C,'Cabula Med OK'!C125) + COUNTIF('LACEM Med OK'!$C:$C,'Cabula Med OK'!C125)</f>
        <v>0</v>
      </c>
    </row>
    <row r="126" spans="1:15" ht="13.5" customHeight="1">
      <c r="A126" s="15" t="s">
        <v>20</v>
      </c>
      <c r="B126" s="61">
        <v>45536</v>
      </c>
      <c r="C126" s="14">
        <v>6289</v>
      </c>
      <c r="D126" s="61">
        <v>45658</v>
      </c>
      <c r="E126" s="61">
        <v>45687</v>
      </c>
      <c r="F126" s="42">
        <f>(E126-D126)+1</f>
        <v>30</v>
      </c>
      <c r="G126" s="68">
        <v>57</v>
      </c>
      <c r="H126" s="14">
        <v>1</v>
      </c>
      <c r="I126" s="497">
        <f t="shared" ref="I126:I131" si="10">G126/30*H126*F126</f>
        <v>57</v>
      </c>
      <c r="J126" s="208" t="s">
        <v>143</v>
      </c>
      <c r="K126" s="14"/>
      <c r="O126">
        <f>COUNTIF('Sede Med Ok'!$C:$C,'Cabula Med OK'!C126) + COUNTIF('Barra Med OK'!$C:$C,'Cabula Med OK'!C126) + COUNTIF('Boca do Rio Med OK'!$C:$C,'Cabula Med OK'!C126) + COUNTIF('Brotas Med OK'!$C:$C,'Cabula Med OK'!C126) + COUNTIF('Cajazeiras Med OK'!$C:$C,'Cabula Med OK'!C126) + COUNTIF('CH Med OK'!$C:$C,'Cabula Med OK'!C126) + COUNTIF('Itapagipe Med OK'!$C:$C,'Cabula Med OK'!C126) + COUNTIF('Itapuã Med OK'!$C:$C,'Cabula Med OK'!C126) + COUNTIF('Liberdade Med OK'!$C:$C,'Cabula Med OK'!C126) + COUNTIF('Pau da Lima Med OK'!$C:$C,'Cabula Med OK'!C126) + COUNTIF('SCV Med OK'!$C:$C,'Cabula Med OK'!C126) + COUNTIF('Subúrbio Med OK'!$C:$C,'Cabula Med OK'!C126) + COUNTIF('DVIS Med OK'!$C:$C,'Cabula Med OK'!C126) + COUNTIF('CR Med OK'!$C:$C,'Cabula Med OK'!C126) + COUNTIF('CCZ Med OK'!$C:$C,'Cabula Med OK'!C126) + COUNTIF('DRCA Med OK'!$C:$C,'Cabula Med OK'!C126) + COUNTIF('SAMU Med OK'!$C:$C,'Cabula Med OK'!C126) + COUNTIF('ESPS Med OK'!$C:$C,'Cabula Med OK'!C126) + COUNTIF('LACEM Med OK'!$C:$C,'Cabula Med OK'!C126)</f>
        <v>0</v>
      </c>
    </row>
    <row r="127" spans="1:15" ht="13.5" customHeight="1">
      <c r="A127" s="15" t="s">
        <v>22</v>
      </c>
      <c r="B127" s="61">
        <v>45514</v>
      </c>
      <c r="C127" s="122">
        <v>14918</v>
      </c>
      <c r="D127" s="61">
        <v>45658</v>
      </c>
      <c r="E127" s="61">
        <v>45687</v>
      </c>
      <c r="F127" s="42">
        <f>(E127-D127)+1</f>
        <v>30</v>
      </c>
      <c r="G127" s="65">
        <v>210</v>
      </c>
      <c r="H127" s="14">
        <v>1</v>
      </c>
      <c r="I127" s="497">
        <f t="shared" si="10"/>
        <v>210</v>
      </c>
      <c r="J127" s="67" t="s">
        <v>385</v>
      </c>
      <c r="K127" s="14">
        <v>66484</v>
      </c>
      <c r="O127">
        <f>COUNTIF('Sede Med Ok'!$C:$C,'Cabula Med OK'!C127) + COUNTIF('Barra Med OK'!$C:$C,'Cabula Med OK'!C127) + COUNTIF('Boca do Rio Med OK'!$C:$C,'Cabula Med OK'!C127) + COUNTIF('Brotas Med OK'!$C:$C,'Cabula Med OK'!C127) + COUNTIF('Cajazeiras Med OK'!$C:$C,'Cabula Med OK'!C127) + COUNTIF('CH Med OK'!$C:$C,'Cabula Med OK'!C127) + COUNTIF('Itapagipe Med OK'!$C:$C,'Cabula Med OK'!C127) + COUNTIF('Itapuã Med OK'!$C:$C,'Cabula Med OK'!C127) + COUNTIF('Liberdade Med OK'!$C:$C,'Cabula Med OK'!C127) + COUNTIF('Pau da Lima Med OK'!$C:$C,'Cabula Med OK'!C127) + COUNTIF('SCV Med OK'!$C:$C,'Cabula Med OK'!C127) + COUNTIF('Subúrbio Med OK'!$C:$C,'Cabula Med OK'!C127) + COUNTIF('DVIS Med OK'!$C:$C,'Cabula Med OK'!C127) + COUNTIF('CR Med OK'!$C:$C,'Cabula Med OK'!C127) + COUNTIF('CCZ Med OK'!$C:$C,'Cabula Med OK'!C127) + COUNTIF('DRCA Med OK'!$C:$C,'Cabula Med OK'!C127) + COUNTIF('SAMU Med OK'!$C:$C,'Cabula Med OK'!C127) + COUNTIF('ESPS Med OK'!$C:$C,'Cabula Med OK'!C127) + COUNTIF('LACEM Med OK'!$C:$C,'Cabula Med OK'!C127)</f>
        <v>0</v>
      </c>
    </row>
    <row r="128" spans="1:15" ht="13.5" customHeight="1">
      <c r="A128" s="15" t="s">
        <v>22</v>
      </c>
      <c r="B128" s="61">
        <v>45514</v>
      </c>
      <c r="C128" s="122">
        <v>14917</v>
      </c>
      <c r="D128" s="61">
        <v>45658</v>
      </c>
      <c r="E128" s="61">
        <v>45687</v>
      </c>
      <c r="F128" s="42">
        <f>(E128-D128)+1</f>
        <v>30</v>
      </c>
      <c r="G128" s="65">
        <v>210</v>
      </c>
      <c r="H128" s="14">
        <v>1</v>
      </c>
      <c r="I128" s="497">
        <f t="shared" si="10"/>
        <v>210</v>
      </c>
      <c r="J128" s="67" t="s">
        <v>112</v>
      </c>
      <c r="K128" s="14">
        <v>66484</v>
      </c>
      <c r="O128">
        <f>COUNTIF('Sede Med Ok'!$C:$C,'Cabula Med OK'!C128) + COUNTIF('Barra Med OK'!$C:$C,'Cabula Med OK'!C128) + COUNTIF('Boca do Rio Med OK'!$C:$C,'Cabula Med OK'!C128) + COUNTIF('Brotas Med OK'!$C:$C,'Cabula Med OK'!C128) + COUNTIF('Cajazeiras Med OK'!$C:$C,'Cabula Med OK'!C128) + COUNTIF('CH Med OK'!$C:$C,'Cabula Med OK'!C128) + COUNTIF('Itapagipe Med OK'!$C:$C,'Cabula Med OK'!C128) + COUNTIF('Itapuã Med OK'!$C:$C,'Cabula Med OK'!C128) + COUNTIF('Liberdade Med OK'!$C:$C,'Cabula Med OK'!C128) + COUNTIF('Pau da Lima Med OK'!$C:$C,'Cabula Med OK'!C128) + COUNTIF('SCV Med OK'!$C:$C,'Cabula Med OK'!C128) + COUNTIF('Subúrbio Med OK'!$C:$C,'Cabula Med OK'!C128) + COUNTIF('DVIS Med OK'!$C:$C,'Cabula Med OK'!C128) + COUNTIF('CR Med OK'!$C:$C,'Cabula Med OK'!C128) + COUNTIF('CCZ Med OK'!$C:$C,'Cabula Med OK'!C128) + COUNTIF('DRCA Med OK'!$C:$C,'Cabula Med OK'!C128) + COUNTIF('SAMU Med OK'!$C:$C,'Cabula Med OK'!C128) + COUNTIF('ESPS Med OK'!$C:$C,'Cabula Med OK'!C128) + COUNTIF('LACEM Med OK'!$C:$C,'Cabula Med OK'!C128)</f>
        <v>0</v>
      </c>
    </row>
    <row r="129" spans="1:15" ht="13.5" customHeight="1">
      <c r="A129" s="15" t="s">
        <v>18</v>
      </c>
      <c r="B129" s="61">
        <v>45603</v>
      </c>
      <c r="C129" s="122">
        <v>16122</v>
      </c>
      <c r="D129" s="61">
        <v>45658</v>
      </c>
      <c r="E129" s="61">
        <v>45687</v>
      </c>
      <c r="F129" s="42">
        <f>(E129-D129)+1</f>
        <v>30</v>
      </c>
      <c r="G129" s="65">
        <v>235</v>
      </c>
      <c r="H129" s="14">
        <v>1</v>
      </c>
      <c r="I129" s="497">
        <f t="shared" si="10"/>
        <v>235</v>
      </c>
      <c r="J129" s="67" t="s">
        <v>1105</v>
      </c>
      <c r="K129" s="14">
        <v>66456</v>
      </c>
      <c r="L129" s="1" t="s">
        <v>1067</v>
      </c>
      <c r="O129">
        <f>COUNTIF('Sede Med Ok'!$C:$C,'Cabula Med OK'!C129) + COUNTIF('Barra Med OK'!$C:$C,'Cabula Med OK'!C129) + COUNTIF('Boca do Rio Med OK'!$C:$C,'Cabula Med OK'!C129) + COUNTIF('Brotas Med OK'!$C:$C,'Cabula Med OK'!C129) + COUNTIF('Cajazeiras Med OK'!$C:$C,'Cabula Med OK'!C129) + COUNTIF('CH Med OK'!$C:$C,'Cabula Med OK'!C129) + COUNTIF('Itapagipe Med OK'!$C:$C,'Cabula Med OK'!C129) + COUNTIF('Itapuã Med OK'!$C:$C,'Cabula Med OK'!C129) + COUNTIF('Liberdade Med OK'!$C:$C,'Cabula Med OK'!C129) + COUNTIF('Pau da Lima Med OK'!$C:$C,'Cabula Med OK'!C129) + COUNTIF('SCV Med OK'!$C:$C,'Cabula Med OK'!C129) + COUNTIF('Subúrbio Med OK'!$C:$C,'Cabula Med OK'!C129) + COUNTIF('DVIS Med OK'!$C:$C,'Cabula Med OK'!C129) + COUNTIF('CR Med OK'!$C:$C,'Cabula Med OK'!C129) + COUNTIF('CCZ Med OK'!$C:$C,'Cabula Med OK'!C129) + COUNTIF('DRCA Med OK'!$C:$C,'Cabula Med OK'!C129) + COUNTIF('SAMU Med OK'!$C:$C,'Cabula Med OK'!C129) + COUNTIF('ESPS Med OK'!$C:$C,'Cabula Med OK'!C129) + COUNTIF('LACEM Med OK'!$C:$C,'Cabula Med OK'!C129)</f>
        <v>0</v>
      </c>
    </row>
    <row r="130" spans="1:15" ht="13.5" customHeight="1">
      <c r="A130" s="15" t="s">
        <v>18</v>
      </c>
      <c r="B130" s="61">
        <v>45536</v>
      </c>
      <c r="C130" s="14">
        <v>12024</v>
      </c>
      <c r="D130" s="61">
        <v>45658</v>
      </c>
      <c r="E130" s="61">
        <v>45687</v>
      </c>
      <c r="F130" s="42">
        <f>(E130-D130)+1</f>
        <v>30</v>
      </c>
      <c r="G130" s="65">
        <v>235</v>
      </c>
      <c r="H130" s="14">
        <v>1</v>
      </c>
      <c r="I130" s="497">
        <f t="shared" si="10"/>
        <v>235</v>
      </c>
      <c r="J130" s="67" t="s">
        <v>384</v>
      </c>
      <c r="K130" s="14"/>
      <c r="O130">
        <f>COUNTIF('Sede Med Ok'!$C:$C,'Cabula Med OK'!C130) + COUNTIF('Barra Med OK'!$C:$C,'Cabula Med OK'!C130) + COUNTIF('Boca do Rio Med OK'!$C:$C,'Cabula Med OK'!C130) + COUNTIF('Brotas Med OK'!$C:$C,'Cabula Med OK'!C130) + COUNTIF('Cajazeiras Med OK'!$C:$C,'Cabula Med OK'!C130) + COUNTIF('CH Med OK'!$C:$C,'Cabula Med OK'!C130) + COUNTIF('Itapagipe Med OK'!$C:$C,'Cabula Med OK'!C130) + COUNTIF('Itapuã Med OK'!$C:$C,'Cabula Med OK'!C130) + COUNTIF('Liberdade Med OK'!$C:$C,'Cabula Med OK'!C130) + COUNTIF('Pau da Lima Med OK'!$C:$C,'Cabula Med OK'!C130) + COUNTIF('SCV Med OK'!$C:$C,'Cabula Med OK'!C130) + COUNTIF('Subúrbio Med OK'!$C:$C,'Cabula Med OK'!C130) + COUNTIF('DVIS Med OK'!$C:$C,'Cabula Med OK'!C130) + COUNTIF('CR Med OK'!$C:$C,'Cabula Med OK'!C130) + COUNTIF('CCZ Med OK'!$C:$C,'Cabula Med OK'!C130) + COUNTIF('DRCA Med OK'!$C:$C,'Cabula Med OK'!C130) + COUNTIF('SAMU Med OK'!$C:$C,'Cabula Med OK'!C130) + COUNTIF('ESPS Med OK'!$C:$C,'Cabula Med OK'!C130) + COUNTIF('LACEM Med OK'!$C:$C,'Cabula Med OK'!C130)</f>
        <v>0</v>
      </c>
    </row>
    <row r="131" spans="1:15" ht="13.5" customHeight="1">
      <c r="A131" s="132"/>
      <c r="C131" s="131"/>
      <c r="D131" s="130"/>
      <c r="E131" s="130"/>
      <c r="F131" s="129"/>
      <c r="G131" s="214"/>
      <c r="H131" s="125"/>
      <c r="I131" s="503">
        <f t="shared" si="10"/>
        <v>0</v>
      </c>
      <c r="J131" s="142"/>
      <c r="K131" s="213"/>
      <c r="O131">
        <f>COUNTIF('Sede Med Ok'!$C:$C,'Cabula Med OK'!C131) + COUNTIF('Barra Med OK'!$C:$C,'Cabula Med OK'!C131) + COUNTIF('Boca do Rio Med OK'!$C:$C,'Cabula Med OK'!C131) + COUNTIF('Brotas Med OK'!$C:$C,'Cabula Med OK'!C131) + COUNTIF('Cajazeiras Med OK'!$C:$C,'Cabula Med OK'!C131) + COUNTIF('CH Med OK'!$C:$C,'Cabula Med OK'!C131) + COUNTIF('Itapagipe Med OK'!$C:$C,'Cabula Med OK'!C131) + COUNTIF('Itapuã Med OK'!$C:$C,'Cabula Med OK'!C131) + COUNTIF('Liberdade Med OK'!$C:$C,'Cabula Med OK'!C131) + COUNTIF('Pau da Lima Med OK'!$C:$C,'Cabula Med OK'!C131) + COUNTIF('SCV Med OK'!$C:$C,'Cabula Med OK'!C131) + COUNTIF('Subúrbio Med OK'!$C:$C,'Cabula Med OK'!C131) + COUNTIF('DVIS Med OK'!$C:$C,'Cabula Med OK'!C131) + COUNTIF('CR Med OK'!$C:$C,'Cabula Med OK'!C131) + COUNTIF('CCZ Med OK'!$C:$C,'Cabula Med OK'!C131) + COUNTIF('DRCA Med OK'!$C:$C,'Cabula Med OK'!C131) + COUNTIF('SAMU Med OK'!$C:$C,'Cabula Med OK'!C131) + COUNTIF('ESPS Med OK'!$C:$C,'Cabula Med OK'!C131) + COUNTIF('LACEM Med OK'!$C:$C,'Cabula Med OK'!C131)</f>
        <v>0</v>
      </c>
    </row>
    <row r="132" spans="1:15" ht="13.5" customHeight="1">
      <c r="A132" s="38" t="s">
        <v>383</v>
      </c>
      <c r="B132" s="10"/>
      <c r="C132" s="98"/>
      <c r="D132" s="36"/>
      <c r="E132" s="36"/>
      <c r="F132" s="37"/>
      <c r="G132" s="36"/>
      <c r="H132" s="11">
        <f>SUM(H126:H131)</f>
        <v>5</v>
      </c>
      <c r="I132" s="499">
        <f>SUM(I126:I131)</f>
        <v>947</v>
      </c>
      <c r="J132" s="207"/>
      <c r="K132" s="107"/>
      <c r="O132">
        <f>COUNTIF('Sede Med Ok'!$C:$C,'Cabula Med OK'!C132) + COUNTIF('Barra Med OK'!$C:$C,'Cabula Med OK'!C132) + COUNTIF('Boca do Rio Med OK'!$C:$C,'Cabula Med OK'!C132) + COUNTIF('Brotas Med OK'!$C:$C,'Cabula Med OK'!C132) + COUNTIF('Cajazeiras Med OK'!$C:$C,'Cabula Med OK'!C132) + COUNTIF('CH Med OK'!$C:$C,'Cabula Med OK'!C132) + COUNTIF('Itapagipe Med OK'!$C:$C,'Cabula Med OK'!C132) + COUNTIF('Itapuã Med OK'!$C:$C,'Cabula Med OK'!C132) + COUNTIF('Liberdade Med OK'!$C:$C,'Cabula Med OK'!C132) + COUNTIF('Pau da Lima Med OK'!$C:$C,'Cabula Med OK'!C132) + COUNTIF('SCV Med OK'!$C:$C,'Cabula Med OK'!C132) + COUNTIF('Subúrbio Med OK'!$C:$C,'Cabula Med OK'!C132) + COUNTIF('DVIS Med OK'!$C:$C,'Cabula Med OK'!C132) + COUNTIF('CR Med OK'!$C:$C,'Cabula Med OK'!C132) + COUNTIF('CCZ Med OK'!$C:$C,'Cabula Med OK'!C132) + COUNTIF('DRCA Med OK'!$C:$C,'Cabula Med OK'!C132) + COUNTIF('SAMU Med OK'!$C:$C,'Cabula Med OK'!C132) + COUNTIF('ESPS Med OK'!$C:$C,'Cabula Med OK'!C132) + COUNTIF('LACEM Med OK'!$C:$C,'Cabula Med OK'!C132)</f>
        <v>0</v>
      </c>
    </row>
    <row r="133" spans="1:15" ht="13.5" customHeight="1">
      <c r="A133" s="147"/>
      <c r="B133" s="32"/>
      <c r="C133" s="32"/>
      <c r="D133" s="33"/>
      <c r="E133" s="33"/>
      <c r="F133" s="34"/>
      <c r="G133" s="33"/>
      <c r="H133" s="32"/>
      <c r="I133" s="502"/>
      <c r="J133" s="30"/>
      <c r="K133" s="70"/>
      <c r="O133">
        <f>COUNTIF('Sede Med Ok'!$C:$C,'Cabula Med OK'!C133) + COUNTIF('Barra Med OK'!$C:$C,'Cabula Med OK'!C133) + COUNTIF('Boca do Rio Med OK'!$C:$C,'Cabula Med OK'!C133) + COUNTIF('Brotas Med OK'!$C:$C,'Cabula Med OK'!C133) + COUNTIF('Cajazeiras Med OK'!$C:$C,'Cabula Med OK'!C133) + COUNTIF('CH Med OK'!$C:$C,'Cabula Med OK'!C133) + COUNTIF('Itapagipe Med OK'!$C:$C,'Cabula Med OK'!C133) + COUNTIF('Itapuã Med OK'!$C:$C,'Cabula Med OK'!C133) + COUNTIF('Liberdade Med OK'!$C:$C,'Cabula Med OK'!C133) + COUNTIF('Pau da Lima Med OK'!$C:$C,'Cabula Med OK'!C133) + COUNTIF('SCV Med OK'!$C:$C,'Cabula Med OK'!C133) + COUNTIF('Subúrbio Med OK'!$C:$C,'Cabula Med OK'!C133) + COUNTIF('DVIS Med OK'!$C:$C,'Cabula Med OK'!C133) + COUNTIF('CR Med OK'!$C:$C,'Cabula Med OK'!C133) + COUNTIF('CCZ Med OK'!$C:$C,'Cabula Med OK'!C133) + COUNTIF('DRCA Med OK'!$C:$C,'Cabula Med OK'!C133) + COUNTIF('SAMU Med OK'!$C:$C,'Cabula Med OK'!C133) + COUNTIF('ESPS Med OK'!$C:$C,'Cabula Med OK'!C133) + COUNTIF('LACEM Med OK'!$C:$C,'Cabula Med OK'!C133)</f>
        <v>0</v>
      </c>
    </row>
    <row r="134" spans="1:15" ht="13.5" customHeight="1">
      <c r="A134" s="15" t="s">
        <v>18</v>
      </c>
      <c r="B134" s="61">
        <v>45666</v>
      </c>
      <c r="C134" s="104">
        <v>16741</v>
      </c>
      <c r="D134" s="61">
        <v>45666</v>
      </c>
      <c r="E134" s="61">
        <v>45687</v>
      </c>
      <c r="F134" s="42">
        <f>(E134-D134)+1</f>
        <v>22</v>
      </c>
      <c r="G134" s="68">
        <v>235</v>
      </c>
      <c r="H134" s="451">
        <v>1</v>
      </c>
      <c r="I134" s="497">
        <f>G134/30*H134*F134</f>
        <v>172.33333333333331</v>
      </c>
      <c r="J134" s="39" t="s">
        <v>219</v>
      </c>
      <c r="K134" s="51">
        <v>73713</v>
      </c>
      <c r="O134"/>
    </row>
    <row r="135" spans="1:15" ht="13.5" customHeight="1">
      <c r="A135" s="15" t="s">
        <v>18</v>
      </c>
      <c r="B135" s="61">
        <v>45536</v>
      </c>
      <c r="C135" s="449">
        <v>8146</v>
      </c>
      <c r="D135" s="61">
        <v>45658</v>
      </c>
      <c r="E135" s="61">
        <v>45687</v>
      </c>
      <c r="F135" s="42">
        <f>(E135-D135)+1</f>
        <v>30</v>
      </c>
      <c r="G135" s="68">
        <v>235</v>
      </c>
      <c r="H135" s="449">
        <v>1</v>
      </c>
      <c r="I135" s="497">
        <f>G135/30*H135*F135</f>
        <v>235</v>
      </c>
      <c r="J135" s="52" t="s">
        <v>149</v>
      </c>
      <c r="K135" s="449"/>
      <c r="O135">
        <f>COUNTIF('Sede Med Ok'!$C:$C,'Cabula Med OK'!C135) + COUNTIF('Barra Med OK'!$C:$C,'Cabula Med OK'!C135) + COUNTIF('Boca do Rio Med OK'!$C:$C,'Cabula Med OK'!C135) + COUNTIF('Brotas Med OK'!$C:$C,'Cabula Med OK'!C135) + COUNTIF('Cajazeiras Med OK'!$C:$C,'Cabula Med OK'!C135) + COUNTIF('CH Med OK'!$C:$C,'Cabula Med OK'!C135) + COUNTIF('Itapagipe Med OK'!$C:$C,'Cabula Med OK'!C135) + COUNTIF('Itapuã Med OK'!$C:$C,'Cabula Med OK'!C135) + COUNTIF('Liberdade Med OK'!$C:$C,'Cabula Med OK'!C135) + COUNTIF('Pau da Lima Med OK'!$C:$C,'Cabula Med OK'!C135) + COUNTIF('SCV Med OK'!$C:$C,'Cabula Med OK'!C135) + COUNTIF('Subúrbio Med OK'!$C:$C,'Cabula Med OK'!C135) + COUNTIF('DVIS Med OK'!$C:$C,'Cabula Med OK'!C135) + COUNTIF('CR Med OK'!$C:$C,'Cabula Med OK'!C135) + COUNTIF('CCZ Med OK'!$C:$C,'Cabula Med OK'!C135) + COUNTIF('DRCA Med OK'!$C:$C,'Cabula Med OK'!C135) + COUNTIF('SAMU Med OK'!$C:$C,'Cabula Med OK'!C135) + COUNTIF('ESPS Med OK'!$C:$C,'Cabula Med OK'!C135) + COUNTIF('LACEM Med OK'!$C:$C,'Cabula Med OK'!C135)</f>
        <v>0</v>
      </c>
    </row>
    <row r="136" spans="1:15" ht="13.5" customHeight="1">
      <c r="A136" s="15" t="s">
        <v>18</v>
      </c>
      <c r="B136" s="61">
        <v>45536</v>
      </c>
      <c r="C136" s="449">
        <v>13378</v>
      </c>
      <c r="D136" s="61">
        <v>45658</v>
      </c>
      <c r="E136" s="61">
        <v>45687</v>
      </c>
      <c r="F136" s="42">
        <f>(E136-D136)+1</f>
        <v>30</v>
      </c>
      <c r="G136" s="68">
        <v>235</v>
      </c>
      <c r="H136" s="449">
        <v>1</v>
      </c>
      <c r="I136" s="497">
        <f>G136/30*H136*F136</f>
        <v>235</v>
      </c>
      <c r="J136" s="52" t="s">
        <v>216</v>
      </c>
      <c r="K136" s="449"/>
      <c r="O136">
        <f>COUNTIF('Sede Med Ok'!$C:$C,'Cabula Med OK'!C136) + COUNTIF('Barra Med OK'!$C:$C,'Cabula Med OK'!C136) + COUNTIF('Boca do Rio Med OK'!$C:$C,'Cabula Med OK'!C136) + COUNTIF('Brotas Med OK'!$C:$C,'Cabula Med OK'!C136) + COUNTIF('Cajazeiras Med OK'!$C:$C,'Cabula Med OK'!C136) + COUNTIF('CH Med OK'!$C:$C,'Cabula Med OK'!C136) + COUNTIF('Itapagipe Med OK'!$C:$C,'Cabula Med OK'!C136) + COUNTIF('Itapuã Med OK'!$C:$C,'Cabula Med OK'!C136) + COUNTIF('Liberdade Med OK'!$C:$C,'Cabula Med OK'!C136) + COUNTIF('Pau da Lima Med OK'!$C:$C,'Cabula Med OK'!C136) + COUNTIF('SCV Med OK'!$C:$C,'Cabula Med OK'!C136) + COUNTIF('Subúrbio Med OK'!$C:$C,'Cabula Med OK'!C136) + COUNTIF('DVIS Med OK'!$C:$C,'Cabula Med OK'!C136) + COUNTIF('CR Med OK'!$C:$C,'Cabula Med OK'!C136) + COUNTIF('CCZ Med OK'!$C:$C,'Cabula Med OK'!C136) + COUNTIF('DRCA Med OK'!$C:$C,'Cabula Med OK'!C136) + COUNTIF('SAMU Med OK'!$C:$C,'Cabula Med OK'!C136) + COUNTIF('ESPS Med OK'!$C:$C,'Cabula Med OK'!C136) + COUNTIF('LACEM Med OK'!$C:$C,'Cabula Med OK'!C136)</f>
        <v>0</v>
      </c>
    </row>
    <row r="137" spans="1:15" ht="13.5" customHeight="1">
      <c r="A137" s="15"/>
      <c r="B137" s="14"/>
      <c r="C137" s="14"/>
      <c r="D137" s="66"/>
      <c r="E137" s="66"/>
      <c r="F137" s="42"/>
      <c r="G137" s="68"/>
      <c r="H137" s="14"/>
      <c r="I137" s="498"/>
      <c r="J137" s="198"/>
      <c r="K137" s="14"/>
      <c r="O137">
        <f>COUNTIF('Sede Med Ok'!$C:$C,'Cabula Med OK'!C137) + COUNTIF('Barra Med OK'!$C:$C,'Cabula Med OK'!C137) + COUNTIF('Boca do Rio Med OK'!$C:$C,'Cabula Med OK'!C137) + COUNTIF('Brotas Med OK'!$C:$C,'Cabula Med OK'!C137) + COUNTIF('Cajazeiras Med OK'!$C:$C,'Cabula Med OK'!C137) + COUNTIF('CH Med OK'!$C:$C,'Cabula Med OK'!C137) + COUNTIF('Itapagipe Med OK'!$C:$C,'Cabula Med OK'!C137) + COUNTIF('Itapuã Med OK'!$C:$C,'Cabula Med OK'!C137) + COUNTIF('Liberdade Med OK'!$C:$C,'Cabula Med OK'!C137) + COUNTIF('Pau da Lima Med OK'!$C:$C,'Cabula Med OK'!C137) + COUNTIF('SCV Med OK'!$C:$C,'Cabula Med OK'!C137) + COUNTIF('Subúrbio Med OK'!$C:$C,'Cabula Med OK'!C137) + COUNTIF('DVIS Med OK'!$C:$C,'Cabula Med OK'!C137) + COUNTIF('CR Med OK'!$C:$C,'Cabula Med OK'!C137) + COUNTIF('CCZ Med OK'!$C:$C,'Cabula Med OK'!C137) + COUNTIF('DRCA Med OK'!$C:$C,'Cabula Med OK'!C137) + COUNTIF('SAMU Med OK'!$C:$C,'Cabula Med OK'!C137) + COUNTIF('ESPS Med OK'!$C:$C,'Cabula Med OK'!C137) + COUNTIF('LACEM Med OK'!$C:$C,'Cabula Med OK'!C137)</f>
        <v>0</v>
      </c>
    </row>
    <row r="138" spans="1:15" ht="13.5" customHeight="1">
      <c r="A138" s="38" t="s">
        <v>382</v>
      </c>
      <c r="B138" s="11"/>
      <c r="C138" s="10"/>
      <c r="D138" s="36"/>
      <c r="E138" s="36"/>
      <c r="F138" s="37"/>
      <c r="G138" s="36"/>
      <c r="H138" s="11">
        <f>SUM(H134:H137)</f>
        <v>3</v>
      </c>
      <c r="I138" s="499">
        <f>SUM(I134:I137)</f>
        <v>642.33333333333326</v>
      </c>
      <c r="J138" s="35"/>
      <c r="K138" s="107"/>
      <c r="O138">
        <f>COUNTIF('Sede Med Ok'!$C:$C,'Cabula Med OK'!C138) + COUNTIF('Barra Med OK'!$C:$C,'Cabula Med OK'!C138) + COUNTIF('Boca do Rio Med OK'!$C:$C,'Cabula Med OK'!C138) + COUNTIF('Brotas Med OK'!$C:$C,'Cabula Med OK'!C138) + COUNTIF('Cajazeiras Med OK'!$C:$C,'Cabula Med OK'!C138) + COUNTIF('CH Med OK'!$C:$C,'Cabula Med OK'!C138) + COUNTIF('Itapagipe Med OK'!$C:$C,'Cabula Med OK'!C138) + COUNTIF('Itapuã Med OK'!$C:$C,'Cabula Med OK'!C138) + COUNTIF('Liberdade Med OK'!$C:$C,'Cabula Med OK'!C138) + COUNTIF('Pau da Lima Med OK'!$C:$C,'Cabula Med OK'!C138) + COUNTIF('SCV Med OK'!$C:$C,'Cabula Med OK'!C138) + COUNTIF('Subúrbio Med OK'!$C:$C,'Cabula Med OK'!C138) + COUNTIF('DVIS Med OK'!$C:$C,'Cabula Med OK'!C138) + COUNTIF('CR Med OK'!$C:$C,'Cabula Med OK'!C138) + COUNTIF('CCZ Med OK'!$C:$C,'Cabula Med OK'!C138) + COUNTIF('DRCA Med OK'!$C:$C,'Cabula Med OK'!C138) + COUNTIF('SAMU Med OK'!$C:$C,'Cabula Med OK'!C138) + COUNTIF('ESPS Med OK'!$C:$C,'Cabula Med OK'!C138) + COUNTIF('LACEM Med OK'!$C:$C,'Cabula Med OK'!C138)</f>
        <v>0</v>
      </c>
    </row>
    <row r="139" spans="1:15" ht="13.5" customHeight="1">
      <c r="A139" s="147"/>
      <c r="B139" s="211"/>
      <c r="C139" s="210"/>
      <c r="D139" s="33"/>
      <c r="E139" s="33"/>
      <c r="F139" s="34"/>
      <c r="G139" s="33"/>
      <c r="H139" s="32"/>
      <c r="I139" s="502"/>
      <c r="J139" s="30"/>
      <c r="K139" s="70"/>
      <c r="O139">
        <f>COUNTIF('Sede Med Ok'!$C:$C,'Cabula Med OK'!C139) + COUNTIF('Barra Med OK'!$C:$C,'Cabula Med OK'!C139) + COUNTIF('Boca do Rio Med OK'!$C:$C,'Cabula Med OK'!C139) + COUNTIF('Brotas Med OK'!$C:$C,'Cabula Med OK'!C139) + COUNTIF('Cajazeiras Med OK'!$C:$C,'Cabula Med OK'!C139) + COUNTIF('CH Med OK'!$C:$C,'Cabula Med OK'!C139) + COUNTIF('Itapagipe Med OK'!$C:$C,'Cabula Med OK'!C139) + COUNTIF('Itapuã Med OK'!$C:$C,'Cabula Med OK'!C139) + COUNTIF('Liberdade Med OK'!$C:$C,'Cabula Med OK'!C139) + COUNTIF('Pau da Lima Med OK'!$C:$C,'Cabula Med OK'!C139) + COUNTIF('SCV Med OK'!$C:$C,'Cabula Med OK'!C139) + COUNTIF('Subúrbio Med OK'!$C:$C,'Cabula Med OK'!C139) + COUNTIF('DVIS Med OK'!$C:$C,'Cabula Med OK'!C139) + COUNTIF('CR Med OK'!$C:$C,'Cabula Med OK'!C139) + COUNTIF('CCZ Med OK'!$C:$C,'Cabula Med OK'!C139) + COUNTIF('DRCA Med OK'!$C:$C,'Cabula Med OK'!C139) + COUNTIF('SAMU Med OK'!$C:$C,'Cabula Med OK'!C139) + COUNTIF('ESPS Med OK'!$C:$C,'Cabula Med OK'!C139) + COUNTIF('LACEM Med OK'!$C:$C,'Cabula Med OK'!C139)</f>
        <v>0</v>
      </c>
    </row>
    <row r="140" spans="1:15" ht="13.5" customHeight="1">
      <c r="A140" s="15" t="s">
        <v>22</v>
      </c>
      <c r="B140" s="61">
        <v>45514</v>
      </c>
      <c r="C140" s="122">
        <v>14912</v>
      </c>
      <c r="D140" s="61">
        <v>45658</v>
      </c>
      <c r="E140" s="61">
        <v>45687</v>
      </c>
      <c r="F140" s="42">
        <f t="shared" ref="F140:F151" si="11">(E140-D140)+1</f>
        <v>30</v>
      </c>
      <c r="G140" s="65">
        <v>210</v>
      </c>
      <c r="H140" s="14">
        <v>1</v>
      </c>
      <c r="I140" s="501">
        <f t="shared" ref="I140:I152" si="12">G140/30*H140*F140</f>
        <v>210</v>
      </c>
      <c r="J140" s="67" t="s">
        <v>228</v>
      </c>
      <c r="K140" s="63">
        <v>66672</v>
      </c>
      <c r="O140">
        <f>COUNTIF('Sede Med Ok'!$C:$C,'Cabula Med OK'!C140) + COUNTIF('Barra Med OK'!$C:$C,'Cabula Med OK'!C140) + COUNTIF('Boca do Rio Med OK'!$C:$C,'Cabula Med OK'!C140) + COUNTIF('Brotas Med OK'!$C:$C,'Cabula Med OK'!C140) + COUNTIF('Cajazeiras Med OK'!$C:$C,'Cabula Med OK'!C140) + COUNTIF('CH Med OK'!$C:$C,'Cabula Med OK'!C140) + COUNTIF('Itapagipe Med OK'!$C:$C,'Cabula Med OK'!C140) + COUNTIF('Itapuã Med OK'!$C:$C,'Cabula Med OK'!C140) + COUNTIF('Liberdade Med OK'!$C:$C,'Cabula Med OK'!C140) + COUNTIF('Pau da Lima Med OK'!$C:$C,'Cabula Med OK'!C140) + COUNTIF('SCV Med OK'!$C:$C,'Cabula Med OK'!C140) + COUNTIF('Subúrbio Med OK'!$C:$C,'Cabula Med OK'!C140) + COUNTIF('DVIS Med OK'!$C:$C,'Cabula Med OK'!C140) + COUNTIF('CR Med OK'!$C:$C,'Cabula Med OK'!C140) + COUNTIF('CCZ Med OK'!$C:$C,'Cabula Med OK'!C140) + COUNTIF('DRCA Med OK'!$C:$C,'Cabula Med OK'!C140) + COUNTIF('SAMU Med OK'!$C:$C,'Cabula Med OK'!C140) + COUNTIF('ESPS Med OK'!$C:$C,'Cabula Med OK'!C140) + COUNTIF('LACEM Med OK'!$C:$C,'Cabula Med OK'!C140)</f>
        <v>0</v>
      </c>
    </row>
    <row r="141" spans="1:15" ht="13.5" customHeight="1">
      <c r="A141" s="15" t="s">
        <v>18</v>
      </c>
      <c r="B141" s="61">
        <v>45671</v>
      </c>
      <c r="C141" s="104">
        <v>17458</v>
      </c>
      <c r="D141" s="61">
        <v>45671</v>
      </c>
      <c r="E141" s="61">
        <v>45687</v>
      </c>
      <c r="F141" s="42">
        <f t="shared" si="11"/>
        <v>17</v>
      </c>
      <c r="G141" s="65">
        <v>235</v>
      </c>
      <c r="H141" s="449">
        <v>1</v>
      </c>
      <c r="I141" s="501">
        <f t="shared" si="12"/>
        <v>133.16666666666666</v>
      </c>
      <c r="J141" s="67" t="s">
        <v>1167</v>
      </c>
      <c r="K141" s="448">
        <v>74129</v>
      </c>
      <c r="L141" s="1" t="s">
        <v>1067</v>
      </c>
      <c r="O141"/>
    </row>
    <row r="142" spans="1:15" ht="13.5" customHeight="1">
      <c r="A142" s="15" t="s">
        <v>18</v>
      </c>
      <c r="B142" s="61">
        <v>45671</v>
      </c>
      <c r="C142" s="104">
        <v>17456</v>
      </c>
      <c r="D142" s="61">
        <v>45671</v>
      </c>
      <c r="E142" s="61">
        <v>45687</v>
      </c>
      <c r="F142" s="42">
        <f t="shared" si="11"/>
        <v>17</v>
      </c>
      <c r="G142" s="65">
        <v>235</v>
      </c>
      <c r="H142" s="449">
        <v>1</v>
      </c>
      <c r="I142" s="501">
        <f t="shared" si="12"/>
        <v>133.16666666666666</v>
      </c>
      <c r="J142" s="67" t="s">
        <v>210</v>
      </c>
      <c r="K142" s="448">
        <v>74129</v>
      </c>
      <c r="L142" s="1" t="s">
        <v>1067</v>
      </c>
      <c r="O142"/>
    </row>
    <row r="143" spans="1:15" ht="13.5" customHeight="1">
      <c r="A143" s="15" t="s">
        <v>18</v>
      </c>
      <c r="B143" s="61">
        <v>45607</v>
      </c>
      <c r="C143" s="122">
        <v>15795</v>
      </c>
      <c r="D143" s="61">
        <v>45658</v>
      </c>
      <c r="E143" s="61">
        <v>45687</v>
      </c>
      <c r="F143" s="42">
        <f t="shared" si="11"/>
        <v>30</v>
      </c>
      <c r="G143" s="65">
        <v>235</v>
      </c>
      <c r="H143" s="14">
        <v>1</v>
      </c>
      <c r="I143" s="501">
        <f t="shared" si="12"/>
        <v>235</v>
      </c>
      <c r="J143" s="67" t="s">
        <v>216</v>
      </c>
      <c r="K143" s="63">
        <v>66688</v>
      </c>
      <c r="L143" s="1" t="s">
        <v>1067</v>
      </c>
      <c r="O143">
        <f>COUNTIF('Sede Med Ok'!$C:$C,'Cabula Med OK'!C143) + COUNTIF('Barra Med OK'!$C:$C,'Cabula Med OK'!C143) + COUNTIF('Boca do Rio Med OK'!$C:$C,'Cabula Med OK'!C143) + COUNTIF('Brotas Med OK'!$C:$C,'Cabula Med OK'!C143) + COUNTIF('Cajazeiras Med OK'!$C:$C,'Cabula Med OK'!C143) + COUNTIF('CH Med OK'!$C:$C,'Cabula Med OK'!C143) + COUNTIF('Itapagipe Med OK'!$C:$C,'Cabula Med OK'!C143) + COUNTIF('Itapuã Med OK'!$C:$C,'Cabula Med OK'!C143) + COUNTIF('Liberdade Med OK'!$C:$C,'Cabula Med OK'!C143) + COUNTIF('Pau da Lima Med OK'!$C:$C,'Cabula Med OK'!C143) + COUNTIF('SCV Med OK'!$C:$C,'Cabula Med OK'!C143) + COUNTIF('Subúrbio Med OK'!$C:$C,'Cabula Med OK'!C143) + COUNTIF('DVIS Med OK'!$C:$C,'Cabula Med OK'!C143) + COUNTIF('CR Med OK'!$C:$C,'Cabula Med OK'!C143) + COUNTIF('CCZ Med OK'!$C:$C,'Cabula Med OK'!C143) + COUNTIF('DRCA Med OK'!$C:$C,'Cabula Med OK'!C143) + COUNTIF('SAMU Med OK'!$C:$C,'Cabula Med OK'!C143) + COUNTIF('ESPS Med OK'!$C:$C,'Cabula Med OK'!C143) + COUNTIF('LACEM Med OK'!$C:$C,'Cabula Med OK'!C143)</f>
        <v>0</v>
      </c>
    </row>
    <row r="144" spans="1:15" ht="13.5" customHeight="1">
      <c r="A144" s="15" t="s">
        <v>18</v>
      </c>
      <c r="B144" s="61">
        <v>45607</v>
      </c>
      <c r="C144" s="122">
        <v>15809</v>
      </c>
      <c r="D144" s="61">
        <v>45658</v>
      </c>
      <c r="E144" s="61">
        <v>45687</v>
      </c>
      <c r="F144" s="42">
        <f t="shared" si="11"/>
        <v>30</v>
      </c>
      <c r="G144" s="65">
        <v>235</v>
      </c>
      <c r="H144" s="14">
        <v>1</v>
      </c>
      <c r="I144" s="501">
        <f t="shared" si="12"/>
        <v>235</v>
      </c>
      <c r="J144" s="67" t="s">
        <v>149</v>
      </c>
      <c r="K144" s="63">
        <v>66688</v>
      </c>
      <c r="L144" s="1" t="s">
        <v>1067</v>
      </c>
      <c r="O144">
        <f>COUNTIF('Sede Med Ok'!$C:$C,'Cabula Med OK'!C144) + COUNTIF('Barra Med OK'!$C:$C,'Cabula Med OK'!C144) + COUNTIF('Boca do Rio Med OK'!$C:$C,'Cabula Med OK'!C144) + COUNTIF('Brotas Med OK'!$C:$C,'Cabula Med OK'!C144) + COUNTIF('Cajazeiras Med OK'!$C:$C,'Cabula Med OK'!C144) + COUNTIF('CH Med OK'!$C:$C,'Cabula Med OK'!C144) + COUNTIF('Itapagipe Med OK'!$C:$C,'Cabula Med OK'!C144) + COUNTIF('Itapuã Med OK'!$C:$C,'Cabula Med OK'!C144) + COUNTIF('Liberdade Med OK'!$C:$C,'Cabula Med OK'!C144) + COUNTIF('Pau da Lima Med OK'!$C:$C,'Cabula Med OK'!C144) + COUNTIF('SCV Med OK'!$C:$C,'Cabula Med OK'!C144) + COUNTIF('Subúrbio Med OK'!$C:$C,'Cabula Med OK'!C144) + COUNTIF('DVIS Med OK'!$C:$C,'Cabula Med OK'!C144) + COUNTIF('CR Med OK'!$C:$C,'Cabula Med OK'!C144) + COUNTIF('CCZ Med OK'!$C:$C,'Cabula Med OK'!C144) + COUNTIF('DRCA Med OK'!$C:$C,'Cabula Med OK'!C144) + COUNTIF('SAMU Med OK'!$C:$C,'Cabula Med OK'!C144) + COUNTIF('ESPS Med OK'!$C:$C,'Cabula Med OK'!C144) + COUNTIF('LACEM Med OK'!$C:$C,'Cabula Med OK'!C144)</f>
        <v>0</v>
      </c>
    </row>
    <row r="145" spans="1:15" ht="13.5" customHeight="1">
      <c r="A145" s="15" t="s">
        <v>18</v>
      </c>
      <c r="B145" s="61">
        <v>45607</v>
      </c>
      <c r="C145" s="122">
        <v>15810</v>
      </c>
      <c r="D145" s="61">
        <v>45658</v>
      </c>
      <c r="E145" s="61">
        <v>45687</v>
      </c>
      <c r="F145" s="42">
        <f t="shared" si="11"/>
        <v>30</v>
      </c>
      <c r="G145" s="65">
        <v>235</v>
      </c>
      <c r="H145" s="14">
        <v>1</v>
      </c>
      <c r="I145" s="501">
        <f t="shared" si="12"/>
        <v>235</v>
      </c>
      <c r="J145" s="67" t="s">
        <v>188</v>
      </c>
      <c r="K145" s="63">
        <v>66688</v>
      </c>
      <c r="L145" s="1" t="s">
        <v>1067</v>
      </c>
      <c r="O145">
        <f>COUNTIF('Sede Med Ok'!$C:$C,'Cabula Med OK'!C145) + COUNTIF('Barra Med OK'!$C:$C,'Cabula Med OK'!C145) + COUNTIF('Boca do Rio Med OK'!$C:$C,'Cabula Med OK'!C145) + COUNTIF('Brotas Med OK'!$C:$C,'Cabula Med OK'!C145) + COUNTIF('Cajazeiras Med OK'!$C:$C,'Cabula Med OK'!C145) + COUNTIF('CH Med OK'!$C:$C,'Cabula Med OK'!C145) + COUNTIF('Itapagipe Med OK'!$C:$C,'Cabula Med OK'!C145) + COUNTIF('Itapuã Med OK'!$C:$C,'Cabula Med OK'!C145) + COUNTIF('Liberdade Med OK'!$C:$C,'Cabula Med OK'!C145) + COUNTIF('Pau da Lima Med OK'!$C:$C,'Cabula Med OK'!C145) + COUNTIF('SCV Med OK'!$C:$C,'Cabula Med OK'!C145) + COUNTIF('Subúrbio Med OK'!$C:$C,'Cabula Med OK'!C145) + COUNTIF('DVIS Med OK'!$C:$C,'Cabula Med OK'!C145) + COUNTIF('CR Med OK'!$C:$C,'Cabula Med OK'!C145) + COUNTIF('CCZ Med OK'!$C:$C,'Cabula Med OK'!C145) + COUNTIF('DRCA Med OK'!$C:$C,'Cabula Med OK'!C145) + COUNTIF('SAMU Med OK'!$C:$C,'Cabula Med OK'!C145) + COUNTIF('ESPS Med OK'!$C:$C,'Cabula Med OK'!C145) + COUNTIF('LACEM Med OK'!$C:$C,'Cabula Med OK'!C145)</f>
        <v>0</v>
      </c>
    </row>
    <row r="146" spans="1:15" ht="13.5" customHeight="1">
      <c r="A146" s="15" t="s">
        <v>18</v>
      </c>
      <c r="B146" s="61">
        <v>45607</v>
      </c>
      <c r="C146" s="122">
        <v>15834</v>
      </c>
      <c r="D146" s="61">
        <v>45658</v>
      </c>
      <c r="E146" s="61">
        <v>45687</v>
      </c>
      <c r="F146" s="42">
        <f t="shared" si="11"/>
        <v>30</v>
      </c>
      <c r="G146" s="65">
        <v>235</v>
      </c>
      <c r="H146" s="14">
        <v>1</v>
      </c>
      <c r="I146" s="501">
        <f t="shared" si="12"/>
        <v>235</v>
      </c>
      <c r="J146" s="67" t="s">
        <v>193</v>
      </c>
      <c r="K146" s="63">
        <v>66688</v>
      </c>
      <c r="L146" s="1" t="s">
        <v>1067</v>
      </c>
      <c r="O146">
        <f>COUNTIF('Sede Med Ok'!$C:$C,'Cabula Med OK'!C146) + COUNTIF('Barra Med OK'!$C:$C,'Cabula Med OK'!C146) + COUNTIF('Boca do Rio Med OK'!$C:$C,'Cabula Med OK'!C146) + COUNTIF('Brotas Med OK'!$C:$C,'Cabula Med OK'!C146) + COUNTIF('Cajazeiras Med OK'!$C:$C,'Cabula Med OK'!C146) + COUNTIF('CH Med OK'!$C:$C,'Cabula Med OK'!C146) + COUNTIF('Itapagipe Med OK'!$C:$C,'Cabula Med OK'!C146) + COUNTIF('Itapuã Med OK'!$C:$C,'Cabula Med OK'!C146) + COUNTIF('Liberdade Med OK'!$C:$C,'Cabula Med OK'!C146) + COUNTIF('Pau da Lima Med OK'!$C:$C,'Cabula Med OK'!C146) + COUNTIF('SCV Med OK'!$C:$C,'Cabula Med OK'!C146) + COUNTIF('Subúrbio Med OK'!$C:$C,'Cabula Med OK'!C146) + COUNTIF('DVIS Med OK'!$C:$C,'Cabula Med OK'!C146) + COUNTIF('CR Med OK'!$C:$C,'Cabula Med OK'!C146) + COUNTIF('CCZ Med OK'!$C:$C,'Cabula Med OK'!C146) + COUNTIF('DRCA Med OK'!$C:$C,'Cabula Med OK'!C146) + COUNTIF('SAMU Med OK'!$C:$C,'Cabula Med OK'!C146) + COUNTIF('ESPS Med OK'!$C:$C,'Cabula Med OK'!C146) + COUNTIF('LACEM Med OK'!$C:$C,'Cabula Med OK'!C146)</f>
        <v>0</v>
      </c>
    </row>
    <row r="147" spans="1:15" ht="13.5" customHeight="1">
      <c r="A147" s="15" t="s">
        <v>18</v>
      </c>
      <c r="B147" s="61">
        <v>45536</v>
      </c>
      <c r="C147" s="122">
        <v>11944</v>
      </c>
      <c r="D147" s="61">
        <v>45658</v>
      </c>
      <c r="E147" s="61">
        <v>45687</v>
      </c>
      <c r="F147" s="42">
        <f t="shared" si="11"/>
        <v>30</v>
      </c>
      <c r="G147" s="65">
        <v>235</v>
      </c>
      <c r="H147" s="14">
        <v>1</v>
      </c>
      <c r="I147" s="501">
        <f t="shared" si="12"/>
        <v>235</v>
      </c>
      <c r="J147" s="53" t="s">
        <v>221</v>
      </c>
      <c r="K147" s="14"/>
      <c r="O147">
        <f>COUNTIF('Sede Med Ok'!$C:$C,'Cabula Med OK'!C147) + COUNTIF('Barra Med OK'!$C:$C,'Cabula Med OK'!C147) + COUNTIF('Boca do Rio Med OK'!$C:$C,'Cabula Med OK'!C147) + COUNTIF('Brotas Med OK'!$C:$C,'Cabula Med OK'!C147) + COUNTIF('Cajazeiras Med OK'!$C:$C,'Cabula Med OK'!C147) + COUNTIF('CH Med OK'!$C:$C,'Cabula Med OK'!C147) + COUNTIF('Itapagipe Med OK'!$C:$C,'Cabula Med OK'!C147) + COUNTIF('Itapuã Med OK'!$C:$C,'Cabula Med OK'!C147) + COUNTIF('Liberdade Med OK'!$C:$C,'Cabula Med OK'!C147) + COUNTIF('Pau da Lima Med OK'!$C:$C,'Cabula Med OK'!C147) + COUNTIF('SCV Med OK'!$C:$C,'Cabula Med OK'!C147) + COUNTIF('Subúrbio Med OK'!$C:$C,'Cabula Med OK'!C147) + COUNTIF('DVIS Med OK'!$C:$C,'Cabula Med OK'!C147) + COUNTIF('CR Med OK'!$C:$C,'Cabula Med OK'!C147) + COUNTIF('CCZ Med OK'!$C:$C,'Cabula Med OK'!C147) + COUNTIF('DRCA Med OK'!$C:$C,'Cabula Med OK'!C147) + COUNTIF('SAMU Med OK'!$C:$C,'Cabula Med OK'!C147) + COUNTIF('ESPS Med OK'!$C:$C,'Cabula Med OK'!C147) + COUNTIF('LACEM Med OK'!$C:$C,'Cabula Med OK'!C147)</f>
        <v>0</v>
      </c>
    </row>
    <row r="148" spans="1:15" ht="13.5" customHeight="1">
      <c r="A148" s="15" t="s">
        <v>18</v>
      </c>
      <c r="B148" s="61">
        <v>45536</v>
      </c>
      <c r="C148" s="122">
        <v>15476</v>
      </c>
      <c r="D148" s="61">
        <v>45658</v>
      </c>
      <c r="E148" s="61">
        <v>45687</v>
      </c>
      <c r="F148" s="42">
        <f t="shared" si="11"/>
        <v>30</v>
      </c>
      <c r="G148" s="65">
        <v>235</v>
      </c>
      <c r="H148" s="14">
        <v>1</v>
      </c>
      <c r="I148" s="501">
        <f t="shared" si="12"/>
        <v>235</v>
      </c>
      <c r="J148" s="67" t="s">
        <v>189</v>
      </c>
      <c r="K148" s="63">
        <v>68032</v>
      </c>
      <c r="O148">
        <f>COUNTIF('Sede Med Ok'!$C:$C,'Cabula Med OK'!C148) + COUNTIF('Barra Med OK'!$C:$C,'Cabula Med OK'!C148) + COUNTIF('Boca do Rio Med OK'!$C:$C,'Cabula Med OK'!C148) + COUNTIF('Brotas Med OK'!$C:$C,'Cabula Med OK'!C148) + COUNTIF('Cajazeiras Med OK'!$C:$C,'Cabula Med OK'!C148) + COUNTIF('CH Med OK'!$C:$C,'Cabula Med OK'!C148) + COUNTIF('Itapagipe Med OK'!$C:$C,'Cabula Med OK'!C148) + COUNTIF('Itapuã Med OK'!$C:$C,'Cabula Med OK'!C148) + COUNTIF('Liberdade Med OK'!$C:$C,'Cabula Med OK'!C148) + COUNTIF('Pau da Lima Med OK'!$C:$C,'Cabula Med OK'!C148) + COUNTIF('SCV Med OK'!$C:$C,'Cabula Med OK'!C148) + COUNTIF('Subúrbio Med OK'!$C:$C,'Cabula Med OK'!C148) + COUNTIF('DVIS Med OK'!$C:$C,'Cabula Med OK'!C148) + COUNTIF('CR Med OK'!$C:$C,'Cabula Med OK'!C148) + COUNTIF('CCZ Med OK'!$C:$C,'Cabula Med OK'!C148) + COUNTIF('DRCA Med OK'!$C:$C,'Cabula Med OK'!C148) + COUNTIF('SAMU Med OK'!$C:$C,'Cabula Med OK'!C148) + COUNTIF('ESPS Med OK'!$C:$C,'Cabula Med OK'!C148) + COUNTIF('LACEM Med OK'!$C:$C,'Cabula Med OK'!C148)</f>
        <v>0</v>
      </c>
    </row>
    <row r="149" spans="1:15" ht="13.5" customHeight="1">
      <c r="A149" s="15" t="s">
        <v>18</v>
      </c>
      <c r="B149" s="61">
        <v>45536</v>
      </c>
      <c r="C149" s="122">
        <v>8830</v>
      </c>
      <c r="D149" s="61">
        <v>45658</v>
      </c>
      <c r="E149" s="61">
        <v>45687</v>
      </c>
      <c r="F149" s="42">
        <f t="shared" si="11"/>
        <v>30</v>
      </c>
      <c r="G149" s="65">
        <v>235</v>
      </c>
      <c r="H149" s="14">
        <v>1</v>
      </c>
      <c r="I149" s="501">
        <f t="shared" si="12"/>
        <v>235</v>
      </c>
      <c r="J149" s="53" t="s">
        <v>308</v>
      </c>
      <c r="K149" s="63"/>
      <c r="O149">
        <f>COUNTIF('Sede Med Ok'!$C:$C,'Cabula Med OK'!C149) + COUNTIF('Barra Med OK'!$C:$C,'Cabula Med OK'!C149) + COUNTIF('Boca do Rio Med OK'!$C:$C,'Cabula Med OK'!C149) + COUNTIF('Brotas Med OK'!$C:$C,'Cabula Med OK'!C149) + COUNTIF('Cajazeiras Med OK'!$C:$C,'Cabula Med OK'!C149) + COUNTIF('CH Med OK'!$C:$C,'Cabula Med OK'!C149) + COUNTIF('Itapagipe Med OK'!$C:$C,'Cabula Med OK'!C149) + COUNTIF('Itapuã Med OK'!$C:$C,'Cabula Med OK'!C149) + COUNTIF('Liberdade Med OK'!$C:$C,'Cabula Med OK'!C149) + COUNTIF('Pau da Lima Med OK'!$C:$C,'Cabula Med OK'!C149) + COUNTIF('SCV Med OK'!$C:$C,'Cabula Med OK'!C149) + COUNTIF('Subúrbio Med OK'!$C:$C,'Cabula Med OK'!C149) + COUNTIF('DVIS Med OK'!$C:$C,'Cabula Med OK'!C149) + COUNTIF('CR Med OK'!$C:$C,'Cabula Med OK'!C149) + COUNTIF('CCZ Med OK'!$C:$C,'Cabula Med OK'!C149) + COUNTIF('DRCA Med OK'!$C:$C,'Cabula Med OK'!C149) + COUNTIF('SAMU Med OK'!$C:$C,'Cabula Med OK'!C149) + COUNTIF('ESPS Med OK'!$C:$C,'Cabula Med OK'!C149) + COUNTIF('LACEM Med OK'!$C:$C,'Cabula Med OK'!C149)</f>
        <v>0</v>
      </c>
    </row>
    <row r="150" spans="1:15" ht="13.5" customHeight="1">
      <c r="A150" s="15" t="s">
        <v>18</v>
      </c>
      <c r="B150" s="61">
        <v>45536</v>
      </c>
      <c r="C150" s="265">
        <v>15506</v>
      </c>
      <c r="D150" s="61">
        <v>45658</v>
      </c>
      <c r="E150" s="61">
        <v>45687</v>
      </c>
      <c r="F150" s="42">
        <f t="shared" si="11"/>
        <v>30</v>
      </c>
      <c r="G150" s="65">
        <v>235</v>
      </c>
      <c r="H150" s="51">
        <v>1</v>
      </c>
      <c r="I150" s="501">
        <f t="shared" si="12"/>
        <v>235</v>
      </c>
      <c r="J150" s="39" t="s">
        <v>381</v>
      </c>
      <c r="K150" s="151">
        <v>68136</v>
      </c>
      <c r="O150">
        <f>COUNTIF('Sede Med Ok'!$C:$C,'Cabula Med OK'!C150) + COUNTIF('Barra Med OK'!$C:$C,'Cabula Med OK'!C150) + COUNTIF('Boca do Rio Med OK'!$C:$C,'Cabula Med OK'!C150) + COUNTIF('Brotas Med OK'!$C:$C,'Cabula Med OK'!C150) + COUNTIF('Cajazeiras Med OK'!$C:$C,'Cabula Med OK'!C150) + COUNTIF('CH Med OK'!$C:$C,'Cabula Med OK'!C150) + COUNTIF('Itapagipe Med OK'!$C:$C,'Cabula Med OK'!C150) + COUNTIF('Itapuã Med OK'!$C:$C,'Cabula Med OK'!C150) + COUNTIF('Liberdade Med OK'!$C:$C,'Cabula Med OK'!C150) + COUNTIF('Pau da Lima Med OK'!$C:$C,'Cabula Med OK'!C150) + COUNTIF('SCV Med OK'!$C:$C,'Cabula Med OK'!C150) + COUNTIF('Subúrbio Med OK'!$C:$C,'Cabula Med OK'!C150) + COUNTIF('DVIS Med OK'!$C:$C,'Cabula Med OK'!C150) + COUNTIF('CR Med OK'!$C:$C,'Cabula Med OK'!C150) + COUNTIF('CCZ Med OK'!$C:$C,'Cabula Med OK'!C150) + COUNTIF('DRCA Med OK'!$C:$C,'Cabula Med OK'!C150) + COUNTIF('SAMU Med OK'!$C:$C,'Cabula Med OK'!C150) + COUNTIF('ESPS Med OK'!$C:$C,'Cabula Med OK'!C150) + COUNTIF('LACEM Med OK'!$C:$C,'Cabula Med OK'!C150)</f>
        <v>0</v>
      </c>
    </row>
    <row r="151" spans="1:15" ht="13.5" customHeight="1">
      <c r="A151" s="15" t="s">
        <v>17</v>
      </c>
      <c r="B151" s="61">
        <v>45536</v>
      </c>
      <c r="C151" s="122">
        <v>11525</v>
      </c>
      <c r="D151" s="61">
        <v>45658</v>
      </c>
      <c r="E151" s="61">
        <v>45687</v>
      </c>
      <c r="F151" s="42">
        <f t="shared" si="11"/>
        <v>30</v>
      </c>
      <c r="G151" s="65">
        <v>238</v>
      </c>
      <c r="H151" s="14">
        <v>1</v>
      </c>
      <c r="I151" s="501">
        <f t="shared" si="12"/>
        <v>238</v>
      </c>
      <c r="J151" s="53" t="s">
        <v>143</v>
      </c>
      <c r="K151" s="63"/>
      <c r="O151">
        <f>COUNTIF('Sede Med Ok'!$C:$C,'Cabula Med OK'!C151) + COUNTIF('Barra Med OK'!$C:$C,'Cabula Med OK'!C151) + COUNTIF('Boca do Rio Med OK'!$C:$C,'Cabula Med OK'!C151) + COUNTIF('Brotas Med OK'!$C:$C,'Cabula Med OK'!C151) + COUNTIF('Cajazeiras Med OK'!$C:$C,'Cabula Med OK'!C151) + COUNTIF('CH Med OK'!$C:$C,'Cabula Med OK'!C151) + COUNTIF('Itapagipe Med OK'!$C:$C,'Cabula Med OK'!C151) + COUNTIF('Itapuã Med OK'!$C:$C,'Cabula Med OK'!C151) + COUNTIF('Liberdade Med OK'!$C:$C,'Cabula Med OK'!C151) + COUNTIF('Pau da Lima Med OK'!$C:$C,'Cabula Med OK'!C151) + COUNTIF('SCV Med OK'!$C:$C,'Cabula Med OK'!C151) + COUNTIF('Subúrbio Med OK'!$C:$C,'Cabula Med OK'!C151) + COUNTIF('DVIS Med OK'!$C:$C,'Cabula Med OK'!C151) + COUNTIF('CR Med OK'!$C:$C,'Cabula Med OK'!C151) + COUNTIF('CCZ Med OK'!$C:$C,'Cabula Med OK'!C151) + COUNTIF('DRCA Med OK'!$C:$C,'Cabula Med OK'!C151) + COUNTIF('SAMU Med OK'!$C:$C,'Cabula Med OK'!C151) + COUNTIF('ESPS Med OK'!$C:$C,'Cabula Med OK'!C151) + COUNTIF('LACEM Med OK'!$C:$C,'Cabula Med OK'!C151)</f>
        <v>0</v>
      </c>
    </row>
    <row r="152" spans="1:15" ht="13.5" customHeight="1">
      <c r="A152" s="203"/>
      <c r="B152" s="66"/>
      <c r="C152" s="202"/>
      <c r="D152" s="101"/>
      <c r="E152" s="101"/>
      <c r="F152" s="102"/>
      <c r="G152" s="101"/>
      <c r="H152" s="44"/>
      <c r="I152" s="501">
        <f t="shared" si="12"/>
        <v>0</v>
      </c>
      <c r="J152" s="39"/>
      <c r="K152" s="51"/>
      <c r="O152">
        <f>COUNTIF('Sede Med Ok'!$C:$C,'Cabula Med OK'!C152) + COUNTIF('Barra Med OK'!$C:$C,'Cabula Med OK'!C152) + COUNTIF('Boca do Rio Med OK'!$C:$C,'Cabula Med OK'!C152) + COUNTIF('Brotas Med OK'!$C:$C,'Cabula Med OK'!C152) + COUNTIF('Cajazeiras Med OK'!$C:$C,'Cabula Med OK'!C152) + COUNTIF('CH Med OK'!$C:$C,'Cabula Med OK'!C152) + COUNTIF('Itapagipe Med OK'!$C:$C,'Cabula Med OK'!C152) + COUNTIF('Itapuã Med OK'!$C:$C,'Cabula Med OK'!C152) + COUNTIF('Liberdade Med OK'!$C:$C,'Cabula Med OK'!C152) + COUNTIF('Pau da Lima Med OK'!$C:$C,'Cabula Med OK'!C152) + COUNTIF('SCV Med OK'!$C:$C,'Cabula Med OK'!C152) + COUNTIF('Subúrbio Med OK'!$C:$C,'Cabula Med OK'!C152) + COUNTIF('DVIS Med OK'!$C:$C,'Cabula Med OK'!C152) + COUNTIF('CR Med OK'!$C:$C,'Cabula Med OK'!C152) + COUNTIF('CCZ Med OK'!$C:$C,'Cabula Med OK'!C152) + COUNTIF('DRCA Med OK'!$C:$C,'Cabula Med OK'!C152) + COUNTIF('SAMU Med OK'!$C:$C,'Cabula Med OK'!C152) + COUNTIF('ESPS Med OK'!$C:$C,'Cabula Med OK'!C152) + COUNTIF('LACEM Med OK'!$C:$C,'Cabula Med OK'!C152)</f>
        <v>0</v>
      </c>
    </row>
    <row r="153" spans="1:15" ht="13.5" customHeight="1">
      <c r="A153" s="38" t="s">
        <v>380</v>
      </c>
      <c r="B153" s="10"/>
      <c r="C153" s="10"/>
      <c r="D153" s="36"/>
      <c r="E153" s="36"/>
      <c r="F153" s="37"/>
      <c r="G153" s="36"/>
      <c r="H153" s="11">
        <f>SUM(H140:H152)</f>
        <v>12</v>
      </c>
      <c r="I153" s="499">
        <f>SUM(I140:I152)</f>
        <v>2594.333333333333</v>
      </c>
      <c r="J153" s="35"/>
      <c r="K153" s="107"/>
      <c r="O153">
        <f>COUNTIF('Sede Med Ok'!$C:$C,'Cabula Med OK'!C153) + COUNTIF('Barra Med OK'!$C:$C,'Cabula Med OK'!C153) + COUNTIF('Boca do Rio Med OK'!$C:$C,'Cabula Med OK'!C153) + COUNTIF('Brotas Med OK'!$C:$C,'Cabula Med OK'!C153) + COUNTIF('Cajazeiras Med OK'!$C:$C,'Cabula Med OK'!C153) + COUNTIF('CH Med OK'!$C:$C,'Cabula Med OK'!C153) + COUNTIF('Itapagipe Med OK'!$C:$C,'Cabula Med OK'!C153) + COUNTIF('Itapuã Med OK'!$C:$C,'Cabula Med OK'!C153) + COUNTIF('Liberdade Med OK'!$C:$C,'Cabula Med OK'!C153) + COUNTIF('Pau da Lima Med OK'!$C:$C,'Cabula Med OK'!C153) + COUNTIF('SCV Med OK'!$C:$C,'Cabula Med OK'!C153) + COUNTIF('Subúrbio Med OK'!$C:$C,'Cabula Med OK'!C153) + COUNTIF('DVIS Med OK'!$C:$C,'Cabula Med OK'!C153) + COUNTIF('CR Med OK'!$C:$C,'Cabula Med OK'!C153) + COUNTIF('CCZ Med OK'!$C:$C,'Cabula Med OK'!C153) + COUNTIF('DRCA Med OK'!$C:$C,'Cabula Med OK'!C153) + COUNTIF('SAMU Med OK'!$C:$C,'Cabula Med OK'!C153) + COUNTIF('ESPS Med OK'!$C:$C,'Cabula Med OK'!C153) + COUNTIF('LACEM Med OK'!$C:$C,'Cabula Med OK'!C153)</f>
        <v>0</v>
      </c>
    </row>
    <row r="154" spans="1:15" ht="13.5" customHeight="1">
      <c r="D154" s="20"/>
      <c r="E154" s="20"/>
      <c r="F154" s="19"/>
      <c r="G154" s="7"/>
      <c r="I154" s="500"/>
      <c r="J154" s="3"/>
      <c r="O154">
        <f>COUNTIF('Sede Med Ok'!$C:$C,'Cabula Med OK'!C154) + COUNTIF('Barra Med OK'!$C:$C,'Cabula Med OK'!C154) + COUNTIF('Boca do Rio Med OK'!$C:$C,'Cabula Med OK'!C154) + COUNTIF('Brotas Med OK'!$C:$C,'Cabula Med OK'!C154) + COUNTIF('Cajazeiras Med OK'!$C:$C,'Cabula Med OK'!C154) + COUNTIF('CH Med OK'!$C:$C,'Cabula Med OK'!C154) + COUNTIF('Itapagipe Med OK'!$C:$C,'Cabula Med OK'!C154) + COUNTIF('Itapuã Med OK'!$C:$C,'Cabula Med OK'!C154) + COUNTIF('Liberdade Med OK'!$C:$C,'Cabula Med OK'!C154) + COUNTIF('Pau da Lima Med OK'!$C:$C,'Cabula Med OK'!C154) + COUNTIF('SCV Med OK'!$C:$C,'Cabula Med OK'!C154) + COUNTIF('Subúrbio Med OK'!$C:$C,'Cabula Med OK'!C154) + COUNTIF('DVIS Med OK'!$C:$C,'Cabula Med OK'!C154) + COUNTIF('CR Med OK'!$C:$C,'Cabula Med OK'!C154) + COUNTIF('CCZ Med OK'!$C:$C,'Cabula Med OK'!C154) + COUNTIF('DRCA Med OK'!$C:$C,'Cabula Med OK'!C154) + COUNTIF('SAMU Med OK'!$C:$C,'Cabula Med OK'!C154) + COUNTIF('ESPS Med OK'!$C:$C,'Cabula Med OK'!C154) + COUNTIF('LACEM Med OK'!$C:$C,'Cabula Med OK'!C154)</f>
        <v>0</v>
      </c>
    </row>
    <row r="155" spans="1:15" ht="13.5" customHeight="1">
      <c r="A155" s="15" t="s">
        <v>20</v>
      </c>
      <c r="B155" s="61">
        <v>45608</v>
      </c>
      <c r="C155" s="122">
        <v>6479</v>
      </c>
      <c r="D155" s="61">
        <v>45658</v>
      </c>
      <c r="E155" s="61">
        <v>45687</v>
      </c>
      <c r="F155" s="42">
        <f t="shared" ref="F155:F165" si="13">(E155-D155)+1</f>
        <v>30</v>
      </c>
      <c r="G155" s="205">
        <v>57</v>
      </c>
      <c r="H155" s="14">
        <v>1</v>
      </c>
      <c r="I155" s="497">
        <f t="shared" ref="I155:I165" si="14">G155/30*H155*F155</f>
        <v>57</v>
      </c>
      <c r="J155" s="204" t="s">
        <v>143</v>
      </c>
      <c r="K155" s="14">
        <v>71459</v>
      </c>
      <c r="O155">
        <f>COUNTIF('Sede Med Ok'!$C:$C,'Cabula Med OK'!C155) + COUNTIF('Barra Med OK'!$C:$C,'Cabula Med OK'!C155) + COUNTIF('Boca do Rio Med OK'!$C:$C,'Cabula Med OK'!C155) + COUNTIF('Brotas Med OK'!$C:$C,'Cabula Med OK'!C155) + COUNTIF('Cajazeiras Med OK'!$C:$C,'Cabula Med OK'!C155) + COUNTIF('CH Med OK'!$C:$C,'Cabula Med OK'!C155) + COUNTIF('Itapagipe Med OK'!$C:$C,'Cabula Med OK'!C155) + COUNTIF('Itapuã Med OK'!$C:$C,'Cabula Med OK'!C155) + COUNTIF('Liberdade Med OK'!$C:$C,'Cabula Med OK'!C155) + COUNTIF('Pau da Lima Med OK'!$C:$C,'Cabula Med OK'!C155) + COUNTIF('SCV Med OK'!$C:$C,'Cabula Med OK'!C155) + COUNTIF('Subúrbio Med OK'!$C:$C,'Cabula Med OK'!C155) + COUNTIF('DVIS Med OK'!$C:$C,'Cabula Med OK'!C155) + COUNTIF('CR Med OK'!$C:$C,'Cabula Med OK'!C155) + COUNTIF('CCZ Med OK'!$C:$C,'Cabula Med OK'!C155) + COUNTIF('DRCA Med OK'!$C:$C,'Cabula Med OK'!C155) + COUNTIF('SAMU Med OK'!$C:$C,'Cabula Med OK'!C155) + COUNTIF('ESPS Med OK'!$C:$C,'Cabula Med OK'!C155) + COUNTIF('LACEM Med OK'!$C:$C,'Cabula Med OK'!C155)</f>
        <v>0</v>
      </c>
    </row>
    <row r="156" spans="1:15" ht="13.5" customHeight="1">
      <c r="A156" s="15" t="s">
        <v>18</v>
      </c>
      <c r="B156" s="61">
        <v>45536</v>
      </c>
      <c r="C156" s="122">
        <v>6063</v>
      </c>
      <c r="D156" s="61">
        <v>45658</v>
      </c>
      <c r="E156" s="61">
        <v>45687</v>
      </c>
      <c r="F156" s="42">
        <f t="shared" si="13"/>
        <v>30</v>
      </c>
      <c r="G156" s="205">
        <v>235</v>
      </c>
      <c r="H156" s="14">
        <v>1</v>
      </c>
      <c r="I156" s="497">
        <f t="shared" si="14"/>
        <v>235</v>
      </c>
      <c r="J156" s="206" t="s">
        <v>373</v>
      </c>
      <c r="K156" s="14"/>
      <c r="O156">
        <f>COUNTIF('Sede Med Ok'!$C:$C,'Cabula Med OK'!C156) + COUNTIF('Barra Med OK'!$C:$C,'Cabula Med OK'!C156) + COUNTIF('Boca do Rio Med OK'!$C:$C,'Cabula Med OK'!C156) + COUNTIF('Brotas Med OK'!$C:$C,'Cabula Med OK'!C156) + COUNTIF('Cajazeiras Med OK'!$C:$C,'Cabula Med OK'!C156) + COUNTIF('CH Med OK'!$C:$C,'Cabula Med OK'!C156) + COUNTIF('Itapagipe Med OK'!$C:$C,'Cabula Med OK'!C156) + COUNTIF('Itapuã Med OK'!$C:$C,'Cabula Med OK'!C156) + COUNTIF('Liberdade Med OK'!$C:$C,'Cabula Med OK'!C156) + COUNTIF('Pau da Lima Med OK'!$C:$C,'Cabula Med OK'!C156) + COUNTIF('SCV Med OK'!$C:$C,'Cabula Med OK'!C156) + COUNTIF('Subúrbio Med OK'!$C:$C,'Cabula Med OK'!C156) + COUNTIF('DVIS Med OK'!$C:$C,'Cabula Med OK'!C156) + COUNTIF('CR Med OK'!$C:$C,'Cabula Med OK'!C156) + COUNTIF('CCZ Med OK'!$C:$C,'Cabula Med OK'!C156) + COUNTIF('DRCA Med OK'!$C:$C,'Cabula Med OK'!C156) + COUNTIF('SAMU Med OK'!$C:$C,'Cabula Med OK'!C156) + COUNTIF('ESPS Med OK'!$C:$C,'Cabula Med OK'!C156) + COUNTIF('LACEM Med OK'!$C:$C,'Cabula Med OK'!C156)</f>
        <v>0</v>
      </c>
    </row>
    <row r="157" spans="1:15" ht="13.5" customHeight="1">
      <c r="A157" s="15" t="s">
        <v>18</v>
      </c>
      <c r="B157" s="61">
        <v>45536</v>
      </c>
      <c r="C157" s="122">
        <v>10600</v>
      </c>
      <c r="D157" s="61">
        <v>45658</v>
      </c>
      <c r="E157" s="61">
        <v>45687</v>
      </c>
      <c r="F157" s="42">
        <f t="shared" si="13"/>
        <v>30</v>
      </c>
      <c r="G157" s="205">
        <v>235</v>
      </c>
      <c r="H157" s="14">
        <v>1</v>
      </c>
      <c r="I157" s="501">
        <f t="shared" si="14"/>
        <v>235</v>
      </c>
      <c r="J157" s="206" t="s">
        <v>372</v>
      </c>
      <c r="K157" s="14"/>
      <c r="O157">
        <f>COUNTIF('Sede Med Ok'!$C:$C,'Cabula Med OK'!C157) + COUNTIF('Barra Med OK'!$C:$C,'Cabula Med OK'!C157) + COUNTIF('Boca do Rio Med OK'!$C:$C,'Cabula Med OK'!C157) + COUNTIF('Brotas Med OK'!$C:$C,'Cabula Med OK'!C157) + COUNTIF('Cajazeiras Med OK'!$C:$C,'Cabula Med OK'!C157) + COUNTIF('CH Med OK'!$C:$C,'Cabula Med OK'!C157) + COUNTIF('Itapagipe Med OK'!$C:$C,'Cabula Med OK'!C157) + COUNTIF('Itapuã Med OK'!$C:$C,'Cabula Med OK'!C157) + COUNTIF('Liberdade Med OK'!$C:$C,'Cabula Med OK'!C157) + COUNTIF('Pau da Lima Med OK'!$C:$C,'Cabula Med OK'!C157) + COUNTIF('SCV Med OK'!$C:$C,'Cabula Med OK'!C157) + COUNTIF('Subúrbio Med OK'!$C:$C,'Cabula Med OK'!C157) + COUNTIF('DVIS Med OK'!$C:$C,'Cabula Med OK'!C157) + COUNTIF('CR Med OK'!$C:$C,'Cabula Med OK'!C157) + COUNTIF('CCZ Med OK'!$C:$C,'Cabula Med OK'!C157) + COUNTIF('DRCA Med OK'!$C:$C,'Cabula Med OK'!C157) + COUNTIF('SAMU Med OK'!$C:$C,'Cabula Med OK'!C157) + COUNTIF('ESPS Med OK'!$C:$C,'Cabula Med OK'!C157) + COUNTIF('LACEM Med OK'!$C:$C,'Cabula Med OK'!C157)</f>
        <v>0</v>
      </c>
    </row>
    <row r="158" spans="1:15" ht="13.5" customHeight="1">
      <c r="A158" s="15" t="s">
        <v>18</v>
      </c>
      <c r="B158" s="61">
        <v>45536</v>
      </c>
      <c r="C158" s="122">
        <v>10743</v>
      </c>
      <c r="D158" s="61">
        <v>45658</v>
      </c>
      <c r="E158" s="61">
        <v>45687</v>
      </c>
      <c r="F158" s="42">
        <f t="shared" si="13"/>
        <v>30</v>
      </c>
      <c r="G158" s="205">
        <v>235</v>
      </c>
      <c r="H158" s="14">
        <v>1</v>
      </c>
      <c r="I158" s="501">
        <f t="shared" si="14"/>
        <v>235</v>
      </c>
      <c r="J158" s="56" t="s">
        <v>217</v>
      </c>
      <c r="K158" s="14"/>
      <c r="O158">
        <f>COUNTIF('Sede Med Ok'!$C:$C,'Cabula Med OK'!C158) + COUNTIF('Barra Med OK'!$C:$C,'Cabula Med OK'!C158) + COUNTIF('Boca do Rio Med OK'!$C:$C,'Cabula Med OK'!C158) + COUNTIF('Brotas Med OK'!$C:$C,'Cabula Med OK'!C158) + COUNTIF('Cajazeiras Med OK'!$C:$C,'Cabula Med OK'!C158) + COUNTIF('CH Med OK'!$C:$C,'Cabula Med OK'!C158) + COUNTIF('Itapagipe Med OK'!$C:$C,'Cabula Med OK'!C158) + COUNTIF('Itapuã Med OK'!$C:$C,'Cabula Med OK'!C158) + COUNTIF('Liberdade Med OK'!$C:$C,'Cabula Med OK'!C158) + COUNTIF('Pau da Lima Med OK'!$C:$C,'Cabula Med OK'!C158) + COUNTIF('SCV Med OK'!$C:$C,'Cabula Med OK'!C158) + COUNTIF('Subúrbio Med OK'!$C:$C,'Cabula Med OK'!C158) + COUNTIF('DVIS Med OK'!$C:$C,'Cabula Med OK'!C158) + COUNTIF('CR Med OK'!$C:$C,'Cabula Med OK'!C158) + COUNTIF('CCZ Med OK'!$C:$C,'Cabula Med OK'!C158) + COUNTIF('DRCA Med OK'!$C:$C,'Cabula Med OK'!C158) + COUNTIF('SAMU Med OK'!$C:$C,'Cabula Med OK'!C158) + COUNTIF('ESPS Med OK'!$C:$C,'Cabula Med OK'!C158) + COUNTIF('LACEM Med OK'!$C:$C,'Cabula Med OK'!C158)</f>
        <v>0</v>
      </c>
    </row>
    <row r="159" spans="1:15" ht="13.5" customHeight="1">
      <c r="A159" s="15" t="s">
        <v>18</v>
      </c>
      <c r="B159" s="61">
        <v>45536</v>
      </c>
      <c r="C159" s="122">
        <v>10746</v>
      </c>
      <c r="D159" s="61">
        <v>45658</v>
      </c>
      <c r="E159" s="61">
        <v>45687</v>
      </c>
      <c r="F159" s="42">
        <f t="shared" si="13"/>
        <v>30</v>
      </c>
      <c r="G159" s="205">
        <v>235</v>
      </c>
      <c r="H159" s="14">
        <v>1</v>
      </c>
      <c r="I159" s="501">
        <f t="shared" si="14"/>
        <v>235</v>
      </c>
      <c r="J159" s="56" t="s">
        <v>379</v>
      </c>
      <c r="K159" s="14"/>
      <c r="O159">
        <f>COUNTIF('Sede Med Ok'!$C:$C,'Cabula Med OK'!C159) + COUNTIF('Barra Med OK'!$C:$C,'Cabula Med OK'!C159) + COUNTIF('Boca do Rio Med OK'!$C:$C,'Cabula Med OK'!C159) + COUNTIF('Brotas Med OK'!$C:$C,'Cabula Med OK'!C159) + COUNTIF('Cajazeiras Med OK'!$C:$C,'Cabula Med OK'!C159) + COUNTIF('CH Med OK'!$C:$C,'Cabula Med OK'!C159) + COUNTIF('Itapagipe Med OK'!$C:$C,'Cabula Med OK'!C159) + COUNTIF('Itapuã Med OK'!$C:$C,'Cabula Med OK'!C159) + COUNTIF('Liberdade Med OK'!$C:$C,'Cabula Med OK'!C159) + COUNTIF('Pau da Lima Med OK'!$C:$C,'Cabula Med OK'!C159) + COUNTIF('SCV Med OK'!$C:$C,'Cabula Med OK'!C159) + COUNTIF('Subúrbio Med OK'!$C:$C,'Cabula Med OK'!C159) + COUNTIF('DVIS Med OK'!$C:$C,'Cabula Med OK'!C159) + COUNTIF('CR Med OK'!$C:$C,'Cabula Med OK'!C159) + COUNTIF('CCZ Med OK'!$C:$C,'Cabula Med OK'!C159) + COUNTIF('DRCA Med OK'!$C:$C,'Cabula Med OK'!C159) + COUNTIF('SAMU Med OK'!$C:$C,'Cabula Med OK'!C159) + COUNTIF('ESPS Med OK'!$C:$C,'Cabula Med OK'!C159) + COUNTIF('LACEM Med OK'!$C:$C,'Cabula Med OK'!C159)</f>
        <v>0</v>
      </c>
    </row>
    <row r="160" spans="1:15" ht="13.5" customHeight="1">
      <c r="A160" s="15" t="s">
        <v>18</v>
      </c>
      <c r="B160" s="61">
        <v>45536</v>
      </c>
      <c r="C160" s="122">
        <v>10742</v>
      </c>
      <c r="D160" s="61">
        <v>45658</v>
      </c>
      <c r="E160" s="61">
        <v>45687</v>
      </c>
      <c r="F160" s="42">
        <f t="shared" si="13"/>
        <v>30</v>
      </c>
      <c r="G160" s="205">
        <v>235</v>
      </c>
      <c r="H160" s="14">
        <v>1</v>
      </c>
      <c r="I160" s="501">
        <f t="shared" si="14"/>
        <v>235</v>
      </c>
      <c r="J160" s="56" t="s">
        <v>378</v>
      </c>
      <c r="K160" s="14"/>
      <c r="O160">
        <f>COUNTIF('Sede Med Ok'!$C:$C,'Cabula Med OK'!C160) + COUNTIF('Barra Med OK'!$C:$C,'Cabula Med OK'!C160) + COUNTIF('Boca do Rio Med OK'!$C:$C,'Cabula Med OK'!C160) + COUNTIF('Brotas Med OK'!$C:$C,'Cabula Med OK'!C160) + COUNTIF('Cajazeiras Med OK'!$C:$C,'Cabula Med OK'!C160) + COUNTIF('CH Med OK'!$C:$C,'Cabula Med OK'!C160) + COUNTIF('Itapagipe Med OK'!$C:$C,'Cabula Med OK'!C160) + COUNTIF('Itapuã Med OK'!$C:$C,'Cabula Med OK'!C160) + COUNTIF('Liberdade Med OK'!$C:$C,'Cabula Med OK'!C160) + COUNTIF('Pau da Lima Med OK'!$C:$C,'Cabula Med OK'!C160) + COUNTIF('SCV Med OK'!$C:$C,'Cabula Med OK'!C160) + COUNTIF('Subúrbio Med OK'!$C:$C,'Cabula Med OK'!C160) + COUNTIF('DVIS Med OK'!$C:$C,'Cabula Med OK'!C160) + COUNTIF('CR Med OK'!$C:$C,'Cabula Med OK'!C160) + COUNTIF('CCZ Med OK'!$C:$C,'Cabula Med OK'!C160) + COUNTIF('DRCA Med OK'!$C:$C,'Cabula Med OK'!C160) + COUNTIF('SAMU Med OK'!$C:$C,'Cabula Med OK'!C160) + COUNTIF('ESPS Med OK'!$C:$C,'Cabula Med OK'!C160) + COUNTIF('LACEM Med OK'!$C:$C,'Cabula Med OK'!C160)</f>
        <v>0</v>
      </c>
    </row>
    <row r="161" spans="1:15" ht="13.5" customHeight="1">
      <c r="A161" s="15" t="s">
        <v>18</v>
      </c>
      <c r="B161" s="61">
        <v>45536</v>
      </c>
      <c r="C161" s="122">
        <v>8338</v>
      </c>
      <c r="D161" s="61">
        <v>45658</v>
      </c>
      <c r="E161" s="61">
        <v>45687</v>
      </c>
      <c r="F161" s="42">
        <f t="shared" si="13"/>
        <v>30</v>
      </c>
      <c r="G161" s="205">
        <v>235</v>
      </c>
      <c r="H161" s="14">
        <v>1</v>
      </c>
      <c r="I161" s="501">
        <f t="shared" si="14"/>
        <v>235</v>
      </c>
      <c r="J161" s="56" t="s">
        <v>377</v>
      </c>
      <c r="K161" s="14"/>
      <c r="O161">
        <f>COUNTIF('Sede Med Ok'!$C:$C,'Cabula Med OK'!C161) + COUNTIF('Barra Med OK'!$C:$C,'Cabula Med OK'!C161) + COUNTIF('Boca do Rio Med OK'!$C:$C,'Cabula Med OK'!C161) + COUNTIF('Brotas Med OK'!$C:$C,'Cabula Med OK'!C161) + COUNTIF('Cajazeiras Med OK'!$C:$C,'Cabula Med OK'!C161) + COUNTIF('CH Med OK'!$C:$C,'Cabula Med OK'!C161) + COUNTIF('Itapagipe Med OK'!$C:$C,'Cabula Med OK'!C161) + COUNTIF('Itapuã Med OK'!$C:$C,'Cabula Med OK'!C161) + COUNTIF('Liberdade Med OK'!$C:$C,'Cabula Med OK'!C161) + COUNTIF('Pau da Lima Med OK'!$C:$C,'Cabula Med OK'!C161) + COUNTIF('SCV Med OK'!$C:$C,'Cabula Med OK'!C161) + COUNTIF('Subúrbio Med OK'!$C:$C,'Cabula Med OK'!C161) + COUNTIF('DVIS Med OK'!$C:$C,'Cabula Med OK'!C161) + COUNTIF('CR Med OK'!$C:$C,'Cabula Med OK'!C161) + COUNTIF('CCZ Med OK'!$C:$C,'Cabula Med OK'!C161) + COUNTIF('DRCA Med OK'!$C:$C,'Cabula Med OK'!C161) + COUNTIF('SAMU Med OK'!$C:$C,'Cabula Med OK'!C161) + COUNTIF('ESPS Med OK'!$C:$C,'Cabula Med OK'!C161) + COUNTIF('LACEM Med OK'!$C:$C,'Cabula Med OK'!C161)</f>
        <v>0</v>
      </c>
    </row>
    <row r="162" spans="1:15" ht="13.5" customHeight="1">
      <c r="A162" s="15" t="s">
        <v>18</v>
      </c>
      <c r="B162" s="61">
        <v>45536</v>
      </c>
      <c r="C162" s="122">
        <v>13448</v>
      </c>
      <c r="D162" s="61">
        <v>45658</v>
      </c>
      <c r="E162" s="61">
        <v>45687</v>
      </c>
      <c r="F162" s="42">
        <f t="shared" si="13"/>
        <v>30</v>
      </c>
      <c r="G162" s="205">
        <v>235</v>
      </c>
      <c r="H162" s="14">
        <v>1</v>
      </c>
      <c r="I162" s="501">
        <f t="shared" si="14"/>
        <v>235</v>
      </c>
      <c r="J162" s="56" t="s">
        <v>220</v>
      </c>
      <c r="K162" s="14"/>
      <c r="O162">
        <f>COUNTIF('Sede Med Ok'!$C:$C,'Cabula Med OK'!C162) + COUNTIF('Barra Med OK'!$C:$C,'Cabula Med OK'!C162) + COUNTIF('Boca do Rio Med OK'!$C:$C,'Cabula Med OK'!C162) + COUNTIF('Brotas Med OK'!$C:$C,'Cabula Med OK'!C162) + COUNTIF('Cajazeiras Med OK'!$C:$C,'Cabula Med OK'!C162) + COUNTIF('CH Med OK'!$C:$C,'Cabula Med OK'!C162) + COUNTIF('Itapagipe Med OK'!$C:$C,'Cabula Med OK'!C162) + COUNTIF('Itapuã Med OK'!$C:$C,'Cabula Med OK'!C162) + COUNTIF('Liberdade Med OK'!$C:$C,'Cabula Med OK'!C162) + COUNTIF('Pau da Lima Med OK'!$C:$C,'Cabula Med OK'!C162) + COUNTIF('SCV Med OK'!$C:$C,'Cabula Med OK'!C162) + COUNTIF('Subúrbio Med OK'!$C:$C,'Cabula Med OK'!C162) + COUNTIF('DVIS Med OK'!$C:$C,'Cabula Med OK'!C162) + COUNTIF('CR Med OK'!$C:$C,'Cabula Med OK'!C162) + COUNTIF('CCZ Med OK'!$C:$C,'Cabula Med OK'!C162) + COUNTIF('DRCA Med OK'!$C:$C,'Cabula Med OK'!C162) + COUNTIF('SAMU Med OK'!$C:$C,'Cabula Med OK'!C162) + COUNTIF('ESPS Med OK'!$C:$C,'Cabula Med OK'!C162) + COUNTIF('LACEM Med OK'!$C:$C,'Cabula Med OK'!C162)</f>
        <v>0</v>
      </c>
    </row>
    <row r="163" spans="1:15" ht="13.5" customHeight="1">
      <c r="A163" s="15" t="s">
        <v>18</v>
      </c>
      <c r="B163" s="61">
        <v>45536</v>
      </c>
      <c r="C163" s="122">
        <v>10599</v>
      </c>
      <c r="D163" s="61">
        <v>45658</v>
      </c>
      <c r="E163" s="61">
        <v>45687</v>
      </c>
      <c r="F163" s="42">
        <f t="shared" si="13"/>
        <v>30</v>
      </c>
      <c r="G163" s="205">
        <v>235</v>
      </c>
      <c r="H163" s="14">
        <v>1</v>
      </c>
      <c r="I163" s="501">
        <f t="shared" si="14"/>
        <v>235</v>
      </c>
      <c r="J163" s="56" t="s">
        <v>182</v>
      </c>
      <c r="K163" s="14"/>
      <c r="O163">
        <f>COUNTIF('Sede Med Ok'!$C:$C,'Cabula Med OK'!C163) + COUNTIF('Barra Med OK'!$C:$C,'Cabula Med OK'!C163) + COUNTIF('Boca do Rio Med OK'!$C:$C,'Cabula Med OK'!C163) + COUNTIF('Brotas Med OK'!$C:$C,'Cabula Med OK'!C163) + COUNTIF('Cajazeiras Med OK'!$C:$C,'Cabula Med OK'!C163) + COUNTIF('CH Med OK'!$C:$C,'Cabula Med OK'!C163) + COUNTIF('Itapagipe Med OK'!$C:$C,'Cabula Med OK'!C163) + COUNTIF('Itapuã Med OK'!$C:$C,'Cabula Med OK'!C163) + COUNTIF('Liberdade Med OK'!$C:$C,'Cabula Med OK'!C163) + COUNTIF('Pau da Lima Med OK'!$C:$C,'Cabula Med OK'!C163) + COUNTIF('SCV Med OK'!$C:$C,'Cabula Med OK'!C163) + COUNTIF('Subúrbio Med OK'!$C:$C,'Cabula Med OK'!C163) + COUNTIF('DVIS Med OK'!$C:$C,'Cabula Med OK'!C163) + COUNTIF('CR Med OK'!$C:$C,'Cabula Med OK'!C163) + COUNTIF('CCZ Med OK'!$C:$C,'Cabula Med OK'!C163) + COUNTIF('DRCA Med OK'!$C:$C,'Cabula Med OK'!C163) + COUNTIF('SAMU Med OK'!$C:$C,'Cabula Med OK'!C163) + COUNTIF('ESPS Med OK'!$C:$C,'Cabula Med OK'!C163) + COUNTIF('LACEM Med OK'!$C:$C,'Cabula Med OK'!C163)</f>
        <v>0</v>
      </c>
    </row>
    <row r="164" spans="1:15" ht="13.5" customHeight="1">
      <c r="A164" s="15" t="s">
        <v>18</v>
      </c>
      <c r="B164" s="61">
        <v>45536</v>
      </c>
      <c r="C164" s="122">
        <v>8070</v>
      </c>
      <c r="D164" s="61">
        <v>45658</v>
      </c>
      <c r="E164" s="61">
        <v>45687</v>
      </c>
      <c r="F164" s="42">
        <f t="shared" si="13"/>
        <v>30</v>
      </c>
      <c r="G164" s="205">
        <v>235</v>
      </c>
      <c r="H164" s="14">
        <v>1</v>
      </c>
      <c r="I164" s="501">
        <f t="shared" si="14"/>
        <v>235</v>
      </c>
      <c r="J164" s="56" t="s">
        <v>149</v>
      </c>
      <c r="K164" s="14"/>
      <c r="O164">
        <f>COUNTIF('Sede Med Ok'!$C:$C,'Cabula Med OK'!C164) + COUNTIF('Barra Med OK'!$C:$C,'Cabula Med OK'!C164) + COUNTIF('Boca do Rio Med OK'!$C:$C,'Cabula Med OK'!C164) + COUNTIF('Brotas Med OK'!$C:$C,'Cabula Med OK'!C164) + COUNTIF('Cajazeiras Med OK'!$C:$C,'Cabula Med OK'!C164) + COUNTIF('CH Med OK'!$C:$C,'Cabula Med OK'!C164) + COUNTIF('Itapagipe Med OK'!$C:$C,'Cabula Med OK'!C164) + COUNTIF('Itapuã Med OK'!$C:$C,'Cabula Med OK'!C164) + COUNTIF('Liberdade Med OK'!$C:$C,'Cabula Med OK'!C164) + COUNTIF('Pau da Lima Med OK'!$C:$C,'Cabula Med OK'!C164) + COUNTIF('SCV Med OK'!$C:$C,'Cabula Med OK'!C164) + COUNTIF('Subúrbio Med OK'!$C:$C,'Cabula Med OK'!C164) + COUNTIF('DVIS Med OK'!$C:$C,'Cabula Med OK'!C164) + COUNTIF('CR Med OK'!$C:$C,'Cabula Med OK'!C164) + COUNTIF('CCZ Med OK'!$C:$C,'Cabula Med OK'!C164) + COUNTIF('DRCA Med OK'!$C:$C,'Cabula Med OK'!C164) + COUNTIF('SAMU Med OK'!$C:$C,'Cabula Med OK'!C164) + COUNTIF('ESPS Med OK'!$C:$C,'Cabula Med OK'!C164) + COUNTIF('LACEM Med OK'!$C:$C,'Cabula Med OK'!C164)</f>
        <v>0</v>
      </c>
    </row>
    <row r="165" spans="1:15" ht="13.5" customHeight="1">
      <c r="A165" s="15" t="s">
        <v>18</v>
      </c>
      <c r="B165" s="61">
        <v>45536</v>
      </c>
      <c r="C165" s="14">
        <v>10596</v>
      </c>
      <c r="D165" s="61">
        <v>45658</v>
      </c>
      <c r="E165" s="61">
        <v>45687</v>
      </c>
      <c r="F165" s="42">
        <f t="shared" si="13"/>
        <v>30</v>
      </c>
      <c r="G165" s="205">
        <v>235</v>
      </c>
      <c r="H165" s="14">
        <v>1</v>
      </c>
      <c r="I165" s="501">
        <f t="shared" si="14"/>
        <v>235</v>
      </c>
      <c r="J165" s="56" t="s">
        <v>216</v>
      </c>
      <c r="K165" s="14"/>
      <c r="O165">
        <f>COUNTIF('Sede Med Ok'!$C:$C,'Cabula Med OK'!C165) + COUNTIF('Barra Med OK'!$C:$C,'Cabula Med OK'!C165) + COUNTIF('Boca do Rio Med OK'!$C:$C,'Cabula Med OK'!C165) + COUNTIF('Brotas Med OK'!$C:$C,'Cabula Med OK'!C165) + COUNTIF('Cajazeiras Med OK'!$C:$C,'Cabula Med OK'!C165) + COUNTIF('CH Med OK'!$C:$C,'Cabula Med OK'!C165) + COUNTIF('Itapagipe Med OK'!$C:$C,'Cabula Med OK'!C165) + COUNTIF('Itapuã Med OK'!$C:$C,'Cabula Med OK'!C165) + COUNTIF('Liberdade Med OK'!$C:$C,'Cabula Med OK'!C165) + COUNTIF('Pau da Lima Med OK'!$C:$C,'Cabula Med OK'!C165) + COUNTIF('SCV Med OK'!$C:$C,'Cabula Med OK'!C165) + COUNTIF('Subúrbio Med OK'!$C:$C,'Cabula Med OK'!C165) + COUNTIF('DVIS Med OK'!$C:$C,'Cabula Med OK'!C165) + COUNTIF('CR Med OK'!$C:$C,'Cabula Med OK'!C165) + COUNTIF('CCZ Med OK'!$C:$C,'Cabula Med OK'!C165) + COUNTIF('DRCA Med OK'!$C:$C,'Cabula Med OK'!C165) + COUNTIF('SAMU Med OK'!$C:$C,'Cabula Med OK'!C165) + COUNTIF('ESPS Med OK'!$C:$C,'Cabula Med OK'!C165) + COUNTIF('LACEM Med OK'!$C:$C,'Cabula Med OK'!C165)</f>
        <v>0</v>
      </c>
    </row>
    <row r="166" spans="1:15" ht="13.5" customHeight="1">
      <c r="A166" s="15"/>
      <c r="B166" s="14"/>
      <c r="C166" s="14"/>
      <c r="D166" s="66"/>
      <c r="E166" s="66"/>
      <c r="F166" s="42"/>
      <c r="G166" s="68"/>
      <c r="H166" s="14"/>
      <c r="I166" s="498"/>
      <c r="J166" s="206"/>
      <c r="K166" s="14"/>
      <c r="O166">
        <f>COUNTIF('Sede Med Ok'!$C:$C,'Cabula Med OK'!C166) + COUNTIF('Barra Med OK'!$C:$C,'Cabula Med OK'!C166) + COUNTIF('Boca do Rio Med OK'!$C:$C,'Cabula Med OK'!C166) + COUNTIF('Brotas Med OK'!$C:$C,'Cabula Med OK'!C166) + COUNTIF('Cajazeiras Med OK'!$C:$C,'Cabula Med OK'!C166) + COUNTIF('CH Med OK'!$C:$C,'Cabula Med OK'!C166) + COUNTIF('Itapagipe Med OK'!$C:$C,'Cabula Med OK'!C166) + COUNTIF('Itapuã Med OK'!$C:$C,'Cabula Med OK'!C166) + COUNTIF('Liberdade Med OK'!$C:$C,'Cabula Med OK'!C166) + COUNTIF('Pau da Lima Med OK'!$C:$C,'Cabula Med OK'!C166) + COUNTIF('SCV Med OK'!$C:$C,'Cabula Med OK'!C166) + COUNTIF('Subúrbio Med OK'!$C:$C,'Cabula Med OK'!C166) + COUNTIF('DVIS Med OK'!$C:$C,'Cabula Med OK'!C166) + COUNTIF('CR Med OK'!$C:$C,'Cabula Med OK'!C166) + COUNTIF('CCZ Med OK'!$C:$C,'Cabula Med OK'!C166) + COUNTIF('DRCA Med OK'!$C:$C,'Cabula Med OK'!C166) + COUNTIF('SAMU Med OK'!$C:$C,'Cabula Med OK'!C166) + COUNTIF('ESPS Med OK'!$C:$C,'Cabula Med OK'!C166) + COUNTIF('LACEM Med OK'!$C:$C,'Cabula Med OK'!C166)</f>
        <v>0</v>
      </c>
    </row>
    <row r="167" spans="1:15" ht="13.5" customHeight="1">
      <c r="A167" s="38" t="s">
        <v>376</v>
      </c>
      <c r="B167" s="10"/>
      <c r="C167" s="10"/>
      <c r="D167" s="36"/>
      <c r="E167" s="36"/>
      <c r="F167" s="37"/>
      <c r="G167" s="36"/>
      <c r="H167" s="11">
        <f>SUM(H155:H166)</f>
        <v>11</v>
      </c>
      <c r="I167" s="499">
        <f>SUM(I155:I166)</f>
        <v>2407</v>
      </c>
      <c r="J167" s="35"/>
      <c r="K167" s="107"/>
      <c r="O167">
        <f>COUNTIF('Sede Med Ok'!$C:$C,'Cabula Med OK'!C167) + COUNTIF('Barra Med OK'!$C:$C,'Cabula Med OK'!C167) + COUNTIF('Boca do Rio Med OK'!$C:$C,'Cabula Med OK'!C167) + COUNTIF('Brotas Med OK'!$C:$C,'Cabula Med OK'!C167) + COUNTIF('Cajazeiras Med OK'!$C:$C,'Cabula Med OK'!C167) + COUNTIF('CH Med OK'!$C:$C,'Cabula Med OK'!C167) + COUNTIF('Itapagipe Med OK'!$C:$C,'Cabula Med OK'!C167) + COUNTIF('Itapuã Med OK'!$C:$C,'Cabula Med OK'!C167) + COUNTIF('Liberdade Med OK'!$C:$C,'Cabula Med OK'!C167) + COUNTIF('Pau da Lima Med OK'!$C:$C,'Cabula Med OK'!C167) + COUNTIF('SCV Med OK'!$C:$C,'Cabula Med OK'!C167) + COUNTIF('Subúrbio Med OK'!$C:$C,'Cabula Med OK'!C167) + COUNTIF('DVIS Med OK'!$C:$C,'Cabula Med OK'!C167) + COUNTIF('CR Med OK'!$C:$C,'Cabula Med OK'!C167) + COUNTIF('CCZ Med OK'!$C:$C,'Cabula Med OK'!C167) + COUNTIF('DRCA Med OK'!$C:$C,'Cabula Med OK'!C167) + COUNTIF('SAMU Med OK'!$C:$C,'Cabula Med OK'!C167) + COUNTIF('ESPS Med OK'!$C:$C,'Cabula Med OK'!C167) + COUNTIF('LACEM Med OK'!$C:$C,'Cabula Med OK'!C167)</f>
        <v>0</v>
      </c>
    </row>
    <row r="168" spans="1:15" ht="13.5" customHeight="1">
      <c r="A168" s="147"/>
      <c r="B168" s="32"/>
      <c r="C168" s="32"/>
      <c r="D168" s="33"/>
      <c r="E168" s="33"/>
      <c r="F168" s="34"/>
      <c r="G168" s="33"/>
      <c r="H168" s="32"/>
      <c r="I168" s="502"/>
      <c r="J168" s="30"/>
      <c r="K168" s="70"/>
      <c r="O168">
        <f>COUNTIF('Sede Med Ok'!$C:$C,'Cabula Med OK'!C168) + COUNTIF('Barra Med OK'!$C:$C,'Cabula Med OK'!C168) + COUNTIF('Boca do Rio Med OK'!$C:$C,'Cabula Med OK'!C168) + COUNTIF('Brotas Med OK'!$C:$C,'Cabula Med OK'!C168) + COUNTIF('Cajazeiras Med OK'!$C:$C,'Cabula Med OK'!C168) + COUNTIF('CH Med OK'!$C:$C,'Cabula Med OK'!C168) + COUNTIF('Itapagipe Med OK'!$C:$C,'Cabula Med OK'!C168) + COUNTIF('Itapuã Med OK'!$C:$C,'Cabula Med OK'!C168) + COUNTIF('Liberdade Med OK'!$C:$C,'Cabula Med OK'!C168) + COUNTIF('Pau da Lima Med OK'!$C:$C,'Cabula Med OK'!C168) + COUNTIF('SCV Med OK'!$C:$C,'Cabula Med OK'!C168) + COUNTIF('Subúrbio Med OK'!$C:$C,'Cabula Med OK'!C168) + COUNTIF('DVIS Med OK'!$C:$C,'Cabula Med OK'!C168) + COUNTIF('CR Med OK'!$C:$C,'Cabula Med OK'!C168) + COUNTIF('CCZ Med OK'!$C:$C,'Cabula Med OK'!C168) + COUNTIF('DRCA Med OK'!$C:$C,'Cabula Med OK'!C168) + COUNTIF('SAMU Med OK'!$C:$C,'Cabula Med OK'!C168) + COUNTIF('ESPS Med OK'!$C:$C,'Cabula Med OK'!C168) + COUNTIF('LACEM Med OK'!$C:$C,'Cabula Med OK'!C168)</f>
        <v>0</v>
      </c>
    </row>
    <row r="169" spans="1:15" ht="13.5" customHeight="1">
      <c r="A169" s="15" t="s">
        <v>18</v>
      </c>
      <c r="B169" s="431">
        <v>45673</v>
      </c>
      <c r="C169" s="104">
        <v>15793</v>
      </c>
      <c r="D169" s="431">
        <v>45673</v>
      </c>
      <c r="E169" s="61">
        <v>45687</v>
      </c>
      <c r="F169" s="42">
        <f>(E169-D169)+1</f>
        <v>15</v>
      </c>
      <c r="G169" s="68">
        <v>235</v>
      </c>
      <c r="H169" s="457">
        <v>1</v>
      </c>
      <c r="I169" s="497">
        <f>G169/30*H169*F169</f>
        <v>117.5</v>
      </c>
      <c r="J169" s="39" t="s">
        <v>274</v>
      </c>
      <c r="K169" s="51">
        <v>74358</v>
      </c>
      <c r="O169"/>
    </row>
    <row r="170" spans="1:15" ht="13.5" customHeight="1">
      <c r="A170" s="15" t="s">
        <v>18</v>
      </c>
      <c r="B170" s="61">
        <v>45536</v>
      </c>
      <c r="C170" s="14">
        <v>11968</v>
      </c>
      <c r="D170" s="61">
        <v>45658</v>
      </c>
      <c r="E170" s="61">
        <v>45687</v>
      </c>
      <c r="F170" s="42">
        <f>(E170-D170)+1</f>
        <v>30</v>
      </c>
      <c r="G170" s="68">
        <v>235</v>
      </c>
      <c r="H170" s="14">
        <v>1</v>
      </c>
      <c r="I170" s="497">
        <f>G170/30*H170*F170</f>
        <v>235</v>
      </c>
      <c r="J170" s="55" t="s">
        <v>182</v>
      </c>
      <c r="K170" s="14"/>
      <c r="O170">
        <f>COUNTIF('Sede Med Ok'!$C:$C,'Cabula Med OK'!C170) + COUNTIF('Barra Med OK'!$C:$C,'Cabula Med OK'!C170) + COUNTIF('Boca do Rio Med OK'!$C:$C,'Cabula Med OK'!C170) + COUNTIF('Brotas Med OK'!$C:$C,'Cabula Med OK'!C170) + COUNTIF('Cajazeiras Med OK'!$C:$C,'Cabula Med OK'!C170) + COUNTIF('CH Med OK'!$C:$C,'Cabula Med OK'!C170) + COUNTIF('Itapagipe Med OK'!$C:$C,'Cabula Med OK'!C170) + COUNTIF('Itapuã Med OK'!$C:$C,'Cabula Med OK'!C170) + COUNTIF('Liberdade Med OK'!$C:$C,'Cabula Med OK'!C170) + COUNTIF('Pau da Lima Med OK'!$C:$C,'Cabula Med OK'!C170) + COUNTIF('SCV Med OK'!$C:$C,'Cabula Med OK'!C170) + COUNTIF('Subúrbio Med OK'!$C:$C,'Cabula Med OK'!C170) + COUNTIF('DVIS Med OK'!$C:$C,'Cabula Med OK'!C170) + COUNTIF('CR Med OK'!$C:$C,'Cabula Med OK'!C170) + COUNTIF('CCZ Med OK'!$C:$C,'Cabula Med OK'!C170) + COUNTIF('DRCA Med OK'!$C:$C,'Cabula Med OK'!C170) + COUNTIF('SAMU Med OK'!$C:$C,'Cabula Med OK'!C170) + COUNTIF('ESPS Med OK'!$C:$C,'Cabula Med OK'!C170) + COUNTIF('LACEM Med OK'!$C:$C,'Cabula Med OK'!C170)</f>
        <v>0</v>
      </c>
    </row>
    <row r="171" spans="1:15" ht="13.5" customHeight="1">
      <c r="A171" s="15" t="s">
        <v>18</v>
      </c>
      <c r="B171" s="61">
        <v>45536</v>
      </c>
      <c r="C171" s="14">
        <v>11979</v>
      </c>
      <c r="D171" s="61">
        <v>45658</v>
      </c>
      <c r="E171" s="61">
        <v>45687</v>
      </c>
      <c r="F171" s="42">
        <f>(E171-D171)+1</f>
        <v>30</v>
      </c>
      <c r="G171" s="68">
        <v>235</v>
      </c>
      <c r="H171" s="14">
        <v>1</v>
      </c>
      <c r="I171" s="497">
        <f>G171/30*H171*F171</f>
        <v>235</v>
      </c>
      <c r="J171" s="55" t="s">
        <v>254</v>
      </c>
      <c r="K171" s="14"/>
      <c r="O171">
        <f>COUNTIF('Sede Med Ok'!$C:$C,'Cabula Med OK'!C171) + COUNTIF('Barra Med OK'!$C:$C,'Cabula Med OK'!C171) + COUNTIF('Boca do Rio Med OK'!$C:$C,'Cabula Med OK'!C171) + COUNTIF('Brotas Med OK'!$C:$C,'Cabula Med OK'!C171) + COUNTIF('Cajazeiras Med OK'!$C:$C,'Cabula Med OK'!C171) + COUNTIF('CH Med OK'!$C:$C,'Cabula Med OK'!C171) + COUNTIF('Itapagipe Med OK'!$C:$C,'Cabula Med OK'!C171) + COUNTIF('Itapuã Med OK'!$C:$C,'Cabula Med OK'!C171) + COUNTIF('Liberdade Med OK'!$C:$C,'Cabula Med OK'!C171) + COUNTIF('Pau da Lima Med OK'!$C:$C,'Cabula Med OK'!C171) + COUNTIF('SCV Med OK'!$C:$C,'Cabula Med OK'!C171) + COUNTIF('Subúrbio Med OK'!$C:$C,'Cabula Med OK'!C171) + COUNTIF('DVIS Med OK'!$C:$C,'Cabula Med OK'!C171) + COUNTIF('CR Med OK'!$C:$C,'Cabula Med OK'!C171) + COUNTIF('CCZ Med OK'!$C:$C,'Cabula Med OK'!C171) + COUNTIF('DRCA Med OK'!$C:$C,'Cabula Med OK'!C171) + COUNTIF('SAMU Med OK'!$C:$C,'Cabula Med OK'!C171) + COUNTIF('ESPS Med OK'!$C:$C,'Cabula Med OK'!C171) + COUNTIF('LACEM Med OK'!$C:$C,'Cabula Med OK'!C171)</f>
        <v>0</v>
      </c>
    </row>
    <row r="172" spans="1:15" ht="13.5" customHeight="1">
      <c r="A172" s="15" t="s">
        <v>18</v>
      </c>
      <c r="B172" s="61">
        <v>45536</v>
      </c>
      <c r="C172" s="14">
        <v>12446</v>
      </c>
      <c r="D172" s="61">
        <v>45658</v>
      </c>
      <c r="E172" s="61">
        <v>45687</v>
      </c>
      <c r="F172" s="42">
        <f>(E172-D172)+1</f>
        <v>30</v>
      </c>
      <c r="G172" s="68">
        <v>235</v>
      </c>
      <c r="H172" s="14">
        <v>1</v>
      </c>
      <c r="I172" s="497">
        <f>G172/30*H172*F172</f>
        <v>235</v>
      </c>
      <c r="J172" s="55" t="s">
        <v>215</v>
      </c>
      <c r="K172" s="14"/>
      <c r="O172">
        <f>COUNTIF('Sede Med Ok'!$C:$C,'Cabula Med OK'!C172) + COUNTIF('Barra Med OK'!$C:$C,'Cabula Med OK'!C172) + COUNTIF('Boca do Rio Med OK'!$C:$C,'Cabula Med OK'!C172) + COUNTIF('Brotas Med OK'!$C:$C,'Cabula Med OK'!C172) + COUNTIF('Cajazeiras Med OK'!$C:$C,'Cabula Med OK'!C172) + COUNTIF('CH Med OK'!$C:$C,'Cabula Med OK'!C172) + COUNTIF('Itapagipe Med OK'!$C:$C,'Cabula Med OK'!C172) + COUNTIF('Itapuã Med OK'!$C:$C,'Cabula Med OK'!C172) + COUNTIF('Liberdade Med OK'!$C:$C,'Cabula Med OK'!C172) + COUNTIF('Pau da Lima Med OK'!$C:$C,'Cabula Med OK'!C172) + COUNTIF('SCV Med OK'!$C:$C,'Cabula Med OK'!C172) + COUNTIF('Subúrbio Med OK'!$C:$C,'Cabula Med OK'!C172) + COUNTIF('DVIS Med OK'!$C:$C,'Cabula Med OK'!C172) + COUNTIF('CR Med OK'!$C:$C,'Cabula Med OK'!C172) + COUNTIF('CCZ Med OK'!$C:$C,'Cabula Med OK'!C172) + COUNTIF('DRCA Med OK'!$C:$C,'Cabula Med OK'!C172) + COUNTIF('SAMU Med OK'!$C:$C,'Cabula Med OK'!C172) + COUNTIF('ESPS Med OK'!$C:$C,'Cabula Med OK'!C172) + COUNTIF('LACEM Med OK'!$C:$C,'Cabula Med OK'!C172)</f>
        <v>0</v>
      </c>
    </row>
    <row r="173" spans="1:15" ht="13.5" customHeight="1">
      <c r="A173" s="15"/>
      <c r="B173" s="14"/>
      <c r="C173" s="14"/>
      <c r="D173" s="66"/>
      <c r="E173" s="66"/>
      <c r="F173" s="42"/>
      <c r="G173" s="68"/>
      <c r="H173" s="14"/>
      <c r="I173" s="498"/>
      <c r="J173" s="198"/>
      <c r="K173" s="14"/>
      <c r="O173">
        <f>COUNTIF('Sede Med Ok'!$C:$C,'Cabula Med OK'!C173) + COUNTIF('Barra Med OK'!$C:$C,'Cabula Med OK'!C173) + COUNTIF('Boca do Rio Med OK'!$C:$C,'Cabula Med OK'!C173) + COUNTIF('Brotas Med OK'!$C:$C,'Cabula Med OK'!C173) + COUNTIF('Cajazeiras Med OK'!$C:$C,'Cabula Med OK'!C173) + COUNTIF('CH Med OK'!$C:$C,'Cabula Med OK'!C173) + COUNTIF('Itapagipe Med OK'!$C:$C,'Cabula Med OK'!C173) + COUNTIF('Itapuã Med OK'!$C:$C,'Cabula Med OK'!C173) + COUNTIF('Liberdade Med OK'!$C:$C,'Cabula Med OK'!C173) + COUNTIF('Pau da Lima Med OK'!$C:$C,'Cabula Med OK'!C173) + COUNTIF('SCV Med OK'!$C:$C,'Cabula Med OK'!C173) + COUNTIF('Subúrbio Med OK'!$C:$C,'Cabula Med OK'!C173) + COUNTIF('DVIS Med OK'!$C:$C,'Cabula Med OK'!C173) + COUNTIF('CR Med OK'!$C:$C,'Cabula Med OK'!C173) + COUNTIF('CCZ Med OK'!$C:$C,'Cabula Med OK'!C173) + COUNTIF('DRCA Med OK'!$C:$C,'Cabula Med OK'!C173) + COUNTIF('SAMU Med OK'!$C:$C,'Cabula Med OK'!C173) + COUNTIF('ESPS Med OK'!$C:$C,'Cabula Med OK'!C173) + COUNTIF('LACEM Med OK'!$C:$C,'Cabula Med OK'!C173)</f>
        <v>0</v>
      </c>
    </row>
    <row r="174" spans="1:15" ht="13.5" customHeight="1">
      <c r="A174" s="38" t="s">
        <v>375</v>
      </c>
      <c r="B174" s="11"/>
      <c r="C174" s="10"/>
      <c r="D174" s="36"/>
      <c r="E174" s="36"/>
      <c r="F174" s="37"/>
      <c r="G174" s="36"/>
      <c r="H174" s="11">
        <f>SUM(H169:H173)</f>
        <v>4</v>
      </c>
      <c r="I174" s="499">
        <f>SUM(I169:I173)</f>
        <v>822.5</v>
      </c>
      <c r="J174" s="35"/>
      <c r="K174" s="107"/>
      <c r="O174">
        <f>COUNTIF('Sede Med Ok'!$C:$C,'Cabula Med OK'!C174) + COUNTIF('Barra Med OK'!$C:$C,'Cabula Med OK'!C174) + COUNTIF('Boca do Rio Med OK'!$C:$C,'Cabula Med OK'!C174) + COUNTIF('Brotas Med OK'!$C:$C,'Cabula Med OK'!C174) + COUNTIF('Cajazeiras Med OK'!$C:$C,'Cabula Med OK'!C174) + COUNTIF('CH Med OK'!$C:$C,'Cabula Med OK'!C174) + COUNTIF('Itapagipe Med OK'!$C:$C,'Cabula Med OK'!C174) + COUNTIF('Itapuã Med OK'!$C:$C,'Cabula Med OK'!C174) + COUNTIF('Liberdade Med OK'!$C:$C,'Cabula Med OK'!C174) + COUNTIF('Pau da Lima Med OK'!$C:$C,'Cabula Med OK'!C174) + COUNTIF('SCV Med OK'!$C:$C,'Cabula Med OK'!C174) + COUNTIF('Subúrbio Med OK'!$C:$C,'Cabula Med OK'!C174) + COUNTIF('DVIS Med OK'!$C:$C,'Cabula Med OK'!C174) + COUNTIF('CR Med OK'!$C:$C,'Cabula Med OK'!C174) + COUNTIF('CCZ Med OK'!$C:$C,'Cabula Med OK'!C174) + COUNTIF('DRCA Med OK'!$C:$C,'Cabula Med OK'!C174) + COUNTIF('SAMU Med OK'!$C:$C,'Cabula Med OK'!C174) + COUNTIF('ESPS Med OK'!$C:$C,'Cabula Med OK'!C174) + COUNTIF('LACEM Med OK'!$C:$C,'Cabula Med OK'!C174)</f>
        <v>0</v>
      </c>
    </row>
    <row r="175" spans="1:15" ht="13.5" customHeight="1">
      <c r="A175" s="147"/>
      <c r="B175" s="32"/>
      <c r="C175" s="32"/>
      <c r="D175" s="33"/>
      <c r="E175" s="33"/>
      <c r="F175" s="34"/>
      <c r="G175" s="33"/>
      <c r="H175" s="32"/>
      <c r="I175" s="502"/>
      <c r="J175" s="30"/>
      <c r="K175" s="70"/>
      <c r="O175">
        <f>COUNTIF('Sede Med Ok'!$C:$C,'Cabula Med OK'!C175) + COUNTIF('Barra Med OK'!$C:$C,'Cabula Med OK'!C175) + COUNTIF('Boca do Rio Med OK'!$C:$C,'Cabula Med OK'!C175) + COUNTIF('Brotas Med OK'!$C:$C,'Cabula Med OK'!C175) + COUNTIF('Cajazeiras Med OK'!$C:$C,'Cabula Med OK'!C175) + COUNTIF('CH Med OK'!$C:$C,'Cabula Med OK'!C175) + COUNTIF('Itapagipe Med OK'!$C:$C,'Cabula Med OK'!C175) + COUNTIF('Itapuã Med OK'!$C:$C,'Cabula Med OK'!C175) + COUNTIF('Liberdade Med OK'!$C:$C,'Cabula Med OK'!C175) + COUNTIF('Pau da Lima Med OK'!$C:$C,'Cabula Med OK'!C175) + COUNTIF('SCV Med OK'!$C:$C,'Cabula Med OK'!C175) + COUNTIF('Subúrbio Med OK'!$C:$C,'Cabula Med OK'!C175) + COUNTIF('DVIS Med OK'!$C:$C,'Cabula Med OK'!C175) + COUNTIF('CR Med OK'!$C:$C,'Cabula Med OK'!C175) + COUNTIF('CCZ Med OK'!$C:$C,'Cabula Med OK'!C175) + COUNTIF('DRCA Med OK'!$C:$C,'Cabula Med OK'!C175) + COUNTIF('SAMU Med OK'!$C:$C,'Cabula Med OK'!C175) + COUNTIF('ESPS Med OK'!$C:$C,'Cabula Med OK'!C175) + COUNTIF('LACEM Med OK'!$C:$C,'Cabula Med OK'!C175)</f>
        <v>0</v>
      </c>
    </row>
    <row r="176" spans="1:15" ht="13.5" customHeight="1">
      <c r="A176" s="15" t="s">
        <v>22</v>
      </c>
      <c r="B176" s="61">
        <v>45514</v>
      </c>
      <c r="C176" s="14">
        <v>14979</v>
      </c>
      <c r="D176" s="61">
        <v>45658</v>
      </c>
      <c r="E176" s="61">
        <v>45687</v>
      </c>
      <c r="F176" s="42">
        <f t="shared" ref="F176:F182" si="15">(E176-D176)+1</f>
        <v>30</v>
      </c>
      <c r="G176" s="65">
        <v>210</v>
      </c>
      <c r="H176" s="14">
        <v>1</v>
      </c>
      <c r="I176" s="497">
        <f>G176/30*H176*F176</f>
        <v>210</v>
      </c>
      <c r="J176" s="64" t="s">
        <v>374</v>
      </c>
      <c r="K176" s="14">
        <v>66552</v>
      </c>
      <c r="O176">
        <f>COUNTIF('Sede Med Ok'!$C:$C,'Cabula Med OK'!C176) + COUNTIF('Barra Med OK'!$C:$C,'Cabula Med OK'!C176) + COUNTIF('Boca do Rio Med OK'!$C:$C,'Cabula Med OK'!C176) + COUNTIF('Brotas Med OK'!$C:$C,'Cabula Med OK'!C176) + COUNTIF('Cajazeiras Med OK'!$C:$C,'Cabula Med OK'!C176) + COUNTIF('CH Med OK'!$C:$C,'Cabula Med OK'!C176) + COUNTIF('Itapagipe Med OK'!$C:$C,'Cabula Med OK'!C176) + COUNTIF('Itapuã Med OK'!$C:$C,'Cabula Med OK'!C176) + COUNTIF('Liberdade Med OK'!$C:$C,'Cabula Med OK'!C176) + COUNTIF('Pau da Lima Med OK'!$C:$C,'Cabula Med OK'!C176) + COUNTIF('SCV Med OK'!$C:$C,'Cabula Med OK'!C176) + COUNTIF('Subúrbio Med OK'!$C:$C,'Cabula Med OK'!C176) + COUNTIF('DVIS Med OK'!$C:$C,'Cabula Med OK'!C176) + COUNTIF('CR Med OK'!$C:$C,'Cabula Med OK'!C176) + COUNTIF('CCZ Med OK'!$C:$C,'Cabula Med OK'!C176) + COUNTIF('DRCA Med OK'!$C:$C,'Cabula Med OK'!C176) + COUNTIF('SAMU Med OK'!$C:$C,'Cabula Med OK'!C176) + COUNTIF('ESPS Med OK'!$C:$C,'Cabula Med OK'!C176) + COUNTIF('LACEM Med OK'!$C:$C,'Cabula Med OK'!C176)</f>
        <v>0</v>
      </c>
    </row>
    <row r="177" spans="1:15" ht="13.5" customHeight="1">
      <c r="A177" s="15" t="s">
        <v>18</v>
      </c>
      <c r="B177" s="61">
        <v>45536</v>
      </c>
      <c r="C177" s="14">
        <v>13395</v>
      </c>
      <c r="D177" s="61">
        <v>45658</v>
      </c>
      <c r="E177" s="61">
        <v>45687</v>
      </c>
      <c r="F177" s="42">
        <f t="shared" si="15"/>
        <v>30</v>
      </c>
      <c r="G177" s="65">
        <v>235</v>
      </c>
      <c r="H177" s="14">
        <v>1</v>
      </c>
      <c r="I177" s="497">
        <f t="shared" ref="I177:I184" si="16">G177/30*H177*F177</f>
        <v>235</v>
      </c>
      <c r="J177" s="208" t="s">
        <v>220</v>
      </c>
      <c r="K177" s="14"/>
      <c r="O177">
        <f>COUNTIF('Sede Med Ok'!$C:$C,'Cabula Med OK'!C177) + COUNTIF('Barra Med OK'!$C:$C,'Cabula Med OK'!C177) + COUNTIF('Boca do Rio Med OK'!$C:$C,'Cabula Med OK'!C177) + COUNTIF('Brotas Med OK'!$C:$C,'Cabula Med OK'!C177) + COUNTIF('Cajazeiras Med OK'!$C:$C,'Cabula Med OK'!C177) + COUNTIF('CH Med OK'!$C:$C,'Cabula Med OK'!C177) + COUNTIF('Itapagipe Med OK'!$C:$C,'Cabula Med OK'!C177) + COUNTIF('Itapuã Med OK'!$C:$C,'Cabula Med OK'!C177) + COUNTIF('Liberdade Med OK'!$C:$C,'Cabula Med OK'!C177) + COUNTIF('Pau da Lima Med OK'!$C:$C,'Cabula Med OK'!C177) + COUNTIF('SCV Med OK'!$C:$C,'Cabula Med OK'!C177) + COUNTIF('Subúrbio Med OK'!$C:$C,'Cabula Med OK'!C177) + COUNTIF('DVIS Med OK'!$C:$C,'Cabula Med OK'!C177) + COUNTIF('CR Med OK'!$C:$C,'Cabula Med OK'!C177) + COUNTIF('CCZ Med OK'!$C:$C,'Cabula Med OK'!C177) + COUNTIF('DRCA Med OK'!$C:$C,'Cabula Med OK'!C177) + COUNTIF('SAMU Med OK'!$C:$C,'Cabula Med OK'!C177) + COUNTIF('ESPS Med OK'!$C:$C,'Cabula Med OK'!C177) + COUNTIF('LACEM Med OK'!$C:$C,'Cabula Med OK'!C177)</f>
        <v>0</v>
      </c>
    </row>
    <row r="178" spans="1:15" ht="13.5" customHeight="1">
      <c r="A178" s="15" t="s">
        <v>18</v>
      </c>
      <c r="B178" s="61">
        <v>45536</v>
      </c>
      <c r="C178" s="14">
        <v>11373</v>
      </c>
      <c r="D178" s="61">
        <v>45658</v>
      </c>
      <c r="E178" s="61">
        <v>45687</v>
      </c>
      <c r="F178" s="42">
        <f t="shared" si="15"/>
        <v>30</v>
      </c>
      <c r="G178" s="65">
        <v>235</v>
      </c>
      <c r="H178" s="14">
        <v>1</v>
      </c>
      <c r="I178" s="497">
        <f t="shared" si="16"/>
        <v>235</v>
      </c>
      <c r="J178" s="208" t="s">
        <v>210</v>
      </c>
      <c r="K178" s="14"/>
      <c r="O178">
        <f>COUNTIF('Sede Med Ok'!$C:$C,'Cabula Med OK'!C178) + COUNTIF('Barra Med OK'!$C:$C,'Cabula Med OK'!C178) + COUNTIF('Boca do Rio Med OK'!$C:$C,'Cabula Med OK'!C178) + COUNTIF('Brotas Med OK'!$C:$C,'Cabula Med OK'!C178) + COUNTIF('Cajazeiras Med OK'!$C:$C,'Cabula Med OK'!C178) + COUNTIF('CH Med OK'!$C:$C,'Cabula Med OK'!C178) + COUNTIF('Itapagipe Med OK'!$C:$C,'Cabula Med OK'!C178) + COUNTIF('Itapuã Med OK'!$C:$C,'Cabula Med OK'!C178) + COUNTIF('Liberdade Med OK'!$C:$C,'Cabula Med OK'!C178) + COUNTIF('Pau da Lima Med OK'!$C:$C,'Cabula Med OK'!C178) + COUNTIF('SCV Med OK'!$C:$C,'Cabula Med OK'!C178) + COUNTIF('Subúrbio Med OK'!$C:$C,'Cabula Med OK'!C178) + COUNTIF('DVIS Med OK'!$C:$C,'Cabula Med OK'!C178) + COUNTIF('CR Med OK'!$C:$C,'Cabula Med OK'!C178) + COUNTIF('CCZ Med OK'!$C:$C,'Cabula Med OK'!C178) + COUNTIF('DRCA Med OK'!$C:$C,'Cabula Med OK'!C178) + COUNTIF('SAMU Med OK'!$C:$C,'Cabula Med OK'!C178) + COUNTIF('ESPS Med OK'!$C:$C,'Cabula Med OK'!C178) + COUNTIF('LACEM Med OK'!$C:$C,'Cabula Med OK'!C178)</f>
        <v>0</v>
      </c>
    </row>
    <row r="179" spans="1:15" ht="13.5" customHeight="1">
      <c r="A179" s="15" t="s">
        <v>18</v>
      </c>
      <c r="B179" s="61">
        <v>45536</v>
      </c>
      <c r="C179" s="14">
        <v>10786</v>
      </c>
      <c r="D179" s="61">
        <v>45658</v>
      </c>
      <c r="E179" s="61">
        <v>45687</v>
      </c>
      <c r="F179" s="42">
        <f t="shared" si="15"/>
        <v>30</v>
      </c>
      <c r="G179" s="65">
        <v>235</v>
      </c>
      <c r="H179" s="14">
        <v>1</v>
      </c>
      <c r="I179" s="497">
        <f t="shared" si="16"/>
        <v>235</v>
      </c>
      <c r="J179" s="209" t="s">
        <v>262</v>
      </c>
      <c r="K179" s="14"/>
      <c r="O179">
        <f>COUNTIF('Sede Med Ok'!$C:$C,'Cabula Med OK'!C179) + COUNTIF('Barra Med OK'!$C:$C,'Cabula Med OK'!C179) + COUNTIF('Boca do Rio Med OK'!$C:$C,'Cabula Med OK'!C179) + COUNTIF('Brotas Med OK'!$C:$C,'Cabula Med OK'!C179) + COUNTIF('Cajazeiras Med OK'!$C:$C,'Cabula Med OK'!C179) + COUNTIF('CH Med OK'!$C:$C,'Cabula Med OK'!C179) + COUNTIF('Itapagipe Med OK'!$C:$C,'Cabula Med OK'!C179) + COUNTIF('Itapuã Med OK'!$C:$C,'Cabula Med OK'!C179) + COUNTIF('Liberdade Med OK'!$C:$C,'Cabula Med OK'!C179) + COUNTIF('Pau da Lima Med OK'!$C:$C,'Cabula Med OK'!C179) + COUNTIF('SCV Med OK'!$C:$C,'Cabula Med OK'!C179) + COUNTIF('Subúrbio Med OK'!$C:$C,'Cabula Med OK'!C179) + COUNTIF('DVIS Med OK'!$C:$C,'Cabula Med OK'!C179) + COUNTIF('CR Med OK'!$C:$C,'Cabula Med OK'!C179) + COUNTIF('CCZ Med OK'!$C:$C,'Cabula Med OK'!C179) + COUNTIF('DRCA Med OK'!$C:$C,'Cabula Med OK'!C179) + COUNTIF('SAMU Med OK'!$C:$C,'Cabula Med OK'!C179) + COUNTIF('ESPS Med OK'!$C:$C,'Cabula Med OK'!C179) + COUNTIF('LACEM Med OK'!$C:$C,'Cabula Med OK'!C179)</f>
        <v>0</v>
      </c>
    </row>
    <row r="180" spans="1:15" ht="13.5" customHeight="1">
      <c r="A180" s="15" t="s">
        <v>18</v>
      </c>
      <c r="B180" s="61">
        <v>45536</v>
      </c>
      <c r="C180" s="14">
        <v>12003</v>
      </c>
      <c r="D180" s="61">
        <v>45658</v>
      </c>
      <c r="E180" s="61">
        <v>45687</v>
      </c>
      <c r="F180" s="42">
        <f t="shared" si="15"/>
        <v>30</v>
      </c>
      <c r="G180" s="65">
        <v>235</v>
      </c>
      <c r="H180" s="14">
        <v>1</v>
      </c>
      <c r="I180" s="497">
        <f t="shared" si="16"/>
        <v>235</v>
      </c>
      <c r="J180" s="209" t="s">
        <v>373</v>
      </c>
      <c r="K180" s="14"/>
      <c r="O180">
        <f>COUNTIF('Sede Med Ok'!$C:$C,'Cabula Med OK'!C180) + COUNTIF('Barra Med OK'!$C:$C,'Cabula Med OK'!C180) + COUNTIF('Boca do Rio Med OK'!$C:$C,'Cabula Med OK'!C180) + COUNTIF('Brotas Med OK'!$C:$C,'Cabula Med OK'!C180) + COUNTIF('Cajazeiras Med OK'!$C:$C,'Cabula Med OK'!C180) + COUNTIF('CH Med OK'!$C:$C,'Cabula Med OK'!C180) + COUNTIF('Itapagipe Med OK'!$C:$C,'Cabula Med OK'!C180) + COUNTIF('Itapuã Med OK'!$C:$C,'Cabula Med OK'!C180) + COUNTIF('Liberdade Med OK'!$C:$C,'Cabula Med OK'!C180) + COUNTIF('Pau da Lima Med OK'!$C:$C,'Cabula Med OK'!C180) + COUNTIF('SCV Med OK'!$C:$C,'Cabula Med OK'!C180) + COUNTIF('Subúrbio Med OK'!$C:$C,'Cabula Med OK'!C180) + COUNTIF('DVIS Med OK'!$C:$C,'Cabula Med OK'!C180) + COUNTIF('CR Med OK'!$C:$C,'Cabula Med OK'!C180) + COUNTIF('CCZ Med OK'!$C:$C,'Cabula Med OK'!C180) + COUNTIF('DRCA Med OK'!$C:$C,'Cabula Med OK'!C180) + COUNTIF('SAMU Med OK'!$C:$C,'Cabula Med OK'!C180) + COUNTIF('ESPS Med OK'!$C:$C,'Cabula Med OK'!C180) + COUNTIF('LACEM Med OK'!$C:$C,'Cabula Med OK'!C180)</f>
        <v>0</v>
      </c>
    </row>
    <row r="181" spans="1:15" ht="13.5" customHeight="1">
      <c r="A181" s="15" t="s">
        <v>18</v>
      </c>
      <c r="B181" s="61">
        <v>45536</v>
      </c>
      <c r="C181" s="14">
        <v>12016</v>
      </c>
      <c r="D181" s="61">
        <v>45658</v>
      </c>
      <c r="E181" s="61">
        <v>45687</v>
      </c>
      <c r="F181" s="42">
        <f t="shared" si="15"/>
        <v>30</v>
      </c>
      <c r="G181" s="65">
        <v>235</v>
      </c>
      <c r="H181" s="14">
        <v>1</v>
      </c>
      <c r="I181" s="497">
        <f t="shared" si="16"/>
        <v>235</v>
      </c>
      <c r="J181" s="209" t="s">
        <v>372</v>
      </c>
      <c r="K181" s="14"/>
      <c r="O181">
        <f>COUNTIF('Sede Med Ok'!$C:$C,'Cabula Med OK'!C181) + COUNTIF('Barra Med OK'!$C:$C,'Cabula Med OK'!C181) + COUNTIF('Boca do Rio Med OK'!$C:$C,'Cabula Med OK'!C181) + COUNTIF('Brotas Med OK'!$C:$C,'Cabula Med OK'!C181) + COUNTIF('Cajazeiras Med OK'!$C:$C,'Cabula Med OK'!C181) + COUNTIF('CH Med OK'!$C:$C,'Cabula Med OK'!C181) + COUNTIF('Itapagipe Med OK'!$C:$C,'Cabula Med OK'!C181) + COUNTIF('Itapuã Med OK'!$C:$C,'Cabula Med OK'!C181) + COUNTIF('Liberdade Med OK'!$C:$C,'Cabula Med OK'!C181) + COUNTIF('Pau da Lima Med OK'!$C:$C,'Cabula Med OK'!C181) + COUNTIF('SCV Med OK'!$C:$C,'Cabula Med OK'!C181) + COUNTIF('Subúrbio Med OK'!$C:$C,'Cabula Med OK'!C181) + COUNTIF('DVIS Med OK'!$C:$C,'Cabula Med OK'!C181) + COUNTIF('CR Med OK'!$C:$C,'Cabula Med OK'!C181) + COUNTIF('CCZ Med OK'!$C:$C,'Cabula Med OK'!C181) + COUNTIF('DRCA Med OK'!$C:$C,'Cabula Med OK'!C181) + COUNTIF('SAMU Med OK'!$C:$C,'Cabula Med OK'!C181) + COUNTIF('ESPS Med OK'!$C:$C,'Cabula Med OK'!C181) + COUNTIF('LACEM Med OK'!$C:$C,'Cabula Med OK'!C181)</f>
        <v>0</v>
      </c>
    </row>
    <row r="182" spans="1:15" ht="13.5" customHeight="1">
      <c r="A182" s="15" t="s">
        <v>18</v>
      </c>
      <c r="B182" s="61">
        <v>45536</v>
      </c>
      <c r="C182" s="14">
        <v>12021</v>
      </c>
      <c r="D182" s="61">
        <v>45658</v>
      </c>
      <c r="E182" s="61">
        <v>45687</v>
      </c>
      <c r="F182" s="42">
        <f t="shared" si="15"/>
        <v>30</v>
      </c>
      <c r="G182" s="65">
        <v>235</v>
      </c>
      <c r="H182" s="14">
        <v>1</v>
      </c>
      <c r="I182" s="497">
        <f t="shared" si="16"/>
        <v>235</v>
      </c>
      <c r="J182" s="208" t="s">
        <v>143</v>
      </c>
      <c r="K182" s="14"/>
      <c r="O182">
        <f>COUNTIF('Sede Med Ok'!$C:$C,'Cabula Med OK'!C182) + COUNTIF('Barra Med OK'!$C:$C,'Cabula Med OK'!C182) + COUNTIF('Boca do Rio Med OK'!$C:$C,'Cabula Med OK'!C182) + COUNTIF('Brotas Med OK'!$C:$C,'Cabula Med OK'!C182) + COUNTIF('Cajazeiras Med OK'!$C:$C,'Cabula Med OK'!C182) + COUNTIF('CH Med OK'!$C:$C,'Cabula Med OK'!C182) + COUNTIF('Itapagipe Med OK'!$C:$C,'Cabula Med OK'!C182) + COUNTIF('Itapuã Med OK'!$C:$C,'Cabula Med OK'!C182) + COUNTIF('Liberdade Med OK'!$C:$C,'Cabula Med OK'!C182) + COUNTIF('Pau da Lima Med OK'!$C:$C,'Cabula Med OK'!C182) + COUNTIF('SCV Med OK'!$C:$C,'Cabula Med OK'!C182) + COUNTIF('Subúrbio Med OK'!$C:$C,'Cabula Med OK'!C182) + COUNTIF('DVIS Med OK'!$C:$C,'Cabula Med OK'!C182) + COUNTIF('CR Med OK'!$C:$C,'Cabula Med OK'!C182) + COUNTIF('CCZ Med OK'!$C:$C,'Cabula Med OK'!C182) + COUNTIF('DRCA Med OK'!$C:$C,'Cabula Med OK'!C182) + COUNTIF('SAMU Med OK'!$C:$C,'Cabula Med OK'!C182) + COUNTIF('ESPS Med OK'!$C:$C,'Cabula Med OK'!C182) + COUNTIF('LACEM Med OK'!$C:$C,'Cabula Med OK'!C182)</f>
        <v>0</v>
      </c>
    </row>
    <row r="183" spans="1:15" ht="13.5" customHeight="1">
      <c r="A183" s="15" t="s">
        <v>18</v>
      </c>
      <c r="B183" s="61">
        <v>45580</v>
      </c>
      <c r="C183" s="14">
        <v>16102</v>
      </c>
      <c r="D183" s="61">
        <v>45658</v>
      </c>
      <c r="E183" s="61">
        <v>45687</v>
      </c>
      <c r="F183" s="114">
        <f t="shared" ref="F183" si="17">(E183-D183)+1</f>
        <v>30</v>
      </c>
      <c r="G183" s="65">
        <v>235</v>
      </c>
      <c r="H183" s="14">
        <v>1</v>
      </c>
      <c r="I183" s="497">
        <f t="shared" ref="I183" si="18">G183/30*H183*F183</f>
        <v>235</v>
      </c>
      <c r="J183" s="208" t="s">
        <v>1077</v>
      </c>
      <c r="K183" s="14">
        <v>69973</v>
      </c>
      <c r="L183" s="1" t="s">
        <v>1067</v>
      </c>
      <c r="O183">
        <f>COUNTIF('Sede Med Ok'!$C:$C,'Cabula Med OK'!C183) + COUNTIF('Barra Med OK'!$C:$C,'Cabula Med OK'!C183) + COUNTIF('Boca do Rio Med OK'!$C:$C,'Cabula Med OK'!C183) + COUNTIF('Brotas Med OK'!$C:$C,'Cabula Med OK'!C183) + COUNTIF('Cajazeiras Med OK'!$C:$C,'Cabula Med OK'!C183) + COUNTIF('CH Med OK'!$C:$C,'Cabula Med OK'!C183) + COUNTIF('Itapagipe Med OK'!$C:$C,'Cabula Med OK'!C183) + COUNTIF('Itapuã Med OK'!$C:$C,'Cabula Med OK'!C183) + COUNTIF('Liberdade Med OK'!$C:$C,'Cabula Med OK'!C183) + COUNTIF('Pau da Lima Med OK'!$C:$C,'Cabula Med OK'!C183) + COUNTIF('SCV Med OK'!$C:$C,'Cabula Med OK'!C183) + COUNTIF('Subúrbio Med OK'!$C:$C,'Cabula Med OK'!C183) + COUNTIF('DVIS Med OK'!$C:$C,'Cabula Med OK'!C183) + COUNTIF('CR Med OK'!$C:$C,'Cabula Med OK'!C183) + COUNTIF('CCZ Med OK'!$C:$C,'Cabula Med OK'!C183) + COUNTIF('DRCA Med OK'!$C:$C,'Cabula Med OK'!C183) + COUNTIF('SAMU Med OK'!$C:$C,'Cabula Med OK'!C183) + COUNTIF('ESPS Med OK'!$C:$C,'Cabula Med OK'!C183) + COUNTIF('LACEM Med OK'!$C:$C,'Cabula Med OK'!C183)</f>
        <v>0</v>
      </c>
    </row>
    <row r="184" spans="1:15" ht="13.5" customHeight="1">
      <c r="A184" s="15"/>
      <c r="B184" s="14"/>
      <c r="C184" s="69"/>
      <c r="D184" s="61"/>
      <c r="E184" s="61"/>
      <c r="F184" s="42"/>
      <c r="G184" s="65"/>
      <c r="H184" s="14"/>
      <c r="I184" s="497">
        <f t="shared" si="16"/>
        <v>0</v>
      </c>
      <c r="J184" s="64"/>
      <c r="K184" s="14"/>
      <c r="O184">
        <f>COUNTIF('Sede Med Ok'!$C:$C,'Cabula Med OK'!C184) + COUNTIF('Barra Med OK'!$C:$C,'Cabula Med OK'!C184) + COUNTIF('Boca do Rio Med OK'!$C:$C,'Cabula Med OK'!C184) + COUNTIF('Brotas Med OK'!$C:$C,'Cabula Med OK'!C184) + COUNTIF('Cajazeiras Med OK'!$C:$C,'Cabula Med OK'!C184) + COUNTIF('CH Med OK'!$C:$C,'Cabula Med OK'!C184) + COUNTIF('Itapagipe Med OK'!$C:$C,'Cabula Med OK'!C184) + COUNTIF('Itapuã Med OK'!$C:$C,'Cabula Med OK'!C184) + COUNTIF('Liberdade Med OK'!$C:$C,'Cabula Med OK'!C184) + COUNTIF('Pau da Lima Med OK'!$C:$C,'Cabula Med OK'!C184) + COUNTIF('SCV Med OK'!$C:$C,'Cabula Med OK'!C184) + COUNTIF('Subúrbio Med OK'!$C:$C,'Cabula Med OK'!C184) + COUNTIF('DVIS Med OK'!$C:$C,'Cabula Med OK'!C184) + COUNTIF('CR Med OK'!$C:$C,'Cabula Med OK'!C184) + COUNTIF('CCZ Med OK'!$C:$C,'Cabula Med OK'!C184) + COUNTIF('DRCA Med OK'!$C:$C,'Cabula Med OK'!C184) + COUNTIF('SAMU Med OK'!$C:$C,'Cabula Med OK'!C184) + COUNTIF('ESPS Med OK'!$C:$C,'Cabula Med OK'!C184) + COUNTIF('LACEM Med OK'!$C:$C,'Cabula Med OK'!C184)</f>
        <v>0</v>
      </c>
    </row>
    <row r="185" spans="1:15" ht="13.5" customHeight="1">
      <c r="A185" s="38" t="s">
        <v>371</v>
      </c>
      <c r="B185" s="10"/>
      <c r="C185" s="98"/>
      <c r="D185" s="36"/>
      <c r="E185" s="36"/>
      <c r="F185" s="37"/>
      <c r="G185" s="36"/>
      <c r="H185" s="11">
        <f>SUM(H176:H184)</f>
        <v>8</v>
      </c>
      <c r="I185" s="499">
        <f>SUM(I176:I184)</f>
        <v>1855</v>
      </c>
      <c r="J185" s="35"/>
      <c r="K185" s="107"/>
      <c r="O185">
        <f>COUNTIF('Sede Med Ok'!$C:$C,'Cabula Med OK'!C185) + COUNTIF('Barra Med OK'!$C:$C,'Cabula Med OK'!C185) + COUNTIF('Boca do Rio Med OK'!$C:$C,'Cabula Med OK'!C185) + COUNTIF('Brotas Med OK'!$C:$C,'Cabula Med OK'!C185) + COUNTIF('Cajazeiras Med OK'!$C:$C,'Cabula Med OK'!C185) + COUNTIF('CH Med OK'!$C:$C,'Cabula Med OK'!C185) + COUNTIF('Itapagipe Med OK'!$C:$C,'Cabula Med OK'!C185) + COUNTIF('Itapuã Med OK'!$C:$C,'Cabula Med OK'!C185) + COUNTIF('Liberdade Med OK'!$C:$C,'Cabula Med OK'!C185) + COUNTIF('Pau da Lima Med OK'!$C:$C,'Cabula Med OK'!C185) + COUNTIF('SCV Med OK'!$C:$C,'Cabula Med OK'!C185) + COUNTIF('Subúrbio Med OK'!$C:$C,'Cabula Med OK'!C185) + COUNTIF('DVIS Med OK'!$C:$C,'Cabula Med OK'!C185) + COUNTIF('CR Med OK'!$C:$C,'Cabula Med OK'!C185) + COUNTIF('CCZ Med OK'!$C:$C,'Cabula Med OK'!C185) + COUNTIF('DRCA Med OK'!$C:$C,'Cabula Med OK'!C185) + COUNTIF('SAMU Med OK'!$C:$C,'Cabula Med OK'!C185) + COUNTIF('ESPS Med OK'!$C:$C,'Cabula Med OK'!C185) + COUNTIF('LACEM Med OK'!$C:$C,'Cabula Med OK'!C185)</f>
        <v>0</v>
      </c>
    </row>
    <row r="186" spans="1:15" ht="15">
      <c r="A186" s="147"/>
      <c r="B186" s="32"/>
      <c r="C186" s="32"/>
      <c r="D186" s="33"/>
      <c r="E186" s="33"/>
      <c r="F186" s="34"/>
      <c r="G186" s="33"/>
      <c r="H186" s="32"/>
      <c r="I186" s="502"/>
      <c r="J186" s="30"/>
      <c r="K186" s="70"/>
      <c r="O186">
        <f>COUNTIF('Sede Med Ok'!$C:$C,'Cabula Med OK'!C186) + COUNTIF('Barra Med OK'!$C:$C,'Cabula Med OK'!C186) + COUNTIF('Boca do Rio Med OK'!$C:$C,'Cabula Med OK'!C186) + COUNTIF('Brotas Med OK'!$C:$C,'Cabula Med OK'!C186) + COUNTIF('Cajazeiras Med OK'!$C:$C,'Cabula Med OK'!C186) + COUNTIF('CH Med OK'!$C:$C,'Cabula Med OK'!C186) + COUNTIF('Itapagipe Med OK'!$C:$C,'Cabula Med OK'!C186) + COUNTIF('Itapuã Med OK'!$C:$C,'Cabula Med OK'!C186) + COUNTIF('Liberdade Med OK'!$C:$C,'Cabula Med OK'!C186) + COUNTIF('Pau da Lima Med OK'!$C:$C,'Cabula Med OK'!C186) + COUNTIF('SCV Med OK'!$C:$C,'Cabula Med OK'!C186) + COUNTIF('Subúrbio Med OK'!$C:$C,'Cabula Med OK'!C186) + COUNTIF('DVIS Med OK'!$C:$C,'Cabula Med OK'!C186) + COUNTIF('CR Med OK'!$C:$C,'Cabula Med OK'!C186) + COUNTIF('CCZ Med OK'!$C:$C,'Cabula Med OK'!C186) + COUNTIF('DRCA Med OK'!$C:$C,'Cabula Med OK'!C186) + COUNTIF('SAMU Med OK'!$C:$C,'Cabula Med OK'!C186) + COUNTIF('ESPS Med OK'!$C:$C,'Cabula Med OK'!C186) + COUNTIF('LACEM Med OK'!$C:$C,'Cabula Med OK'!C186)</f>
        <v>0</v>
      </c>
    </row>
    <row r="187" spans="1:15" ht="13.5" customHeight="1">
      <c r="A187" s="15" t="s">
        <v>22</v>
      </c>
      <c r="B187" s="61">
        <v>45536</v>
      </c>
      <c r="C187" s="14">
        <v>14977</v>
      </c>
      <c r="D187" s="61">
        <v>45658</v>
      </c>
      <c r="E187" s="61">
        <v>45687</v>
      </c>
      <c r="F187" s="42">
        <f t="shared" ref="F187:F192" si="19">(E187-D187)+1</f>
        <v>30</v>
      </c>
      <c r="G187" s="65">
        <v>210</v>
      </c>
      <c r="H187" s="14">
        <v>1</v>
      </c>
      <c r="I187" s="497">
        <f t="shared" ref="I187:I193" si="20">G187/30*H187*F187</f>
        <v>210</v>
      </c>
      <c r="J187" s="67" t="s">
        <v>217</v>
      </c>
      <c r="K187" s="63">
        <v>66551</v>
      </c>
      <c r="L187" s="1" t="s">
        <v>1067</v>
      </c>
      <c r="O187">
        <f>COUNTIF('Sede Med Ok'!$C:$C,'Cabula Med OK'!C187) + COUNTIF('Barra Med OK'!$C:$C,'Cabula Med OK'!C187) + COUNTIF('Boca do Rio Med OK'!$C:$C,'Cabula Med OK'!C187) + COUNTIF('Brotas Med OK'!$C:$C,'Cabula Med OK'!C187) + COUNTIF('Cajazeiras Med OK'!$C:$C,'Cabula Med OK'!C187) + COUNTIF('CH Med OK'!$C:$C,'Cabula Med OK'!C187) + COUNTIF('Itapagipe Med OK'!$C:$C,'Cabula Med OK'!C187) + COUNTIF('Itapuã Med OK'!$C:$C,'Cabula Med OK'!C187) + COUNTIF('Liberdade Med OK'!$C:$C,'Cabula Med OK'!C187) + COUNTIF('Pau da Lima Med OK'!$C:$C,'Cabula Med OK'!C187) + COUNTIF('SCV Med OK'!$C:$C,'Cabula Med OK'!C187) + COUNTIF('Subúrbio Med OK'!$C:$C,'Cabula Med OK'!C187) + COUNTIF('DVIS Med OK'!$C:$C,'Cabula Med OK'!C187) + COUNTIF('CR Med OK'!$C:$C,'Cabula Med OK'!C187) + COUNTIF('CCZ Med OK'!$C:$C,'Cabula Med OK'!C187) + COUNTIF('DRCA Med OK'!$C:$C,'Cabula Med OK'!C187) + COUNTIF('SAMU Med OK'!$C:$C,'Cabula Med OK'!C187) + COUNTIF('ESPS Med OK'!$C:$C,'Cabula Med OK'!C187) + COUNTIF('LACEM Med OK'!$C:$C,'Cabula Med OK'!C187)</f>
        <v>0</v>
      </c>
    </row>
    <row r="188" spans="1:15" ht="13.5" customHeight="1">
      <c r="A188" s="15" t="s">
        <v>22</v>
      </c>
      <c r="B188" s="61">
        <v>45536</v>
      </c>
      <c r="C188" s="14">
        <v>14978</v>
      </c>
      <c r="D188" s="61">
        <v>45658</v>
      </c>
      <c r="E188" s="61">
        <v>45687</v>
      </c>
      <c r="F188" s="42">
        <f t="shared" si="19"/>
        <v>30</v>
      </c>
      <c r="G188" s="65">
        <v>210</v>
      </c>
      <c r="H188" s="14">
        <v>1</v>
      </c>
      <c r="I188" s="497">
        <f t="shared" si="20"/>
        <v>210</v>
      </c>
      <c r="J188" s="67" t="s">
        <v>370</v>
      </c>
      <c r="K188" s="63">
        <v>66551</v>
      </c>
      <c r="L188" s="1" t="s">
        <v>1067</v>
      </c>
      <c r="O188">
        <f>COUNTIF('Sede Med Ok'!$C:$C,'Cabula Med OK'!C188) + COUNTIF('Barra Med OK'!$C:$C,'Cabula Med OK'!C188) + COUNTIF('Boca do Rio Med OK'!$C:$C,'Cabula Med OK'!C188) + COUNTIF('Brotas Med OK'!$C:$C,'Cabula Med OK'!C188) + COUNTIF('Cajazeiras Med OK'!$C:$C,'Cabula Med OK'!C188) + COUNTIF('CH Med OK'!$C:$C,'Cabula Med OK'!C188) + COUNTIF('Itapagipe Med OK'!$C:$C,'Cabula Med OK'!C188) + COUNTIF('Itapuã Med OK'!$C:$C,'Cabula Med OK'!C188) + COUNTIF('Liberdade Med OK'!$C:$C,'Cabula Med OK'!C188) + COUNTIF('Pau da Lima Med OK'!$C:$C,'Cabula Med OK'!C188) + COUNTIF('SCV Med OK'!$C:$C,'Cabula Med OK'!C188) + COUNTIF('Subúrbio Med OK'!$C:$C,'Cabula Med OK'!C188) + COUNTIF('DVIS Med OK'!$C:$C,'Cabula Med OK'!C188) + COUNTIF('CR Med OK'!$C:$C,'Cabula Med OK'!C188) + COUNTIF('CCZ Med OK'!$C:$C,'Cabula Med OK'!C188) + COUNTIF('DRCA Med OK'!$C:$C,'Cabula Med OK'!C188) + COUNTIF('SAMU Med OK'!$C:$C,'Cabula Med OK'!C188) + COUNTIF('ESPS Med OK'!$C:$C,'Cabula Med OK'!C188) + COUNTIF('LACEM Med OK'!$C:$C,'Cabula Med OK'!C188)</f>
        <v>0</v>
      </c>
    </row>
    <row r="189" spans="1:15" ht="13.5" customHeight="1">
      <c r="A189" s="15" t="s">
        <v>18</v>
      </c>
      <c r="B189" s="61">
        <v>45658</v>
      </c>
      <c r="C189" s="104">
        <v>14213</v>
      </c>
      <c r="D189" s="61">
        <v>45658</v>
      </c>
      <c r="E189" s="61">
        <v>45687</v>
      </c>
      <c r="F189" s="42">
        <f t="shared" si="19"/>
        <v>30</v>
      </c>
      <c r="G189" s="65">
        <v>235</v>
      </c>
      <c r="H189" s="429">
        <v>1</v>
      </c>
      <c r="I189" s="497">
        <f t="shared" si="20"/>
        <v>235</v>
      </c>
      <c r="J189" s="67" t="s">
        <v>216</v>
      </c>
      <c r="K189" s="427">
        <v>73420</v>
      </c>
      <c r="L189" s="1" t="s">
        <v>1109</v>
      </c>
      <c r="O189"/>
    </row>
    <row r="190" spans="1:15" ht="13.5" customHeight="1">
      <c r="A190" s="15" t="s">
        <v>18</v>
      </c>
      <c r="B190" s="61">
        <v>45658</v>
      </c>
      <c r="C190" s="104">
        <v>15893</v>
      </c>
      <c r="D190" s="61">
        <v>45658</v>
      </c>
      <c r="E190" s="61">
        <v>45687</v>
      </c>
      <c r="F190" s="42">
        <f t="shared" si="19"/>
        <v>30</v>
      </c>
      <c r="G190" s="65">
        <v>235</v>
      </c>
      <c r="H190" s="425">
        <v>1</v>
      </c>
      <c r="I190" s="497">
        <f t="shared" si="20"/>
        <v>235</v>
      </c>
      <c r="J190" s="67" t="s">
        <v>1150</v>
      </c>
      <c r="K190" s="424">
        <v>72916</v>
      </c>
      <c r="L190" s="1" t="s">
        <v>1067</v>
      </c>
      <c r="O190"/>
    </row>
    <row r="191" spans="1:15" ht="13.5" customHeight="1">
      <c r="A191" s="15" t="s">
        <v>18</v>
      </c>
      <c r="B191" s="61">
        <v>45627</v>
      </c>
      <c r="C191" s="415">
        <v>15763</v>
      </c>
      <c r="D191" s="61">
        <v>45658</v>
      </c>
      <c r="E191" s="61">
        <v>45687</v>
      </c>
      <c r="F191" s="42">
        <f t="shared" si="19"/>
        <v>30</v>
      </c>
      <c r="G191" s="65">
        <v>235</v>
      </c>
      <c r="H191" s="14">
        <v>1</v>
      </c>
      <c r="I191" s="497">
        <f>G191/30*H191*F191</f>
        <v>235</v>
      </c>
      <c r="J191" s="67" t="s">
        <v>195</v>
      </c>
      <c r="K191" s="63">
        <v>72164</v>
      </c>
      <c r="L191" s="1" t="s">
        <v>1067</v>
      </c>
      <c r="O191">
        <f>COUNTIF('Sede Med Ok'!$C:$C,'Cabula Med OK'!C191) + COUNTIF('Barra Med OK'!$C:$C,'Cabula Med OK'!C191) + COUNTIF('Boca do Rio Med OK'!$C:$C,'Cabula Med OK'!C191) + COUNTIF('Brotas Med OK'!$C:$C,'Cabula Med OK'!C191) + COUNTIF('Cajazeiras Med OK'!$C:$C,'Cabula Med OK'!C191) + COUNTIF('CH Med OK'!$C:$C,'Cabula Med OK'!C191) + COUNTIF('Itapagipe Med OK'!$C:$C,'Cabula Med OK'!C191) + COUNTIF('Itapuã Med OK'!$C:$C,'Cabula Med OK'!C191) + COUNTIF('Liberdade Med OK'!$C:$C,'Cabula Med OK'!C191) + COUNTIF('Pau da Lima Med OK'!$C:$C,'Cabula Med OK'!C191) + COUNTIF('SCV Med OK'!$C:$C,'Cabula Med OK'!C191) + COUNTIF('Subúrbio Med OK'!$C:$C,'Cabula Med OK'!C191) + COUNTIF('DVIS Med OK'!$C:$C,'Cabula Med OK'!C191) + COUNTIF('CR Med OK'!$C:$C,'Cabula Med OK'!C191) + COUNTIF('CCZ Med OK'!$C:$C,'Cabula Med OK'!C191) + COUNTIF('DRCA Med OK'!$C:$C,'Cabula Med OK'!C191) + COUNTIF('SAMU Med OK'!$C:$C,'Cabula Med OK'!C191) + COUNTIF('ESPS Med OK'!$C:$C,'Cabula Med OK'!C191) + COUNTIF('LACEM Med OK'!$C:$C,'Cabula Med OK'!C191)</f>
        <v>0</v>
      </c>
    </row>
    <row r="192" spans="1:15" ht="13.5" customHeight="1">
      <c r="A192" s="15" t="s">
        <v>18</v>
      </c>
      <c r="B192" s="61">
        <v>45536</v>
      </c>
      <c r="C192" s="14">
        <v>13948</v>
      </c>
      <c r="D192" s="61">
        <v>45658</v>
      </c>
      <c r="E192" s="61">
        <v>45687</v>
      </c>
      <c r="F192" s="42">
        <f t="shared" si="19"/>
        <v>30</v>
      </c>
      <c r="G192" s="65">
        <v>235</v>
      </c>
      <c r="H192" s="14">
        <v>1</v>
      </c>
      <c r="I192" s="497">
        <f t="shared" si="20"/>
        <v>235</v>
      </c>
      <c r="J192" s="67" t="s">
        <v>262</v>
      </c>
      <c r="K192" s="14"/>
      <c r="L192" s="1" t="s">
        <v>1067</v>
      </c>
      <c r="O192">
        <f>COUNTIF('Sede Med Ok'!$C:$C,'Cabula Med OK'!C192) + COUNTIF('Barra Med OK'!$C:$C,'Cabula Med OK'!C192) + COUNTIF('Boca do Rio Med OK'!$C:$C,'Cabula Med OK'!C192) + COUNTIF('Brotas Med OK'!$C:$C,'Cabula Med OK'!C192) + COUNTIF('Cajazeiras Med OK'!$C:$C,'Cabula Med OK'!C192) + COUNTIF('CH Med OK'!$C:$C,'Cabula Med OK'!C192) + COUNTIF('Itapagipe Med OK'!$C:$C,'Cabula Med OK'!C192) + COUNTIF('Itapuã Med OK'!$C:$C,'Cabula Med OK'!C192) + COUNTIF('Liberdade Med OK'!$C:$C,'Cabula Med OK'!C192) + COUNTIF('Pau da Lima Med OK'!$C:$C,'Cabula Med OK'!C192) + COUNTIF('SCV Med OK'!$C:$C,'Cabula Med OK'!C192) + COUNTIF('Subúrbio Med OK'!$C:$C,'Cabula Med OK'!C192) + COUNTIF('DVIS Med OK'!$C:$C,'Cabula Med OK'!C192) + COUNTIF('CR Med OK'!$C:$C,'Cabula Med OK'!C192) + COUNTIF('CCZ Med OK'!$C:$C,'Cabula Med OK'!C192) + COUNTIF('DRCA Med OK'!$C:$C,'Cabula Med OK'!C192) + COUNTIF('SAMU Med OK'!$C:$C,'Cabula Med OK'!C192) + COUNTIF('ESPS Med OK'!$C:$C,'Cabula Med OK'!C192) + COUNTIF('LACEM Med OK'!$C:$C,'Cabula Med OK'!C192)</f>
        <v>0</v>
      </c>
    </row>
    <row r="193" spans="1:15" ht="13.5" customHeight="1">
      <c r="A193" s="15"/>
      <c r="C193" s="69"/>
      <c r="D193" s="61"/>
      <c r="E193" s="61"/>
      <c r="F193" s="42"/>
      <c r="G193" s="65"/>
      <c r="H193" s="14"/>
      <c r="I193" s="501">
        <f t="shared" si="20"/>
        <v>0</v>
      </c>
      <c r="J193" s="142"/>
      <c r="K193" s="63"/>
      <c r="O193">
        <f>COUNTIF('Sede Med Ok'!$C:$C,'Cabula Med OK'!C193) + COUNTIF('Barra Med OK'!$C:$C,'Cabula Med OK'!C193) + COUNTIF('Boca do Rio Med OK'!$C:$C,'Cabula Med OK'!C193) + COUNTIF('Brotas Med OK'!$C:$C,'Cabula Med OK'!C193) + COUNTIF('Cajazeiras Med OK'!$C:$C,'Cabula Med OK'!C193) + COUNTIF('CH Med OK'!$C:$C,'Cabula Med OK'!C193) + COUNTIF('Itapagipe Med OK'!$C:$C,'Cabula Med OK'!C193) + COUNTIF('Itapuã Med OK'!$C:$C,'Cabula Med OK'!C193) + COUNTIF('Liberdade Med OK'!$C:$C,'Cabula Med OK'!C193) + COUNTIF('Pau da Lima Med OK'!$C:$C,'Cabula Med OK'!C193) + COUNTIF('SCV Med OK'!$C:$C,'Cabula Med OK'!C193) + COUNTIF('Subúrbio Med OK'!$C:$C,'Cabula Med OK'!C193) + COUNTIF('DVIS Med OK'!$C:$C,'Cabula Med OK'!C193) + COUNTIF('CR Med OK'!$C:$C,'Cabula Med OK'!C193) + COUNTIF('CCZ Med OK'!$C:$C,'Cabula Med OK'!C193) + COUNTIF('DRCA Med OK'!$C:$C,'Cabula Med OK'!C193) + COUNTIF('SAMU Med OK'!$C:$C,'Cabula Med OK'!C193) + COUNTIF('ESPS Med OK'!$C:$C,'Cabula Med OK'!C193) + COUNTIF('LACEM Med OK'!$C:$C,'Cabula Med OK'!C193)</f>
        <v>0</v>
      </c>
    </row>
    <row r="194" spans="1:15" ht="13.5" customHeight="1">
      <c r="A194" s="203" t="s">
        <v>1121</v>
      </c>
      <c r="B194" s="10"/>
      <c r="C194" s="98"/>
      <c r="D194" s="36"/>
      <c r="E194" s="36"/>
      <c r="F194" s="37"/>
      <c r="G194" s="36"/>
      <c r="H194" s="11">
        <f>SUM(H187:H193)</f>
        <v>6</v>
      </c>
      <c r="I194" s="499">
        <f>SUM(I187:I193)</f>
        <v>1360</v>
      </c>
      <c r="J194" s="207"/>
      <c r="K194" s="107"/>
      <c r="O194">
        <f>COUNTIF('Sede Med Ok'!$C:$C,'Cabula Med OK'!C194) + COUNTIF('Barra Med OK'!$C:$C,'Cabula Med OK'!C194) + COUNTIF('Boca do Rio Med OK'!$C:$C,'Cabula Med OK'!C194) + COUNTIF('Brotas Med OK'!$C:$C,'Cabula Med OK'!C194) + COUNTIF('Cajazeiras Med OK'!$C:$C,'Cabula Med OK'!C194) + COUNTIF('CH Med OK'!$C:$C,'Cabula Med OK'!C194) + COUNTIF('Itapagipe Med OK'!$C:$C,'Cabula Med OK'!C194) + COUNTIF('Itapuã Med OK'!$C:$C,'Cabula Med OK'!C194) + COUNTIF('Liberdade Med OK'!$C:$C,'Cabula Med OK'!C194) + COUNTIF('Pau da Lima Med OK'!$C:$C,'Cabula Med OK'!C194) + COUNTIF('SCV Med OK'!$C:$C,'Cabula Med OK'!C194) + COUNTIF('Subúrbio Med OK'!$C:$C,'Cabula Med OK'!C194) + COUNTIF('DVIS Med OK'!$C:$C,'Cabula Med OK'!C194) + COUNTIF('CR Med OK'!$C:$C,'Cabula Med OK'!C194) + COUNTIF('CCZ Med OK'!$C:$C,'Cabula Med OK'!C194) + COUNTIF('DRCA Med OK'!$C:$C,'Cabula Med OK'!C194) + COUNTIF('SAMU Med OK'!$C:$C,'Cabula Med OK'!C194) + COUNTIF('ESPS Med OK'!$C:$C,'Cabula Med OK'!C194) + COUNTIF('LACEM Med OK'!$C:$C,'Cabula Med OK'!C194)</f>
        <v>0</v>
      </c>
    </row>
    <row r="195" spans="1:15" ht="13.5" customHeight="1">
      <c r="A195" s="147"/>
      <c r="B195" s="32"/>
      <c r="C195" s="32"/>
      <c r="D195" s="33"/>
      <c r="E195" s="33"/>
      <c r="F195" s="34"/>
      <c r="G195" s="33"/>
      <c r="H195" s="32"/>
      <c r="I195" s="502"/>
      <c r="J195" s="30"/>
      <c r="K195" s="70"/>
      <c r="O195">
        <f>COUNTIF('Sede Med Ok'!$C:$C,'Cabula Med OK'!C195) + COUNTIF('Barra Med OK'!$C:$C,'Cabula Med OK'!C195) + COUNTIF('Boca do Rio Med OK'!$C:$C,'Cabula Med OK'!C195) + COUNTIF('Brotas Med OK'!$C:$C,'Cabula Med OK'!C195) + COUNTIF('Cajazeiras Med OK'!$C:$C,'Cabula Med OK'!C195) + COUNTIF('CH Med OK'!$C:$C,'Cabula Med OK'!C195) + COUNTIF('Itapagipe Med OK'!$C:$C,'Cabula Med OK'!C195) + COUNTIF('Itapuã Med OK'!$C:$C,'Cabula Med OK'!C195) + COUNTIF('Liberdade Med OK'!$C:$C,'Cabula Med OK'!C195) + COUNTIF('Pau da Lima Med OK'!$C:$C,'Cabula Med OK'!C195) + COUNTIF('SCV Med OK'!$C:$C,'Cabula Med OK'!C195) + COUNTIF('Subúrbio Med OK'!$C:$C,'Cabula Med OK'!C195) + COUNTIF('DVIS Med OK'!$C:$C,'Cabula Med OK'!C195) + COUNTIF('CR Med OK'!$C:$C,'Cabula Med OK'!C195) + COUNTIF('CCZ Med OK'!$C:$C,'Cabula Med OK'!C195) + COUNTIF('DRCA Med OK'!$C:$C,'Cabula Med OK'!C195) + COUNTIF('SAMU Med OK'!$C:$C,'Cabula Med OK'!C195) + COUNTIF('ESPS Med OK'!$C:$C,'Cabula Med OK'!C195) + COUNTIF('LACEM Med OK'!$C:$C,'Cabula Med OK'!C195)</f>
        <v>0</v>
      </c>
    </row>
    <row r="196" spans="1:15" ht="13.5" customHeight="1">
      <c r="A196" s="15" t="s">
        <v>18</v>
      </c>
      <c r="B196" s="61">
        <v>45536</v>
      </c>
      <c r="C196" s="122">
        <v>811</v>
      </c>
      <c r="D196" s="61">
        <v>45658</v>
      </c>
      <c r="E196" s="61">
        <v>45687</v>
      </c>
      <c r="F196" s="42">
        <f>(E196-D196)+1</f>
        <v>30</v>
      </c>
      <c r="G196" s="68">
        <v>235</v>
      </c>
      <c r="H196" s="14">
        <v>1</v>
      </c>
      <c r="I196" s="497">
        <f>G196/30*H196*F196</f>
        <v>235</v>
      </c>
      <c r="J196" s="52" t="s">
        <v>194</v>
      </c>
      <c r="K196" s="14"/>
      <c r="L196" s="1"/>
      <c r="O196">
        <f>COUNTIF('Sede Med Ok'!$C:$C,'Cabula Med OK'!C196) + COUNTIF('Barra Med OK'!$C:$C,'Cabula Med OK'!C196) + COUNTIF('Boca do Rio Med OK'!$C:$C,'Cabula Med OK'!C196) + COUNTIF('Brotas Med OK'!$C:$C,'Cabula Med OK'!C196) + COUNTIF('Cajazeiras Med OK'!$C:$C,'Cabula Med OK'!C196) + COUNTIF('CH Med OK'!$C:$C,'Cabula Med OK'!C196) + COUNTIF('Itapagipe Med OK'!$C:$C,'Cabula Med OK'!C196) + COUNTIF('Itapuã Med OK'!$C:$C,'Cabula Med OK'!C196) + COUNTIF('Liberdade Med OK'!$C:$C,'Cabula Med OK'!C196) + COUNTIF('Pau da Lima Med OK'!$C:$C,'Cabula Med OK'!C196) + COUNTIF('SCV Med OK'!$C:$C,'Cabula Med OK'!C196) + COUNTIF('Subúrbio Med OK'!$C:$C,'Cabula Med OK'!C196) + COUNTIF('DVIS Med OK'!$C:$C,'Cabula Med OK'!C196) + COUNTIF('CR Med OK'!$C:$C,'Cabula Med OK'!C196) + COUNTIF('CCZ Med OK'!$C:$C,'Cabula Med OK'!C196) + COUNTIF('DRCA Med OK'!$C:$C,'Cabula Med OK'!C196) + COUNTIF('SAMU Med OK'!$C:$C,'Cabula Med OK'!C196) + COUNTIF('ESPS Med OK'!$C:$C,'Cabula Med OK'!C196) + COUNTIF('LACEM Med OK'!$C:$C,'Cabula Med OK'!C196)</f>
        <v>0</v>
      </c>
    </row>
    <row r="197" spans="1:15" ht="13.5" customHeight="1">
      <c r="A197" s="15" t="s">
        <v>18</v>
      </c>
      <c r="B197" s="61">
        <v>45658</v>
      </c>
      <c r="C197" s="104">
        <v>15607</v>
      </c>
      <c r="D197" s="61">
        <v>45658</v>
      </c>
      <c r="E197" s="61">
        <v>45687</v>
      </c>
      <c r="F197" s="42">
        <f>(E197-D197)+1</f>
        <v>30</v>
      </c>
      <c r="G197" s="68">
        <v>235</v>
      </c>
      <c r="H197" s="425">
        <v>1</v>
      </c>
      <c r="I197" s="497">
        <f>G197/30*H197*F197</f>
        <v>235</v>
      </c>
      <c r="J197" s="52" t="s">
        <v>262</v>
      </c>
      <c r="K197" s="425">
        <v>72906</v>
      </c>
      <c r="L197" s="1" t="s">
        <v>1067</v>
      </c>
      <c r="O197"/>
    </row>
    <row r="198" spans="1:15" ht="13.5" customHeight="1">
      <c r="A198" s="15" t="s">
        <v>18</v>
      </c>
      <c r="B198" s="61">
        <v>45622</v>
      </c>
      <c r="C198" s="122">
        <v>15745</v>
      </c>
      <c r="D198" s="61">
        <v>45658</v>
      </c>
      <c r="E198" s="61">
        <v>45687</v>
      </c>
      <c r="F198" s="42">
        <f>(E198-D198)+1</f>
        <v>30</v>
      </c>
      <c r="G198" s="68">
        <v>235</v>
      </c>
      <c r="H198" s="14">
        <v>1</v>
      </c>
      <c r="I198" s="497">
        <f>G198/30*H198*F198</f>
        <v>235</v>
      </c>
      <c r="J198" s="52" t="s">
        <v>569</v>
      </c>
      <c r="K198" s="14">
        <v>72019</v>
      </c>
      <c r="L198" s="1" t="s">
        <v>1067</v>
      </c>
      <c r="O198">
        <f>COUNTIF('Sede Med Ok'!$C:$C,'Cabula Med OK'!C198) + COUNTIF('Barra Med OK'!$C:$C,'Cabula Med OK'!C198) + COUNTIF('Boca do Rio Med OK'!$C:$C,'Cabula Med OK'!C198) + COUNTIF('Brotas Med OK'!$C:$C,'Cabula Med OK'!C198) + COUNTIF('Cajazeiras Med OK'!$C:$C,'Cabula Med OK'!C198) + COUNTIF('CH Med OK'!$C:$C,'Cabula Med OK'!C198) + COUNTIF('Itapagipe Med OK'!$C:$C,'Cabula Med OK'!C198) + COUNTIF('Itapuã Med OK'!$C:$C,'Cabula Med OK'!C198) + COUNTIF('Liberdade Med OK'!$C:$C,'Cabula Med OK'!C198) + COUNTIF('Pau da Lima Med OK'!$C:$C,'Cabula Med OK'!C198) + COUNTIF('SCV Med OK'!$C:$C,'Cabula Med OK'!C198) + COUNTIF('Subúrbio Med OK'!$C:$C,'Cabula Med OK'!C198) + COUNTIF('DVIS Med OK'!$C:$C,'Cabula Med OK'!C198) + COUNTIF('CR Med OK'!$C:$C,'Cabula Med OK'!C198) + COUNTIF('CCZ Med OK'!$C:$C,'Cabula Med OK'!C198) + COUNTIF('DRCA Med OK'!$C:$C,'Cabula Med OK'!C198) + COUNTIF('SAMU Med OK'!$C:$C,'Cabula Med OK'!C198) + COUNTIF('ESPS Med OK'!$C:$C,'Cabula Med OK'!C198) + COUNTIF('LACEM Med OK'!$C:$C,'Cabula Med OK'!C198)</f>
        <v>0</v>
      </c>
    </row>
    <row r="199" spans="1:15" ht="13.5" customHeight="1">
      <c r="A199" s="15" t="s">
        <v>17</v>
      </c>
      <c r="B199" s="61">
        <v>45536</v>
      </c>
      <c r="C199" s="122">
        <v>1425</v>
      </c>
      <c r="D199" s="61">
        <v>45658</v>
      </c>
      <c r="E199" s="61">
        <v>45687</v>
      </c>
      <c r="F199" s="42">
        <f>(E199-D199)+1</f>
        <v>30</v>
      </c>
      <c r="G199" s="68">
        <v>238</v>
      </c>
      <c r="H199" s="14">
        <v>1</v>
      </c>
      <c r="I199" s="497">
        <f>G199/30*H199*F199</f>
        <v>238</v>
      </c>
      <c r="J199" s="52" t="s">
        <v>210</v>
      </c>
      <c r="K199" s="14"/>
      <c r="O199">
        <f>COUNTIF('Sede Med Ok'!$C:$C,'Cabula Med OK'!C199) + COUNTIF('Barra Med OK'!$C:$C,'Cabula Med OK'!C199) + COUNTIF('Boca do Rio Med OK'!$C:$C,'Cabula Med OK'!C199) + COUNTIF('Brotas Med OK'!$C:$C,'Cabula Med OK'!C199) + COUNTIF('Cajazeiras Med OK'!$C:$C,'Cabula Med OK'!C199) + COUNTIF('CH Med OK'!$C:$C,'Cabula Med OK'!C199) + COUNTIF('Itapagipe Med OK'!$C:$C,'Cabula Med OK'!C199) + COUNTIF('Itapuã Med OK'!$C:$C,'Cabula Med OK'!C199) + COUNTIF('Liberdade Med OK'!$C:$C,'Cabula Med OK'!C199) + COUNTIF('Pau da Lima Med OK'!$C:$C,'Cabula Med OK'!C199) + COUNTIF('SCV Med OK'!$C:$C,'Cabula Med OK'!C199) + COUNTIF('Subúrbio Med OK'!$C:$C,'Cabula Med OK'!C199) + COUNTIF('DVIS Med OK'!$C:$C,'Cabula Med OK'!C199) + COUNTIF('CR Med OK'!$C:$C,'Cabula Med OK'!C199) + COUNTIF('CCZ Med OK'!$C:$C,'Cabula Med OK'!C199) + COUNTIF('DRCA Med OK'!$C:$C,'Cabula Med OK'!C199) + COUNTIF('SAMU Med OK'!$C:$C,'Cabula Med OK'!C199) + COUNTIF('ESPS Med OK'!$C:$C,'Cabula Med OK'!C199) + COUNTIF('LACEM Med OK'!$C:$C,'Cabula Med OK'!C199)</f>
        <v>0</v>
      </c>
    </row>
    <row r="200" spans="1:15" ht="13.5" customHeight="1">
      <c r="A200" s="15"/>
      <c r="B200" s="14"/>
      <c r="C200" s="14"/>
      <c r="D200" s="66"/>
      <c r="E200" s="66"/>
      <c r="F200" s="42"/>
      <c r="G200" s="68"/>
      <c r="H200" s="14"/>
      <c r="I200" s="498"/>
      <c r="J200" s="198"/>
      <c r="K200" s="14"/>
      <c r="O200">
        <f>COUNTIF('Sede Med Ok'!$C:$C,'Cabula Med OK'!C200) + COUNTIF('Barra Med OK'!$C:$C,'Cabula Med OK'!C200) + COUNTIF('Boca do Rio Med OK'!$C:$C,'Cabula Med OK'!C200) + COUNTIF('Brotas Med OK'!$C:$C,'Cabula Med OK'!C200) + COUNTIF('Cajazeiras Med OK'!$C:$C,'Cabula Med OK'!C200) + COUNTIF('CH Med OK'!$C:$C,'Cabula Med OK'!C200) + COUNTIF('Itapagipe Med OK'!$C:$C,'Cabula Med OK'!C200) + COUNTIF('Itapuã Med OK'!$C:$C,'Cabula Med OK'!C200) + COUNTIF('Liberdade Med OK'!$C:$C,'Cabula Med OK'!C200) + COUNTIF('Pau da Lima Med OK'!$C:$C,'Cabula Med OK'!C200) + COUNTIF('SCV Med OK'!$C:$C,'Cabula Med OK'!C200) + COUNTIF('Subúrbio Med OK'!$C:$C,'Cabula Med OK'!C200) + COUNTIF('DVIS Med OK'!$C:$C,'Cabula Med OK'!C200) + COUNTIF('CR Med OK'!$C:$C,'Cabula Med OK'!C200) + COUNTIF('CCZ Med OK'!$C:$C,'Cabula Med OK'!C200) + COUNTIF('DRCA Med OK'!$C:$C,'Cabula Med OK'!C200) + COUNTIF('SAMU Med OK'!$C:$C,'Cabula Med OK'!C200) + COUNTIF('ESPS Med OK'!$C:$C,'Cabula Med OK'!C200) + COUNTIF('LACEM Med OK'!$C:$C,'Cabula Med OK'!C200)</f>
        <v>0</v>
      </c>
    </row>
    <row r="201" spans="1:15" ht="13.5" customHeight="1">
      <c r="A201" s="38" t="s">
        <v>369</v>
      </c>
      <c r="B201" s="11"/>
      <c r="C201" s="10"/>
      <c r="D201" s="36"/>
      <c r="E201" s="36"/>
      <c r="F201" s="37"/>
      <c r="G201" s="36"/>
      <c r="H201" s="11">
        <f>SUM(H196:H200)</f>
        <v>4</v>
      </c>
      <c r="I201" s="499">
        <f>SUM(I196:I200)</f>
        <v>943</v>
      </c>
      <c r="J201" s="35"/>
      <c r="K201" s="107"/>
      <c r="O201">
        <f>COUNTIF('Sede Med Ok'!$C:$C,'Cabula Med OK'!C201) + COUNTIF('Barra Med OK'!$C:$C,'Cabula Med OK'!C201) + COUNTIF('Boca do Rio Med OK'!$C:$C,'Cabula Med OK'!C201) + COUNTIF('Brotas Med OK'!$C:$C,'Cabula Med OK'!C201) + COUNTIF('Cajazeiras Med OK'!$C:$C,'Cabula Med OK'!C201) + COUNTIF('CH Med OK'!$C:$C,'Cabula Med OK'!C201) + COUNTIF('Itapagipe Med OK'!$C:$C,'Cabula Med OK'!C201) + COUNTIF('Itapuã Med OK'!$C:$C,'Cabula Med OK'!C201) + COUNTIF('Liberdade Med OK'!$C:$C,'Cabula Med OK'!C201) + COUNTIF('Pau da Lima Med OK'!$C:$C,'Cabula Med OK'!C201) + COUNTIF('SCV Med OK'!$C:$C,'Cabula Med OK'!C201) + COUNTIF('Subúrbio Med OK'!$C:$C,'Cabula Med OK'!C201) + COUNTIF('DVIS Med OK'!$C:$C,'Cabula Med OK'!C201) + COUNTIF('CR Med OK'!$C:$C,'Cabula Med OK'!C201) + COUNTIF('CCZ Med OK'!$C:$C,'Cabula Med OK'!C201) + COUNTIF('DRCA Med OK'!$C:$C,'Cabula Med OK'!C201) + COUNTIF('SAMU Med OK'!$C:$C,'Cabula Med OK'!C201) + COUNTIF('ESPS Med OK'!$C:$C,'Cabula Med OK'!C201) + COUNTIF('LACEM Med OK'!$C:$C,'Cabula Med OK'!C201)</f>
        <v>0</v>
      </c>
    </row>
    <row r="202" spans="1:15" ht="13.5" customHeight="1">
      <c r="D202" s="20"/>
      <c r="E202" s="20"/>
      <c r="F202" s="19"/>
      <c r="G202" s="7"/>
      <c r="I202" s="500"/>
      <c r="J202" s="3"/>
      <c r="O202">
        <f>COUNTIF('Sede Med Ok'!$C:$C,'Cabula Med OK'!C202) + COUNTIF('Barra Med OK'!$C:$C,'Cabula Med OK'!C202) + COUNTIF('Boca do Rio Med OK'!$C:$C,'Cabula Med OK'!C202) + COUNTIF('Brotas Med OK'!$C:$C,'Cabula Med OK'!C202) + COUNTIF('Cajazeiras Med OK'!$C:$C,'Cabula Med OK'!C202) + COUNTIF('CH Med OK'!$C:$C,'Cabula Med OK'!C202) + COUNTIF('Itapagipe Med OK'!$C:$C,'Cabula Med OK'!C202) + COUNTIF('Itapuã Med OK'!$C:$C,'Cabula Med OK'!C202) + COUNTIF('Liberdade Med OK'!$C:$C,'Cabula Med OK'!C202) + COUNTIF('Pau da Lima Med OK'!$C:$C,'Cabula Med OK'!C202) + COUNTIF('SCV Med OK'!$C:$C,'Cabula Med OK'!C202) + COUNTIF('Subúrbio Med OK'!$C:$C,'Cabula Med OK'!C202) + COUNTIF('DVIS Med OK'!$C:$C,'Cabula Med OK'!C202) + COUNTIF('CR Med OK'!$C:$C,'Cabula Med OK'!C202) + COUNTIF('CCZ Med OK'!$C:$C,'Cabula Med OK'!C202) + COUNTIF('DRCA Med OK'!$C:$C,'Cabula Med OK'!C202) + COUNTIF('SAMU Med OK'!$C:$C,'Cabula Med OK'!C202) + COUNTIF('ESPS Med OK'!$C:$C,'Cabula Med OK'!C202) + COUNTIF('LACEM Med OK'!$C:$C,'Cabula Med OK'!C202)</f>
        <v>0</v>
      </c>
    </row>
    <row r="203" spans="1:15" ht="13.5" customHeight="1">
      <c r="A203" s="15" t="s">
        <v>18</v>
      </c>
      <c r="B203" s="61">
        <v>45536</v>
      </c>
      <c r="C203" s="14">
        <v>8059</v>
      </c>
      <c r="D203" s="61">
        <v>45658</v>
      </c>
      <c r="E203" s="61">
        <v>45687</v>
      </c>
      <c r="F203" s="42">
        <f t="shared" ref="F203:F211" si="21">(E203-D203)+1</f>
        <v>30</v>
      </c>
      <c r="G203" s="65">
        <v>235</v>
      </c>
      <c r="H203" s="14">
        <v>1</v>
      </c>
      <c r="I203" s="501">
        <f t="shared" ref="I203:I212" si="22">G203/30*H203*F203</f>
        <v>235</v>
      </c>
      <c r="J203" s="206" t="s">
        <v>220</v>
      </c>
      <c r="K203" s="63"/>
      <c r="O203">
        <f>COUNTIF('Sede Med Ok'!$C:$C,'Cabula Med OK'!C203) + COUNTIF('Barra Med OK'!$C:$C,'Cabula Med OK'!C203) + COUNTIF('Boca do Rio Med OK'!$C:$C,'Cabula Med OK'!C203) + COUNTIF('Brotas Med OK'!$C:$C,'Cabula Med OK'!C203) + COUNTIF('Cajazeiras Med OK'!$C:$C,'Cabula Med OK'!C203) + COUNTIF('CH Med OK'!$C:$C,'Cabula Med OK'!C203) + COUNTIF('Itapagipe Med OK'!$C:$C,'Cabula Med OK'!C203) + COUNTIF('Itapuã Med OK'!$C:$C,'Cabula Med OK'!C203) + COUNTIF('Liberdade Med OK'!$C:$C,'Cabula Med OK'!C203) + COUNTIF('Pau da Lima Med OK'!$C:$C,'Cabula Med OK'!C203) + COUNTIF('SCV Med OK'!$C:$C,'Cabula Med OK'!C203) + COUNTIF('Subúrbio Med OK'!$C:$C,'Cabula Med OK'!C203) + COUNTIF('DVIS Med OK'!$C:$C,'Cabula Med OK'!C203) + COUNTIF('CR Med OK'!$C:$C,'Cabula Med OK'!C203) + COUNTIF('CCZ Med OK'!$C:$C,'Cabula Med OK'!C203) + COUNTIF('DRCA Med OK'!$C:$C,'Cabula Med OK'!C203) + COUNTIF('SAMU Med OK'!$C:$C,'Cabula Med OK'!C203) + COUNTIF('ESPS Med OK'!$C:$C,'Cabula Med OK'!C203) + COUNTIF('LACEM Med OK'!$C:$C,'Cabula Med OK'!C203)</f>
        <v>0</v>
      </c>
    </row>
    <row r="204" spans="1:15" ht="13.5" customHeight="1">
      <c r="A204" s="15" t="s">
        <v>18</v>
      </c>
      <c r="B204" s="61">
        <v>45536</v>
      </c>
      <c r="C204" s="14">
        <v>11647</v>
      </c>
      <c r="D204" s="61">
        <v>45658</v>
      </c>
      <c r="E204" s="61">
        <v>45687</v>
      </c>
      <c r="F204" s="42">
        <f t="shared" si="21"/>
        <v>30</v>
      </c>
      <c r="G204" s="65">
        <v>235</v>
      </c>
      <c r="H204" s="14">
        <v>1</v>
      </c>
      <c r="I204" s="501">
        <f t="shared" si="22"/>
        <v>235</v>
      </c>
      <c r="J204" s="206" t="s">
        <v>149</v>
      </c>
      <c r="K204" s="63"/>
      <c r="O204">
        <f>COUNTIF('Sede Med Ok'!$C:$C,'Cabula Med OK'!C204) + COUNTIF('Barra Med OK'!$C:$C,'Cabula Med OK'!C204) + COUNTIF('Boca do Rio Med OK'!$C:$C,'Cabula Med OK'!C204) + COUNTIF('Brotas Med OK'!$C:$C,'Cabula Med OK'!C204) + COUNTIF('Cajazeiras Med OK'!$C:$C,'Cabula Med OK'!C204) + COUNTIF('CH Med OK'!$C:$C,'Cabula Med OK'!C204) + COUNTIF('Itapagipe Med OK'!$C:$C,'Cabula Med OK'!C204) + COUNTIF('Itapuã Med OK'!$C:$C,'Cabula Med OK'!C204) + COUNTIF('Liberdade Med OK'!$C:$C,'Cabula Med OK'!C204) + COUNTIF('Pau da Lima Med OK'!$C:$C,'Cabula Med OK'!C204) + COUNTIF('SCV Med OK'!$C:$C,'Cabula Med OK'!C204) + COUNTIF('Subúrbio Med OK'!$C:$C,'Cabula Med OK'!C204) + COUNTIF('DVIS Med OK'!$C:$C,'Cabula Med OK'!C204) + COUNTIF('CR Med OK'!$C:$C,'Cabula Med OK'!C204) + COUNTIF('CCZ Med OK'!$C:$C,'Cabula Med OK'!C204) + COUNTIF('DRCA Med OK'!$C:$C,'Cabula Med OK'!C204) + COUNTIF('SAMU Med OK'!$C:$C,'Cabula Med OK'!C204) + COUNTIF('ESPS Med OK'!$C:$C,'Cabula Med OK'!C204) + COUNTIF('LACEM Med OK'!$C:$C,'Cabula Med OK'!C204)</f>
        <v>0</v>
      </c>
    </row>
    <row r="205" spans="1:15" ht="13.5" customHeight="1">
      <c r="A205" s="15" t="s">
        <v>18</v>
      </c>
      <c r="B205" s="61">
        <v>45536</v>
      </c>
      <c r="C205" s="14">
        <v>11646</v>
      </c>
      <c r="D205" s="61">
        <v>45658</v>
      </c>
      <c r="E205" s="61">
        <v>45687</v>
      </c>
      <c r="F205" s="42">
        <f t="shared" si="21"/>
        <v>30</v>
      </c>
      <c r="G205" s="65">
        <v>235</v>
      </c>
      <c r="H205" s="14">
        <v>1</v>
      </c>
      <c r="I205" s="501">
        <f t="shared" si="22"/>
        <v>235</v>
      </c>
      <c r="J205" s="52" t="s">
        <v>143</v>
      </c>
      <c r="K205" s="63"/>
      <c r="O205">
        <f>COUNTIF('Sede Med Ok'!$C:$C,'Cabula Med OK'!C205) + COUNTIF('Barra Med OK'!$C:$C,'Cabula Med OK'!C205) + COUNTIF('Boca do Rio Med OK'!$C:$C,'Cabula Med OK'!C205) + COUNTIF('Brotas Med OK'!$C:$C,'Cabula Med OK'!C205) + COUNTIF('Cajazeiras Med OK'!$C:$C,'Cabula Med OK'!C205) + COUNTIF('CH Med OK'!$C:$C,'Cabula Med OK'!C205) + COUNTIF('Itapagipe Med OK'!$C:$C,'Cabula Med OK'!C205) + COUNTIF('Itapuã Med OK'!$C:$C,'Cabula Med OK'!C205) + COUNTIF('Liberdade Med OK'!$C:$C,'Cabula Med OK'!C205) + COUNTIF('Pau da Lima Med OK'!$C:$C,'Cabula Med OK'!C205) + COUNTIF('SCV Med OK'!$C:$C,'Cabula Med OK'!C205) + COUNTIF('Subúrbio Med OK'!$C:$C,'Cabula Med OK'!C205) + COUNTIF('DVIS Med OK'!$C:$C,'Cabula Med OK'!C205) + COUNTIF('CR Med OK'!$C:$C,'Cabula Med OK'!C205) + COUNTIF('CCZ Med OK'!$C:$C,'Cabula Med OK'!C205) + COUNTIF('DRCA Med OK'!$C:$C,'Cabula Med OK'!C205) + COUNTIF('SAMU Med OK'!$C:$C,'Cabula Med OK'!C205) + COUNTIF('ESPS Med OK'!$C:$C,'Cabula Med OK'!C205) + COUNTIF('LACEM Med OK'!$C:$C,'Cabula Med OK'!C205)</f>
        <v>0</v>
      </c>
    </row>
    <row r="206" spans="1:15" ht="13.5" customHeight="1">
      <c r="A206" s="15" t="s">
        <v>18</v>
      </c>
      <c r="B206" s="61">
        <v>45536</v>
      </c>
      <c r="C206" s="14">
        <v>11915</v>
      </c>
      <c r="D206" s="61">
        <v>45658</v>
      </c>
      <c r="E206" s="61">
        <v>45687</v>
      </c>
      <c r="F206" s="42">
        <f t="shared" si="21"/>
        <v>30</v>
      </c>
      <c r="G206" s="65">
        <v>235</v>
      </c>
      <c r="H206" s="14">
        <v>1</v>
      </c>
      <c r="I206" s="501">
        <f t="shared" si="22"/>
        <v>235</v>
      </c>
      <c r="J206" s="52" t="s">
        <v>368</v>
      </c>
      <c r="K206" s="63"/>
      <c r="O206">
        <f>COUNTIF('Sede Med Ok'!$C:$C,'Cabula Med OK'!C206) + COUNTIF('Barra Med OK'!$C:$C,'Cabula Med OK'!C206) + COUNTIF('Boca do Rio Med OK'!$C:$C,'Cabula Med OK'!C206) + COUNTIF('Brotas Med OK'!$C:$C,'Cabula Med OK'!C206) + COUNTIF('Cajazeiras Med OK'!$C:$C,'Cabula Med OK'!C206) + COUNTIF('CH Med OK'!$C:$C,'Cabula Med OK'!C206) + COUNTIF('Itapagipe Med OK'!$C:$C,'Cabula Med OK'!C206) + COUNTIF('Itapuã Med OK'!$C:$C,'Cabula Med OK'!C206) + COUNTIF('Liberdade Med OK'!$C:$C,'Cabula Med OK'!C206) + COUNTIF('Pau da Lima Med OK'!$C:$C,'Cabula Med OK'!C206) + COUNTIF('SCV Med OK'!$C:$C,'Cabula Med OK'!C206) + COUNTIF('Subúrbio Med OK'!$C:$C,'Cabula Med OK'!C206) + COUNTIF('DVIS Med OK'!$C:$C,'Cabula Med OK'!C206) + COUNTIF('CR Med OK'!$C:$C,'Cabula Med OK'!C206) + COUNTIF('CCZ Med OK'!$C:$C,'Cabula Med OK'!C206) + COUNTIF('DRCA Med OK'!$C:$C,'Cabula Med OK'!C206) + COUNTIF('SAMU Med OK'!$C:$C,'Cabula Med OK'!C206) + COUNTIF('ESPS Med OK'!$C:$C,'Cabula Med OK'!C206) + COUNTIF('LACEM Med OK'!$C:$C,'Cabula Med OK'!C206)</f>
        <v>0</v>
      </c>
    </row>
    <row r="207" spans="1:15" ht="13.5" customHeight="1">
      <c r="A207" s="15" t="s">
        <v>18</v>
      </c>
      <c r="B207" s="61">
        <v>45536</v>
      </c>
      <c r="C207" s="14">
        <v>11888</v>
      </c>
      <c r="D207" s="61">
        <v>45658</v>
      </c>
      <c r="E207" s="61">
        <v>45687</v>
      </c>
      <c r="F207" s="42">
        <f t="shared" si="21"/>
        <v>30</v>
      </c>
      <c r="G207" s="65">
        <v>235</v>
      </c>
      <c r="H207" s="14">
        <v>1</v>
      </c>
      <c r="I207" s="501">
        <f t="shared" si="22"/>
        <v>235</v>
      </c>
      <c r="J207" s="52" t="s">
        <v>367</v>
      </c>
      <c r="K207" s="63"/>
      <c r="O207">
        <f>COUNTIF('Sede Med Ok'!$C:$C,'Cabula Med OK'!C207) + COUNTIF('Barra Med OK'!$C:$C,'Cabula Med OK'!C207) + COUNTIF('Boca do Rio Med OK'!$C:$C,'Cabula Med OK'!C207) + COUNTIF('Brotas Med OK'!$C:$C,'Cabula Med OK'!C207) + COUNTIF('Cajazeiras Med OK'!$C:$C,'Cabula Med OK'!C207) + COUNTIF('CH Med OK'!$C:$C,'Cabula Med OK'!C207) + COUNTIF('Itapagipe Med OK'!$C:$C,'Cabula Med OK'!C207) + COUNTIF('Itapuã Med OK'!$C:$C,'Cabula Med OK'!C207) + COUNTIF('Liberdade Med OK'!$C:$C,'Cabula Med OK'!C207) + COUNTIF('Pau da Lima Med OK'!$C:$C,'Cabula Med OK'!C207) + COUNTIF('SCV Med OK'!$C:$C,'Cabula Med OK'!C207) + COUNTIF('Subúrbio Med OK'!$C:$C,'Cabula Med OK'!C207) + COUNTIF('DVIS Med OK'!$C:$C,'Cabula Med OK'!C207) + COUNTIF('CR Med OK'!$C:$C,'Cabula Med OK'!C207) + COUNTIF('CCZ Med OK'!$C:$C,'Cabula Med OK'!C207) + COUNTIF('DRCA Med OK'!$C:$C,'Cabula Med OK'!C207) + COUNTIF('SAMU Med OK'!$C:$C,'Cabula Med OK'!C207) + COUNTIF('ESPS Med OK'!$C:$C,'Cabula Med OK'!C207) + COUNTIF('LACEM Med OK'!$C:$C,'Cabula Med OK'!C207)</f>
        <v>0</v>
      </c>
    </row>
    <row r="208" spans="1:15" ht="13.5" customHeight="1">
      <c r="A208" s="15" t="s">
        <v>18</v>
      </c>
      <c r="B208" s="61">
        <v>45536</v>
      </c>
      <c r="C208" s="14">
        <v>11906</v>
      </c>
      <c r="D208" s="61">
        <v>45658</v>
      </c>
      <c r="E208" s="61">
        <v>45687</v>
      </c>
      <c r="F208" s="42">
        <f t="shared" si="21"/>
        <v>30</v>
      </c>
      <c r="G208" s="65">
        <v>235</v>
      </c>
      <c r="H208" s="14">
        <v>1</v>
      </c>
      <c r="I208" s="501">
        <f t="shared" si="22"/>
        <v>235</v>
      </c>
      <c r="J208" s="52" t="s">
        <v>366</v>
      </c>
      <c r="K208" s="63"/>
      <c r="O208">
        <f>COUNTIF('Sede Med Ok'!$C:$C,'Cabula Med OK'!C208) + COUNTIF('Barra Med OK'!$C:$C,'Cabula Med OK'!C208) + COUNTIF('Boca do Rio Med OK'!$C:$C,'Cabula Med OK'!C208) + COUNTIF('Brotas Med OK'!$C:$C,'Cabula Med OK'!C208) + COUNTIF('Cajazeiras Med OK'!$C:$C,'Cabula Med OK'!C208) + COUNTIF('CH Med OK'!$C:$C,'Cabula Med OK'!C208) + COUNTIF('Itapagipe Med OK'!$C:$C,'Cabula Med OK'!C208) + COUNTIF('Itapuã Med OK'!$C:$C,'Cabula Med OK'!C208) + COUNTIF('Liberdade Med OK'!$C:$C,'Cabula Med OK'!C208) + COUNTIF('Pau da Lima Med OK'!$C:$C,'Cabula Med OK'!C208) + COUNTIF('SCV Med OK'!$C:$C,'Cabula Med OK'!C208) + COUNTIF('Subúrbio Med OK'!$C:$C,'Cabula Med OK'!C208) + COUNTIF('DVIS Med OK'!$C:$C,'Cabula Med OK'!C208) + COUNTIF('CR Med OK'!$C:$C,'Cabula Med OK'!C208) + COUNTIF('CCZ Med OK'!$C:$C,'Cabula Med OK'!C208) + COUNTIF('DRCA Med OK'!$C:$C,'Cabula Med OK'!C208) + COUNTIF('SAMU Med OK'!$C:$C,'Cabula Med OK'!C208) + COUNTIF('ESPS Med OK'!$C:$C,'Cabula Med OK'!C208) + COUNTIF('LACEM Med OK'!$C:$C,'Cabula Med OK'!C208)</f>
        <v>0</v>
      </c>
    </row>
    <row r="209" spans="1:15" ht="13.5" customHeight="1">
      <c r="A209" s="15" t="s">
        <v>18</v>
      </c>
      <c r="B209" s="61">
        <v>45536</v>
      </c>
      <c r="C209" s="14">
        <v>11891</v>
      </c>
      <c r="D209" s="61">
        <v>45658</v>
      </c>
      <c r="E209" s="61">
        <v>45687</v>
      </c>
      <c r="F209" s="42">
        <f t="shared" si="21"/>
        <v>30</v>
      </c>
      <c r="G209" s="65">
        <v>235</v>
      </c>
      <c r="H209" s="14">
        <v>1</v>
      </c>
      <c r="I209" s="501">
        <f t="shared" si="22"/>
        <v>235</v>
      </c>
      <c r="J209" s="52" t="s">
        <v>365</v>
      </c>
      <c r="K209" s="63"/>
      <c r="O209">
        <f>COUNTIF('Sede Med Ok'!$C:$C,'Cabula Med OK'!C209) + COUNTIF('Barra Med OK'!$C:$C,'Cabula Med OK'!C209) + COUNTIF('Boca do Rio Med OK'!$C:$C,'Cabula Med OK'!C209) + COUNTIF('Brotas Med OK'!$C:$C,'Cabula Med OK'!C209) + COUNTIF('Cajazeiras Med OK'!$C:$C,'Cabula Med OK'!C209) + COUNTIF('CH Med OK'!$C:$C,'Cabula Med OK'!C209) + COUNTIF('Itapagipe Med OK'!$C:$C,'Cabula Med OK'!C209) + COUNTIF('Itapuã Med OK'!$C:$C,'Cabula Med OK'!C209) + COUNTIF('Liberdade Med OK'!$C:$C,'Cabula Med OK'!C209) + COUNTIF('Pau da Lima Med OK'!$C:$C,'Cabula Med OK'!C209) + COUNTIF('SCV Med OK'!$C:$C,'Cabula Med OK'!C209) + COUNTIF('Subúrbio Med OK'!$C:$C,'Cabula Med OK'!C209) + COUNTIF('DVIS Med OK'!$C:$C,'Cabula Med OK'!C209) + COUNTIF('CR Med OK'!$C:$C,'Cabula Med OK'!C209) + COUNTIF('CCZ Med OK'!$C:$C,'Cabula Med OK'!C209) + COUNTIF('DRCA Med OK'!$C:$C,'Cabula Med OK'!C209) + COUNTIF('SAMU Med OK'!$C:$C,'Cabula Med OK'!C209) + COUNTIF('ESPS Med OK'!$C:$C,'Cabula Med OK'!C209) + COUNTIF('LACEM Med OK'!$C:$C,'Cabula Med OK'!C209)</f>
        <v>0</v>
      </c>
    </row>
    <row r="210" spans="1:15" ht="13.5" customHeight="1">
      <c r="A210" s="15" t="s">
        <v>18</v>
      </c>
      <c r="B210" s="61">
        <v>45536</v>
      </c>
      <c r="C210" s="14">
        <v>14169</v>
      </c>
      <c r="D210" s="61">
        <v>45658</v>
      </c>
      <c r="E210" s="61">
        <v>45687</v>
      </c>
      <c r="F210" s="42">
        <f t="shared" si="21"/>
        <v>30</v>
      </c>
      <c r="G210" s="65">
        <v>235</v>
      </c>
      <c r="H210" s="14">
        <v>1</v>
      </c>
      <c r="I210" s="501">
        <f t="shared" si="22"/>
        <v>235</v>
      </c>
      <c r="J210" s="206" t="s">
        <v>335</v>
      </c>
      <c r="K210" s="63"/>
      <c r="O210">
        <f>COUNTIF('Sede Med Ok'!$C:$C,'Cabula Med OK'!C210) + COUNTIF('Barra Med OK'!$C:$C,'Cabula Med OK'!C210) + COUNTIF('Boca do Rio Med OK'!$C:$C,'Cabula Med OK'!C210) + COUNTIF('Brotas Med OK'!$C:$C,'Cabula Med OK'!C210) + COUNTIF('Cajazeiras Med OK'!$C:$C,'Cabula Med OK'!C210) + COUNTIF('CH Med OK'!$C:$C,'Cabula Med OK'!C210) + COUNTIF('Itapagipe Med OK'!$C:$C,'Cabula Med OK'!C210) + COUNTIF('Itapuã Med OK'!$C:$C,'Cabula Med OK'!C210) + COUNTIF('Liberdade Med OK'!$C:$C,'Cabula Med OK'!C210) + COUNTIF('Pau da Lima Med OK'!$C:$C,'Cabula Med OK'!C210) + COUNTIF('SCV Med OK'!$C:$C,'Cabula Med OK'!C210) + COUNTIF('Subúrbio Med OK'!$C:$C,'Cabula Med OK'!C210) + COUNTIF('DVIS Med OK'!$C:$C,'Cabula Med OK'!C210) + COUNTIF('CR Med OK'!$C:$C,'Cabula Med OK'!C210) + COUNTIF('CCZ Med OK'!$C:$C,'Cabula Med OK'!C210) + COUNTIF('DRCA Med OK'!$C:$C,'Cabula Med OK'!C210) + COUNTIF('SAMU Med OK'!$C:$C,'Cabula Med OK'!C210) + COUNTIF('ESPS Med OK'!$C:$C,'Cabula Med OK'!C210) + COUNTIF('LACEM Med OK'!$C:$C,'Cabula Med OK'!C210)</f>
        <v>0</v>
      </c>
    </row>
    <row r="211" spans="1:15" ht="13.5" customHeight="1">
      <c r="A211" s="15" t="s">
        <v>18</v>
      </c>
      <c r="B211" s="61">
        <v>45536</v>
      </c>
      <c r="C211" s="14">
        <v>11914</v>
      </c>
      <c r="D211" s="61">
        <v>45658</v>
      </c>
      <c r="E211" s="61">
        <v>45687</v>
      </c>
      <c r="F211" s="42">
        <f t="shared" si="21"/>
        <v>30</v>
      </c>
      <c r="G211" s="65">
        <v>235</v>
      </c>
      <c r="H211" s="14">
        <v>1</v>
      </c>
      <c r="I211" s="501">
        <f t="shared" si="22"/>
        <v>235</v>
      </c>
      <c r="J211" s="206" t="s">
        <v>216</v>
      </c>
      <c r="K211" s="63"/>
      <c r="O211">
        <f>COUNTIF('Sede Med Ok'!$C:$C,'Cabula Med OK'!C211) + COUNTIF('Barra Med OK'!$C:$C,'Cabula Med OK'!C211) + COUNTIF('Boca do Rio Med OK'!$C:$C,'Cabula Med OK'!C211) + COUNTIF('Brotas Med OK'!$C:$C,'Cabula Med OK'!C211) + COUNTIF('Cajazeiras Med OK'!$C:$C,'Cabula Med OK'!C211) + COUNTIF('CH Med OK'!$C:$C,'Cabula Med OK'!C211) + COUNTIF('Itapagipe Med OK'!$C:$C,'Cabula Med OK'!C211) + COUNTIF('Itapuã Med OK'!$C:$C,'Cabula Med OK'!C211) + COUNTIF('Liberdade Med OK'!$C:$C,'Cabula Med OK'!C211) + COUNTIF('Pau da Lima Med OK'!$C:$C,'Cabula Med OK'!C211) + COUNTIF('SCV Med OK'!$C:$C,'Cabula Med OK'!C211) + COUNTIF('Subúrbio Med OK'!$C:$C,'Cabula Med OK'!C211) + COUNTIF('DVIS Med OK'!$C:$C,'Cabula Med OK'!C211) + COUNTIF('CR Med OK'!$C:$C,'Cabula Med OK'!C211) + COUNTIF('CCZ Med OK'!$C:$C,'Cabula Med OK'!C211) + COUNTIF('DRCA Med OK'!$C:$C,'Cabula Med OK'!C211) + COUNTIF('SAMU Med OK'!$C:$C,'Cabula Med OK'!C211) + COUNTIF('ESPS Med OK'!$C:$C,'Cabula Med OK'!C211) + COUNTIF('LACEM Med OK'!$C:$C,'Cabula Med OK'!C211)</f>
        <v>0</v>
      </c>
    </row>
    <row r="212" spans="1:15" ht="13.5" customHeight="1">
      <c r="A212" s="203"/>
      <c r="B212" s="66"/>
      <c r="C212" s="202"/>
      <c r="D212" s="101"/>
      <c r="E212" s="101"/>
      <c r="F212" s="102"/>
      <c r="G212" s="101"/>
      <c r="H212" s="44"/>
      <c r="I212" s="501">
        <f t="shared" si="22"/>
        <v>0</v>
      </c>
      <c r="J212" s="39"/>
      <c r="K212" s="51"/>
      <c r="O212">
        <f>COUNTIF('Sede Med Ok'!$C:$C,'Cabula Med OK'!C212) + COUNTIF('Barra Med OK'!$C:$C,'Cabula Med OK'!C212) + COUNTIF('Boca do Rio Med OK'!$C:$C,'Cabula Med OK'!C212) + COUNTIF('Brotas Med OK'!$C:$C,'Cabula Med OK'!C212) + COUNTIF('Cajazeiras Med OK'!$C:$C,'Cabula Med OK'!C212) + COUNTIF('CH Med OK'!$C:$C,'Cabula Med OK'!C212) + COUNTIF('Itapagipe Med OK'!$C:$C,'Cabula Med OK'!C212) + COUNTIF('Itapuã Med OK'!$C:$C,'Cabula Med OK'!C212) + COUNTIF('Liberdade Med OK'!$C:$C,'Cabula Med OK'!C212) + COUNTIF('Pau da Lima Med OK'!$C:$C,'Cabula Med OK'!C212) + COUNTIF('SCV Med OK'!$C:$C,'Cabula Med OK'!C212) + COUNTIF('Subúrbio Med OK'!$C:$C,'Cabula Med OK'!C212) + COUNTIF('DVIS Med OK'!$C:$C,'Cabula Med OK'!C212) + COUNTIF('CR Med OK'!$C:$C,'Cabula Med OK'!C212) + COUNTIF('CCZ Med OK'!$C:$C,'Cabula Med OK'!C212) + COUNTIF('DRCA Med OK'!$C:$C,'Cabula Med OK'!C212) + COUNTIF('SAMU Med OK'!$C:$C,'Cabula Med OK'!C212) + COUNTIF('ESPS Med OK'!$C:$C,'Cabula Med OK'!C212) + COUNTIF('LACEM Med OK'!$C:$C,'Cabula Med OK'!C212)</f>
        <v>0</v>
      </c>
    </row>
    <row r="213" spans="1:15" ht="13.5" customHeight="1">
      <c r="A213" s="38" t="s">
        <v>364</v>
      </c>
      <c r="B213" s="10"/>
      <c r="C213" s="10"/>
      <c r="D213" s="36"/>
      <c r="E213" s="36"/>
      <c r="F213" s="37"/>
      <c r="G213" s="36"/>
      <c r="H213" s="11">
        <f>SUM(H203:H212)</f>
        <v>9</v>
      </c>
      <c r="I213" s="499">
        <f>SUM(I203:I212)</f>
        <v>2115</v>
      </c>
      <c r="J213" s="35"/>
      <c r="K213" s="107"/>
      <c r="O213">
        <f>COUNTIF('Sede Med Ok'!$C:$C,'Cabula Med OK'!C213) + COUNTIF('Barra Med OK'!$C:$C,'Cabula Med OK'!C213) + COUNTIF('Boca do Rio Med OK'!$C:$C,'Cabula Med OK'!C213) + COUNTIF('Brotas Med OK'!$C:$C,'Cabula Med OK'!C213) + COUNTIF('Cajazeiras Med OK'!$C:$C,'Cabula Med OK'!C213) + COUNTIF('CH Med OK'!$C:$C,'Cabula Med OK'!C213) + COUNTIF('Itapagipe Med OK'!$C:$C,'Cabula Med OK'!C213) + COUNTIF('Itapuã Med OK'!$C:$C,'Cabula Med OK'!C213) + COUNTIF('Liberdade Med OK'!$C:$C,'Cabula Med OK'!C213) + COUNTIF('Pau da Lima Med OK'!$C:$C,'Cabula Med OK'!C213) + COUNTIF('SCV Med OK'!$C:$C,'Cabula Med OK'!C213) + COUNTIF('Subúrbio Med OK'!$C:$C,'Cabula Med OK'!C213) + COUNTIF('DVIS Med OK'!$C:$C,'Cabula Med OK'!C213) + COUNTIF('CR Med OK'!$C:$C,'Cabula Med OK'!C213) + COUNTIF('CCZ Med OK'!$C:$C,'Cabula Med OK'!C213) + COUNTIF('DRCA Med OK'!$C:$C,'Cabula Med OK'!C213) + COUNTIF('SAMU Med OK'!$C:$C,'Cabula Med OK'!C213) + COUNTIF('ESPS Med OK'!$C:$C,'Cabula Med OK'!C213) + COUNTIF('LACEM Med OK'!$C:$C,'Cabula Med OK'!C213)</f>
        <v>0</v>
      </c>
    </row>
    <row r="214" spans="1:15" ht="13.5" customHeight="1">
      <c r="D214" s="20"/>
      <c r="E214" s="20"/>
      <c r="F214" s="19"/>
      <c r="G214" s="7"/>
      <c r="I214" s="500"/>
      <c r="J214" s="197"/>
      <c r="O214">
        <f>COUNTIF('Sede Med Ok'!$C:$C,'Cabula Med OK'!C214) + COUNTIF('Barra Med OK'!$C:$C,'Cabula Med OK'!C214) + COUNTIF('Boca do Rio Med OK'!$C:$C,'Cabula Med OK'!C214) + COUNTIF('Brotas Med OK'!$C:$C,'Cabula Med OK'!C214) + COUNTIF('Cajazeiras Med OK'!$C:$C,'Cabula Med OK'!C214) + COUNTIF('CH Med OK'!$C:$C,'Cabula Med OK'!C214) + COUNTIF('Itapagipe Med OK'!$C:$C,'Cabula Med OK'!C214) + COUNTIF('Itapuã Med OK'!$C:$C,'Cabula Med OK'!C214) + COUNTIF('Liberdade Med OK'!$C:$C,'Cabula Med OK'!C214) + COUNTIF('Pau da Lima Med OK'!$C:$C,'Cabula Med OK'!C214) + COUNTIF('SCV Med OK'!$C:$C,'Cabula Med OK'!C214) + COUNTIF('Subúrbio Med OK'!$C:$C,'Cabula Med OK'!C214) + COUNTIF('DVIS Med OK'!$C:$C,'Cabula Med OK'!C214) + COUNTIF('CR Med OK'!$C:$C,'Cabula Med OK'!C214) + COUNTIF('CCZ Med OK'!$C:$C,'Cabula Med OK'!C214) + COUNTIF('DRCA Med OK'!$C:$C,'Cabula Med OK'!C214) + COUNTIF('SAMU Med OK'!$C:$C,'Cabula Med OK'!C214) + COUNTIF('ESPS Med OK'!$C:$C,'Cabula Med OK'!C214) + COUNTIF('LACEM Med OK'!$C:$C,'Cabula Med OK'!C214)</f>
        <v>0</v>
      </c>
    </row>
    <row r="215" spans="1:15" ht="13.5" customHeight="1">
      <c r="A215" s="15" t="s">
        <v>18</v>
      </c>
      <c r="B215" s="61">
        <v>45536</v>
      </c>
      <c r="C215" s="14">
        <v>12062</v>
      </c>
      <c r="D215" s="61">
        <v>45658</v>
      </c>
      <c r="E215" s="61">
        <v>45687</v>
      </c>
      <c r="F215" s="42">
        <f t="shared" ref="F215:F236" si="23">(E215-D215)+1</f>
        <v>30</v>
      </c>
      <c r="G215" s="205">
        <v>235</v>
      </c>
      <c r="H215" s="14">
        <v>1</v>
      </c>
      <c r="I215" s="501">
        <f t="shared" ref="I215:I236" si="24">G215/30*H215*F215</f>
        <v>235</v>
      </c>
      <c r="J215" s="15" t="s">
        <v>363</v>
      </c>
      <c r="K215" s="14"/>
      <c r="O215">
        <f>COUNTIF('Sede Med Ok'!$C:$C,'Cabula Med OK'!C215) + COUNTIF('Barra Med OK'!$C:$C,'Cabula Med OK'!C215) + COUNTIF('Boca do Rio Med OK'!$C:$C,'Cabula Med OK'!C215) + COUNTIF('Brotas Med OK'!$C:$C,'Cabula Med OK'!C215) + COUNTIF('Cajazeiras Med OK'!$C:$C,'Cabula Med OK'!C215) + COUNTIF('CH Med OK'!$C:$C,'Cabula Med OK'!C215) + COUNTIF('Itapagipe Med OK'!$C:$C,'Cabula Med OK'!C215) + COUNTIF('Itapuã Med OK'!$C:$C,'Cabula Med OK'!C215) + COUNTIF('Liberdade Med OK'!$C:$C,'Cabula Med OK'!C215) + COUNTIF('Pau da Lima Med OK'!$C:$C,'Cabula Med OK'!C215) + COUNTIF('SCV Med OK'!$C:$C,'Cabula Med OK'!C215) + COUNTIF('Subúrbio Med OK'!$C:$C,'Cabula Med OK'!C215) + COUNTIF('DVIS Med OK'!$C:$C,'Cabula Med OK'!C215) + COUNTIF('CR Med OK'!$C:$C,'Cabula Med OK'!C215) + COUNTIF('CCZ Med OK'!$C:$C,'Cabula Med OK'!C215) + COUNTIF('DRCA Med OK'!$C:$C,'Cabula Med OK'!C215) + COUNTIF('SAMU Med OK'!$C:$C,'Cabula Med OK'!C215) + COUNTIF('ESPS Med OK'!$C:$C,'Cabula Med OK'!C215) + COUNTIF('LACEM Med OK'!$C:$C,'Cabula Med OK'!C215)</f>
        <v>0</v>
      </c>
    </row>
    <row r="216" spans="1:15" ht="13.5" customHeight="1">
      <c r="A216" s="15" t="s">
        <v>18</v>
      </c>
      <c r="B216" s="61">
        <v>45536</v>
      </c>
      <c r="C216" s="14">
        <v>12061</v>
      </c>
      <c r="D216" s="61">
        <v>45658</v>
      </c>
      <c r="E216" s="61">
        <v>45687</v>
      </c>
      <c r="F216" s="42">
        <f t="shared" si="23"/>
        <v>30</v>
      </c>
      <c r="G216" s="205">
        <v>235</v>
      </c>
      <c r="H216" s="14">
        <v>1</v>
      </c>
      <c r="I216" s="501">
        <f t="shared" si="24"/>
        <v>235</v>
      </c>
      <c r="J216" s="15" t="s">
        <v>275</v>
      </c>
      <c r="K216" s="14"/>
      <c r="O216">
        <f>COUNTIF('Sede Med Ok'!$C:$C,'Cabula Med OK'!C216) + COUNTIF('Barra Med OK'!$C:$C,'Cabula Med OK'!C216) + COUNTIF('Boca do Rio Med OK'!$C:$C,'Cabula Med OK'!C216) + COUNTIF('Brotas Med OK'!$C:$C,'Cabula Med OK'!C216) + COUNTIF('Cajazeiras Med OK'!$C:$C,'Cabula Med OK'!C216) + COUNTIF('CH Med OK'!$C:$C,'Cabula Med OK'!C216) + COUNTIF('Itapagipe Med OK'!$C:$C,'Cabula Med OK'!C216) + COUNTIF('Itapuã Med OK'!$C:$C,'Cabula Med OK'!C216) + COUNTIF('Liberdade Med OK'!$C:$C,'Cabula Med OK'!C216) + COUNTIF('Pau da Lima Med OK'!$C:$C,'Cabula Med OK'!C216) + COUNTIF('SCV Med OK'!$C:$C,'Cabula Med OK'!C216) + COUNTIF('Subúrbio Med OK'!$C:$C,'Cabula Med OK'!C216) + COUNTIF('DVIS Med OK'!$C:$C,'Cabula Med OK'!C216) + COUNTIF('CR Med OK'!$C:$C,'Cabula Med OK'!C216) + COUNTIF('CCZ Med OK'!$C:$C,'Cabula Med OK'!C216) + COUNTIF('DRCA Med OK'!$C:$C,'Cabula Med OK'!C216) + COUNTIF('SAMU Med OK'!$C:$C,'Cabula Med OK'!C216) + COUNTIF('ESPS Med OK'!$C:$C,'Cabula Med OK'!C216) + COUNTIF('LACEM Med OK'!$C:$C,'Cabula Med OK'!C216)</f>
        <v>0</v>
      </c>
    </row>
    <row r="217" spans="1:15" ht="13.5" customHeight="1">
      <c r="A217" s="15" t="s">
        <v>18</v>
      </c>
      <c r="B217" s="61">
        <v>45536</v>
      </c>
      <c r="C217" s="14">
        <v>12058</v>
      </c>
      <c r="D217" s="61">
        <v>45658</v>
      </c>
      <c r="E217" s="61">
        <v>45687</v>
      </c>
      <c r="F217" s="42">
        <f t="shared" si="23"/>
        <v>30</v>
      </c>
      <c r="G217" s="205">
        <v>235</v>
      </c>
      <c r="H217" s="14">
        <v>1</v>
      </c>
      <c r="I217" s="501">
        <f t="shared" si="24"/>
        <v>235</v>
      </c>
      <c r="J217" s="15" t="s">
        <v>362</v>
      </c>
      <c r="K217" s="14"/>
      <c r="O217">
        <f>COUNTIF('Sede Med Ok'!$C:$C,'Cabula Med OK'!C217) + COUNTIF('Barra Med OK'!$C:$C,'Cabula Med OK'!C217) + COUNTIF('Boca do Rio Med OK'!$C:$C,'Cabula Med OK'!C217) + COUNTIF('Brotas Med OK'!$C:$C,'Cabula Med OK'!C217) + COUNTIF('Cajazeiras Med OK'!$C:$C,'Cabula Med OK'!C217) + COUNTIF('CH Med OK'!$C:$C,'Cabula Med OK'!C217) + COUNTIF('Itapagipe Med OK'!$C:$C,'Cabula Med OK'!C217) + COUNTIF('Itapuã Med OK'!$C:$C,'Cabula Med OK'!C217) + COUNTIF('Liberdade Med OK'!$C:$C,'Cabula Med OK'!C217) + COUNTIF('Pau da Lima Med OK'!$C:$C,'Cabula Med OK'!C217) + COUNTIF('SCV Med OK'!$C:$C,'Cabula Med OK'!C217) + COUNTIF('Subúrbio Med OK'!$C:$C,'Cabula Med OK'!C217) + COUNTIF('DVIS Med OK'!$C:$C,'Cabula Med OK'!C217) + COUNTIF('CR Med OK'!$C:$C,'Cabula Med OK'!C217) + COUNTIF('CCZ Med OK'!$C:$C,'Cabula Med OK'!C217) + COUNTIF('DRCA Med OK'!$C:$C,'Cabula Med OK'!C217) + COUNTIF('SAMU Med OK'!$C:$C,'Cabula Med OK'!C217) + COUNTIF('ESPS Med OK'!$C:$C,'Cabula Med OK'!C217) + COUNTIF('LACEM Med OK'!$C:$C,'Cabula Med OK'!C217)</f>
        <v>0</v>
      </c>
    </row>
    <row r="218" spans="1:15" ht="13.5" customHeight="1">
      <c r="A218" s="15" t="s">
        <v>18</v>
      </c>
      <c r="B218" s="61">
        <v>45536</v>
      </c>
      <c r="C218" s="14">
        <v>12059</v>
      </c>
      <c r="D218" s="61">
        <v>45658</v>
      </c>
      <c r="E218" s="61">
        <v>45687</v>
      </c>
      <c r="F218" s="42">
        <f t="shared" si="23"/>
        <v>30</v>
      </c>
      <c r="G218" s="205">
        <v>235</v>
      </c>
      <c r="H218" s="14">
        <v>1</v>
      </c>
      <c r="I218" s="501">
        <f t="shared" si="24"/>
        <v>235</v>
      </c>
      <c r="J218" s="15" t="s">
        <v>361</v>
      </c>
      <c r="K218" s="14"/>
      <c r="O218">
        <f>COUNTIF('Sede Med Ok'!$C:$C,'Cabula Med OK'!C218) + COUNTIF('Barra Med OK'!$C:$C,'Cabula Med OK'!C218) + COUNTIF('Boca do Rio Med OK'!$C:$C,'Cabula Med OK'!C218) + COUNTIF('Brotas Med OK'!$C:$C,'Cabula Med OK'!C218) + COUNTIF('Cajazeiras Med OK'!$C:$C,'Cabula Med OK'!C218) + COUNTIF('CH Med OK'!$C:$C,'Cabula Med OK'!C218) + COUNTIF('Itapagipe Med OK'!$C:$C,'Cabula Med OK'!C218) + COUNTIF('Itapuã Med OK'!$C:$C,'Cabula Med OK'!C218) + COUNTIF('Liberdade Med OK'!$C:$C,'Cabula Med OK'!C218) + COUNTIF('Pau da Lima Med OK'!$C:$C,'Cabula Med OK'!C218) + COUNTIF('SCV Med OK'!$C:$C,'Cabula Med OK'!C218) + COUNTIF('Subúrbio Med OK'!$C:$C,'Cabula Med OK'!C218) + COUNTIF('DVIS Med OK'!$C:$C,'Cabula Med OK'!C218) + COUNTIF('CR Med OK'!$C:$C,'Cabula Med OK'!C218) + COUNTIF('CCZ Med OK'!$C:$C,'Cabula Med OK'!C218) + COUNTIF('DRCA Med OK'!$C:$C,'Cabula Med OK'!C218) + COUNTIF('SAMU Med OK'!$C:$C,'Cabula Med OK'!C218) + COUNTIF('ESPS Med OK'!$C:$C,'Cabula Med OK'!C218) + COUNTIF('LACEM Med OK'!$C:$C,'Cabula Med OK'!C218)</f>
        <v>0</v>
      </c>
    </row>
    <row r="219" spans="1:15" ht="13.5" customHeight="1">
      <c r="A219" s="15" t="s">
        <v>18</v>
      </c>
      <c r="B219" s="61">
        <v>45536</v>
      </c>
      <c r="C219" s="14">
        <v>12066</v>
      </c>
      <c r="D219" s="61">
        <v>45658</v>
      </c>
      <c r="E219" s="61">
        <v>45687</v>
      </c>
      <c r="F219" s="42">
        <f t="shared" si="23"/>
        <v>30</v>
      </c>
      <c r="G219" s="205">
        <v>235</v>
      </c>
      <c r="H219" s="14">
        <v>1</v>
      </c>
      <c r="I219" s="501">
        <f t="shared" si="24"/>
        <v>235</v>
      </c>
      <c r="J219" s="15" t="s">
        <v>195</v>
      </c>
      <c r="K219" s="14"/>
      <c r="O219">
        <f>COUNTIF('Sede Med Ok'!$C:$C,'Cabula Med OK'!C219) + COUNTIF('Barra Med OK'!$C:$C,'Cabula Med OK'!C219) + COUNTIF('Boca do Rio Med OK'!$C:$C,'Cabula Med OK'!C219) + COUNTIF('Brotas Med OK'!$C:$C,'Cabula Med OK'!C219) + COUNTIF('Cajazeiras Med OK'!$C:$C,'Cabula Med OK'!C219) + COUNTIF('CH Med OK'!$C:$C,'Cabula Med OK'!C219) + COUNTIF('Itapagipe Med OK'!$C:$C,'Cabula Med OK'!C219) + COUNTIF('Itapuã Med OK'!$C:$C,'Cabula Med OK'!C219) + COUNTIF('Liberdade Med OK'!$C:$C,'Cabula Med OK'!C219) + COUNTIF('Pau da Lima Med OK'!$C:$C,'Cabula Med OK'!C219) + COUNTIF('SCV Med OK'!$C:$C,'Cabula Med OK'!C219) + COUNTIF('Subúrbio Med OK'!$C:$C,'Cabula Med OK'!C219) + COUNTIF('DVIS Med OK'!$C:$C,'Cabula Med OK'!C219) + COUNTIF('CR Med OK'!$C:$C,'Cabula Med OK'!C219) + COUNTIF('CCZ Med OK'!$C:$C,'Cabula Med OK'!C219) + COUNTIF('DRCA Med OK'!$C:$C,'Cabula Med OK'!C219) + COUNTIF('SAMU Med OK'!$C:$C,'Cabula Med OK'!C219) + COUNTIF('ESPS Med OK'!$C:$C,'Cabula Med OK'!C219) + COUNTIF('LACEM Med OK'!$C:$C,'Cabula Med OK'!C219)</f>
        <v>0</v>
      </c>
    </row>
    <row r="220" spans="1:15" ht="13.5" customHeight="1">
      <c r="A220" s="15" t="s">
        <v>18</v>
      </c>
      <c r="B220" s="61">
        <v>45536</v>
      </c>
      <c r="C220" s="14">
        <v>12065</v>
      </c>
      <c r="D220" s="61">
        <v>45658</v>
      </c>
      <c r="E220" s="61">
        <v>45687</v>
      </c>
      <c r="F220" s="42">
        <f t="shared" si="23"/>
        <v>30</v>
      </c>
      <c r="G220" s="205">
        <v>235</v>
      </c>
      <c r="H220" s="14">
        <v>1</v>
      </c>
      <c r="I220" s="501">
        <f t="shared" si="24"/>
        <v>235</v>
      </c>
      <c r="J220" s="15" t="s">
        <v>210</v>
      </c>
      <c r="K220" s="14"/>
      <c r="O220">
        <f>COUNTIF('Sede Med Ok'!$C:$C,'Cabula Med OK'!C220) + COUNTIF('Barra Med OK'!$C:$C,'Cabula Med OK'!C220) + COUNTIF('Boca do Rio Med OK'!$C:$C,'Cabula Med OK'!C220) + COUNTIF('Brotas Med OK'!$C:$C,'Cabula Med OK'!C220) + COUNTIF('Cajazeiras Med OK'!$C:$C,'Cabula Med OK'!C220) + COUNTIF('CH Med OK'!$C:$C,'Cabula Med OK'!C220) + COUNTIF('Itapagipe Med OK'!$C:$C,'Cabula Med OK'!C220) + COUNTIF('Itapuã Med OK'!$C:$C,'Cabula Med OK'!C220) + COUNTIF('Liberdade Med OK'!$C:$C,'Cabula Med OK'!C220) + COUNTIF('Pau da Lima Med OK'!$C:$C,'Cabula Med OK'!C220) + COUNTIF('SCV Med OK'!$C:$C,'Cabula Med OK'!C220) + COUNTIF('Subúrbio Med OK'!$C:$C,'Cabula Med OK'!C220) + COUNTIF('DVIS Med OK'!$C:$C,'Cabula Med OK'!C220) + COUNTIF('CR Med OK'!$C:$C,'Cabula Med OK'!C220) + COUNTIF('CCZ Med OK'!$C:$C,'Cabula Med OK'!C220) + COUNTIF('DRCA Med OK'!$C:$C,'Cabula Med OK'!C220) + COUNTIF('SAMU Med OK'!$C:$C,'Cabula Med OK'!C220) + COUNTIF('ESPS Med OK'!$C:$C,'Cabula Med OK'!C220) + COUNTIF('LACEM Med OK'!$C:$C,'Cabula Med OK'!C220)</f>
        <v>0</v>
      </c>
    </row>
    <row r="221" spans="1:15" ht="13.5" customHeight="1">
      <c r="A221" s="15" t="s">
        <v>18</v>
      </c>
      <c r="B221" s="61">
        <v>45536</v>
      </c>
      <c r="C221" s="14">
        <v>12063</v>
      </c>
      <c r="D221" s="61">
        <v>45658</v>
      </c>
      <c r="E221" s="61">
        <v>45687</v>
      </c>
      <c r="F221" s="42">
        <f t="shared" si="23"/>
        <v>30</v>
      </c>
      <c r="G221" s="205">
        <v>235</v>
      </c>
      <c r="H221" s="14">
        <v>1</v>
      </c>
      <c r="I221" s="501">
        <f t="shared" si="24"/>
        <v>235</v>
      </c>
      <c r="J221" s="15" t="s">
        <v>217</v>
      </c>
      <c r="K221" s="14"/>
      <c r="O221">
        <f>COUNTIF('Sede Med Ok'!$C:$C,'Cabula Med OK'!C221) + COUNTIF('Barra Med OK'!$C:$C,'Cabula Med OK'!C221) + COUNTIF('Boca do Rio Med OK'!$C:$C,'Cabula Med OK'!C221) + COUNTIF('Brotas Med OK'!$C:$C,'Cabula Med OK'!C221) + COUNTIF('Cajazeiras Med OK'!$C:$C,'Cabula Med OK'!C221) + COUNTIF('CH Med OK'!$C:$C,'Cabula Med OK'!C221) + COUNTIF('Itapagipe Med OK'!$C:$C,'Cabula Med OK'!C221) + COUNTIF('Itapuã Med OK'!$C:$C,'Cabula Med OK'!C221) + COUNTIF('Liberdade Med OK'!$C:$C,'Cabula Med OK'!C221) + COUNTIF('Pau da Lima Med OK'!$C:$C,'Cabula Med OK'!C221) + COUNTIF('SCV Med OK'!$C:$C,'Cabula Med OK'!C221) + COUNTIF('Subúrbio Med OK'!$C:$C,'Cabula Med OK'!C221) + COUNTIF('DVIS Med OK'!$C:$C,'Cabula Med OK'!C221) + COUNTIF('CR Med OK'!$C:$C,'Cabula Med OK'!C221) + COUNTIF('CCZ Med OK'!$C:$C,'Cabula Med OK'!C221) + COUNTIF('DRCA Med OK'!$C:$C,'Cabula Med OK'!C221) + COUNTIF('SAMU Med OK'!$C:$C,'Cabula Med OK'!C221) + COUNTIF('ESPS Med OK'!$C:$C,'Cabula Med OK'!C221) + COUNTIF('LACEM Med OK'!$C:$C,'Cabula Med OK'!C221)</f>
        <v>0</v>
      </c>
    </row>
    <row r="222" spans="1:15" ht="13.5" customHeight="1">
      <c r="A222" s="15" t="s">
        <v>18</v>
      </c>
      <c r="B222" s="61">
        <v>45536</v>
      </c>
      <c r="C222" s="14">
        <v>12055</v>
      </c>
      <c r="D222" s="61">
        <v>45658</v>
      </c>
      <c r="E222" s="61">
        <v>45687</v>
      </c>
      <c r="F222" s="42">
        <f t="shared" si="23"/>
        <v>30</v>
      </c>
      <c r="G222" s="205">
        <v>235</v>
      </c>
      <c r="H222" s="14">
        <v>1</v>
      </c>
      <c r="I222" s="501">
        <f t="shared" si="24"/>
        <v>235</v>
      </c>
      <c r="J222" s="15" t="s">
        <v>194</v>
      </c>
      <c r="K222" s="14"/>
      <c r="O222">
        <f>COUNTIF('Sede Med Ok'!$C:$C,'Cabula Med OK'!C222) + COUNTIF('Barra Med OK'!$C:$C,'Cabula Med OK'!C222) + COUNTIF('Boca do Rio Med OK'!$C:$C,'Cabula Med OK'!C222) + COUNTIF('Brotas Med OK'!$C:$C,'Cabula Med OK'!C222) + COUNTIF('Cajazeiras Med OK'!$C:$C,'Cabula Med OK'!C222) + COUNTIF('CH Med OK'!$C:$C,'Cabula Med OK'!C222) + COUNTIF('Itapagipe Med OK'!$C:$C,'Cabula Med OK'!C222) + COUNTIF('Itapuã Med OK'!$C:$C,'Cabula Med OK'!C222) + COUNTIF('Liberdade Med OK'!$C:$C,'Cabula Med OK'!C222) + COUNTIF('Pau da Lima Med OK'!$C:$C,'Cabula Med OK'!C222) + COUNTIF('SCV Med OK'!$C:$C,'Cabula Med OK'!C222) + COUNTIF('Subúrbio Med OK'!$C:$C,'Cabula Med OK'!C222) + COUNTIF('DVIS Med OK'!$C:$C,'Cabula Med OK'!C222) + COUNTIF('CR Med OK'!$C:$C,'Cabula Med OK'!C222) + COUNTIF('CCZ Med OK'!$C:$C,'Cabula Med OK'!C222) + COUNTIF('DRCA Med OK'!$C:$C,'Cabula Med OK'!C222) + COUNTIF('SAMU Med OK'!$C:$C,'Cabula Med OK'!C222) + COUNTIF('ESPS Med OK'!$C:$C,'Cabula Med OK'!C222) + COUNTIF('LACEM Med OK'!$C:$C,'Cabula Med OK'!C222)</f>
        <v>0</v>
      </c>
    </row>
    <row r="223" spans="1:15" ht="13.5" customHeight="1">
      <c r="A223" s="15" t="s">
        <v>18</v>
      </c>
      <c r="B223" s="61">
        <v>45536</v>
      </c>
      <c r="C223" s="14">
        <v>12054</v>
      </c>
      <c r="D223" s="61">
        <v>45658</v>
      </c>
      <c r="E223" s="61">
        <v>45687</v>
      </c>
      <c r="F223" s="42">
        <f t="shared" si="23"/>
        <v>30</v>
      </c>
      <c r="G223" s="205">
        <v>235</v>
      </c>
      <c r="H223" s="14">
        <v>1</v>
      </c>
      <c r="I223" s="501">
        <f t="shared" si="24"/>
        <v>235</v>
      </c>
      <c r="J223" s="15" t="s">
        <v>189</v>
      </c>
      <c r="K223" s="14"/>
      <c r="O223">
        <f>COUNTIF('Sede Med Ok'!$C:$C,'Cabula Med OK'!C223) + COUNTIF('Barra Med OK'!$C:$C,'Cabula Med OK'!C223) + COUNTIF('Boca do Rio Med OK'!$C:$C,'Cabula Med OK'!C223) + COUNTIF('Brotas Med OK'!$C:$C,'Cabula Med OK'!C223) + COUNTIF('Cajazeiras Med OK'!$C:$C,'Cabula Med OK'!C223) + COUNTIF('CH Med OK'!$C:$C,'Cabula Med OK'!C223) + COUNTIF('Itapagipe Med OK'!$C:$C,'Cabula Med OK'!C223) + COUNTIF('Itapuã Med OK'!$C:$C,'Cabula Med OK'!C223) + COUNTIF('Liberdade Med OK'!$C:$C,'Cabula Med OK'!C223) + COUNTIF('Pau da Lima Med OK'!$C:$C,'Cabula Med OK'!C223) + COUNTIF('SCV Med OK'!$C:$C,'Cabula Med OK'!C223) + COUNTIF('Subúrbio Med OK'!$C:$C,'Cabula Med OK'!C223) + COUNTIF('DVIS Med OK'!$C:$C,'Cabula Med OK'!C223) + COUNTIF('CR Med OK'!$C:$C,'Cabula Med OK'!C223) + COUNTIF('CCZ Med OK'!$C:$C,'Cabula Med OK'!C223) + COUNTIF('DRCA Med OK'!$C:$C,'Cabula Med OK'!C223) + COUNTIF('SAMU Med OK'!$C:$C,'Cabula Med OK'!C223) + COUNTIF('ESPS Med OK'!$C:$C,'Cabula Med OK'!C223) + COUNTIF('LACEM Med OK'!$C:$C,'Cabula Med OK'!C223)</f>
        <v>0</v>
      </c>
    </row>
    <row r="224" spans="1:15" ht="13.5" customHeight="1">
      <c r="A224" s="15" t="s">
        <v>18</v>
      </c>
      <c r="B224" s="61">
        <v>45536</v>
      </c>
      <c r="C224" s="14">
        <v>12056</v>
      </c>
      <c r="D224" s="61">
        <v>45658</v>
      </c>
      <c r="E224" s="61">
        <v>45687</v>
      </c>
      <c r="F224" s="42">
        <f t="shared" si="23"/>
        <v>30</v>
      </c>
      <c r="G224" s="205">
        <v>235</v>
      </c>
      <c r="H224" s="14">
        <v>1</v>
      </c>
      <c r="I224" s="501">
        <f t="shared" si="24"/>
        <v>235</v>
      </c>
      <c r="J224" s="15" t="s">
        <v>298</v>
      </c>
      <c r="K224" s="14"/>
      <c r="O224">
        <f>COUNTIF('Sede Med Ok'!$C:$C,'Cabula Med OK'!C224) + COUNTIF('Barra Med OK'!$C:$C,'Cabula Med OK'!C224) + COUNTIF('Boca do Rio Med OK'!$C:$C,'Cabula Med OK'!C224) + COUNTIF('Brotas Med OK'!$C:$C,'Cabula Med OK'!C224) + COUNTIF('Cajazeiras Med OK'!$C:$C,'Cabula Med OK'!C224) + COUNTIF('CH Med OK'!$C:$C,'Cabula Med OK'!C224) + COUNTIF('Itapagipe Med OK'!$C:$C,'Cabula Med OK'!C224) + COUNTIF('Itapuã Med OK'!$C:$C,'Cabula Med OK'!C224) + COUNTIF('Liberdade Med OK'!$C:$C,'Cabula Med OK'!C224) + COUNTIF('Pau da Lima Med OK'!$C:$C,'Cabula Med OK'!C224) + COUNTIF('SCV Med OK'!$C:$C,'Cabula Med OK'!C224) + COUNTIF('Subúrbio Med OK'!$C:$C,'Cabula Med OK'!C224) + COUNTIF('DVIS Med OK'!$C:$C,'Cabula Med OK'!C224) + COUNTIF('CR Med OK'!$C:$C,'Cabula Med OK'!C224) + COUNTIF('CCZ Med OK'!$C:$C,'Cabula Med OK'!C224) + COUNTIF('DRCA Med OK'!$C:$C,'Cabula Med OK'!C224) + COUNTIF('SAMU Med OK'!$C:$C,'Cabula Med OK'!C224) + COUNTIF('ESPS Med OK'!$C:$C,'Cabula Med OK'!C224) + COUNTIF('LACEM Med OK'!$C:$C,'Cabula Med OK'!C224)</f>
        <v>0</v>
      </c>
    </row>
    <row r="225" spans="1:15" ht="13.5" customHeight="1">
      <c r="A225" s="15" t="s">
        <v>18</v>
      </c>
      <c r="B225" s="61">
        <v>45536</v>
      </c>
      <c r="C225" s="14">
        <v>12057</v>
      </c>
      <c r="D225" s="61">
        <v>45658</v>
      </c>
      <c r="E225" s="61">
        <v>45687</v>
      </c>
      <c r="F225" s="42">
        <f t="shared" si="23"/>
        <v>30</v>
      </c>
      <c r="G225" s="205">
        <v>235</v>
      </c>
      <c r="H225" s="14">
        <v>1</v>
      </c>
      <c r="I225" s="501">
        <f t="shared" si="24"/>
        <v>235</v>
      </c>
      <c r="J225" s="15" t="s">
        <v>262</v>
      </c>
      <c r="K225" s="14"/>
      <c r="O225">
        <f>COUNTIF('Sede Med Ok'!$C:$C,'Cabula Med OK'!C225) + COUNTIF('Barra Med OK'!$C:$C,'Cabula Med OK'!C225) + COUNTIF('Boca do Rio Med OK'!$C:$C,'Cabula Med OK'!C225) + COUNTIF('Brotas Med OK'!$C:$C,'Cabula Med OK'!C225) + COUNTIF('Cajazeiras Med OK'!$C:$C,'Cabula Med OK'!C225) + COUNTIF('CH Med OK'!$C:$C,'Cabula Med OK'!C225) + COUNTIF('Itapagipe Med OK'!$C:$C,'Cabula Med OK'!C225) + COUNTIF('Itapuã Med OK'!$C:$C,'Cabula Med OK'!C225) + COUNTIF('Liberdade Med OK'!$C:$C,'Cabula Med OK'!C225) + COUNTIF('Pau da Lima Med OK'!$C:$C,'Cabula Med OK'!C225) + COUNTIF('SCV Med OK'!$C:$C,'Cabula Med OK'!C225) + COUNTIF('Subúrbio Med OK'!$C:$C,'Cabula Med OK'!C225) + COUNTIF('DVIS Med OK'!$C:$C,'Cabula Med OK'!C225) + COUNTIF('CR Med OK'!$C:$C,'Cabula Med OK'!C225) + COUNTIF('CCZ Med OK'!$C:$C,'Cabula Med OK'!C225) + COUNTIF('DRCA Med OK'!$C:$C,'Cabula Med OK'!C225) + COUNTIF('SAMU Med OK'!$C:$C,'Cabula Med OK'!C225) + COUNTIF('ESPS Med OK'!$C:$C,'Cabula Med OK'!C225) + COUNTIF('LACEM Med OK'!$C:$C,'Cabula Med OK'!C225)</f>
        <v>0</v>
      </c>
    </row>
    <row r="226" spans="1:15" ht="13.5" customHeight="1">
      <c r="A226" s="15" t="s">
        <v>18</v>
      </c>
      <c r="B226" s="61">
        <v>45536</v>
      </c>
      <c r="C226" s="14">
        <v>12060</v>
      </c>
      <c r="D226" s="61">
        <v>45658</v>
      </c>
      <c r="E226" s="61">
        <v>45687</v>
      </c>
      <c r="F226" s="42">
        <f t="shared" si="23"/>
        <v>30</v>
      </c>
      <c r="G226" s="205">
        <v>235</v>
      </c>
      <c r="H226" s="14">
        <v>1</v>
      </c>
      <c r="I226" s="501">
        <f t="shared" si="24"/>
        <v>235</v>
      </c>
      <c r="J226" s="15" t="s">
        <v>297</v>
      </c>
      <c r="K226" s="14"/>
      <c r="O226">
        <f>COUNTIF('Sede Med Ok'!$C:$C,'Cabula Med OK'!C226) + COUNTIF('Barra Med OK'!$C:$C,'Cabula Med OK'!C226) + COUNTIF('Boca do Rio Med OK'!$C:$C,'Cabula Med OK'!C226) + COUNTIF('Brotas Med OK'!$C:$C,'Cabula Med OK'!C226) + COUNTIF('Cajazeiras Med OK'!$C:$C,'Cabula Med OK'!C226) + COUNTIF('CH Med OK'!$C:$C,'Cabula Med OK'!C226) + COUNTIF('Itapagipe Med OK'!$C:$C,'Cabula Med OK'!C226) + COUNTIF('Itapuã Med OK'!$C:$C,'Cabula Med OK'!C226) + COUNTIF('Liberdade Med OK'!$C:$C,'Cabula Med OK'!C226) + COUNTIF('Pau da Lima Med OK'!$C:$C,'Cabula Med OK'!C226) + COUNTIF('SCV Med OK'!$C:$C,'Cabula Med OK'!C226) + COUNTIF('Subúrbio Med OK'!$C:$C,'Cabula Med OK'!C226) + COUNTIF('DVIS Med OK'!$C:$C,'Cabula Med OK'!C226) + COUNTIF('CR Med OK'!$C:$C,'Cabula Med OK'!C226) + COUNTIF('CCZ Med OK'!$C:$C,'Cabula Med OK'!C226) + COUNTIF('DRCA Med OK'!$C:$C,'Cabula Med OK'!C226) + COUNTIF('SAMU Med OK'!$C:$C,'Cabula Med OK'!C226) + COUNTIF('ESPS Med OK'!$C:$C,'Cabula Med OK'!C226) + COUNTIF('LACEM Med OK'!$C:$C,'Cabula Med OK'!C226)</f>
        <v>0</v>
      </c>
    </row>
    <row r="227" spans="1:15" ht="13.5" customHeight="1">
      <c r="A227" s="15" t="s">
        <v>18</v>
      </c>
      <c r="B227" s="61">
        <v>45536</v>
      </c>
      <c r="C227" s="14">
        <v>12064</v>
      </c>
      <c r="D227" s="61">
        <v>45658</v>
      </c>
      <c r="E227" s="61">
        <v>45687</v>
      </c>
      <c r="F227" s="42">
        <f t="shared" si="23"/>
        <v>30</v>
      </c>
      <c r="G227" s="205">
        <v>235</v>
      </c>
      <c r="H227" s="14">
        <v>1</v>
      </c>
      <c r="I227" s="501">
        <f t="shared" si="24"/>
        <v>235</v>
      </c>
      <c r="J227" s="15" t="s">
        <v>278</v>
      </c>
      <c r="K227" s="14"/>
      <c r="O227">
        <f>COUNTIF('Sede Med Ok'!$C:$C,'Cabula Med OK'!C227) + COUNTIF('Barra Med OK'!$C:$C,'Cabula Med OK'!C227) + COUNTIF('Boca do Rio Med OK'!$C:$C,'Cabula Med OK'!C227) + COUNTIF('Brotas Med OK'!$C:$C,'Cabula Med OK'!C227) + COUNTIF('Cajazeiras Med OK'!$C:$C,'Cabula Med OK'!C227) + COUNTIF('CH Med OK'!$C:$C,'Cabula Med OK'!C227) + COUNTIF('Itapagipe Med OK'!$C:$C,'Cabula Med OK'!C227) + COUNTIF('Itapuã Med OK'!$C:$C,'Cabula Med OK'!C227) + COUNTIF('Liberdade Med OK'!$C:$C,'Cabula Med OK'!C227) + COUNTIF('Pau da Lima Med OK'!$C:$C,'Cabula Med OK'!C227) + COUNTIF('SCV Med OK'!$C:$C,'Cabula Med OK'!C227) + COUNTIF('Subúrbio Med OK'!$C:$C,'Cabula Med OK'!C227) + COUNTIF('DVIS Med OK'!$C:$C,'Cabula Med OK'!C227) + COUNTIF('CR Med OK'!$C:$C,'Cabula Med OK'!C227) + COUNTIF('CCZ Med OK'!$C:$C,'Cabula Med OK'!C227) + COUNTIF('DRCA Med OK'!$C:$C,'Cabula Med OK'!C227) + COUNTIF('SAMU Med OK'!$C:$C,'Cabula Med OK'!C227) + COUNTIF('ESPS Med OK'!$C:$C,'Cabula Med OK'!C227) + COUNTIF('LACEM Med OK'!$C:$C,'Cabula Med OK'!C227)</f>
        <v>0</v>
      </c>
    </row>
    <row r="228" spans="1:15" ht="13.5" customHeight="1">
      <c r="A228" s="15" t="s">
        <v>18</v>
      </c>
      <c r="B228" s="61">
        <v>45536</v>
      </c>
      <c r="C228" s="14">
        <v>12072</v>
      </c>
      <c r="D228" s="61">
        <v>45658</v>
      </c>
      <c r="E228" s="61">
        <v>45687</v>
      </c>
      <c r="F228" s="42">
        <f t="shared" si="23"/>
        <v>30</v>
      </c>
      <c r="G228" s="205">
        <v>235</v>
      </c>
      <c r="H228" s="14">
        <v>1</v>
      </c>
      <c r="I228" s="501">
        <f t="shared" si="24"/>
        <v>235</v>
      </c>
      <c r="J228" s="15" t="s">
        <v>220</v>
      </c>
      <c r="K228" s="14"/>
      <c r="O228">
        <f>COUNTIF('Sede Med Ok'!$C:$C,'Cabula Med OK'!C228) + COUNTIF('Barra Med OK'!$C:$C,'Cabula Med OK'!C228) + COUNTIF('Boca do Rio Med OK'!$C:$C,'Cabula Med OK'!C228) + COUNTIF('Brotas Med OK'!$C:$C,'Cabula Med OK'!C228) + COUNTIF('Cajazeiras Med OK'!$C:$C,'Cabula Med OK'!C228) + COUNTIF('CH Med OK'!$C:$C,'Cabula Med OK'!C228) + COUNTIF('Itapagipe Med OK'!$C:$C,'Cabula Med OK'!C228) + COUNTIF('Itapuã Med OK'!$C:$C,'Cabula Med OK'!C228) + COUNTIF('Liberdade Med OK'!$C:$C,'Cabula Med OK'!C228) + COUNTIF('Pau da Lima Med OK'!$C:$C,'Cabula Med OK'!C228) + COUNTIF('SCV Med OK'!$C:$C,'Cabula Med OK'!C228) + COUNTIF('Subúrbio Med OK'!$C:$C,'Cabula Med OK'!C228) + COUNTIF('DVIS Med OK'!$C:$C,'Cabula Med OK'!C228) + COUNTIF('CR Med OK'!$C:$C,'Cabula Med OK'!C228) + COUNTIF('CCZ Med OK'!$C:$C,'Cabula Med OK'!C228) + COUNTIF('DRCA Med OK'!$C:$C,'Cabula Med OK'!C228) + COUNTIF('SAMU Med OK'!$C:$C,'Cabula Med OK'!C228) + COUNTIF('ESPS Med OK'!$C:$C,'Cabula Med OK'!C228) + COUNTIF('LACEM Med OK'!$C:$C,'Cabula Med OK'!C228)</f>
        <v>0</v>
      </c>
    </row>
    <row r="229" spans="1:15" ht="13.5" customHeight="1">
      <c r="A229" s="15" t="s">
        <v>18</v>
      </c>
      <c r="B229" s="61">
        <v>45536</v>
      </c>
      <c r="C229" s="14">
        <v>12067</v>
      </c>
      <c r="D229" s="61">
        <v>45658</v>
      </c>
      <c r="E229" s="61">
        <v>45687</v>
      </c>
      <c r="F229" s="42">
        <f t="shared" si="23"/>
        <v>30</v>
      </c>
      <c r="G229" s="205">
        <v>235</v>
      </c>
      <c r="H229" s="14">
        <v>1</v>
      </c>
      <c r="I229" s="501">
        <f t="shared" si="24"/>
        <v>235</v>
      </c>
      <c r="J229" s="15" t="s">
        <v>182</v>
      </c>
      <c r="K229" s="14"/>
      <c r="O229">
        <f>COUNTIF('Sede Med Ok'!$C:$C,'Cabula Med OK'!C229) + COUNTIF('Barra Med OK'!$C:$C,'Cabula Med OK'!C229) + COUNTIF('Boca do Rio Med OK'!$C:$C,'Cabula Med OK'!C229) + COUNTIF('Brotas Med OK'!$C:$C,'Cabula Med OK'!C229) + COUNTIF('Cajazeiras Med OK'!$C:$C,'Cabula Med OK'!C229) + COUNTIF('CH Med OK'!$C:$C,'Cabula Med OK'!C229) + COUNTIF('Itapagipe Med OK'!$C:$C,'Cabula Med OK'!C229) + COUNTIF('Itapuã Med OK'!$C:$C,'Cabula Med OK'!C229) + COUNTIF('Liberdade Med OK'!$C:$C,'Cabula Med OK'!C229) + COUNTIF('Pau da Lima Med OK'!$C:$C,'Cabula Med OK'!C229) + COUNTIF('SCV Med OK'!$C:$C,'Cabula Med OK'!C229) + COUNTIF('Subúrbio Med OK'!$C:$C,'Cabula Med OK'!C229) + COUNTIF('DVIS Med OK'!$C:$C,'Cabula Med OK'!C229) + COUNTIF('CR Med OK'!$C:$C,'Cabula Med OK'!C229) + COUNTIF('CCZ Med OK'!$C:$C,'Cabula Med OK'!C229) + COUNTIF('DRCA Med OK'!$C:$C,'Cabula Med OK'!C229) + COUNTIF('SAMU Med OK'!$C:$C,'Cabula Med OK'!C229) + COUNTIF('ESPS Med OK'!$C:$C,'Cabula Med OK'!C229) + COUNTIF('LACEM Med OK'!$C:$C,'Cabula Med OK'!C229)</f>
        <v>0</v>
      </c>
    </row>
    <row r="230" spans="1:15" ht="13.5" customHeight="1">
      <c r="A230" s="15" t="s">
        <v>18</v>
      </c>
      <c r="B230" s="61">
        <v>45536</v>
      </c>
      <c r="C230" s="14">
        <v>12053</v>
      </c>
      <c r="D230" s="61">
        <v>45658</v>
      </c>
      <c r="E230" s="61">
        <v>45687</v>
      </c>
      <c r="F230" s="42">
        <f t="shared" si="23"/>
        <v>30</v>
      </c>
      <c r="G230" s="205">
        <v>235</v>
      </c>
      <c r="H230" s="14">
        <v>1</v>
      </c>
      <c r="I230" s="501">
        <f t="shared" si="24"/>
        <v>235</v>
      </c>
      <c r="J230" s="15" t="s">
        <v>193</v>
      </c>
      <c r="K230" s="14"/>
      <c r="O230">
        <f>COUNTIF('Sede Med Ok'!$C:$C,'Cabula Med OK'!C230) + COUNTIF('Barra Med OK'!$C:$C,'Cabula Med OK'!C230) + COUNTIF('Boca do Rio Med OK'!$C:$C,'Cabula Med OK'!C230) + COUNTIF('Brotas Med OK'!$C:$C,'Cabula Med OK'!C230) + COUNTIF('Cajazeiras Med OK'!$C:$C,'Cabula Med OK'!C230) + COUNTIF('CH Med OK'!$C:$C,'Cabula Med OK'!C230) + COUNTIF('Itapagipe Med OK'!$C:$C,'Cabula Med OK'!C230) + COUNTIF('Itapuã Med OK'!$C:$C,'Cabula Med OK'!C230) + COUNTIF('Liberdade Med OK'!$C:$C,'Cabula Med OK'!C230) + COUNTIF('Pau da Lima Med OK'!$C:$C,'Cabula Med OK'!C230) + COUNTIF('SCV Med OK'!$C:$C,'Cabula Med OK'!C230) + COUNTIF('Subúrbio Med OK'!$C:$C,'Cabula Med OK'!C230) + COUNTIF('DVIS Med OK'!$C:$C,'Cabula Med OK'!C230) + COUNTIF('CR Med OK'!$C:$C,'Cabula Med OK'!C230) + COUNTIF('CCZ Med OK'!$C:$C,'Cabula Med OK'!C230) + COUNTIF('DRCA Med OK'!$C:$C,'Cabula Med OK'!C230) + COUNTIF('SAMU Med OK'!$C:$C,'Cabula Med OK'!C230) + COUNTIF('ESPS Med OK'!$C:$C,'Cabula Med OK'!C230) + COUNTIF('LACEM Med OK'!$C:$C,'Cabula Med OK'!C230)</f>
        <v>0</v>
      </c>
    </row>
    <row r="231" spans="1:15" ht="13.5" customHeight="1">
      <c r="A231" s="15" t="s">
        <v>18</v>
      </c>
      <c r="B231" s="61">
        <v>45536</v>
      </c>
      <c r="C231" s="14">
        <v>12070</v>
      </c>
      <c r="D231" s="61">
        <v>45658</v>
      </c>
      <c r="E231" s="61">
        <v>45687</v>
      </c>
      <c r="F231" s="42">
        <f t="shared" si="23"/>
        <v>30</v>
      </c>
      <c r="G231" s="205">
        <v>235</v>
      </c>
      <c r="H231" s="14">
        <v>1</v>
      </c>
      <c r="I231" s="501">
        <f t="shared" si="24"/>
        <v>235</v>
      </c>
      <c r="J231" s="15" t="s">
        <v>149</v>
      </c>
      <c r="K231" s="14"/>
      <c r="O231">
        <f>COUNTIF('Sede Med Ok'!$C:$C,'Cabula Med OK'!C231) + COUNTIF('Barra Med OK'!$C:$C,'Cabula Med OK'!C231) + COUNTIF('Boca do Rio Med OK'!$C:$C,'Cabula Med OK'!C231) + COUNTIF('Brotas Med OK'!$C:$C,'Cabula Med OK'!C231) + COUNTIF('Cajazeiras Med OK'!$C:$C,'Cabula Med OK'!C231) + COUNTIF('CH Med OK'!$C:$C,'Cabula Med OK'!C231) + COUNTIF('Itapagipe Med OK'!$C:$C,'Cabula Med OK'!C231) + COUNTIF('Itapuã Med OK'!$C:$C,'Cabula Med OK'!C231) + COUNTIF('Liberdade Med OK'!$C:$C,'Cabula Med OK'!C231) + COUNTIF('Pau da Lima Med OK'!$C:$C,'Cabula Med OK'!C231) + COUNTIF('SCV Med OK'!$C:$C,'Cabula Med OK'!C231) + COUNTIF('Subúrbio Med OK'!$C:$C,'Cabula Med OK'!C231) + COUNTIF('DVIS Med OK'!$C:$C,'Cabula Med OK'!C231) + COUNTIF('CR Med OK'!$C:$C,'Cabula Med OK'!C231) + COUNTIF('CCZ Med OK'!$C:$C,'Cabula Med OK'!C231) + COUNTIF('DRCA Med OK'!$C:$C,'Cabula Med OK'!C231) + COUNTIF('SAMU Med OK'!$C:$C,'Cabula Med OK'!C231) + COUNTIF('ESPS Med OK'!$C:$C,'Cabula Med OK'!C231) + COUNTIF('LACEM Med OK'!$C:$C,'Cabula Med OK'!C231)</f>
        <v>0</v>
      </c>
    </row>
    <row r="232" spans="1:15" ht="13.5" customHeight="1">
      <c r="A232" s="15" t="s">
        <v>18</v>
      </c>
      <c r="B232" s="61">
        <v>45536</v>
      </c>
      <c r="C232" s="14">
        <v>12071</v>
      </c>
      <c r="D232" s="61">
        <v>45658</v>
      </c>
      <c r="E232" s="61">
        <v>45687</v>
      </c>
      <c r="F232" s="42">
        <f t="shared" si="23"/>
        <v>30</v>
      </c>
      <c r="G232" s="205">
        <v>235</v>
      </c>
      <c r="H232" s="14">
        <v>1</v>
      </c>
      <c r="I232" s="501">
        <f t="shared" si="24"/>
        <v>235</v>
      </c>
      <c r="J232" s="15" t="s">
        <v>149</v>
      </c>
      <c r="K232" s="14"/>
      <c r="O232">
        <f>COUNTIF('Sede Med Ok'!$C:$C,'Cabula Med OK'!C232) + COUNTIF('Barra Med OK'!$C:$C,'Cabula Med OK'!C232) + COUNTIF('Boca do Rio Med OK'!$C:$C,'Cabula Med OK'!C232) + COUNTIF('Brotas Med OK'!$C:$C,'Cabula Med OK'!C232) + COUNTIF('Cajazeiras Med OK'!$C:$C,'Cabula Med OK'!C232) + COUNTIF('CH Med OK'!$C:$C,'Cabula Med OK'!C232) + COUNTIF('Itapagipe Med OK'!$C:$C,'Cabula Med OK'!C232) + COUNTIF('Itapuã Med OK'!$C:$C,'Cabula Med OK'!C232) + COUNTIF('Liberdade Med OK'!$C:$C,'Cabula Med OK'!C232) + COUNTIF('Pau da Lima Med OK'!$C:$C,'Cabula Med OK'!C232) + COUNTIF('SCV Med OK'!$C:$C,'Cabula Med OK'!C232) + COUNTIF('Subúrbio Med OK'!$C:$C,'Cabula Med OK'!C232) + COUNTIF('DVIS Med OK'!$C:$C,'Cabula Med OK'!C232) + COUNTIF('CR Med OK'!$C:$C,'Cabula Med OK'!C232) + COUNTIF('CCZ Med OK'!$C:$C,'Cabula Med OK'!C232) + COUNTIF('DRCA Med OK'!$C:$C,'Cabula Med OK'!C232) + COUNTIF('SAMU Med OK'!$C:$C,'Cabula Med OK'!C232) + COUNTIF('ESPS Med OK'!$C:$C,'Cabula Med OK'!C232) + COUNTIF('LACEM Med OK'!$C:$C,'Cabula Med OK'!C232)</f>
        <v>0</v>
      </c>
    </row>
    <row r="233" spans="1:15" ht="13.5" customHeight="1">
      <c r="A233" s="15" t="s">
        <v>18</v>
      </c>
      <c r="B233" s="61">
        <v>45536</v>
      </c>
      <c r="C233" s="14">
        <v>12051</v>
      </c>
      <c r="D233" s="61">
        <v>45658</v>
      </c>
      <c r="E233" s="61">
        <v>45687</v>
      </c>
      <c r="F233" s="42">
        <f t="shared" si="23"/>
        <v>30</v>
      </c>
      <c r="G233" s="205">
        <v>235</v>
      </c>
      <c r="H233" s="14">
        <v>1</v>
      </c>
      <c r="I233" s="501">
        <f t="shared" si="24"/>
        <v>235</v>
      </c>
      <c r="J233" s="15" t="s">
        <v>112</v>
      </c>
      <c r="K233" s="14"/>
      <c r="O233">
        <f>COUNTIF('Sede Med Ok'!$C:$C,'Cabula Med OK'!C233) + COUNTIF('Barra Med OK'!$C:$C,'Cabula Med OK'!C233) + COUNTIF('Boca do Rio Med OK'!$C:$C,'Cabula Med OK'!C233) + COUNTIF('Brotas Med OK'!$C:$C,'Cabula Med OK'!C233) + COUNTIF('Cajazeiras Med OK'!$C:$C,'Cabula Med OK'!C233) + COUNTIF('CH Med OK'!$C:$C,'Cabula Med OK'!C233) + COUNTIF('Itapagipe Med OK'!$C:$C,'Cabula Med OK'!C233) + COUNTIF('Itapuã Med OK'!$C:$C,'Cabula Med OK'!C233) + COUNTIF('Liberdade Med OK'!$C:$C,'Cabula Med OK'!C233) + COUNTIF('Pau da Lima Med OK'!$C:$C,'Cabula Med OK'!C233) + COUNTIF('SCV Med OK'!$C:$C,'Cabula Med OK'!C233) + COUNTIF('Subúrbio Med OK'!$C:$C,'Cabula Med OK'!C233) + COUNTIF('DVIS Med OK'!$C:$C,'Cabula Med OK'!C233) + COUNTIF('CR Med OK'!$C:$C,'Cabula Med OK'!C233) + COUNTIF('CCZ Med OK'!$C:$C,'Cabula Med OK'!C233) + COUNTIF('DRCA Med OK'!$C:$C,'Cabula Med OK'!C233) + COUNTIF('SAMU Med OK'!$C:$C,'Cabula Med OK'!C233) + COUNTIF('ESPS Med OK'!$C:$C,'Cabula Med OK'!C233) + COUNTIF('LACEM Med OK'!$C:$C,'Cabula Med OK'!C233)</f>
        <v>0</v>
      </c>
    </row>
    <row r="234" spans="1:15" ht="13.5" customHeight="1">
      <c r="A234" s="15" t="s">
        <v>18</v>
      </c>
      <c r="B234" s="61">
        <v>45536</v>
      </c>
      <c r="C234" s="14">
        <v>12069</v>
      </c>
      <c r="D234" s="61">
        <v>45658</v>
      </c>
      <c r="E234" s="61">
        <v>45687</v>
      </c>
      <c r="F234" s="42">
        <f t="shared" si="23"/>
        <v>30</v>
      </c>
      <c r="G234" s="205">
        <v>235</v>
      </c>
      <c r="H234" s="14">
        <v>1</v>
      </c>
      <c r="I234" s="501">
        <f t="shared" si="24"/>
        <v>235</v>
      </c>
      <c r="J234" s="15" t="s">
        <v>228</v>
      </c>
      <c r="K234" s="14"/>
      <c r="O234">
        <f>COUNTIF('Sede Med Ok'!$C:$C,'Cabula Med OK'!C234) + COUNTIF('Barra Med OK'!$C:$C,'Cabula Med OK'!C234) + COUNTIF('Boca do Rio Med OK'!$C:$C,'Cabula Med OK'!C234) + COUNTIF('Brotas Med OK'!$C:$C,'Cabula Med OK'!C234) + COUNTIF('Cajazeiras Med OK'!$C:$C,'Cabula Med OK'!C234) + COUNTIF('CH Med OK'!$C:$C,'Cabula Med OK'!C234) + COUNTIF('Itapagipe Med OK'!$C:$C,'Cabula Med OK'!C234) + COUNTIF('Itapuã Med OK'!$C:$C,'Cabula Med OK'!C234) + COUNTIF('Liberdade Med OK'!$C:$C,'Cabula Med OK'!C234) + COUNTIF('Pau da Lima Med OK'!$C:$C,'Cabula Med OK'!C234) + COUNTIF('SCV Med OK'!$C:$C,'Cabula Med OK'!C234) + COUNTIF('Subúrbio Med OK'!$C:$C,'Cabula Med OK'!C234) + COUNTIF('DVIS Med OK'!$C:$C,'Cabula Med OK'!C234) + COUNTIF('CR Med OK'!$C:$C,'Cabula Med OK'!C234) + COUNTIF('CCZ Med OK'!$C:$C,'Cabula Med OK'!C234) + COUNTIF('DRCA Med OK'!$C:$C,'Cabula Med OK'!C234) + COUNTIF('SAMU Med OK'!$C:$C,'Cabula Med OK'!C234) + COUNTIF('ESPS Med OK'!$C:$C,'Cabula Med OK'!C234) + COUNTIF('LACEM Med OK'!$C:$C,'Cabula Med OK'!C234)</f>
        <v>0</v>
      </c>
    </row>
    <row r="235" spans="1:15" ht="13.5" customHeight="1">
      <c r="A235" s="15" t="s">
        <v>18</v>
      </c>
      <c r="B235" s="61">
        <v>45536</v>
      </c>
      <c r="C235" s="14">
        <v>12052</v>
      </c>
      <c r="D235" s="61">
        <v>45658</v>
      </c>
      <c r="E235" s="61">
        <v>45687</v>
      </c>
      <c r="F235" s="42">
        <f t="shared" si="23"/>
        <v>30</v>
      </c>
      <c r="G235" s="205">
        <v>235</v>
      </c>
      <c r="H235" s="14">
        <v>1</v>
      </c>
      <c r="I235" s="501">
        <f t="shared" si="24"/>
        <v>235</v>
      </c>
      <c r="J235" s="15" t="s">
        <v>360</v>
      </c>
      <c r="K235" s="14"/>
      <c r="O235">
        <f>COUNTIF('Sede Med Ok'!$C:$C,'Cabula Med OK'!C235) + COUNTIF('Barra Med OK'!$C:$C,'Cabula Med OK'!C235) + COUNTIF('Boca do Rio Med OK'!$C:$C,'Cabula Med OK'!C235) + COUNTIF('Brotas Med OK'!$C:$C,'Cabula Med OK'!C235) + COUNTIF('Cajazeiras Med OK'!$C:$C,'Cabula Med OK'!C235) + COUNTIF('CH Med OK'!$C:$C,'Cabula Med OK'!C235) + COUNTIF('Itapagipe Med OK'!$C:$C,'Cabula Med OK'!C235) + COUNTIF('Itapuã Med OK'!$C:$C,'Cabula Med OK'!C235) + COUNTIF('Liberdade Med OK'!$C:$C,'Cabula Med OK'!C235) + COUNTIF('Pau da Lima Med OK'!$C:$C,'Cabula Med OK'!C235) + COUNTIF('SCV Med OK'!$C:$C,'Cabula Med OK'!C235) + COUNTIF('Subúrbio Med OK'!$C:$C,'Cabula Med OK'!C235) + COUNTIF('DVIS Med OK'!$C:$C,'Cabula Med OK'!C235) + COUNTIF('CR Med OK'!$C:$C,'Cabula Med OK'!C235) + COUNTIF('CCZ Med OK'!$C:$C,'Cabula Med OK'!C235) + COUNTIF('DRCA Med OK'!$C:$C,'Cabula Med OK'!C235) + COUNTIF('SAMU Med OK'!$C:$C,'Cabula Med OK'!C235) + COUNTIF('ESPS Med OK'!$C:$C,'Cabula Med OK'!C235) + COUNTIF('LACEM Med OK'!$C:$C,'Cabula Med OK'!C235)</f>
        <v>0</v>
      </c>
    </row>
    <row r="236" spans="1:15" ht="13.5" customHeight="1">
      <c r="A236" s="15" t="s">
        <v>18</v>
      </c>
      <c r="B236" s="61">
        <v>45536</v>
      </c>
      <c r="C236" s="14">
        <v>8581</v>
      </c>
      <c r="D236" s="61">
        <v>45658</v>
      </c>
      <c r="E236" s="61">
        <v>45687</v>
      </c>
      <c r="F236" s="42">
        <f t="shared" si="23"/>
        <v>30</v>
      </c>
      <c r="G236" s="205">
        <v>235</v>
      </c>
      <c r="H236" s="14">
        <v>1</v>
      </c>
      <c r="I236" s="501">
        <f t="shared" si="24"/>
        <v>235</v>
      </c>
      <c r="J236" s="15" t="s">
        <v>216</v>
      </c>
      <c r="K236" s="14"/>
      <c r="O236">
        <f>COUNTIF('Sede Med Ok'!$C:$C,'Cabula Med OK'!C236) + COUNTIF('Barra Med OK'!$C:$C,'Cabula Med OK'!C236) + COUNTIF('Boca do Rio Med OK'!$C:$C,'Cabula Med OK'!C236) + COUNTIF('Brotas Med OK'!$C:$C,'Cabula Med OK'!C236) + COUNTIF('Cajazeiras Med OK'!$C:$C,'Cabula Med OK'!C236) + COUNTIF('CH Med OK'!$C:$C,'Cabula Med OK'!C236) + COUNTIF('Itapagipe Med OK'!$C:$C,'Cabula Med OK'!C236) + COUNTIF('Itapuã Med OK'!$C:$C,'Cabula Med OK'!C236) + COUNTIF('Liberdade Med OK'!$C:$C,'Cabula Med OK'!C236) + COUNTIF('Pau da Lima Med OK'!$C:$C,'Cabula Med OK'!C236) + COUNTIF('SCV Med OK'!$C:$C,'Cabula Med OK'!C236) + COUNTIF('Subúrbio Med OK'!$C:$C,'Cabula Med OK'!C236) + COUNTIF('DVIS Med OK'!$C:$C,'Cabula Med OK'!C236) + COUNTIF('CR Med OK'!$C:$C,'Cabula Med OK'!C236) + COUNTIF('CCZ Med OK'!$C:$C,'Cabula Med OK'!C236) + COUNTIF('DRCA Med OK'!$C:$C,'Cabula Med OK'!C236) + COUNTIF('SAMU Med OK'!$C:$C,'Cabula Med OK'!C236) + COUNTIF('ESPS Med OK'!$C:$C,'Cabula Med OK'!C236) + COUNTIF('LACEM Med OK'!$C:$C,'Cabula Med OK'!C236)</f>
        <v>0</v>
      </c>
    </row>
    <row r="237" spans="1:15" ht="13.5" customHeight="1">
      <c r="A237" s="15"/>
      <c r="B237" s="14"/>
      <c r="C237" s="14"/>
      <c r="D237" s="66"/>
      <c r="E237" s="66"/>
      <c r="F237" s="42"/>
      <c r="G237" s="68"/>
      <c r="H237" s="14"/>
      <c r="I237" s="498">
        <v>0</v>
      </c>
      <c r="J237" s="15"/>
      <c r="K237" s="14"/>
      <c r="O237">
        <f>COUNTIF('Sede Med Ok'!$C:$C,'Cabula Med OK'!C237) + COUNTIF('Barra Med OK'!$C:$C,'Cabula Med OK'!C237) + COUNTIF('Boca do Rio Med OK'!$C:$C,'Cabula Med OK'!C237) + COUNTIF('Brotas Med OK'!$C:$C,'Cabula Med OK'!C237) + COUNTIF('Cajazeiras Med OK'!$C:$C,'Cabula Med OK'!C237) + COUNTIF('CH Med OK'!$C:$C,'Cabula Med OK'!C237) + COUNTIF('Itapagipe Med OK'!$C:$C,'Cabula Med OK'!C237) + COUNTIF('Itapuã Med OK'!$C:$C,'Cabula Med OK'!C237) + COUNTIF('Liberdade Med OK'!$C:$C,'Cabula Med OK'!C237) + COUNTIF('Pau da Lima Med OK'!$C:$C,'Cabula Med OK'!C237) + COUNTIF('SCV Med OK'!$C:$C,'Cabula Med OK'!C237) + COUNTIF('Subúrbio Med OK'!$C:$C,'Cabula Med OK'!C237) + COUNTIF('DVIS Med OK'!$C:$C,'Cabula Med OK'!C237) + COUNTIF('CR Med OK'!$C:$C,'Cabula Med OK'!C237) + COUNTIF('CCZ Med OK'!$C:$C,'Cabula Med OK'!C237) + COUNTIF('DRCA Med OK'!$C:$C,'Cabula Med OK'!C237) + COUNTIF('SAMU Med OK'!$C:$C,'Cabula Med OK'!C237) + COUNTIF('ESPS Med OK'!$C:$C,'Cabula Med OK'!C237) + COUNTIF('LACEM Med OK'!$C:$C,'Cabula Med OK'!C237)</f>
        <v>0</v>
      </c>
    </row>
    <row r="238" spans="1:15" ht="13.5" customHeight="1">
      <c r="A238" s="38" t="s">
        <v>359</v>
      </c>
      <c r="B238" s="10"/>
      <c r="C238" s="10"/>
      <c r="D238" s="36"/>
      <c r="E238" s="36"/>
      <c r="F238" s="37"/>
      <c r="G238" s="36"/>
      <c r="H238" s="11">
        <f>SUM(H215:H237)</f>
        <v>22</v>
      </c>
      <c r="I238" s="499">
        <f>SUM(I215:I237)</f>
        <v>5170</v>
      </c>
      <c r="J238" s="35"/>
      <c r="K238" s="107"/>
      <c r="O238">
        <f>COUNTIF('Sede Med Ok'!$C:$C,'Cabula Med OK'!C238) + COUNTIF('Barra Med OK'!$C:$C,'Cabula Med OK'!C238) + COUNTIF('Boca do Rio Med OK'!$C:$C,'Cabula Med OK'!C238) + COUNTIF('Brotas Med OK'!$C:$C,'Cabula Med OK'!C238) + COUNTIF('Cajazeiras Med OK'!$C:$C,'Cabula Med OK'!C238) + COUNTIF('CH Med OK'!$C:$C,'Cabula Med OK'!C238) + COUNTIF('Itapagipe Med OK'!$C:$C,'Cabula Med OK'!C238) + COUNTIF('Itapuã Med OK'!$C:$C,'Cabula Med OK'!C238) + COUNTIF('Liberdade Med OK'!$C:$C,'Cabula Med OK'!C238) + COUNTIF('Pau da Lima Med OK'!$C:$C,'Cabula Med OK'!C238) + COUNTIF('SCV Med OK'!$C:$C,'Cabula Med OK'!C238) + COUNTIF('Subúrbio Med OK'!$C:$C,'Cabula Med OK'!C238) + COUNTIF('DVIS Med OK'!$C:$C,'Cabula Med OK'!C238) + COUNTIF('CR Med OK'!$C:$C,'Cabula Med OK'!C238) + COUNTIF('CCZ Med OK'!$C:$C,'Cabula Med OK'!C238) + COUNTIF('DRCA Med OK'!$C:$C,'Cabula Med OK'!C238) + COUNTIF('SAMU Med OK'!$C:$C,'Cabula Med OK'!C238) + COUNTIF('ESPS Med OK'!$C:$C,'Cabula Med OK'!C238) + COUNTIF('LACEM Med OK'!$C:$C,'Cabula Med OK'!C238)</f>
        <v>0</v>
      </c>
    </row>
    <row r="239" spans="1:15" ht="13.5" customHeight="1">
      <c r="D239" s="20"/>
      <c r="E239" s="20"/>
      <c r="F239" s="19"/>
      <c r="G239" s="7"/>
      <c r="I239" s="500"/>
      <c r="J239" s="197"/>
      <c r="O239">
        <f>COUNTIF('Sede Med Ok'!$C:$C,'Cabula Med OK'!C239) + COUNTIF('Barra Med OK'!$C:$C,'Cabula Med OK'!C239) + COUNTIF('Boca do Rio Med OK'!$C:$C,'Cabula Med OK'!C239) + COUNTIF('Brotas Med OK'!$C:$C,'Cabula Med OK'!C239) + COUNTIF('Cajazeiras Med OK'!$C:$C,'Cabula Med OK'!C239) + COUNTIF('CH Med OK'!$C:$C,'Cabula Med OK'!C239) + COUNTIF('Itapagipe Med OK'!$C:$C,'Cabula Med OK'!C239) + COUNTIF('Itapuã Med OK'!$C:$C,'Cabula Med OK'!C239) + COUNTIF('Liberdade Med OK'!$C:$C,'Cabula Med OK'!C239) + COUNTIF('Pau da Lima Med OK'!$C:$C,'Cabula Med OK'!C239) + COUNTIF('SCV Med OK'!$C:$C,'Cabula Med OK'!C239) + COUNTIF('Subúrbio Med OK'!$C:$C,'Cabula Med OK'!C239) + COUNTIF('DVIS Med OK'!$C:$C,'Cabula Med OK'!C239) + COUNTIF('CR Med OK'!$C:$C,'Cabula Med OK'!C239) + COUNTIF('CCZ Med OK'!$C:$C,'Cabula Med OK'!C239) + COUNTIF('DRCA Med OK'!$C:$C,'Cabula Med OK'!C239) + COUNTIF('SAMU Med OK'!$C:$C,'Cabula Med OK'!C239) + COUNTIF('ESPS Med OK'!$C:$C,'Cabula Med OK'!C239) + COUNTIF('LACEM Med OK'!$C:$C,'Cabula Med OK'!C239)</f>
        <v>0</v>
      </c>
    </row>
    <row r="240" spans="1:15" ht="13.5" customHeight="1">
      <c r="A240" s="15" t="s">
        <v>18</v>
      </c>
      <c r="B240" s="61">
        <v>45536</v>
      </c>
      <c r="C240" s="14">
        <v>9405</v>
      </c>
      <c r="D240" s="61">
        <v>45658</v>
      </c>
      <c r="E240" s="61">
        <v>45687</v>
      </c>
      <c r="F240" s="42">
        <f t="shared" ref="F240:F265" si="25">(E240-D240)+1</f>
        <v>30</v>
      </c>
      <c r="G240" s="68">
        <v>235</v>
      </c>
      <c r="H240" s="14">
        <v>1</v>
      </c>
      <c r="I240" s="497">
        <f t="shared" ref="I240:I265" si="26">G240/30*H240*F240</f>
        <v>235</v>
      </c>
      <c r="J240" s="55" t="s">
        <v>278</v>
      </c>
      <c r="K240" s="14"/>
      <c r="O240">
        <f>COUNTIF('Sede Med Ok'!$C:$C,'Cabula Med OK'!C240) + COUNTIF('Barra Med OK'!$C:$C,'Cabula Med OK'!C240) + COUNTIF('Boca do Rio Med OK'!$C:$C,'Cabula Med OK'!C240) + COUNTIF('Brotas Med OK'!$C:$C,'Cabula Med OK'!C240) + COUNTIF('Cajazeiras Med OK'!$C:$C,'Cabula Med OK'!C240) + COUNTIF('CH Med OK'!$C:$C,'Cabula Med OK'!C240) + COUNTIF('Itapagipe Med OK'!$C:$C,'Cabula Med OK'!C240) + COUNTIF('Itapuã Med OK'!$C:$C,'Cabula Med OK'!C240) + COUNTIF('Liberdade Med OK'!$C:$C,'Cabula Med OK'!C240) + COUNTIF('Pau da Lima Med OK'!$C:$C,'Cabula Med OK'!C240) + COUNTIF('SCV Med OK'!$C:$C,'Cabula Med OK'!C240) + COUNTIF('Subúrbio Med OK'!$C:$C,'Cabula Med OK'!C240) + COUNTIF('DVIS Med OK'!$C:$C,'Cabula Med OK'!C240) + COUNTIF('CR Med OK'!$C:$C,'Cabula Med OK'!C240) + COUNTIF('CCZ Med OK'!$C:$C,'Cabula Med OK'!C240) + COUNTIF('DRCA Med OK'!$C:$C,'Cabula Med OK'!C240) + COUNTIF('SAMU Med OK'!$C:$C,'Cabula Med OK'!C240) + COUNTIF('ESPS Med OK'!$C:$C,'Cabula Med OK'!C240) + COUNTIF('LACEM Med OK'!$C:$C,'Cabula Med OK'!C240)</f>
        <v>0</v>
      </c>
    </row>
    <row r="241" spans="1:15" ht="13.5" customHeight="1">
      <c r="A241" s="15" t="s">
        <v>18</v>
      </c>
      <c r="B241" s="61">
        <v>45536</v>
      </c>
      <c r="C241" s="14">
        <v>9409</v>
      </c>
      <c r="D241" s="61">
        <v>45658</v>
      </c>
      <c r="E241" s="61">
        <v>45687</v>
      </c>
      <c r="F241" s="42">
        <f t="shared" si="25"/>
        <v>30</v>
      </c>
      <c r="G241" s="68">
        <v>235</v>
      </c>
      <c r="H241" s="14">
        <v>1</v>
      </c>
      <c r="I241" s="497">
        <f t="shared" si="26"/>
        <v>235</v>
      </c>
      <c r="J241" s="55" t="s">
        <v>329</v>
      </c>
      <c r="K241" s="14"/>
      <c r="O241">
        <f>COUNTIF('Sede Med Ok'!$C:$C,'Cabula Med OK'!C241) + COUNTIF('Barra Med OK'!$C:$C,'Cabula Med OK'!C241) + COUNTIF('Boca do Rio Med OK'!$C:$C,'Cabula Med OK'!C241) + COUNTIF('Brotas Med OK'!$C:$C,'Cabula Med OK'!C241) + COUNTIF('Cajazeiras Med OK'!$C:$C,'Cabula Med OK'!C241) + COUNTIF('CH Med OK'!$C:$C,'Cabula Med OK'!C241) + COUNTIF('Itapagipe Med OK'!$C:$C,'Cabula Med OK'!C241) + COUNTIF('Itapuã Med OK'!$C:$C,'Cabula Med OK'!C241) + COUNTIF('Liberdade Med OK'!$C:$C,'Cabula Med OK'!C241) + COUNTIF('Pau da Lima Med OK'!$C:$C,'Cabula Med OK'!C241) + COUNTIF('SCV Med OK'!$C:$C,'Cabula Med OK'!C241) + COUNTIF('Subúrbio Med OK'!$C:$C,'Cabula Med OK'!C241) + COUNTIF('DVIS Med OK'!$C:$C,'Cabula Med OK'!C241) + COUNTIF('CR Med OK'!$C:$C,'Cabula Med OK'!C241) + COUNTIF('CCZ Med OK'!$C:$C,'Cabula Med OK'!C241) + COUNTIF('DRCA Med OK'!$C:$C,'Cabula Med OK'!C241) + COUNTIF('SAMU Med OK'!$C:$C,'Cabula Med OK'!C241) + COUNTIF('ESPS Med OK'!$C:$C,'Cabula Med OK'!C241) + COUNTIF('LACEM Med OK'!$C:$C,'Cabula Med OK'!C241)</f>
        <v>0</v>
      </c>
    </row>
    <row r="242" spans="1:15" ht="13.5" customHeight="1">
      <c r="A242" s="15" t="s">
        <v>18</v>
      </c>
      <c r="B242" s="61">
        <v>45536</v>
      </c>
      <c r="C242" s="14">
        <v>9416</v>
      </c>
      <c r="D242" s="61">
        <v>45658</v>
      </c>
      <c r="E242" s="61">
        <v>45687</v>
      </c>
      <c r="F242" s="42">
        <f t="shared" si="25"/>
        <v>30</v>
      </c>
      <c r="G242" s="68">
        <v>235</v>
      </c>
      <c r="H242" s="14">
        <v>1</v>
      </c>
      <c r="I242" s="497">
        <f t="shared" si="26"/>
        <v>235</v>
      </c>
      <c r="J242" s="55" t="s">
        <v>328</v>
      </c>
      <c r="K242" s="14"/>
      <c r="O242">
        <f>COUNTIF('Sede Med Ok'!$C:$C,'Cabula Med OK'!C242) + COUNTIF('Barra Med OK'!$C:$C,'Cabula Med OK'!C242) + COUNTIF('Boca do Rio Med OK'!$C:$C,'Cabula Med OK'!C242) + COUNTIF('Brotas Med OK'!$C:$C,'Cabula Med OK'!C242) + COUNTIF('Cajazeiras Med OK'!$C:$C,'Cabula Med OK'!C242) + COUNTIF('CH Med OK'!$C:$C,'Cabula Med OK'!C242) + COUNTIF('Itapagipe Med OK'!$C:$C,'Cabula Med OK'!C242) + COUNTIF('Itapuã Med OK'!$C:$C,'Cabula Med OK'!C242) + COUNTIF('Liberdade Med OK'!$C:$C,'Cabula Med OK'!C242) + COUNTIF('Pau da Lima Med OK'!$C:$C,'Cabula Med OK'!C242) + COUNTIF('SCV Med OK'!$C:$C,'Cabula Med OK'!C242) + COUNTIF('Subúrbio Med OK'!$C:$C,'Cabula Med OK'!C242) + COUNTIF('DVIS Med OK'!$C:$C,'Cabula Med OK'!C242) + COUNTIF('CR Med OK'!$C:$C,'Cabula Med OK'!C242) + COUNTIF('CCZ Med OK'!$C:$C,'Cabula Med OK'!C242) + COUNTIF('DRCA Med OK'!$C:$C,'Cabula Med OK'!C242) + COUNTIF('SAMU Med OK'!$C:$C,'Cabula Med OK'!C242) + COUNTIF('ESPS Med OK'!$C:$C,'Cabula Med OK'!C242) + COUNTIF('LACEM Med OK'!$C:$C,'Cabula Med OK'!C242)</f>
        <v>0</v>
      </c>
    </row>
    <row r="243" spans="1:15" ht="13.5" customHeight="1">
      <c r="A243" s="15" t="s">
        <v>18</v>
      </c>
      <c r="B243" s="61">
        <v>45536</v>
      </c>
      <c r="C243" s="14">
        <v>9413</v>
      </c>
      <c r="D243" s="61">
        <v>45658</v>
      </c>
      <c r="E243" s="61">
        <v>45687</v>
      </c>
      <c r="F243" s="42">
        <f t="shared" si="25"/>
        <v>30</v>
      </c>
      <c r="G243" s="68">
        <v>235</v>
      </c>
      <c r="H243" s="14">
        <v>1</v>
      </c>
      <c r="I243" s="497">
        <f t="shared" si="26"/>
        <v>235</v>
      </c>
      <c r="J243" s="55" t="s">
        <v>327</v>
      </c>
      <c r="K243" s="14"/>
      <c r="O243">
        <f>COUNTIF('Sede Med Ok'!$C:$C,'Cabula Med OK'!C243) + COUNTIF('Barra Med OK'!$C:$C,'Cabula Med OK'!C243) + COUNTIF('Boca do Rio Med OK'!$C:$C,'Cabula Med OK'!C243) + COUNTIF('Brotas Med OK'!$C:$C,'Cabula Med OK'!C243) + COUNTIF('Cajazeiras Med OK'!$C:$C,'Cabula Med OK'!C243) + COUNTIF('CH Med OK'!$C:$C,'Cabula Med OK'!C243) + COUNTIF('Itapagipe Med OK'!$C:$C,'Cabula Med OK'!C243) + COUNTIF('Itapuã Med OK'!$C:$C,'Cabula Med OK'!C243) + COUNTIF('Liberdade Med OK'!$C:$C,'Cabula Med OK'!C243) + COUNTIF('Pau da Lima Med OK'!$C:$C,'Cabula Med OK'!C243) + COUNTIF('SCV Med OK'!$C:$C,'Cabula Med OK'!C243) + COUNTIF('Subúrbio Med OK'!$C:$C,'Cabula Med OK'!C243) + COUNTIF('DVIS Med OK'!$C:$C,'Cabula Med OK'!C243) + COUNTIF('CR Med OK'!$C:$C,'Cabula Med OK'!C243) + COUNTIF('CCZ Med OK'!$C:$C,'Cabula Med OK'!C243) + COUNTIF('DRCA Med OK'!$C:$C,'Cabula Med OK'!C243) + COUNTIF('SAMU Med OK'!$C:$C,'Cabula Med OK'!C243) + COUNTIF('ESPS Med OK'!$C:$C,'Cabula Med OK'!C243) + COUNTIF('LACEM Med OK'!$C:$C,'Cabula Med OK'!C243)</f>
        <v>0</v>
      </c>
    </row>
    <row r="244" spans="1:15" ht="13.5" customHeight="1">
      <c r="A244" s="15" t="s">
        <v>18</v>
      </c>
      <c r="B244" s="61">
        <v>45536</v>
      </c>
      <c r="C244" s="14">
        <v>9415</v>
      </c>
      <c r="D244" s="61">
        <v>45658</v>
      </c>
      <c r="E244" s="61">
        <v>45687</v>
      </c>
      <c r="F244" s="42">
        <f t="shared" si="25"/>
        <v>30</v>
      </c>
      <c r="G244" s="68">
        <v>235</v>
      </c>
      <c r="H244" s="14">
        <v>1</v>
      </c>
      <c r="I244" s="497">
        <f t="shared" si="26"/>
        <v>235</v>
      </c>
      <c r="J244" s="55" t="s">
        <v>358</v>
      </c>
      <c r="K244" s="14"/>
      <c r="O244">
        <f>COUNTIF('Sede Med Ok'!$C:$C,'Cabula Med OK'!C244) + COUNTIF('Barra Med OK'!$C:$C,'Cabula Med OK'!C244) + COUNTIF('Boca do Rio Med OK'!$C:$C,'Cabula Med OK'!C244) + COUNTIF('Brotas Med OK'!$C:$C,'Cabula Med OK'!C244) + COUNTIF('Cajazeiras Med OK'!$C:$C,'Cabula Med OK'!C244) + COUNTIF('CH Med OK'!$C:$C,'Cabula Med OK'!C244) + COUNTIF('Itapagipe Med OK'!$C:$C,'Cabula Med OK'!C244) + COUNTIF('Itapuã Med OK'!$C:$C,'Cabula Med OK'!C244) + COUNTIF('Liberdade Med OK'!$C:$C,'Cabula Med OK'!C244) + COUNTIF('Pau da Lima Med OK'!$C:$C,'Cabula Med OK'!C244) + COUNTIF('SCV Med OK'!$C:$C,'Cabula Med OK'!C244) + COUNTIF('Subúrbio Med OK'!$C:$C,'Cabula Med OK'!C244) + COUNTIF('DVIS Med OK'!$C:$C,'Cabula Med OK'!C244) + COUNTIF('CR Med OK'!$C:$C,'Cabula Med OK'!C244) + COUNTIF('CCZ Med OK'!$C:$C,'Cabula Med OK'!C244) + COUNTIF('DRCA Med OK'!$C:$C,'Cabula Med OK'!C244) + COUNTIF('SAMU Med OK'!$C:$C,'Cabula Med OK'!C244) + COUNTIF('ESPS Med OK'!$C:$C,'Cabula Med OK'!C244) + COUNTIF('LACEM Med OK'!$C:$C,'Cabula Med OK'!C244)</f>
        <v>0</v>
      </c>
    </row>
    <row r="245" spans="1:15" ht="13.5" customHeight="1">
      <c r="A245" s="15" t="s">
        <v>18</v>
      </c>
      <c r="B245" s="61">
        <v>45536</v>
      </c>
      <c r="C245" s="14">
        <v>9414</v>
      </c>
      <c r="D245" s="61">
        <v>45658</v>
      </c>
      <c r="E245" s="61">
        <v>45687</v>
      </c>
      <c r="F245" s="42">
        <f t="shared" si="25"/>
        <v>30</v>
      </c>
      <c r="G245" s="68">
        <v>235</v>
      </c>
      <c r="H245" s="14">
        <v>1</v>
      </c>
      <c r="I245" s="497">
        <f t="shared" si="26"/>
        <v>235</v>
      </c>
      <c r="J245" s="55" t="s">
        <v>266</v>
      </c>
      <c r="K245" s="14"/>
      <c r="O245">
        <f>COUNTIF('Sede Med Ok'!$C:$C,'Cabula Med OK'!C245) + COUNTIF('Barra Med OK'!$C:$C,'Cabula Med OK'!C245) + COUNTIF('Boca do Rio Med OK'!$C:$C,'Cabula Med OK'!C245) + COUNTIF('Brotas Med OK'!$C:$C,'Cabula Med OK'!C245) + COUNTIF('Cajazeiras Med OK'!$C:$C,'Cabula Med OK'!C245) + COUNTIF('CH Med OK'!$C:$C,'Cabula Med OK'!C245) + COUNTIF('Itapagipe Med OK'!$C:$C,'Cabula Med OK'!C245) + COUNTIF('Itapuã Med OK'!$C:$C,'Cabula Med OK'!C245) + COUNTIF('Liberdade Med OK'!$C:$C,'Cabula Med OK'!C245) + COUNTIF('Pau da Lima Med OK'!$C:$C,'Cabula Med OK'!C245) + COUNTIF('SCV Med OK'!$C:$C,'Cabula Med OK'!C245) + COUNTIF('Subúrbio Med OK'!$C:$C,'Cabula Med OK'!C245) + COUNTIF('DVIS Med OK'!$C:$C,'Cabula Med OK'!C245) + COUNTIF('CR Med OK'!$C:$C,'Cabula Med OK'!C245) + COUNTIF('CCZ Med OK'!$C:$C,'Cabula Med OK'!C245) + COUNTIF('DRCA Med OK'!$C:$C,'Cabula Med OK'!C245) + COUNTIF('SAMU Med OK'!$C:$C,'Cabula Med OK'!C245) + COUNTIF('ESPS Med OK'!$C:$C,'Cabula Med OK'!C245) + COUNTIF('LACEM Med OK'!$C:$C,'Cabula Med OK'!C245)</f>
        <v>0</v>
      </c>
    </row>
    <row r="246" spans="1:15" ht="13.5" customHeight="1">
      <c r="A246" s="15" t="s">
        <v>18</v>
      </c>
      <c r="B246" s="61">
        <v>45536</v>
      </c>
      <c r="C246" s="14">
        <v>9418</v>
      </c>
      <c r="D246" s="61">
        <v>45658</v>
      </c>
      <c r="E246" s="61">
        <v>45687</v>
      </c>
      <c r="F246" s="42">
        <f t="shared" si="25"/>
        <v>30</v>
      </c>
      <c r="G246" s="68">
        <v>235</v>
      </c>
      <c r="H246" s="14">
        <v>1</v>
      </c>
      <c r="I246" s="497">
        <f t="shared" si="26"/>
        <v>235</v>
      </c>
      <c r="J246" s="55" t="s">
        <v>265</v>
      </c>
      <c r="K246" s="14"/>
      <c r="O246">
        <f>COUNTIF('Sede Med Ok'!$C:$C,'Cabula Med OK'!C246) + COUNTIF('Barra Med OK'!$C:$C,'Cabula Med OK'!C246) + COUNTIF('Boca do Rio Med OK'!$C:$C,'Cabula Med OK'!C246) + COUNTIF('Brotas Med OK'!$C:$C,'Cabula Med OK'!C246) + COUNTIF('Cajazeiras Med OK'!$C:$C,'Cabula Med OK'!C246) + COUNTIF('CH Med OK'!$C:$C,'Cabula Med OK'!C246) + COUNTIF('Itapagipe Med OK'!$C:$C,'Cabula Med OK'!C246) + COUNTIF('Itapuã Med OK'!$C:$C,'Cabula Med OK'!C246) + COUNTIF('Liberdade Med OK'!$C:$C,'Cabula Med OK'!C246) + COUNTIF('Pau da Lima Med OK'!$C:$C,'Cabula Med OK'!C246) + COUNTIF('SCV Med OK'!$C:$C,'Cabula Med OK'!C246) + COUNTIF('Subúrbio Med OK'!$C:$C,'Cabula Med OK'!C246) + COUNTIF('DVIS Med OK'!$C:$C,'Cabula Med OK'!C246) + COUNTIF('CR Med OK'!$C:$C,'Cabula Med OK'!C246) + COUNTIF('CCZ Med OK'!$C:$C,'Cabula Med OK'!C246) + COUNTIF('DRCA Med OK'!$C:$C,'Cabula Med OK'!C246) + COUNTIF('SAMU Med OK'!$C:$C,'Cabula Med OK'!C246) + COUNTIF('ESPS Med OK'!$C:$C,'Cabula Med OK'!C246) + COUNTIF('LACEM Med OK'!$C:$C,'Cabula Med OK'!C246)</f>
        <v>0</v>
      </c>
    </row>
    <row r="247" spans="1:15" ht="13.5" customHeight="1">
      <c r="A247" s="15" t="s">
        <v>18</v>
      </c>
      <c r="B247" s="61">
        <v>45536</v>
      </c>
      <c r="C247" s="14">
        <v>9408</v>
      </c>
      <c r="D247" s="61">
        <v>45658</v>
      </c>
      <c r="E247" s="61">
        <v>45687</v>
      </c>
      <c r="F247" s="42">
        <f t="shared" si="25"/>
        <v>30</v>
      </c>
      <c r="G247" s="68">
        <v>235</v>
      </c>
      <c r="H247" s="14">
        <v>1</v>
      </c>
      <c r="I247" s="497">
        <f t="shared" si="26"/>
        <v>235</v>
      </c>
      <c r="J247" s="55" t="s">
        <v>357</v>
      </c>
      <c r="K247" s="14"/>
      <c r="O247">
        <f>COUNTIF('Sede Med Ok'!$C:$C,'Cabula Med OK'!C247) + COUNTIF('Barra Med OK'!$C:$C,'Cabula Med OK'!C247) + COUNTIF('Boca do Rio Med OK'!$C:$C,'Cabula Med OK'!C247) + COUNTIF('Brotas Med OK'!$C:$C,'Cabula Med OK'!C247) + COUNTIF('Cajazeiras Med OK'!$C:$C,'Cabula Med OK'!C247) + COUNTIF('CH Med OK'!$C:$C,'Cabula Med OK'!C247) + COUNTIF('Itapagipe Med OK'!$C:$C,'Cabula Med OK'!C247) + COUNTIF('Itapuã Med OK'!$C:$C,'Cabula Med OK'!C247) + COUNTIF('Liberdade Med OK'!$C:$C,'Cabula Med OK'!C247) + COUNTIF('Pau da Lima Med OK'!$C:$C,'Cabula Med OK'!C247) + COUNTIF('SCV Med OK'!$C:$C,'Cabula Med OK'!C247) + COUNTIF('Subúrbio Med OK'!$C:$C,'Cabula Med OK'!C247) + COUNTIF('DVIS Med OK'!$C:$C,'Cabula Med OK'!C247) + COUNTIF('CR Med OK'!$C:$C,'Cabula Med OK'!C247) + COUNTIF('CCZ Med OK'!$C:$C,'Cabula Med OK'!C247) + COUNTIF('DRCA Med OK'!$C:$C,'Cabula Med OK'!C247) + COUNTIF('SAMU Med OK'!$C:$C,'Cabula Med OK'!C247) + COUNTIF('ESPS Med OK'!$C:$C,'Cabula Med OK'!C247) + COUNTIF('LACEM Med OK'!$C:$C,'Cabula Med OK'!C247)</f>
        <v>0</v>
      </c>
    </row>
    <row r="248" spans="1:15" ht="13.5" customHeight="1">
      <c r="A248" s="15" t="s">
        <v>18</v>
      </c>
      <c r="B248" s="61">
        <v>45536</v>
      </c>
      <c r="C248" s="14">
        <v>9417</v>
      </c>
      <c r="D248" s="61">
        <v>45658</v>
      </c>
      <c r="E248" s="61">
        <v>45687</v>
      </c>
      <c r="F248" s="42">
        <f t="shared" si="25"/>
        <v>30</v>
      </c>
      <c r="G248" s="68">
        <v>235</v>
      </c>
      <c r="H248" s="14">
        <v>1</v>
      </c>
      <c r="I248" s="497">
        <f t="shared" si="26"/>
        <v>235</v>
      </c>
      <c r="J248" s="55" t="s">
        <v>356</v>
      </c>
      <c r="K248" s="14"/>
      <c r="O248">
        <f>COUNTIF('Sede Med Ok'!$C:$C,'Cabula Med OK'!C248) + COUNTIF('Barra Med OK'!$C:$C,'Cabula Med OK'!C248) + COUNTIF('Boca do Rio Med OK'!$C:$C,'Cabula Med OK'!C248) + COUNTIF('Brotas Med OK'!$C:$C,'Cabula Med OK'!C248) + COUNTIF('Cajazeiras Med OK'!$C:$C,'Cabula Med OK'!C248) + COUNTIF('CH Med OK'!$C:$C,'Cabula Med OK'!C248) + COUNTIF('Itapagipe Med OK'!$C:$C,'Cabula Med OK'!C248) + COUNTIF('Itapuã Med OK'!$C:$C,'Cabula Med OK'!C248) + COUNTIF('Liberdade Med OK'!$C:$C,'Cabula Med OK'!C248) + COUNTIF('Pau da Lima Med OK'!$C:$C,'Cabula Med OK'!C248) + COUNTIF('SCV Med OK'!$C:$C,'Cabula Med OK'!C248) + COUNTIF('Subúrbio Med OK'!$C:$C,'Cabula Med OK'!C248) + COUNTIF('DVIS Med OK'!$C:$C,'Cabula Med OK'!C248) + COUNTIF('CR Med OK'!$C:$C,'Cabula Med OK'!C248) + COUNTIF('CCZ Med OK'!$C:$C,'Cabula Med OK'!C248) + COUNTIF('DRCA Med OK'!$C:$C,'Cabula Med OK'!C248) + COUNTIF('SAMU Med OK'!$C:$C,'Cabula Med OK'!C248) + COUNTIF('ESPS Med OK'!$C:$C,'Cabula Med OK'!C248) + COUNTIF('LACEM Med OK'!$C:$C,'Cabula Med OK'!C248)</f>
        <v>0</v>
      </c>
    </row>
    <row r="249" spans="1:15" ht="13.5" customHeight="1">
      <c r="A249" s="15" t="s">
        <v>18</v>
      </c>
      <c r="B249" s="61">
        <v>45536</v>
      </c>
      <c r="C249" s="14">
        <v>9399</v>
      </c>
      <c r="D249" s="61">
        <v>45658</v>
      </c>
      <c r="E249" s="61">
        <v>45687</v>
      </c>
      <c r="F249" s="42">
        <f t="shared" si="25"/>
        <v>30</v>
      </c>
      <c r="G249" s="68">
        <v>235</v>
      </c>
      <c r="H249" s="14">
        <v>1</v>
      </c>
      <c r="I249" s="497">
        <f t="shared" si="26"/>
        <v>235</v>
      </c>
      <c r="J249" s="55" t="s">
        <v>355</v>
      </c>
      <c r="K249" s="14"/>
      <c r="O249">
        <f>COUNTIF('Sede Med Ok'!$C:$C,'Cabula Med OK'!C249) + COUNTIF('Barra Med OK'!$C:$C,'Cabula Med OK'!C249) + COUNTIF('Boca do Rio Med OK'!$C:$C,'Cabula Med OK'!C249) + COUNTIF('Brotas Med OK'!$C:$C,'Cabula Med OK'!C249) + COUNTIF('Cajazeiras Med OK'!$C:$C,'Cabula Med OK'!C249) + COUNTIF('CH Med OK'!$C:$C,'Cabula Med OK'!C249) + COUNTIF('Itapagipe Med OK'!$C:$C,'Cabula Med OK'!C249) + COUNTIF('Itapuã Med OK'!$C:$C,'Cabula Med OK'!C249) + COUNTIF('Liberdade Med OK'!$C:$C,'Cabula Med OK'!C249) + COUNTIF('Pau da Lima Med OK'!$C:$C,'Cabula Med OK'!C249) + COUNTIF('SCV Med OK'!$C:$C,'Cabula Med OK'!C249) + COUNTIF('Subúrbio Med OK'!$C:$C,'Cabula Med OK'!C249) + COUNTIF('DVIS Med OK'!$C:$C,'Cabula Med OK'!C249) + COUNTIF('CR Med OK'!$C:$C,'Cabula Med OK'!C249) + COUNTIF('CCZ Med OK'!$C:$C,'Cabula Med OK'!C249) + COUNTIF('DRCA Med OK'!$C:$C,'Cabula Med OK'!C249) + COUNTIF('SAMU Med OK'!$C:$C,'Cabula Med OK'!C249) + COUNTIF('ESPS Med OK'!$C:$C,'Cabula Med OK'!C249) + COUNTIF('LACEM Med OK'!$C:$C,'Cabula Med OK'!C249)</f>
        <v>0</v>
      </c>
    </row>
    <row r="250" spans="1:15" ht="13.5" customHeight="1">
      <c r="A250" s="15" t="s">
        <v>18</v>
      </c>
      <c r="B250" s="61">
        <v>45536</v>
      </c>
      <c r="C250" s="14">
        <v>9410</v>
      </c>
      <c r="D250" s="61">
        <v>45658</v>
      </c>
      <c r="E250" s="61">
        <v>45687</v>
      </c>
      <c r="F250" s="42">
        <f t="shared" si="25"/>
        <v>30</v>
      </c>
      <c r="G250" s="68">
        <v>235</v>
      </c>
      <c r="H250" s="14">
        <v>1</v>
      </c>
      <c r="I250" s="497">
        <f t="shared" si="26"/>
        <v>235</v>
      </c>
      <c r="J250" s="55" t="s">
        <v>163</v>
      </c>
      <c r="K250" s="14"/>
      <c r="O250">
        <f>COUNTIF('Sede Med Ok'!$C:$C,'Cabula Med OK'!C250) + COUNTIF('Barra Med OK'!$C:$C,'Cabula Med OK'!C250) + COUNTIF('Boca do Rio Med OK'!$C:$C,'Cabula Med OK'!C250) + COUNTIF('Brotas Med OK'!$C:$C,'Cabula Med OK'!C250) + COUNTIF('Cajazeiras Med OK'!$C:$C,'Cabula Med OK'!C250) + COUNTIF('CH Med OK'!$C:$C,'Cabula Med OK'!C250) + COUNTIF('Itapagipe Med OK'!$C:$C,'Cabula Med OK'!C250) + COUNTIF('Itapuã Med OK'!$C:$C,'Cabula Med OK'!C250) + COUNTIF('Liberdade Med OK'!$C:$C,'Cabula Med OK'!C250) + COUNTIF('Pau da Lima Med OK'!$C:$C,'Cabula Med OK'!C250) + COUNTIF('SCV Med OK'!$C:$C,'Cabula Med OK'!C250) + COUNTIF('Subúrbio Med OK'!$C:$C,'Cabula Med OK'!C250) + COUNTIF('DVIS Med OK'!$C:$C,'Cabula Med OK'!C250) + COUNTIF('CR Med OK'!$C:$C,'Cabula Med OK'!C250) + COUNTIF('CCZ Med OK'!$C:$C,'Cabula Med OK'!C250) + COUNTIF('DRCA Med OK'!$C:$C,'Cabula Med OK'!C250) + COUNTIF('SAMU Med OK'!$C:$C,'Cabula Med OK'!C250) + COUNTIF('ESPS Med OK'!$C:$C,'Cabula Med OK'!C250) + COUNTIF('LACEM Med OK'!$C:$C,'Cabula Med OK'!C250)</f>
        <v>0</v>
      </c>
    </row>
    <row r="251" spans="1:15" ht="13.5" customHeight="1">
      <c r="A251" s="15" t="s">
        <v>18</v>
      </c>
      <c r="B251" s="61">
        <v>45536</v>
      </c>
      <c r="C251" s="14">
        <v>9412</v>
      </c>
      <c r="D251" s="61">
        <v>45658</v>
      </c>
      <c r="E251" s="61">
        <v>45687</v>
      </c>
      <c r="F251" s="42">
        <f t="shared" si="25"/>
        <v>30</v>
      </c>
      <c r="G251" s="68">
        <v>235</v>
      </c>
      <c r="H251" s="14">
        <v>1</v>
      </c>
      <c r="I251" s="497">
        <f t="shared" si="26"/>
        <v>235</v>
      </c>
      <c r="J251" s="55" t="s">
        <v>354</v>
      </c>
      <c r="K251" s="14"/>
      <c r="O251">
        <f>COUNTIF('Sede Med Ok'!$C:$C,'Cabula Med OK'!C251) + COUNTIF('Barra Med OK'!$C:$C,'Cabula Med OK'!C251) + COUNTIF('Boca do Rio Med OK'!$C:$C,'Cabula Med OK'!C251) + COUNTIF('Brotas Med OK'!$C:$C,'Cabula Med OK'!C251) + COUNTIF('Cajazeiras Med OK'!$C:$C,'Cabula Med OK'!C251) + COUNTIF('CH Med OK'!$C:$C,'Cabula Med OK'!C251) + COUNTIF('Itapagipe Med OK'!$C:$C,'Cabula Med OK'!C251) + COUNTIF('Itapuã Med OK'!$C:$C,'Cabula Med OK'!C251) + COUNTIF('Liberdade Med OK'!$C:$C,'Cabula Med OK'!C251) + COUNTIF('Pau da Lima Med OK'!$C:$C,'Cabula Med OK'!C251) + COUNTIF('SCV Med OK'!$C:$C,'Cabula Med OK'!C251) + COUNTIF('Subúrbio Med OK'!$C:$C,'Cabula Med OK'!C251) + COUNTIF('DVIS Med OK'!$C:$C,'Cabula Med OK'!C251) + COUNTIF('CR Med OK'!$C:$C,'Cabula Med OK'!C251) + COUNTIF('CCZ Med OK'!$C:$C,'Cabula Med OK'!C251) + COUNTIF('DRCA Med OK'!$C:$C,'Cabula Med OK'!C251) + COUNTIF('SAMU Med OK'!$C:$C,'Cabula Med OK'!C251) + COUNTIF('ESPS Med OK'!$C:$C,'Cabula Med OK'!C251) + COUNTIF('LACEM Med OK'!$C:$C,'Cabula Med OK'!C251)</f>
        <v>0</v>
      </c>
    </row>
    <row r="252" spans="1:15" ht="13.5" customHeight="1">
      <c r="A252" s="15" t="s">
        <v>18</v>
      </c>
      <c r="B252" s="61">
        <v>45536</v>
      </c>
      <c r="C252" s="14">
        <v>9404</v>
      </c>
      <c r="D252" s="61">
        <v>45658</v>
      </c>
      <c r="E252" s="61">
        <v>45687</v>
      </c>
      <c r="F252" s="42">
        <f t="shared" si="25"/>
        <v>30</v>
      </c>
      <c r="G252" s="68">
        <v>235</v>
      </c>
      <c r="H252" s="14">
        <v>1</v>
      </c>
      <c r="I252" s="497">
        <f t="shared" si="26"/>
        <v>235</v>
      </c>
      <c r="J252" s="55" t="s">
        <v>112</v>
      </c>
      <c r="K252" s="14"/>
      <c r="O252">
        <f>COUNTIF('Sede Med Ok'!$C:$C,'Cabula Med OK'!C252) + COUNTIF('Barra Med OK'!$C:$C,'Cabula Med OK'!C252) + COUNTIF('Boca do Rio Med OK'!$C:$C,'Cabula Med OK'!C252) + COUNTIF('Brotas Med OK'!$C:$C,'Cabula Med OK'!C252) + COUNTIF('Cajazeiras Med OK'!$C:$C,'Cabula Med OK'!C252) + COUNTIF('CH Med OK'!$C:$C,'Cabula Med OK'!C252) + COUNTIF('Itapagipe Med OK'!$C:$C,'Cabula Med OK'!C252) + COUNTIF('Itapuã Med OK'!$C:$C,'Cabula Med OK'!C252) + COUNTIF('Liberdade Med OK'!$C:$C,'Cabula Med OK'!C252) + COUNTIF('Pau da Lima Med OK'!$C:$C,'Cabula Med OK'!C252) + COUNTIF('SCV Med OK'!$C:$C,'Cabula Med OK'!C252) + COUNTIF('Subúrbio Med OK'!$C:$C,'Cabula Med OK'!C252) + COUNTIF('DVIS Med OK'!$C:$C,'Cabula Med OK'!C252) + COUNTIF('CR Med OK'!$C:$C,'Cabula Med OK'!C252) + COUNTIF('CCZ Med OK'!$C:$C,'Cabula Med OK'!C252) + COUNTIF('DRCA Med OK'!$C:$C,'Cabula Med OK'!C252) + COUNTIF('SAMU Med OK'!$C:$C,'Cabula Med OK'!C252) + COUNTIF('ESPS Med OK'!$C:$C,'Cabula Med OK'!C252) + COUNTIF('LACEM Med OK'!$C:$C,'Cabula Med OK'!C252)</f>
        <v>0</v>
      </c>
    </row>
    <row r="253" spans="1:15" ht="13.5" customHeight="1">
      <c r="A253" s="15" t="s">
        <v>18</v>
      </c>
      <c r="B253" s="61">
        <v>45536</v>
      </c>
      <c r="C253" s="14">
        <v>9407</v>
      </c>
      <c r="D253" s="61">
        <v>45658</v>
      </c>
      <c r="E253" s="61">
        <v>45687</v>
      </c>
      <c r="F253" s="42">
        <f t="shared" si="25"/>
        <v>30</v>
      </c>
      <c r="G253" s="68">
        <v>235</v>
      </c>
      <c r="H253" s="14">
        <v>1</v>
      </c>
      <c r="I253" s="497">
        <f t="shared" si="26"/>
        <v>235</v>
      </c>
      <c r="J253" s="55" t="s">
        <v>193</v>
      </c>
      <c r="K253" s="14"/>
      <c r="O253">
        <f>COUNTIF('Sede Med Ok'!$C:$C,'Cabula Med OK'!C253) + COUNTIF('Barra Med OK'!$C:$C,'Cabula Med OK'!C253) + COUNTIF('Boca do Rio Med OK'!$C:$C,'Cabula Med OK'!C253) + COUNTIF('Brotas Med OK'!$C:$C,'Cabula Med OK'!C253) + COUNTIF('Cajazeiras Med OK'!$C:$C,'Cabula Med OK'!C253) + COUNTIF('CH Med OK'!$C:$C,'Cabula Med OK'!C253) + COUNTIF('Itapagipe Med OK'!$C:$C,'Cabula Med OK'!C253) + COUNTIF('Itapuã Med OK'!$C:$C,'Cabula Med OK'!C253) + COUNTIF('Liberdade Med OK'!$C:$C,'Cabula Med OK'!C253) + COUNTIF('Pau da Lima Med OK'!$C:$C,'Cabula Med OK'!C253) + COUNTIF('SCV Med OK'!$C:$C,'Cabula Med OK'!C253) + COUNTIF('Subúrbio Med OK'!$C:$C,'Cabula Med OK'!C253) + COUNTIF('DVIS Med OK'!$C:$C,'Cabula Med OK'!C253) + COUNTIF('CR Med OK'!$C:$C,'Cabula Med OK'!C253) + COUNTIF('CCZ Med OK'!$C:$C,'Cabula Med OK'!C253) + COUNTIF('DRCA Med OK'!$C:$C,'Cabula Med OK'!C253) + COUNTIF('SAMU Med OK'!$C:$C,'Cabula Med OK'!C253) + COUNTIF('ESPS Med OK'!$C:$C,'Cabula Med OK'!C253) + COUNTIF('LACEM Med OK'!$C:$C,'Cabula Med OK'!C253)</f>
        <v>0</v>
      </c>
    </row>
    <row r="254" spans="1:15" ht="13.5" customHeight="1">
      <c r="A254" s="15" t="s">
        <v>18</v>
      </c>
      <c r="B254" s="61">
        <v>45536</v>
      </c>
      <c r="C254" s="14">
        <v>9394</v>
      </c>
      <c r="D254" s="61">
        <v>45658</v>
      </c>
      <c r="E254" s="61">
        <v>45687</v>
      </c>
      <c r="F254" s="42">
        <f t="shared" si="25"/>
        <v>30</v>
      </c>
      <c r="G254" s="68">
        <v>235</v>
      </c>
      <c r="H254" s="14">
        <v>1</v>
      </c>
      <c r="I254" s="497">
        <f t="shared" si="26"/>
        <v>235</v>
      </c>
      <c r="J254" s="55" t="s">
        <v>143</v>
      </c>
      <c r="K254" s="14"/>
      <c r="O254">
        <f>COUNTIF('Sede Med Ok'!$C:$C,'Cabula Med OK'!C254) + COUNTIF('Barra Med OK'!$C:$C,'Cabula Med OK'!C254) + COUNTIF('Boca do Rio Med OK'!$C:$C,'Cabula Med OK'!C254) + COUNTIF('Brotas Med OK'!$C:$C,'Cabula Med OK'!C254) + COUNTIF('Cajazeiras Med OK'!$C:$C,'Cabula Med OK'!C254) + COUNTIF('CH Med OK'!$C:$C,'Cabula Med OK'!C254) + COUNTIF('Itapagipe Med OK'!$C:$C,'Cabula Med OK'!C254) + COUNTIF('Itapuã Med OK'!$C:$C,'Cabula Med OK'!C254) + COUNTIF('Liberdade Med OK'!$C:$C,'Cabula Med OK'!C254) + COUNTIF('Pau da Lima Med OK'!$C:$C,'Cabula Med OK'!C254) + COUNTIF('SCV Med OK'!$C:$C,'Cabula Med OK'!C254) + COUNTIF('Subúrbio Med OK'!$C:$C,'Cabula Med OK'!C254) + COUNTIF('DVIS Med OK'!$C:$C,'Cabula Med OK'!C254) + COUNTIF('CR Med OK'!$C:$C,'Cabula Med OK'!C254) + COUNTIF('CCZ Med OK'!$C:$C,'Cabula Med OK'!C254) + COUNTIF('DRCA Med OK'!$C:$C,'Cabula Med OK'!C254) + COUNTIF('SAMU Med OK'!$C:$C,'Cabula Med OK'!C254) + COUNTIF('ESPS Med OK'!$C:$C,'Cabula Med OK'!C254) + COUNTIF('LACEM Med OK'!$C:$C,'Cabula Med OK'!C254)</f>
        <v>0</v>
      </c>
    </row>
    <row r="255" spans="1:15" ht="13.5" customHeight="1">
      <c r="A255" s="15" t="s">
        <v>18</v>
      </c>
      <c r="B255" s="61">
        <v>45536</v>
      </c>
      <c r="C255" s="14">
        <v>9402</v>
      </c>
      <c r="D255" s="61">
        <v>45658</v>
      </c>
      <c r="E255" s="61">
        <v>45687</v>
      </c>
      <c r="F255" s="42">
        <f t="shared" si="25"/>
        <v>30</v>
      </c>
      <c r="G255" s="68">
        <v>235</v>
      </c>
      <c r="H255" s="14">
        <v>1</v>
      </c>
      <c r="I255" s="497">
        <f t="shared" si="26"/>
        <v>235</v>
      </c>
      <c r="J255" s="55" t="s">
        <v>182</v>
      </c>
      <c r="K255" s="14"/>
      <c r="O255">
        <f>COUNTIF('Sede Med Ok'!$C:$C,'Cabula Med OK'!C255) + COUNTIF('Barra Med OK'!$C:$C,'Cabula Med OK'!C255) + COUNTIF('Boca do Rio Med OK'!$C:$C,'Cabula Med OK'!C255) + COUNTIF('Brotas Med OK'!$C:$C,'Cabula Med OK'!C255) + COUNTIF('Cajazeiras Med OK'!$C:$C,'Cabula Med OK'!C255) + COUNTIF('CH Med OK'!$C:$C,'Cabula Med OK'!C255) + COUNTIF('Itapagipe Med OK'!$C:$C,'Cabula Med OK'!C255) + COUNTIF('Itapuã Med OK'!$C:$C,'Cabula Med OK'!C255) + COUNTIF('Liberdade Med OK'!$C:$C,'Cabula Med OK'!C255) + COUNTIF('Pau da Lima Med OK'!$C:$C,'Cabula Med OK'!C255) + COUNTIF('SCV Med OK'!$C:$C,'Cabula Med OK'!C255) + COUNTIF('Subúrbio Med OK'!$C:$C,'Cabula Med OK'!C255) + COUNTIF('DVIS Med OK'!$C:$C,'Cabula Med OK'!C255) + COUNTIF('CR Med OK'!$C:$C,'Cabula Med OK'!C255) + COUNTIF('CCZ Med OK'!$C:$C,'Cabula Med OK'!C255) + COUNTIF('DRCA Med OK'!$C:$C,'Cabula Med OK'!C255) + COUNTIF('SAMU Med OK'!$C:$C,'Cabula Med OK'!C255) + COUNTIF('ESPS Med OK'!$C:$C,'Cabula Med OK'!C255) + COUNTIF('LACEM Med OK'!$C:$C,'Cabula Med OK'!C255)</f>
        <v>0</v>
      </c>
    </row>
    <row r="256" spans="1:15" ht="13.5" customHeight="1">
      <c r="A256" s="15" t="s">
        <v>18</v>
      </c>
      <c r="B256" s="61">
        <v>45536</v>
      </c>
      <c r="C256" s="14">
        <v>9401</v>
      </c>
      <c r="D256" s="61">
        <v>45658</v>
      </c>
      <c r="E256" s="61">
        <v>45687</v>
      </c>
      <c r="F256" s="42">
        <f t="shared" si="25"/>
        <v>30</v>
      </c>
      <c r="G256" s="68">
        <v>235</v>
      </c>
      <c r="H256" s="14">
        <v>1</v>
      </c>
      <c r="I256" s="497">
        <f t="shared" si="26"/>
        <v>235</v>
      </c>
      <c r="J256" s="55" t="s">
        <v>216</v>
      </c>
      <c r="K256" s="14"/>
      <c r="O256">
        <f>COUNTIF('Sede Med Ok'!$C:$C,'Cabula Med OK'!C256) + COUNTIF('Barra Med OK'!$C:$C,'Cabula Med OK'!C256) + COUNTIF('Boca do Rio Med OK'!$C:$C,'Cabula Med OK'!C256) + COUNTIF('Brotas Med OK'!$C:$C,'Cabula Med OK'!C256) + COUNTIF('Cajazeiras Med OK'!$C:$C,'Cabula Med OK'!C256) + COUNTIF('CH Med OK'!$C:$C,'Cabula Med OK'!C256) + COUNTIF('Itapagipe Med OK'!$C:$C,'Cabula Med OK'!C256) + COUNTIF('Itapuã Med OK'!$C:$C,'Cabula Med OK'!C256) + COUNTIF('Liberdade Med OK'!$C:$C,'Cabula Med OK'!C256) + COUNTIF('Pau da Lima Med OK'!$C:$C,'Cabula Med OK'!C256) + COUNTIF('SCV Med OK'!$C:$C,'Cabula Med OK'!C256) + COUNTIF('Subúrbio Med OK'!$C:$C,'Cabula Med OK'!C256) + COUNTIF('DVIS Med OK'!$C:$C,'Cabula Med OK'!C256) + COUNTIF('CR Med OK'!$C:$C,'Cabula Med OK'!C256) + COUNTIF('CCZ Med OK'!$C:$C,'Cabula Med OK'!C256) + COUNTIF('DRCA Med OK'!$C:$C,'Cabula Med OK'!C256) + COUNTIF('SAMU Med OK'!$C:$C,'Cabula Med OK'!C256) + COUNTIF('ESPS Med OK'!$C:$C,'Cabula Med OK'!C256) + COUNTIF('LACEM Med OK'!$C:$C,'Cabula Med OK'!C256)</f>
        <v>0</v>
      </c>
    </row>
    <row r="257" spans="1:15" ht="13.5" customHeight="1">
      <c r="A257" s="15" t="s">
        <v>18</v>
      </c>
      <c r="B257" s="61">
        <v>45536</v>
      </c>
      <c r="C257" s="14">
        <v>9411</v>
      </c>
      <c r="D257" s="61">
        <v>45658</v>
      </c>
      <c r="E257" s="61">
        <v>45687</v>
      </c>
      <c r="F257" s="42">
        <f t="shared" si="25"/>
        <v>30</v>
      </c>
      <c r="G257" s="68">
        <v>235</v>
      </c>
      <c r="H257" s="14">
        <v>1</v>
      </c>
      <c r="I257" s="497">
        <f t="shared" si="26"/>
        <v>235</v>
      </c>
      <c r="J257" s="55" t="s">
        <v>228</v>
      </c>
      <c r="K257" s="14"/>
      <c r="O257">
        <f>COUNTIF('Sede Med Ok'!$C:$C,'Cabula Med OK'!C257) + COUNTIF('Barra Med OK'!$C:$C,'Cabula Med OK'!C257) + COUNTIF('Boca do Rio Med OK'!$C:$C,'Cabula Med OK'!C257) + COUNTIF('Brotas Med OK'!$C:$C,'Cabula Med OK'!C257) + COUNTIF('Cajazeiras Med OK'!$C:$C,'Cabula Med OK'!C257) + COUNTIF('CH Med OK'!$C:$C,'Cabula Med OK'!C257) + COUNTIF('Itapagipe Med OK'!$C:$C,'Cabula Med OK'!C257) + COUNTIF('Itapuã Med OK'!$C:$C,'Cabula Med OK'!C257) + COUNTIF('Liberdade Med OK'!$C:$C,'Cabula Med OK'!C257) + COUNTIF('Pau da Lima Med OK'!$C:$C,'Cabula Med OK'!C257) + COUNTIF('SCV Med OK'!$C:$C,'Cabula Med OK'!C257) + COUNTIF('Subúrbio Med OK'!$C:$C,'Cabula Med OK'!C257) + COUNTIF('DVIS Med OK'!$C:$C,'Cabula Med OK'!C257) + COUNTIF('CR Med OK'!$C:$C,'Cabula Med OK'!C257) + COUNTIF('CCZ Med OK'!$C:$C,'Cabula Med OK'!C257) + COUNTIF('DRCA Med OK'!$C:$C,'Cabula Med OK'!C257) + COUNTIF('SAMU Med OK'!$C:$C,'Cabula Med OK'!C257) + COUNTIF('ESPS Med OK'!$C:$C,'Cabula Med OK'!C257) + COUNTIF('LACEM Med OK'!$C:$C,'Cabula Med OK'!C257)</f>
        <v>0</v>
      </c>
    </row>
    <row r="258" spans="1:15" ht="13.5" customHeight="1">
      <c r="A258" s="15" t="s">
        <v>18</v>
      </c>
      <c r="B258" s="61">
        <v>45536</v>
      </c>
      <c r="C258" s="14">
        <v>9397</v>
      </c>
      <c r="D258" s="61">
        <v>45658</v>
      </c>
      <c r="E258" s="61">
        <v>45687</v>
      </c>
      <c r="F258" s="42">
        <f t="shared" si="25"/>
        <v>30</v>
      </c>
      <c r="G258" s="68">
        <v>235</v>
      </c>
      <c r="H258" s="14">
        <v>1</v>
      </c>
      <c r="I258" s="497">
        <f t="shared" si="26"/>
        <v>235</v>
      </c>
      <c r="J258" s="55" t="s">
        <v>273</v>
      </c>
      <c r="K258" s="14"/>
      <c r="O258">
        <f>COUNTIF('Sede Med Ok'!$C:$C,'Cabula Med OK'!C258) + COUNTIF('Barra Med OK'!$C:$C,'Cabula Med OK'!C258) + COUNTIF('Boca do Rio Med OK'!$C:$C,'Cabula Med OK'!C258) + COUNTIF('Brotas Med OK'!$C:$C,'Cabula Med OK'!C258) + COUNTIF('Cajazeiras Med OK'!$C:$C,'Cabula Med OK'!C258) + COUNTIF('CH Med OK'!$C:$C,'Cabula Med OK'!C258) + COUNTIF('Itapagipe Med OK'!$C:$C,'Cabula Med OK'!C258) + COUNTIF('Itapuã Med OK'!$C:$C,'Cabula Med OK'!C258) + COUNTIF('Liberdade Med OK'!$C:$C,'Cabula Med OK'!C258) + COUNTIF('Pau da Lima Med OK'!$C:$C,'Cabula Med OK'!C258) + COUNTIF('SCV Med OK'!$C:$C,'Cabula Med OK'!C258) + COUNTIF('Subúrbio Med OK'!$C:$C,'Cabula Med OK'!C258) + COUNTIF('DVIS Med OK'!$C:$C,'Cabula Med OK'!C258) + COUNTIF('CR Med OK'!$C:$C,'Cabula Med OK'!C258) + COUNTIF('CCZ Med OK'!$C:$C,'Cabula Med OK'!C258) + COUNTIF('DRCA Med OK'!$C:$C,'Cabula Med OK'!C258) + COUNTIF('SAMU Med OK'!$C:$C,'Cabula Med OK'!C258) + COUNTIF('ESPS Med OK'!$C:$C,'Cabula Med OK'!C258) + COUNTIF('LACEM Med OK'!$C:$C,'Cabula Med OK'!C258)</f>
        <v>0</v>
      </c>
    </row>
    <row r="259" spans="1:15" ht="13.5" customHeight="1">
      <c r="A259" s="15" t="s">
        <v>18</v>
      </c>
      <c r="B259" s="61">
        <v>45536</v>
      </c>
      <c r="C259" s="14">
        <v>9400</v>
      </c>
      <c r="D259" s="61">
        <v>45658</v>
      </c>
      <c r="E259" s="61">
        <v>45687</v>
      </c>
      <c r="F259" s="42">
        <f t="shared" si="25"/>
        <v>30</v>
      </c>
      <c r="G259" s="68">
        <v>235</v>
      </c>
      <c r="H259" s="14">
        <v>1</v>
      </c>
      <c r="I259" s="497">
        <f t="shared" si="26"/>
        <v>235</v>
      </c>
      <c r="J259" s="55" t="s">
        <v>188</v>
      </c>
      <c r="K259" s="14"/>
      <c r="O259">
        <f>COUNTIF('Sede Med Ok'!$C:$C,'Cabula Med OK'!C259) + COUNTIF('Barra Med OK'!$C:$C,'Cabula Med OK'!C259) + COUNTIF('Boca do Rio Med OK'!$C:$C,'Cabula Med OK'!C259) + COUNTIF('Brotas Med OK'!$C:$C,'Cabula Med OK'!C259) + COUNTIF('Cajazeiras Med OK'!$C:$C,'Cabula Med OK'!C259) + COUNTIF('CH Med OK'!$C:$C,'Cabula Med OK'!C259) + COUNTIF('Itapagipe Med OK'!$C:$C,'Cabula Med OK'!C259) + COUNTIF('Itapuã Med OK'!$C:$C,'Cabula Med OK'!C259) + COUNTIF('Liberdade Med OK'!$C:$C,'Cabula Med OK'!C259) + COUNTIF('Pau da Lima Med OK'!$C:$C,'Cabula Med OK'!C259) + COUNTIF('SCV Med OK'!$C:$C,'Cabula Med OK'!C259) + COUNTIF('Subúrbio Med OK'!$C:$C,'Cabula Med OK'!C259) + COUNTIF('DVIS Med OK'!$C:$C,'Cabula Med OK'!C259) + COUNTIF('CR Med OK'!$C:$C,'Cabula Med OK'!C259) + COUNTIF('CCZ Med OK'!$C:$C,'Cabula Med OK'!C259) + COUNTIF('DRCA Med OK'!$C:$C,'Cabula Med OK'!C259) + COUNTIF('SAMU Med OK'!$C:$C,'Cabula Med OK'!C259) + COUNTIF('ESPS Med OK'!$C:$C,'Cabula Med OK'!C259) + COUNTIF('LACEM Med OK'!$C:$C,'Cabula Med OK'!C259)</f>
        <v>0</v>
      </c>
    </row>
    <row r="260" spans="1:15" ht="13.5" customHeight="1">
      <c r="A260" s="15" t="s">
        <v>18</v>
      </c>
      <c r="B260" s="61">
        <v>45536</v>
      </c>
      <c r="C260" s="14">
        <v>9395</v>
      </c>
      <c r="D260" s="61">
        <v>45658</v>
      </c>
      <c r="E260" s="61">
        <v>45687</v>
      </c>
      <c r="F260" s="42">
        <f t="shared" si="25"/>
        <v>30</v>
      </c>
      <c r="G260" s="68">
        <v>235</v>
      </c>
      <c r="H260" s="14">
        <v>1</v>
      </c>
      <c r="I260" s="497">
        <f t="shared" si="26"/>
        <v>235</v>
      </c>
      <c r="J260" s="55" t="s">
        <v>187</v>
      </c>
      <c r="K260" s="14"/>
      <c r="O260">
        <f>COUNTIF('Sede Med Ok'!$C:$C,'Cabula Med OK'!C260) + COUNTIF('Barra Med OK'!$C:$C,'Cabula Med OK'!C260) + COUNTIF('Boca do Rio Med OK'!$C:$C,'Cabula Med OK'!C260) + COUNTIF('Brotas Med OK'!$C:$C,'Cabula Med OK'!C260) + COUNTIF('Cajazeiras Med OK'!$C:$C,'Cabula Med OK'!C260) + COUNTIF('CH Med OK'!$C:$C,'Cabula Med OK'!C260) + COUNTIF('Itapagipe Med OK'!$C:$C,'Cabula Med OK'!C260) + COUNTIF('Itapuã Med OK'!$C:$C,'Cabula Med OK'!C260) + COUNTIF('Liberdade Med OK'!$C:$C,'Cabula Med OK'!C260) + COUNTIF('Pau da Lima Med OK'!$C:$C,'Cabula Med OK'!C260) + COUNTIF('SCV Med OK'!$C:$C,'Cabula Med OK'!C260) + COUNTIF('Subúrbio Med OK'!$C:$C,'Cabula Med OK'!C260) + COUNTIF('DVIS Med OK'!$C:$C,'Cabula Med OK'!C260) + COUNTIF('CR Med OK'!$C:$C,'Cabula Med OK'!C260) + COUNTIF('CCZ Med OK'!$C:$C,'Cabula Med OK'!C260) + COUNTIF('DRCA Med OK'!$C:$C,'Cabula Med OK'!C260) + COUNTIF('SAMU Med OK'!$C:$C,'Cabula Med OK'!C260) + COUNTIF('ESPS Med OK'!$C:$C,'Cabula Med OK'!C260) + COUNTIF('LACEM Med OK'!$C:$C,'Cabula Med OK'!C260)</f>
        <v>0</v>
      </c>
    </row>
    <row r="261" spans="1:15" ht="13.5" customHeight="1">
      <c r="A261" s="15" t="s">
        <v>18</v>
      </c>
      <c r="B261" s="61">
        <v>45536</v>
      </c>
      <c r="C261" s="14">
        <v>9398</v>
      </c>
      <c r="D261" s="61">
        <v>45658</v>
      </c>
      <c r="E261" s="61">
        <v>45687</v>
      </c>
      <c r="F261" s="42">
        <f t="shared" si="25"/>
        <v>30</v>
      </c>
      <c r="G261" s="68">
        <v>235</v>
      </c>
      <c r="H261" s="14">
        <v>1</v>
      </c>
      <c r="I261" s="497">
        <f t="shared" si="26"/>
        <v>235</v>
      </c>
      <c r="J261" s="55" t="s">
        <v>294</v>
      </c>
      <c r="K261" s="14"/>
      <c r="O261">
        <f>COUNTIF('Sede Med Ok'!$C:$C,'Cabula Med OK'!C261) + COUNTIF('Barra Med OK'!$C:$C,'Cabula Med OK'!C261) + COUNTIF('Boca do Rio Med OK'!$C:$C,'Cabula Med OK'!C261) + COUNTIF('Brotas Med OK'!$C:$C,'Cabula Med OK'!C261) + COUNTIF('Cajazeiras Med OK'!$C:$C,'Cabula Med OK'!C261) + COUNTIF('CH Med OK'!$C:$C,'Cabula Med OK'!C261) + COUNTIF('Itapagipe Med OK'!$C:$C,'Cabula Med OK'!C261) + COUNTIF('Itapuã Med OK'!$C:$C,'Cabula Med OK'!C261) + COUNTIF('Liberdade Med OK'!$C:$C,'Cabula Med OK'!C261) + COUNTIF('Pau da Lima Med OK'!$C:$C,'Cabula Med OK'!C261) + COUNTIF('SCV Med OK'!$C:$C,'Cabula Med OK'!C261) + COUNTIF('Subúrbio Med OK'!$C:$C,'Cabula Med OK'!C261) + COUNTIF('DVIS Med OK'!$C:$C,'Cabula Med OK'!C261) + COUNTIF('CR Med OK'!$C:$C,'Cabula Med OK'!C261) + COUNTIF('CCZ Med OK'!$C:$C,'Cabula Med OK'!C261) + COUNTIF('DRCA Med OK'!$C:$C,'Cabula Med OK'!C261) + COUNTIF('SAMU Med OK'!$C:$C,'Cabula Med OK'!C261) + COUNTIF('ESPS Med OK'!$C:$C,'Cabula Med OK'!C261) + COUNTIF('LACEM Med OK'!$C:$C,'Cabula Med OK'!C261)</f>
        <v>0</v>
      </c>
    </row>
    <row r="262" spans="1:15" ht="13.5" customHeight="1">
      <c r="A262" s="15" t="s">
        <v>18</v>
      </c>
      <c r="B262" s="61">
        <v>45536</v>
      </c>
      <c r="C262" s="14">
        <v>9396</v>
      </c>
      <c r="D262" s="61">
        <v>45658</v>
      </c>
      <c r="E262" s="61">
        <v>45687</v>
      </c>
      <c r="F262" s="42">
        <f t="shared" si="25"/>
        <v>30</v>
      </c>
      <c r="G262" s="68">
        <v>235</v>
      </c>
      <c r="H262" s="14">
        <v>1</v>
      </c>
      <c r="I262" s="497">
        <f t="shared" si="26"/>
        <v>235</v>
      </c>
      <c r="J262" s="55" t="s">
        <v>353</v>
      </c>
      <c r="K262" s="14"/>
      <c r="O262">
        <f>COUNTIF('Sede Med Ok'!$C:$C,'Cabula Med OK'!C262) + COUNTIF('Barra Med OK'!$C:$C,'Cabula Med OK'!C262) + COUNTIF('Boca do Rio Med OK'!$C:$C,'Cabula Med OK'!C262) + COUNTIF('Brotas Med OK'!$C:$C,'Cabula Med OK'!C262) + COUNTIF('Cajazeiras Med OK'!$C:$C,'Cabula Med OK'!C262) + COUNTIF('CH Med OK'!$C:$C,'Cabula Med OK'!C262) + COUNTIF('Itapagipe Med OK'!$C:$C,'Cabula Med OK'!C262) + COUNTIF('Itapuã Med OK'!$C:$C,'Cabula Med OK'!C262) + COUNTIF('Liberdade Med OK'!$C:$C,'Cabula Med OK'!C262) + COUNTIF('Pau da Lima Med OK'!$C:$C,'Cabula Med OK'!C262) + COUNTIF('SCV Med OK'!$C:$C,'Cabula Med OK'!C262) + COUNTIF('Subúrbio Med OK'!$C:$C,'Cabula Med OK'!C262) + COUNTIF('DVIS Med OK'!$C:$C,'Cabula Med OK'!C262) + COUNTIF('CR Med OK'!$C:$C,'Cabula Med OK'!C262) + COUNTIF('CCZ Med OK'!$C:$C,'Cabula Med OK'!C262) + COUNTIF('DRCA Med OK'!$C:$C,'Cabula Med OK'!C262) + COUNTIF('SAMU Med OK'!$C:$C,'Cabula Med OK'!C262) + COUNTIF('ESPS Med OK'!$C:$C,'Cabula Med OK'!C262) + COUNTIF('LACEM Med OK'!$C:$C,'Cabula Med OK'!C262)</f>
        <v>0</v>
      </c>
    </row>
    <row r="263" spans="1:15" ht="13.5" customHeight="1">
      <c r="A263" s="15" t="s">
        <v>18</v>
      </c>
      <c r="B263" s="61">
        <v>45536</v>
      </c>
      <c r="C263" s="14">
        <v>9406</v>
      </c>
      <c r="D263" s="61">
        <v>45658</v>
      </c>
      <c r="E263" s="61">
        <v>45687</v>
      </c>
      <c r="F263" s="42">
        <f t="shared" si="25"/>
        <v>30</v>
      </c>
      <c r="G263" s="68">
        <v>235</v>
      </c>
      <c r="H263" s="14">
        <v>1</v>
      </c>
      <c r="I263" s="497">
        <f t="shared" si="26"/>
        <v>235</v>
      </c>
      <c r="J263" s="55" t="s">
        <v>220</v>
      </c>
      <c r="K263" s="14"/>
      <c r="O263">
        <f>COUNTIF('Sede Med Ok'!$C:$C,'Cabula Med OK'!C263) + COUNTIF('Barra Med OK'!$C:$C,'Cabula Med OK'!C263) + COUNTIF('Boca do Rio Med OK'!$C:$C,'Cabula Med OK'!C263) + COUNTIF('Brotas Med OK'!$C:$C,'Cabula Med OK'!C263) + COUNTIF('Cajazeiras Med OK'!$C:$C,'Cabula Med OK'!C263) + COUNTIF('CH Med OK'!$C:$C,'Cabula Med OK'!C263) + COUNTIF('Itapagipe Med OK'!$C:$C,'Cabula Med OK'!C263) + COUNTIF('Itapuã Med OK'!$C:$C,'Cabula Med OK'!C263) + COUNTIF('Liberdade Med OK'!$C:$C,'Cabula Med OK'!C263) + COUNTIF('Pau da Lima Med OK'!$C:$C,'Cabula Med OK'!C263) + COUNTIF('SCV Med OK'!$C:$C,'Cabula Med OK'!C263) + COUNTIF('Subúrbio Med OK'!$C:$C,'Cabula Med OK'!C263) + COUNTIF('DVIS Med OK'!$C:$C,'Cabula Med OK'!C263) + COUNTIF('CR Med OK'!$C:$C,'Cabula Med OK'!C263) + COUNTIF('CCZ Med OK'!$C:$C,'Cabula Med OK'!C263) + COUNTIF('DRCA Med OK'!$C:$C,'Cabula Med OK'!C263) + COUNTIF('SAMU Med OK'!$C:$C,'Cabula Med OK'!C263) + COUNTIF('ESPS Med OK'!$C:$C,'Cabula Med OK'!C263) + COUNTIF('LACEM Med OK'!$C:$C,'Cabula Med OK'!C263)</f>
        <v>0</v>
      </c>
    </row>
    <row r="264" spans="1:15" ht="13.5" customHeight="1">
      <c r="A264" s="15" t="s">
        <v>18</v>
      </c>
      <c r="B264" s="61">
        <v>45536</v>
      </c>
      <c r="C264" s="14">
        <v>9403</v>
      </c>
      <c r="D264" s="61">
        <v>45658</v>
      </c>
      <c r="E264" s="61">
        <v>45687</v>
      </c>
      <c r="F264" s="42">
        <f t="shared" si="25"/>
        <v>30</v>
      </c>
      <c r="G264" s="68">
        <v>235</v>
      </c>
      <c r="H264" s="14">
        <v>1</v>
      </c>
      <c r="I264" s="497">
        <f t="shared" si="26"/>
        <v>235</v>
      </c>
      <c r="J264" s="55" t="s">
        <v>352</v>
      </c>
      <c r="K264" s="14"/>
      <c r="O264">
        <f>COUNTIF('Sede Med Ok'!$C:$C,'Cabula Med OK'!C264) + COUNTIF('Barra Med OK'!$C:$C,'Cabula Med OK'!C264) + COUNTIF('Boca do Rio Med OK'!$C:$C,'Cabula Med OK'!C264) + COUNTIF('Brotas Med OK'!$C:$C,'Cabula Med OK'!C264) + COUNTIF('Cajazeiras Med OK'!$C:$C,'Cabula Med OK'!C264) + COUNTIF('CH Med OK'!$C:$C,'Cabula Med OK'!C264) + COUNTIF('Itapagipe Med OK'!$C:$C,'Cabula Med OK'!C264) + COUNTIF('Itapuã Med OK'!$C:$C,'Cabula Med OK'!C264) + COUNTIF('Liberdade Med OK'!$C:$C,'Cabula Med OK'!C264) + COUNTIF('Pau da Lima Med OK'!$C:$C,'Cabula Med OK'!C264) + COUNTIF('SCV Med OK'!$C:$C,'Cabula Med OK'!C264) + COUNTIF('Subúrbio Med OK'!$C:$C,'Cabula Med OK'!C264) + COUNTIF('DVIS Med OK'!$C:$C,'Cabula Med OK'!C264) + COUNTIF('CR Med OK'!$C:$C,'Cabula Med OK'!C264) + COUNTIF('CCZ Med OK'!$C:$C,'Cabula Med OK'!C264) + COUNTIF('DRCA Med OK'!$C:$C,'Cabula Med OK'!C264) + COUNTIF('SAMU Med OK'!$C:$C,'Cabula Med OK'!C264) + COUNTIF('ESPS Med OK'!$C:$C,'Cabula Med OK'!C264) + COUNTIF('LACEM Med OK'!$C:$C,'Cabula Med OK'!C264)</f>
        <v>0</v>
      </c>
    </row>
    <row r="265" spans="1:15" ht="13.5" customHeight="1">
      <c r="A265" s="15" t="s">
        <v>18</v>
      </c>
      <c r="B265" s="61">
        <v>45536</v>
      </c>
      <c r="C265" s="14">
        <v>9536</v>
      </c>
      <c r="D265" s="61">
        <v>45658</v>
      </c>
      <c r="E265" s="61">
        <v>45687</v>
      </c>
      <c r="F265" s="42">
        <f t="shared" si="25"/>
        <v>30</v>
      </c>
      <c r="G265" s="68">
        <v>235</v>
      </c>
      <c r="H265" s="14">
        <v>1</v>
      </c>
      <c r="I265" s="497">
        <f t="shared" si="26"/>
        <v>235</v>
      </c>
      <c r="J265" s="55" t="s">
        <v>351</v>
      </c>
      <c r="K265" s="14"/>
      <c r="O265">
        <f>COUNTIF('Sede Med Ok'!$C:$C,'Cabula Med OK'!C265) + COUNTIF('Barra Med OK'!$C:$C,'Cabula Med OK'!C265) + COUNTIF('Boca do Rio Med OK'!$C:$C,'Cabula Med OK'!C265) + COUNTIF('Brotas Med OK'!$C:$C,'Cabula Med OK'!C265) + COUNTIF('Cajazeiras Med OK'!$C:$C,'Cabula Med OK'!C265) + COUNTIF('CH Med OK'!$C:$C,'Cabula Med OK'!C265) + COUNTIF('Itapagipe Med OK'!$C:$C,'Cabula Med OK'!C265) + COUNTIF('Itapuã Med OK'!$C:$C,'Cabula Med OK'!C265) + COUNTIF('Liberdade Med OK'!$C:$C,'Cabula Med OK'!C265) + COUNTIF('Pau da Lima Med OK'!$C:$C,'Cabula Med OK'!C265) + COUNTIF('SCV Med OK'!$C:$C,'Cabula Med OK'!C265) + COUNTIF('Subúrbio Med OK'!$C:$C,'Cabula Med OK'!C265) + COUNTIF('DVIS Med OK'!$C:$C,'Cabula Med OK'!C265) + COUNTIF('CR Med OK'!$C:$C,'Cabula Med OK'!C265) + COUNTIF('CCZ Med OK'!$C:$C,'Cabula Med OK'!C265) + COUNTIF('DRCA Med OK'!$C:$C,'Cabula Med OK'!C265) + COUNTIF('SAMU Med OK'!$C:$C,'Cabula Med OK'!C265) + COUNTIF('ESPS Med OK'!$C:$C,'Cabula Med OK'!C265) + COUNTIF('LACEM Med OK'!$C:$C,'Cabula Med OK'!C265)</f>
        <v>0</v>
      </c>
    </row>
    <row r="266" spans="1:15" ht="13.5" customHeight="1">
      <c r="A266" s="15"/>
      <c r="B266" s="14"/>
      <c r="C266" s="14"/>
      <c r="D266" s="66"/>
      <c r="E266" s="66"/>
      <c r="F266" s="42"/>
      <c r="G266" s="68"/>
      <c r="H266" s="14"/>
      <c r="I266" s="498"/>
      <c r="J266" s="198"/>
      <c r="K266" s="14"/>
      <c r="O266">
        <f>COUNTIF('Sede Med Ok'!$C:$C,'Cabula Med OK'!C266) + COUNTIF('Barra Med OK'!$C:$C,'Cabula Med OK'!C266) + COUNTIF('Boca do Rio Med OK'!$C:$C,'Cabula Med OK'!C266) + COUNTIF('Brotas Med OK'!$C:$C,'Cabula Med OK'!C266) + COUNTIF('Cajazeiras Med OK'!$C:$C,'Cabula Med OK'!C266) + COUNTIF('CH Med OK'!$C:$C,'Cabula Med OK'!C266) + COUNTIF('Itapagipe Med OK'!$C:$C,'Cabula Med OK'!C266) + COUNTIF('Itapuã Med OK'!$C:$C,'Cabula Med OK'!C266) + COUNTIF('Liberdade Med OK'!$C:$C,'Cabula Med OK'!C266) + COUNTIF('Pau da Lima Med OK'!$C:$C,'Cabula Med OK'!C266) + COUNTIF('SCV Med OK'!$C:$C,'Cabula Med OK'!C266) + COUNTIF('Subúrbio Med OK'!$C:$C,'Cabula Med OK'!C266) + COUNTIF('DVIS Med OK'!$C:$C,'Cabula Med OK'!C266) + COUNTIF('CR Med OK'!$C:$C,'Cabula Med OK'!C266) + COUNTIF('CCZ Med OK'!$C:$C,'Cabula Med OK'!C266) + COUNTIF('DRCA Med OK'!$C:$C,'Cabula Med OK'!C266) + COUNTIF('SAMU Med OK'!$C:$C,'Cabula Med OK'!C266) + COUNTIF('ESPS Med OK'!$C:$C,'Cabula Med OK'!C266) + COUNTIF('LACEM Med OK'!$C:$C,'Cabula Med OK'!C266)</f>
        <v>0</v>
      </c>
    </row>
    <row r="267" spans="1:15" ht="13.5" customHeight="1">
      <c r="A267" s="38" t="s">
        <v>350</v>
      </c>
      <c r="B267" s="10"/>
      <c r="C267" s="10"/>
      <c r="D267" s="36"/>
      <c r="E267" s="36"/>
      <c r="F267" s="37"/>
      <c r="G267" s="36"/>
      <c r="H267" s="11">
        <f>SUM(H240:H266)</f>
        <v>26</v>
      </c>
      <c r="I267" s="499">
        <f>SUM(I240:I266)</f>
        <v>6110</v>
      </c>
      <c r="J267" s="35"/>
      <c r="K267" s="107"/>
      <c r="O267">
        <f>COUNTIF('Sede Med Ok'!$C:$C,'Cabula Med OK'!C267) + COUNTIF('Barra Med OK'!$C:$C,'Cabula Med OK'!C267) + COUNTIF('Boca do Rio Med OK'!$C:$C,'Cabula Med OK'!C267) + COUNTIF('Brotas Med OK'!$C:$C,'Cabula Med OK'!C267) + COUNTIF('Cajazeiras Med OK'!$C:$C,'Cabula Med OK'!C267) + COUNTIF('CH Med OK'!$C:$C,'Cabula Med OK'!C267) + COUNTIF('Itapagipe Med OK'!$C:$C,'Cabula Med OK'!C267) + COUNTIF('Itapuã Med OK'!$C:$C,'Cabula Med OK'!C267) + COUNTIF('Liberdade Med OK'!$C:$C,'Cabula Med OK'!C267) + COUNTIF('Pau da Lima Med OK'!$C:$C,'Cabula Med OK'!C267) + COUNTIF('SCV Med OK'!$C:$C,'Cabula Med OK'!C267) + COUNTIF('Subúrbio Med OK'!$C:$C,'Cabula Med OK'!C267) + COUNTIF('DVIS Med OK'!$C:$C,'Cabula Med OK'!C267) + COUNTIF('CR Med OK'!$C:$C,'Cabula Med OK'!C267) + COUNTIF('CCZ Med OK'!$C:$C,'Cabula Med OK'!C267) + COUNTIF('DRCA Med OK'!$C:$C,'Cabula Med OK'!C267) + COUNTIF('SAMU Med OK'!$C:$C,'Cabula Med OK'!C267) + COUNTIF('ESPS Med OK'!$C:$C,'Cabula Med OK'!C267) + COUNTIF('LACEM Med OK'!$C:$C,'Cabula Med OK'!C267)</f>
        <v>0</v>
      </c>
    </row>
    <row r="268" spans="1:15" ht="13.5" customHeight="1">
      <c r="D268" s="20"/>
      <c r="E268" s="20"/>
      <c r="F268" s="19"/>
      <c r="G268" s="7"/>
      <c r="I268" s="500"/>
      <c r="J268" s="3"/>
      <c r="O268">
        <f>COUNTIF('Sede Med Ok'!$C:$C,'Cabula Med OK'!C268) + COUNTIF('Barra Med OK'!$C:$C,'Cabula Med OK'!C268) + COUNTIF('Boca do Rio Med OK'!$C:$C,'Cabula Med OK'!C268) + COUNTIF('Brotas Med OK'!$C:$C,'Cabula Med OK'!C268) + COUNTIF('Cajazeiras Med OK'!$C:$C,'Cabula Med OK'!C268) + COUNTIF('CH Med OK'!$C:$C,'Cabula Med OK'!C268) + COUNTIF('Itapagipe Med OK'!$C:$C,'Cabula Med OK'!C268) + COUNTIF('Itapuã Med OK'!$C:$C,'Cabula Med OK'!C268) + COUNTIF('Liberdade Med OK'!$C:$C,'Cabula Med OK'!C268) + COUNTIF('Pau da Lima Med OK'!$C:$C,'Cabula Med OK'!C268) + COUNTIF('SCV Med OK'!$C:$C,'Cabula Med OK'!C268) + COUNTIF('Subúrbio Med OK'!$C:$C,'Cabula Med OK'!C268) + COUNTIF('DVIS Med OK'!$C:$C,'Cabula Med OK'!C268) + COUNTIF('CR Med OK'!$C:$C,'Cabula Med OK'!C268) + COUNTIF('CCZ Med OK'!$C:$C,'Cabula Med OK'!C268) + COUNTIF('DRCA Med OK'!$C:$C,'Cabula Med OK'!C268) + COUNTIF('SAMU Med OK'!$C:$C,'Cabula Med OK'!C268) + COUNTIF('ESPS Med OK'!$C:$C,'Cabula Med OK'!C268) + COUNTIF('LACEM Med OK'!$C:$C,'Cabula Med OK'!C268)</f>
        <v>0</v>
      </c>
    </row>
    <row r="269" spans="1:15" ht="13.5" customHeight="1">
      <c r="A269" s="15" t="s">
        <v>18</v>
      </c>
      <c r="B269" s="61">
        <v>45536</v>
      </c>
      <c r="C269" s="14">
        <v>15907</v>
      </c>
      <c r="D269" s="61">
        <v>45658</v>
      </c>
      <c r="E269" s="61">
        <v>45687</v>
      </c>
      <c r="F269" s="42">
        <f t="shared" ref="F269:F290" si="27">(E269-D269)+1</f>
        <v>30</v>
      </c>
      <c r="G269" s="65">
        <v>235</v>
      </c>
      <c r="H269" s="14">
        <v>1</v>
      </c>
      <c r="I269" s="501">
        <f t="shared" ref="I269:I291" si="28">G269/30*H269*F269</f>
        <v>235</v>
      </c>
      <c r="J269" s="204" t="s">
        <v>303</v>
      </c>
      <c r="K269" s="14">
        <v>68799</v>
      </c>
      <c r="O269">
        <f>COUNTIF('Sede Med Ok'!$C:$C,'Cabula Med OK'!C269) + COUNTIF('Barra Med OK'!$C:$C,'Cabula Med OK'!C269) + COUNTIF('Boca do Rio Med OK'!$C:$C,'Cabula Med OK'!C269) + COUNTIF('Brotas Med OK'!$C:$C,'Cabula Med OK'!C269) + COUNTIF('Cajazeiras Med OK'!$C:$C,'Cabula Med OK'!C269) + COUNTIF('CH Med OK'!$C:$C,'Cabula Med OK'!C269) + COUNTIF('Itapagipe Med OK'!$C:$C,'Cabula Med OK'!C269) + COUNTIF('Itapuã Med OK'!$C:$C,'Cabula Med OK'!C269) + COUNTIF('Liberdade Med OK'!$C:$C,'Cabula Med OK'!C269) + COUNTIF('Pau da Lima Med OK'!$C:$C,'Cabula Med OK'!C269) + COUNTIF('SCV Med OK'!$C:$C,'Cabula Med OK'!C269) + COUNTIF('Subúrbio Med OK'!$C:$C,'Cabula Med OK'!C269) + COUNTIF('DVIS Med OK'!$C:$C,'Cabula Med OK'!C269) + COUNTIF('CR Med OK'!$C:$C,'Cabula Med OK'!C269) + COUNTIF('CCZ Med OK'!$C:$C,'Cabula Med OK'!C269) + COUNTIF('DRCA Med OK'!$C:$C,'Cabula Med OK'!C269) + COUNTIF('SAMU Med OK'!$C:$C,'Cabula Med OK'!C269) + COUNTIF('ESPS Med OK'!$C:$C,'Cabula Med OK'!C269) + COUNTIF('LACEM Med OK'!$C:$C,'Cabula Med OK'!C269)</f>
        <v>0</v>
      </c>
    </row>
    <row r="270" spans="1:15" ht="13.5" customHeight="1">
      <c r="A270" s="15" t="s">
        <v>18</v>
      </c>
      <c r="B270" s="61">
        <v>45536</v>
      </c>
      <c r="C270" s="14">
        <v>15650</v>
      </c>
      <c r="D270" s="61">
        <v>45658</v>
      </c>
      <c r="E270" s="61">
        <v>45687</v>
      </c>
      <c r="F270" s="42">
        <f t="shared" si="27"/>
        <v>30</v>
      </c>
      <c r="G270" s="65">
        <v>235</v>
      </c>
      <c r="H270" s="14">
        <v>1</v>
      </c>
      <c r="I270" s="501">
        <f t="shared" si="28"/>
        <v>235</v>
      </c>
      <c r="J270" s="204" t="s">
        <v>306</v>
      </c>
      <c r="K270" s="14">
        <v>68799</v>
      </c>
      <c r="O270">
        <f>COUNTIF('Sede Med Ok'!$C:$C,'Cabula Med OK'!C270) + COUNTIF('Barra Med OK'!$C:$C,'Cabula Med OK'!C270) + COUNTIF('Boca do Rio Med OK'!$C:$C,'Cabula Med OK'!C270) + COUNTIF('Brotas Med OK'!$C:$C,'Cabula Med OK'!C270) + COUNTIF('Cajazeiras Med OK'!$C:$C,'Cabula Med OK'!C270) + COUNTIF('CH Med OK'!$C:$C,'Cabula Med OK'!C270) + COUNTIF('Itapagipe Med OK'!$C:$C,'Cabula Med OK'!C270) + COUNTIF('Itapuã Med OK'!$C:$C,'Cabula Med OK'!C270) + COUNTIF('Liberdade Med OK'!$C:$C,'Cabula Med OK'!C270) + COUNTIF('Pau da Lima Med OK'!$C:$C,'Cabula Med OK'!C270) + COUNTIF('SCV Med OK'!$C:$C,'Cabula Med OK'!C270) + COUNTIF('Subúrbio Med OK'!$C:$C,'Cabula Med OK'!C270) + COUNTIF('DVIS Med OK'!$C:$C,'Cabula Med OK'!C270) + COUNTIF('CR Med OK'!$C:$C,'Cabula Med OK'!C270) + COUNTIF('CCZ Med OK'!$C:$C,'Cabula Med OK'!C270) + COUNTIF('DRCA Med OK'!$C:$C,'Cabula Med OK'!C270) + COUNTIF('SAMU Med OK'!$C:$C,'Cabula Med OK'!C270) + COUNTIF('ESPS Med OK'!$C:$C,'Cabula Med OK'!C270) + COUNTIF('LACEM Med OK'!$C:$C,'Cabula Med OK'!C270)</f>
        <v>0</v>
      </c>
    </row>
    <row r="271" spans="1:15" ht="13.5" customHeight="1">
      <c r="A271" s="15" t="s">
        <v>18</v>
      </c>
      <c r="B271" s="61">
        <v>45536</v>
      </c>
      <c r="C271" s="14">
        <v>15657</v>
      </c>
      <c r="D271" s="61">
        <v>45658</v>
      </c>
      <c r="E271" s="61">
        <v>45687</v>
      </c>
      <c r="F271" s="42">
        <f t="shared" si="27"/>
        <v>30</v>
      </c>
      <c r="G271" s="65">
        <v>235</v>
      </c>
      <c r="H271" s="14">
        <v>1</v>
      </c>
      <c r="I271" s="501">
        <f t="shared" si="28"/>
        <v>235</v>
      </c>
      <c r="J271" s="204" t="s">
        <v>305</v>
      </c>
      <c r="K271" s="14">
        <v>68799</v>
      </c>
      <c r="O271">
        <f>COUNTIF('Sede Med Ok'!$C:$C,'Cabula Med OK'!C271) + COUNTIF('Barra Med OK'!$C:$C,'Cabula Med OK'!C271) + COUNTIF('Boca do Rio Med OK'!$C:$C,'Cabula Med OK'!C271) + COUNTIF('Brotas Med OK'!$C:$C,'Cabula Med OK'!C271) + COUNTIF('Cajazeiras Med OK'!$C:$C,'Cabula Med OK'!C271) + COUNTIF('CH Med OK'!$C:$C,'Cabula Med OK'!C271) + COUNTIF('Itapagipe Med OK'!$C:$C,'Cabula Med OK'!C271) + COUNTIF('Itapuã Med OK'!$C:$C,'Cabula Med OK'!C271) + COUNTIF('Liberdade Med OK'!$C:$C,'Cabula Med OK'!C271) + COUNTIF('Pau da Lima Med OK'!$C:$C,'Cabula Med OK'!C271) + COUNTIF('SCV Med OK'!$C:$C,'Cabula Med OK'!C271) + COUNTIF('Subúrbio Med OK'!$C:$C,'Cabula Med OK'!C271) + COUNTIF('DVIS Med OK'!$C:$C,'Cabula Med OK'!C271) + COUNTIF('CR Med OK'!$C:$C,'Cabula Med OK'!C271) + COUNTIF('CCZ Med OK'!$C:$C,'Cabula Med OK'!C271) + COUNTIF('DRCA Med OK'!$C:$C,'Cabula Med OK'!C271) + COUNTIF('SAMU Med OK'!$C:$C,'Cabula Med OK'!C271) + COUNTIF('ESPS Med OK'!$C:$C,'Cabula Med OK'!C271) + COUNTIF('LACEM Med OK'!$C:$C,'Cabula Med OK'!C271)</f>
        <v>0</v>
      </c>
    </row>
    <row r="272" spans="1:15" ht="13.5" customHeight="1">
      <c r="A272" s="15" t="s">
        <v>18</v>
      </c>
      <c r="B272" s="61">
        <v>45536</v>
      </c>
      <c r="C272" s="14">
        <v>15527</v>
      </c>
      <c r="D272" s="61">
        <v>45658</v>
      </c>
      <c r="E272" s="61">
        <v>45687</v>
      </c>
      <c r="F272" s="42">
        <f t="shared" si="27"/>
        <v>30</v>
      </c>
      <c r="G272" s="65">
        <v>235</v>
      </c>
      <c r="H272" s="14">
        <v>1</v>
      </c>
      <c r="I272" s="501">
        <f t="shared" si="28"/>
        <v>235</v>
      </c>
      <c r="J272" s="204" t="s">
        <v>349</v>
      </c>
      <c r="K272" s="14">
        <v>68799</v>
      </c>
      <c r="O272">
        <f>COUNTIF('Sede Med Ok'!$C:$C,'Cabula Med OK'!C272) + COUNTIF('Barra Med OK'!$C:$C,'Cabula Med OK'!C272) + COUNTIF('Boca do Rio Med OK'!$C:$C,'Cabula Med OK'!C272) + COUNTIF('Brotas Med OK'!$C:$C,'Cabula Med OK'!C272) + COUNTIF('Cajazeiras Med OK'!$C:$C,'Cabula Med OK'!C272) + COUNTIF('CH Med OK'!$C:$C,'Cabula Med OK'!C272) + COUNTIF('Itapagipe Med OK'!$C:$C,'Cabula Med OK'!C272) + COUNTIF('Itapuã Med OK'!$C:$C,'Cabula Med OK'!C272) + COUNTIF('Liberdade Med OK'!$C:$C,'Cabula Med OK'!C272) + COUNTIF('Pau da Lima Med OK'!$C:$C,'Cabula Med OK'!C272) + COUNTIF('SCV Med OK'!$C:$C,'Cabula Med OK'!C272) + COUNTIF('Subúrbio Med OK'!$C:$C,'Cabula Med OK'!C272) + COUNTIF('DVIS Med OK'!$C:$C,'Cabula Med OK'!C272) + COUNTIF('CR Med OK'!$C:$C,'Cabula Med OK'!C272) + COUNTIF('CCZ Med OK'!$C:$C,'Cabula Med OK'!C272) + COUNTIF('DRCA Med OK'!$C:$C,'Cabula Med OK'!C272) + COUNTIF('SAMU Med OK'!$C:$C,'Cabula Med OK'!C272) + COUNTIF('ESPS Med OK'!$C:$C,'Cabula Med OK'!C272) + COUNTIF('LACEM Med OK'!$C:$C,'Cabula Med OK'!C272)</f>
        <v>0</v>
      </c>
    </row>
    <row r="273" spans="1:15" ht="13.5" customHeight="1">
      <c r="A273" s="15" t="s">
        <v>18</v>
      </c>
      <c r="B273" s="61">
        <v>45536</v>
      </c>
      <c r="C273" s="14">
        <v>15553</v>
      </c>
      <c r="D273" s="61">
        <v>45658</v>
      </c>
      <c r="E273" s="61">
        <v>45687</v>
      </c>
      <c r="F273" s="42">
        <f t="shared" si="27"/>
        <v>30</v>
      </c>
      <c r="G273" s="65">
        <v>235</v>
      </c>
      <c r="H273" s="14">
        <v>1</v>
      </c>
      <c r="I273" s="501">
        <f t="shared" si="28"/>
        <v>235</v>
      </c>
      <c r="J273" s="204" t="s">
        <v>163</v>
      </c>
      <c r="K273" s="14">
        <v>68799</v>
      </c>
      <c r="O273">
        <f>COUNTIF('Sede Med Ok'!$C:$C,'Cabula Med OK'!C273) + COUNTIF('Barra Med OK'!$C:$C,'Cabula Med OK'!C273) + COUNTIF('Boca do Rio Med OK'!$C:$C,'Cabula Med OK'!C273) + COUNTIF('Brotas Med OK'!$C:$C,'Cabula Med OK'!C273) + COUNTIF('Cajazeiras Med OK'!$C:$C,'Cabula Med OK'!C273) + COUNTIF('CH Med OK'!$C:$C,'Cabula Med OK'!C273) + COUNTIF('Itapagipe Med OK'!$C:$C,'Cabula Med OK'!C273) + COUNTIF('Itapuã Med OK'!$C:$C,'Cabula Med OK'!C273) + COUNTIF('Liberdade Med OK'!$C:$C,'Cabula Med OK'!C273) + COUNTIF('Pau da Lima Med OK'!$C:$C,'Cabula Med OK'!C273) + COUNTIF('SCV Med OK'!$C:$C,'Cabula Med OK'!C273) + COUNTIF('Subúrbio Med OK'!$C:$C,'Cabula Med OK'!C273) + COUNTIF('DVIS Med OK'!$C:$C,'Cabula Med OK'!C273) + COUNTIF('CR Med OK'!$C:$C,'Cabula Med OK'!C273) + COUNTIF('CCZ Med OK'!$C:$C,'Cabula Med OK'!C273) + COUNTIF('DRCA Med OK'!$C:$C,'Cabula Med OK'!C273) + COUNTIF('SAMU Med OK'!$C:$C,'Cabula Med OK'!C273) + COUNTIF('ESPS Med OK'!$C:$C,'Cabula Med OK'!C273) + COUNTIF('LACEM Med OK'!$C:$C,'Cabula Med OK'!C273)</f>
        <v>0</v>
      </c>
    </row>
    <row r="274" spans="1:15" ht="13.5" customHeight="1">
      <c r="A274" s="15" t="s">
        <v>18</v>
      </c>
      <c r="B274" s="61">
        <v>45536</v>
      </c>
      <c r="C274" s="14">
        <v>15528</v>
      </c>
      <c r="D274" s="61">
        <v>45658</v>
      </c>
      <c r="E274" s="61">
        <v>45687</v>
      </c>
      <c r="F274" s="42">
        <f t="shared" si="27"/>
        <v>30</v>
      </c>
      <c r="G274" s="65">
        <v>235</v>
      </c>
      <c r="H274" s="14">
        <v>1</v>
      </c>
      <c r="I274" s="501">
        <f t="shared" si="28"/>
        <v>235</v>
      </c>
      <c r="J274" s="204" t="s">
        <v>182</v>
      </c>
      <c r="K274" s="14">
        <v>68799</v>
      </c>
      <c r="O274">
        <f>COUNTIF('Sede Med Ok'!$C:$C,'Cabula Med OK'!C274) + COUNTIF('Barra Med OK'!$C:$C,'Cabula Med OK'!C274) + COUNTIF('Boca do Rio Med OK'!$C:$C,'Cabula Med OK'!C274) + COUNTIF('Brotas Med OK'!$C:$C,'Cabula Med OK'!C274) + COUNTIF('Cajazeiras Med OK'!$C:$C,'Cabula Med OK'!C274) + COUNTIF('CH Med OK'!$C:$C,'Cabula Med OK'!C274) + COUNTIF('Itapagipe Med OK'!$C:$C,'Cabula Med OK'!C274) + COUNTIF('Itapuã Med OK'!$C:$C,'Cabula Med OK'!C274) + COUNTIF('Liberdade Med OK'!$C:$C,'Cabula Med OK'!C274) + COUNTIF('Pau da Lima Med OK'!$C:$C,'Cabula Med OK'!C274) + COUNTIF('SCV Med OK'!$C:$C,'Cabula Med OK'!C274) + COUNTIF('Subúrbio Med OK'!$C:$C,'Cabula Med OK'!C274) + COUNTIF('DVIS Med OK'!$C:$C,'Cabula Med OK'!C274) + COUNTIF('CR Med OK'!$C:$C,'Cabula Med OK'!C274) + COUNTIF('CCZ Med OK'!$C:$C,'Cabula Med OK'!C274) + COUNTIF('DRCA Med OK'!$C:$C,'Cabula Med OK'!C274) + COUNTIF('SAMU Med OK'!$C:$C,'Cabula Med OK'!C274) + COUNTIF('ESPS Med OK'!$C:$C,'Cabula Med OK'!C274) + COUNTIF('LACEM Med OK'!$C:$C,'Cabula Med OK'!C274)</f>
        <v>0</v>
      </c>
    </row>
    <row r="275" spans="1:15" ht="13.5" customHeight="1">
      <c r="A275" s="15" t="s">
        <v>18</v>
      </c>
      <c r="B275" s="61">
        <v>45536</v>
      </c>
      <c r="C275" s="14">
        <v>15530</v>
      </c>
      <c r="D275" s="61">
        <v>45658</v>
      </c>
      <c r="E275" s="61">
        <v>45687</v>
      </c>
      <c r="F275" s="42">
        <f t="shared" si="27"/>
        <v>30</v>
      </c>
      <c r="G275" s="65">
        <v>235</v>
      </c>
      <c r="H275" s="14">
        <v>1</v>
      </c>
      <c r="I275" s="501">
        <f t="shared" si="28"/>
        <v>235</v>
      </c>
      <c r="J275" s="204" t="s">
        <v>193</v>
      </c>
      <c r="K275" s="14">
        <v>68799</v>
      </c>
      <c r="O275">
        <f>COUNTIF('Sede Med Ok'!$C:$C,'Cabula Med OK'!C275) + COUNTIF('Barra Med OK'!$C:$C,'Cabula Med OK'!C275) + COUNTIF('Boca do Rio Med OK'!$C:$C,'Cabula Med OK'!C275) + COUNTIF('Brotas Med OK'!$C:$C,'Cabula Med OK'!C275) + COUNTIF('Cajazeiras Med OK'!$C:$C,'Cabula Med OK'!C275) + COUNTIF('CH Med OK'!$C:$C,'Cabula Med OK'!C275) + COUNTIF('Itapagipe Med OK'!$C:$C,'Cabula Med OK'!C275) + COUNTIF('Itapuã Med OK'!$C:$C,'Cabula Med OK'!C275) + COUNTIF('Liberdade Med OK'!$C:$C,'Cabula Med OK'!C275) + COUNTIF('Pau da Lima Med OK'!$C:$C,'Cabula Med OK'!C275) + COUNTIF('SCV Med OK'!$C:$C,'Cabula Med OK'!C275) + COUNTIF('Subúrbio Med OK'!$C:$C,'Cabula Med OK'!C275) + COUNTIF('DVIS Med OK'!$C:$C,'Cabula Med OK'!C275) + COUNTIF('CR Med OK'!$C:$C,'Cabula Med OK'!C275) + COUNTIF('CCZ Med OK'!$C:$C,'Cabula Med OK'!C275) + COUNTIF('DRCA Med OK'!$C:$C,'Cabula Med OK'!C275) + COUNTIF('SAMU Med OK'!$C:$C,'Cabula Med OK'!C275) + COUNTIF('ESPS Med OK'!$C:$C,'Cabula Med OK'!C275) + COUNTIF('LACEM Med OK'!$C:$C,'Cabula Med OK'!C275)</f>
        <v>0</v>
      </c>
    </row>
    <row r="276" spans="1:15" ht="13.5" customHeight="1">
      <c r="A276" s="15" t="s">
        <v>18</v>
      </c>
      <c r="B276" s="61">
        <v>45536</v>
      </c>
      <c r="C276" s="14">
        <v>15529</v>
      </c>
      <c r="D276" s="61">
        <v>45658</v>
      </c>
      <c r="E276" s="61">
        <v>45687</v>
      </c>
      <c r="F276" s="42">
        <f t="shared" si="27"/>
        <v>30</v>
      </c>
      <c r="G276" s="65">
        <v>235</v>
      </c>
      <c r="H276" s="14">
        <v>1</v>
      </c>
      <c r="I276" s="501">
        <f t="shared" si="28"/>
        <v>235</v>
      </c>
      <c r="J276" s="204" t="s">
        <v>348</v>
      </c>
      <c r="K276" s="14">
        <v>68799</v>
      </c>
      <c r="O276">
        <f>COUNTIF('Sede Med Ok'!$C:$C,'Cabula Med OK'!C276) + COUNTIF('Barra Med OK'!$C:$C,'Cabula Med OK'!C276) + COUNTIF('Boca do Rio Med OK'!$C:$C,'Cabula Med OK'!C276) + COUNTIF('Brotas Med OK'!$C:$C,'Cabula Med OK'!C276) + COUNTIF('Cajazeiras Med OK'!$C:$C,'Cabula Med OK'!C276) + COUNTIF('CH Med OK'!$C:$C,'Cabula Med OK'!C276) + COUNTIF('Itapagipe Med OK'!$C:$C,'Cabula Med OK'!C276) + COUNTIF('Itapuã Med OK'!$C:$C,'Cabula Med OK'!C276) + COUNTIF('Liberdade Med OK'!$C:$C,'Cabula Med OK'!C276) + COUNTIF('Pau da Lima Med OK'!$C:$C,'Cabula Med OK'!C276) + COUNTIF('SCV Med OK'!$C:$C,'Cabula Med OK'!C276) + COUNTIF('Subúrbio Med OK'!$C:$C,'Cabula Med OK'!C276) + COUNTIF('DVIS Med OK'!$C:$C,'Cabula Med OK'!C276) + COUNTIF('CR Med OK'!$C:$C,'Cabula Med OK'!C276) + COUNTIF('CCZ Med OK'!$C:$C,'Cabula Med OK'!C276) + COUNTIF('DRCA Med OK'!$C:$C,'Cabula Med OK'!C276) + COUNTIF('SAMU Med OK'!$C:$C,'Cabula Med OK'!C276) + COUNTIF('ESPS Med OK'!$C:$C,'Cabula Med OK'!C276) + COUNTIF('LACEM Med OK'!$C:$C,'Cabula Med OK'!C276)</f>
        <v>0</v>
      </c>
    </row>
    <row r="277" spans="1:15" ht="13.5" customHeight="1">
      <c r="A277" s="15" t="s">
        <v>18</v>
      </c>
      <c r="B277" s="61">
        <v>45536</v>
      </c>
      <c r="C277" s="14">
        <v>15705</v>
      </c>
      <c r="D277" s="61">
        <v>45658</v>
      </c>
      <c r="E277" s="61">
        <v>45687</v>
      </c>
      <c r="F277" s="42">
        <f t="shared" si="27"/>
        <v>30</v>
      </c>
      <c r="G277" s="65">
        <v>235</v>
      </c>
      <c r="H277" s="14">
        <v>1</v>
      </c>
      <c r="I277" s="501">
        <f t="shared" si="28"/>
        <v>235</v>
      </c>
      <c r="J277" s="204" t="s">
        <v>219</v>
      </c>
      <c r="K277" s="14">
        <v>68799</v>
      </c>
      <c r="O277">
        <f>COUNTIF('Sede Med Ok'!$C:$C,'Cabula Med OK'!C277) + COUNTIF('Barra Med OK'!$C:$C,'Cabula Med OK'!C277) + COUNTIF('Boca do Rio Med OK'!$C:$C,'Cabula Med OK'!C277) + COUNTIF('Brotas Med OK'!$C:$C,'Cabula Med OK'!C277) + COUNTIF('Cajazeiras Med OK'!$C:$C,'Cabula Med OK'!C277) + COUNTIF('CH Med OK'!$C:$C,'Cabula Med OK'!C277) + COUNTIF('Itapagipe Med OK'!$C:$C,'Cabula Med OK'!C277) + COUNTIF('Itapuã Med OK'!$C:$C,'Cabula Med OK'!C277) + COUNTIF('Liberdade Med OK'!$C:$C,'Cabula Med OK'!C277) + COUNTIF('Pau da Lima Med OK'!$C:$C,'Cabula Med OK'!C277) + COUNTIF('SCV Med OK'!$C:$C,'Cabula Med OK'!C277) + COUNTIF('Subúrbio Med OK'!$C:$C,'Cabula Med OK'!C277) + COUNTIF('DVIS Med OK'!$C:$C,'Cabula Med OK'!C277) + COUNTIF('CR Med OK'!$C:$C,'Cabula Med OK'!C277) + COUNTIF('CCZ Med OK'!$C:$C,'Cabula Med OK'!C277) + COUNTIF('DRCA Med OK'!$C:$C,'Cabula Med OK'!C277) + COUNTIF('SAMU Med OK'!$C:$C,'Cabula Med OK'!C277) + COUNTIF('ESPS Med OK'!$C:$C,'Cabula Med OK'!C277) + COUNTIF('LACEM Med OK'!$C:$C,'Cabula Med OK'!C277)</f>
        <v>0</v>
      </c>
    </row>
    <row r="278" spans="1:15" ht="13.5" customHeight="1">
      <c r="A278" s="15" t="s">
        <v>18</v>
      </c>
      <c r="B278" s="61">
        <v>45536</v>
      </c>
      <c r="C278" s="14">
        <v>15668</v>
      </c>
      <c r="D278" s="61">
        <v>45658</v>
      </c>
      <c r="E278" s="61">
        <v>45687</v>
      </c>
      <c r="F278" s="42">
        <f t="shared" si="27"/>
        <v>30</v>
      </c>
      <c r="G278" s="65">
        <v>235</v>
      </c>
      <c r="H278" s="14">
        <v>1</v>
      </c>
      <c r="I278" s="501">
        <f t="shared" si="28"/>
        <v>235</v>
      </c>
      <c r="J278" s="204" t="s">
        <v>195</v>
      </c>
      <c r="K278" s="14">
        <v>68793</v>
      </c>
      <c r="O278">
        <f>COUNTIF('Sede Med Ok'!$C:$C,'Cabula Med OK'!C278) + COUNTIF('Barra Med OK'!$C:$C,'Cabula Med OK'!C278) + COUNTIF('Boca do Rio Med OK'!$C:$C,'Cabula Med OK'!C278) + COUNTIF('Brotas Med OK'!$C:$C,'Cabula Med OK'!C278) + COUNTIF('Cajazeiras Med OK'!$C:$C,'Cabula Med OK'!C278) + COUNTIF('CH Med OK'!$C:$C,'Cabula Med OK'!C278) + COUNTIF('Itapagipe Med OK'!$C:$C,'Cabula Med OK'!C278) + COUNTIF('Itapuã Med OK'!$C:$C,'Cabula Med OK'!C278) + COUNTIF('Liberdade Med OK'!$C:$C,'Cabula Med OK'!C278) + COUNTIF('Pau da Lima Med OK'!$C:$C,'Cabula Med OK'!C278) + COUNTIF('SCV Med OK'!$C:$C,'Cabula Med OK'!C278) + COUNTIF('Subúrbio Med OK'!$C:$C,'Cabula Med OK'!C278) + COUNTIF('DVIS Med OK'!$C:$C,'Cabula Med OK'!C278) + COUNTIF('CR Med OK'!$C:$C,'Cabula Med OK'!C278) + COUNTIF('CCZ Med OK'!$C:$C,'Cabula Med OK'!C278) + COUNTIF('DRCA Med OK'!$C:$C,'Cabula Med OK'!C278) + COUNTIF('SAMU Med OK'!$C:$C,'Cabula Med OK'!C278) + COUNTIF('ESPS Med OK'!$C:$C,'Cabula Med OK'!C278) + COUNTIF('LACEM Med OK'!$C:$C,'Cabula Med OK'!C278)</f>
        <v>0</v>
      </c>
    </row>
    <row r="279" spans="1:15" ht="13.5" customHeight="1">
      <c r="A279" s="15" t="s">
        <v>18</v>
      </c>
      <c r="B279" s="61">
        <v>45536</v>
      </c>
      <c r="C279" s="14">
        <v>15669</v>
      </c>
      <c r="D279" s="61">
        <v>45658</v>
      </c>
      <c r="E279" s="61">
        <v>45687</v>
      </c>
      <c r="F279" s="42">
        <f t="shared" si="27"/>
        <v>30</v>
      </c>
      <c r="G279" s="65">
        <v>235</v>
      </c>
      <c r="H279" s="14">
        <v>1</v>
      </c>
      <c r="I279" s="501">
        <f t="shared" si="28"/>
        <v>235</v>
      </c>
      <c r="J279" s="204" t="s">
        <v>210</v>
      </c>
      <c r="K279" s="14">
        <v>68793</v>
      </c>
      <c r="O279">
        <f>COUNTIF('Sede Med Ok'!$C:$C,'Cabula Med OK'!C279) + COUNTIF('Barra Med OK'!$C:$C,'Cabula Med OK'!C279) + COUNTIF('Boca do Rio Med OK'!$C:$C,'Cabula Med OK'!C279) + COUNTIF('Brotas Med OK'!$C:$C,'Cabula Med OK'!C279) + COUNTIF('Cajazeiras Med OK'!$C:$C,'Cabula Med OK'!C279) + COUNTIF('CH Med OK'!$C:$C,'Cabula Med OK'!C279) + COUNTIF('Itapagipe Med OK'!$C:$C,'Cabula Med OK'!C279) + COUNTIF('Itapuã Med OK'!$C:$C,'Cabula Med OK'!C279) + COUNTIF('Liberdade Med OK'!$C:$C,'Cabula Med OK'!C279) + COUNTIF('Pau da Lima Med OK'!$C:$C,'Cabula Med OK'!C279) + COUNTIF('SCV Med OK'!$C:$C,'Cabula Med OK'!C279) + COUNTIF('Subúrbio Med OK'!$C:$C,'Cabula Med OK'!C279) + COUNTIF('DVIS Med OK'!$C:$C,'Cabula Med OK'!C279) + COUNTIF('CR Med OK'!$C:$C,'Cabula Med OK'!C279) + COUNTIF('CCZ Med OK'!$C:$C,'Cabula Med OK'!C279) + COUNTIF('DRCA Med OK'!$C:$C,'Cabula Med OK'!C279) + COUNTIF('SAMU Med OK'!$C:$C,'Cabula Med OK'!C279) + COUNTIF('ESPS Med OK'!$C:$C,'Cabula Med OK'!C279) + COUNTIF('LACEM Med OK'!$C:$C,'Cabula Med OK'!C279)</f>
        <v>0</v>
      </c>
    </row>
    <row r="280" spans="1:15" ht="13.5" customHeight="1">
      <c r="A280" s="15" t="s">
        <v>18</v>
      </c>
      <c r="B280" s="61">
        <v>45536</v>
      </c>
      <c r="C280" s="14">
        <v>15670</v>
      </c>
      <c r="D280" s="61">
        <v>45658</v>
      </c>
      <c r="E280" s="61">
        <v>45687</v>
      </c>
      <c r="F280" s="42">
        <f t="shared" si="27"/>
        <v>30</v>
      </c>
      <c r="G280" s="65">
        <v>235</v>
      </c>
      <c r="H280" s="14">
        <v>1</v>
      </c>
      <c r="I280" s="501">
        <f t="shared" si="28"/>
        <v>235</v>
      </c>
      <c r="J280" s="204" t="s">
        <v>217</v>
      </c>
      <c r="K280" s="14">
        <v>68793</v>
      </c>
      <c r="O280">
        <f>COUNTIF('Sede Med Ok'!$C:$C,'Cabula Med OK'!C280) + COUNTIF('Barra Med OK'!$C:$C,'Cabula Med OK'!C280) + COUNTIF('Boca do Rio Med OK'!$C:$C,'Cabula Med OK'!C280) + COUNTIF('Brotas Med OK'!$C:$C,'Cabula Med OK'!C280) + COUNTIF('Cajazeiras Med OK'!$C:$C,'Cabula Med OK'!C280) + COUNTIF('CH Med OK'!$C:$C,'Cabula Med OK'!C280) + COUNTIF('Itapagipe Med OK'!$C:$C,'Cabula Med OK'!C280) + COUNTIF('Itapuã Med OK'!$C:$C,'Cabula Med OK'!C280) + COUNTIF('Liberdade Med OK'!$C:$C,'Cabula Med OK'!C280) + COUNTIF('Pau da Lima Med OK'!$C:$C,'Cabula Med OK'!C280) + COUNTIF('SCV Med OK'!$C:$C,'Cabula Med OK'!C280) + COUNTIF('Subúrbio Med OK'!$C:$C,'Cabula Med OK'!C280) + COUNTIF('DVIS Med OK'!$C:$C,'Cabula Med OK'!C280) + COUNTIF('CR Med OK'!$C:$C,'Cabula Med OK'!C280) + COUNTIF('CCZ Med OK'!$C:$C,'Cabula Med OK'!C280) + COUNTIF('DRCA Med OK'!$C:$C,'Cabula Med OK'!C280) + COUNTIF('SAMU Med OK'!$C:$C,'Cabula Med OK'!C280) + COUNTIF('ESPS Med OK'!$C:$C,'Cabula Med OK'!C280) + COUNTIF('LACEM Med OK'!$C:$C,'Cabula Med OK'!C280)</f>
        <v>0</v>
      </c>
    </row>
    <row r="281" spans="1:15" ht="13.5" customHeight="1">
      <c r="A281" s="15" t="s">
        <v>18</v>
      </c>
      <c r="B281" s="61">
        <v>45536</v>
      </c>
      <c r="C281" s="14">
        <v>15671</v>
      </c>
      <c r="D281" s="61">
        <v>45658</v>
      </c>
      <c r="E281" s="61">
        <v>45687</v>
      </c>
      <c r="F281" s="42">
        <f t="shared" si="27"/>
        <v>30</v>
      </c>
      <c r="G281" s="65">
        <v>235</v>
      </c>
      <c r="H281" s="14">
        <v>1</v>
      </c>
      <c r="I281" s="501">
        <f t="shared" si="28"/>
        <v>235</v>
      </c>
      <c r="J281" s="204" t="s">
        <v>194</v>
      </c>
      <c r="K281" s="14">
        <v>68793</v>
      </c>
      <c r="O281">
        <f>COUNTIF('Sede Med Ok'!$C:$C,'Cabula Med OK'!C281) + COUNTIF('Barra Med OK'!$C:$C,'Cabula Med OK'!C281) + COUNTIF('Boca do Rio Med OK'!$C:$C,'Cabula Med OK'!C281) + COUNTIF('Brotas Med OK'!$C:$C,'Cabula Med OK'!C281) + COUNTIF('Cajazeiras Med OK'!$C:$C,'Cabula Med OK'!C281) + COUNTIF('CH Med OK'!$C:$C,'Cabula Med OK'!C281) + COUNTIF('Itapagipe Med OK'!$C:$C,'Cabula Med OK'!C281) + COUNTIF('Itapuã Med OK'!$C:$C,'Cabula Med OK'!C281) + COUNTIF('Liberdade Med OK'!$C:$C,'Cabula Med OK'!C281) + COUNTIF('Pau da Lima Med OK'!$C:$C,'Cabula Med OK'!C281) + COUNTIF('SCV Med OK'!$C:$C,'Cabula Med OK'!C281) + COUNTIF('Subúrbio Med OK'!$C:$C,'Cabula Med OK'!C281) + COUNTIF('DVIS Med OK'!$C:$C,'Cabula Med OK'!C281) + COUNTIF('CR Med OK'!$C:$C,'Cabula Med OK'!C281) + COUNTIF('CCZ Med OK'!$C:$C,'Cabula Med OK'!C281) + COUNTIF('DRCA Med OK'!$C:$C,'Cabula Med OK'!C281) + COUNTIF('SAMU Med OK'!$C:$C,'Cabula Med OK'!C281) + COUNTIF('ESPS Med OK'!$C:$C,'Cabula Med OK'!C281) + COUNTIF('LACEM Med OK'!$C:$C,'Cabula Med OK'!C281)</f>
        <v>0</v>
      </c>
    </row>
    <row r="282" spans="1:15" ht="13.5" customHeight="1">
      <c r="A282" s="15" t="s">
        <v>18</v>
      </c>
      <c r="B282" s="61">
        <v>45536</v>
      </c>
      <c r="C282" s="14">
        <v>15672</v>
      </c>
      <c r="D282" s="61">
        <v>45658</v>
      </c>
      <c r="E282" s="61">
        <v>45687</v>
      </c>
      <c r="F282" s="42">
        <f t="shared" si="27"/>
        <v>30</v>
      </c>
      <c r="G282" s="65">
        <v>235</v>
      </c>
      <c r="H282" s="14">
        <v>1</v>
      </c>
      <c r="I282" s="501">
        <f t="shared" si="28"/>
        <v>235</v>
      </c>
      <c r="J282" s="204" t="s">
        <v>189</v>
      </c>
      <c r="K282" s="14">
        <v>68793</v>
      </c>
      <c r="O282">
        <f>COUNTIF('Sede Med Ok'!$C:$C,'Cabula Med OK'!C282) + COUNTIF('Barra Med OK'!$C:$C,'Cabula Med OK'!C282) + COUNTIF('Boca do Rio Med OK'!$C:$C,'Cabula Med OK'!C282) + COUNTIF('Brotas Med OK'!$C:$C,'Cabula Med OK'!C282) + COUNTIF('Cajazeiras Med OK'!$C:$C,'Cabula Med OK'!C282) + COUNTIF('CH Med OK'!$C:$C,'Cabula Med OK'!C282) + COUNTIF('Itapagipe Med OK'!$C:$C,'Cabula Med OK'!C282) + COUNTIF('Itapuã Med OK'!$C:$C,'Cabula Med OK'!C282) + COUNTIF('Liberdade Med OK'!$C:$C,'Cabula Med OK'!C282) + COUNTIF('Pau da Lima Med OK'!$C:$C,'Cabula Med OK'!C282) + COUNTIF('SCV Med OK'!$C:$C,'Cabula Med OK'!C282) + COUNTIF('Subúrbio Med OK'!$C:$C,'Cabula Med OK'!C282) + COUNTIF('DVIS Med OK'!$C:$C,'Cabula Med OK'!C282) + COUNTIF('CR Med OK'!$C:$C,'Cabula Med OK'!C282) + COUNTIF('CCZ Med OK'!$C:$C,'Cabula Med OK'!C282) + COUNTIF('DRCA Med OK'!$C:$C,'Cabula Med OK'!C282) + COUNTIF('SAMU Med OK'!$C:$C,'Cabula Med OK'!C282) + COUNTIF('ESPS Med OK'!$C:$C,'Cabula Med OK'!C282) + COUNTIF('LACEM Med OK'!$C:$C,'Cabula Med OK'!C282)</f>
        <v>0</v>
      </c>
    </row>
    <row r="283" spans="1:15" ht="13.5" customHeight="1">
      <c r="A283" s="15" t="s">
        <v>18</v>
      </c>
      <c r="B283" s="61">
        <v>45536</v>
      </c>
      <c r="C283" s="14">
        <v>15673</v>
      </c>
      <c r="D283" s="61">
        <v>45658</v>
      </c>
      <c r="E283" s="61">
        <v>45687</v>
      </c>
      <c r="F283" s="42">
        <f t="shared" si="27"/>
        <v>30</v>
      </c>
      <c r="G283" s="65">
        <v>235</v>
      </c>
      <c r="H283" s="14">
        <v>1</v>
      </c>
      <c r="I283" s="501">
        <f t="shared" si="28"/>
        <v>235</v>
      </c>
      <c r="J283" s="204" t="s">
        <v>298</v>
      </c>
      <c r="K283" s="14">
        <v>68793</v>
      </c>
      <c r="O283">
        <f>COUNTIF('Sede Med Ok'!$C:$C,'Cabula Med OK'!C283) + COUNTIF('Barra Med OK'!$C:$C,'Cabula Med OK'!C283) + COUNTIF('Boca do Rio Med OK'!$C:$C,'Cabula Med OK'!C283) + COUNTIF('Brotas Med OK'!$C:$C,'Cabula Med OK'!C283) + COUNTIF('Cajazeiras Med OK'!$C:$C,'Cabula Med OK'!C283) + COUNTIF('CH Med OK'!$C:$C,'Cabula Med OK'!C283) + COUNTIF('Itapagipe Med OK'!$C:$C,'Cabula Med OK'!C283) + COUNTIF('Itapuã Med OK'!$C:$C,'Cabula Med OK'!C283) + COUNTIF('Liberdade Med OK'!$C:$C,'Cabula Med OK'!C283) + COUNTIF('Pau da Lima Med OK'!$C:$C,'Cabula Med OK'!C283) + COUNTIF('SCV Med OK'!$C:$C,'Cabula Med OK'!C283) + COUNTIF('Subúrbio Med OK'!$C:$C,'Cabula Med OK'!C283) + COUNTIF('DVIS Med OK'!$C:$C,'Cabula Med OK'!C283) + COUNTIF('CR Med OK'!$C:$C,'Cabula Med OK'!C283) + COUNTIF('CCZ Med OK'!$C:$C,'Cabula Med OK'!C283) + COUNTIF('DRCA Med OK'!$C:$C,'Cabula Med OK'!C283) + COUNTIF('SAMU Med OK'!$C:$C,'Cabula Med OK'!C283) + COUNTIF('ESPS Med OK'!$C:$C,'Cabula Med OK'!C283) + COUNTIF('LACEM Med OK'!$C:$C,'Cabula Med OK'!C283)</f>
        <v>0</v>
      </c>
    </row>
    <row r="284" spans="1:15" ht="13.5" customHeight="1">
      <c r="A284" s="15" t="s">
        <v>18</v>
      </c>
      <c r="B284" s="61">
        <v>45536</v>
      </c>
      <c r="C284" s="14">
        <v>15674</v>
      </c>
      <c r="D284" s="61">
        <v>45658</v>
      </c>
      <c r="E284" s="61">
        <v>45687</v>
      </c>
      <c r="F284" s="42">
        <f t="shared" si="27"/>
        <v>30</v>
      </c>
      <c r="G284" s="65">
        <v>235</v>
      </c>
      <c r="H284" s="14">
        <v>1</v>
      </c>
      <c r="I284" s="501">
        <f t="shared" si="28"/>
        <v>235</v>
      </c>
      <c r="J284" s="204" t="s">
        <v>262</v>
      </c>
      <c r="K284" s="14">
        <v>68793</v>
      </c>
      <c r="O284">
        <f>COUNTIF('Sede Med Ok'!$C:$C,'Cabula Med OK'!C284) + COUNTIF('Barra Med OK'!$C:$C,'Cabula Med OK'!C284) + COUNTIF('Boca do Rio Med OK'!$C:$C,'Cabula Med OK'!C284) + COUNTIF('Brotas Med OK'!$C:$C,'Cabula Med OK'!C284) + COUNTIF('Cajazeiras Med OK'!$C:$C,'Cabula Med OK'!C284) + COUNTIF('CH Med OK'!$C:$C,'Cabula Med OK'!C284) + COUNTIF('Itapagipe Med OK'!$C:$C,'Cabula Med OK'!C284) + COUNTIF('Itapuã Med OK'!$C:$C,'Cabula Med OK'!C284) + COUNTIF('Liberdade Med OK'!$C:$C,'Cabula Med OK'!C284) + COUNTIF('Pau da Lima Med OK'!$C:$C,'Cabula Med OK'!C284) + COUNTIF('SCV Med OK'!$C:$C,'Cabula Med OK'!C284) + COUNTIF('Subúrbio Med OK'!$C:$C,'Cabula Med OK'!C284) + COUNTIF('DVIS Med OK'!$C:$C,'Cabula Med OK'!C284) + COUNTIF('CR Med OK'!$C:$C,'Cabula Med OK'!C284) + COUNTIF('CCZ Med OK'!$C:$C,'Cabula Med OK'!C284) + COUNTIF('DRCA Med OK'!$C:$C,'Cabula Med OK'!C284) + COUNTIF('SAMU Med OK'!$C:$C,'Cabula Med OK'!C284) + COUNTIF('ESPS Med OK'!$C:$C,'Cabula Med OK'!C284) + COUNTIF('LACEM Med OK'!$C:$C,'Cabula Med OK'!C284)</f>
        <v>0</v>
      </c>
    </row>
    <row r="285" spans="1:15" ht="13.5" customHeight="1">
      <c r="A285" s="15" t="s">
        <v>18</v>
      </c>
      <c r="B285" s="61">
        <v>45536</v>
      </c>
      <c r="C285" s="14">
        <v>15675</v>
      </c>
      <c r="D285" s="61">
        <v>45658</v>
      </c>
      <c r="E285" s="61">
        <v>45687</v>
      </c>
      <c r="F285" s="42">
        <f t="shared" si="27"/>
        <v>30</v>
      </c>
      <c r="G285" s="65">
        <v>235</v>
      </c>
      <c r="H285" s="14">
        <v>1</v>
      </c>
      <c r="I285" s="501">
        <f t="shared" si="28"/>
        <v>235</v>
      </c>
      <c r="J285" s="204" t="s">
        <v>297</v>
      </c>
      <c r="K285" s="14">
        <v>68793</v>
      </c>
      <c r="O285">
        <f>COUNTIF('Sede Med Ok'!$C:$C,'Cabula Med OK'!C285) + COUNTIF('Barra Med OK'!$C:$C,'Cabula Med OK'!C285) + COUNTIF('Boca do Rio Med OK'!$C:$C,'Cabula Med OK'!C285) + COUNTIF('Brotas Med OK'!$C:$C,'Cabula Med OK'!C285) + COUNTIF('Cajazeiras Med OK'!$C:$C,'Cabula Med OK'!C285) + COUNTIF('CH Med OK'!$C:$C,'Cabula Med OK'!C285) + COUNTIF('Itapagipe Med OK'!$C:$C,'Cabula Med OK'!C285) + COUNTIF('Itapuã Med OK'!$C:$C,'Cabula Med OK'!C285) + COUNTIF('Liberdade Med OK'!$C:$C,'Cabula Med OK'!C285) + COUNTIF('Pau da Lima Med OK'!$C:$C,'Cabula Med OK'!C285) + COUNTIF('SCV Med OK'!$C:$C,'Cabula Med OK'!C285) + COUNTIF('Subúrbio Med OK'!$C:$C,'Cabula Med OK'!C285) + COUNTIF('DVIS Med OK'!$C:$C,'Cabula Med OK'!C285) + COUNTIF('CR Med OK'!$C:$C,'Cabula Med OK'!C285) + COUNTIF('CCZ Med OK'!$C:$C,'Cabula Med OK'!C285) + COUNTIF('DRCA Med OK'!$C:$C,'Cabula Med OK'!C285) + COUNTIF('SAMU Med OK'!$C:$C,'Cabula Med OK'!C285) + COUNTIF('ESPS Med OK'!$C:$C,'Cabula Med OK'!C285) + COUNTIF('LACEM Med OK'!$C:$C,'Cabula Med OK'!C285)</f>
        <v>0</v>
      </c>
    </row>
    <row r="286" spans="1:15" ht="13.5" customHeight="1">
      <c r="A286" s="15" t="s">
        <v>18</v>
      </c>
      <c r="B286" s="61">
        <v>45536</v>
      </c>
      <c r="C286" s="14">
        <v>15676</v>
      </c>
      <c r="D286" s="61">
        <v>45658</v>
      </c>
      <c r="E286" s="61">
        <v>45687</v>
      </c>
      <c r="F286" s="42">
        <f t="shared" si="27"/>
        <v>30</v>
      </c>
      <c r="G286" s="65">
        <v>235</v>
      </c>
      <c r="H286" s="14">
        <v>1</v>
      </c>
      <c r="I286" s="501">
        <f t="shared" si="28"/>
        <v>235</v>
      </c>
      <c r="J286" s="204" t="s">
        <v>278</v>
      </c>
      <c r="K286" s="14">
        <v>68793</v>
      </c>
      <c r="O286">
        <f>COUNTIF('Sede Med Ok'!$C:$C,'Cabula Med OK'!C286) + COUNTIF('Barra Med OK'!$C:$C,'Cabula Med OK'!C286) + COUNTIF('Boca do Rio Med OK'!$C:$C,'Cabula Med OK'!C286) + COUNTIF('Brotas Med OK'!$C:$C,'Cabula Med OK'!C286) + COUNTIF('Cajazeiras Med OK'!$C:$C,'Cabula Med OK'!C286) + COUNTIF('CH Med OK'!$C:$C,'Cabula Med OK'!C286) + COUNTIF('Itapagipe Med OK'!$C:$C,'Cabula Med OK'!C286) + COUNTIF('Itapuã Med OK'!$C:$C,'Cabula Med OK'!C286) + COUNTIF('Liberdade Med OK'!$C:$C,'Cabula Med OK'!C286) + COUNTIF('Pau da Lima Med OK'!$C:$C,'Cabula Med OK'!C286) + COUNTIF('SCV Med OK'!$C:$C,'Cabula Med OK'!C286) + COUNTIF('Subúrbio Med OK'!$C:$C,'Cabula Med OK'!C286) + COUNTIF('DVIS Med OK'!$C:$C,'Cabula Med OK'!C286) + COUNTIF('CR Med OK'!$C:$C,'Cabula Med OK'!C286) + COUNTIF('CCZ Med OK'!$C:$C,'Cabula Med OK'!C286) + COUNTIF('DRCA Med OK'!$C:$C,'Cabula Med OK'!C286) + COUNTIF('SAMU Med OK'!$C:$C,'Cabula Med OK'!C286) + COUNTIF('ESPS Med OK'!$C:$C,'Cabula Med OK'!C286) + COUNTIF('LACEM Med OK'!$C:$C,'Cabula Med OK'!C286)</f>
        <v>0</v>
      </c>
    </row>
    <row r="287" spans="1:15" ht="13.5" customHeight="1">
      <c r="A287" s="15" t="s">
        <v>18</v>
      </c>
      <c r="B287" s="61">
        <v>45536</v>
      </c>
      <c r="C287" s="14">
        <v>15677</v>
      </c>
      <c r="D287" s="61">
        <v>45658</v>
      </c>
      <c r="E287" s="61">
        <v>45687</v>
      </c>
      <c r="F287" s="42">
        <f t="shared" si="27"/>
        <v>30</v>
      </c>
      <c r="G287" s="65">
        <v>235</v>
      </c>
      <c r="H287" s="14">
        <v>1</v>
      </c>
      <c r="I287" s="501">
        <f t="shared" si="28"/>
        <v>235</v>
      </c>
      <c r="J287" s="204" t="s">
        <v>347</v>
      </c>
      <c r="K287" s="14">
        <v>68793</v>
      </c>
      <c r="O287">
        <f>COUNTIF('Sede Med Ok'!$C:$C,'Cabula Med OK'!C287) + COUNTIF('Barra Med OK'!$C:$C,'Cabula Med OK'!C287) + COUNTIF('Boca do Rio Med OK'!$C:$C,'Cabula Med OK'!C287) + COUNTIF('Brotas Med OK'!$C:$C,'Cabula Med OK'!C287) + COUNTIF('Cajazeiras Med OK'!$C:$C,'Cabula Med OK'!C287) + COUNTIF('CH Med OK'!$C:$C,'Cabula Med OK'!C287) + COUNTIF('Itapagipe Med OK'!$C:$C,'Cabula Med OK'!C287) + COUNTIF('Itapuã Med OK'!$C:$C,'Cabula Med OK'!C287) + COUNTIF('Liberdade Med OK'!$C:$C,'Cabula Med OK'!C287) + COUNTIF('Pau da Lima Med OK'!$C:$C,'Cabula Med OK'!C287) + COUNTIF('SCV Med OK'!$C:$C,'Cabula Med OK'!C287) + COUNTIF('Subúrbio Med OK'!$C:$C,'Cabula Med OK'!C287) + COUNTIF('DVIS Med OK'!$C:$C,'Cabula Med OK'!C287) + COUNTIF('CR Med OK'!$C:$C,'Cabula Med OK'!C287) + COUNTIF('CCZ Med OK'!$C:$C,'Cabula Med OK'!C287) + COUNTIF('DRCA Med OK'!$C:$C,'Cabula Med OK'!C287) + COUNTIF('SAMU Med OK'!$C:$C,'Cabula Med OK'!C287) + COUNTIF('ESPS Med OK'!$C:$C,'Cabula Med OK'!C287) + COUNTIF('LACEM Med OK'!$C:$C,'Cabula Med OK'!C287)</f>
        <v>0</v>
      </c>
    </row>
    <row r="288" spans="1:15" ht="13.5" customHeight="1">
      <c r="A288" s="15" t="s">
        <v>18</v>
      </c>
      <c r="B288" s="61">
        <v>45536</v>
      </c>
      <c r="C288" s="14">
        <v>15678</v>
      </c>
      <c r="D288" s="61">
        <v>45658</v>
      </c>
      <c r="E288" s="61">
        <v>45687</v>
      </c>
      <c r="F288" s="42">
        <f t="shared" si="27"/>
        <v>30</v>
      </c>
      <c r="G288" s="65">
        <v>235</v>
      </c>
      <c r="H288" s="14">
        <v>1</v>
      </c>
      <c r="I288" s="501">
        <f t="shared" si="28"/>
        <v>235</v>
      </c>
      <c r="J288" s="204" t="s">
        <v>220</v>
      </c>
      <c r="K288" s="14">
        <v>68793</v>
      </c>
      <c r="O288">
        <f>COUNTIF('Sede Med Ok'!$C:$C,'Cabula Med OK'!C288) + COUNTIF('Barra Med OK'!$C:$C,'Cabula Med OK'!C288) + COUNTIF('Boca do Rio Med OK'!$C:$C,'Cabula Med OK'!C288) + COUNTIF('Brotas Med OK'!$C:$C,'Cabula Med OK'!C288) + COUNTIF('Cajazeiras Med OK'!$C:$C,'Cabula Med OK'!C288) + COUNTIF('CH Med OK'!$C:$C,'Cabula Med OK'!C288) + COUNTIF('Itapagipe Med OK'!$C:$C,'Cabula Med OK'!C288) + COUNTIF('Itapuã Med OK'!$C:$C,'Cabula Med OK'!C288) + COUNTIF('Liberdade Med OK'!$C:$C,'Cabula Med OK'!C288) + COUNTIF('Pau da Lima Med OK'!$C:$C,'Cabula Med OK'!C288) + COUNTIF('SCV Med OK'!$C:$C,'Cabula Med OK'!C288) + COUNTIF('Subúrbio Med OK'!$C:$C,'Cabula Med OK'!C288) + COUNTIF('DVIS Med OK'!$C:$C,'Cabula Med OK'!C288) + COUNTIF('CR Med OK'!$C:$C,'Cabula Med OK'!C288) + COUNTIF('CCZ Med OK'!$C:$C,'Cabula Med OK'!C288) + COUNTIF('DRCA Med OK'!$C:$C,'Cabula Med OK'!C288) + COUNTIF('SAMU Med OK'!$C:$C,'Cabula Med OK'!C288) + COUNTIF('ESPS Med OK'!$C:$C,'Cabula Med OK'!C288) + COUNTIF('LACEM Med OK'!$C:$C,'Cabula Med OK'!C288)</f>
        <v>0</v>
      </c>
    </row>
    <row r="289" spans="1:15" ht="13.5" customHeight="1">
      <c r="A289" s="15" t="s">
        <v>18</v>
      </c>
      <c r="B289" s="61">
        <v>45536</v>
      </c>
      <c r="C289" s="14">
        <v>259</v>
      </c>
      <c r="D289" s="61">
        <v>45658</v>
      </c>
      <c r="E289" s="61">
        <v>45687</v>
      </c>
      <c r="F289" s="42">
        <f t="shared" si="27"/>
        <v>30</v>
      </c>
      <c r="G289" s="65">
        <v>235</v>
      </c>
      <c r="H289" s="14">
        <v>1</v>
      </c>
      <c r="I289" s="501">
        <f t="shared" si="28"/>
        <v>235</v>
      </c>
      <c r="J289" s="67" t="s">
        <v>163</v>
      </c>
      <c r="K289" s="63">
        <v>67892</v>
      </c>
      <c r="O289">
        <f>COUNTIF('Sede Med Ok'!$C:$C,'Cabula Med OK'!C289) + COUNTIF('Barra Med OK'!$C:$C,'Cabula Med OK'!C289) + COUNTIF('Boca do Rio Med OK'!$C:$C,'Cabula Med OK'!C289) + COUNTIF('Brotas Med OK'!$C:$C,'Cabula Med OK'!C289) + COUNTIF('Cajazeiras Med OK'!$C:$C,'Cabula Med OK'!C289) + COUNTIF('CH Med OK'!$C:$C,'Cabula Med OK'!C289) + COUNTIF('Itapagipe Med OK'!$C:$C,'Cabula Med OK'!C289) + COUNTIF('Itapuã Med OK'!$C:$C,'Cabula Med OK'!C289) + COUNTIF('Liberdade Med OK'!$C:$C,'Cabula Med OK'!C289) + COUNTIF('Pau da Lima Med OK'!$C:$C,'Cabula Med OK'!C289) + COUNTIF('SCV Med OK'!$C:$C,'Cabula Med OK'!C289) + COUNTIF('Subúrbio Med OK'!$C:$C,'Cabula Med OK'!C289) + COUNTIF('DVIS Med OK'!$C:$C,'Cabula Med OK'!C289) + COUNTIF('CR Med OK'!$C:$C,'Cabula Med OK'!C289) + COUNTIF('CCZ Med OK'!$C:$C,'Cabula Med OK'!C289) + COUNTIF('DRCA Med OK'!$C:$C,'Cabula Med OK'!C289) + COUNTIF('SAMU Med OK'!$C:$C,'Cabula Med OK'!C289) + COUNTIF('ESPS Med OK'!$C:$C,'Cabula Med OK'!C289) + COUNTIF('LACEM Med OK'!$C:$C,'Cabula Med OK'!C289)</f>
        <v>0</v>
      </c>
    </row>
    <row r="290" spans="1:15" ht="13.5" customHeight="1">
      <c r="A290" s="15" t="s">
        <v>18</v>
      </c>
      <c r="B290" s="61">
        <v>45536</v>
      </c>
      <c r="C290" s="14">
        <v>246</v>
      </c>
      <c r="D290" s="61">
        <v>45658</v>
      </c>
      <c r="E290" s="61">
        <v>45687</v>
      </c>
      <c r="F290" s="42">
        <f t="shared" si="27"/>
        <v>30</v>
      </c>
      <c r="G290" s="65">
        <v>235</v>
      </c>
      <c r="H290" s="14">
        <v>1</v>
      </c>
      <c r="I290" s="501">
        <f t="shared" si="28"/>
        <v>235</v>
      </c>
      <c r="J290" s="67" t="s">
        <v>215</v>
      </c>
      <c r="K290" s="63">
        <v>62916</v>
      </c>
      <c r="O290">
        <f>COUNTIF('Sede Med Ok'!$C:$C,'Cabula Med OK'!C290) + COUNTIF('Barra Med OK'!$C:$C,'Cabula Med OK'!C290) + COUNTIF('Boca do Rio Med OK'!$C:$C,'Cabula Med OK'!C290) + COUNTIF('Brotas Med OK'!$C:$C,'Cabula Med OK'!C290) + COUNTIF('Cajazeiras Med OK'!$C:$C,'Cabula Med OK'!C290) + COUNTIF('CH Med OK'!$C:$C,'Cabula Med OK'!C290) + COUNTIF('Itapagipe Med OK'!$C:$C,'Cabula Med OK'!C290) + COUNTIF('Itapuã Med OK'!$C:$C,'Cabula Med OK'!C290) + COUNTIF('Liberdade Med OK'!$C:$C,'Cabula Med OK'!C290) + COUNTIF('Pau da Lima Med OK'!$C:$C,'Cabula Med OK'!C290) + COUNTIF('SCV Med OK'!$C:$C,'Cabula Med OK'!C290) + COUNTIF('Subúrbio Med OK'!$C:$C,'Cabula Med OK'!C290) + COUNTIF('DVIS Med OK'!$C:$C,'Cabula Med OK'!C290) + COUNTIF('CR Med OK'!$C:$C,'Cabula Med OK'!C290) + COUNTIF('CCZ Med OK'!$C:$C,'Cabula Med OK'!C290) + COUNTIF('DRCA Med OK'!$C:$C,'Cabula Med OK'!C290) + COUNTIF('SAMU Med OK'!$C:$C,'Cabula Med OK'!C290) + COUNTIF('ESPS Med OK'!$C:$C,'Cabula Med OK'!C290) + COUNTIF('LACEM Med OK'!$C:$C,'Cabula Med OK'!C290)</f>
        <v>0</v>
      </c>
    </row>
    <row r="291" spans="1:15" ht="13.5" customHeight="1">
      <c r="A291" s="203"/>
      <c r="B291" s="66"/>
      <c r="C291" s="202"/>
      <c r="D291" s="101"/>
      <c r="E291" s="101"/>
      <c r="F291" s="102"/>
      <c r="G291" s="101"/>
      <c r="H291" s="44"/>
      <c r="I291" s="501">
        <f t="shared" si="28"/>
        <v>0</v>
      </c>
      <c r="J291" s="39"/>
      <c r="K291" s="51"/>
      <c r="O291">
        <f>COUNTIF('Sede Med Ok'!$C:$C,'Cabula Med OK'!C291) + COUNTIF('Barra Med OK'!$C:$C,'Cabula Med OK'!C291) + COUNTIF('Boca do Rio Med OK'!$C:$C,'Cabula Med OK'!C291) + COUNTIF('Brotas Med OK'!$C:$C,'Cabula Med OK'!C291) + COUNTIF('Cajazeiras Med OK'!$C:$C,'Cabula Med OK'!C291) + COUNTIF('CH Med OK'!$C:$C,'Cabula Med OK'!C291) + COUNTIF('Itapagipe Med OK'!$C:$C,'Cabula Med OK'!C291) + COUNTIF('Itapuã Med OK'!$C:$C,'Cabula Med OK'!C291) + COUNTIF('Liberdade Med OK'!$C:$C,'Cabula Med OK'!C291) + COUNTIF('Pau da Lima Med OK'!$C:$C,'Cabula Med OK'!C291) + COUNTIF('SCV Med OK'!$C:$C,'Cabula Med OK'!C291) + COUNTIF('Subúrbio Med OK'!$C:$C,'Cabula Med OK'!C291) + COUNTIF('DVIS Med OK'!$C:$C,'Cabula Med OK'!C291) + COUNTIF('CR Med OK'!$C:$C,'Cabula Med OK'!C291) + COUNTIF('CCZ Med OK'!$C:$C,'Cabula Med OK'!C291) + COUNTIF('DRCA Med OK'!$C:$C,'Cabula Med OK'!C291) + COUNTIF('SAMU Med OK'!$C:$C,'Cabula Med OK'!C291) + COUNTIF('ESPS Med OK'!$C:$C,'Cabula Med OK'!C291) + COUNTIF('LACEM Med OK'!$C:$C,'Cabula Med OK'!C291)</f>
        <v>0</v>
      </c>
    </row>
    <row r="292" spans="1:15" ht="13.5" customHeight="1">
      <c r="A292" s="38" t="s">
        <v>346</v>
      </c>
      <c r="B292" s="11"/>
      <c r="C292" s="10"/>
      <c r="D292" s="36"/>
      <c r="E292" s="36"/>
      <c r="F292" s="37"/>
      <c r="G292" s="36"/>
      <c r="H292" s="11">
        <f>SUM(H269:H291)</f>
        <v>22</v>
      </c>
      <c r="I292" s="499">
        <f>SUM(I269:I291)</f>
        <v>5170</v>
      </c>
      <c r="J292" s="35"/>
      <c r="K292" s="107"/>
      <c r="O292">
        <f>COUNTIF('Sede Med Ok'!$C:$C,'Cabula Med OK'!C292) + COUNTIF('Barra Med OK'!$C:$C,'Cabula Med OK'!C292) + COUNTIF('Boca do Rio Med OK'!$C:$C,'Cabula Med OK'!C292) + COUNTIF('Brotas Med OK'!$C:$C,'Cabula Med OK'!C292) + COUNTIF('Cajazeiras Med OK'!$C:$C,'Cabula Med OK'!C292) + COUNTIF('CH Med OK'!$C:$C,'Cabula Med OK'!C292) + COUNTIF('Itapagipe Med OK'!$C:$C,'Cabula Med OK'!C292) + COUNTIF('Itapuã Med OK'!$C:$C,'Cabula Med OK'!C292) + COUNTIF('Liberdade Med OK'!$C:$C,'Cabula Med OK'!C292) + COUNTIF('Pau da Lima Med OK'!$C:$C,'Cabula Med OK'!C292) + COUNTIF('SCV Med OK'!$C:$C,'Cabula Med OK'!C292) + COUNTIF('Subúrbio Med OK'!$C:$C,'Cabula Med OK'!C292) + COUNTIF('DVIS Med OK'!$C:$C,'Cabula Med OK'!C292) + COUNTIF('CR Med OK'!$C:$C,'Cabula Med OK'!C292) + COUNTIF('CCZ Med OK'!$C:$C,'Cabula Med OK'!C292) + COUNTIF('DRCA Med OK'!$C:$C,'Cabula Med OK'!C292) + COUNTIF('SAMU Med OK'!$C:$C,'Cabula Med OK'!C292) + COUNTIF('ESPS Med OK'!$C:$C,'Cabula Med OK'!C292) + COUNTIF('LACEM Med OK'!$C:$C,'Cabula Med OK'!C292)</f>
        <v>0</v>
      </c>
    </row>
    <row r="293" spans="1:15" ht="13.5" customHeight="1">
      <c r="A293" s="147"/>
      <c r="B293" s="32"/>
      <c r="C293" s="32"/>
      <c r="D293" s="33"/>
      <c r="E293" s="33"/>
      <c r="F293" s="34"/>
      <c r="G293" s="33"/>
      <c r="H293" s="32"/>
      <c r="I293" s="502"/>
      <c r="J293" s="30"/>
      <c r="K293" s="70"/>
      <c r="O293">
        <f>COUNTIF('Sede Med Ok'!$C:$C,'Cabula Med OK'!C293) + COUNTIF('Barra Med OK'!$C:$C,'Cabula Med OK'!C293) + COUNTIF('Boca do Rio Med OK'!$C:$C,'Cabula Med OK'!C293) + COUNTIF('Brotas Med OK'!$C:$C,'Cabula Med OK'!C293) + COUNTIF('Cajazeiras Med OK'!$C:$C,'Cabula Med OK'!C293) + COUNTIF('CH Med OK'!$C:$C,'Cabula Med OK'!C293) + COUNTIF('Itapagipe Med OK'!$C:$C,'Cabula Med OK'!C293) + COUNTIF('Itapuã Med OK'!$C:$C,'Cabula Med OK'!C293) + COUNTIF('Liberdade Med OK'!$C:$C,'Cabula Med OK'!C293) + COUNTIF('Pau da Lima Med OK'!$C:$C,'Cabula Med OK'!C293) + COUNTIF('SCV Med OK'!$C:$C,'Cabula Med OK'!C293) + COUNTIF('Subúrbio Med OK'!$C:$C,'Cabula Med OK'!C293) + COUNTIF('DVIS Med OK'!$C:$C,'Cabula Med OK'!C293) + COUNTIF('CR Med OK'!$C:$C,'Cabula Med OK'!C293) + COUNTIF('CCZ Med OK'!$C:$C,'Cabula Med OK'!C293) + COUNTIF('DRCA Med OK'!$C:$C,'Cabula Med OK'!C293) + COUNTIF('SAMU Med OK'!$C:$C,'Cabula Med OK'!C293) + COUNTIF('ESPS Med OK'!$C:$C,'Cabula Med OK'!C293) + COUNTIF('LACEM Med OK'!$C:$C,'Cabula Med OK'!C293)</f>
        <v>0</v>
      </c>
    </row>
    <row r="294" spans="1:15" ht="13.5" customHeight="1">
      <c r="A294" s="15" t="s">
        <v>20</v>
      </c>
      <c r="B294" s="61">
        <v>45536</v>
      </c>
      <c r="C294" s="14">
        <v>8125</v>
      </c>
      <c r="D294" s="61">
        <v>45658</v>
      </c>
      <c r="E294" s="61">
        <v>45687</v>
      </c>
      <c r="F294" s="42">
        <f t="shared" ref="F294:F305" si="29">(E294-D294)+1</f>
        <v>30</v>
      </c>
      <c r="G294" s="68">
        <v>57</v>
      </c>
      <c r="H294" s="14">
        <v>1</v>
      </c>
      <c r="I294" s="497">
        <f t="shared" ref="I294:I305" si="30">G294/30*H294*F294</f>
        <v>57</v>
      </c>
      <c r="J294" s="55" t="s">
        <v>341</v>
      </c>
      <c r="K294" s="14"/>
      <c r="O294">
        <f>COUNTIF('Sede Med Ok'!$C:$C,'Cabula Med OK'!C294) + COUNTIF('Barra Med OK'!$C:$C,'Cabula Med OK'!C294) + COUNTIF('Boca do Rio Med OK'!$C:$C,'Cabula Med OK'!C294) + COUNTIF('Brotas Med OK'!$C:$C,'Cabula Med OK'!C294) + COUNTIF('Cajazeiras Med OK'!$C:$C,'Cabula Med OK'!C294) + COUNTIF('CH Med OK'!$C:$C,'Cabula Med OK'!C294) + COUNTIF('Itapagipe Med OK'!$C:$C,'Cabula Med OK'!C294) + COUNTIF('Itapuã Med OK'!$C:$C,'Cabula Med OK'!C294) + COUNTIF('Liberdade Med OK'!$C:$C,'Cabula Med OK'!C294) + COUNTIF('Pau da Lima Med OK'!$C:$C,'Cabula Med OK'!C294) + COUNTIF('SCV Med OK'!$C:$C,'Cabula Med OK'!C294) + COUNTIF('Subúrbio Med OK'!$C:$C,'Cabula Med OK'!C294) + COUNTIF('DVIS Med OK'!$C:$C,'Cabula Med OK'!C294) + COUNTIF('CR Med OK'!$C:$C,'Cabula Med OK'!C294) + COUNTIF('CCZ Med OK'!$C:$C,'Cabula Med OK'!C294) + COUNTIF('DRCA Med OK'!$C:$C,'Cabula Med OK'!C294) + COUNTIF('SAMU Med OK'!$C:$C,'Cabula Med OK'!C294) + COUNTIF('ESPS Med OK'!$C:$C,'Cabula Med OK'!C294) + COUNTIF('LACEM Med OK'!$C:$C,'Cabula Med OK'!C294)</f>
        <v>0</v>
      </c>
    </row>
    <row r="295" spans="1:15" ht="13.5" customHeight="1">
      <c r="A295" s="15" t="s">
        <v>18</v>
      </c>
      <c r="B295" s="61">
        <v>45635</v>
      </c>
      <c r="C295" s="415">
        <v>16739</v>
      </c>
      <c r="D295" s="61">
        <v>45658</v>
      </c>
      <c r="E295" s="61">
        <v>45687</v>
      </c>
      <c r="F295" s="42">
        <f>(E295-D295)+1</f>
        <v>30</v>
      </c>
      <c r="G295" s="68">
        <v>235</v>
      </c>
      <c r="H295" s="14">
        <v>1</v>
      </c>
      <c r="I295" s="497">
        <f>G295/30*H295*F295</f>
        <v>235</v>
      </c>
      <c r="J295" s="55" t="s">
        <v>195</v>
      </c>
      <c r="K295" s="14">
        <v>72621</v>
      </c>
      <c r="O295">
        <f>COUNTIF('Sede Med Ok'!$C:$C,'Cabula Med OK'!C295) + COUNTIF('Barra Med OK'!$C:$C,'Cabula Med OK'!C295) + COUNTIF('Boca do Rio Med OK'!$C:$C,'Cabula Med OK'!C295) + COUNTIF('Brotas Med OK'!$C:$C,'Cabula Med OK'!C295) + COUNTIF('Cajazeiras Med OK'!$C:$C,'Cabula Med OK'!C295) + COUNTIF('CH Med OK'!$C:$C,'Cabula Med OK'!C295) + COUNTIF('Itapagipe Med OK'!$C:$C,'Cabula Med OK'!C295) + COUNTIF('Itapuã Med OK'!$C:$C,'Cabula Med OK'!C295) + COUNTIF('Liberdade Med OK'!$C:$C,'Cabula Med OK'!C295) + COUNTIF('Pau da Lima Med OK'!$C:$C,'Cabula Med OK'!C295) + COUNTIF('SCV Med OK'!$C:$C,'Cabula Med OK'!C295) + COUNTIF('Subúrbio Med OK'!$C:$C,'Cabula Med OK'!C295) + COUNTIF('DVIS Med OK'!$C:$C,'Cabula Med OK'!C295) + COUNTIF('CR Med OK'!$C:$C,'Cabula Med OK'!C295) + COUNTIF('CCZ Med OK'!$C:$C,'Cabula Med OK'!C295) + COUNTIF('DRCA Med OK'!$C:$C,'Cabula Med OK'!C295) + COUNTIF('SAMU Med OK'!$C:$C,'Cabula Med OK'!C295) + COUNTIF('ESPS Med OK'!$C:$C,'Cabula Med OK'!C295) + COUNTIF('LACEM Med OK'!$C:$C,'Cabula Med OK'!C295)</f>
        <v>0</v>
      </c>
    </row>
    <row r="296" spans="1:15" ht="13.5" customHeight="1">
      <c r="A296" s="15" t="s">
        <v>18</v>
      </c>
      <c r="B296" s="61">
        <v>45536</v>
      </c>
      <c r="C296" s="14">
        <v>262</v>
      </c>
      <c r="D296" s="61">
        <v>45658</v>
      </c>
      <c r="E296" s="61">
        <v>45687</v>
      </c>
      <c r="F296" s="42">
        <f t="shared" si="29"/>
        <v>30</v>
      </c>
      <c r="G296" s="68">
        <v>235</v>
      </c>
      <c r="H296" s="14">
        <v>1</v>
      </c>
      <c r="I296" s="497">
        <f t="shared" si="30"/>
        <v>235</v>
      </c>
      <c r="J296" s="55" t="s">
        <v>210</v>
      </c>
      <c r="K296" s="14"/>
      <c r="O296">
        <f>COUNTIF('Sede Med Ok'!$C:$C,'Cabula Med OK'!C296) + COUNTIF('Barra Med OK'!$C:$C,'Cabula Med OK'!C296) + COUNTIF('Boca do Rio Med OK'!$C:$C,'Cabula Med OK'!C296) + COUNTIF('Brotas Med OK'!$C:$C,'Cabula Med OK'!C296) + COUNTIF('Cajazeiras Med OK'!$C:$C,'Cabula Med OK'!C296) + COUNTIF('CH Med OK'!$C:$C,'Cabula Med OK'!C296) + COUNTIF('Itapagipe Med OK'!$C:$C,'Cabula Med OK'!C296) + COUNTIF('Itapuã Med OK'!$C:$C,'Cabula Med OK'!C296) + COUNTIF('Liberdade Med OK'!$C:$C,'Cabula Med OK'!C296) + COUNTIF('Pau da Lima Med OK'!$C:$C,'Cabula Med OK'!C296) + COUNTIF('SCV Med OK'!$C:$C,'Cabula Med OK'!C296) + COUNTIF('Subúrbio Med OK'!$C:$C,'Cabula Med OK'!C296) + COUNTIF('DVIS Med OK'!$C:$C,'Cabula Med OK'!C296) + COUNTIF('CR Med OK'!$C:$C,'Cabula Med OK'!C296) + COUNTIF('CCZ Med OK'!$C:$C,'Cabula Med OK'!C296) + COUNTIF('DRCA Med OK'!$C:$C,'Cabula Med OK'!C296) + COUNTIF('SAMU Med OK'!$C:$C,'Cabula Med OK'!C296) + COUNTIF('ESPS Med OK'!$C:$C,'Cabula Med OK'!C296) + COUNTIF('LACEM Med OK'!$C:$C,'Cabula Med OK'!C296)</f>
        <v>0</v>
      </c>
    </row>
    <row r="297" spans="1:15" ht="13.5" customHeight="1">
      <c r="A297" s="15" t="s">
        <v>18</v>
      </c>
      <c r="B297" s="61">
        <v>45536</v>
      </c>
      <c r="C297" s="14">
        <v>78</v>
      </c>
      <c r="D297" s="61">
        <v>45658</v>
      </c>
      <c r="E297" s="61">
        <v>45687</v>
      </c>
      <c r="F297" s="42">
        <f t="shared" si="29"/>
        <v>30</v>
      </c>
      <c r="G297" s="68">
        <v>235</v>
      </c>
      <c r="H297" s="14">
        <v>1</v>
      </c>
      <c r="I297" s="497">
        <f t="shared" si="30"/>
        <v>235</v>
      </c>
      <c r="J297" s="55" t="s">
        <v>189</v>
      </c>
      <c r="K297" s="14"/>
      <c r="O297">
        <f>COUNTIF('Sede Med Ok'!$C:$C,'Cabula Med OK'!C297) + COUNTIF('Barra Med OK'!$C:$C,'Cabula Med OK'!C297) + COUNTIF('Boca do Rio Med OK'!$C:$C,'Cabula Med OK'!C297) + COUNTIF('Brotas Med OK'!$C:$C,'Cabula Med OK'!C297) + COUNTIF('Cajazeiras Med OK'!$C:$C,'Cabula Med OK'!C297) + COUNTIF('CH Med OK'!$C:$C,'Cabula Med OK'!C297) + COUNTIF('Itapagipe Med OK'!$C:$C,'Cabula Med OK'!C297) + COUNTIF('Itapuã Med OK'!$C:$C,'Cabula Med OK'!C297) + COUNTIF('Liberdade Med OK'!$C:$C,'Cabula Med OK'!C297) + COUNTIF('Pau da Lima Med OK'!$C:$C,'Cabula Med OK'!C297) + COUNTIF('SCV Med OK'!$C:$C,'Cabula Med OK'!C297) + COUNTIF('Subúrbio Med OK'!$C:$C,'Cabula Med OK'!C297) + COUNTIF('DVIS Med OK'!$C:$C,'Cabula Med OK'!C297) + COUNTIF('CR Med OK'!$C:$C,'Cabula Med OK'!C297) + COUNTIF('CCZ Med OK'!$C:$C,'Cabula Med OK'!C297) + COUNTIF('DRCA Med OK'!$C:$C,'Cabula Med OK'!C297) + COUNTIF('SAMU Med OK'!$C:$C,'Cabula Med OK'!C297) + COUNTIF('ESPS Med OK'!$C:$C,'Cabula Med OK'!C297) + COUNTIF('LACEM Med OK'!$C:$C,'Cabula Med OK'!C297)</f>
        <v>0</v>
      </c>
    </row>
    <row r="298" spans="1:15" ht="13.5" customHeight="1">
      <c r="A298" s="15" t="s">
        <v>18</v>
      </c>
      <c r="B298" s="61">
        <v>45536</v>
      </c>
      <c r="C298" s="14">
        <v>269</v>
      </c>
      <c r="D298" s="61">
        <v>45658</v>
      </c>
      <c r="E298" s="61">
        <v>45687</v>
      </c>
      <c r="F298" s="42">
        <f t="shared" si="29"/>
        <v>30</v>
      </c>
      <c r="G298" s="68">
        <v>235</v>
      </c>
      <c r="H298" s="14">
        <v>1</v>
      </c>
      <c r="I298" s="497">
        <f t="shared" si="30"/>
        <v>235</v>
      </c>
      <c r="J298" s="55" t="s">
        <v>298</v>
      </c>
      <c r="K298" s="14"/>
      <c r="O298">
        <f>COUNTIF('Sede Med Ok'!$C:$C,'Cabula Med OK'!C298) + COUNTIF('Barra Med OK'!$C:$C,'Cabula Med OK'!C298) + COUNTIF('Boca do Rio Med OK'!$C:$C,'Cabula Med OK'!C298) + COUNTIF('Brotas Med OK'!$C:$C,'Cabula Med OK'!C298) + COUNTIF('Cajazeiras Med OK'!$C:$C,'Cabula Med OK'!C298) + COUNTIF('CH Med OK'!$C:$C,'Cabula Med OK'!C298) + COUNTIF('Itapagipe Med OK'!$C:$C,'Cabula Med OK'!C298) + COUNTIF('Itapuã Med OK'!$C:$C,'Cabula Med OK'!C298) + COUNTIF('Liberdade Med OK'!$C:$C,'Cabula Med OK'!C298) + COUNTIF('Pau da Lima Med OK'!$C:$C,'Cabula Med OK'!C298) + COUNTIF('SCV Med OK'!$C:$C,'Cabula Med OK'!C298) + COUNTIF('Subúrbio Med OK'!$C:$C,'Cabula Med OK'!C298) + COUNTIF('DVIS Med OK'!$C:$C,'Cabula Med OK'!C298) + COUNTIF('CR Med OK'!$C:$C,'Cabula Med OK'!C298) + COUNTIF('CCZ Med OK'!$C:$C,'Cabula Med OK'!C298) + COUNTIF('DRCA Med OK'!$C:$C,'Cabula Med OK'!C298) + COUNTIF('SAMU Med OK'!$C:$C,'Cabula Med OK'!C298) + COUNTIF('ESPS Med OK'!$C:$C,'Cabula Med OK'!C298) + COUNTIF('LACEM Med OK'!$C:$C,'Cabula Med OK'!C298)</f>
        <v>0</v>
      </c>
    </row>
    <row r="299" spans="1:15" ht="13.5" customHeight="1">
      <c r="A299" s="15" t="s">
        <v>18</v>
      </c>
      <c r="B299" s="61">
        <v>45536</v>
      </c>
      <c r="C299" s="14">
        <v>267</v>
      </c>
      <c r="D299" s="61">
        <v>45658</v>
      </c>
      <c r="E299" s="61">
        <v>45687</v>
      </c>
      <c r="F299" s="42">
        <f t="shared" si="29"/>
        <v>30</v>
      </c>
      <c r="G299" s="68">
        <v>235</v>
      </c>
      <c r="H299" s="14">
        <v>1</v>
      </c>
      <c r="I299" s="497">
        <f t="shared" si="30"/>
        <v>235</v>
      </c>
      <c r="J299" s="55" t="s">
        <v>262</v>
      </c>
      <c r="K299" s="14"/>
      <c r="O299">
        <f>COUNTIF('Sede Med Ok'!$C:$C,'Cabula Med OK'!C299) + COUNTIF('Barra Med OK'!$C:$C,'Cabula Med OK'!C299) + COUNTIF('Boca do Rio Med OK'!$C:$C,'Cabula Med OK'!C299) + COUNTIF('Brotas Med OK'!$C:$C,'Cabula Med OK'!C299) + COUNTIF('Cajazeiras Med OK'!$C:$C,'Cabula Med OK'!C299) + COUNTIF('CH Med OK'!$C:$C,'Cabula Med OK'!C299) + COUNTIF('Itapagipe Med OK'!$C:$C,'Cabula Med OK'!C299) + COUNTIF('Itapuã Med OK'!$C:$C,'Cabula Med OK'!C299) + COUNTIF('Liberdade Med OK'!$C:$C,'Cabula Med OK'!C299) + COUNTIF('Pau da Lima Med OK'!$C:$C,'Cabula Med OK'!C299) + COUNTIF('SCV Med OK'!$C:$C,'Cabula Med OK'!C299) + COUNTIF('Subúrbio Med OK'!$C:$C,'Cabula Med OK'!C299) + COUNTIF('DVIS Med OK'!$C:$C,'Cabula Med OK'!C299) + COUNTIF('CR Med OK'!$C:$C,'Cabula Med OK'!C299) + COUNTIF('CCZ Med OK'!$C:$C,'Cabula Med OK'!C299) + COUNTIF('DRCA Med OK'!$C:$C,'Cabula Med OK'!C299) + COUNTIF('SAMU Med OK'!$C:$C,'Cabula Med OK'!C299) + COUNTIF('ESPS Med OK'!$C:$C,'Cabula Med OK'!C299) + COUNTIF('LACEM Med OK'!$C:$C,'Cabula Med OK'!C299)</f>
        <v>0</v>
      </c>
    </row>
    <row r="300" spans="1:15" ht="13.5" customHeight="1">
      <c r="A300" s="15" t="s">
        <v>18</v>
      </c>
      <c r="B300" s="61">
        <v>45536</v>
      </c>
      <c r="C300" s="14">
        <v>14937</v>
      </c>
      <c r="D300" s="61">
        <v>45658</v>
      </c>
      <c r="E300" s="61">
        <v>45687</v>
      </c>
      <c r="F300" s="42">
        <f t="shared" si="29"/>
        <v>30</v>
      </c>
      <c r="G300" s="68">
        <v>235</v>
      </c>
      <c r="H300" s="14">
        <v>1</v>
      </c>
      <c r="I300" s="497">
        <f t="shared" si="30"/>
        <v>235</v>
      </c>
      <c r="J300" s="55" t="s">
        <v>297</v>
      </c>
      <c r="K300" s="14"/>
      <c r="O300">
        <f>COUNTIF('Sede Med Ok'!$C:$C,'Cabula Med OK'!C300) + COUNTIF('Barra Med OK'!$C:$C,'Cabula Med OK'!C300) + COUNTIF('Boca do Rio Med OK'!$C:$C,'Cabula Med OK'!C300) + COUNTIF('Brotas Med OK'!$C:$C,'Cabula Med OK'!C300) + COUNTIF('Cajazeiras Med OK'!$C:$C,'Cabula Med OK'!C300) + COUNTIF('CH Med OK'!$C:$C,'Cabula Med OK'!C300) + COUNTIF('Itapagipe Med OK'!$C:$C,'Cabula Med OK'!C300) + COUNTIF('Itapuã Med OK'!$C:$C,'Cabula Med OK'!C300) + COUNTIF('Liberdade Med OK'!$C:$C,'Cabula Med OK'!C300) + COUNTIF('Pau da Lima Med OK'!$C:$C,'Cabula Med OK'!C300) + COUNTIF('SCV Med OK'!$C:$C,'Cabula Med OK'!C300) + COUNTIF('Subúrbio Med OK'!$C:$C,'Cabula Med OK'!C300) + COUNTIF('DVIS Med OK'!$C:$C,'Cabula Med OK'!C300) + COUNTIF('CR Med OK'!$C:$C,'Cabula Med OK'!C300) + COUNTIF('CCZ Med OK'!$C:$C,'Cabula Med OK'!C300) + COUNTIF('DRCA Med OK'!$C:$C,'Cabula Med OK'!C300) + COUNTIF('SAMU Med OK'!$C:$C,'Cabula Med OK'!C300) + COUNTIF('ESPS Med OK'!$C:$C,'Cabula Med OK'!C300) + COUNTIF('LACEM Med OK'!$C:$C,'Cabula Med OK'!C300)</f>
        <v>0</v>
      </c>
    </row>
    <row r="301" spans="1:15" ht="13.5" customHeight="1">
      <c r="A301" s="15" t="s">
        <v>18</v>
      </c>
      <c r="B301" s="61">
        <v>45536</v>
      </c>
      <c r="C301" s="14">
        <v>265</v>
      </c>
      <c r="D301" s="61">
        <v>45658</v>
      </c>
      <c r="E301" s="61">
        <v>45687</v>
      </c>
      <c r="F301" s="42">
        <f t="shared" si="29"/>
        <v>30</v>
      </c>
      <c r="G301" s="68">
        <v>235</v>
      </c>
      <c r="H301" s="14">
        <v>1</v>
      </c>
      <c r="I301" s="497">
        <f t="shared" si="30"/>
        <v>235</v>
      </c>
      <c r="J301" s="55" t="s">
        <v>315</v>
      </c>
      <c r="K301" s="14"/>
      <c r="O301">
        <f>COUNTIF('Sede Med Ok'!$C:$C,'Cabula Med OK'!C301) + COUNTIF('Barra Med OK'!$C:$C,'Cabula Med OK'!C301) + COUNTIF('Boca do Rio Med OK'!$C:$C,'Cabula Med OK'!C301) + COUNTIF('Brotas Med OK'!$C:$C,'Cabula Med OK'!C301) + COUNTIF('Cajazeiras Med OK'!$C:$C,'Cabula Med OK'!C301) + COUNTIF('CH Med OK'!$C:$C,'Cabula Med OK'!C301) + COUNTIF('Itapagipe Med OK'!$C:$C,'Cabula Med OK'!C301) + COUNTIF('Itapuã Med OK'!$C:$C,'Cabula Med OK'!C301) + COUNTIF('Liberdade Med OK'!$C:$C,'Cabula Med OK'!C301) + COUNTIF('Pau da Lima Med OK'!$C:$C,'Cabula Med OK'!C301) + COUNTIF('SCV Med OK'!$C:$C,'Cabula Med OK'!C301) + COUNTIF('Subúrbio Med OK'!$C:$C,'Cabula Med OK'!C301) + COUNTIF('DVIS Med OK'!$C:$C,'Cabula Med OK'!C301) + COUNTIF('CR Med OK'!$C:$C,'Cabula Med OK'!C301) + COUNTIF('CCZ Med OK'!$C:$C,'Cabula Med OK'!C301) + COUNTIF('DRCA Med OK'!$C:$C,'Cabula Med OK'!C301) + COUNTIF('SAMU Med OK'!$C:$C,'Cabula Med OK'!C301) + COUNTIF('ESPS Med OK'!$C:$C,'Cabula Med OK'!C301) + COUNTIF('LACEM Med OK'!$C:$C,'Cabula Med OK'!C301)</f>
        <v>0</v>
      </c>
    </row>
    <row r="302" spans="1:15" ht="13.5" customHeight="1">
      <c r="A302" s="15" t="s">
        <v>18</v>
      </c>
      <c r="B302" s="61">
        <v>45536</v>
      </c>
      <c r="C302" s="14">
        <v>261</v>
      </c>
      <c r="D302" s="61">
        <v>45658</v>
      </c>
      <c r="E302" s="61">
        <v>45687</v>
      </c>
      <c r="F302" s="42">
        <f t="shared" si="29"/>
        <v>30</v>
      </c>
      <c r="G302" s="68">
        <v>235</v>
      </c>
      <c r="H302" s="14">
        <v>1</v>
      </c>
      <c r="I302" s="497">
        <f t="shared" si="30"/>
        <v>235</v>
      </c>
      <c r="J302" s="55" t="s">
        <v>345</v>
      </c>
      <c r="K302" s="14"/>
      <c r="O302">
        <f>COUNTIF('Sede Med Ok'!$C:$C,'Cabula Med OK'!C302) + COUNTIF('Barra Med OK'!$C:$C,'Cabula Med OK'!C302) + COUNTIF('Boca do Rio Med OK'!$C:$C,'Cabula Med OK'!C302) + COUNTIF('Brotas Med OK'!$C:$C,'Cabula Med OK'!C302) + COUNTIF('Cajazeiras Med OK'!$C:$C,'Cabula Med OK'!C302) + COUNTIF('CH Med OK'!$C:$C,'Cabula Med OK'!C302) + COUNTIF('Itapagipe Med OK'!$C:$C,'Cabula Med OK'!C302) + COUNTIF('Itapuã Med OK'!$C:$C,'Cabula Med OK'!C302) + COUNTIF('Liberdade Med OK'!$C:$C,'Cabula Med OK'!C302) + COUNTIF('Pau da Lima Med OK'!$C:$C,'Cabula Med OK'!C302) + COUNTIF('SCV Med OK'!$C:$C,'Cabula Med OK'!C302) + COUNTIF('Subúrbio Med OK'!$C:$C,'Cabula Med OK'!C302) + COUNTIF('DVIS Med OK'!$C:$C,'Cabula Med OK'!C302) + COUNTIF('CR Med OK'!$C:$C,'Cabula Med OK'!C302) + COUNTIF('CCZ Med OK'!$C:$C,'Cabula Med OK'!C302) + COUNTIF('DRCA Med OK'!$C:$C,'Cabula Med OK'!C302) + COUNTIF('SAMU Med OK'!$C:$C,'Cabula Med OK'!C302) + COUNTIF('ESPS Med OK'!$C:$C,'Cabula Med OK'!C302) + COUNTIF('LACEM Med OK'!$C:$C,'Cabula Med OK'!C302)</f>
        <v>0</v>
      </c>
    </row>
    <row r="303" spans="1:15" ht="13.5" customHeight="1">
      <c r="A303" s="15" t="s">
        <v>18</v>
      </c>
      <c r="B303" s="61">
        <v>45536</v>
      </c>
      <c r="C303" s="14">
        <v>266</v>
      </c>
      <c r="D303" s="61">
        <v>45658</v>
      </c>
      <c r="E303" s="61">
        <v>45687</v>
      </c>
      <c r="F303" s="42">
        <f t="shared" si="29"/>
        <v>30</v>
      </c>
      <c r="G303" s="68">
        <v>235</v>
      </c>
      <c r="H303" s="14">
        <v>1</v>
      </c>
      <c r="I303" s="497">
        <f t="shared" si="30"/>
        <v>235</v>
      </c>
      <c r="J303" s="55" t="s">
        <v>344</v>
      </c>
      <c r="K303" s="14"/>
      <c r="O303">
        <f>COUNTIF('Sede Med Ok'!$C:$C,'Cabula Med OK'!C303) + COUNTIF('Barra Med OK'!$C:$C,'Cabula Med OK'!C303) + COUNTIF('Boca do Rio Med OK'!$C:$C,'Cabula Med OK'!C303) + COUNTIF('Brotas Med OK'!$C:$C,'Cabula Med OK'!C303) + COUNTIF('Cajazeiras Med OK'!$C:$C,'Cabula Med OK'!C303) + COUNTIF('CH Med OK'!$C:$C,'Cabula Med OK'!C303) + COUNTIF('Itapagipe Med OK'!$C:$C,'Cabula Med OK'!C303) + COUNTIF('Itapuã Med OK'!$C:$C,'Cabula Med OK'!C303) + COUNTIF('Liberdade Med OK'!$C:$C,'Cabula Med OK'!C303) + COUNTIF('Pau da Lima Med OK'!$C:$C,'Cabula Med OK'!C303) + COUNTIF('SCV Med OK'!$C:$C,'Cabula Med OK'!C303) + COUNTIF('Subúrbio Med OK'!$C:$C,'Cabula Med OK'!C303) + COUNTIF('DVIS Med OK'!$C:$C,'Cabula Med OK'!C303) + COUNTIF('CR Med OK'!$C:$C,'Cabula Med OK'!C303) + COUNTIF('CCZ Med OK'!$C:$C,'Cabula Med OK'!C303) + COUNTIF('DRCA Med OK'!$C:$C,'Cabula Med OK'!C303) + COUNTIF('SAMU Med OK'!$C:$C,'Cabula Med OK'!C303) + COUNTIF('ESPS Med OK'!$C:$C,'Cabula Med OK'!C303) + COUNTIF('LACEM Med OK'!$C:$C,'Cabula Med OK'!C303)</f>
        <v>0</v>
      </c>
    </row>
    <row r="304" spans="1:15" ht="13.5" customHeight="1">
      <c r="A304" s="15" t="s">
        <v>18</v>
      </c>
      <c r="B304" s="61">
        <v>45536</v>
      </c>
      <c r="C304" s="14">
        <v>15958</v>
      </c>
      <c r="D304" s="61">
        <v>45658</v>
      </c>
      <c r="E304" s="61">
        <v>45687</v>
      </c>
      <c r="F304" s="42">
        <f t="shared" si="29"/>
        <v>30</v>
      </c>
      <c r="G304" s="68">
        <v>235</v>
      </c>
      <c r="H304" s="14">
        <v>1</v>
      </c>
      <c r="I304" s="497">
        <f t="shared" si="30"/>
        <v>235</v>
      </c>
      <c r="J304" s="55" t="s">
        <v>182</v>
      </c>
      <c r="K304" s="14"/>
      <c r="O304">
        <f>COUNTIF('Sede Med Ok'!$C:$C,'Cabula Med OK'!C304) + COUNTIF('Barra Med OK'!$C:$C,'Cabula Med OK'!C304) + COUNTIF('Boca do Rio Med OK'!$C:$C,'Cabula Med OK'!C304) + COUNTIF('Brotas Med OK'!$C:$C,'Cabula Med OK'!C304) + COUNTIF('Cajazeiras Med OK'!$C:$C,'Cabula Med OK'!C304) + COUNTIF('CH Med OK'!$C:$C,'Cabula Med OK'!C304) + COUNTIF('Itapagipe Med OK'!$C:$C,'Cabula Med OK'!C304) + COUNTIF('Itapuã Med OK'!$C:$C,'Cabula Med OK'!C304) + COUNTIF('Liberdade Med OK'!$C:$C,'Cabula Med OK'!C304) + COUNTIF('Pau da Lima Med OK'!$C:$C,'Cabula Med OK'!C304) + COUNTIF('SCV Med OK'!$C:$C,'Cabula Med OK'!C304) + COUNTIF('Subúrbio Med OK'!$C:$C,'Cabula Med OK'!C304) + COUNTIF('DVIS Med OK'!$C:$C,'Cabula Med OK'!C304) + COUNTIF('CR Med OK'!$C:$C,'Cabula Med OK'!C304) + COUNTIF('CCZ Med OK'!$C:$C,'Cabula Med OK'!C304) + COUNTIF('DRCA Med OK'!$C:$C,'Cabula Med OK'!C304) + COUNTIF('SAMU Med OK'!$C:$C,'Cabula Med OK'!C304) + COUNTIF('ESPS Med OK'!$C:$C,'Cabula Med OK'!C304) + COUNTIF('LACEM Med OK'!$C:$C,'Cabula Med OK'!C304)</f>
        <v>0</v>
      </c>
    </row>
    <row r="305" spans="1:15" ht="13.5" customHeight="1">
      <c r="A305" s="15" t="s">
        <v>18</v>
      </c>
      <c r="B305" s="61">
        <v>45536</v>
      </c>
      <c r="C305" s="14">
        <v>268</v>
      </c>
      <c r="D305" s="61">
        <v>45658</v>
      </c>
      <c r="E305" s="61">
        <v>45687</v>
      </c>
      <c r="F305" s="42">
        <f t="shared" si="29"/>
        <v>30</v>
      </c>
      <c r="G305" s="68">
        <v>235</v>
      </c>
      <c r="H305" s="14">
        <v>1</v>
      </c>
      <c r="I305" s="497">
        <f t="shared" si="30"/>
        <v>235</v>
      </c>
      <c r="J305" s="55" t="s">
        <v>193</v>
      </c>
      <c r="K305" s="14"/>
      <c r="O305">
        <f>COUNTIF('Sede Med Ok'!$C:$C,'Cabula Med OK'!C305) + COUNTIF('Barra Med OK'!$C:$C,'Cabula Med OK'!C305) + COUNTIF('Boca do Rio Med OK'!$C:$C,'Cabula Med OK'!C305) + COUNTIF('Brotas Med OK'!$C:$C,'Cabula Med OK'!C305) + COUNTIF('Cajazeiras Med OK'!$C:$C,'Cabula Med OK'!C305) + COUNTIF('CH Med OK'!$C:$C,'Cabula Med OK'!C305) + COUNTIF('Itapagipe Med OK'!$C:$C,'Cabula Med OK'!C305) + COUNTIF('Itapuã Med OK'!$C:$C,'Cabula Med OK'!C305) + COUNTIF('Liberdade Med OK'!$C:$C,'Cabula Med OK'!C305) + COUNTIF('Pau da Lima Med OK'!$C:$C,'Cabula Med OK'!C305) + COUNTIF('SCV Med OK'!$C:$C,'Cabula Med OK'!C305) + COUNTIF('Subúrbio Med OK'!$C:$C,'Cabula Med OK'!C305) + COUNTIF('DVIS Med OK'!$C:$C,'Cabula Med OK'!C305) + COUNTIF('CR Med OK'!$C:$C,'Cabula Med OK'!C305) + COUNTIF('CCZ Med OK'!$C:$C,'Cabula Med OK'!C305) + COUNTIF('DRCA Med OK'!$C:$C,'Cabula Med OK'!C305) + COUNTIF('SAMU Med OK'!$C:$C,'Cabula Med OK'!C305) + COUNTIF('ESPS Med OK'!$C:$C,'Cabula Med OK'!C305) + COUNTIF('LACEM Med OK'!$C:$C,'Cabula Med OK'!C305)</f>
        <v>0</v>
      </c>
    </row>
    <row r="306" spans="1:15" ht="13.5" customHeight="1">
      <c r="A306" s="15"/>
      <c r="B306" s="14"/>
      <c r="C306" s="14"/>
      <c r="D306" s="66"/>
      <c r="E306" s="66"/>
      <c r="F306" s="42"/>
      <c r="G306" s="68"/>
      <c r="H306" s="14"/>
      <c r="I306" s="498"/>
      <c r="J306" s="198"/>
      <c r="K306" s="14"/>
      <c r="O306">
        <f>COUNTIF('Sede Med Ok'!$C:$C,'Cabula Med OK'!C306) + COUNTIF('Barra Med OK'!$C:$C,'Cabula Med OK'!C306) + COUNTIF('Boca do Rio Med OK'!$C:$C,'Cabula Med OK'!C306) + COUNTIF('Brotas Med OK'!$C:$C,'Cabula Med OK'!C306) + COUNTIF('Cajazeiras Med OK'!$C:$C,'Cabula Med OK'!C306) + COUNTIF('CH Med OK'!$C:$C,'Cabula Med OK'!C306) + COUNTIF('Itapagipe Med OK'!$C:$C,'Cabula Med OK'!C306) + COUNTIF('Itapuã Med OK'!$C:$C,'Cabula Med OK'!C306) + COUNTIF('Liberdade Med OK'!$C:$C,'Cabula Med OK'!C306) + COUNTIF('Pau da Lima Med OK'!$C:$C,'Cabula Med OK'!C306) + COUNTIF('SCV Med OK'!$C:$C,'Cabula Med OK'!C306) + COUNTIF('Subúrbio Med OK'!$C:$C,'Cabula Med OK'!C306) + COUNTIF('DVIS Med OK'!$C:$C,'Cabula Med OK'!C306) + COUNTIF('CR Med OK'!$C:$C,'Cabula Med OK'!C306) + COUNTIF('CCZ Med OK'!$C:$C,'Cabula Med OK'!C306) + COUNTIF('DRCA Med OK'!$C:$C,'Cabula Med OK'!C306) + COUNTIF('SAMU Med OK'!$C:$C,'Cabula Med OK'!C306) + COUNTIF('ESPS Med OK'!$C:$C,'Cabula Med OK'!C306) + COUNTIF('LACEM Med OK'!$C:$C,'Cabula Med OK'!C306)</f>
        <v>0</v>
      </c>
    </row>
    <row r="307" spans="1:15" ht="13.5" customHeight="1">
      <c r="A307" s="38" t="s">
        <v>343</v>
      </c>
      <c r="B307" s="11"/>
      <c r="C307" s="10"/>
      <c r="D307" s="36"/>
      <c r="E307" s="36"/>
      <c r="F307" s="37"/>
      <c r="G307" s="36"/>
      <c r="H307" s="11">
        <f>SUM(H294:H306)</f>
        <v>12</v>
      </c>
      <c r="I307" s="499">
        <f>SUM(I294:I306)</f>
        <v>2642</v>
      </c>
      <c r="J307" s="35"/>
      <c r="K307" s="107"/>
      <c r="O307">
        <f>COUNTIF('Sede Med Ok'!$C:$C,'Cabula Med OK'!C307) + COUNTIF('Barra Med OK'!$C:$C,'Cabula Med OK'!C307) + COUNTIF('Boca do Rio Med OK'!$C:$C,'Cabula Med OK'!C307) + COUNTIF('Brotas Med OK'!$C:$C,'Cabula Med OK'!C307) + COUNTIF('Cajazeiras Med OK'!$C:$C,'Cabula Med OK'!C307) + COUNTIF('CH Med OK'!$C:$C,'Cabula Med OK'!C307) + COUNTIF('Itapagipe Med OK'!$C:$C,'Cabula Med OK'!C307) + COUNTIF('Itapuã Med OK'!$C:$C,'Cabula Med OK'!C307) + COUNTIF('Liberdade Med OK'!$C:$C,'Cabula Med OK'!C307) + COUNTIF('Pau da Lima Med OK'!$C:$C,'Cabula Med OK'!C307) + COUNTIF('SCV Med OK'!$C:$C,'Cabula Med OK'!C307) + COUNTIF('Subúrbio Med OK'!$C:$C,'Cabula Med OK'!C307) + COUNTIF('DVIS Med OK'!$C:$C,'Cabula Med OK'!C307) + COUNTIF('CR Med OK'!$C:$C,'Cabula Med OK'!C307) + COUNTIF('CCZ Med OK'!$C:$C,'Cabula Med OK'!C307) + COUNTIF('DRCA Med OK'!$C:$C,'Cabula Med OK'!C307) + COUNTIF('SAMU Med OK'!$C:$C,'Cabula Med OK'!C307) + COUNTIF('ESPS Med OK'!$C:$C,'Cabula Med OK'!C307) + COUNTIF('LACEM Med OK'!$C:$C,'Cabula Med OK'!C307)</f>
        <v>0</v>
      </c>
    </row>
    <row r="308" spans="1:15" ht="13.5" customHeight="1">
      <c r="D308" s="20"/>
      <c r="E308" s="20"/>
      <c r="F308" s="19"/>
      <c r="G308" s="7"/>
      <c r="I308" s="500"/>
      <c r="J308" s="197"/>
      <c r="O308">
        <f>COUNTIF('Sede Med Ok'!$C:$C,'Cabula Med OK'!C308) + COUNTIF('Barra Med OK'!$C:$C,'Cabula Med OK'!C308) + COUNTIF('Boca do Rio Med OK'!$C:$C,'Cabula Med OK'!C308) + COUNTIF('Brotas Med OK'!$C:$C,'Cabula Med OK'!C308) + COUNTIF('Cajazeiras Med OK'!$C:$C,'Cabula Med OK'!C308) + COUNTIF('CH Med OK'!$C:$C,'Cabula Med OK'!C308) + COUNTIF('Itapagipe Med OK'!$C:$C,'Cabula Med OK'!C308) + COUNTIF('Itapuã Med OK'!$C:$C,'Cabula Med OK'!C308) + COUNTIF('Liberdade Med OK'!$C:$C,'Cabula Med OK'!C308) + COUNTIF('Pau da Lima Med OK'!$C:$C,'Cabula Med OK'!C308) + COUNTIF('SCV Med OK'!$C:$C,'Cabula Med OK'!C308) + COUNTIF('Subúrbio Med OK'!$C:$C,'Cabula Med OK'!C308) + COUNTIF('DVIS Med OK'!$C:$C,'Cabula Med OK'!C308) + COUNTIF('CR Med OK'!$C:$C,'Cabula Med OK'!C308) + COUNTIF('CCZ Med OK'!$C:$C,'Cabula Med OK'!C308) + COUNTIF('DRCA Med OK'!$C:$C,'Cabula Med OK'!C308) + COUNTIF('SAMU Med OK'!$C:$C,'Cabula Med OK'!C308) + COUNTIF('ESPS Med OK'!$C:$C,'Cabula Med OK'!C308) + COUNTIF('LACEM Med OK'!$C:$C,'Cabula Med OK'!C308)</f>
        <v>0</v>
      </c>
    </row>
    <row r="309" spans="1:15" ht="13.5" customHeight="1">
      <c r="A309" s="15" t="s">
        <v>22</v>
      </c>
      <c r="B309" s="61">
        <v>45514</v>
      </c>
      <c r="C309" s="14">
        <v>14963</v>
      </c>
      <c r="D309" s="61">
        <v>45658</v>
      </c>
      <c r="E309" s="61">
        <v>45687</v>
      </c>
      <c r="F309" s="14">
        <f t="shared" ref="F309:F325" si="31">(E309-D309)+1</f>
        <v>30</v>
      </c>
      <c r="G309" s="65">
        <v>210</v>
      </c>
      <c r="H309" s="14">
        <v>1</v>
      </c>
      <c r="I309" s="497">
        <f t="shared" ref="I309:I325" si="32">G309/30*H309*F309</f>
        <v>210</v>
      </c>
      <c r="J309" s="67" t="s">
        <v>195</v>
      </c>
      <c r="K309" s="63">
        <v>66976</v>
      </c>
      <c r="O309">
        <f>COUNTIF('Sede Med Ok'!$C:$C,'Cabula Med OK'!C309) + COUNTIF('Barra Med OK'!$C:$C,'Cabula Med OK'!C309) + COUNTIF('Boca do Rio Med OK'!$C:$C,'Cabula Med OK'!C309) + COUNTIF('Brotas Med OK'!$C:$C,'Cabula Med OK'!C309) + COUNTIF('Cajazeiras Med OK'!$C:$C,'Cabula Med OK'!C309) + COUNTIF('CH Med OK'!$C:$C,'Cabula Med OK'!C309) + COUNTIF('Itapagipe Med OK'!$C:$C,'Cabula Med OK'!C309) + COUNTIF('Itapuã Med OK'!$C:$C,'Cabula Med OK'!C309) + COUNTIF('Liberdade Med OK'!$C:$C,'Cabula Med OK'!C309) + COUNTIF('Pau da Lima Med OK'!$C:$C,'Cabula Med OK'!C309) + COUNTIF('SCV Med OK'!$C:$C,'Cabula Med OK'!C309) + COUNTIF('Subúrbio Med OK'!$C:$C,'Cabula Med OK'!C309) + COUNTIF('DVIS Med OK'!$C:$C,'Cabula Med OK'!C309) + COUNTIF('CR Med OK'!$C:$C,'Cabula Med OK'!C309) + COUNTIF('CCZ Med OK'!$C:$C,'Cabula Med OK'!C309) + COUNTIF('DRCA Med OK'!$C:$C,'Cabula Med OK'!C309) + COUNTIF('SAMU Med OK'!$C:$C,'Cabula Med OK'!C309) + COUNTIF('ESPS Med OK'!$C:$C,'Cabula Med OK'!C309) + COUNTIF('LACEM Med OK'!$C:$C,'Cabula Med OK'!C309)</f>
        <v>0</v>
      </c>
    </row>
    <row r="310" spans="1:15" ht="13.5" customHeight="1">
      <c r="A310" s="15" t="s">
        <v>22</v>
      </c>
      <c r="B310" s="61">
        <v>45514</v>
      </c>
      <c r="C310" s="14">
        <v>14964</v>
      </c>
      <c r="D310" s="61">
        <v>45658</v>
      </c>
      <c r="E310" s="61">
        <v>45687</v>
      </c>
      <c r="F310" s="14">
        <f t="shared" si="31"/>
        <v>30</v>
      </c>
      <c r="G310" s="65">
        <v>210</v>
      </c>
      <c r="H310" s="14">
        <v>1</v>
      </c>
      <c r="I310" s="497">
        <f t="shared" si="32"/>
        <v>210</v>
      </c>
      <c r="J310" s="67" t="s">
        <v>328</v>
      </c>
      <c r="K310" s="63">
        <v>66939</v>
      </c>
      <c r="O310">
        <f>COUNTIF('Sede Med Ok'!$C:$C,'Cabula Med OK'!C310) + COUNTIF('Barra Med OK'!$C:$C,'Cabula Med OK'!C310) + COUNTIF('Boca do Rio Med OK'!$C:$C,'Cabula Med OK'!C310) + COUNTIF('Brotas Med OK'!$C:$C,'Cabula Med OK'!C310) + COUNTIF('Cajazeiras Med OK'!$C:$C,'Cabula Med OK'!C310) + COUNTIF('CH Med OK'!$C:$C,'Cabula Med OK'!C310) + COUNTIF('Itapagipe Med OK'!$C:$C,'Cabula Med OK'!C310) + COUNTIF('Itapuã Med OK'!$C:$C,'Cabula Med OK'!C310) + COUNTIF('Liberdade Med OK'!$C:$C,'Cabula Med OK'!C310) + COUNTIF('Pau da Lima Med OK'!$C:$C,'Cabula Med OK'!C310) + COUNTIF('SCV Med OK'!$C:$C,'Cabula Med OK'!C310) + COUNTIF('Subúrbio Med OK'!$C:$C,'Cabula Med OK'!C310) + COUNTIF('DVIS Med OK'!$C:$C,'Cabula Med OK'!C310) + COUNTIF('CR Med OK'!$C:$C,'Cabula Med OK'!C310) + COUNTIF('CCZ Med OK'!$C:$C,'Cabula Med OK'!C310) + COUNTIF('DRCA Med OK'!$C:$C,'Cabula Med OK'!C310) + COUNTIF('SAMU Med OK'!$C:$C,'Cabula Med OK'!C310) + COUNTIF('ESPS Med OK'!$C:$C,'Cabula Med OK'!C310) + COUNTIF('LACEM Med OK'!$C:$C,'Cabula Med OK'!C310)</f>
        <v>0</v>
      </c>
    </row>
    <row r="311" spans="1:15" ht="13.5" customHeight="1">
      <c r="A311" s="15" t="s">
        <v>22</v>
      </c>
      <c r="B311" s="61">
        <v>45514</v>
      </c>
      <c r="C311" s="14">
        <v>14965</v>
      </c>
      <c r="D311" s="61">
        <v>45658</v>
      </c>
      <c r="E311" s="61">
        <v>45687</v>
      </c>
      <c r="F311" s="14">
        <f t="shared" si="31"/>
        <v>30</v>
      </c>
      <c r="G311" s="65">
        <v>210</v>
      </c>
      <c r="H311" s="14">
        <v>1</v>
      </c>
      <c r="I311" s="497">
        <f t="shared" si="32"/>
        <v>210</v>
      </c>
      <c r="J311" s="67" t="s">
        <v>189</v>
      </c>
      <c r="K311" s="63">
        <v>66939</v>
      </c>
      <c r="O311">
        <f>COUNTIF('Sede Med Ok'!$C:$C,'Cabula Med OK'!C311) + COUNTIF('Barra Med OK'!$C:$C,'Cabula Med OK'!C311) + COUNTIF('Boca do Rio Med OK'!$C:$C,'Cabula Med OK'!C311) + COUNTIF('Brotas Med OK'!$C:$C,'Cabula Med OK'!C311) + COUNTIF('Cajazeiras Med OK'!$C:$C,'Cabula Med OK'!C311) + COUNTIF('CH Med OK'!$C:$C,'Cabula Med OK'!C311) + COUNTIF('Itapagipe Med OK'!$C:$C,'Cabula Med OK'!C311) + COUNTIF('Itapuã Med OK'!$C:$C,'Cabula Med OK'!C311) + COUNTIF('Liberdade Med OK'!$C:$C,'Cabula Med OK'!C311) + COUNTIF('Pau da Lima Med OK'!$C:$C,'Cabula Med OK'!C311) + COUNTIF('SCV Med OK'!$C:$C,'Cabula Med OK'!C311) + COUNTIF('Subúrbio Med OK'!$C:$C,'Cabula Med OK'!C311) + COUNTIF('DVIS Med OK'!$C:$C,'Cabula Med OK'!C311) + COUNTIF('CR Med OK'!$C:$C,'Cabula Med OK'!C311) + COUNTIF('CCZ Med OK'!$C:$C,'Cabula Med OK'!C311) + COUNTIF('DRCA Med OK'!$C:$C,'Cabula Med OK'!C311) + COUNTIF('SAMU Med OK'!$C:$C,'Cabula Med OK'!C311) + COUNTIF('ESPS Med OK'!$C:$C,'Cabula Med OK'!C311) + COUNTIF('LACEM Med OK'!$C:$C,'Cabula Med OK'!C311)</f>
        <v>0</v>
      </c>
    </row>
    <row r="312" spans="1:15" ht="13.5" customHeight="1">
      <c r="A312" s="15" t="s">
        <v>22</v>
      </c>
      <c r="B312" s="61">
        <v>45514</v>
      </c>
      <c r="C312" s="14">
        <v>14966</v>
      </c>
      <c r="D312" s="61">
        <v>45658</v>
      </c>
      <c r="E312" s="61">
        <v>45687</v>
      </c>
      <c r="F312" s="14">
        <f t="shared" si="31"/>
        <v>30</v>
      </c>
      <c r="G312" s="65">
        <v>210</v>
      </c>
      <c r="H312" s="14">
        <v>1</v>
      </c>
      <c r="I312" s="497">
        <f t="shared" si="32"/>
        <v>210</v>
      </c>
      <c r="J312" s="67" t="s">
        <v>298</v>
      </c>
      <c r="K312" s="63">
        <v>66939</v>
      </c>
      <c r="O312">
        <f>COUNTIF('Sede Med Ok'!$C:$C,'Cabula Med OK'!C312) + COUNTIF('Barra Med OK'!$C:$C,'Cabula Med OK'!C312) + COUNTIF('Boca do Rio Med OK'!$C:$C,'Cabula Med OK'!C312) + COUNTIF('Brotas Med OK'!$C:$C,'Cabula Med OK'!C312) + COUNTIF('Cajazeiras Med OK'!$C:$C,'Cabula Med OK'!C312) + COUNTIF('CH Med OK'!$C:$C,'Cabula Med OK'!C312) + COUNTIF('Itapagipe Med OK'!$C:$C,'Cabula Med OK'!C312) + COUNTIF('Itapuã Med OK'!$C:$C,'Cabula Med OK'!C312) + COUNTIF('Liberdade Med OK'!$C:$C,'Cabula Med OK'!C312) + COUNTIF('Pau da Lima Med OK'!$C:$C,'Cabula Med OK'!C312) + COUNTIF('SCV Med OK'!$C:$C,'Cabula Med OK'!C312) + COUNTIF('Subúrbio Med OK'!$C:$C,'Cabula Med OK'!C312) + COUNTIF('DVIS Med OK'!$C:$C,'Cabula Med OK'!C312) + COUNTIF('CR Med OK'!$C:$C,'Cabula Med OK'!C312) + COUNTIF('CCZ Med OK'!$C:$C,'Cabula Med OK'!C312) + COUNTIF('DRCA Med OK'!$C:$C,'Cabula Med OK'!C312) + COUNTIF('SAMU Med OK'!$C:$C,'Cabula Med OK'!C312) + COUNTIF('ESPS Med OK'!$C:$C,'Cabula Med OK'!C312) + COUNTIF('LACEM Med OK'!$C:$C,'Cabula Med OK'!C312)</f>
        <v>0</v>
      </c>
    </row>
    <row r="313" spans="1:15" ht="13.5" customHeight="1">
      <c r="A313" s="15" t="s">
        <v>22</v>
      </c>
      <c r="B313" s="61">
        <v>45514</v>
      </c>
      <c r="C313" s="14">
        <v>14967</v>
      </c>
      <c r="D313" s="61">
        <v>45658</v>
      </c>
      <c r="E313" s="61">
        <v>45687</v>
      </c>
      <c r="F313" s="14">
        <f t="shared" si="31"/>
        <v>30</v>
      </c>
      <c r="G313" s="65">
        <v>210</v>
      </c>
      <c r="H313" s="14">
        <v>1</v>
      </c>
      <c r="I313" s="497">
        <f t="shared" si="32"/>
        <v>210</v>
      </c>
      <c r="J313" s="67" t="s">
        <v>297</v>
      </c>
      <c r="K313" s="63">
        <v>66939</v>
      </c>
      <c r="O313">
        <f>COUNTIF('Sede Med Ok'!$C:$C,'Cabula Med OK'!C313) + COUNTIF('Barra Med OK'!$C:$C,'Cabula Med OK'!C313) + COUNTIF('Boca do Rio Med OK'!$C:$C,'Cabula Med OK'!C313) + COUNTIF('Brotas Med OK'!$C:$C,'Cabula Med OK'!C313) + COUNTIF('Cajazeiras Med OK'!$C:$C,'Cabula Med OK'!C313) + COUNTIF('CH Med OK'!$C:$C,'Cabula Med OK'!C313) + COUNTIF('Itapagipe Med OK'!$C:$C,'Cabula Med OK'!C313) + COUNTIF('Itapuã Med OK'!$C:$C,'Cabula Med OK'!C313) + COUNTIF('Liberdade Med OK'!$C:$C,'Cabula Med OK'!C313) + COUNTIF('Pau da Lima Med OK'!$C:$C,'Cabula Med OK'!C313) + COUNTIF('SCV Med OK'!$C:$C,'Cabula Med OK'!C313) + COUNTIF('Subúrbio Med OK'!$C:$C,'Cabula Med OK'!C313) + COUNTIF('DVIS Med OK'!$C:$C,'Cabula Med OK'!C313) + COUNTIF('CR Med OK'!$C:$C,'Cabula Med OK'!C313) + COUNTIF('CCZ Med OK'!$C:$C,'Cabula Med OK'!C313) + COUNTIF('DRCA Med OK'!$C:$C,'Cabula Med OK'!C313) + COUNTIF('SAMU Med OK'!$C:$C,'Cabula Med OK'!C313) + COUNTIF('ESPS Med OK'!$C:$C,'Cabula Med OK'!C313) + COUNTIF('LACEM Med OK'!$C:$C,'Cabula Med OK'!C313)</f>
        <v>0</v>
      </c>
    </row>
    <row r="314" spans="1:15" ht="13.5" customHeight="1">
      <c r="A314" s="15" t="s">
        <v>22</v>
      </c>
      <c r="B314" s="61">
        <v>45514</v>
      </c>
      <c r="C314" s="14">
        <v>14959</v>
      </c>
      <c r="D314" s="61">
        <v>45658</v>
      </c>
      <c r="E314" s="61">
        <v>45687</v>
      </c>
      <c r="F314" s="14">
        <f t="shared" si="31"/>
        <v>30</v>
      </c>
      <c r="G314" s="65">
        <v>210</v>
      </c>
      <c r="H314" s="14">
        <v>1</v>
      </c>
      <c r="I314" s="497">
        <f t="shared" si="32"/>
        <v>210</v>
      </c>
      <c r="J314" s="67" t="s">
        <v>342</v>
      </c>
      <c r="K314" s="63">
        <v>66976</v>
      </c>
      <c r="O314">
        <f>COUNTIF('Sede Med Ok'!$C:$C,'Cabula Med OK'!C314) + COUNTIF('Barra Med OK'!$C:$C,'Cabula Med OK'!C314) + COUNTIF('Boca do Rio Med OK'!$C:$C,'Cabula Med OK'!C314) + COUNTIF('Brotas Med OK'!$C:$C,'Cabula Med OK'!C314) + COUNTIF('Cajazeiras Med OK'!$C:$C,'Cabula Med OK'!C314) + COUNTIF('CH Med OK'!$C:$C,'Cabula Med OK'!C314) + COUNTIF('Itapagipe Med OK'!$C:$C,'Cabula Med OK'!C314) + COUNTIF('Itapuã Med OK'!$C:$C,'Cabula Med OK'!C314) + COUNTIF('Liberdade Med OK'!$C:$C,'Cabula Med OK'!C314) + COUNTIF('Pau da Lima Med OK'!$C:$C,'Cabula Med OK'!C314) + COUNTIF('SCV Med OK'!$C:$C,'Cabula Med OK'!C314) + COUNTIF('Subúrbio Med OK'!$C:$C,'Cabula Med OK'!C314) + COUNTIF('DVIS Med OK'!$C:$C,'Cabula Med OK'!C314) + COUNTIF('CR Med OK'!$C:$C,'Cabula Med OK'!C314) + COUNTIF('CCZ Med OK'!$C:$C,'Cabula Med OK'!C314) + COUNTIF('DRCA Med OK'!$C:$C,'Cabula Med OK'!C314) + COUNTIF('SAMU Med OK'!$C:$C,'Cabula Med OK'!C314) + COUNTIF('ESPS Med OK'!$C:$C,'Cabula Med OK'!C314) + COUNTIF('LACEM Med OK'!$C:$C,'Cabula Med OK'!C314)</f>
        <v>0</v>
      </c>
    </row>
    <row r="315" spans="1:15" ht="13.5" customHeight="1">
      <c r="A315" s="15" t="s">
        <v>22</v>
      </c>
      <c r="B315" s="61">
        <v>45514</v>
      </c>
      <c r="C315" s="14">
        <v>14958</v>
      </c>
      <c r="D315" s="61">
        <v>45658</v>
      </c>
      <c r="E315" s="61">
        <v>45687</v>
      </c>
      <c r="F315" s="14">
        <f t="shared" si="31"/>
        <v>30</v>
      </c>
      <c r="G315" s="65">
        <v>210</v>
      </c>
      <c r="H315" s="14">
        <v>1</v>
      </c>
      <c r="I315" s="497">
        <f t="shared" si="32"/>
        <v>210</v>
      </c>
      <c r="J315" s="67" t="s">
        <v>182</v>
      </c>
      <c r="K315" s="63">
        <v>66939</v>
      </c>
      <c r="O315">
        <f>COUNTIF('Sede Med Ok'!$C:$C,'Cabula Med OK'!C315) + COUNTIF('Barra Med OK'!$C:$C,'Cabula Med OK'!C315) + COUNTIF('Boca do Rio Med OK'!$C:$C,'Cabula Med OK'!C315) + COUNTIF('Brotas Med OK'!$C:$C,'Cabula Med OK'!C315) + COUNTIF('Cajazeiras Med OK'!$C:$C,'Cabula Med OK'!C315) + COUNTIF('CH Med OK'!$C:$C,'Cabula Med OK'!C315) + COUNTIF('Itapagipe Med OK'!$C:$C,'Cabula Med OK'!C315) + COUNTIF('Itapuã Med OK'!$C:$C,'Cabula Med OK'!C315) + COUNTIF('Liberdade Med OK'!$C:$C,'Cabula Med OK'!C315) + COUNTIF('Pau da Lima Med OK'!$C:$C,'Cabula Med OK'!C315) + COUNTIF('SCV Med OK'!$C:$C,'Cabula Med OK'!C315) + COUNTIF('Subúrbio Med OK'!$C:$C,'Cabula Med OK'!C315) + COUNTIF('DVIS Med OK'!$C:$C,'Cabula Med OK'!C315) + COUNTIF('CR Med OK'!$C:$C,'Cabula Med OK'!C315) + COUNTIF('CCZ Med OK'!$C:$C,'Cabula Med OK'!C315) + COUNTIF('DRCA Med OK'!$C:$C,'Cabula Med OK'!C315) + COUNTIF('SAMU Med OK'!$C:$C,'Cabula Med OK'!C315) + COUNTIF('ESPS Med OK'!$C:$C,'Cabula Med OK'!C315) + COUNTIF('LACEM Med OK'!$C:$C,'Cabula Med OK'!C315)</f>
        <v>0</v>
      </c>
    </row>
    <row r="316" spans="1:15" ht="13.5" customHeight="1">
      <c r="A316" s="15" t="s">
        <v>22</v>
      </c>
      <c r="B316" s="61">
        <v>45514</v>
      </c>
      <c r="C316" s="14">
        <v>14960</v>
      </c>
      <c r="D316" s="61">
        <v>45658</v>
      </c>
      <c r="E316" s="61">
        <v>45687</v>
      </c>
      <c r="F316" s="14">
        <f t="shared" si="31"/>
        <v>30</v>
      </c>
      <c r="G316" s="65">
        <v>210</v>
      </c>
      <c r="H316" s="14">
        <v>1</v>
      </c>
      <c r="I316" s="501">
        <f t="shared" si="32"/>
        <v>210</v>
      </c>
      <c r="J316" s="67" t="s">
        <v>273</v>
      </c>
      <c r="K316" s="63">
        <v>66939</v>
      </c>
      <c r="O316">
        <f>COUNTIF('Sede Med Ok'!$C:$C,'Cabula Med OK'!C316) + COUNTIF('Barra Med OK'!$C:$C,'Cabula Med OK'!C316) + COUNTIF('Boca do Rio Med OK'!$C:$C,'Cabula Med OK'!C316) + COUNTIF('Brotas Med OK'!$C:$C,'Cabula Med OK'!C316) + COUNTIF('Cajazeiras Med OK'!$C:$C,'Cabula Med OK'!C316) + COUNTIF('CH Med OK'!$C:$C,'Cabula Med OK'!C316) + COUNTIF('Itapagipe Med OK'!$C:$C,'Cabula Med OK'!C316) + COUNTIF('Itapuã Med OK'!$C:$C,'Cabula Med OK'!C316) + COUNTIF('Liberdade Med OK'!$C:$C,'Cabula Med OK'!C316) + COUNTIF('Pau da Lima Med OK'!$C:$C,'Cabula Med OK'!C316) + COUNTIF('SCV Med OK'!$C:$C,'Cabula Med OK'!C316) + COUNTIF('Subúrbio Med OK'!$C:$C,'Cabula Med OK'!C316) + COUNTIF('DVIS Med OK'!$C:$C,'Cabula Med OK'!C316) + COUNTIF('CR Med OK'!$C:$C,'Cabula Med OK'!C316) + COUNTIF('CCZ Med OK'!$C:$C,'Cabula Med OK'!C316) + COUNTIF('DRCA Med OK'!$C:$C,'Cabula Med OK'!C316) + COUNTIF('SAMU Med OK'!$C:$C,'Cabula Med OK'!C316) + COUNTIF('ESPS Med OK'!$C:$C,'Cabula Med OK'!C316) + COUNTIF('LACEM Med OK'!$C:$C,'Cabula Med OK'!C316)</f>
        <v>0</v>
      </c>
    </row>
    <row r="317" spans="1:15" ht="13.5" customHeight="1">
      <c r="A317" s="15" t="s">
        <v>22</v>
      </c>
      <c r="B317" s="61">
        <v>45514</v>
      </c>
      <c r="C317" s="14">
        <v>14961</v>
      </c>
      <c r="D317" s="61">
        <v>45658</v>
      </c>
      <c r="E317" s="61">
        <v>45687</v>
      </c>
      <c r="F317" s="14">
        <f t="shared" si="31"/>
        <v>30</v>
      </c>
      <c r="G317" s="65">
        <v>210</v>
      </c>
      <c r="H317" s="14">
        <v>1</v>
      </c>
      <c r="I317" s="497">
        <f t="shared" si="32"/>
        <v>210</v>
      </c>
      <c r="J317" s="67" t="s">
        <v>187</v>
      </c>
      <c r="K317" s="14">
        <v>66939</v>
      </c>
      <c r="O317">
        <f>COUNTIF('Sede Med Ok'!$C:$C,'Cabula Med OK'!C317) + COUNTIF('Barra Med OK'!$C:$C,'Cabula Med OK'!C317) + COUNTIF('Boca do Rio Med OK'!$C:$C,'Cabula Med OK'!C317) + COUNTIF('Brotas Med OK'!$C:$C,'Cabula Med OK'!C317) + COUNTIF('Cajazeiras Med OK'!$C:$C,'Cabula Med OK'!C317) + COUNTIF('CH Med OK'!$C:$C,'Cabula Med OK'!C317) + COUNTIF('Itapagipe Med OK'!$C:$C,'Cabula Med OK'!C317) + COUNTIF('Itapuã Med OK'!$C:$C,'Cabula Med OK'!C317) + COUNTIF('Liberdade Med OK'!$C:$C,'Cabula Med OK'!C317) + COUNTIF('Pau da Lima Med OK'!$C:$C,'Cabula Med OK'!C317) + COUNTIF('SCV Med OK'!$C:$C,'Cabula Med OK'!C317) + COUNTIF('Subúrbio Med OK'!$C:$C,'Cabula Med OK'!C317) + COUNTIF('DVIS Med OK'!$C:$C,'Cabula Med OK'!C317) + COUNTIF('CR Med OK'!$C:$C,'Cabula Med OK'!C317) + COUNTIF('CCZ Med OK'!$C:$C,'Cabula Med OK'!C317) + COUNTIF('DRCA Med OK'!$C:$C,'Cabula Med OK'!C317) + COUNTIF('SAMU Med OK'!$C:$C,'Cabula Med OK'!C317) + COUNTIF('ESPS Med OK'!$C:$C,'Cabula Med OK'!C317) + COUNTIF('LACEM Med OK'!$C:$C,'Cabula Med OK'!C317)</f>
        <v>0</v>
      </c>
    </row>
    <row r="318" spans="1:15" ht="13.5" customHeight="1">
      <c r="A318" s="15" t="s">
        <v>20</v>
      </c>
      <c r="B318" s="61">
        <v>45536</v>
      </c>
      <c r="C318" s="14">
        <v>5481</v>
      </c>
      <c r="D318" s="61">
        <v>45658</v>
      </c>
      <c r="E318" s="61">
        <v>45687</v>
      </c>
      <c r="F318" s="14">
        <f t="shared" si="31"/>
        <v>30</v>
      </c>
      <c r="G318" s="65">
        <v>57</v>
      </c>
      <c r="H318" s="14">
        <v>1</v>
      </c>
      <c r="I318" s="497">
        <f t="shared" si="32"/>
        <v>57</v>
      </c>
      <c r="J318" s="67" t="s">
        <v>341</v>
      </c>
      <c r="K318" s="14">
        <v>67522</v>
      </c>
      <c r="L318" s="1" t="s">
        <v>340</v>
      </c>
      <c r="O318">
        <f>COUNTIF('Sede Med Ok'!$C:$C,'Cabula Med OK'!C318) + COUNTIF('Barra Med OK'!$C:$C,'Cabula Med OK'!C318) + COUNTIF('Boca do Rio Med OK'!$C:$C,'Cabula Med OK'!C318) + COUNTIF('Brotas Med OK'!$C:$C,'Cabula Med OK'!C318) + COUNTIF('Cajazeiras Med OK'!$C:$C,'Cabula Med OK'!C318) + COUNTIF('CH Med OK'!$C:$C,'Cabula Med OK'!C318) + COUNTIF('Itapagipe Med OK'!$C:$C,'Cabula Med OK'!C318) + COUNTIF('Itapuã Med OK'!$C:$C,'Cabula Med OK'!C318) + COUNTIF('Liberdade Med OK'!$C:$C,'Cabula Med OK'!C318) + COUNTIF('Pau da Lima Med OK'!$C:$C,'Cabula Med OK'!C318) + COUNTIF('SCV Med OK'!$C:$C,'Cabula Med OK'!C318) + COUNTIF('Subúrbio Med OK'!$C:$C,'Cabula Med OK'!C318) + COUNTIF('DVIS Med OK'!$C:$C,'Cabula Med OK'!C318) + COUNTIF('CR Med OK'!$C:$C,'Cabula Med OK'!C318) + COUNTIF('CCZ Med OK'!$C:$C,'Cabula Med OK'!C318) + COUNTIF('DRCA Med OK'!$C:$C,'Cabula Med OK'!C318) + COUNTIF('SAMU Med OK'!$C:$C,'Cabula Med OK'!C318) + COUNTIF('ESPS Med OK'!$C:$C,'Cabula Med OK'!C318) + COUNTIF('LACEM Med OK'!$C:$C,'Cabula Med OK'!C318)</f>
        <v>0</v>
      </c>
    </row>
    <row r="319" spans="1:15" ht="13.5" customHeight="1">
      <c r="A319" s="15" t="s">
        <v>20</v>
      </c>
      <c r="B319" s="61">
        <v>45514</v>
      </c>
      <c r="C319" s="14">
        <v>13884</v>
      </c>
      <c r="D319" s="61">
        <v>45658</v>
      </c>
      <c r="E319" s="61">
        <v>45687</v>
      </c>
      <c r="F319" s="14">
        <f t="shared" si="31"/>
        <v>30</v>
      </c>
      <c r="G319" s="65">
        <v>57</v>
      </c>
      <c r="H319" s="14">
        <v>1</v>
      </c>
      <c r="I319" s="497">
        <f t="shared" si="32"/>
        <v>57</v>
      </c>
      <c r="J319" s="67" t="s">
        <v>186</v>
      </c>
      <c r="K319" s="14">
        <v>66976</v>
      </c>
      <c r="O319">
        <f>COUNTIF('Sede Med Ok'!$C:$C,'Cabula Med OK'!C319) + COUNTIF('Barra Med OK'!$C:$C,'Cabula Med OK'!C319) + COUNTIF('Boca do Rio Med OK'!$C:$C,'Cabula Med OK'!C319) + COUNTIF('Brotas Med OK'!$C:$C,'Cabula Med OK'!C319) + COUNTIF('Cajazeiras Med OK'!$C:$C,'Cabula Med OK'!C319) + COUNTIF('CH Med OK'!$C:$C,'Cabula Med OK'!C319) + COUNTIF('Itapagipe Med OK'!$C:$C,'Cabula Med OK'!C319) + COUNTIF('Itapuã Med OK'!$C:$C,'Cabula Med OK'!C319) + COUNTIF('Liberdade Med OK'!$C:$C,'Cabula Med OK'!C319) + COUNTIF('Pau da Lima Med OK'!$C:$C,'Cabula Med OK'!C319) + COUNTIF('SCV Med OK'!$C:$C,'Cabula Med OK'!C319) + COUNTIF('Subúrbio Med OK'!$C:$C,'Cabula Med OK'!C319) + COUNTIF('DVIS Med OK'!$C:$C,'Cabula Med OK'!C319) + COUNTIF('CR Med OK'!$C:$C,'Cabula Med OK'!C319) + COUNTIF('CCZ Med OK'!$C:$C,'Cabula Med OK'!C319) + COUNTIF('DRCA Med OK'!$C:$C,'Cabula Med OK'!C319) + COUNTIF('SAMU Med OK'!$C:$C,'Cabula Med OK'!C319) + COUNTIF('ESPS Med OK'!$C:$C,'Cabula Med OK'!C319) + COUNTIF('LACEM Med OK'!$C:$C,'Cabula Med OK'!C319)</f>
        <v>0</v>
      </c>
    </row>
    <row r="320" spans="1:15" ht="13.5" customHeight="1">
      <c r="A320" s="15" t="s">
        <v>18</v>
      </c>
      <c r="B320" s="61">
        <v>45678</v>
      </c>
      <c r="C320" s="104">
        <v>17264</v>
      </c>
      <c r="D320" s="61">
        <v>45678</v>
      </c>
      <c r="E320" s="61">
        <v>45687</v>
      </c>
      <c r="F320" s="465">
        <f t="shared" si="31"/>
        <v>10</v>
      </c>
      <c r="G320" s="65">
        <v>235</v>
      </c>
      <c r="H320" s="465">
        <v>1</v>
      </c>
      <c r="I320" s="501">
        <f t="shared" si="32"/>
        <v>78.333333333333329</v>
      </c>
      <c r="J320" s="67" t="s">
        <v>216</v>
      </c>
      <c r="K320" s="463">
        <v>74655</v>
      </c>
      <c r="L320" s="17" t="s">
        <v>1176</v>
      </c>
      <c r="O320"/>
    </row>
    <row r="321" spans="1:15" ht="13.5" customHeight="1">
      <c r="A321" s="15" t="s">
        <v>18</v>
      </c>
      <c r="B321" s="61">
        <v>45666</v>
      </c>
      <c r="C321" s="104">
        <v>15280</v>
      </c>
      <c r="D321" s="61">
        <v>45666</v>
      </c>
      <c r="E321" s="61">
        <v>45687</v>
      </c>
      <c r="F321" s="449">
        <f>(E321-D321)+1</f>
        <v>22</v>
      </c>
      <c r="G321" s="65">
        <v>235</v>
      </c>
      <c r="H321" s="449">
        <v>1</v>
      </c>
      <c r="I321" s="501">
        <f t="shared" si="32"/>
        <v>172.33333333333331</v>
      </c>
      <c r="J321" s="67" t="s">
        <v>943</v>
      </c>
      <c r="K321" s="448">
        <v>73409</v>
      </c>
      <c r="O321"/>
    </row>
    <row r="322" spans="1:15" ht="13.5" customHeight="1">
      <c r="A322" s="15" t="s">
        <v>18</v>
      </c>
      <c r="B322" s="61">
        <v>45629</v>
      </c>
      <c r="C322" s="415">
        <v>16197</v>
      </c>
      <c r="D322" s="61">
        <v>45658</v>
      </c>
      <c r="E322" s="61">
        <v>45687</v>
      </c>
      <c r="F322" s="14">
        <f>(E322-D322)+1</f>
        <v>30</v>
      </c>
      <c r="G322" s="65">
        <v>235</v>
      </c>
      <c r="H322" s="14">
        <v>1</v>
      </c>
      <c r="I322" s="501">
        <f>G322/30*H322*F322</f>
        <v>235</v>
      </c>
      <c r="J322" s="67" t="s">
        <v>294</v>
      </c>
      <c r="K322" s="63">
        <v>72343</v>
      </c>
      <c r="O322"/>
    </row>
    <row r="323" spans="1:15" ht="13.5" customHeight="1">
      <c r="A323" s="15" t="s">
        <v>18</v>
      </c>
      <c r="B323" s="61">
        <v>45554</v>
      </c>
      <c r="C323" s="14">
        <v>14222</v>
      </c>
      <c r="D323" s="61">
        <v>45658</v>
      </c>
      <c r="E323" s="61">
        <v>45687</v>
      </c>
      <c r="F323" s="14">
        <f t="shared" si="31"/>
        <v>30</v>
      </c>
      <c r="G323" s="65">
        <v>235</v>
      </c>
      <c r="H323" s="14">
        <v>1</v>
      </c>
      <c r="I323" s="501">
        <f t="shared" si="32"/>
        <v>235</v>
      </c>
      <c r="J323" s="67" t="s">
        <v>339</v>
      </c>
      <c r="K323" s="63">
        <v>68563</v>
      </c>
      <c r="O323">
        <f>COUNTIF('Sede Med Ok'!$C:$C,'Cabula Med OK'!C323) + COUNTIF('Barra Med OK'!$C:$C,'Cabula Med OK'!C323) + COUNTIF('Boca do Rio Med OK'!$C:$C,'Cabula Med OK'!C323) + COUNTIF('Brotas Med OK'!$C:$C,'Cabula Med OK'!C323) + COUNTIF('Cajazeiras Med OK'!$C:$C,'Cabula Med OK'!C323) + COUNTIF('CH Med OK'!$C:$C,'Cabula Med OK'!C323) + COUNTIF('Itapagipe Med OK'!$C:$C,'Cabula Med OK'!C323) + COUNTIF('Itapuã Med OK'!$C:$C,'Cabula Med OK'!C323) + COUNTIF('Liberdade Med OK'!$C:$C,'Cabula Med OK'!C323) + COUNTIF('Pau da Lima Med OK'!$C:$C,'Cabula Med OK'!C323) + COUNTIF('SCV Med OK'!$C:$C,'Cabula Med OK'!C323) + COUNTIF('Subúrbio Med OK'!$C:$C,'Cabula Med OK'!C323) + COUNTIF('DVIS Med OK'!$C:$C,'Cabula Med OK'!C323) + COUNTIF('CR Med OK'!$C:$C,'Cabula Med OK'!C323) + COUNTIF('CCZ Med OK'!$C:$C,'Cabula Med OK'!C323) + COUNTIF('DRCA Med OK'!$C:$C,'Cabula Med OK'!C323) + COUNTIF('SAMU Med OK'!$C:$C,'Cabula Med OK'!C323) + COUNTIF('ESPS Med OK'!$C:$C,'Cabula Med OK'!C323) + COUNTIF('LACEM Med OK'!$C:$C,'Cabula Med OK'!C323)</f>
        <v>0</v>
      </c>
    </row>
    <row r="324" spans="1:15" ht="13.5" customHeight="1">
      <c r="A324" s="15" t="s">
        <v>18</v>
      </c>
      <c r="B324" s="61">
        <v>45536</v>
      </c>
      <c r="C324" s="14">
        <v>8339</v>
      </c>
      <c r="D324" s="61">
        <v>45658</v>
      </c>
      <c r="E324" s="61">
        <v>45687</v>
      </c>
      <c r="F324" s="14">
        <f t="shared" si="31"/>
        <v>30</v>
      </c>
      <c r="G324" s="65">
        <v>235</v>
      </c>
      <c r="H324" s="14">
        <v>1</v>
      </c>
      <c r="I324" s="497">
        <f t="shared" si="32"/>
        <v>235</v>
      </c>
      <c r="J324" s="67" t="s">
        <v>262</v>
      </c>
      <c r="K324" s="63"/>
      <c r="L324" s="1" t="s">
        <v>338</v>
      </c>
      <c r="O324">
        <f>COUNTIF('Sede Med Ok'!$C:$C,'Cabula Med OK'!C324) + COUNTIF('Barra Med OK'!$C:$C,'Cabula Med OK'!C324) + COUNTIF('Boca do Rio Med OK'!$C:$C,'Cabula Med OK'!C324) + COUNTIF('Brotas Med OK'!$C:$C,'Cabula Med OK'!C324) + COUNTIF('Cajazeiras Med OK'!$C:$C,'Cabula Med OK'!C324) + COUNTIF('CH Med OK'!$C:$C,'Cabula Med OK'!C324) + COUNTIF('Itapagipe Med OK'!$C:$C,'Cabula Med OK'!C324) + COUNTIF('Itapuã Med OK'!$C:$C,'Cabula Med OK'!C324) + COUNTIF('Liberdade Med OK'!$C:$C,'Cabula Med OK'!C324) + COUNTIF('Pau da Lima Med OK'!$C:$C,'Cabula Med OK'!C324) + COUNTIF('SCV Med OK'!$C:$C,'Cabula Med OK'!C324) + COUNTIF('Subúrbio Med OK'!$C:$C,'Cabula Med OK'!C324) + COUNTIF('DVIS Med OK'!$C:$C,'Cabula Med OK'!C324) + COUNTIF('CR Med OK'!$C:$C,'Cabula Med OK'!C324) + COUNTIF('CCZ Med OK'!$C:$C,'Cabula Med OK'!C324) + COUNTIF('DRCA Med OK'!$C:$C,'Cabula Med OK'!C324) + COUNTIF('SAMU Med OK'!$C:$C,'Cabula Med OK'!C324) + COUNTIF('ESPS Med OK'!$C:$C,'Cabula Med OK'!C324) + COUNTIF('LACEM Med OK'!$C:$C,'Cabula Med OK'!C324)</f>
        <v>0</v>
      </c>
    </row>
    <row r="325" spans="1:15" ht="13.5" customHeight="1">
      <c r="A325" s="15" t="s">
        <v>18</v>
      </c>
      <c r="B325" s="61">
        <v>45541</v>
      </c>
      <c r="C325" s="14">
        <v>14585</v>
      </c>
      <c r="D325" s="61">
        <v>45658</v>
      </c>
      <c r="E325" s="61">
        <v>45687</v>
      </c>
      <c r="F325" s="14">
        <f t="shared" si="31"/>
        <v>30</v>
      </c>
      <c r="G325" s="65">
        <v>235</v>
      </c>
      <c r="H325" s="14">
        <v>1</v>
      </c>
      <c r="I325" s="497">
        <f t="shared" si="32"/>
        <v>235</v>
      </c>
      <c r="J325" s="67" t="s">
        <v>193</v>
      </c>
      <c r="K325" s="63">
        <v>67755</v>
      </c>
      <c r="O325">
        <f>COUNTIF('Sede Med Ok'!$C:$C,'Cabula Med OK'!C325) + COUNTIF('Barra Med OK'!$C:$C,'Cabula Med OK'!C325) + COUNTIF('Boca do Rio Med OK'!$C:$C,'Cabula Med OK'!C325) + COUNTIF('Brotas Med OK'!$C:$C,'Cabula Med OK'!C325) + COUNTIF('Cajazeiras Med OK'!$C:$C,'Cabula Med OK'!C325) + COUNTIF('CH Med OK'!$C:$C,'Cabula Med OK'!C325) + COUNTIF('Itapagipe Med OK'!$C:$C,'Cabula Med OK'!C325) + COUNTIF('Itapuã Med OK'!$C:$C,'Cabula Med OK'!C325) + COUNTIF('Liberdade Med OK'!$C:$C,'Cabula Med OK'!C325) + COUNTIF('Pau da Lima Med OK'!$C:$C,'Cabula Med OK'!C325) + COUNTIF('SCV Med OK'!$C:$C,'Cabula Med OK'!C325) + COUNTIF('Subúrbio Med OK'!$C:$C,'Cabula Med OK'!C325) + COUNTIF('DVIS Med OK'!$C:$C,'Cabula Med OK'!C325) + COUNTIF('CR Med OK'!$C:$C,'Cabula Med OK'!C325) + COUNTIF('CCZ Med OK'!$C:$C,'Cabula Med OK'!C325) + COUNTIF('DRCA Med OK'!$C:$C,'Cabula Med OK'!C325) + COUNTIF('SAMU Med OK'!$C:$C,'Cabula Med OK'!C325) + COUNTIF('ESPS Med OK'!$C:$C,'Cabula Med OK'!C325) + COUNTIF('LACEM Med OK'!$C:$C,'Cabula Med OK'!C325)</f>
        <v>0</v>
      </c>
    </row>
    <row r="326" spans="1:15" ht="13.5" customHeight="1">
      <c r="A326" s="15" t="s">
        <v>18</v>
      </c>
      <c r="B326" s="61">
        <v>45582</v>
      </c>
      <c r="C326" s="14">
        <v>15784</v>
      </c>
      <c r="D326" s="61">
        <v>45658</v>
      </c>
      <c r="E326" s="61">
        <v>45687</v>
      </c>
      <c r="F326" s="51">
        <f t="shared" ref="F326" si="33">(E326-D326)+1</f>
        <v>30</v>
      </c>
      <c r="G326" s="65">
        <v>235</v>
      </c>
      <c r="H326" s="14">
        <v>1</v>
      </c>
      <c r="I326" s="497">
        <f t="shared" ref="I326" si="34">G326/30*H326*F326</f>
        <v>235</v>
      </c>
      <c r="J326" s="143" t="s">
        <v>149</v>
      </c>
      <c r="K326" s="63">
        <v>70176</v>
      </c>
      <c r="L326" s="17" t="s">
        <v>1063</v>
      </c>
      <c r="O326">
        <f>COUNTIF('Sede Med Ok'!$C:$C,'Cabula Med OK'!C326) + COUNTIF('Barra Med OK'!$C:$C,'Cabula Med OK'!C326) + COUNTIF('Boca do Rio Med OK'!$C:$C,'Cabula Med OK'!C326) + COUNTIF('Brotas Med OK'!$C:$C,'Cabula Med OK'!C326) + COUNTIF('Cajazeiras Med OK'!$C:$C,'Cabula Med OK'!C326) + COUNTIF('CH Med OK'!$C:$C,'Cabula Med OK'!C326) + COUNTIF('Itapagipe Med OK'!$C:$C,'Cabula Med OK'!C326) + COUNTIF('Itapuã Med OK'!$C:$C,'Cabula Med OK'!C326) + COUNTIF('Liberdade Med OK'!$C:$C,'Cabula Med OK'!C326) + COUNTIF('Pau da Lima Med OK'!$C:$C,'Cabula Med OK'!C326) + COUNTIF('SCV Med OK'!$C:$C,'Cabula Med OK'!C326) + COUNTIF('Subúrbio Med OK'!$C:$C,'Cabula Med OK'!C326) + COUNTIF('DVIS Med OK'!$C:$C,'Cabula Med OK'!C326) + COUNTIF('CR Med OK'!$C:$C,'Cabula Med OK'!C326) + COUNTIF('CCZ Med OK'!$C:$C,'Cabula Med OK'!C326) + COUNTIF('DRCA Med OK'!$C:$C,'Cabula Med OK'!C326) + COUNTIF('SAMU Med OK'!$C:$C,'Cabula Med OK'!C326) + COUNTIF('ESPS Med OK'!$C:$C,'Cabula Med OK'!C326) + COUNTIF('LACEM Med OK'!$C:$C,'Cabula Med OK'!C326)</f>
        <v>0</v>
      </c>
    </row>
    <row r="327" spans="1:15" ht="13.5" customHeight="1">
      <c r="A327" s="15"/>
      <c r="C327" s="69"/>
      <c r="D327" s="61"/>
      <c r="E327" s="61"/>
      <c r="F327" s="14"/>
      <c r="G327" s="65"/>
      <c r="H327" s="14"/>
      <c r="I327" s="501"/>
      <c r="J327" s="201"/>
      <c r="K327" s="63"/>
      <c r="O327">
        <f>COUNTIF('Sede Med Ok'!$C:$C,'Cabula Med OK'!C327) + COUNTIF('Barra Med OK'!$C:$C,'Cabula Med OK'!C327) + COUNTIF('Boca do Rio Med OK'!$C:$C,'Cabula Med OK'!C327) + COUNTIF('Brotas Med OK'!$C:$C,'Cabula Med OK'!C327) + COUNTIF('Cajazeiras Med OK'!$C:$C,'Cabula Med OK'!C327) + COUNTIF('CH Med OK'!$C:$C,'Cabula Med OK'!C327) + COUNTIF('Itapagipe Med OK'!$C:$C,'Cabula Med OK'!C327) + COUNTIF('Itapuã Med OK'!$C:$C,'Cabula Med OK'!C327) + COUNTIF('Liberdade Med OK'!$C:$C,'Cabula Med OK'!C327) + COUNTIF('Pau da Lima Med OK'!$C:$C,'Cabula Med OK'!C327) + COUNTIF('SCV Med OK'!$C:$C,'Cabula Med OK'!C327) + COUNTIF('Subúrbio Med OK'!$C:$C,'Cabula Med OK'!C327) + COUNTIF('DVIS Med OK'!$C:$C,'Cabula Med OK'!C327) + COUNTIF('CR Med OK'!$C:$C,'Cabula Med OK'!C327) + COUNTIF('CCZ Med OK'!$C:$C,'Cabula Med OK'!C327) + COUNTIF('DRCA Med OK'!$C:$C,'Cabula Med OK'!C327) + COUNTIF('SAMU Med OK'!$C:$C,'Cabula Med OK'!C327) + COUNTIF('ESPS Med OK'!$C:$C,'Cabula Med OK'!C327) + COUNTIF('LACEM Med OK'!$C:$C,'Cabula Med OK'!C327)</f>
        <v>0</v>
      </c>
    </row>
    <row r="328" spans="1:15" ht="13.5" customHeight="1">
      <c r="A328" s="38" t="s">
        <v>337</v>
      </c>
      <c r="B328" s="10"/>
      <c r="C328" s="98"/>
      <c r="D328" s="36"/>
      <c r="E328" s="36"/>
      <c r="F328" s="37"/>
      <c r="G328" s="36"/>
      <c r="H328" s="11">
        <f>SUM(H309:H327)</f>
        <v>18</v>
      </c>
      <c r="I328" s="504">
        <f>SUM(I309:I327)</f>
        <v>3429.666666666667</v>
      </c>
      <c r="J328" s="35"/>
      <c r="K328" s="199"/>
      <c r="O328">
        <f>COUNTIF('Sede Med Ok'!$C:$C,'Cabula Med OK'!C328) + COUNTIF('Barra Med OK'!$C:$C,'Cabula Med OK'!C328) + COUNTIF('Boca do Rio Med OK'!$C:$C,'Cabula Med OK'!C328) + COUNTIF('Brotas Med OK'!$C:$C,'Cabula Med OK'!C328) + COUNTIF('Cajazeiras Med OK'!$C:$C,'Cabula Med OK'!C328) + COUNTIF('CH Med OK'!$C:$C,'Cabula Med OK'!C328) + COUNTIF('Itapagipe Med OK'!$C:$C,'Cabula Med OK'!C328) + COUNTIF('Itapuã Med OK'!$C:$C,'Cabula Med OK'!C328) + COUNTIF('Liberdade Med OK'!$C:$C,'Cabula Med OK'!C328) + COUNTIF('Pau da Lima Med OK'!$C:$C,'Cabula Med OK'!C328) + COUNTIF('SCV Med OK'!$C:$C,'Cabula Med OK'!C328) + COUNTIF('Subúrbio Med OK'!$C:$C,'Cabula Med OK'!C328) + COUNTIF('DVIS Med OK'!$C:$C,'Cabula Med OK'!C328) + COUNTIF('CR Med OK'!$C:$C,'Cabula Med OK'!C328) + COUNTIF('CCZ Med OK'!$C:$C,'Cabula Med OK'!C328) + COUNTIF('DRCA Med OK'!$C:$C,'Cabula Med OK'!C328) + COUNTIF('SAMU Med OK'!$C:$C,'Cabula Med OK'!C328) + COUNTIF('ESPS Med OK'!$C:$C,'Cabula Med OK'!C328) + COUNTIF('LACEM Med OK'!$C:$C,'Cabula Med OK'!C328)</f>
        <v>0</v>
      </c>
    </row>
    <row r="329" spans="1:15" ht="13.5" customHeight="1">
      <c r="A329" s="147"/>
      <c r="B329" s="32"/>
      <c r="C329" s="32"/>
      <c r="D329" s="33"/>
      <c r="E329" s="33"/>
      <c r="F329" s="34"/>
      <c r="G329" s="33"/>
      <c r="H329" s="32"/>
      <c r="I329" s="502"/>
      <c r="J329" s="30"/>
      <c r="K329" s="70"/>
      <c r="O329">
        <f>COUNTIF('Sede Med Ok'!$C:$C,'Cabula Med OK'!C329) + COUNTIF('Barra Med OK'!$C:$C,'Cabula Med OK'!C329) + COUNTIF('Boca do Rio Med OK'!$C:$C,'Cabula Med OK'!C329) + COUNTIF('Brotas Med OK'!$C:$C,'Cabula Med OK'!C329) + COUNTIF('Cajazeiras Med OK'!$C:$C,'Cabula Med OK'!C329) + COUNTIF('CH Med OK'!$C:$C,'Cabula Med OK'!C329) + COUNTIF('Itapagipe Med OK'!$C:$C,'Cabula Med OK'!C329) + COUNTIF('Itapuã Med OK'!$C:$C,'Cabula Med OK'!C329) + COUNTIF('Liberdade Med OK'!$C:$C,'Cabula Med OK'!C329) + COUNTIF('Pau da Lima Med OK'!$C:$C,'Cabula Med OK'!C329) + COUNTIF('SCV Med OK'!$C:$C,'Cabula Med OK'!C329) + COUNTIF('Subúrbio Med OK'!$C:$C,'Cabula Med OK'!C329) + COUNTIF('DVIS Med OK'!$C:$C,'Cabula Med OK'!C329) + COUNTIF('CR Med OK'!$C:$C,'Cabula Med OK'!C329) + COUNTIF('CCZ Med OK'!$C:$C,'Cabula Med OK'!C329) + COUNTIF('DRCA Med OK'!$C:$C,'Cabula Med OK'!C329) + COUNTIF('SAMU Med OK'!$C:$C,'Cabula Med OK'!C329) + COUNTIF('ESPS Med OK'!$C:$C,'Cabula Med OK'!C329) + COUNTIF('LACEM Med OK'!$C:$C,'Cabula Med OK'!C329)</f>
        <v>0</v>
      </c>
    </row>
    <row r="330" spans="1:15" ht="13.5" customHeight="1">
      <c r="A330" s="15" t="s">
        <v>18</v>
      </c>
      <c r="B330" s="61">
        <v>45536</v>
      </c>
      <c r="C330" s="14">
        <v>10789</v>
      </c>
      <c r="D330" s="61">
        <v>45658</v>
      </c>
      <c r="E330" s="61">
        <v>45687</v>
      </c>
      <c r="F330" s="42">
        <f>(E330-D330)+1</f>
        <v>30</v>
      </c>
      <c r="G330" s="68">
        <v>235</v>
      </c>
      <c r="H330" s="14">
        <v>1</v>
      </c>
      <c r="I330" s="497">
        <f>G330/30*H330*F330</f>
        <v>235</v>
      </c>
      <c r="J330" s="55" t="s">
        <v>210</v>
      </c>
      <c r="K330" s="14"/>
      <c r="O330">
        <f>COUNTIF('Sede Med Ok'!$C:$C,'Cabula Med OK'!C330) + COUNTIF('Barra Med OK'!$C:$C,'Cabula Med OK'!C330) + COUNTIF('Boca do Rio Med OK'!$C:$C,'Cabula Med OK'!C330) + COUNTIF('Brotas Med OK'!$C:$C,'Cabula Med OK'!C330) + COUNTIF('Cajazeiras Med OK'!$C:$C,'Cabula Med OK'!C330) + COUNTIF('CH Med OK'!$C:$C,'Cabula Med OK'!C330) + COUNTIF('Itapagipe Med OK'!$C:$C,'Cabula Med OK'!C330) + COUNTIF('Itapuã Med OK'!$C:$C,'Cabula Med OK'!C330) + COUNTIF('Liberdade Med OK'!$C:$C,'Cabula Med OK'!C330) + COUNTIF('Pau da Lima Med OK'!$C:$C,'Cabula Med OK'!C330) + COUNTIF('SCV Med OK'!$C:$C,'Cabula Med OK'!C330) + COUNTIF('Subúrbio Med OK'!$C:$C,'Cabula Med OK'!C330) + COUNTIF('DVIS Med OK'!$C:$C,'Cabula Med OK'!C330) + COUNTIF('CR Med OK'!$C:$C,'Cabula Med OK'!C330) + COUNTIF('CCZ Med OK'!$C:$C,'Cabula Med OK'!C330) + COUNTIF('DRCA Med OK'!$C:$C,'Cabula Med OK'!C330) + COUNTIF('SAMU Med OK'!$C:$C,'Cabula Med OK'!C330) + COUNTIF('ESPS Med OK'!$C:$C,'Cabula Med OK'!C330) + COUNTIF('LACEM Med OK'!$C:$C,'Cabula Med OK'!C330)</f>
        <v>0</v>
      </c>
    </row>
    <row r="331" spans="1:15" ht="13.5" customHeight="1">
      <c r="A331" s="15" t="s">
        <v>18</v>
      </c>
      <c r="B331" s="61">
        <v>45536</v>
      </c>
      <c r="C331" s="14">
        <v>14702</v>
      </c>
      <c r="D331" s="61">
        <v>45658</v>
      </c>
      <c r="E331" s="61">
        <v>45687</v>
      </c>
      <c r="F331" s="42">
        <f>(E331-D331)+1</f>
        <v>30</v>
      </c>
      <c r="G331" s="68">
        <v>235</v>
      </c>
      <c r="H331" s="14">
        <v>1</v>
      </c>
      <c r="I331" s="497">
        <f>G331/30*H331*F331</f>
        <v>235</v>
      </c>
      <c r="J331" s="55" t="s">
        <v>336</v>
      </c>
      <c r="K331" s="14">
        <v>69179</v>
      </c>
      <c r="O331">
        <f>COUNTIF('Sede Med Ok'!$C:$C,'Cabula Med OK'!C331) + COUNTIF('Barra Med OK'!$C:$C,'Cabula Med OK'!C331) + COUNTIF('Boca do Rio Med OK'!$C:$C,'Cabula Med OK'!C331) + COUNTIF('Brotas Med OK'!$C:$C,'Cabula Med OK'!C331) + COUNTIF('Cajazeiras Med OK'!$C:$C,'Cabula Med OK'!C331) + COUNTIF('CH Med OK'!$C:$C,'Cabula Med OK'!C331) + COUNTIF('Itapagipe Med OK'!$C:$C,'Cabula Med OK'!C331) + COUNTIF('Itapuã Med OK'!$C:$C,'Cabula Med OK'!C331) + COUNTIF('Liberdade Med OK'!$C:$C,'Cabula Med OK'!C331) + COUNTIF('Pau da Lima Med OK'!$C:$C,'Cabula Med OK'!C331) + COUNTIF('SCV Med OK'!$C:$C,'Cabula Med OK'!C331) + COUNTIF('Subúrbio Med OK'!$C:$C,'Cabula Med OK'!C331) + COUNTIF('DVIS Med OK'!$C:$C,'Cabula Med OK'!C331) + COUNTIF('CR Med OK'!$C:$C,'Cabula Med OK'!C331) + COUNTIF('CCZ Med OK'!$C:$C,'Cabula Med OK'!C331) + COUNTIF('DRCA Med OK'!$C:$C,'Cabula Med OK'!C331) + COUNTIF('SAMU Med OK'!$C:$C,'Cabula Med OK'!C331) + COUNTIF('ESPS Med OK'!$C:$C,'Cabula Med OK'!C331) + COUNTIF('LACEM Med OK'!$C:$C,'Cabula Med OK'!C331)</f>
        <v>0</v>
      </c>
    </row>
    <row r="332" spans="1:15" ht="13.5" customHeight="1">
      <c r="A332" s="15" t="s">
        <v>18</v>
      </c>
      <c r="B332" s="61">
        <v>45536</v>
      </c>
      <c r="C332" s="14">
        <v>10860</v>
      </c>
      <c r="D332" s="61">
        <v>45658</v>
      </c>
      <c r="E332" s="61">
        <v>45687</v>
      </c>
      <c r="F332" s="42">
        <f>(E332-D332)+1</f>
        <v>30</v>
      </c>
      <c r="G332" s="68">
        <v>235</v>
      </c>
      <c r="H332" s="14">
        <v>1</v>
      </c>
      <c r="I332" s="497">
        <f>G332/30*H332*F332</f>
        <v>235</v>
      </c>
      <c r="J332" s="55" t="s">
        <v>335</v>
      </c>
      <c r="K332" s="14"/>
      <c r="O332">
        <f>COUNTIF('Sede Med Ok'!$C:$C,'Cabula Med OK'!C332) + COUNTIF('Barra Med OK'!$C:$C,'Cabula Med OK'!C332) + COUNTIF('Boca do Rio Med OK'!$C:$C,'Cabula Med OK'!C332) + COUNTIF('Brotas Med OK'!$C:$C,'Cabula Med OK'!C332) + COUNTIF('Cajazeiras Med OK'!$C:$C,'Cabula Med OK'!C332) + COUNTIF('CH Med OK'!$C:$C,'Cabula Med OK'!C332) + COUNTIF('Itapagipe Med OK'!$C:$C,'Cabula Med OK'!C332) + COUNTIF('Itapuã Med OK'!$C:$C,'Cabula Med OK'!C332) + COUNTIF('Liberdade Med OK'!$C:$C,'Cabula Med OK'!C332) + COUNTIF('Pau da Lima Med OK'!$C:$C,'Cabula Med OK'!C332) + COUNTIF('SCV Med OK'!$C:$C,'Cabula Med OK'!C332) + COUNTIF('Subúrbio Med OK'!$C:$C,'Cabula Med OK'!C332) + COUNTIF('DVIS Med OK'!$C:$C,'Cabula Med OK'!C332) + COUNTIF('CR Med OK'!$C:$C,'Cabula Med OK'!C332) + COUNTIF('CCZ Med OK'!$C:$C,'Cabula Med OK'!C332) + COUNTIF('DRCA Med OK'!$C:$C,'Cabula Med OK'!C332) + COUNTIF('SAMU Med OK'!$C:$C,'Cabula Med OK'!C332) + COUNTIF('ESPS Med OK'!$C:$C,'Cabula Med OK'!C332) + COUNTIF('LACEM Med OK'!$C:$C,'Cabula Med OK'!C332)</f>
        <v>0</v>
      </c>
    </row>
    <row r="333" spans="1:15" ht="13.5" customHeight="1">
      <c r="A333" s="15"/>
      <c r="B333" s="14"/>
      <c r="C333" s="14"/>
      <c r="D333" s="66"/>
      <c r="E333" s="66"/>
      <c r="F333" s="42"/>
      <c r="G333" s="68"/>
      <c r="H333" s="14"/>
      <c r="I333" s="498"/>
      <c r="J333" s="198"/>
      <c r="K333" s="14"/>
      <c r="O333">
        <f>COUNTIF('Sede Med Ok'!$C:$C,'Cabula Med OK'!C333) + COUNTIF('Barra Med OK'!$C:$C,'Cabula Med OK'!C333) + COUNTIF('Boca do Rio Med OK'!$C:$C,'Cabula Med OK'!C333) + COUNTIF('Brotas Med OK'!$C:$C,'Cabula Med OK'!C333) + COUNTIF('Cajazeiras Med OK'!$C:$C,'Cabula Med OK'!C333) + COUNTIF('CH Med OK'!$C:$C,'Cabula Med OK'!C333) + COUNTIF('Itapagipe Med OK'!$C:$C,'Cabula Med OK'!C333) + COUNTIF('Itapuã Med OK'!$C:$C,'Cabula Med OK'!C333) + COUNTIF('Liberdade Med OK'!$C:$C,'Cabula Med OK'!C333) + COUNTIF('Pau da Lima Med OK'!$C:$C,'Cabula Med OK'!C333) + COUNTIF('SCV Med OK'!$C:$C,'Cabula Med OK'!C333) + COUNTIF('Subúrbio Med OK'!$C:$C,'Cabula Med OK'!C333) + COUNTIF('DVIS Med OK'!$C:$C,'Cabula Med OK'!C333) + COUNTIF('CR Med OK'!$C:$C,'Cabula Med OK'!C333) + COUNTIF('CCZ Med OK'!$C:$C,'Cabula Med OK'!C333) + COUNTIF('DRCA Med OK'!$C:$C,'Cabula Med OK'!C333) + COUNTIF('SAMU Med OK'!$C:$C,'Cabula Med OK'!C333) + COUNTIF('ESPS Med OK'!$C:$C,'Cabula Med OK'!C333) + COUNTIF('LACEM Med OK'!$C:$C,'Cabula Med OK'!C333)</f>
        <v>0</v>
      </c>
    </row>
    <row r="334" spans="1:15" ht="13.5" customHeight="1">
      <c r="A334" s="38" t="s">
        <v>334</v>
      </c>
      <c r="B334" s="10"/>
      <c r="C334" s="10"/>
      <c r="D334" s="36"/>
      <c r="E334" s="36"/>
      <c r="F334" s="37"/>
      <c r="G334" s="36"/>
      <c r="H334" s="11">
        <f>SUM(H330:H333)</f>
        <v>3</v>
      </c>
      <c r="I334" s="499">
        <f>SUM(I330:I333)</f>
        <v>705</v>
      </c>
      <c r="J334" s="35"/>
      <c r="K334" s="107"/>
      <c r="O334">
        <f>COUNTIF('Sede Med Ok'!$C:$C,'Cabula Med OK'!C334) + COUNTIF('Barra Med OK'!$C:$C,'Cabula Med OK'!C334) + COUNTIF('Boca do Rio Med OK'!$C:$C,'Cabula Med OK'!C334) + COUNTIF('Brotas Med OK'!$C:$C,'Cabula Med OK'!C334) + COUNTIF('Cajazeiras Med OK'!$C:$C,'Cabula Med OK'!C334) + COUNTIF('CH Med OK'!$C:$C,'Cabula Med OK'!C334) + COUNTIF('Itapagipe Med OK'!$C:$C,'Cabula Med OK'!C334) + COUNTIF('Itapuã Med OK'!$C:$C,'Cabula Med OK'!C334) + COUNTIF('Liberdade Med OK'!$C:$C,'Cabula Med OK'!C334) + COUNTIF('Pau da Lima Med OK'!$C:$C,'Cabula Med OK'!C334) + COUNTIF('SCV Med OK'!$C:$C,'Cabula Med OK'!C334) + COUNTIF('Subúrbio Med OK'!$C:$C,'Cabula Med OK'!C334) + COUNTIF('DVIS Med OK'!$C:$C,'Cabula Med OK'!C334) + COUNTIF('CR Med OK'!$C:$C,'Cabula Med OK'!C334) + COUNTIF('CCZ Med OK'!$C:$C,'Cabula Med OK'!C334) + COUNTIF('DRCA Med OK'!$C:$C,'Cabula Med OK'!C334) + COUNTIF('SAMU Med OK'!$C:$C,'Cabula Med OK'!C334) + COUNTIF('ESPS Med OK'!$C:$C,'Cabula Med OK'!C334) + COUNTIF('LACEM Med OK'!$C:$C,'Cabula Med OK'!C334)</f>
        <v>0</v>
      </c>
    </row>
    <row r="335" spans="1:15" ht="13.5" customHeight="1">
      <c r="A335" s="147"/>
      <c r="B335" s="32"/>
      <c r="C335" s="32"/>
      <c r="D335" s="33"/>
      <c r="E335" s="33"/>
      <c r="F335" s="34"/>
      <c r="G335" s="33"/>
      <c r="H335" s="32"/>
      <c r="I335" s="502"/>
      <c r="J335" s="30"/>
      <c r="K335" s="70"/>
      <c r="O335">
        <f>COUNTIF('Sede Med Ok'!$C:$C,'Cabula Med OK'!C335) + COUNTIF('Barra Med OK'!$C:$C,'Cabula Med OK'!C335) + COUNTIF('Boca do Rio Med OK'!$C:$C,'Cabula Med OK'!C335) + COUNTIF('Brotas Med OK'!$C:$C,'Cabula Med OK'!C335) + COUNTIF('Cajazeiras Med OK'!$C:$C,'Cabula Med OK'!C335) + COUNTIF('CH Med OK'!$C:$C,'Cabula Med OK'!C335) + COUNTIF('Itapagipe Med OK'!$C:$C,'Cabula Med OK'!C335) + COUNTIF('Itapuã Med OK'!$C:$C,'Cabula Med OK'!C335) + COUNTIF('Liberdade Med OK'!$C:$C,'Cabula Med OK'!C335) + COUNTIF('Pau da Lima Med OK'!$C:$C,'Cabula Med OK'!C335) + COUNTIF('SCV Med OK'!$C:$C,'Cabula Med OK'!C335) + COUNTIF('Subúrbio Med OK'!$C:$C,'Cabula Med OK'!C335) + COUNTIF('DVIS Med OK'!$C:$C,'Cabula Med OK'!C335) + COUNTIF('CR Med OK'!$C:$C,'Cabula Med OK'!C335) + COUNTIF('CCZ Med OK'!$C:$C,'Cabula Med OK'!C335) + COUNTIF('DRCA Med OK'!$C:$C,'Cabula Med OK'!C335) + COUNTIF('SAMU Med OK'!$C:$C,'Cabula Med OK'!C335) + COUNTIF('ESPS Med OK'!$C:$C,'Cabula Med OK'!C335) + COUNTIF('LACEM Med OK'!$C:$C,'Cabula Med OK'!C335)</f>
        <v>0</v>
      </c>
    </row>
    <row r="336" spans="1:15" ht="13.5" customHeight="1">
      <c r="D336" s="20"/>
      <c r="E336" s="20"/>
      <c r="F336" s="19"/>
      <c r="G336" s="7"/>
      <c r="H336" s="11">
        <f>H20+H26+H41+H61+H70+H74+H81+H87+H93+H105+H111+H124+H132+H138+H153+H167+H174+H185+H194+H201+H213+H238+H267+H292+H307+H328+H334+H31</f>
        <v>237</v>
      </c>
      <c r="I336" s="505">
        <f>I20+I26+I41+I61+I70+I74+I81+I87+I93+I105+I111+I124+I132+I138+I153+I167+I174+I185+I194+I201+I213+I238+I267+I292+I307+I328+I334+I31</f>
        <v>51632.999999999993</v>
      </c>
      <c r="J336" s="197"/>
      <c r="O336">
        <f>COUNTIF('Sede Med Ok'!$C:$C,'Cabula Med OK'!C336) + COUNTIF('Barra Med OK'!$C:$C,'Cabula Med OK'!C336) + COUNTIF('Boca do Rio Med OK'!$C:$C,'Cabula Med OK'!C336) + COUNTIF('Brotas Med OK'!$C:$C,'Cabula Med OK'!C336) + COUNTIF('Cajazeiras Med OK'!$C:$C,'Cabula Med OK'!C336) + COUNTIF('CH Med OK'!$C:$C,'Cabula Med OK'!C336) + COUNTIF('Itapagipe Med OK'!$C:$C,'Cabula Med OK'!C336) + COUNTIF('Itapuã Med OK'!$C:$C,'Cabula Med OK'!C336) + COUNTIF('Liberdade Med OK'!$C:$C,'Cabula Med OK'!C336) + COUNTIF('Pau da Lima Med OK'!$C:$C,'Cabula Med OK'!C336) + COUNTIF('SCV Med OK'!$C:$C,'Cabula Med OK'!C336) + COUNTIF('Subúrbio Med OK'!$C:$C,'Cabula Med OK'!C336) + COUNTIF('DVIS Med OK'!$C:$C,'Cabula Med OK'!C336) + COUNTIF('CR Med OK'!$C:$C,'Cabula Med OK'!C336) + COUNTIF('CCZ Med OK'!$C:$C,'Cabula Med OK'!C336) + COUNTIF('DRCA Med OK'!$C:$C,'Cabula Med OK'!C336) + COUNTIF('SAMU Med OK'!$C:$C,'Cabula Med OK'!C336) + COUNTIF('ESPS Med OK'!$C:$C,'Cabula Med OK'!C336) + COUNTIF('LACEM Med OK'!$C:$C,'Cabula Med OK'!C336)</f>
        <v>0</v>
      </c>
    </row>
    <row r="337" spans="1:15" ht="13.5" customHeight="1">
      <c r="B337" s="1"/>
      <c r="D337" s="2"/>
      <c r="E337" s="20"/>
      <c r="F337" s="20"/>
      <c r="G337" s="19"/>
      <c r="H337" s="3"/>
      <c r="J337" s="1"/>
      <c r="K337" s="3"/>
      <c r="L337" s="196"/>
      <c r="O337">
        <f>COUNTIF('Sede Med Ok'!$C:$C,'Cabula Med OK'!C337) + COUNTIF('Barra Med OK'!$C:$C,'Cabula Med OK'!C337) + COUNTIF('Boca do Rio Med OK'!$C:$C,'Cabula Med OK'!C337) + COUNTIF('Brotas Med OK'!$C:$C,'Cabula Med OK'!C337) + COUNTIF('Cajazeiras Med OK'!$C:$C,'Cabula Med OK'!C337) + COUNTIF('CH Med OK'!$C:$C,'Cabula Med OK'!C337) + COUNTIF('Itapagipe Med OK'!$C:$C,'Cabula Med OK'!C337) + COUNTIF('Itapuã Med OK'!$C:$C,'Cabula Med OK'!C337) + COUNTIF('Liberdade Med OK'!$C:$C,'Cabula Med OK'!C337) + COUNTIF('Pau da Lima Med OK'!$C:$C,'Cabula Med OK'!C337) + COUNTIF('SCV Med OK'!$C:$C,'Cabula Med OK'!C337) + COUNTIF('Subúrbio Med OK'!$C:$C,'Cabula Med OK'!C337) + COUNTIF('DVIS Med OK'!$C:$C,'Cabula Med OK'!C337) + COUNTIF('CR Med OK'!$C:$C,'Cabula Med OK'!C337) + COUNTIF('CCZ Med OK'!$C:$C,'Cabula Med OK'!C337) + COUNTIF('DRCA Med OK'!$C:$C,'Cabula Med OK'!C337) + COUNTIF('SAMU Med OK'!$C:$C,'Cabula Med OK'!C337) + COUNTIF('ESPS Med OK'!$C:$C,'Cabula Med OK'!C337) + COUNTIF('LACEM Med OK'!$C:$C,'Cabula Med OK'!C337)</f>
        <v>0</v>
      </c>
    </row>
    <row r="338" spans="1:15" ht="13.5" customHeight="1">
      <c r="D338" s="123"/>
      <c r="E338" s="20"/>
      <c r="F338" s="19"/>
      <c r="G338" s="7"/>
      <c r="I338" s="500"/>
      <c r="J338" s="3">
        <f>I321+I320+I197+I190+I189+I169+I142+I141+I134+I117+I116+I115+I108+I107+I84+I78+I77+I64+I46+I45+I44+I29+I28+I15+I83+I76+I43</f>
        <v>3793.0000000000005</v>
      </c>
      <c r="K338" s="409">
        <f>'Cabula Dem OK'!F27-'Cabula Med OK'!J338</f>
        <v>0</v>
      </c>
      <c r="O338">
        <f>COUNTIF('Sede Med Ok'!$C:$C,'Cabula Med OK'!C338) + COUNTIF('Barra Med OK'!$C:$C,'Cabula Med OK'!C338) + COUNTIF('Boca do Rio Med OK'!$C:$C,'Cabula Med OK'!C338) + COUNTIF('Brotas Med OK'!$C:$C,'Cabula Med OK'!C338) + COUNTIF('Cajazeiras Med OK'!$C:$C,'Cabula Med OK'!C338) + COUNTIF('CH Med OK'!$C:$C,'Cabula Med OK'!C338) + COUNTIF('Itapagipe Med OK'!$C:$C,'Cabula Med OK'!C338) + COUNTIF('Itapuã Med OK'!$C:$C,'Cabula Med OK'!C338) + COUNTIF('Liberdade Med OK'!$C:$C,'Cabula Med OK'!C338) + COUNTIF('Pau da Lima Med OK'!$C:$C,'Cabula Med OK'!C338) + COUNTIF('SCV Med OK'!$C:$C,'Cabula Med OK'!C338) + COUNTIF('Subúrbio Med OK'!$C:$C,'Cabula Med OK'!C338) + COUNTIF('DVIS Med OK'!$C:$C,'Cabula Med OK'!C338) + COUNTIF('CR Med OK'!$C:$C,'Cabula Med OK'!C338) + COUNTIF('CCZ Med OK'!$C:$C,'Cabula Med OK'!C338) + COUNTIF('DRCA Med OK'!$C:$C,'Cabula Med OK'!C338) + COUNTIF('SAMU Med OK'!$C:$C,'Cabula Med OK'!C338) + COUNTIF('ESPS Med OK'!$C:$C,'Cabula Med OK'!C338) + COUNTIF('LACEM Med OK'!$C:$C,'Cabula Med OK'!C338)</f>
        <v>0</v>
      </c>
    </row>
    <row r="339" spans="1:15" s="26" customFormat="1" ht="13.5" customHeight="1">
      <c r="A339" s="536" t="s">
        <v>33</v>
      </c>
      <c r="B339" s="536"/>
      <c r="C339" s="536"/>
      <c r="D339" s="536"/>
      <c r="E339" s="536"/>
      <c r="F339" s="536"/>
      <c r="G339" s="536"/>
      <c r="H339" s="536"/>
      <c r="I339" s="536"/>
      <c r="J339" s="25"/>
      <c r="K339" s="24"/>
      <c r="L339" s="195"/>
      <c r="O339">
        <f>COUNTIF('Sede Med Ok'!$C:$C,'Cabula Med OK'!C339) + COUNTIF('Barra Med OK'!$C:$C,'Cabula Med OK'!C339) + COUNTIF('Boca do Rio Med OK'!$C:$C,'Cabula Med OK'!C339) + COUNTIF('Brotas Med OK'!$C:$C,'Cabula Med OK'!C339) + COUNTIF('Cajazeiras Med OK'!$C:$C,'Cabula Med OK'!C339) + COUNTIF('CH Med OK'!$C:$C,'Cabula Med OK'!C339) + COUNTIF('Itapagipe Med OK'!$C:$C,'Cabula Med OK'!C339) + COUNTIF('Itapuã Med OK'!$C:$C,'Cabula Med OK'!C339) + COUNTIF('Liberdade Med OK'!$C:$C,'Cabula Med OK'!C339) + COUNTIF('Pau da Lima Med OK'!$C:$C,'Cabula Med OK'!C339) + COUNTIF('SCV Med OK'!$C:$C,'Cabula Med OK'!C339) + COUNTIF('Subúrbio Med OK'!$C:$C,'Cabula Med OK'!C339) + COUNTIF('DVIS Med OK'!$C:$C,'Cabula Med OK'!C339) + COUNTIF('CR Med OK'!$C:$C,'Cabula Med OK'!C339) + COUNTIF('CCZ Med OK'!$C:$C,'Cabula Med OK'!C339) + COUNTIF('DRCA Med OK'!$C:$C,'Cabula Med OK'!C339) + COUNTIF('SAMU Med OK'!$C:$C,'Cabula Med OK'!C339) + COUNTIF('ESPS Med OK'!$C:$C,'Cabula Med OK'!C339) + COUNTIF('LACEM Med OK'!$C:$C,'Cabula Med OK'!C339)</f>
        <v>0</v>
      </c>
    </row>
    <row r="340" spans="1:15" ht="13.5" customHeight="1">
      <c r="K340" s="409"/>
      <c r="O340">
        <f>COUNTIF('Sede Med Ok'!$C:$C,'Cabula Med OK'!C340) + COUNTIF('Barra Med OK'!$C:$C,'Cabula Med OK'!C340) + COUNTIF('Boca do Rio Med OK'!$C:$C,'Cabula Med OK'!C340) + COUNTIF('Brotas Med OK'!$C:$C,'Cabula Med OK'!C340) + COUNTIF('Cajazeiras Med OK'!$C:$C,'Cabula Med OK'!C340) + COUNTIF('CH Med OK'!$C:$C,'Cabula Med OK'!C340) + COUNTIF('Itapagipe Med OK'!$C:$C,'Cabula Med OK'!C340) + COUNTIF('Itapuã Med OK'!$C:$C,'Cabula Med OK'!C340) + COUNTIF('Liberdade Med OK'!$C:$C,'Cabula Med OK'!C340) + COUNTIF('Pau da Lima Med OK'!$C:$C,'Cabula Med OK'!C340) + COUNTIF('SCV Med OK'!$C:$C,'Cabula Med OK'!C340) + COUNTIF('Subúrbio Med OK'!$C:$C,'Cabula Med OK'!C340) + COUNTIF('DVIS Med OK'!$C:$C,'Cabula Med OK'!C340) + COUNTIF('CR Med OK'!$C:$C,'Cabula Med OK'!C340) + COUNTIF('CCZ Med OK'!$C:$C,'Cabula Med OK'!C340) + COUNTIF('DRCA Med OK'!$C:$C,'Cabula Med OK'!C340) + COUNTIF('SAMU Med OK'!$C:$C,'Cabula Med OK'!C340) + COUNTIF('ESPS Med OK'!$C:$C,'Cabula Med OK'!C340) + COUNTIF('LACEM Med OK'!$C:$C,'Cabula Med OK'!C340)</f>
        <v>0</v>
      </c>
    </row>
    <row r="341" spans="1:15" ht="13.5" customHeight="1">
      <c r="A341" s="18" t="s">
        <v>32</v>
      </c>
      <c r="B341" s="1"/>
      <c r="F341" s="22"/>
      <c r="G341" s="7"/>
      <c r="I341" s="506"/>
      <c r="J341" s="23"/>
      <c r="O341">
        <f>COUNTIF('Sede Med Ok'!$C:$C,'Cabula Med OK'!C341) + COUNTIF('Barra Med OK'!$C:$C,'Cabula Med OK'!C341) + COUNTIF('Boca do Rio Med OK'!$C:$C,'Cabula Med OK'!C341) + COUNTIF('Brotas Med OK'!$C:$C,'Cabula Med OK'!C341) + COUNTIF('Cajazeiras Med OK'!$C:$C,'Cabula Med OK'!C341) + COUNTIF('CH Med OK'!$C:$C,'Cabula Med OK'!C341) + COUNTIF('Itapagipe Med OK'!$C:$C,'Cabula Med OK'!C341) + COUNTIF('Itapuã Med OK'!$C:$C,'Cabula Med OK'!C341) + COUNTIF('Liberdade Med OK'!$C:$C,'Cabula Med OK'!C341) + COUNTIF('Pau da Lima Med OK'!$C:$C,'Cabula Med OK'!C341) + COUNTIF('SCV Med OK'!$C:$C,'Cabula Med OK'!C341) + COUNTIF('Subúrbio Med OK'!$C:$C,'Cabula Med OK'!C341) + COUNTIF('DVIS Med OK'!$C:$C,'Cabula Med OK'!C341) + COUNTIF('CR Med OK'!$C:$C,'Cabula Med OK'!C341) + COUNTIF('CCZ Med OK'!$C:$C,'Cabula Med OK'!C341) + COUNTIF('DRCA Med OK'!$C:$C,'Cabula Med OK'!C341) + COUNTIF('SAMU Med OK'!$C:$C,'Cabula Med OK'!C341) + COUNTIF('ESPS Med OK'!$C:$C,'Cabula Med OK'!C341) + COUNTIF('LACEM Med OK'!$C:$C,'Cabula Med OK'!C341)</f>
        <v>0</v>
      </c>
    </row>
    <row r="342" spans="1:15" ht="60" customHeight="1">
      <c r="A342" s="532"/>
      <c r="B342" s="518"/>
      <c r="C342" s="518"/>
      <c r="D342" s="518"/>
      <c r="E342" s="532"/>
      <c r="F342" s="518"/>
      <c r="G342" s="518"/>
      <c r="H342" s="518"/>
      <c r="I342" s="533"/>
      <c r="J342" s="22"/>
      <c r="O342">
        <f>COUNTIF('Sede Med Ok'!$C:$C,'Cabula Med OK'!C342) + COUNTIF('Barra Med OK'!$C:$C,'Cabula Med OK'!C342) + COUNTIF('Boca do Rio Med OK'!$C:$C,'Cabula Med OK'!C342) + COUNTIF('Brotas Med OK'!$C:$C,'Cabula Med OK'!C342) + COUNTIF('Cajazeiras Med OK'!$C:$C,'Cabula Med OK'!C342) + COUNTIF('CH Med OK'!$C:$C,'Cabula Med OK'!C342) + COUNTIF('Itapagipe Med OK'!$C:$C,'Cabula Med OK'!C342) + COUNTIF('Itapuã Med OK'!$C:$C,'Cabula Med OK'!C342) + COUNTIF('Liberdade Med OK'!$C:$C,'Cabula Med OK'!C342) + COUNTIF('Pau da Lima Med OK'!$C:$C,'Cabula Med OK'!C342) + COUNTIF('SCV Med OK'!$C:$C,'Cabula Med OK'!C342) + COUNTIF('Subúrbio Med OK'!$C:$C,'Cabula Med OK'!C342) + COUNTIF('DVIS Med OK'!$C:$C,'Cabula Med OK'!C342) + COUNTIF('CR Med OK'!$C:$C,'Cabula Med OK'!C342) + COUNTIF('CCZ Med OK'!$C:$C,'Cabula Med OK'!C342) + COUNTIF('DRCA Med OK'!$C:$C,'Cabula Med OK'!C342) + COUNTIF('SAMU Med OK'!$C:$C,'Cabula Med OK'!C342) + COUNTIF('ESPS Med OK'!$C:$C,'Cabula Med OK'!C342) + COUNTIF('LACEM Med OK'!$C:$C,'Cabula Med OK'!C342)</f>
        <v>0</v>
      </c>
    </row>
    <row r="343" spans="1:15" ht="13.5" customHeight="1">
      <c r="A343" s="535" t="s">
        <v>31</v>
      </c>
      <c r="B343" s="535"/>
      <c r="C343" s="535"/>
      <c r="D343" s="535"/>
      <c r="E343" s="535" t="s">
        <v>30</v>
      </c>
      <c r="F343" s="535"/>
      <c r="G343" s="535"/>
      <c r="H343" s="535"/>
      <c r="I343" s="535"/>
      <c r="J343" s="18"/>
      <c r="K343" s="16"/>
      <c r="O343">
        <f>COUNTIF('Sede Med Ok'!$C:$C,'Cabula Med OK'!C343) + COUNTIF('Barra Med OK'!$C:$C,'Cabula Med OK'!C343) + COUNTIF('Boca do Rio Med OK'!$C:$C,'Cabula Med OK'!C343) + COUNTIF('Brotas Med OK'!$C:$C,'Cabula Med OK'!C343) + COUNTIF('Cajazeiras Med OK'!$C:$C,'Cabula Med OK'!C343) + COUNTIF('CH Med OK'!$C:$C,'Cabula Med OK'!C343) + COUNTIF('Itapagipe Med OK'!$C:$C,'Cabula Med OK'!C343) + COUNTIF('Itapuã Med OK'!$C:$C,'Cabula Med OK'!C343) + COUNTIF('Liberdade Med OK'!$C:$C,'Cabula Med OK'!C343) + COUNTIF('Pau da Lima Med OK'!$C:$C,'Cabula Med OK'!C343) + COUNTIF('SCV Med OK'!$C:$C,'Cabula Med OK'!C343) + COUNTIF('Subúrbio Med OK'!$C:$C,'Cabula Med OK'!C343) + COUNTIF('DVIS Med OK'!$C:$C,'Cabula Med OK'!C343) + COUNTIF('CR Med OK'!$C:$C,'Cabula Med OK'!C343) + COUNTIF('CCZ Med OK'!$C:$C,'Cabula Med OK'!C343) + COUNTIF('DRCA Med OK'!$C:$C,'Cabula Med OK'!C343) + COUNTIF('SAMU Med OK'!$C:$C,'Cabula Med OK'!C343) + COUNTIF('ESPS Med OK'!$C:$C,'Cabula Med OK'!C343) + COUNTIF('LACEM Med OK'!$C:$C,'Cabula Med OK'!C343)</f>
        <v>0</v>
      </c>
    </row>
    <row r="344" spans="1:15" ht="13.5" customHeight="1">
      <c r="I344" s="507"/>
      <c r="J344" s="19"/>
      <c r="O344">
        <f>COUNTIF('Sede Med Ok'!$C:$C,'Cabula Med OK'!C344) + COUNTIF('Barra Med OK'!$C:$C,'Cabula Med OK'!C344) + COUNTIF('Boca do Rio Med OK'!$C:$C,'Cabula Med OK'!C344) + COUNTIF('Brotas Med OK'!$C:$C,'Cabula Med OK'!C344) + COUNTIF('Cajazeiras Med OK'!$C:$C,'Cabula Med OK'!C344) + COUNTIF('CH Med OK'!$C:$C,'Cabula Med OK'!C344) + COUNTIF('Itapagipe Med OK'!$C:$C,'Cabula Med OK'!C344) + COUNTIF('Itapuã Med OK'!$C:$C,'Cabula Med OK'!C344) + COUNTIF('Liberdade Med OK'!$C:$C,'Cabula Med OK'!C344) + COUNTIF('Pau da Lima Med OK'!$C:$C,'Cabula Med OK'!C344) + COUNTIF('SCV Med OK'!$C:$C,'Cabula Med OK'!C344) + COUNTIF('Subúrbio Med OK'!$C:$C,'Cabula Med OK'!C344) + COUNTIF('DVIS Med OK'!$C:$C,'Cabula Med OK'!C344) + COUNTIF('CR Med OK'!$C:$C,'Cabula Med OK'!C344) + COUNTIF('CCZ Med OK'!$C:$C,'Cabula Med OK'!C344) + COUNTIF('DRCA Med OK'!$C:$C,'Cabula Med OK'!C344) + COUNTIF('SAMU Med OK'!$C:$C,'Cabula Med OK'!C344) + COUNTIF('ESPS Med OK'!$C:$C,'Cabula Med OK'!C344) + COUNTIF('LACEM Med OK'!$C:$C,'Cabula Med OK'!C344)</f>
        <v>0</v>
      </c>
    </row>
    <row r="345" spans="1:15" ht="13.5" customHeight="1">
      <c r="D345" s="20"/>
      <c r="G345" s="7"/>
      <c r="H345" s="16"/>
      <c r="I345" s="508"/>
      <c r="J345" s="16"/>
      <c r="K345" s="16"/>
      <c r="L345" s="16"/>
    </row>
    <row r="346" spans="1:15" ht="13.5" customHeight="1">
      <c r="D346" s="20"/>
      <c r="E346" s="20"/>
      <c r="F346" s="19"/>
      <c r="G346" s="7"/>
      <c r="I346" s="500"/>
      <c r="J346" s="1"/>
    </row>
    <row r="347" spans="1:15" ht="13.5" customHeight="1">
      <c r="A347" s="531" t="s">
        <v>29</v>
      </c>
      <c r="B347" s="531"/>
      <c r="C347" s="531"/>
      <c r="D347" s="531"/>
      <c r="E347" s="18"/>
      <c r="F347" s="18"/>
      <c r="G347" s="18"/>
      <c r="I347" s="500"/>
      <c r="J347" s="3"/>
    </row>
    <row r="348" spans="1:15" ht="13.5" customHeight="1">
      <c r="A348" s="534" t="s">
        <v>28</v>
      </c>
      <c r="B348" s="534"/>
      <c r="C348" s="534"/>
      <c r="D348" s="534"/>
      <c r="E348" s="17"/>
      <c r="F348" s="17"/>
      <c r="G348" s="17"/>
      <c r="I348" s="500"/>
      <c r="J348" s="3"/>
    </row>
    <row r="349" spans="1:15" ht="13.5" customHeight="1">
      <c r="A349" s="11" t="s">
        <v>27</v>
      </c>
      <c r="B349" s="11" t="s">
        <v>26</v>
      </c>
      <c r="C349" s="11" t="s">
        <v>25</v>
      </c>
      <c r="D349" s="11" t="s">
        <v>24</v>
      </c>
      <c r="E349" s="16"/>
      <c r="F349" s="16"/>
      <c r="G349" s="16"/>
    </row>
    <row r="350" spans="1:15" ht="13.5" customHeight="1">
      <c r="A350" s="15" t="s">
        <v>23</v>
      </c>
      <c r="B350" s="14">
        <f>COUNTIFS($A$12:$A$346,"Cond Ar Janela 7.500 BTU/h")</f>
        <v>0</v>
      </c>
      <c r="C350" s="13">
        <v>37</v>
      </c>
      <c r="D350" s="13">
        <f t="shared" ref="D350:D372" si="35">B350*C350</f>
        <v>0</v>
      </c>
      <c r="E350" s="2"/>
      <c r="F350" s="8"/>
      <c r="G350" s="7"/>
    </row>
    <row r="351" spans="1:15" ht="13.5" customHeight="1">
      <c r="A351" s="15" t="s">
        <v>22</v>
      </c>
      <c r="B351" s="14">
        <f>COUNTIFS($A$12:$A$346,"Cond Ar Janela 10.000 BTU/h")</f>
        <v>16</v>
      </c>
      <c r="C351" s="194">
        <v>210</v>
      </c>
      <c r="D351" s="13">
        <f t="shared" si="35"/>
        <v>3360</v>
      </c>
      <c r="E351" s="2"/>
      <c r="F351" s="8"/>
      <c r="G351" s="7"/>
    </row>
    <row r="352" spans="1:15" ht="13.5" customHeight="1">
      <c r="A352" s="15" t="s">
        <v>21</v>
      </c>
      <c r="B352" s="14">
        <f>COUNTIFS($A$12:$A$52,"Cond Ar Janela 18.000 BTU/h")</f>
        <v>0</v>
      </c>
      <c r="C352" s="194">
        <v>208</v>
      </c>
      <c r="D352" s="13">
        <f t="shared" si="35"/>
        <v>0</v>
      </c>
      <c r="E352" s="2"/>
      <c r="F352" s="8"/>
      <c r="G352" s="7"/>
    </row>
    <row r="353" spans="1:7" ht="13.5" customHeight="1">
      <c r="A353" s="15" t="s">
        <v>20</v>
      </c>
      <c r="B353" s="14">
        <f>COUNTIFS($A$12:$A$346,"Cond Ar Janela 21.000 BTU/h")</f>
        <v>9</v>
      </c>
      <c r="C353" s="194">
        <v>57</v>
      </c>
      <c r="D353" s="13">
        <f t="shared" si="35"/>
        <v>513</v>
      </c>
      <c r="E353" s="2"/>
      <c r="F353" s="8"/>
      <c r="G353" s="7"/>
    </row>
    <row r="354" spans="1:7" ht="13.5" customHeight="1">
      <c r="A354" s="15" t="s">
        <v>19</v>
      </c>
      <c r="B354" s="14">
        <f>COUNTIFS($A$12:$A$346,"Cond Ar Split 9.000 BTU/h Hi Wall")</f>
        <v>0</v>
      </c>
      <c r="C354" s="194">
        <v>147</v>
      </c>
      <c r="D354" s="13">
        <f t="shared" si="35"/>
        <v>0</v>
      </c>
      <c r="E354" s="2"/>
      <c r="F354" s="8"/>
      <c r="G354" s="7"/>
    </row>
    <row r="355" spans="1:7" ht="13.5" customHeight="1">
      <c r="A355" s="15" t="s">
        <v>18</v>
      </c>
      <c r="B355" s="14">
        <f>COUNTIFS($A$12:$A$346,"Cond Ar Split 12.000 BTU/h Hi Wall")</f>
        <v>203</v>
      </c>
      <c r="C355" s="194">
        <v>235</v>
      </c>
      <c r="D355" s="13">
        <f t="shared" si="35"/>
        <v>47705</v>
      </c>
      <c r="E355" s="2"/>
      <c r="F355" s="8"/>
      <c r="G355" s="7"/>
    </row>
    <row r="356" spans="1:7" ht="13.5" customHeight="1">
      <c r="A356" s="15" t="s">
        <v>17</v>
      </c>
      <c r="B356" s="14">
        <f>COUNTIFS($A$12:$A$346,"Cond Ar Split 18.000 BTU/h Hi Wall")</f>
        <v>8</v>
      </c>
      <c r="C356" s="194">
        <v>238</v>
      </c>
      <c r="D356" s="13">
        <f t="shared" si="35"/>
        <v>1904</v>
      </c>
      <c r="E356" s="2"/>
      <c r="F356" s="8"/>
      <c r="G356" s="7"/>
    </row>
    <row r="357" spans="1:7" ht="13.5" customHeight="1">
      <c r="A357" s="15" t="s">
        <v>16</v>
      </c>
      <c r="B357" s="14">
        <f>COUNTIFS($A$12:$A$346,"Cond Ar Split 22.000 BTU/h Hi Wall")</f>
        <v>0</v>
      </c>
      <c r="C357" s="194">
        <v>242</v>
      </c>
      <c r="D357" s="13">
        <f t="shared" si="35"/>
        <v>0</v>
      </c>
      <c r="E357" s="2"/>
      <c r="F357" s="8"/>
      <c r="G357" s="7"/>
    </row>
    <row r="358" spans="1:7" ht="13.5" customHeight="1">
      <c r="A358" s="15" t="s">
        <v>15</v>
      </c>
      <c r="B358" s="14">
        <f>COUNTIFS($A$12:$A$346,"Cond Ar Split 24.000 BTU/h Hi Wall")</f>
        <v>0</v>
      </c>
      <c r="C358" s="194">
        <v>260</v>
      </c>
      <c r="D358" s="13">
        <f t="shared" si="35"/>
        <v>0</v>
      </c>
      <c r="E358" s="2"/>
      <c r="F358" s="8"/>
      <c r="G358" s="7"/>
    </row>
    <row r="359" spans="1:7" ht="13.5" customHeight="1">
      <c r="A359" s="15" t="s">
        <v>14</v>
      </c>
      <c r="B359" s="14">
        <f>COUNTIFS($A$12:$A$346,"Cond Ar Split 30.000 BTU/h Hi Wall")</f>
        <v>1</v>
      </c>
      <c r="C359" s="194">
        <v>347</v>
      </c>
      <c r="D359" s="13">
        <f t="shared" si="35"/>
        <v>347</v>
      </c>
      <c r="E359" s="2"/>
      <c r="F359" s="8"/>
      <c r="G359" s="7"/>
    </row>
    <row r="360" spans="1:7" ht="13.5" customHeight="1">
      <c r="A360" s="15" t="s">
        <v>13</v>
      </c>
      <c r="B360" s="14">
        <f>COUNTIFS($A$12:$A$346,"Cond Ar Split 24.000 BTU/h Piso/Teto")</f>
        <v>0</v>
      </c>
      <c r="C360" s="194">
        <v>367</v>
      </c>
      <c r="D360" s="13">
        <f t="shared" si="35"/>
        <v>0</v>
      </c>
      <c r="E360" s="2"/>
      <c r="F360" s="8"/>
      <c r="G360" s="7"/>
    </row>
    <row r="361" spans="1:7" ht="13.5" customHeight="1">
      <c r="A361" s="15" t="s">
        <v>12</v>
      </c>
      <c r="B361" s="14">
        <f>COUNTIFS($A$12:$A$346,"Cond Ar Split 30.000 BTU/h Piso/Teto")</f>
        <v>0</v>
      </c>
      <c r="C361" s="194">
        <v>367</v>
      </c>
      <c r="D361" s="13">
        <f t="shared" si="35"/>
        <v>0</v>
      </c>
      <c r="E361" s="2"/>
      <c r="F361" s="8"/>
      <c r="G361" s="7"/>
    </row>
    <row r="362" spans="1:7" ht="13.5" customHeight="1">
      <c r="A362" s="15" t="s">
        <v>11</v>
      </c>
      <c r="B362" s="14">
        <f>COUNTIFS($A$12:$A$346,"Cond Ar Split 36.000 BTU/h Piso/Teto")</f>
        <v>0</v>
      </c>
      <c r="C362" s="194">
        <v>447</v>
      </c>
      <c r="D362" s="13">
        <f t="shared" si="35"/>
        <v>0</v>
      </c>
      <c r="E362" s="2"/>
      <c r="F362" s="8"/>
      <c r="G362" s="7"/>
    </row>
    <row r="363" spans="1:7" ht="13.5" customHeight="1">
      <c r="A363" s="15" t="s">
        <v>10</v>
      </c>
      <c r="B363" s="14">
        <f>COUNTIFS($A$12:$A$346,"Cond Ar Split 48.000 BTU/h Piso/Teto")</f>
        <v>0</v>
      </c>
      <c r="C363" s="194">
        <v>497</v>
      </c>
      <c r="D363" s="13">
        <f t="shared" si="35"/>
        <v>0</v>
      </c>
      <c r="E363" s="2"/>
      <c r="F363" s="8"/>
      <c r="G363" s="7"/>
    </row>
    <row r="364" spans="1:7" ht="13.5" customHeight="1">
      <c r="A364" s="15" t="s">
        <v>9</v>
      </c>
      <c r="B364" s="14">
        <f>COUNTIFS($A$12:$A$346,"Cond Ar Split 60.000 BTU/h Piso/Teto")</f>
        <v>0</v>
      </c>
      <c r="C364" s="194">
        <v>597</v>
      </c>
      <c r="D364" s="13">
        <f t="shared" si="35"/>
        <v>0</v>
      </c>
      <c r="E364" s="2"/>
      <c r="F364" s="8"/>
      <c r="G364" s="7"/>
    </row>
    <row r="365" spans="1:7" ht="13.5" customHeight="1">
      <c r="A365" s="15" t="s">
        <v>8</v>
      </c>
      <c r="B365" s="14">
        <f>COUNTIFS($A$12:$A$346,"Cond Ar Split 18.000 BTU/h Cassete")</f>
        <v>0</v>
      </c>
      <c r="C365" s="194">
        <v>395</v>
      </c>
      <c r="D365" s="13">
        <f t="shared" si="35"/>
        <v>0</v>
      </c>
      <c r="E365" s="2"/>
      <c r="F365" s="8"/>
      <c r="G365" s="7"/>
    </row>
    <row r="366" spans="1:7" ht="13.5" customHeight="1">
      <c r="A366" s="15" t="s">
        <v>7</v>
      </c>
      <c r="B366" s="14">
        <f>COUNTIFS($A$12:$A$346,"Cond Ar Split 24.000 BTU/h Cassete")</f>
        <v>0</v>
      </c>
      <c r="C366" s="194">
        <v>442.75</v>
      </c>
      <c r="D366" s="13">
        <f t="shared" si="35"/>
        <v>0</v>
      </c>
      <c r="E366" s="2"/>
      <c r="F366" s="8"/>
      <c r="G366" s="7"/>
    </row>
    <row r="367" spans="1:7" ht="13.5" customHeight="1">
      <c r="A367" s="15" t="s">
        <v>6</v>
      </c>
      <c r="B367" s="14">
        <f>COUNTIFS($A$12:$A$346,"Cond Ar Split 30.000 BTU/h Cassete")</f>
        <v>0</v>
      </c>
      <c r="C367" s="194">
        <v>430</v>
      </c>
      <c r="D367" s="13">
        <f t="shared" si="35"/>
        <v>0</v>
      </c>
      <c r="E367" s="2"/>
      <c r="F367" s="8"/>
      <c r="G367" s="7"/>
    </row>
    <row r="368" spans="1:7" ht="13.5" customHeight="1">
      <c r="A368" s="15" t="s">
        <v>5</v>
      </c>
      <c r="B368" s="14">
        <f>COUNTIFS($A$12:$A$346,"Cond Ar Split 36.000 BTU/h Cassete")</f>
        <v>0</v>
      </c>
      <c r="C368" s="194">
        <v>478</v>
      </c>
      <c r="D368" s="13">
        <f t="shared" si="35"/>
        <v>0</v>
      </c>
      <c r="E368" s="2"/>
      <c r="F368" s="8"/>
      <c r="G368" s="7"/>
    </row>
    <row r="369" spans="1:10" ht="13.5" customHeight="1">
      <c r="A369" s="15" t="s">
        <v>4</v>
      </c>
      <c r="B369" s="14">
        <f>COUNTIFS($A$12:$A$346,"Cond Ar Split 48.000 BTU/h Cassete")</f>
        <v>0</v>
      </c>
      <c r="C369" s="194">
        <v>577</v>
      </c>
      <c r="D369" s="13">
        <f t="shared" si="35"/>
        <v>0</v>
      </c>
      <c r="E369" s="2"/>
      <c r="F369" s="8"/>
      <c r="G369" s="7"/>
    </row>
    <row r="370" spans="1:10" ht="13.5" customHeight="1">
      <c r="A370" s="15" t="s">
        <v>3</v>
      </c>
      <c r="B370" s="14">
        <f>COUNTIFS($A$12:$A$346,"Cond Ar Split 60.000 BTU/h Cassete")</f>
        <v>0</v>
      </c>
      <c r="C370" s="194">
        <v>645</v>
      </c>
      <c r="D370" s="13">
        <f t="shared" si="35"/>
        <v>0</v>
      </c>
      <c r="E370" s="2"/>
      <c r="F370" s="8"/>
      <c r="G370" s="7"/>
    </row>
    <row r="371" spans="1:10" ht="13.5" customHeight="1">
      <c r="A371" s="15" t="s">
        <v>2</v>
      </c>
      <c r="B371" s="14">
        <f>COUNTIFS($A$12:$A$346,"Cond Ar Tri Split 36.000 BTU/h (3x12.000)")</f>
        <v>0</v>
      </c>
      <c r="C371" s="194">
        <v>147</v>
      </c>
      <c r="D371" s="13">
        <f t="shared" si="35"/>
        <v>0</v>
      </c>
      <c r="E371" s="2"/>
      <c r="F371" s="8"/>
      <c r="G371" s="7"/>
    </row>
    <row r="372" spans="1:10" ht="13.5" customHeight="1">
      <c r="A372" s="15" t="s">
        <v>1</v>
      </c>
      <c r="B372" s="14">
        <f>COUNTIFS($A$12:$A$346,"Cond Ar Portátil 12.000 BTU/h")</f>
        <v>0</v>
      </c>
      <c r="C372" s="194">
        <v>100</v>
      </c>
      <c r="D372" s="13">
        <f t="shared" si="35"/>
        <v>0</v>
      </c>
      <c r="E372" s="2"/>
      <c r="F372" s="8"/>
      <c r="G372" s="7"/>
    </row>
    <row r="373" spans="1:10" ht="13.5" customHeight="1">
      <c r="A373" s="12" t="s">
        <v>0</v>
      </c>
      <c r="B373" s="11">
        <f>SUM(B350:B372)</f>
        <v>237</v>
      </c>
      <c r="C373" s="193"/>
      <c r="D373" s="9">
        <f>SUM(D350:D372)</f>
        <v>53829</v>
      </c>
      <c r="E373" s="16"/>
      <c r="F373" s="92"/>
      <c r="G373" s="91"/>
    </row>
    <row r="374" spans="1:10" ht="13.5" customHeight="1">
      <c r="G374" s="93"/>
    </row>
    <row r="377" spans="1:10" ht="13.5" customHeight="1">
      <c r="J377" s="3"/>
    </row>
  </sheetData>
  <sortState ref="A74:K82">
    <sortCondition ref="A74"/>
  </sortState>
  <mergeCells count="28">
    <mergeCell ref="A348:D348"/>
    <mergeCell ref="A10:I10"/>
    <mergeCell ref="C11:E11"/>
    <mergeCell ref="G11:I11"/>
    <mergeCell ref="D13:E13"/>
    <mergeCell ref="A75:K75"/>
    <mergeCell ref="A339:I339"/>
    <mergeCell ref="A342:D342"/>
    <mergeCell ref="E342:I342"/>
    <mergeCell ref="A343:D343"/>
    <mergeCell ref="E343:I343"/>
    <mergeCell ref="A347:D347"/>
    <mergeCell ref="A27:K27"/>
    <mergeCell ref="A6:I6"/>
    <mergeCell ref="A7:I7"/>
    <mergeCell ref="A8:D8"/>
    <mergeCell ref="E8:I8"/>
    <mergeCell ref="A9:B9"/>
    <mergeCell ref="C9:F9"/>
    <mergeCell ref="G9:I9"/>
    <mergeCell ref="A5:C5"/>
    <mergeCell ref="D5:F5"/>
    <mergeCell ref="G5:I5"/>
    <mergeCell ref="A1:I1"/>
    <mergeCell ref="A3:I3"/>
    <mergeCell ref="A4:C4"/>
    <mergeCell ref="D4:F4"/>
    <mergeCell ref="G4:I4"/>
  </mergeCells>
  <conditionalFormatting sqref="C1:C26 C28:C1048576">
    <cfRule type="expression" dxfId="38" priority="1">
      <formula>$O1&gt;0</formula>
    </cfRule>
    <cfRule type="duplicateValues" dxfId="37" priority="2"/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62" orientation="portrait" r:id="rId1"/>
  <headerFooter alignWithMargins="0">
    <oddFooter>&amp;L&amp;F/&amp;A&amp;C&amp;D&amp;R&amp;P/&amp;N</oddFooter>
  </headerFooter>
  <rowBreaks count="4" manualBreakCount="4">
    <brk id="87" max="8" man="1"/>
    <brk id="153" max="8" man="1"/>
    <brk id="225" max="8" man="1"/>
    <brk id="307" max="8" man="1"/>
  </rowBreaks>
  <colBreaks count="1" manualBreakCount="1">
    <brk id="9" max="36" man="1"/>
  </colBreak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1"/>
  <sheetViews>
    <sheetView showGridLines="0" workbookViewId="0">
      <pane ySplit="11" topLeftCell="A12" activePane="bottomLeft" state="frozen"/>
      <selection activeCell="G94" sqref="G94"/>
      <selection pane="bottomLeft" activeCell="D16" sqref="D16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421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420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16" customFormat="1" ht="13.5" customHeight="1">
      <c r="A12" s="557" t="s">
        <v>18</v>
      </c>
      <c r="B12" s="558"/>
      <c r="C12" s="492">
        <v>7</v>
      </c>
      <c r="D12" s="487">
        <v>235</v>
      </c>
      <c r="E12" s="486">
        <v>30</v>
      </c>
      <c r="F12" s="488">
        <f t="shared" ref="F12:F14" si="0">D12/30*C12*E12</f>
        <v>1644.9999999999998</v>
      </c>
    </row>
    <row r="13" spans="1:6" s="445" customFormat="1" ht="13.5" customHeight="1">
      <c r="A13" s="557" t="s">
        <v>18</v>
      </c>
      <c r="B13" s="558"/>
      <c r="C13" s="493">
        <v>1</v>
      </c>
      <c r="D13" s="490">
        <v>235</v>
      </c>
      <c r="E13" s="489">
        <v>25</v>
      </c>
      <c r="F13" s="488">
        <f t="shared" si="0"/>
        <v>195.83333333333331</v>
      </c>
    </row>
    <row r="14" spans="1:6" s="445" customFormat="1" ht="13.5" customHeight="1">
      <c r="A14" s="557" t="s">
        <v>18</v>
      </c>
      <c r="B14" s="558"/>
      <c r="C14" s="493">
        <v>1</v>
      </c>
      <c r="D14" s="490">
        <v>235</v>
      </c>
      <c r="E14" s="489">
        <v>24</v>
      </c>
      <c r="F14" s="488">
        <f t="shared" si="0"/>
        <v>188</v>
      </c>
    </row>
    <row r="15" spans="1:6" s="450" customFormat="1" ht="13.5" customHeight="1">
      <c r="A15" s="557" t="s">
        <v>18</v>
      </c>
      <c r="B15" s="558"/>
      <c r="C15" s="493">
        <v>2</v>
      </c>
      <c r="D15" s="490">
        <v>235</v>
      </c>
      <c r="E15" s="489">
        <v>22</v>
      </c>
      <c r="F15" s="488">
        <f t="shared" ref="F15:F22" si="1">D15/30*C15*E15</f>
        <v>344.66666666666663</v>
      </c>
    </row>
    <row r="16" spans="1:6" s="450" customFormat="1" ht="13.5" customHeight="1">
      <c r="A16" s="557" t="s">
        <v>18</v>
      </c>
      <c r="B16" s="558"/>
      <c r="C16" s="493">
        <v>2</v>
      </c>
      <c r="D16" s="490">
        <v>235</v>
      </c>
      <c r="E16" s="489">
        <v>21</v>
      </c>
      <c r="F16" s="491">
        <f t="shared" si="1"/>
        <v>329</v>
      </c>
    </row>
    <row r="17" spans="1:9" s="450" customFormat="1" ht="13.5" customHeight="1">
      <c r="A17" s="557" t="s">
        <v>18</v>
      </c>
      <c r="B17" s="558"/>
      <c r="C17" s="493">
        <v>1</v>
      </c>
      <c r="D17" s="490">
        <v>235</v>
      </c>
      <c r="E17" s="489">
        <v>18</v>
      </c>
      <c r="F17" s="491">
        <f t="shared" si="1"/>
        <v>141</v>
      </c>
    </row>
    <row r="18" spans="1:9" s="450" customFormat="1" ht="13.5" customHeight="1">
      <c r="A18" s="557" t="s">
        <v>18</v>
      </c>
      <c r="B18" s="558"/>
      <c r="C18" s="493">
        <v>2</v>
      </c>
      <c r="D18" s="490">
        <v>235</v>
      </c>
      <c r="E18" s="489">
        <v>17</v>
      </c>
      <c r="F18" s="491">
        <f t="shared" si="1"/>
        <v>266.33333333333331</v>
      </c>
    </row>
    <row r="19" spans="1:9" s="458" customFormat="1" ht="13.5" customHeight="1">
      <c r="A19" s="557" t="s">
        <v>18</v>
      </c>
      <c r="B19" s="558"/>
      <c r="C19" s="493">
        <v>3</v>
      </c>
      <c r="D19" s="490">
        <v>235</v>
      </c>
      <c r="E19" s="489">
        <v>15</v>
      </c>
      <c r="F19" s="491">
        <f t="shared" si="1"/>
        <v>352.5</v>
      </c>
    </row>
    <row r="20" spans="1:9" s="482" customFormat="1" ht="13.5" customHeight="1">
      <c r="A20" s="557" t="s">
        <v>18</v>
      </c>
      <c r="B20" s="558"/>
      <c r="C20" s="493">
        <v>1</v>
      </c>
      <c r="D20" s="490">
        <v>235</v>
      </c>
      <c r="E20" s="489">
        <v>11</v>
      </c>
      <c r="F20" s="491">
        <f t="shared" ref="F20" si="2">D20/30*C20*E20</f>
        <v>86.166666666666657</v>
      </c>
    </row>
    <row r="21" spans="1:9" s="466" customFormat="1" ht="13.5" customHeight="1">
      <c r="A21" s="557" t="s">
        <v>18</v>
      </c>
      <c r="B21" s="558"/>
      <c r="C21" s="493">
        <v>1</v>
      </c>
      <c r="D21" s="490">
        <v>235</v>
      </c>
      <c r="E21" s="489">
        <v>10</v>
      </c>
      <c r="F21" s="491">
        <f t="shared" si="1"/>
        <v>78.333333333333329</v>
      </c>
    </row>
    <row r="22" spans="1:9" s="466" customFormat="1" ht="13.5" customHeight="1">
      <c r="A22" s="557" t="s">
        <v>18</v>
      </c>
      <c r="B22" s="558"/>
      <c r="C22" s="493">
        <v>1</v>
      </c>
      <c r="D22" s="490">
        <v>235</v>
      </c>
      <c r="E22" s="489">
        <v>8</v>
      </c>
      <c r="F22" s="491">
        <f t="shared" si="1"/>
        <v>62.666666666666664</v>
      </c>
    </row>
    <row r="23" spans="1:9" s="466" customFormat="1" ht="13.5" customHeight="1">
      <c r="A23" s="557" t="s">
        <v>18</v>
      </c>
      <c r="B23" s="558"/>
      <c r="C23" s="493">
        <v>3</v>
      </c>
      <c r="D23" s="490">
        <v>235</v>
      </c>
      <c r="E23" s="489">
        <v>4</v>
      </c>
      <c r="F23" s="491">
        <f t="shared" ref="F23:F24" si="3">D23/30*C23*E23</f>
        <v>94</v>
      </c>
    </row>
    <row r="24" spans="1:9" s="466" customFormat="1" ht="13.5" customHeight="1">
      <c r="A24" s="557" t="s">
        <v>20</v>
      </c>
      <c r="B24" s="558"/>
      <c r="C24" s="493">
        <v>1</v>
      </c>
      <c r="D24" s="490">
        <v>57</v>
      </c>
      <c r="E24" s="489">
        <v>4</v>
      </c>
      <c r="F24" s="491">
        <f t="shared" si="3"/>
        <v>7.6</v>
      </c>
    </row>
    <row r="25" spans="1:9" s="481" customFormat="1" ht="13.5" customHeight="1">
      <c r="A25" s="557" t="s">
        <v>20</v>
      </c>
      <c r="B25" s="558"/>
      <c r="C25" s="493">
        <v>1</v>
      </c>
      <c r="D25" s="490">
        <v>57</v>
      </c>
      <c r="E25" s="489">
        <v>1</v>
      </c>
      <c r="F25" s="491">
        <f t="shared" ref="F25" si="4">D25/30*C25*E25</f>
        <v>1.9</v>
      </c>
    </row>
    <row r="26" spans="1:9" s="418" customFormat="1" ht="13.5" customHeight="1">
      <c r="A26" s="416"/>
      <c r="B26" s="417"/>
      <c r="C26" s="158"/>
      <c r="D26" s="396"/>
      <c r="E26" s="158"/>
      <c r="F26" s="338"/>
      <c r="I26" s="485"/>
    </row>
    <row r="27" spans="1:9" ht="13.5" customHeight="1">
      <c r="A27" s="514" t="s">
        <v>419</v>
      </c>
      <c r="B27" s="516"/>
      <c r="C27" s="83">
        <f>SUM(C12:C26)</f>
        <v>27</v>
      </c>
      <c r="D27" s="82"/>
      <c r="E27" s="82"/>
      <c r="F27" s="81">
        <f>SUM(F12:F26)</f>
        <v>3792.9999999999995</v>
      </c>
      <c r="H27" s="76"/>
    </row>
    <row r="28" spans="1:9" ht="13.5" customHeight="1">
      <c r="A28" s="4"/>
      <c r="B28" s="80"/>
      <c r="C28" s="4"/>
      <c r="D28" s="79"/>
      <c r="E28" s="78"/>
      <c r="F28" s="77"/>
    </row>
    <row r="30" spans="1:9" ht="13.5" customHeight="1">
      <c r="A30" s="536" t="s">
        <v>33</v>
      </c>
      <c r="B30" s="536"/>
      <c r="C30" s="536"/>
      <c r="D30" s="536"/>
      <c r="E30" s="536"/>
      <c r="F30" s="536"/>
      <c r="G30" s="25"/>
      <c r="H30" s="25"/>
      <c r="I30" s="25"/>
    </row>
    <row r="32" spans="1:9" ht="13.5" customHeight="1">
      <c r="A32" s="18" t="s">
        <v>32</v>
      </c>
      <c r="B32" s="1"/>
      <c r="F32" s="22"/>
      <c r="G32" s="7"/>
      <c r="I32" s="23"/>
    </row>
    <row r="33" spans="1:9" ht="60" customHeight="1">
      <c r="A33" s="532"/>
      <c r="B33" s="518"/>
      <c r="C33" s="533"/>
      <c r="D33" s="547"/>
      <c r="E33" s="547"/>
      <c r="F33" s="547"/>
    </row>
    <row r="34" spans="1:9" ht="13.5" customHeight="1">
      <c r="A34" s="535" t="s">
        <v>31</v>
      </c>
      <c r="B34" s="535"/>
      <c r="C34" s="535"/>
      <c r="D34" s="75"/>
      <c r="E34" s="75" t="s">
        <v>30</v>
      </c>
      <c r="F34" s="75"/>
      <c r="G34" s="18"/>
      <c r="H34" s="18"/>
      <c r="I34" s="18"/>
    </row>
    <row r="101" spans="7:7" ht="13.5" customHeight="1">
      <c r="G101" s="1">
        <v>238</v>
      </c>
    </row>
  </sheetData>
  <mergeCells count="31">
    <mergeCell ref="A23:B23"/>
    <mergeCell ref="A24:B24"/>
    <mergeCell ref="D33:F33"/>
    <mergeCell ref="A34:C34"/>
    <mergeCell ref="A27:B27"/>
    <mergeCell ref="A30:F30"/>
    <mergeCell ref="A33:C33"/>
    <mergeCell ref="A25:B25"/>
    <mergeCell ref="A13:B13"/>
    <mergeCell ref="A14:B14"/>
    <mergeCell ref="A19:B19"/>
    <mergeCell ref="A18:B18"/>
    <mergeCell ref="A15:B15"/>
    <mergeCell ref="A16:B16"/>
    <mergeCell ref="A17:B17"/>
    <mergeCell ref="A20:B20"/>
    <mergeCell ref="A21:B21"/>
    <mergeCell ref="A22:B22"/>
    <mergeCell ref="A1:F1"/>
    <mergeCell ref="A3:F3"/>
    <mergeCell ref="A4:C4"/>
    <mergeCell ref="D4:E4"/>
    <mergeCell ref="A5:C5"/>
    <mergeCell ref="D5:E5"/>
    <mergeCell ref="A11:B11"/>
    <mergeCell ref="A12:B12"/>
    <mergeCell ref="A7:F7"/>
    <mergeCell ref="A8:D8"/>
    <mergeCell ref="E8:F8"/>
    <mergeCell ref="B9:D9"/>
    <mergeCell ref="E9:F9"/>
  </mergeCells>
  <printOptions horizontalCentered="1"/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O217"/>
  <sheetViews>
    <sheetView showGridLines="0" workbookViewId="0">
      <pane ySplit="13" topLeftCell="A140" activePane="bottomLeft" state="frozen"/>
      <selection activeCell="G94" sqref="G94"/>
      <selection pane="bottomLeft" activeCell="L71" sqref="L71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2" bestFit="1" customWidth="1"/>
    <col min="6" max="6" width="10.140625" style="2" bestFit="1" customWidth="1"/>
    <col min="7" max="7" width="11.140625" style="221" bestFit="1" customWidth="1"/>
    <col min="8" max="8" width="11.85546875" style="2" bestFit="1" customWidth="1"/>
    <col min="9" max="9" width="20.85546875" style="220" customWidth="1"/>
    <col min="10" max="10" width="35.28515625" style="2" bestFit="1" customWidth="1"/>
    <col min="11" max="11" width="13.140625" style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>
      <c r="A3" s="559" t="s">
        <v>134</v>
      </c>
      <c r="B3" s="559"/>
      <c r="C3" s="559"/>
      <c r="D3" s="559"/>
      <c r="E3" s="559"/>
      <c r="F3" s="559"/>
      <c r="G3" s="559"/>
      <c r="H3" s="559"/>
      <c r="I3" s="559"/>
      <c r="J3" s="18"/>
    </row>
    <row r="4" spans="1:15" ht="13.5" customHeight="1">
      <c r="A4" s="517" t="s">
        <v>133</v>
      </c>
      <c r="B4" s="517"/>
      <c r="C4" s="517"/>
      <c r="D4" s="517" t="s">
        <v>132</v>
      </c>
      <c r="E4" s="517"/>
      <c r="F4" s="517"/>
      <c r="G4" s="517" t="s">
        <v>131</v>
      </c>
      <c r="H4" s="517"/>
      <c r="I4" s="517"/>
    </row>
    <row r="5" spans="1:15" ht="13.5" customHeight="1">
      <c r="A5" s="517" t="s">
        <v>130</v>
      </c>
      <c r="B5" s="517"/>
      <c r="C5" s="517"/>
      <c r="D5" s="517" t="s">
        <v>129</v>
      </c>
      <c r="E5" s="517"/>
      <c r="F5" s="517"/>
      <c r="G5" s="517" t="s">
        <v>128</v>
      </c>
      <c r="H5" s="517"/>
      <c r="I5" s="517"/>
      <c r="J5" s="16"/>
    </row>
    <row r="6" spans="1:15" ht="13.5" customHeight="1">
      <c r="A6" s="547"/>
      <c r="B6" s="547"/>
      <c r="C6" s="547"/>
      <c r="D6" s="547"/>
      <c r="E6" s="547"/>
      <c r="F6" s="547"/>
      <c r="G6" s="547"/>
      <c r="H6" s="547"/>
      <c r="I6" s="547"/>
      <c r="J6" s="16"/>
    </row>
    <row r="7" spans="1:15" ht="15" customHeight="1">
      <c r="A7" s="517" t="s">
        <v>127</v>
      </c>
      <c r="B7" s="517"/>
      <c r="C7" s="517"/>
      <c r="D7" s="517"/>
      <c r="E7" s="517"/>
      <c r="F7" s="517"/>
      <c r="G7" s="517"/>
      <c r="H7" s="517"/>
      <c r="I7" s="517"/>
      <c r="J7" s="16"/>
    </row>
    <row r="8" spans="1:15" ht="13.5" customHeight="1">
      <c r="A8" s="517" t="s">
        <v>126</v>
      </c>
      <c r="B8" s="517"/>
      <c r="C8" s="517"/>
      <c r="D8" s="517"/>
      <c r="E8" s="517" t="s">
        <v>482</v>
      </c>
      <c r="F8" s="517"/>
      <c r="G8" s="517"/>
      <c r="H8" s="517"/>
      <c r="I8" s="517"/>
    </row>
    <row r="9" spans="1:15" ht="13.5" customHeight="1">
      <c r="A9" s="517" t="s">
        <v>481</v>
      </c>
      <c r="B9" s="517"/>
      <c r="C9" s="517" t="s">
        <v>123</v>
      </c>
      <c r="D9" s="517"/>
      <c r="E9" s="517"/>
      <c r="F9" s="517"/>
      <c r="G9" s="517" t="s">
        <v>1148</v>
      </c>
      <c r="H9" s="517"/>
      <c r="I9" s="517"/>
    </row>
    <row r="10" spans="1:15" ht="13.5" customHeight="1">
      <c r="A10" s="547"/>
      <c r="B10" s="547"/>
      <c r="C10" s="547"/>
      <c r="D10" s="547"/>
      <c r="E10" s="547"/>
      <c r="F10" s="547"/>
      <c r="G10" s="547"/>
      <c r="H10" s="547"/>
      <c r="I10" s="547"/>
      <c r="J10" s="26"/>
    </row>
    <row r="11" spans="1:15" ht="13.5" customHeight="1">
      <c r="A11" s="38" t="s">
        <v>122</v>
      </c>
      <c r="B11" s="74"/>
      <c r="C11" s="560" t="s">
        <v>121</v>
      </c>
      <c r="D11" s="560"/>
      <c r="E11" s="560"/>
      <c r="F11" s="242"/>
      <c r="G11" s="561" t="s">
        <v>120</v>
      </c>
      <c r="H11" s="561"/>
      <c r="I11" s="561"/>
      <c r="J11" s="1"/>
    </row>
    <row r="12" spans="1:15" ht="13.5" customHeight="1">
      <c r="J12" s="26"/>
      <c r="L12" s="2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83" t="s">
        <v>25</v>
      </c>
      <c r="H13" s="11" t="s">
        <v>26</v>
      </c>
      <c r="I13" s="241" t="s">
        <v>24</v>
      </c>
      <c r="J13" s="11" t="s">
        <v>115</v>
      </c>
      <c r="K13" s="11" t="s">
        <v>114</v>
      </c>
    </row>
    <row r="14" spans="1:15" s="531" customFormat="1" ht="13.5" customHeight="1">
      <c r="A14" s="562"/>
      <c r="B14" s="550"/>
      <c r="C14" s="550"/>
      <c r="D14" s="550"/>
      <c r="E14" s="550"/>
      <c r="F14" s="550"/>
      <c r="G14" s="550"/>
      <c r="H14" s="550"/>
      <c r="I14" s="550"/>
      <c r="J14" s="550"/>
      <c r="K14" s="550"/>
      <c r="L14" s="550"/>
      <c r="M14" s="550"/>
      <c r="N14" s="550"/>
      <c r="O14" s="550"/>
    </row>
    <row r="15" spans="1:15" ht="13.5" customHeight="1">
      <c r="A15" s="15" t="s">
        <v>18</v>
      </c>
      <c r="B15" s="61">
        <v>45536</v>
      </c>
      <c r="C15" s="14">
        <v>15555</v>
      </c>
      <c r="D15" s="61">
        <v>45658</v>
      </c>
      <c r="E15" s="61">
        <v>45687</v>
      </c>
      <c r="F15" s="42">
        <f t="shared" ref="F15:F20" si="0">(E15-D15)+1</f>
        <v>30</v>
      </c>
      <c r="G15" s="60">
        <v>235</v>
      </c>
      <c r="H15" s="14">
        <v>1</v>
      </c>
      <c r="I15" s="237">
        <f t="shared" ref="I15:I21" si="1">G15/30*H15*F15</f>
        <v>235</v>
      </c>
      <c r="J15" s="64" t="s">
        <v>149</v>
      </c>
      <c r="K15" s="14">
        <v>68175</v>
      </c>
      <c r="O15" s="16">
        <f>COUNTIF('Sede Med Ok'!$C:$C,'Cajazeiras Med OK'!C15) + COUNTIF('Barra Med OK'!$C:$C,'Cajazeiras Med OK'!C15) + COUNTIF('Boca do Rio Med OK'!$C:$C,'Cajazeiras Med OK'!C15) + COUNTIF('Brotas Med OK'!$C:$C,'Cajazeiras Med OK'!C15) + COUNTIF('Cabula Med OK'!$C:$C,'Cajazeiras Med OK'!C15) + COUNTIF('CH Med OK'!$C:$C,'Cajazeiras Med OK'!C15) + COUNTIF('Itapagipe Med OK'!$C:$C,'Cajazeiras Med OK'!C15) + COUNTIF('Itapuã Med OK'!$C:$C,'Cajazeiras Med OK'!C15) + COUNTIF('Liberdade Med OK'!$C:$C,'Cajazeiras Med OK'!C15) + COUNTIF('Pau da Lima Med OK'!$C:$C,'Cajazeiras Med OK'!C15) + COUNTIF('SCV Med OK'!$C:$C,'Cajazeiras Med OK'!C15) + COUNTIF('Subúrbio Med OK'!$C:$C,'Cajazeiras Med OK'!C15) + COUNTIF('DVIS Med OK'!$C:$C,'Cajazeiras Med OK'!C15) + COUNTIF('CR Med OK'!$C:$C,'Cajazeiras Med OK'!C15) + COUNTIF('CCZ Med OK'!$C:$C,'Cajazeiras Med OK'!C15) + COUNTIF('DRCA Med OK'!$C:$C,'Cajazeiras Med OK'!C15) + COUNTIF('SAMU Med OK'!$C:$C,'Cajazeiras Med OK'!C15) + COUNTIF('ESPS Med OK'!$C:$C,'Cajazeiras Med OK'!C15) + COUNTIF('LACEM Med OK'!$C:$C,'Cajazeiras Med OK'!C15)</f>
        <v>0</v>
      </c>
    </row>
    <row r="16" spans="1:15" ht="13.5" customHeight="1">
      <c r="A16" s="15" t="s">
        <v>18</v>
      </c>
      <c r="B16" s="61">
        <v>45536</v>
      </c>
      <c r="C16" s="14">
        <v>15556</v>
      </c>
      <c r="D16" s="61">
        <v>45658</v>
      </c>
      <c r="E16" s="61">
        <v>45687</v>
      </c>
      <c r="F16" s="42">
        <f t="shared" si="0"/>
        <v>30</v>
      </c>
      <c r="G16" s="60">
        <v>235</v>
      </c>
      <c r="H16" s="14">
        <v>1</v>
      </c>
      <c r="I16" s="237">
        <f t="shared" si="1"/>
        <v>235</v>
      </c>
      <c r="J16" s="64" t="s">
        <v>480</v>
      </c>
      <c r="K16" s="14">
        <v>68175</v>
      </c>
      <c r="O16" s="16">
        <f>COUNTIF('Sede Med Ok'!$C:$C,'Cajazeiras Med OK'!C16) + COUNTIF('Barra Med OK'!$C:$C,'Cajazeiras Med OK'!C16) + COUNTIF('Boca do Rio Med OK'!$C:$C,'Cajazeiras Med OK'!C16) + COUNTIF('Brotas Med OK'!$C:$C,'Cajazeiras Med OK'!C16) + COUNTIF('Cabula Med OK'!$C:$C,'Cajazeiras Med OK'!C16) + COUNTIF('CH Med OK'!$C:$C,'Cajazeiras Med OK'!C16) + COUNTIF('Itapagipe Med OK'!$C:$C,'Cajazeiras Med OK'!C16) + COUNTIF('Itapuã Med OK'!$C:$C,'Cajazeiras Med OK'!C16) + COUNTIF('Liberdade Med OK'!$C:$C,'Cajazeiras Med OK'!C16) + COUNTIF('Pau da Lima Med OK'!$C:$C,'Cajazeiras Med OK'!C16) + COUNTIF('SCV Med OK'!$C:$C,'Cajazeiras Med OK'!C16) + COUNTIF('Subúrbio Med OK'!$C:$C,'Cajazeiras Med OK'!C16) + COUNTIF('DVIS Med OK'!$C:$C,'Cajazeiras Med OK'!C16) + COUNTIF('CR Med OK'!$C:$C,'Cajazeiras Med OK'!C16) + COUNTIF('CCZ Med OK'!$C:$C,'Cajazeiras Med OK'!C16) + COUNTIF('DRCA Med OK'!$C:$C,'Cajazeiras Med OK'!C16) + COUNTIF('SAMU Med OK'!$C:$C,'Cajazeiras Med OK'!C16) + COUNTIF('ESPS Med OK'!$C:$C,'Cajazeiras Med OK'!C16) + COUNTIF('LACEM Med OK'!$C:$C,'Cajazeiras Med OK'!C16)</f>
        <v>0</v>
      </c>
    </row>
    <row r="17" spans="1:15" ht="13.5" customHeight="1">
      <c r="A17" s="15" t="s">
        <v>18</v>
      </c>
      <c r="B17" s="61">
        <v>45536</v>
      </c>
      <c r="C17" s="14">
        <v>13956</v>
      </c>
      <c r="D17" s="61">
        <v>45658</v>
      </c>
      <c r="E17" s="61">
        <v>45687</v>
      </c>
      <c r="F17" s="42">
        <f t="shared" si="0"/>
        <v>30</v>
      </c>
      <c r="G17" s="60">
        <v>235</v>
      </c>
      <c r="H17" s="14">
        <v>1</v>
      </c>
      <c r="I17" s="237">
        <f t="shared" si="1"/>
        <v>235</v>
      </c>
      <c r="J17" s="52" t="s">
        <v>479</v>
      </c>
      <c r="K17" s="14"/>
      <c r="O17" s="16">
        <f>COUNTIF('Sede Med Ok'!$C:$C,'Cajazeiras Med OK'!C17) + COUNTIF('Barra Med OK'!$C:$C,'Cajazeiras Med OK'!C17) + COUNTIF('Boca do Rio Med OK'!$C:$C,'Cajazeiras Med OK'!C17) + COUNTIF('Brotas Med OK'!$C:$C,'Cajazeiras Med OK'!C17) + COUNTIF('Cabula Med OK'!$C:$C,'Cajazeiras Med OK'!C17) + COUNTIF('CH Med OK'!$C:$C,'Cajazeiras Med OK'!C17) + COUNTIF('Itapagipe Med OK'!$C:$C,'Cajazeiras Med OK'!C17) + COUNTIF('Itapuã Med OK'!$C:$C,'Cajazeiras Med OK'!C17) + COUNTIF('Liberdade Med OK'!$C:$C,'Cajazeiras Med OK'!C17) + COUNTIF('Pau da Lima Med OK'!$C:$C,'Cajazeiras Med OK'!C17) + COUNTIF('SCV Med OK'!$C:$C,'Cajazeiras Med OK'!C17) + COUNTIF('Subúrbio Med OK'!$C:$C,'Cajazeiras Med OK'!C17) + COUNTIF('DVIS Med OK'!$C:$C,'Cajazeiras Med OK'!C17) + COUNTIF('CR Med OK'!$C:$C,'Cajazeiras Med OK'!C17) + COUNTIF('CCZ Med OK'!$C:$C,'Cajazeiras Med OK'!C17) + COUNTIF('DRCA Med OK'!$C:$C,'Cajazeiras Med OK'!C17) + COUNTIF('SAMU Med OK'!$C:$C,'Cajazeiras Med OK'!C17) + COUNTIF('ESPS Med OK'!$C:$C,'Cajazeiras Med OK'!C17) + COUNTIF('LACEM Med OK'!$C:$C,'Cajazeiras Med OK'!C17)</f>
        <v>0</v>
      </c>
    </row>
    <row r="18" spans="1:15" ht="13.5" customHeight="1">
      <c r="A18" s="15" t="s">
        <v>18</v>
      </c>
      <c r="B18" s="61">
        <v>45536</v>
      </c>
      <c r="C18" s="14">
        <v>13955</v>
      </c>
      <c r="D18" s="61">
        <v>45658</v>
      </c>
      <c r="E18" s="61">
        <v>45687</v>
      </c>
      <c r="F18" s="42">
        <f t="shared" si="0"/>
        <v>30</v>
      </c>
      <c r="G18" s="60">
        <v>235</v>
      </c>
      <c r="H18" s="14">
        <v>1</v>
      </c>
      <c r="I18" s="237">
        <f t="shared" si="1"/>
        <v>235</v>
      </c>
      <c r="J18" s="52" t="s">
        <v>194</v>
      </c>
      <c r="K18" s="14"/>
      <c r="O18" s="16">
        <f>COUNTIF('Sede Med Ok'!$C:$C,'Cajazeiras Med OK'!C18) + COUNTIF('Barra Med OK'!$C:$C,'Cajazeiras Med OK'!C18) + COUNTIF('Boca do Rio Med OK'!$C:$C,'Cajazeiras Med OK'!C18) + COUNTIF('Brotas Med OK'!$C:$C,'Cajazeiras Med OK'!C18) + COUNTIF('Cabula Med OK'!$C:$C,'Cajazeiras Med OK'!C18) + COUNTIF('CH Med OK'!$C:$C,'Cajazeiras Med OK'!C18) + COUNTIF('Itapagipe Med OK'!$C:$C,'Cajazeiras Med OK'!C18) + COUNTIF('Itapuã Med OK'!$C:$C,'Cajazeiras Med OK'!C18) + COUNTIF('Liberdade Med OK'!$C:$C,'Cajazeiras Med OK'!C18) + COUNTIF('Pau da Lima Med OK'!$C:$C,'Cajazeiras Med OK'!C18) + COUNTIF('SCV Med OK'!$C:$C,'Cajazeiras Med OK'!C18) + COUNTIF('Subúrbio Med OK'!$C:$C,'Cajazeiras Med OK'!C18) + COUNTIF('DVIS Med OK'!$C:$C,'Cajazeiras Med OK'!C18) + COUNTIF('CR Med OK'!$C:$C,'Cajazeiras Med OK'!C18) + COUNTIF('CCZ Med OK'!$C:$C,'Cajazeiras Med OK'!C18) + COUNTIF('DRCA Med OK'!$C:$C,'Cajazeiras Med OK'!C18) + COUNTIF('SAMU Med OK'!$C:$C,'Cajazeiras Med OK'!C18) + COUNTIF('ESPS Med OK'!$C:$C,'Cajazeiras Med OK'!C18) + COUNTIF('LACEM Med OK'!$C:$C,'Cajazeiras Med OK'!C18)</f>
        <v>0</v>
      </c>
    </row>
    <row r="19" spans="1:15" ht="13.5" customHeight="1">
      <c r="A19" s="15" t="s">
        <v>18</v>
      </c>
      <c r="B19" s="61">
        <v>45512</v>
      </c>
      <c r="C19" s="14">
        <v>14131</v>
      </c>
      <c r="D19" s="61">
        <v>45658</v>
      </c>
      <c r="E19" s="61">
        <v>45687</v>
      </c>
      <c r="F19" s="42">
        <f t="shared" si="0"/>
        <v>30</v>
      </c>
      <c r="G19" s="60">
        <v>235</v>
      </c>
      <c r="H19" s="14">
        <v>1</v>
      </c>
      <c r="I19" s="237">
        <f t="shared" si="1"/>
        <v>235</v>
      </c>
      <c r="J19" s="67" t="s">
        <v>220</v>
      </c>
      <c r="K19" s="125" t="s">
        <v>477</v>
      </c>
      <c r="O19" s="16">
        <f>COUNTIF('Sede Med Ok'!$C:$C,'Cajazeiras Med OK'!C19) + COUNTIF('Barra Med OK'!$C:$C,'Cajazeiras Med OK'!C19) + COUNTIF('Boca do Rio Med OK'!$C:$C,'Cajazeiras Med OK'!C19) + COUNTIF('Brotas Med OK'!$C:$C,'Cajazeiras Med OK'!C19) + COUNTIF('Cabula Med OK'!$C:$C,'Cajazeiras Med OK'!C19) + COUNTIF('CH Med OK'!$C:$C,'Cajazeiras Med OK'!C19) + COUNTIF('Itapagipe Med OK'!$C:$C,'Cajazeiras Med OK'!C19) + COUNTIF('Itapuã Med OK'!$C:$C,'Cajazeiras Med OK'!C19) + COUNTIF('Liberdade Med OK'!$C:$C,'Cajazeiras Med OK'!C19) + COUNTIF('Pau da Lima Med OK'!$C:$C,'Cajazeiras Med OK'!C19) + COUNTIF('SCV Med OK'!$C:$C,'Cajazeiras Med OK'!C19) + COUNTIF('Subúrbio Med OK'!$C:$C,'Cajazeiras Med OK'!C19) + COUNTIF('DVIS Med OK'!$C:$C,'Cajazeiras Med OK'!C19) + COUNTIF('CR Med OK'!$C:$C,'Cajazeiras Med OK'!C19) + COUNTIF('CCZ Med OK'!$C:$C,'Cajazeiras Med OK'!C19) + COUNTIF('DRCA Med OK'!$C:$C,'Cajazeiras Med OK'!C19) + COUNTIF('SAMU Med OK'!$C:$C,'Cajazeiras Med OK'!C19) + COUNTIF('ESPS Med OK'!$C:$C,'Cajazeiras Med OK'!C19) + COUNTIF('LACEM Med OK'!$C:$C,'Cajazeiras Med OK'!C19)</f>
        <v>0</v>
      </c>
    </row>
    <row r="20" spans="1:15" ht="13.5" customHeight="1">
      <c r="A20" s="15" t="s">
        <v>18</v>
      </c>
      <c r="B20" s="61">
        <v>45536</v>
      </c>
      <c r="C20" s="14">
        <v>5635</v>
      </c>
      <c r="D20" s="61">
        <v>45658</v>
      </c>
      <c r="E20" s="61">
        <v>45687</v>
      </c>
      <c r="F20" s="42">
        <f t="shared" si="0"/>
        <v>30</v>
      </c>
      <c r="G20" s="60">
        <v>235</v>
      </c>
      <c r="H20" s="14">
        <v>1</v>
      </c>
      <c r="I20" s="237">
        <f t="shared" si="1"/>
        <v>235</v>
      </c>
      <c r="J20" s="67" t="s">
        <v>143</v>
      </c>
      <c r="K20" s="125"/>
      <c r="O20" s="16">
        <f>COUNTIF('Sede Med Ok'!$C:$C,'Cajazeiras Med OK'!C20) + COUNTIF('Barra Med OK'!$C:$C,'Cajazeiras Med OK'!C20) + COUNTIF('Boca do Rio Med OK'!$C:$C,'Cajazeiras Med OK'!C20) + COUNTIF('Brotas Med OK'!$C:$C,'Cajazeiras Med OK'!C20) + COUNTIF('Cabula Med OK'!$C:$C,'Cajazeiras Med OK'!C20) + COUNTIF('CH Med OK'!$C:$C,'Cajazeiras Med OK'!C20) + COUNTIF('Itapagipe Med OK'!$C:$C,'Cajazeiras Med OK'!C20) + COUNTIF('Itapuã Med OK'!$C:$C,'Cajazeiras Med OK'!C20) + COUNTIF('Liberdade Med OK'!$C:$C,'Cajazeiras Med OK'!C20) + COUNTIF('Pau da Lima Med OK'!$C:$C,'Cajazeiras Med OK'!C20) + COUNTIF('SCV Med OK'!$C:$C,'Cajazeiras Med OK'!C20) + COUNTIF('Subúrbio Med OK'!$C:$C,'Cajazeiras Med OK'!C20) + COUNTIF('DVIS Med OK'!$C:$C,'Cajazeiras Med OK'!C20) + COUNTIF('CR Med OK'!$C:$C,'Cajazeiras Med OK'!C20) + COUNTIF('CCZ Med OK'!$C:$C,'Cajazeiras Med OK'!C20) + COUNTIF('DRCA Med OK'!$C:$C,'Cajazeiras Med OK'!C20) + COUNTIF('SAMU Med OK'!$C:$C,'Cajazeiras Med OK'!C20) + COUNTIF('ESPS Med OK'!$C:$C,'Cajazeiras Med OK'!C20) + COUNTIF('LACEM Med OK'!$C:$C,'Cajazeiras Med OK'!C20)</f>
        <v>0</v>
      </c>
    </row>
    <row r="21" spans="1:15" ht="13.5" customHeight="1">
      <c r="A21" s="15" t="s">
        <v>17</v>
      </c>
      <c r="B21" s="61">
        <v>45536</v>
      </c>
      <c r="C21" s="14">
        <v>8481</v>
      </c>
      <c r="D21" s="61">
        <v>45658</v>
      </c>
      <c r="E21" s="61">
        <v>45687</v>
      </c>
      <c r="F21" s="42">
        <v>30</v>
      </c>
      <c r="G21" s="60">
        <v>238</v>
      </c>
      <c r="H21" s="14">
        <v>1</v>
      </c>
      <c r="I21" s="237">
        <f t="shared" si="1"/>
        <v>238</v>
      </c>
      <c r="J21" s="57" t="s">
        <v>478</v>
      </c>
      <c r="K21" s="125"/>
      <c r="O21" s="16">
        <f>COUNTIF('Sede Med Ok'!$C:$C,'Cajazeiras Med OK'!C21) + COUNTIF('Barra Med OK'!$C:$C,'Cajazeiras Med OK'!C21) + COUNTIF('Boca do Rio Med OK'!$C:$C,'Cajazeiras Med OK'!C21) + COUNTIF('Brotas Med OK'!$C:$C,'Cajazeiras Med OK'!C21) + COUNTIF('Cabula Med OK'!$C:$C,'Cajazeiras Med OK'!C21) + COUNTIF('CH Med OK'!$C:$C,'Cajazeiras Med OK'!C21) + COUNTIF('Itapagipe Med OK'!$C:$C,'Cajazeiras Med OK'!C21) + COUNTIF('Itapuã Med OK'!$C:$C,'Cajazeiras Med OK'!C21) + COUNTIF('Liberdade Med OK'!$C:$C,'Cajazeiras Med OK'!C21) + COUNTIF('Pau da Lima Med OK'!$C:$C,'Cajazeiras Med OK'!C21) + COUNTIF('SCV Med OK'!$C:$C,'Cajazeiras Med OK'!C21) + COUNTIF('Subúrbio Med OK'!$C:$C,'Cajazeiras Med OK'!C21) + COUNTIF('DVIS Med OK'!$C:$C,'Cajazeiras Med OK'!C21) + COUNTIF('CR Med OK'!$C:$C,'Cajazeiras Med OK'!C21) + COUNTIF('CCZ Med OK'!$C:$C,'Cajazeiras Med OK'!C21) + COUNTIF('DRCA Med OK'!$C:$C,'Cajazeiras Med OK'!C21) + COUNTIF('SAMU Med OK'!$C:$C,'Cajazeiras Med OK'!C21) + COUNTIF('ESPS Med OK'!$C:$C,'Cajazeiras Med OK'!C21) + COUNTIF('LACEM Med OK'!$C:$C,'Cajazeiras Med OK'!C21)</f>
        <v>0</v>
      </c>
    </row>
    <row r="22" spans="1:15" ht="13.5" customHeight="1">
      <c r="A22" s="15" t="s">
        <v>17</v>
      </c>
      <c r="B22" s="61">
        <v>45512</v>
      </c>
      <c r="C22" s="14">
        <v>14511</v>
      </c>
      <c r="D22" s="61">
        <v>45658</v>
      </c>
      <c r="E22" s="61">
        <v>45687</v>
      </c>
      <c r="F22" s="42">
        <f>(E22-D22)+1</f>
        <v>30</v>
      </c>
      <c r="G22" s="60">
        <v>238</v>
      </c>
      <c r="H22" s="14">
        <v>1</v>
      </c>
      <c r="I22" s="237">
        <v>238</v>
      </c>
      <c r="J22" s="67" t="s">
        <v>303</v>
      </c>
      <c r="K22" s="125" t="s">
        <v>477</v>
      </c>
      <c r="O22" s="16">
        <f>COUNTIF('Sede Med Ok'!$C:$C,'Cajazeiras Med OK'!C22) + COUNTIF('Barra Med OK'!$C:$C,'Cajazeiras Med OK'!C22) + COUNTIF('Boca do Rio Med OK'!$C:$C,'Cajazeiras Med OK'!C22) + COUNTIF('Brotas Med OK'!$C:$C,'Cajazeiras Med OK'!C22) + COUNTIF('Cabula Med OK'!$C:$C,'Cajazeiras Med OK'!C22) + COUNTIF('CH Med OK'!$C:$C,'Cajazeiras Med OK'!C22) + COUNTIF('Itapagipe Med OK'!$C:$C,'Cajazeiras Med OK'!C22) + COUNTIF('Itapuã Med OK'!$C:$C,'Cajazeiras Med OK'!C22) + COUNTIF('Liberdade Med OK'!$C:$C,'Cajazeiras Med OK'!C22) + COUNTIF('Pau da Lima Med OK'!$C:$C,'Cajazeiras Med OK'!C22) + COUNTIF('SCV Med OK'!$C:$C,'Cajazeiras Med OK'!C22) + COUNTIF('Subúrbio Med OK'!$C:$C,'Cajazeiras Med OK'!C22) + COUNTIF('DVIS Med OK'!$C:$C,'Cajazeiras Med OK'!C22) + COUNTIF('CR Med OK'!$C:$C,'Cajazeiras Med OK'!C22) + COUNTIF('CCZ Med OK'!$C:$C,'Cajazeiras Med OK'!C22) + COUNTIF('DRCA Med OK'!$C:$C,'Cajazeiras Med OK'!C22) + COUNTIF('SAMU Med OK'!$C:$C,'Cajazeiras Med OK'!C22) + COUNTIF('ESPS Med OK'!$C:$C,'Cajazeiras Med OK'!C22) + COUNTIF('LACEM Med OK'!$C:$C,'Cajazeiras Med OK'!C22)</f>
        <v>0</v>
      </c>
    </row>
    <row r="23" spans="1:15" ht="13.5" customHeight="1">
      <c r="A23" s="15"/>
      <c r="B23" s="61"/>
      <c r="C23" s="69"/>
      <c r="D23" s="61"/>
      <c r="E23" s="61"/>
      <c r="F23" s="42"/>
      <c r="G23" s="60"/>
      <c r="H23" s="14"/>
      <c r="I23" s="237">
        <f>G23/30*H23*F23</f>
        <v>0</v>
      </c>
      <c r="J23" s="184"/>
      <c r="K23" s="184"/>
      <c r="O23" s="16">
        <f>COUNTIF('Sede Med Ok'!$C:$C,'Cajazeiras Med OK'!C23) + COUNTIF('Barra Med OK'!$C:$C,'Cajazeiras Med OK'!C23) + COUNTIF('Boca do Rio Med OK'!$C:$C,'Cajazeiras Med OK'!C23) + COUNTIF('Brotas Med OK'!$C:$C,'Cajazeiras Med OK'!C23) + COUNTIF('Cabula Med OK'!$C:$C,'Cajazeiras Med OK'!C23) + COUNTIF('CH Med OK'!$C:$C,'Cajazeiras Med OK'!C23) + COUNTIF('Itapagipe Med OK'!$C:$C,'Cajazeiras Med OK'!C23) + COUNTIF('Itapuã Med OK'!$C:$C,'Cajazeiras Med OK'!C23) + COUNTIF('Liberdade Med OK'!$C:$C,'Cajazeiras Med OK'!C23) + COUNTIF('Pau da Lima Med OK'!$C:$C,'Cajazeiras Med OK'!C23) + COUNTIF('SCV Med OK'!$C:$C,'Cajazeiras Med OK'!C23) + COUNTIF('Subúrbio Med OK'!$C:$C,'Cajazeiras Med OK'!C23) + COUNTIF('DVIS Med OK'!$C:$C,'Cajazeiras Med OK'!C23) + COUNTIF('CR Med OK'!$C:$C,'Cajazeiras Med OK'!C23) + COUNTIF('CCZ Med OK'!$C:$C,'Cajazeiras Med OK'!C23) + COUNTIF('DRCA Med OK'!$C:$C,'Cajazeiras Med OK'!C23) + COUNTIF('SAMU Med OK'!$C:$C,'Cajazeiras Med OK'!C23) + COUNTIF('ESPS Med OK'!$C:$C,'Cajazeiras Med OK'!C23) + COUNTIF('LACEM Med OK'!$C:$C,'Cajazeiras Med OK'!C23)</f>
        <v>0</v>
      </c>
    </row>
    <row r="24" spans="1:15" ht="13.5" customHeight="1">
      <c r="A24" s="38" t="s">
        <v>476</v>
      </c>
      <c r="B24" s="10"/>
      <c r="C24" s="10"/>
      <c r="D24" s="107"/>
      <c r="E24" s="107"/>
      <c r="F24" s="37"/>
      <c r="G24" s="234"/>
      <c r="H24" s="11">
        <f>SUM(H15:H23)</f>
        <v>8</v>
      </c>
      <c r="I24" s="148">
        <f>SUM(I15:I23)</f>
        <v>1886</v>
      </c>
      <c r="J24" s="35"/>
      <c r="K24" s="35"/>
      <c r="O24" s="16">
        <f>COUNTIF('Sede Med Ok'!$C:$C,'Cajazeiras Med OK'!C24) + COUNTIF('Barra Med OK'!$C:$C,'Cajazeiras Med OK'!C24) + COUNTIF('Boca do Rio Med OK'!$C:$C,'Cajazeiras Med OK'!C24) + COUNTIF('Brotas Med OK'!$C:$C,'Cajazeiras Med OK'!C24) + COUNTIF('Cabula Med OK'!$C:$C,'Cajazeiras Med OK'!C24) + COUNTIF('CH Med OK'!$C:$C,'Cajazeiras Med OK'!C24) + COUNTIF('Itapagipe Med OK'!$C:$C,'Cajazeiras Med OK'!C24) + COUNTIF('Itapuã Med OK'!$C:$C,'Cajazeiras Med OK'!C24) + COUNTIF('Liberdade Med OK'!$C:$C,'Cajazeiras Med OK'!C24) + COUNTIF('Pau da Lima Med OK'!$C:$C,'Cajazeiras Med OK'!C24) + COUNTIF('SCV Med OK'!$C:$C,'Cajazeiras Med OK'!C24) + COUNTIF('Subúrbio Med OK'!$C:$C,'Cajazeiras Med OK'!C24) + COUNTIF('DVIS Med OK'!$C:$C,'Cajazeiras Med OK'!C24) + COUNTIF('CR Med OK'!$C:$C,'Cajazeiras Med OK'!C24) + COUNTIF('CCZ Med OK'!$C:$C,'Cajazeiras Med OK'!C24) + COUNTIF('DRCA Med OK'!$C:$C,'Cajazeiras Med OK'!C24) + COUNTIF('SAMU Med OK'!$C:$C,'Cajazeiras Med OK'!C24) + COUNTIF('ESPS Med OK'!$C:$C,'Cajazeiras Med OK'!C24) + COUNTIF('LACEM Med OK'!$C:$C,'Cajazeiras Med OK'!C24)</f>
        <v>0</v>
      </c>
    </row>
    <row r="25" spans="1:15" ht="13.5" customHeight="1">
      <c r="D25" s="20"/>
      <c r="E25" s="20"/>
      <c r="F25" s="19"/>
      <c r="I25" s="226"/>
      <c r="J25" s="30"/>
      <c r="O25" s="16">
        <f>COUNTIF('Sede Med Ok'!$C:$C,'Cajazeiras Med OK'!C25) + COUNTIF('Barra Med OK'!$C:$C,'Cajazeiras Med OK'!C25) + COUNTIF('Boca do Rio Med OK'!$C:$C,'Cajazeiras Med OK'!C25) + COUNTIF('Brotas Med OK'!$C:$C,'Cajazeiras Med OK'!C25) + COUNTIF('Cabula Med OK'!$C:$C,'Cajazeiras Med OK'!C25) + COUNTIF('CH Med OK'!$C:$C,'Cajazeiras Med OK'!C25) + COUNTIF('Itapagipe Med OK'!$C:$C,'Cajazeiras Med OK'!C25) + COUNTIF('Itapuã Med OK'!$C:$C,'Cajazeiras Med OK'!C25) + COUNTIF('Liberdade Med OK'!$C:$C,'Cajazeiras Med OK'!C25) + COUNTIF('Pau da Lima Med OK'!$C:$C,'Cajazeiras Med OK'!C25) + COUNTIF('SCV Med OK'!$C:$C,'Cajazeiras Med OK'!C25) + COUNTIF('Subúrbio Med OK'!$C:$C,'Cajazeiras Med OK'!C25) + COUNTIF('DVIS Med OK'!$C:$C,'Cajazeiras Med OK'!C25) + COUNTIF('CR Med OK'!$C:$C,'Cajazeiras Med OK'!C25) + COUNTIF('CCZ Med OK'!$C:$C,'Cajazeiras Med OK'!C25) + COUNTIF('DRCA Med OK'!$C:$C,'Cajazeiras Med OK'!C25) + COUNTIF('SAMU Med OK'!$C:$C,'Cajazeiras Med OK'!C25) + COUNTIF('ESPS Med OK'!$C:$C,'Cajazeiras Med OK'!C25) + COUNTIF('LACEM Med OK'!$C:$C,'Cajazeiras Med OK'!C25)</f>
        <v>0</v>
      </c>
    </row>
    <row r="26" spans="1:15" ht="13.5" customHeight="1">
      <c r="A26" s="15" t="s">
        <v>18</v>
      </c>
      <c r="B26" s="61">
        <v>45536</v>
      </c>
      <c r="C26" s="265">
        <v>15560</v>
      </c>
      <c r="D26" s="61">
        <v>45658</v>
      </c>
      <c r="E26" s="61">
        <v>45687</v>
      </c>
      <c r="F26" s="42">
        <f t="shared" ref="F26:F36" si="2">(E26-D26)+1</f>
        <v>30</v>
      </c>
      <c r="G26" s="13">
        <v>235</v>
      </c>
      <c r="H26" s="14">
        <v>1</v>
      </c>
      <c r="I26" s="237">
        <f t="shared" ref="I26:I36" si="3">G26/30*H26*F26</f>
        <v>235</v>
      </c>
      <c r="J26" s="39" t="s">
        <v>210</v>
      </c>
      <c r="K26" s="14">
        <v>68137</v>
      </c>
      <c r="O26" s="16">
        <f>COUNTIF('Sede Med Ok'!$C:$C,'Cajazeiras Med OK'!C26) + COUNTIF('Barra Med OK'!$C:$C,'Cajazeiras Med OK'!C26) + COUNTIF('Boca do Rio Med OK'!$C:$C,'Cajazeiras Med OK'!C26) + COUNTIF('Brotas Med OK'!$C:$C,'Cajazeiras Med OK'!C26) + COUNTIF('Cabula Med OK'!$C:$C,'Cajazeiras Med OK'!C26) + COUNTIF('CH Med OK'!$C:$C,'Cajazeiras Med OK'!C26) + COUNTIF('Itapagipe Med OK'!$C:$C,'Cajazeiras Med OK'!C26) + COUNTIF('Itapuã Med OK'!$C:$C,'Cajazeiras Med OK'!C26) + COUNTIF('Liberdade Med OK'!$C:$C,'Cajazeiras Med OK'!C26) + COUNTIF('Pau da Lima Med OK'!$C:$C,'Cajazeiras Med OK'!C26) + COUNTIF('SCV Med OK'!$C:$C,'Cajazeiras Med OK'!C26) + COUNTIF('Subúrbio Med OK'!$C:$C,'Cajazeiras Med OK'!C26) + COUNTIF('DVIS Med OK'!$C:$C,'Cajazeiras Med OK'!C26) + COUNTIF('CR Med OK'!$C:$C,'Cajazeiras Med OK'!C26) + COUNTIF('CCZ Med OK'!$C:$C,'Cajazeiras Med OK'!C26) + COUNTIF('DRCA Med OK'!$C:$C,'Cajazeiras Med OK'!C26) + COUNTIF('SAMU Med OK'!$C:$C,'Cajazeiras Med OK'!C26) + COUNTIF('ESPS Med OK'!$C:$C,'Cajazeiras Med OK'!C26) + COUNTIF('LACEM Med OK'!$C:$C,'Cajazeiras Med OK'!C26)</f>
        <v>0</v>
      </c>
    </row>
    <row r="27" spans="1:15" ht="13.5" customHeight="1">
      <c r="A27" s="15" t="s">
        <v>18</v>
      </c>
      <c r="B27" s="61">
        <v>45536</v>
      </c>
      <c r="C27" s="265">
        <v>15561</v>
      </c>
      <c r="D27" s="61">
        <v>45658</v>
      </c>
      <c r="E27" s="61">
        <v>45687</v>
      </c>
      <c r="F27" s="42">
        <f t="shared" si="2"/>
        <v>30</v>
      </c>
      <c r="G27" s="13">
        <v>235</v>
      </c>
      <c r="H27" s="14">
        <v>1</v>
      </c>
      <c r="I27" s="237">
        <f t="shared" si="3"/>
        <v>235</v>
      </c>
      <c r="J27" s="39" t="s">
        <v>194</v>
      </c>
      <c r="K27" s="14">
        <v>68137</v>
      </c>
      <c r="O27" s="16">
        <f>COUNTIF('Sede Med Ok'!$C:$C,'Cajazeiras Med OK'!C27) + COUNTIF('Barra Med OK'!$C:$C,'Cajazeiras Med OK'!C27) + COUNTIF('Boca do Rio Med OK'!$C:$C,'Cajazeiras Med OK'!C27) + COUNTIF('Brotas Med OK'!$C:$C,'Cajazeiras Med OK'!C27) + COUNTIF('Cabula Med OK'!$C:$C,'Cajazeiras Med OK'!C27) + COUNTIF('CH Med OK'!$C:$C,'Cajazeiras Med OK'!C27) + COUNTIF('Itapagipe Med OK'!$C:$C,'Cajazeiras Med OK'!C27) + COUNTIF('Itapuã Med OK'!$C:$C,'Cajazeiras Med OK'!C27) + COUNTIF('Liberdade Med OK'!$C:$C,'Cajazeiras Med OK'!C27) + COUNTIF('Pau da Lima Med OK'!$C:$C,'Cajazeiras Med OK'!C27) + COUNTIF('SCV Med OK'!$C:$C,'Cajazeiras Med OK'!C27) + COUNTIF('Subúrbio Med OK'!$C:$C,'Cajazeiras Med OK'!C27) + COUNTIF('DVIS Med OK'!$C:$C,'Cajazeiras Med OK'!C27) + COUNTIF('CR Med OK'!$C:$C,'Cajazeiras Med OK'!C27) + COUNTIF('CCZ Med OK'!$C:$C,'Cajazeiras Med OK'!C27) + COUNTIF('DRCA Med OK'!$C:$C,'Cajazeiras Med OK'!C27) + COUNTIF('SAMU Med OK'!$C:$C,'Cajazeiras Med OK'!C27) + COUNTIF('ESPS Med OK'!$C:$C,'Cajazeiras Med OK'!C27) + COUNTIF('LACEM Med OK'!$C:$C,'Cajazeiras Med OK'!C27)</f>
        <v>0</v>
      </c>
    </row>
    <row r="28" spans="1:15" ht="13.5" customHeight="1">
      <c r="A28" s="15" t="s">
        <v>18</v>
      </c>
      <c r="B28" s="61">
        <v>45536</v>
      </c>
      <c r="C28" s="265">
        <v>14229</v>
      </c>
      <c r="D28" s="61">
        <v>45658</v>
      </c>
      <c r="E28" s="61">
        <v>45687</v>
      </c>
      <c r="F28" s="42">
        <f t="shared" si="2"/>
        <v>30</v>
      </c>
      <c r="G28" s="13">
        <v>235</v>
      </c>
      <c r="H28" s="14">
        <v>1</v>
      </c>
      <c r="I28" s="237">
        <f t="shared" si="3"/>
        <v>235</v>
      </c>
      <c r="J28" s="39" t="s">
        <v>303</v>
      </c>
      <c r="K28" s="14">
        <v>68137</v>
      </c>
      <c r="O28" s="16">
        <f>COUNTIF('Sede Med Ok'!$C:$C,'Cajazeiras Med OK'!C28) + COUNTIF('Barra Med OK'!$C:$C,'Cajazeiras Med OK'!C28) + COUNTIF('Boca do Rio Med OK'!$C:$C,'Cajazeiras Med OK'!C28) + COUNTIF('Brotas Med OK'!$C:$C,'Cajazeiras Med OK'!C28) + COUNTIF('Cabula Med OK'!$C:$C,'Cajazeiras Med OK'!C28) + COUNTIF('CH Med OK'!$C:$C,'Cajazeiras Med OK'!C28) + COUNTIF('Itapagipe Med OK'!$C:$C,'Cajazeiras Med OK'!C28) + COUNTIF('Itapuã Med OK'!$C:$C,'Cajazeiras Med OK'!C28) + COUNTIF('Liberdade Med OK'!$C:$C,'Cajazeiras Med OK'!C28) + COUNTIF('Pau da Lima Med OK'!$C:$C,'Cajazeiras Med OK'!C28) + COUNTIF('SCV Med OK'!$C:$C,'Cajazeiras Med OK'!C28) + COUNTIF('Subúrbio Med OK'!$C:$C,'Cajazeiras Med OK'!C28) + COUNTIF('DVIS Med OK'!$C:$C,'Cajazeiras Med OK'!C28) + COUNTIF('CR Med OK'!$C:$C,'Cajazeiras Med OK'!C28) + COUNTIF('CCZ Med OK'!$C:$C,'Cajazeiras Med OK'!C28) + COUNTIF('DRCA Med OK'!$C:$C,'Cajazeiras Med OK'!C28) + COUNTIF('SAMU Med OK'!$C:$C,'Cajazeiras Med OK'!C28) + COUNTIF('ESPS Med OK'!$C:$C,'Cajazeiras Med OK'!C28) + COUNTIF('LACEM Med OK'!$C:$C,'Cajazeiras Med OK'!C28)</f>
        <v>0</v>
      </c>
    </row>
    <row r="29" spans="1:15" ht="13.5" customHeight="1">
      <c r="A29" s="15" t="s">
        <v>18</v>
      </c>
      <c r="B29" s="61">
        <v>45536</v>
      </c>
      <c r="C29" s="265">
        <v>124</v>
      </c>
      <c r="D29" s="61">
        <v>45658</v>
      </c>
      <c r="E29" s="61">
        <v>45687</v>
      </c>
      <c r="F29" s="42">
        <f t="shared" si="2"/>
        <v>30</v>
      </c>
      <c r="G29" s="13">
        <v>235</v>
      </c>
      <c r="H29" s="14">
        <v>1</v>
      </c>
      <c r="I29" s="237">
        <f t="shared" si="3"/>
        <v>235</v>
      </c>
      <c r="J29" s="206" t="s">
        <v>220</v>
      </c>
      <c r="K29" s="15"/>
      <c r="O29" s="16">
        <f>COUNTIF('Sede Med Ok'!$C:$C,'Cajazeiras Med OK'!C29) + COUNTIF('Barra Med OK'!$C:$C,'Cajazeiras Med OK'!C29) + COUNTIF('Boca do Rio Med OK'!$C:$C,'Cajazeiras Med OK'!C29) + COUNTIF('Brotas Med OK'!$C:$C,'Cajazeiras Med OK'!C29) + COUNTIF('Cabula Med OK'!$C:$C,'Cajazeiras Med OK'!C29) + COUNTIF('CH Med OK'!$C:$C,'Cajazeiras Med OK'!C29) + COUNTIF('Itapagipe Med OK'!$C:$C,'Cajazeiras Med OK'!C29) + COUNTIF('Itapuã Med OK'!$C:$C,'Cajazeiras Med OK'!C29) + COUNTIF('Liberdade Med OK'!$C:$C,'Cajazeiras Med OK'!C29) + COUNTIF('Pau da Lima Med OK'!$C:$C,'Cajazeiras Med OK'!C29) + COUNTIF('SCV Med OK'!$C:$C,'Cajazeiras Med OK'!C29) + COUNTIF('Subúrbio Med OK'!$C:$C,'Cajazeiras Med OK'!C29) + COUNTIF('DVIS Med OK'!$C:$C,'Cajazeiras Med OK'!C29) + COUNTIF('CR Med OK'!$C:$C,'Cajazeiras Med OK'!C29) + COUNTIF('CCZ Med OK'!$C:$C,'Cajazeiras Med OK'!C29) + COUNTIF('DRCA Med OK'!$C:$C,'Cajazeiras Med OK'!C29) + COUNTIF('SAMU Med OK'!$C:$C,'Cajazeiras Med OK'!C29) + COUNTIF('ESPS Med OK'!$C:$C,'Cajazeiras Med OK'!C29) + COUNTIF('LACEM Med OK'!$C:$C,'Cajazeiras Med OK'!C29)</f>
        <v>0</v>
      </c>
    </row>
    <row r="30" spans="1:15" ht="13.5" customHeight="1">
      <c r="A30" s="15" t="s">
        <v>18</v>
      </c>
      <c r="B30" s="61">
        <v>45536</v>
      </c>
      <c r="C30" s="265">
        <v>119</v>
      </c>
      <c r="D30" s="61">
        <v>45658</v>
      </c>
      <c r="E30" s="61">
        <v>45687</v>
      </c>
      <c r="F30" s="42">
        <f t="shared" si="2"/>
        <v>30</v>
      </c>
      <c r="G30" s="13">
        <v>235</v>
      </c>
      <c r="H30" s="14">
        <v>1</v>
      </c>
      <c r="I30" s="237">
        <f t="shared" si="3"/>
        <v>235</v>
      </c>
      <c r="J30" s="206" t="s">
        <v>475</v>
      </c>
      <c r="K30" s="15"/>
      <c r="O30" s="16">
        <f>COUNTIF('Sede Med Ok'!$C:$C,'Cajazeiras Med OK'!C30) + COUNTIF('Barra Med OK'!$C:$C,'Cajazeiras Med OK'!C30) + COUNTIF('Boca do Rio Med OK'!$C:$C,'Cajazeiras Med OK'!C30) + COUNTIF('Brotas Med OK'!$C:$C,'Cajazeiras Med OK'!C30) + COUNTIF('Cabula Med OK'!$C:$C,'Cajazeiras Med OK'!C30) + COUNTIF('CH Med OK'!$C:$C,'Cajazeiras Med OK'!C30) + COUNTIF('Itapagipe Med OK'!$C:$C,'Cajazeiras Med OK'!C30) + COUNTIF('Itapuã Med OK'!$C:$C,'Cajazeiras Med OK'!C30) + COUNTIF('Liberdade Med OK'!$C:$C,'Cajazeiras Med OK'!C30) + COUNTIF('Pau da Lima Med OK'!$C:$C,'Cajazeiras Med OK'!C30) + COUNTIF('SCV Med OK'!$C:$C,'Cajazeiras Med OK'!C30) + COUNTIF('Subúrbio Med OK'!$C:$C,'Cajazeiras Med OK'!C30) + COUNTIF('DVIS Med OK'!$C:$C,'Cajazeiras Med OK'!C30) + COUNTIF('CR Med OK'!$C:$C,'Cajazeiras Med OK'!C30) + COUNTIF('CCZ Med OK'!$C:$C,'Cajazeiras Med OK'!C30) + COUNTIF('DRCA Med OK'!$C:$C,'Cajazeiras Med OK'!C30) + COUNTIF('SAMU Med OK'!$C:$C,'Cajazeiras Med OK'!C30) + COUNTIF('ESPS Med OK'!$C:$C,'Cajazeiras Med OK'!C30) + COUNTIF('LACEM Med OK'!$C:$C,'Cajazeiras Med OK'!C30)</f>
        <v>0</v>
      </c>
    </row>
    <row r="31" spans="1:15" ht="13.5" customHeight="1">
      <c r="A31" s="15" t="s">
        <v>18</v>
      </c>
      <c r="B31" s="61">
        <v>45536</v>
      </c>
      <c r="C31" s="265">
        <v>118</v>
      </c>
      <c r="D31" s="61">
        <v>45658</v>
      </c>
      <c r="E31" s="61">
        <v>45687</v>
      </c>
      <c r="F31" s="42">
        <f t="shared" si="2"/>
        <v>30</v>
      </c>
      <c r="G31" s="13">
        <v>235</v>
      </c>
      <c r="H31" s="14">
        <v>1</v>
      </c>
      <c r="I31" s="237">
        <f t="shared" si="3"/>
        <v>235</v>
      </c>
      <c r="J31" s="206" t="s">
        <v>474</v>
      </c>
      <c r="K31" s="15"/>
      <c r="O31" s="16">
        <f>COUNTIF('Sede Med Ok'!$C:$C,'Cajazeiras Med OK'!C31) + COUNTIF('Barra Med OK'!$C:$C,'Cajazeiras Med OK'!C31) + COUNTIF('Boca do Rio Med OK'!$C:$C,'Cajazeiras Med OK'!C31) + COUNTIF('Brotas Med OK'!$C:$C,'Cajazeiras Med OK'!C31) + COUNTIF('Cabula Med OK'!$C:$C,'Cajazeiras Med OK'!C31) + COUNTIF('CH Med OK'!$C:$C,'Cajazeiras Med OK'!C31) + COUNTIF('Itapagipe Med OK'!$C:$C,'Cajazeiras Med OK'!C31) + COUNTIF('Itapuã Med OK'!$C:$C,'Cajazeiras Med OK'!C31) + COUNTIF('Liberdade Med OK'!$C:$C,'Cajazeiras Med OK'!C31) + COUNTIF('Pau da Lima Med OK'!$C:$C,'Cajazeiras Med OK'!C31) + COUNTIF('SCV Med OK'!$C:$C,'Cajazeiras Med OK'!C31) + COUNTIF('Subúrbio Med OK'!$C:$C,'Cajazeiras Med OK'!C31) + COUNTIF('DVIS Med OK'!$C:$C,'Cajazeiras Med OK'!C31) + COUNTIF('CR Med OK'!$C:$C,'Cajazeiras Med OK'!C31) + COUNTIF('CCZ Med OK'!$C:$C,'Cajazeiras Med OK'!C31) + COUNTIF('DRCA Med OK'!$C:$C,'Cajazeiras Med OK'!C31) + COUNTIF('SAMU Med OK'!$C:$C,'Cajazeiras Med OK'!C31) + COUNTIF('ESPS Med OK'!$C:$C,'Cajazeiras Med OK'!C31) + COUNTIF('LACEM Med OK'!$C:$C,'Cajazeiras Med OK'!C31)</f>
        <v>0</v>
      </c>
    </row>
    <row r="32" spans="1:15" ht="13.5" customHeight="1">
      <c r="A32" s="15" t="s">
        <v>18</v>
      </c>
      <c r="B32" s="61">
        <v>45536</v>
      </c>
      <c r="C32" s="265">
        <v>120</v>
      </c>
      <c r="D32" s="61">
        <v>45658</v>
      </c>
      <c r="E32" s="61">
        <v>45687</v>
      </c>
      <c r="F32" s="42">
        <f t="shared" si="2"/>
        <v>30</v>
      </c>
      <c r="G32" s="13">
        <v>235</v>
      </c>
      <c r="H32" s="14">
        <v>1</v>
      </c>
      <c r="I32" s="237">
        <f t="shared" si="3"/>
        <v>235</v>
      </c>
      <c r="J32" s="206" t="s">
        <v>473</v>
      </c>
      <c r="K32" s="15"/>
      <c r="O32" s="16">
        <f>COUNTIF('Sede Med Ok'!$C:$C,'Cajazeiras Med OK'!C32) + COUNTIF('Barra Med OK'!$C:$C,'Cajazeiras Med OK'!C32) + COUNTIF('Boca do Rio Med OK'!$C:$C,'Cajazeiras Med OK'!C32) + COUNTIF('Brotas Med OK'!$C:$C,'Cajazeiras Med OK'!C32) + COUNTIF('Cabula Med OK'!$C:$C,'Cajazeiras Med OK'!C32) + COUNTIF('CH Med OK'!$C:$C,'Cajazeiras Med OK'!C32) + COUNTIF('Itapagipe Med OK'!$C:$C,'Cajazeiras Med OK'!C32) + COUNTIF('Itapuã Med OK'!$C:$C,'Cajazeiras Med OK'!C32) + COUNTIF('Liberdade Med OK'!$C:$C,'Cajazeiras Med OK'!C32) + COUNTIF('Pau da Lima Med OK'!$C:$C,'Cajazeiras Med OK'!C32) + COUNTIF('SCV Med OK'!$C:$C,'Cajazeiras Med OK'!C32) + COUNTIF('Subúrbio Med OK'!$C:$C,'Cajazeiras Med OK'!C32) + COUNTIF('DVIS Med OK'!$C:$C,'Cajazeiras Med OK'!C32) + COUNTIF('CR Med OK'!$C:$C,'Cajazeiras Med OK'!C32) + COUNTIF('CCZ Med OK'!$C:$C,'Cajazeiras Med OK'!C32) + COUNTIF('DRCA Med OK'!$C:$C,'Cajazeiras Med OK'!C32) + COUNTIF('SAMU Med OK'!$C:$C,'Cajazeiras Med OK'!C32) + COUNTIF('ESPS Med OK'!$C:$C,'Cajazeiras Med OK'!C32) + COUNTIF('LACEM Med OK'!$C:$C,'Cajazeiras Med OK'!C32)</f>
        <v>0</v>
      </c>
    </row>
    <row r="33" spans="1:15" ht="13.5" customHeight="1">
      <c r="A33" s="15" t="s">
        <v>18</v>
      </c>
      <c r="B33" s="61">
        <v>45536</v>
      </c>
      <c r="C33" s="265">
        <v>123</v>
      </c>
      <c r="D33" s="61">
        <v>45658</v>
      </c>
      <c r="E33" s="61">
        <v>45687</v>
      </c>
      <c r="F33" s="42">
        <f t="shared" si="2"/>
        <v>30</v>
      </c>
      <c r="G33" s="13">
        <v>235</v>
      </c>
      <c r="H33" s="14">
        <v>1</v>
      </c>
      <c r="I33" s="237">
        <f t="shared" si="3"/>
        <v>235</v>
      </c>
      <c r="J33" s="206" t="s">
        <v>472</v>
      </c>
      <c r="K33" s="15"/>
      <c r="O33" s="16">
        <f>COUNTIF('Sede Med Ok'!$C:$C,'Cajazeiras Med OK'!C33) + COUNTIF('Barra Med OK'!$C:$C,'Cajazeiras Med OK'!C33) + COUNTIF('Boca do Rio Med OK'!$C:$C,'Cajazeiras Med OK'!C33) + COUNTIF('Brotas Med OK'!$C:$C,'Cajazeiras Med OK'!C33) + COUNTIF('Cabula Med OK'!$C:$C,'Cajazeiras Med OK'!C33) + COUNTIF('CH Med OK'!$C:$C,'Cajazeiras Med OK'!C33) + COUNTIF('Itapagipe Med OK'!$C:$C,'Cajazeiras Med OK'!C33) + COUNTIF('Itapuã Med OK'!$C:$C,'Cajazeiras Med OK'!C33) + COUNTIF('Liberdade Med OK'!$C:$C,'Cajazeiras Med OK'!C33) + COUNTIF('Pau da Lima Med OK'!$C:$C,'Cajazeiras Med OK'!C33) + COUNTIF('SCV Med OK'!$C:$C,'Cajazeiras Med OK'!C33) + COUNTIF('Subúrbio Med OK'!$C:$C,'Cajazeiras Med OK'!C33) + COUNTIF('DVIS Med OK'!$C:$C,'Cajazeiras Med OK'!C33) + COUNTIF('CR Med OK'!$C:$C,'Cajazeiras Med OK'!C33) + COUNTIF('CCZ Med OK'!$C:$C,'Cajazeiras Med OK'!C33) + COUNTIF('DRCA Med OK'!$C:$C,'Cajazeiras Med OK'!C33) + COUNTIF('SAMU Med OK'!$C:$C,'Cajazeiras Med OK'!C33) + COUNTIF('ESPS Med OK'!$C:$C,'Cajazeiras Med OK'!C33) + COUNTIF('LACEM Med OK'!$C:$C,'Cajazeiras Med OK'!C33)</f>
        <v>0</v>
      </c>
    </row>
    <row r="34" spans="1:15" ht="13.5" customHeight="1">
      <c r="A34" s="15" t="s">
        <v>18</v>
      </c>
      <c r="B34" s="61">
        <v>45536</v>
      </c>
      <c r="C34" s="265">
        <v>133</v>
      </c>
      <c r="D34" s="61">
        <v>45658</v>
      </c>
      <c r="E34" s="61">
        <v>45687</v>
      </c>
      <c r="F34" s="42">
        <f t="shared" si="2"/>
        <v>30</v>
      </c>
      <c r="G34" s="13">
        <v>235</v>
      </c>
      <c r="H34" s="14">
        <v>1</v>
      </c>
      <c r="I34" s="237">
        <f t="shared" si="3"/>
        <v>235</v>
      </c>
      <c r="J34" s="206" t="s">
        <v>471</v>
      </c>
      <c r="K34" s="15"/>
      <c r="O34" s="16">
        <f>COUNTIF('Sede Med Ok'!$C:$C,'Cajazeiras Med OK'!C34) + COUNTIF('Barra Med OK'!$C:$C,'Cajazeiras Med OK'!C34) + COUNTIF('Boca do Rio Med OK'!$C:$C,'Cajazeiras Med OK'!C34) + COUNTIF('Brotas Med OK'!$C:$C,'Cajazeiras Med OK'!C34) + COUNTIF('Cabula Med OK'!$C:$C,'Cajazeiras Med OK'!C34) + COUNTIF('CH Med OK'!$C:$C,'Cajazeiras Med OK'!C34) + COUNTIF('Itapagipe Med OK'!$C:$C,'Cajazeiras Med OK'!C34) + COUNTIF('Itapuã Med OK'!$C:$C,'Cajazeiras Med OK'!C34) + COUNTIF('Liberdade Med OK'!$C:$C,'Cajazeiras Med OK'!C34) + COUNTIF('Pau da Lima Med OK'!$C:$C,'Cajazeiras Med OK'!C34) + COUNTIF('SCV Med OK'!$C:$C,'Cajazeiras Med OK'!C34) + COUNTIF('Subúrbio Med OK'!$C:$C,'Cajazeiras Med OK'!C34) + COUNTIF('DVIS Med OK'!$C:$C,'Cajazeiras Med OK'!C34) + COUNTIF('CR Med OK'!$C:$C,'Cajazeiras Med OK'!C34) + COUNTIF('CCZ Med OK'!$C:$C,'Cajazeiras Med OK'!C34) + COUNTIF('DRCA Med OK'!$C:$C,'Cajazeiras Med OK'!C34) + COUNTIF('SAMU Med OK'!$C:$C,'Cajazeiras Med OK'!C34) + COUNTIF('ESPS Med OK'!$C:$C,'Cajazeiras Med OK'!C34) + COUNTIF('LACEM Med OK'!$C:$C,'Cajazeiras Med OK'!C34)</f>
        <v>0</v>
      </c>
    </row>
    <row r="35" spans="1:15" ht="13.5" customHeight="1">
      <c r="A35" s="15" t="s">
        <v>17</v>
      </c>
      <c r="B35" s="61">
        <v>45602</v>
      </c>
      <c r="C35" s="265">
        <v>16492</v>
      </c>
      <c r="D35" s="61">
        <v>45658</v>
      </c>
      <c r="E35" s="61">
        <v>45687</v>
      </c>
      <c r="F35" s="42">
        <f t="shared" si="2"/>
        <v>30</v>
      </c>
      <c r="G35" s="13">
        <v>238</v>
      </c>
      <c r="H35" s="14">
        <v>1</v>
      </c>
      <c r="I35" s="237">
        <f t="shared" si="3"/>
        <v>238</v>
      </c>
      <c r="J35" s="206" t="s">
        <v>216</v>
      </c>
      <c r="K35" s="14">
        <v>71153</v>
      </c>
      <c r="O35" s="16">
        <f>COUNTIF('Sede Med Ok'!$C:$C,'Cajazeiras Med OK'!C35) + COUNTIF('Barra Med OK'!$C:$C,'Cajazeiras Med OK'!C35) + COUNTIF('Boca do Rio Med OK'!$C:$C,'Cajazeiras Med OK'!C35) + COUNTIF('Brotas Med OK'!$C:$C,'Cajazeiras Med OK'!C35) + COUNTIF('Cabula Med OK'!$C:$C,'Cajazeiras Med OK'!C35) + COUNTIF('CH Med OK'!$C:$C,'Cajazeiras Med OK'!C35) + COUNTIF('Itapagipe Med OK'!$C:$C,'Cajazeiras Med OK'!C35) + COUNTIF('Itapuã Med OK'!$C:$C,'Cajazeiras Med OK'!C35) + COUNTIF('Liberdade Med OK'!$C:$C,'Cajazeiras Med OK'!C35) + COUNTIF('Pau da Lima Med OK'!$C:$C,'Cajazeiras Med OK'!C35) + COUNTIF('SCV Med OK'!$C:$C,'Cajazeiras Med OK'!C35) + COUNTIF('Subúrbio Med OK'!$C:$C,'Cajazeiras Med OK'!C35) + COUNTIF('DVIS Med OK'!$C:$C,'Cajazeiras Med OK'!C35) + COUNTIF('CR Med OK'!$C:$C,'Cajazeiras Med OK'!C35) + COUNTIF('CCZ Med OK'!$C:$C,'Cajazeiras Med OK'!C35) + COUNTIF('DRCA Med OK'!$C:$C,'Cajazeiras Med OK'!C35) + COUNTIF('SAMU Med OK'!$C:$C,'Cajazeiras Med OK'!C35) + COUNTIF('ESPS Med OK'!$C:$C,'Cajazeiras Med OK'!C35) + COUNTIF('LACEM Med OK'!$C:$C,'Cajazeiras Med OK'!C35)</f>
        <v>0</v>
      </c>
    </row>
    <row r="36" spans="1:15" ht="13.5" customHeight="1">
      <c r="A36" s="15" t="s">
        <v>17</v>
      </c>
      <c r="B36" s="61">
        <v>45536</v>
      </c>
      <c r="C36" s="122">
        <v>11538</v>
      </c>
      <c r="D36" s="61">
        <v>45658</v>
      </c>
      <c r="E36" s="61">
        <v>45687</v>
      </c>
      <c r="F36" s="42">
        <f t="shared" si="2"/>
        <v>30</v>
      </c>
      <c r="G36" s="13">
        <v>238</v>
      </c>
      <c r="H36" s="14">
        <v>1</v>
      </c>
      <c r="I36" s="237">
        <f t="shared" si="3"/>
        <v>238</v>
      </c>
      <c r="J36" s="206" t="s">
        <v>197</v>
      </c>
      <c r="K36" s="15"/>
      <c r="O36" s="16">
        <f>COUNTIF('Sede Med Ok'!$C:$C,'Cajazeiras Med OK'!C36) + COUNTIF('Barra Med OK'!$C:$C,'Cajazeiras Med OK'!C36) + COUNTIF('Boca do Rio Med OK'!$C:$C,'Cajazeiras Med OK'!C36) + COUNTIF('Brotas Med OK'!$C:$C,'Cajazeiras Med OK'!C36) + COUNTIF('Cabula Med OK'!$C:$C,'Cajazeiras Med OK'!C36) + COUNTIF('CH Med OK'!$C:$C,'Cajazeiras Med OK'!C36) + COUNTIF('Itapagipe Med OK'!$C:$C,'Cajazeiras Med OK'!C36) + COUNTIF('Itapuã Med OK'!$C:$C,'Cajazeiras Med OK'!C36) + COUNTIF('Liberdade Med OK'!$C:$C,'Cajazeiras Med OK'!C36) + COUNTIF('Pau da Lima Med OK'!$C:$C,'Cajazeiras Med OK'!C36) + COUNTIF('SCV Med OK'!$C:$C,'Cajazeiras Med OK'!C36) + COUNTIF('Subúrbio Med OK'!$C:$C,'Cajazeiras Med OK'!C36) + COUNTIF('DVIS Med OK'!$C:$C,'Cajazeiras Med OK'!C36) + COUNTIF('CR Med OK'!$C:$C,'Cajazeiras Med OK'!C36) + COUNTIF('CCZ Med OK'!$C:$C,'Cajazeiras Med OK'!C36) + COUNTIF('DRCA Med OK'!$C:$C,'Cajazeiras Med OK'!C36) + COUNTIF('SAMU Med OK'!$C:$C,'Cajazeiras Med OK'!C36) + COUNTIF('ESPS Med OK'!$C:$C,'Cajazeiras Med OK'!C36) + COUNTIF('LACEM Med OK'!$C:$C,'Cajazeiras Med OK'!C36)</f>
        <v>0</v>
      </c>
    </row>
    <row r="37" spans="1:15" ht="13.5" customHeight="1">
      <c r="A37" s="15"/>
      <c r="B37" s="14"/>
      <c r="C37" s="69"/>
      <c r="D37" s="66"/>
      <c r="E37" s="66"/>
      <c r="F37" s="42"/>
      <c r="G37" s="13"/>
      <c r="H37" s="14"/>
      <c r="I37" s="194"/>
      <c r="J37" s="39"/>
      <c r="K37" s="15"/>
      <c r="O37" s="16">
        <f>COUNTIF('Sede Med Ok'!$C:$C,'Cajazeiras Med OK'!C37) + COUNTIF('Barra Med OK'!$C:$C,'Cajazeiras Med OK'!C37) + COUNTIF('Boca do Rio Med OK'!$C:$C,'Cajazeiras Med OK'!C37) + COUNTIF('Brotas Med OK'!$C:$C,'Cajazeiras Med OK'!C37) + COUNTIF('Cabula Med OK'!$C:$C,'Cajazeiras Med OK'!C37) + COUNTIF('CH Med OK'!$C:$C,'Cajazeiras Med OK'!C37) + COUNTIF('Itapagipe Med OK'!$C:$C,'Cajazeiras Med OK'!C37) + COUNTIF('Itapuã Med OK'!$C:$C,'Cajazeiras Med OK'!C37) + COUNTIF('Liberdade Med OK'!$C:$C,'Cajazeiras Med OK'!C37) + COUNTIF('Pau da Lima Med OK'!$C:$C,'Cajazeiras Med OK'!C37) + COUNTIF('SCV Med OK'!$C:$C,'Cajazeiras Med OK'!C37) + COUNTIF('Subúrbio Med OK'!$C:$C,'Cajazeiras Med OK'!C37) + COUNTIF('DVIS Med OK'!$C:$C,'Cajazeiras Med OK'!C37) + COUNTIF('CR Med OK'!$C:$C,'Cajazeiras Med OK'!C37) + COUNTIF('CCZ Med OK'!$C:$C,'Cajazeiras Med OK'!C37) + COUNTIF('DRCA Med OK'!$C:$C,'Cajazeiras Med OK'!C37) + COUNTIF('SAMU Med OK'!$C:$C,'Cajazeiras Med OK'!C37) + COUNTIF('ESPS Med OK'!$C:$C,'Cajazeiras Med OK'!C37) + COUNTIF('LACEM Med OK'!$C:$C,'Cajazeiras Med OK'!C37)</f>
        <v>0</v>
      </c>
    </row>
    <row r="38" spans="1:15" ht="13.5" customHeight="1">
      <c r="A38" s="38" t="s">
        <v>470</v>
      </c>
      <c r="B38" s="10"/>
      <c r="C38" s="10"/>
      <c r="D38" s="107"/>
      <c r="E38" s="107"/>
      <c r="F38" s="37"/>
      <c r="G38" s="234"/>
      <c r="H38" s="11">
        <f>SUM(H26:H37)</f>
        <v>11</v>
      </c>
      <c r="I38" s="148">
        <f>SUM(I26:I37)</f>
        <v>2591</v>
      </c>
      <c r="J38" s="35"/>
      <c r="K38" s="35"/>
      <c r="O38" s="16">
        <f>COUNTIF('Sede Med Ok'!$C:$C,'Cajazeiras Med OK'!C38) + COUNTIF('Barra Med OK'!$C:$C,'Cajazeiras Med OK'!C38) + COUNTIF('Boca do Rio Med OK'!$C:$C,'Cajazeiras Med OK'!C38) + COUNTIF('Brotas Med OK'!$C:$C,'Cajazeiras Med OK'!C38) + COUNTIF('Cabula Med OK'!$C:$C,'Cajazeiras Med OK'!C38) + COUNTIF('CH Med OK'!$C:$C,'Cajazeiras Med OK'!C38) + COUNTIF('Itapagipe Med OK'!$C:$C,'Cajazeiras Med OK'!C38) + COUNTIF('Itapuã Med OK'!$C:$C,'Cajazeiras Med OK'!C38) + COUNTIF('Liberdade Med OK'!$C:$C,'Cajazeiras Med OK'!C38) + COUNTIF('Pau da Lima Med OK'!$C:$C,'Cajazeiras Med OK'!C38) + COUNTIF('SCV Med OK'!$C:$C,'Cajazeiras Med OK'!C38) + COUNTIF('Subúrbio Med OK'!$C:$C,'Cajazeiras Med OK'!C38) + COUNTIF('DVIS Med OK'!$C:$C,'Cajazeiras Med OK'!C38) + COUNTIF('CR Med OK'!$C:$C,'Cajazeiras Med OK'!C38) + COUNTIF('CCZ Med OK'!$C:$C,'Cajazeiras Med OK'!C38) + COUNTIF('DRCA Med OK'!$C:$C,'Cajazeiras Med OK'!C38) + COUNTIF('SAMU Med OK'!$C:$C,'Cajazeiras Med OK'!C38) + COUNTIF('ESPS Med OK'!$C:$C,'Cajazeiras Med OK'!C38) + COUNTIF('LACEM Med OK'!$C:$C,'Cajazeiras Med OK'!C38)</f>
        <v>0</v>
      </c>
    </row>
    <row r="39" spans="1:15" ht="13.5" customHeight="1">
      <c r="B39" s="32"/>
      <c r="C39" s="32"/>
      <c r="D39" s="32"/>
      <c r="E39" s="70"/>
      <c r="F39" s="34"/>
      <c r="G39" s="233"/>
      <c r="H39" s="32"/>
      <c r="I39" s="31"/>
      <c r="J39" s="30"/>
      <c r="K39" s="70"/>
      <c r="O39" s="16">
        <f>COUNTIF('Sede Med Ok'!$C:$C,'Cajazeiras Med OK'!C39) + COUNTIF('Barra Med OK'!$C:$C,'Cajazeiras Med OK'!C39) + COUNTIF('Boca do Rio Med OK'!$C:$C,'Cajazeiras Med OK'!C39) + COUNTIF('Brotas Med OK'!$C:$C,'Cajazeiras Med OK'!C39) + COUNTIF('Cabula Med OK'!$C:$C,'Cajazeiras Med OK'!C39) + COUNTIF('CH Med OK'!$C:$C,'Cajazeiras Med OK'!C39) + COUNTIF('Itapagipe Med OK'!$C:$C,'Cajazeiras Med OK'!C39) + COUNTIF('Itapuã Med OK'!$C:$C,'Cajazeiras Med OK'!C39) + COUNTIF('Liberdade Med OK'!$C:$C,'Cajazeiras Med OK'!C39) + COUNTIF('Pau da Lima Med OK'!$C:$C,'Cajazeiras Med OK'!C39) + COUNTIF('SCV Med OK'!$C:$C,'Cajazeiras Med OK'!C39) + COUNTIF('Subúrbio Med OK'!$C:$C,'Cajazeiras Med OK'!C39) + COUNTIF('DVIS Med OK'!$C:$C,'Cajazeiras Med OK'!C39) + COUNTIF('CR Med OK'!$C:$C,'Cajazeiras Med OK'!C39) + COUNTIF('CCZ Med OK'!$C:$C,'Cajazeiras Med OK'!C39) + COUNTIF('DRCA Med OK'!$C:$C,'Cajazeiras Med OK'!C39) + COUNTIF('SAMU Med OK'!$C:$C,'Cajazeiras Med OK'!C39) + COUNTIF('ESPS Med OK'!$C:$C,'Cajazeiras Med OK'!C39) + COUNTIF('LACEM Med OK'!$C:$C,'Cajazeiras Med OK'!C39)</f>
        <v>0</v>
      </c>
    </row>
    <row r="40" spans="1:15" ht="13.5" customHeight="1">
      <c r="A40" s="15" t="s">
        <v>18</v>
      </c>
      <c r="B40" s="61">
        <v>45536</v>
      </c>
      <c r="C40" s="14">
        <v>15570</v>
      </c>
      <c r="D40" s="61">
        <v>45658</v>
      </c>
      <c r="E40" s="61">
        <v>45687</v>
      </c>
      <c r="F40" s="42">
        <f t="shared" ref="F40:F48" si="4">(E40-D40)+1</f>
        <v>30</v>
      </c>
      <c r="G40" s="13">
        <v>235</v>
      </c>
      <c r="H40" s="14">
        <v>1</v>
      </c>
      <c r="I40" s="237">
        <f t="shared" ref="I40:I48" si="5">G40/30*H40*F40</f>
        <v>235</v>
      </c>
      <c r="J40" s="206" t="s">
        <v>215</v>
      </c>
      <c r="K40" s="14">
        <v>68151</v>
      </c>
      <c r="O40" s="16">
        <f>COUNTIF('Sede Med Ok'!$C:$C,'Cajazeiras Med OK'!C40) + COUNTIF('Barra Med OK'!$C:$C,'Cajazeiras Med OK'!C40) + COUNTIF('Boca do Rio Med OK'!$C:$C,'Cajazeiras Med OK'!C40) + COUNTIF('Brotas Med OK'!$C:$C,'Cajazeiras Med OK'!C40) + COUNTIF('Cabula Med OK'!$C:$C,'Cajazeiras Med OK'!C40) + COUNTIF('CH Med OK'!$C:$C,'Cajazeiras Med OK'!C40) + COUNTIF('Itapagipe Med OK'!$C:$C,'Cajazeiras Med OK'!C40) + COUNTIF('Itapuã Med OK'!$C:$C,'Cajazeiras Med OK'!C40) + COUNTIF('Liberdade Med OK'!$C:$C,'Cajazeiras Med OK'!C40) + COUNTIF('Pau da Lima Med OK'!$C:$C,'Cajazeiras Med OK'!C40) + COUNTIF('SCV Med OK'!$C:$C,'Cajazeiras Med OK'!C40) + COUNTIF('Subúrbio Med OK'!$C:$C,'Cajazeiras Med OK'!C40) + COUNTIF('DVIS Med OK'!$C:$C,'Cajazeiras Med OK'!C40) + COUNTIF('CR Med OK'!$C:$C,'Cajazeiras Med OK'!C40) + COUNTIF('CCZ Med OK'!$C:$C,'Cajazeiras Med OK'!C40) + COUNTIF('DRCA Med OK'!$C:$C,'Cajazeiras Med OK'!C40) + COUNTIF('SAMU Med OK'!$C:$C,'Cajazeiras Med OK'!C40) + COUNTIF('ESPS Med OK'!$C:$C,'Cajazeiras Med OK'!C40) + COUNTIF('LACEM Med OK'!$C:$C,'Cajazeiras Med OK'!C40)</f>
        <v>0</v>
      </c>
    </row>
    <row r="41" spans="1:15" ht="13.5" customHeight="1">
      <c r="A41" s="15" t="s">
        <v>18</v>
      </c>
      <c r="B41" s="61">
        <v>45536</v>
      </c>
      <c r="C41" s="14">
        <v>15571</v>
      </c>
      <c r="D41" s="61">
        <v>45658</v>
      </c>
      <c r="E41" s="61">
        <v>45687</v>
      </c>
      <c r="F41" s="42">
        <f t="shared" si="4"/>
        <v>30</v>
      </c>
      <c r="G41" s="13">
        <v>235</v>
      </c>
      <c r="H41" s="14">
        <v>1</v>
      </c>
      <c r="I41" s="237">
        <f t="shared" si="5"/>
        <v>235</v>
      </c>
      <c r="J41" s="39" t="s">
        <v>469</v>
      </c>
      <c r="K41" s="14">
        <v>68151</v>
      </c>
      <c r="O41" s="16">
        <f>COUNTIF('Sede Med Ok'!$C:$C,'Cajazeiras Med OK'!C41) + COUNTIF('Barra Med OK'!$C:$C,'Cajazeiras Med OK'!C41) + COUNTIF('Boca do Rio Med OK'!$C:$C,'Cajazeiras Med OK'!C41) + COUNTIF('Brotas Med OK'!$C:$C,'Cajazeiras Med OK'!C41) + COUNTIF('Cabula Med OK'!$C:$C,'Cajazeiras Med OK'!C41) + COUNTIF('CH Med OK'!$C:$C,'Cajazeiras Med OK'!C41) + COUNTIF('Itapagipe Med OK'!$C:$C,'Cajazeiras Med OK'!C41) + COUNTIF('Itapuã Med OK'!$C:$C,'Cajazeiras Med OK'!C41) + COUNTIF('Liberdade Med OK'!$C:$C,'Cajazeiras Med OK'!C41) + COUNTIF('Pau da Lima Med OK'!$C:$C,'Cajazeiras Med OK'!C41) + COUNTIF('SCV Med OK'!$C:$C,'Cajazeiras Med OK'!C41) + COUNTIF('Subúrbio Med OK'!$C:$C,'Cajazeiras Med OK'!C41) + COUNTIF('DVIS Med OK'!$C:$C,'Cajazeiras Med OK'!C41) + COUNTIF('CR Med OK'!$C:$C,'Cajazeiras Med OK'!C41) + COUNTIF('CCZ Med OK'!$C:$C,'Cajazeiras Med OK'!C41) + COUNTIF('DRCA Med OK'!$C:$C,'Cajazeiras Med OK'!C41) + COUNTIF('SAMU Med OK'!$C:$C,'Cajazeiras Med OK'!C41) + COUNTIF('ESPS Med OK'!$C:$C,'Cajazeiras Med OK'!C41) + COUNTIF('LACEM Med OK'!$C:$C,'Cajazeiras Med OK'!C41)</f>
        <v>0</v>
      </c>
    </row>
    <row r="42" spans="1:15" ht="13.5" customHeight="1">
      <c r="A42" s="15" t="s">
        <v>18</v>
      </c>
      <c r="B42" s="61">
        <v>45536</v>
      </c>
      <c r="C42" s="14">
        <v>15572</v>
      </c>
      <c r="D42" s="61">
        <v>45658</v>
      </c>
      <c r="E42" s="61">
        <v>45687</v>
      </c>
      <c r="F42" s="42">
        <f t="shared" si="4"/>
        <v>30</v>
      </c>
      <c r="G42" s="13">
        <v>235</v>
      </c>
      <c r="H42" s="14">
        <v>1</v>
      </c>
      <c r="I42" s="237">
        <f t="shared" si="5"/>
        <v>235</v>
      </c>
      <c r="J42" s="39" t="s">
        <v>273</v>
      </c>
      <c r="K42" s="14">
        <v>68151</v>
      </c>
      <c r="O42" s="16">
        <f>COUNTIF('Sede Med Ok'!$C:$C,'Cajazeiras Med OK'!C42) + COUNTIF('Barra Med OK'!$C:$C,'Cajazeiras Med OK'!C42) + COUNTIF('Boca do Rio Med OK'!$C:$C,'Cajazeiras Med OK'!C42) + COUNTIF('Brotas Med OK'!$C:$C,'Cajazeiras Med OK'!C42) + COUNTIF('Cabula Med OK'!$C:$C,'Cajazeiras Med OK'!C42) + COUNTIF('CH Med OK'!$C:$C,'Cajazeiras Med OK'!C42) + COUNTIF('Itapagipe Med OK'!$C:$C,'Cajazeiras Med OK'!C42) + COUNTIF('Itapuã Med OK'!$C:$C,'Cajazeiras Med OK'!C42) + COUNTIF('Liberdade Med OK'!$C:$C,'Cajazeiras Med OK'!C42) + COUNTIF('Pau da Lima Med OK'!$C:$C,'Cajazeiras Med OK'!C42) + COUNTIF('SCV Med OK'!$C:$C,'Cajazeiras Med OK'!C42) + COUNTIF('Subúrbio Med OK'!$C:$C,'Cajazeiras Med OK'!C42) + COUNTIF('DVIS Med OK'!$C:$C,'Cajazeiras Med OK'!C42) + COUNTIF('CR Med OK'!$C:$C,'Cajazeiras Med OK'!C42) + COUNTIF('CCZ Med OK'!$C:$C,'Cajazeiras Med OK'!C42) + COUNTIF('DRCA Med OK'!$C:$C,'Cajazeiras Med OK'!C42) + COUNTIF('SAMU Med OK'!$C:$C,'Cajazeiras Med OK'!C42) + COUNTIF('ESPS Med OK'!$C:$C,'Cajazeiras Med OK'!C42) + COUNTIF('LACEM Med OK'!$C:$C,'Cajazeiras Med OK'!C42)</f>
        <v>0</v>
      </c>
    </row>
    <row r="43" spans="1:15" ht="13.5" customHeight="1">
      <c r="A43" s="15" t="s">
        <v>18</v>
      </c>
      <c r="B43" s="61">
        <v>45536</v>
      </c>
      <c r="C43" s="14">
        <v>15574</v>
      </c>
      <c r="D43" s="61">
        <v>45658</v>
      </c>
      <c r="E43" s="61">
        <v>45687</v>
      </c>
      <c r="F43" s="42">
        <f t="shared" si="4"/>
        <v>30</v>
      </c>
      <c r="G43" s="13">
        <v>235</v>
      </c>
      <c r="H43" s="14">
        <v>1</v>
      </c>
      <c r="I43" s="237">
        <f t="shared" si="5"/>
        <v>235</v>
      </c>
      <c r="J43" s="39" t="s">
        <v>308</v>
      </c>
      <c r="K43" s="51">
        <v>68152</v>
      </c>
      <c r="O43" s="16">
        <f>COUNTIF('Sede Med Ok'!$C:$C,'Cajazeiras Med OK'!C43) + COUNTIF('Barra Med OK'!$C:$C,'Cajazeiras Med OK'!C43) + COUNTIF('Boca do Rio Med OK'!$C:$C,'Cajazeiras Med OK'!C43) + COUNTIF('Brotas Med OK'!$C:$C,'Cajazeiras Med OK'!C43) + COUNTIF('Cabula Med OK'!$C:$C,'Cajazeiras Med OK'!C43) + COUNTIF('CH Med OK'!$C:$C,'Cajazeiras Med OK'!C43) + COUNTIF('Itapagipe Med OK'!$C:$C,'Cajazeiras Med OK'!C43) + COUNTIF('Itapuã Med OK'!$C:$C,'Cajazeiras Med OK'!C43) + COUNTIF('Liberdade Med OK'!$C:$C,'Cajazeiras Med OK'!C43) + COUNTIF('Pau da Lima Med OK'!$C:$C,'Cajazeiras Med OK'!C43) + COUNTIF('SCV Med OK'!$C:$C,'Cajazeiras Med OK'!C43) + COUNTIF('Subúrbio Med OK'!$C:$C,'Cajazeiras Med OK'!C43) + COUNTIF('DVIS Med OK'!$C:$C,'Cajazeiras Med OK'!C43) + COUNTIF('CR Med OK'!$C:$C,'Cajazeiras Med OK'!C43) + COUNTIF('CCZ Med OK'!$C:$C,'Cajazeiras Med OK'!C43) + COUNTIF('DRCA Med OK'!$C:$C,'Cajazeiras Med OK'!C43) + COUNTIF('SAMU Med OK'!$C:$C,'Cajazeiras Med OK'!C43) + COUNTIF('ESPS Med OK'!$C:$C,'Cajazeiras Med OK'!C43) + COUNTIF('LACEM Med OK'!$C:$C,'Cajazeiras Med OK'!C43)</f>
        <v>0</v>
      </c>
    </row>
    <row r="44" spans="1:15" ht="13.5" customHeight="1">
      <c r="A44" s="15" t="s">
        <v>18</v>
      </c>
      <c r="B44" s="61">
        <v>45536</v>
      </c>
      <c r="C44" s="14">
        <v>15573</v>
      </c>
      <c r="D44" s="61">
        <v>45658</v>
      </c>
      <c r="E44" s="61">
        <v>45687</v>
      </c>
      <c r="F44" s="42">
        <f t="shared" si="4"/>
        <v>30</v>
      </c>
      <c r="G44" s="13">
        <v>235</v>
      </c>
      <c r="H44" s="14">
        <v>1</v>
      </c>
      <c r="I44" s="237">
        <f t="shared" si="5"/>
        <v>235</v>
      </c>
      <c r="J44" s="39" t="s">
        <v>143</v>
      </c>
      <c r="K44" s="51">
        <v>68152</v>
      </c>
      <c r="O44" s="16">
        <f>COUNTIF('Sede Med Ok'!$C:$C,'Cajazeiras Med OK'!C44) + COUNTIF('Barra Med OK'!$C:$C,'Cajazeiras Med OK'!C44) + COUNTIF('Boca do Rio Med OK'!$C:$C,'Cajazeiras Med OK'!C44) + COUNTIF('Brotas Med OK'!$C:$C,'Cajazeiras Med OK'!C44) + COUNTIF('Cabula Med OK'!$C:$C,'Cajazeiras Med OK'!C44) + COUNTIF('CH Med OK'!$C:$C,'Cajazeiras Med OK'!C44) + COUNTIF('Itapagipe Med OK'!$C:$C,'Cajazeiras Med OK'!C44) + COUNTIF('Itapuã Med OK'!$C:$C,'Cajazeiras Med OK'!C44) + COUNTIF('Liberdade Med OK'!$C:$C,'Cajazeiras Med OK'!C44) + COUNTIF('Pau da Lima Med OK'!$C:$C,'Cajazeiras Med OK'!C44) + COUNTIF('SCV Med OK'!$C:$C,'Cajazeiras Med OK'!C44) + COUNTIF('Subúrbio Med OK'!$C:$C,'Cajazeiras Med OK'!C44) + COUNTIF('DVIS Med OK'!$C:$C,'Cajazeiras Med OK'!C44) + COUNTIF('CR Med OK'!$C:$C,'Cajazeiras Med OK'!C44) + COUNTIF('CCZ Med OK'!$C:$C,'Cajazeiras Med OK'!C44) + COUNTIF('DRCA Med OK'!$C:$C,'Cajazeiras Med OK'!C44) + COUNTIF('SAMU Med OK'!$C:$C,'Cajazeiras Med OK'!C44) + COUNTIF('ESPS Med OK'!$C:$C,'Cajazeiras Med OK'!C44) + COUNTIF('LACEM Med OK'!$C:$C,'Cajazeiras Med OK'!C44)</f>
        <v>0</v>
      </c>
    </row>
    <row r="45" spans="1:15" ht="13.5" customHeight="1">
      <c r="A45" s="15" t="s">
        <v>18</v>
      </c>
      <c r="B45" s="61">
        <v>45536</v>
      </c>
      <c r="C45" s="14">
        <v>15558</v>
      </c>
      <c r="D45" s="61">
        <v>45658</v>
      </c>
      <c r="E45" s="61">
        <v>45687</v>
      </c>
      <c r="F45" s="42">
        <f t="shared" si="4"/>
        <v>30</v>
      </c>
      <c r="G45" s="13">
        <v>235</v>
      </c>
      <c r="H45" s="14">
        <v>1</v>
      </c>
      <c r="I45" s="237">
        <f t="shared" si="5"/>
        <v>235</v>
      </c>
      <c r="J45" s="39" t="s">
        <v>468</v>
      </c>
      <c r="K45" s="51">
        <v>68140</v>
      </c>
      <c r="O45" s="16">
        <f>COUNTIF('Sede Med Ok'!$C:$C,'Cajazeiras Med OK'!C45) + COUNTIF('Barra Med OK'!$C:$C,'Cajazeiras Med OK'!C45) + COUNTIF('Boca do Rio Med OK'!$C:$C,'Cajazeiras Med OK'!C45) + COUNTIF('Brotas Med OK'!$C:$C,'Cajazeiras Med OK'!C45) + COUNTIF('Cabula Med OK'!$C:$C,'Cajazeiras Med OK'!C45) + COUNTIF('CH Med OK'!$C:$C,'Cajazeiras Med OK'!C45) + COUNTIF('Itapagipe Med OK'!$C:$C,'Cajazeiras Med OK'!C45) + COUNTIF('Itapuã Med OK'!$C:$C,'Cajazeiras Med OK'!C45) + COUNTIF('Liberdade Med OK'!$C:$C,'Cajazeiras Med OK'!C45) + COUNTIF('Pau da Lima Med OK'!$C:$C,'Cajazeiras Med OK'!C45) + COUNTIF('SCV Med OK'!$C:$C,'Cajazeiras Med OK'!C45) + COUNTIF('Subúrbio Med OK'!$C:$C,'Cajazeiras Med OK'!C45) + COUNTIF('DVIS Med OK'!$C:$C,'Cajazeiras Med OK'!C45) + COUNTIF('CR Med OK'!$C:$C,'Cajazeiras Med OK'!C45) + COUNTIF('CCZ Med OK'!$C:$C,'Cajazeiras Med OK'!C45) + COUNTIF('DRCA Med OK'!$C:$C,'Cajazeiras Med OK'!C45) + COUNTIF('SAMU Med OK'!$C:$C,'Cajazeiras Med OK'!C45) + COUNTIF('ESPS Med OK'!$C:$C,'Cajazeiras Med OK'!C45) + COUNTIF('LACEM Med OK'!$C:$C,'Cajazeiras Med OK'!C45)</f>
        <v>0</v>
      </c>
    </row>
    <row r="46" spans="1:15" ht="13.5" customHeight="1">
      <c r="A46" s="15" t="s">
        <v>18</v>
      </c>
      <c r="B46" s="61">
        <v>45536</v>
      </c>
      <c r="C46" s="14">
        <v>15559</v>
      </c>
      <c r="D46" s="61">
        <v>45658</v>
      </c>
      <c r="E46" s="61">
        <v>45687</v>
      </c>
      <c r="F46" s="42">
        <f t="shared" si="4"/>
        <v>30</v>
      </c>
      <c r="G46" s="13">
        <v>235</v>
      </c>
      <c r="H46" s="14">
        <v>1</v>
      </c>
      <c r="I46" s="237">
        <f t="shared" si="5"/>
        <v>235</v>
      </c>
      <c r="J46" s="39" t="s">
        <v>467</v>
      </c>
      <c r="K46" s="51">
        <v>68140</v>
      </c>
      <c r="O46" s="16">
        <f>COUNTIF('Sede Med Ok'!$C:$C,'Cajazeiras Med OK'!C46) + COUNTIF('Barra Med OK'!$C:$C,'Cajazeiras Med OK'!C46) + COUNTIF('Boca do Rio Med OK'!$C:$C,'Cajazeiras Med OK'!C46) + COUNTIF('Brotas Med OK'!$C:$C,'Cajazeiras Med OK'!C46) + COUNTIF('Cabula Med OK'!$C:$C,'Cajazeiras Med OK'!C46) + COUNTIF('CH Med OK'!$C:$C,'Cajazeiras Med OK'!C46) + COUNTIF('Itapagipe Med OK'!$C:$C,'Cajazeiras Med OK'!C46) + COUNTIF('Itapuã Med OK'!$C:$C,'Cajazeiras Med OK'!C46) + COUNTIF('Liberdade Med OK'!$C:$C,'Cajazeiras Med OK'!C46) + COUNTIF('Pau da Lima Med OK'!$C:$C,'Cajazeiras Med OK'!C46) + COUNTIF('SCV Med OK'!$C:$C,'Cajazeiras Med OK'!C46) + COUNTIF('Subúrbio Med OK'!$C:$C,'Cajazeiras Med OK'!C46) + COUNTIF('DVIS Med OK'!$C:$C,'Cajazeiras Med OK'!C46) + COUNTIF('CR Med OK'!$C:$C,'Cajazeiras Med OK'!C46) + COUNTIF('CCZ Med OK'!$C:$C,'Cajazeiras Med OK'!C46) + COUNTIF('DRCA Med OK'!$C:$C,'Cajazeiras Med OK'!C46) + COUNTIF('SAMU Med OK'!$C:$C,'Cajazeiras Med OK'!C46) + COUNTIF('ESPS Med OK'!$C:$C,'Cajazeiras Med OK'!C46) + COUNTIF('LACEM Med OK'!$C:$C,'Cajazeiras Med OK'!C46)</f>
        <v>0</v>
      </c>
    </row>
    <row r="47" spans="1:15" ht="13.5" customHeight="1">
      <c r="A47" s="15" t="s">
        <v>18</v>
      </c>
      <c r="B47" s="61">
        <v>45536</v>
      </c>
      <c r="C47" s="14">
        <v>15562</v>
      </c>
      <c r="D47" s="61">
        <v>45658</v>
      </c>
      <c r="E47" s="61">
        <v>45687</v>
      </c>
      <c r="F47" s="42">
        <f t="shared" si="4"/>
        <v>30</v>
      </c>
      <c r="G47" s="13">
        <v>235</v>
      </c>
      <c r="H47" s="14">
        <v>1</v>
      </c>
      <c r="I47" s="237">
        <f t="shared" si="5"/>
        <v>235</v>
      </c>
      <c r="J47" s="39" t="s">
        <v>466</v>
      </c>
      <c r="K47" s="51">
        <v>68140</v>
      </c>
      <c r="O47" s="16">
        <f>COUNTIF('Sede Med Ok'!$C:$C,'Cajazeiras Med OK'!C47) + COUNTIF('Barra Med OK'!$C:$C,'Cajazeiras Med OK'!C47) + COUNTIF('Boca do Rio Med OK'!$C:$C,'Cajazeiras Med OK'!C47) + COUNTIF('Brotas Med OK'!$C:$C,'Cajazeiras Med OK'!C47) + COUNTIF('Cabula Med OK'!$C:$C,'Cajazeiras Med OK'!C47) + COUNTIF('CH Med OK'!$C:$C,'Cajazeiras Med OK'!C47) + COUNTIF('Itapagipe Med OK'!$C:$C,'Cajazeiras Med OK'!C47) + COUNTIF('Itapuã Med OK'!$C:$C,'Cajazeiras Med OK'!C47) + COUNTIF('Liberdade Med OK'!$C:$C,'Cajazeiras Med OK'!C47) + COUNTIF('Pau da Lima Med OK'!$C:$C,'Cajazeiras Med OK'!C47) + COUNTIF('SCV Med OK'!$C:$C,'Cajazeiras Med OK'!C47) + COUNTIF('Subúrbio Med OK'!$C:$C,'Cajazeiras Med OK'!C47) + COUNTIF('DVIS Med OK'!$C:$C,'Cajazeiras Med OK'!C47) + COUNTIF('CR Med OK'!$C:$C,'Cajazeiras Med OK'!C47) + COUNTIF('CCZ Med OK'!$C:$C,'Cajazeiras Med OK'!C47) + COUNTIF('DRCA Med OK'!$C:$C,'Cajazeiras Med OK'!C47) + COUNTIF('SAMU Med OK'!$C:$C,'Cajazeiras Med OK'!C47) + COUNTIF('ESPS Med OK'!$C:$C,'Cajazeiras Med OK'!C47) + COUNTIF('LACEM Med OK'!$C:$C,'Cajazeiras Med OK'!C47)</f>
        <v>0</v>
      </c>
    </row>
    <row r="48" spans="1:15" ht="13.5" customHeight="1">
      <c r="A48" s="15" t="s">
        <v>20</v>
      </c>
      <c r="B48" s="61">
        <v>45536</v>
      </c>
      <c r="C48" s="14">
        <v>13062</v>
      </c>
      <c r="D48" s="61">
        <v>45658</v>
      </c>
      <c r="E48" s="61">
        <v>45687</v>
      </c>
      <c r="F48" s="42">
        <f t="shared" si="4"/>
        <v>30</v>
      </c>
      <c r="G48" s="13">
        <v>57</v>
      </c>
      <c r="H48" s="14">
        <v>1</v>
      </c>
      <c r="I48" s="237">
        <f t="shared" si="5"/>
        <v>57</v>
      </c>
      <c r="J48" s="39" t="s">
        <v>442</v>
      </c>
      <c r="K48" s="39"/>
      <c r="O48" s="16">
        <f>COUNTIF('Sede Med Ok'!$C:$C,'Cajazeiras Med OK'!C48) + COUNTIF('Barra Med OK'!$C:$C,'Cajazeiras Med OK'!C48) + COUNTIF('Boca do Rio Med OK'!$C:$C,'Cajazeiras Med OK'!C48) + COUNTIF('Brotas Med OK'!$C:$C,'Cajazeiras Med OK'!C48) + COUNTIF('Cabula Med OK'!$C:$C,'Cajazeiras Med OK'!C48) + COUNTIF('CH Med OK'!$C:$C,'Cajazeiras Med OK'!C48) + COUNTIF('Itapagipe Med OK'!$C:$C,'Cajazeiras Med OK'!C48) + COUNTIF('Itapuã Med OK'!$C:$C,'Cajazeiras Med OK'!C48) + COUNTIF('Liberdade Med OK'!$C:$C,'Cajazeiras Med OK'!C48) + COUNTIF('Pau da Lima Med OK'!$C:$C,'Cajazeiras Med OK'!C48) + COUNTIF('SCV Med OK'!$C:$C,'Cajazeiras Med OK'!C48) + COUNTIF('Subúrbio Med OK'!$C:$C,'Cajazeiras Med OK'!C48) + COUNTIF('DVIS Med OK'!$C:$C,'Cajazeiras Med OK'!C48) + COUNTIF('CR Med OK'!$C:$C,'Cajazeiras Med OK'!C48) + COUNTIF('CCZ Med OK'!$C:$C,'Cajazeiras Med OK'!C48) + COUNTIF('DRCA Med OK'!$C:$C,'Cajazeiras Med OK'!C48) + COUNTIF('SAMU Med OK'!$C:$C,'Cajazeiras Med OK'!C48) + COUNTIF('ESPS Med OK'!$C:$C,'Cajazeiras Med OK'!C48) + COUNTIF('LACEM Med OK'!$C:$C,'Cajazeiras Med OK'!C48)</f>
        <v>0</v>
      </c>
    </row>
    <row r="49" spans="1:15" ht="13.5" customHeight="1">
      <c r="A49" s="15"/>
      <c r="B49" s="44"/>
      <c r="C49" s="44"/>
      <c r="D49" s="44"/>
      <c r="E49" s="51"/>
      <c r="F49" s="102"/>
      <c r="G49" s="235"/>
      <c r="H49" s="44"/>
      <c r="I49" s="172"/>
      <c r="J49" s="39"/>
      <c r="K49" s="39"/>
      <c r="O49" s="16">
        <f>COUNTIF('Sede Med Ok'!$C:$C,'Cajazeiras Med OK'!C49) + COUNTIF('Barra Med OK'!$C:$C,'Cajazeiras Med OK'!C49) + COUNTIF('Boca do Rio Med OK'!$C:$C,'Cajazeiras Med OK'!C49) + COUNTIF('Brotas Med OK'!$C:$C,'Cajazeiras Med OK'!C49) + COUNTIF('Cabula Med OK'!$C:$C,'Cajazeiras Med OK'!C49) + COUNTIF('CH Med OK'!$C:$C,'Cajazeiras Med OK'!C49) + COUNTIF('Itapagipe Med OK'!$C:$C,'Cajazeiras Med OK'!C49) + COUNTIF('Itapuã Med OK'!$C:$C,'Cajazeiras Med OK'!C49) + COUNTIF('Liberdade Med OK'!$C:$C,'Cajazeiras Med OK'!C49) + COUNTIF('Pau da Lima Med OK'!$C:$C,'Cajazeiras Med OK'!C49) + COUNTIF('SCV Med OK'!$C:$C,'Cajazeiras Med OK'!C49) + COUNTIF('Subúrbio Med OK'!$C:$C,'Cajazeiras Med OK'!C49) + COUNTIF('DVIS Med OK'!$C:$C,'Cajazeiras Med OK'!C49) + COUNTIF('CR Med OK'!$C:$C,'Cajazeiras Med OK'!C49) + COUNTIF('CCZ Med OK'!$C:$C,'Cajazeiras Med OK'!C49) + COUNTIF('DRCA Med OK'!$C:$C,'Cajazeiras Med OK'!C49) + COUNTIF('SAMU Med OK'!$C:$C,'Cajazeiras Med OK'!C49) + COUNTIF('ESPS Med OK'!$C:$C,'Cajazeiras Med OK'!C49) + COUNTIF('LACEM Med OK'!$C:$C,'Cajazeiras Med OK'!C49)</f>
        <v>0</v>
      </c>
    </row>
    <row r="50" spans="1:15" ht="13.5" customHeight="1">
      <c r="A50" s="38" t="s">
        <v>465</v>
      </c>
      <c r="B50" s="10"/>
      <c r="C50" s="10"/>
      <c r="D50" s="107"/>
      <c r="E50" s="107"/>
      <c r="F50" s="37"/>
      <c r="G50" s="234"/>
      <c r="H50" s="11">
        <f>SUM(H40:H49)</f>
        <v>9</v>
      </c>
      <c r="I50" s="148">
        <f>SUM(I40:I49)</f>
        <v>1937</v>
      </c>
      <c r="J50" s="35"/>
      <c r="K50" s="35"/>
      <c r="O50" s="16">
        <f>COUNTIF('Sede Med Ok'!$C:$C,'Cajazeiras Med OK'!C50) + COUNTIF('Barra Med OK'!$C:$C,'Cajazeiras Med OK'!C50) + COUNTIF('Boca do Rio Med OK'!$C:$C,'Cajazeiras Med OK'!C50) + COUNTIF('Brotas Med OK'!$C:$C,'Cajazeiras Med OK'!C50) + COUNTIF('Cabula Med OK'!$C:$C,'Cajazeiras Med OK'!C50) + COUNTIF('CH Med OK'!$C:$C,'Cajazeiras Med OK'!C50) + COUNTIF('Itapagipe Med OK'!$C:$C,'Cajazeiras Med OK'!C50) + COUNTIF('Itapuã Med OK'!$C:$C,'Cajazeiras Med OK'!C50) + COUNTIF('Liberdade Med OK'!$C:$C,'Cajazeiras Med OK'!C50) + COUNTIF('Pau da Lima Med OK'!$C:$C,'Cajazeiras Med OK'!C50) + COUNTIF('SCV Med OK'!$C:$C,'Cajazeiras Med OK'!C50) + COUNTIF('Subúrbio Med OK'!$C:$C,'Cajazeiras Med OK'!C50) + COUNTIF('DVIS Med OK'!$C:$C,'Cajazeiras Med OK'!C50) + COUNTIF('CR Med OK'!$C:$C,'Cajazeiras Med OK'!C50) + COUNTIF('CCZ Med OK'!$C:$C,'Cajazeiras Med OK'!C50) + COUNTIF('DRCA Med OK'!$C:$C,'Cajazeiras Med OK'!C50) + COUNTIF('SAMU Med OK'!$C:$C,'Cajazeiras Med OK'!C50) + COUNTIF('ESPS Med OK'!$C:$C,'Cajazeiras Med OK'!C50) + COUNTIF('LACEM Med OK'!$C:$C,'Cajazeiras Med OK'!C50)</f>
        <v>0</v>
      </c>
    </row>
    <row r="51" spans="1:15" ht="13.5" customHeight="1">
      <c r="B51" s="32"/>
      <c r="C51" s="32"/>
      <c r="D51" s="32"/>
      <c r="E51" s="70"/>
      <c r="F51" s="34"/>
      <c r="G51" s="233"/>
      <c r="H51" s="32"/>
      <c r="I51" s="31"/>
      <c r="J51" s="30"/>
      <c r="K51" s="30"/>
      <c r="O51" s="16">
        <f>COUNTIF('Sede Med Ok'!$C:$C,'Cajazeiras Med OK'!C51) + COUNTIF('Barra Med OK'!$C:$C,'Cajazeiras Med OK'!C51) + COUNTIF('Boca do Rio Med OK'!$C:$C,'Cajazeiras Med OK'!C51) + COUNTIF('Brotas Med OK'!$C:$C,'Cajazeiras Med OK'!C51) + COUNTIF('Cabula Med OK'!$C:$C,'Cajazeiras Med OK'!C51) + COUNTIF('CH Med OK'!$C:$C,'Cajazeiras Med OK'!C51) + COUNTIF('Itapagipe Med OK'!$C:$C,'Cajazeiras Med OK'!C51) + COUNTIF('Itapuã Med OK'!$C:$C,'Cajazeiras Med OK'!C51) + COUNTIF('Liberdade Med OK'!$C:$C,'Cajazeiras Med OK'!C51) + COUNTIF('Pau da Lima Med OK'!$C:$C,'Cajazeiras Med OK'!C51) + COUNTIF('SCV Med OK'!$C:$C,'Cajazeiras Med OK'!C51) + COUNTIF('Subúrbio Med OK'!$C:$C,'Cajazeiras Med OK'!C51) + COUNTIF('DVIS Med OK'!$C:$C,'Cajazeiras Med OK'!C51) + COUNTIF('CR Med OK'!$C:$C,'Cajazeiras Med OK'!C51) + COUNTIF('CCZ Med OK'!$C:$C,'Cajazeiras Med OK'!C51) + COUNTIF('DRCA Med OK'!$C:$C,'Cajazeiras Med OK'!C51) + COUNTIF('SAMU Med OK'!$C:$C,'Cajazeiras Med OK'!C51) + COUNTIF('ESPS Med OK'!$C:$C,'Cajazeiras Med OK'!C51) + COUNTIF('LACEM Med OK'!$C:$C,'Cajazeiras Med OK'!C51)</f>
        <v>0</v>
      </c>
    </row>
    <row r="52" spans="1:15" ht="13.5" customHeight="1">
      <c r="A52" s="15" t="s">
        <v>18</v>
      </c>
      <c r="B52" s="61">
        <v>45536</v>
      </c>
      <c r="C52" s="14">
        <v>15584</v>
      </c>
      <c r="D52" s="61">
        <v>45658</v>
      </c>
      <c r="E52" s="61">
        <v>45687</v>
      </c>
      <c r="F52" s="42">
        <f>(E52-D52)+1</f>
        <v>30</v>
      </c>
      <c r="G52" s="13">
        <v>235</v>
      </c>
      <c r="H52" s="14">
        <v>1</v>
      </c>
      <c r="I52" s="237">
        <f>G52/30*H52*F52</f>
        <v>235</v>
      </c>
      <c r="J52" s="39" t="s">
        <v>464</v>
      </c>
      <c r="K52" s="51">
        <v>68167</v>
      </c>
      <c r="O52" s="16">
        <f>COUNTIF('Sede Med Ok'!$C:$C,'Cajazeiras Med OK'!C52) + COUNTIF('Barra Med OK'!$C:$C,'Cajazeiras Med OK'!C52) + COUNTIF('Boca do Rio Med OK'!$C:$C,'Cajazeiras Med OK'!C52) + COUNTIF('Brotas Med OK'!$C:$C,'Cajazeiras Med OK'!C52) + COUNTIF('Cabula Med OK'!$C:$C,'Cajazeiras Med OK'!C52) + COUNTIF('CH Med OK'!$C:$C,'Cajazeiras Med OK'!C52) + COUNTIF('Itapagipe Med OK'!$C:$C,'Cajazeiras Med OK'!C52) + COUNTIF('Itapuã Med OK'!$C:$C,'Cajazeiras Med OK'!C52) + COUNTIF('Liberdade Med OK'!$C:$C,'Cajazeiras Med OK'!C52) + COUNTIF('Pau da Lima Med OK'!$C:$C,'Cajazeiras Med OK'!C52) + COUNTIF('SCV Med OK'!$C:$C,'Cajazeiras Med OK'!C52) + COUNTIF('Subúrbio Med OK'!$C:$C,'Cajazeiras Med OK'!C52) + COUNTIF('DVIS Med OK'!$C:$C,'Cajazeiras Med OK'!C52) + COUNTIF('CR Med OK'!$C:$C,'Cajazeiras Med OK'!C52) + COUNTIF('CCZ Med OK'!$C:$C,'Cajazeiras Med OK'!C52) + COUNTIF('DRCA Med OK'!$C:$C,'Cajazeiras Med OK'!C52) + COUNTIF('SAMU Med OK'!$C:$C,'Cajazeiras Med OK'!C52) + COUNTIF('ESPS Med OK'!$C:$C,'Cajazeiras Med OK'!C52) + COUNTIF('LACEM Med OK'!$C:$C,'Cajazeiras Med OK'!C52)</f>
        <v>0</v>
      </c>
    </row>
    <row r="53" spans="1:15" ht="13.5" customHeight="1">
      <c r="A53" s="15" t="s">
        <v>18</v>
      </c>
      <c r="B53" s="61">
        <v>45536</v>
      </c>
      <c r="C53" s="51">
        <v>13171</v>
      </c>
      <c r="D53" s="61">
        <v>45658</v>
      </c>
      <c r="E53" s="61">
        <v>45687</v>
      </c>
      <c r="F53" s="42">
        <f>(E53-D53)+1</f>
        <v>30</v>
      </c>
      <c r="G53" s="13">
        <v>235</v>
      </c>
      <c r="H53" s="14">
        <v>1</v>
      </c>
      <c r="I53" s="237">
        <f>G53/30*H53*F53</f>
        <v>235</v>
      </c>
      <c r="J53" s="52" t="s">
        <v>458</v>
      </c>
      <c r="K53" s="51"/>
      <c r="O53" s="16">
        <f>COUNTIF('Sede Med Ok'!$C:$C,'Cajazeiras Med OK'!C53) + COUNTIF('Barra Med OK'!$C:$C,'Cajazeiras Med OK'!C53) + COUNTIF('Boca do Rio Med OK'!$C:$C,'Cajazeiras Med OK'!C53) + COUNTIF('Brotas Med OK'!$C:$C,'Cajazeiras Med OK'!C53) + COUNTIF('Cabula Med OK'!$C:$C,'Cajazeiras Med OK'!C53) + COUNTIF('CH Med OK'!$C:$C,'Cajazeiras Med OK'!C53) + COUNTIF('Itapagipe Med OK'!$C:$C,'Cajazeiras Med OK'!C53) + COUNTIF('Itapuã Med OK'!$C:$C,'Cajazeiras Med OK'!C53) + COUNTIF('Liberdade Med OK'!$C:$C,'Cajazeiras Med OK'!C53) + COUNTIF('Pau da Lima Med OK'!$C:$C,'Cajazeiras Med OK'!C53) + COUNTIF('SCV Med OK'!$C:$C,'Cajazeiras Med OK'!C53) + COUNTIF('Subúrbio Med OK'!$C:$C,'Cajazeiras Med OK'!C53) + COUNTIF('DVIS Med OK'!$C:$C,'Cajazeiras Med OK'!C53) + COUNTIF('CR Med OK'!$C:$C,'Cajazeiras Med OK'!C53) + COUNTIF('CCZ Med OK'!$C:$C,'Cajazeiras Med OK'!C53) + COUNTIF('DRCA Med OK'!$C:$C,'Cajazeiras Med OK'!C53) + COUNTIF('SAMU Med OK'!$C:$C,'Cajazeiras Med OK'!C53) + COUNTIF('ESPS Med OK'!$C:$C,'Cajazeiras Med OK'!C53) + COUNTIF('LACEM Med OK'!$C:$C,'Cajazeiras Med OK'!C53)</f>
        <v>0</v>
      </c>
    </row>
    <row r="54" spans="1:15" ht="13.5" customHeight="1">
      <c r="A54" s="15" t="s">
        <v>18</v>
      </c>
      <c r="B54" s="61">
        <v>45536</v>
      </c>
      <c r="C54" s="51">
        <v>13169</v>
      </c>
      <c r="D54" s="61">
        <v>45658</v>
      </c>
      <c r="E54" s="61">
        <v>45687</v>
      </c>
      <c r="F54" s="42">
        <f>(E54-D54)+1</f>
        <v>30</v>
      </c>
      <c r="G54" s="13">
        <v>235</v>
      </c>
      <c r="H54" s="14">
        <v>1</v>
      </c>
      <c r="I54" s="237">
        <f>G54/30*H54*F54</f>
        <v>235</v>
      </c>
      <c r="J54" s="52" t="s">
        <v>230</v>
      </c>
      <c r="K54" s="51"/>
      <c r="O54" s="16">
        <f>COUNTIF('Sede Med Ok'!$C:$C,'Cajazeiras Med OK'!C54) + COUNTIF('Barra Med OK'!$C:$C,'Cajazeiras Med OK'!C54) + COUNTIF('Boca do Rio Med OK'!$C:$C,'Cajazeiras Med OK'!C54) + COUNTIF('Brotas Med OK'!$C:$C,'Cajazeiras Med OK'!C54) + COUNTIF('Cabula Med OK'!$C:$C,'Cajazeiras Med OK'!C54) + COUNTIF('CH Med OK'!$C:$C,'Cajazeiras Med OK'!C54) + COUNTIF('Itapagipe Med OK'!$C:$C,'Cajazeiras Med OK'!C54) + COUNTIF('Itapuã Med OK'!$C:$C,'Cajazeiras Med OK'!C54) + COUNTIF('Liberdade Med OK'!$C:$C,'Cajazeiras Med OK'!C54) + COUNTIF('Pau da Lima Med OK'!$C:$C,'Cajazeiras Med OK'!C54) + COUNTIF('SCV Med OK'!$C:$C,'Cajazeiras Med OK'!C54) + COUNTIF('Subúrbio Med OK'!$C:$C,'Cajazeiras Med OK'!C54) + COUNTIF('DVIS Med OK'!$C:$C,'Cajazeiras Med OK'!C54) + COUNTIF('CR Med OK'!$C:$C,'Cajazeiras Med OK'!C54) + COUNTIF('CCZ Med OK'!$C:$C,'Cajazeiras Med OK'!C54) + COUNTIF('DRCA Med OK'!$C:$C,'Cajazeiras Med OK'!C54) + COUNTIF('SAMU Med OK'!$C:$C,'Cajazeiras Med OK'!C54) + COUNTIF('ESPS Med OK'!$C:$C,'Cajazeiras Med OK'!C54) + COUNTIF('LACEM Med OK'!$C:$C,'Cajazeiras Med OK'!C54)</f>
        <v>0</v>
      </c>
    </row>
    <row r="55" spans="1:15" ht="13.5" customHeight="1">
      <c r="A55" s="15" t="s">
        <v>18</v>
      </c>
      <c r="B55" s="61">
        <v>45536</v>
      </c>
      <c r="C55" s="51">
        <v>12511</v>
      </c>
      <c r="D55" s="61">
        <v>45658</v>
      </c>
      <c r="E55" s="61">
        <v>45687</v>
      </c>
      <c r="F55" s="42">
        <f>(E55-D55)+1</f>
        <v>30</v>
      </c>
      <c r="G55" s="13">
        <v>235</v>
      </c>
      <c r="H55" s="14">
        <v>1</v>
      </c>
      <c r="I55" s="237">
        <f>G55/30*H55*F55</f>
        <v>235</v>
      </c>
      <c r="J55" s="39" t="s">
        <v>215</v>
      </c>
      <c r="K55" s="51"/>
      <c r="O55" s="16">
        <f>COUNTIF('Sede Med Ok'!$C:$C,'Cajazeiras Med OK'!C55) + COUNTIF('Barra Med OK'!$C:$C,'Cajazeiras Med OK'!C55) + COUNTIF('Boca do Rio Med OK'!$C:$C,'Cajazeiras Med OK'!C55) + COUNTIF('Brotas Med OK'!$C:$C,'Cajazeiras Med OK'!C55) + COUNTIF('Cabula Med OK'!$C:$C,'Cajazeiras Med OK'!C55) + COUNTIF('CH Med OK'!$C:$C,'Cajazeiras Med OK'!C55) + COUNTIF('Itapagipe Med OK'!$C:$C,'Cajazeiras Med OK'!C55) + COUNTIF('Itapuã Med OK'!$C:$C,'Cajazeiras Med OK'!C55) + COUNTIF('Liberdade Med OK'!$C:$C,'Cajazeiras Med OK'!C55) + COUNTIF('Pau da Lima Med OK'!$C:$C,'Cajazeiras Med OK'!C55) + COUNTIF('SCV Med OK'!$C:$C,'Cajazeiras Med OK'!C55) + COUNTIF('Subúrbio Med OK'!$C:$C,'Cajazeiras Med OK'!C55) + COUNTIF('DVIS Med OK'!$C:$C,'Cajazeiras Med OK'!C55) + COUNTIF('CR Med OK'!$C:$C,'Cajazeiras Med OK'!C55) + COUNTIF('CCZ Med OK'!$C:$C,'Cajazeiras Med OK'!C55) + COUNTIF('DRCA Med OK'!$C:$C,'Cajazeiras Med OK'!C55) + COUNTIF('SAMU Med OK'!$C:$C,'Cajazeiras Med OK'!C55) + COUNTIF('ESPS Med OK'!$C:$C,'Cajazeiras Med OK'!C55) + COUNTIF('LACEM Med OK'!$C:$C,'Cajazeiras Med OK'!C55)</f>
        <v>0</v>
      </c>
    </row>
    <row r="56" spans="1:15" ht="13.5" customHeight="1">
      <c r="A56" s="15"/>
      <c r="B56" s="44"/>
      <c r="C56" s="44"/>
      <c r="D56" s="44"/>
      <c r="E56" s="51"/>
      <c r="F56" s="102"/>
      <c r="G56" s="235"/>
      <c r="H56" s="44"/>
      <c r="I56" s="172"/>
      <c r="J56" s="39"/>
      <c r="K56" s="51"/>
      <c r="O56" s="16">
        <f>COUNTIF('Sede Med Ok'!$C:$C,'Cajazeiras Med OK'!C56) + COUNTIF('Barra Med OK'!$C:$C,'Cajazeiras Med OK'!C56) + COUNTIF('Boca do Rio Med OK'!$C:$C,'Cajazeiras Med OK'!C56) + COUNTIF('Brotas Med OK'!$C:$C,'Cajazeiras Med OK'!C56) + COUNTIF('Cabula Med OK'!$C:$C,'Cajazeiras Med OK'!C56) + COUNTIF('CH Med OK'!$C:$C,'Cajazeiras Med OK'!C56) + COUNTIF('Itapagipe Med OK'!$C:$C,'Cajazeiras Med OK'!C56) + COUNTIF('Itapuã Med OK'!$C:$C,'Cajazeiras Med OK'!C56) + COUNTIF('Liberdade Med OK'!$C:$C,'Cajazeiras Med OK'!C56) + COUNTIF('Pau da Lima Med OK'!$C:$C,'Cajazeiras Med OK'!C56) + COUNTIF('SCV Med OK'!$C:$C,'Cajazeiras Med OK'!C56) + COUNTIF('Subúrbio Med OK'!$C:$C,'Cajazeiras Med OK'!C56) + COUNTIF('DVIS Med OK'!$C:$C,'Cajazeiras Med OK'!C56) + COUNTIF('CR Med OK'!$C:$C,'Cajazeiras Med OK'!C56) + COUNTIF('CCZ Med OK'!$C:$C,'Cajazeiras Med OK'!C56) + COUNTIF('DRCA Med OK'!$C:$C,'Cajazeiras Med OK'!C56) + COUNTIF('SAMU Med OK'!$C:$C,'Cajazeiras Med OK'!C56) + COUNTIF('ESPS Med OK'!$C:$C,'Cajazeiras Med OK'!C56) + COUNTIF('LACEM Med OK'!$C:$C,'Cajazeiras Med OK'!C56)</f>
        <v>0</v>
      </c>
    </row>
    <row r="57" spans="1:15" ht="13.5" customHeight="1">
      <c r="A57" s="38" t="s">
        <v>463</v>
      </c>
      <c r="B57" s="10"/>
      <c r="C57" s="10"/>
      <c r="D57" s="107"/>
      <c r="E57" s="107"/>
      <c r="F57" s="37"/>
      <c r="G57" s="234"/>
      <c r="H57" s="11">
        <f>SUM(H52:H56)</f>
        <v>4</v>
      </c>
      <c r="I57" s="148">
        <f>SUM(I52:I56)</f>
        <v>940</v>
      </c>
      <c r="J57" s="35"/>
      <c r="K57" s="107"/>
      <c r="O57" s="16">
        <f>COUNTIF('Sede Med Ok'!$C:$C,'Cajazeiras Med OK'!C57) + COUNTIF('Barra Med OK'!$C:$C,'Cajazeiras Med OK'!C57) + COUNTIF('Boca do Rio Med OK'!$C:$C,'Cajazeiras Med OK'!C57) + COUNTIF('Brotas Med OK'!$C:$C,'Cajazeiras Med OK'!C57) + COUNTIF('Cabula Med OK'!$C:$C,'Cajazeiras Med OK'!C57) + COUNTIF('CH Med OK'!$C:$C,'Cajazeiras Med OK'!C57) + COUNTIF('Itapagipe Med OK'!$C:$C,'Cajazeiras Med OK'!C57) + COUNTIF('Itapuã Med OK'!$C:$C,'Cajazeiras Med OK'!C57) + COUNTIF('Liberdade Med OK'!$C:$C,'Cajazeiras Med OK'!C57) + COUNTIF('Pau da Lima Med OK'!$C:$C,'Cajazeiras Med OK'!C57) + COUNTIF('SCV Med OK'!$C:$C,'Cajazeiras Med OK'!C57) + COUNTIF('Subúrbio Med OK'!$C:$C,'Cajazeiras Med OK'!C57) + COUNTIF('DVIS Med OK'!$C:$C,'Cajazeiras Med OK'!C57) + COUNTIF('CR Med OK'!$C:$C,'Cajazeiras Med OK'!C57) + COUNTIF('CCZ Med OK'!$C:$C,'Cajazeiras Med OK'!C57) + COUNTIF('DRCA Med OK'!$C:$C,'Cajazeiras Med OK'!C57) + COUNTIF('SAMU Med OK'!$C:$C,'Cajazeiras Med OK'!C57) + COUNTIF('ESPS Med OK'!$C:$C,'Cajazeiras Med OK'!C57) + COUNTIF('LACEM Med OK'!$C:$C,'Cajazeiras Med OK'!C57)</f>
        <v>0</v>
      </c>
    </row>
    <row r="58" spans="1:15" ht="13.5" customHeight="1">
      <c r="B58" s="32"/>
      <c r="C58" s="32"/>
      <c r="D58" s="32"/>
      <c r="E58" s="70"/>
      <c r="F58" s="34"/>
      <c r="G58" s="233"/>
      <c r="H58" s="32"/>
      <c r="I58" s="31"/>
      <c r="J58" s="30"/>
      <c r="K58" s="70"/>
      <c r="O58" s="16">
        <f>COUNTIF('Sede Med Ok'!$C:$C,'Cajazeiras Med OK'!C58) + COUNTIF('Barra Med OK'!$C:$C,'Cajazeiras Med OK'!C58) + COUNTIF('Boca do Rio Med OK'!$C:$C,'Cajazeiras Med OK'!C58) + COUNTIF('Brotas Med OK'!$C:$C,'Cajazeiras Med OK'!C58) + COUNTIF('Cabula Med OK'!$C:$C,'Cajazeiras Med OK'!C58) + COUNTIF('CH Med OK'!$C:$C,'Cajazeiras Med OK'!C58) + COUNTIF('Itapagipe Med OK'!$C:$C,'Cajazeiras Med OK'!C58) + COUNTIF('Itapuã Med OK'!$C:$C,'Cajazeiras Med OK'!C58) + COUNTIF('Liberdade Med OK'!$C:$C,'Cajazeiras Med OK'!C58) + COUNTIF('Pau da Lima Med OK'!$C:$C,'Cajazeiras Med OK'!C58) + COUNTIF('SCV Med OK'!$C:$C,'Cajazeiras Med OK'!C58) + COUNTIF('Subúrbio Med OK'!$C:$C,'Cajazeiras Med OK'!C58) + COUNTIF('DVIS Med OK'!$C:$C,'Cajazeiras Med OK'!C58) + COUNTIF('CR Med OK'!$C:$C,'Cajazeiras Med OK'!C58) + COUNTIF('CCZ Med OK'!$C:$C,'Cajazeiras Med OK'!C58) + COUNTIF('DRCA Med OK'!$C:$C,'Cajazeiras Med OK'!C58) + COUNTIF('SAMU Med OK'!$C:$C,'Cajazeiras Med OK'!C58) + COUNTIF('ESPS Med OK'!$C:$C,'Cajazeiras Med OK'!C58) + COUNTIF('LACEM Med OK'!$C:$C,'Cajazeiras Med OK'!C58)</f>
        <v>0</v>
      </c>
    </row>
    <row r="59" spans="1:15" ht="13.5" customHeight="1">
      <c r="A59" s="15" t="s">
        <v>20</v>
      </c>
      <c r="B59" s="61">
        <v>45536</v>
      </c>
      <c r="C59" s="14">
        <v>6291</v>
      </c>
      <c r="D59" s="61">
        <v>45658</v>
      </c>
      <c r="E59" s="61">
        <v>45687</v>
      </c>
      <c r="F59" s="42">
        <v>30</v>
      </c>
      <c r="G59" s="13">
        <v>57</v>
      </c>
      <c r="H59" s="14">
        <v>1</v>
      </c>
      <c r="I59" s="237">
        <v>57</v>
      </c>
      <c r="J59" s="39" t="s">
        <v>462</v>
      </c>
      <c r="K59" s="51">
        <v>68268</v>
      </c>
      <c r="L59"/>
      <c r="O59" s="16">
        <f>COUNTIF('Sede Med Ok'!$C:$C,'Cajazeiras Med OK'!C59) + COUNTIF('Barra Med OK'!$C:$C,'Cajazeiras Med OK'!C59) + COUNTIF('Boca do Rio Med OK'!$C:$C,'Cajazeiras Med OK'!C59) + COUNTIF('Brotas Med OK'!$C:$C,'Cajazeiras Med OK'!C59) + COUNTIF('Cabula Med OK'!$C:$C,'Cajazeiras Med OK'!C59) + COUNTIF('CH Med OK'!$C:$C,'Cajazeiras Med OK'!C59) + COUNTIF('Itapagipe Med OK'!$C:$C,'Cajazeiras Med OK'!C59) + COUNTIF('Itapuã Med OK'!$C:$C,'Cajazeiras Med OK'!C59) + COUNTIF('Liberdade Med OK'!$C:$C,'Cajazeiras Med OK'!C59) + COUNTIF('Pau da Lima Med OK'!$C:$C,'Cajazeiras Med OK'!C59) + COUNTIF('SCV Med OK'!$C:$C,'Cajazeiras Med OK'!C59) + COUNTIF('Subúrbio Med OK'!$C:$C,'Cajazeiras Med OK'!C59) + COUNTIF('DVIS Med OK'!$C:$C,'Cajazeiras Med OK'!C59) + COUNTIF('CR Med OK'!$C:$C,'Cajazeiras Med OK'!C59) + COUNTIF('CCZ Med OK'!$C:$C,'Cajazeiras Med OK'!C59) + COUNTIF('DRCA Med OK'!$C:$C,'Cajazeiras Med OK'!C59) + COUNTIF('SAMU Med OK'!$C:$C,'Cajazeiras Med OK'!C59) + COUNTIF('ESPS Med OK'!$C:$C,'Cajazeiras Med OK'!C59) + COUNTIF('LACEM Med OK'!$C:$C,'Cajazeiras Med OK'!C59)</f>
        <v>0</v>
      </c>
    </row>
    <row r="60" spans="1:15" ht="13.5" customHeight="1">
      <c r="A60" s="15" t="s">
        <v>20</v>
      </c>
      <c r="B60" s="61">
        <v>45536</v>
      </c>
      <c r="C60" s="14">
        <v>13859</v>
      </c>
      <c r="D60" s="61">
        <v>45658</v>
      </c>
      <c r="E60" s="61">
        <v>45687</v>
      </c>
      <c r="F60" s="42">
        <v>30</v>
      </c>
      <c r="G60" s="13">
        <v>57</v>
      </c>
      <c r="H60" s="14">
        <v>1</v>
      </c>
      <c r="I60" s="237">
        <v>57</v>
      </c>
      <c r="J60" s="39" t="s">
        <v>461</v>
      </c>
      <c r="K60" s="51">
        <v>68172</v>
      </c>
      <c r="L60"/>
      <c r="O60" s="16">
        <f>COUNTIF('Sede Med Ok'!$C:$C,'Cajazeiras Med OK'!C60) + COUNTIF('Barra Med OK'!$C:$C,'Cajazeiras Med OK'!C60) + COUNTIF('Boca do Rio Med OK'!$C:$C,'Cajazeiras Med OK'!C60) + COUNTIF('Brotas Med OK'!$C:$C,'Cajazeiras Med OK'!C60) + COUNTIF('Cabula Med OK'!$C:$C,'Cajazeiras Med OK'!C60) + COUNTIF('CH Med OK'!$C:$C,'Cajazeiras Med OK'!C60) + COUNTIF('Itapagipe Med OK'!$C:$C,'Cajazeiras Med OK'!C60) + COUNTIF('Itapuã Med OK'!$C:$C,'Cajazeiras Med OK'!C60) + COUNTIF('Liberdade Med OK'!$C:$C,'Cajazeiras Med OK'!C60) + COUNTIF('Pau da Lima Med OK'!$C:$C,'Cajazeiras Med OK'!C60) + COUNTIF('SCV Med OK'!$C:$C,'Cajazeiras Med OK'!C60) + COUNTIF('Subúrbio Med OK'!$C:$C,'Cajazeiras Med OK'!C60) + COUNTIF('DVIS Med OK'!$C:$C,'Cajazeiras Med OK'!C60) + COUNTIF('CR Med OK'!$C:$C,'Cajazeiras Med OK'!C60) + COUNTIF('CCZ Med OK'!$C:$C,'Cajazeiras Med OK'!C60) + COUNTIF('DRCA Med OK'!$C:$C,'Cajazeiras Med OK'!C60) + COUNTIF('SAMU Med OK'!$C:$C,'Cajazeiras Med OK'!C60) + COUNTIF('ESPS Med OK'!$C:$C,'Cajazeiras Med OK'!C60) + COUNTIF('LACEM Med OK'!$C:$C,'Cajazeiras Med OK'!C60)</f>
        <v>0</v>
      </c>
    </row>
    <row r="61" spans="1:15" ht="13.5" customHeight="1">
      <c r="A61" s="15" t="s">
        <v>20</v>
      </c>
      <c r="B61" s="61">
        <v>45536</v>
      </c>
      <c r="C61" s="14">
        <v>11068</v>
      </c>
      <c r="D61" s="61">
        <v>45658</v>
      </c>
      <c r="E61" s="61">
        <v>45687</v>
      </c>
      <c r="F61" s="42">
        <v>30</v>
      </c>
      <c r="G61" s="13">
        <v>57</v>
      </c>
      <c r="H61" s="14">
        <v>1</v>
      </c>
      <c r="I61" s="237">
        <v>57</v>
      </c>
      <c r="J61" s="39" t="s">
        <v>457</v>
      </c>
      <c r="K61" s="51">
        <v>68172</v>
      </c>
      <c r="L61" s="1" t="s">
        <v>1143</v>
      </c>
      <c r="O61" s="16">
        <f>COUNTIF('Sede Med Ok'!$C:$C,'Cajazeiras Med OK'!C61) + COUNTIF('Barra Med OK'!$C:$C,'Cajazeiras Med OK'!C61) + COUNTIF('Boca do Rio Med OK'!$C:$C,'Cajazeiras Med OK'!C61) + COUNTIF('Brotas Med OK'!$C:$C,'Cajazeiras Med OK'!C61) + COUNTIF('Cabula Med OK'!$C:$C,'Cajazeiras Med OK'!C61) + COUNTIF('CH Med OK'!$C:$C,'Cajazeiras Med OK'!C61) + COUNTIF('Itapagipe Med OK'!$C:$C,'Cajazeiras Med OK'!C61) + COUNTIF('Itapuã Med OK'!$C:$C,'Cajazeiras Med OK'!C61) + COUNTIF('Liberdade Med OK'!$C:$C,'Cajazeiras Med OK'!C61) + COUNTIF('Pau da Lima Med OK'!$C:$C,'Cajazeiras Med OK'!C61) + COUNTIF('SCV Med OK'!$C:$C,'Cajazeiras Med OK'!C61) + COUNTIF('Subúrbio Med OK'!$C:$C,'Cajazeiras Med OK'!C61) + COUNTIF('DVIS Med OK'!$C:$C,'Cajazeiras Med OK'!C61) + COUNTIF('CR Med OK'!$C:$C,'Cajazeiras Med OK'!C61) + COUNTIF('CCZ Med OK'!$C:$C,'Cajazeiras Med OK'!C61) + COUNTIF('DRCA Med OK'!$C:$C,'Cajazeiras Med OK'!C61) + COUNTIF('SAMU Med OK'!$C:$C,'Cajazeiras Med OK'!C61) + COUNTIF('ESPS Med OK'!$C:$C,'Cajazeiras Med OK'!C61) + COUNTIF('LACEM Med OK'!$C:$C,'Cajazeiras Med OK'!C61)</f>
        <v>0</v>
      </c>
    </row>
    <row r="62" spans="1:15" ht="13.5" customHeight="1">
      <c r="A62" s="15" t="s">
        <v>20</v>
      </c>
      <c r="B62" s="61">
        <v>45536</v>
      </c>
      <c r="C62" s="14">
        <v>5577</v>
      </c>
      <c r="D62" s="61">
        <v>45658</v>
      </c>
      <c r="E62" s="61">
        <v>45687</v>
      </c>
      <c r="F62" s="42">
        <v>30</v>
      </c>
      <c r="G62" s="13">
        <v>57</v>
      </c>
      <c r="H62" s="14">
        <v>1</v>
      </c>
      <c r="I62" s="237">
        <v>57</v>
      </c>
      <c r="J62" s="52" t="s">
        <v>460</v>
      </c>
      <c r="K62" s="51"/>
      <c r="L62"/>
      <c r="O62" s="16">
        <f>COUNTIF('Sede Med Ok'!$C:$C,'Cajazeiras Med OK'!C62) + COUNTIF('Barra Med OK'!$C:$C,'Cajazeiras Med OK'!C62) + COUNTIF('Boca do Rio Med OK'!$C:$C,'Cajazeiras Med OK'!C62) + COUNTIF('Brotas Med OK'!$C:$C,'Cajazeiras Med OK'!C62) + COUNTIF('Cabula Med OK'!$C:$C,'Cajazeiras Med OK'!C62) + COUNTIF('CH Med OK'!$C:$C,'Cajazeiras Med OK'!C62) + COUNTIF('Itapagipe Med OK'!$C:$C,'Cajazeiras Med OK'!C62) + COUNTIF('Itapuã Med OK'!$C:$C,'Cajazeiras Med OK'!C62) + COUNTIF('Liberdade Med OK'!$C:$C,'Cajazeiras Med OK'!C62) + COUNTIF('Pau da Lima Med OK'!$C:$C,'Cajazeiras Med OK'!C62) + COUNTIF('SCV Med OK'!$C:$C,'Cajazeiras Med OK'!C62) + COUNTIF('Subúrbio Med OK'!$C:$C,'Cajazeiras Med OK'!C62) + COUNTIF('DVIS Med OK'!$C:$C,'Cajazeiras Med OK'!C62) + COUNTIF('CR Med OK'!$C:$C,'Cajazeiras Med OK'!C62) + COUNTIF('CCZ Med OK'!$C:$C,'Cajazeiras Med OK'!C62) + COUNTIF('DRCA Med OK'!$C:$C,'Cajazeiras Med OK'!C62) + COUNTIF('SAMU Med OK'!$C:$C,'Cajazeiras Med OK'!C62) + COUNTIF('ESPS Med OK'!$C:$C,'Cajazeiras Med OK'!C62) + COUNTIF('LACEM Med OK'!$C:$C,'Cajazeiras Med OK'!C62)</f>
        <v>0</v>
      </c>
    </row>
    <row r="63" spans="1:15" ht="13.5" customHeight="1">
      <c r="A63" s="15" t="s">
        <v>18</v>
      </c>
      <c r="B63" s="61">
        <v>45536</v>
      </c>
      <c r="C63" s="51">
        <v>15585</v>
      </c>
      <c r="D63" s="61">
        <v>45658</v>
      </c>
      <c r="E63" s="61">
        <v>45687</v>
      </c>
      <c r="F63" s="42">
        <v>30</v>
      </c>
      <c r="G63" s="13">
        <v>235</v>
      </c>
      <c r="H63" s="14">
        <v>1</v>
      </c>
      <c r="I63" s="237">
        <v>235</v>
      </c>
      <c r="J63" s="39" t="s">
        <v>215</v>
      </c>
      <c r="K63" s="51">
        <v>68171</v>
      </c>
      <c r="L63" s="1" t="s">
        <v>1067</v>
      </c>
      <c r="O63" s="16">
        <f>COUNTIF('Sede Med Ok'!$C:$C,'Cajazeiras Med OK'!C63) + COUNTIF('Barra Med OK'!$C:$C,'Cajazeiras Med OK'!C63) + COUNTIF('Boca do Rio Med OK'!$C:$C,'Cajazeiras Med OK'!C63) + COUNTIF('Brotas Med OK'!$C:$C,'Cajazeiras Med OK'!C63) + COUNTIF('Cabula Med OK'!$C:$C,'Cajazeiras Med OK'!C63) + COUNTIF('CH Med OK'!$C:$C,'Cajazeiras Med OK'!C63) + COUNTIF('Itapagipe Med OK'!$C:$C,'Cajazeiras Med OK'!C63) + COUNTIF('Itapuã Med OK'!$C:$C,'Cajazeiras Med OK'!C63) + COUNTIF('Liberdade Med OK'!$C:$C,'Cajazeiras Med OK'!C63) + COUNTIF('Pau da Lima Med OK'!$C:$C,'Cajazeiras Med OK'!C63) + COUNTIF('SCV Med OK'!$C:$C,'Cajazeiras Med OK'!C63) + COUNTIF('Subúrbio Med OK'!$C:$C,'Cajazeiras Med OK'!C63) + COUNTIF('DVIS Med OK'!$C:$C,'Cajazeiras Med OK'!C63) + COUNTIF('CR Med OK'!$C:$C,'Cajazeiras Med OK'!C63) + COUNTIF('CCZ Med OK'!$C:$C,'Cajazeiras Med OK'!C63) + COUNTIF('DRCA Med OK'!$C:$C,'Cajazeiras Med OK'!C63) + COUNTIF('SAMU Med OK'!$C:$C,'Cajazeiras Med OK'!C63) + COUNTIF('ESPS Med OK'!$C:$C,'Cajazeiras Med OK'!C63) + COUNTIF('LACEM Med OK'!$C:$C,'Cajazeiras Med OK'!C63)</f>
        <v>0</v>
      </c>
    </row>
    <row r="64" spans="1:15" ht="13.5" customHeight="1">
      <c r="A64" s="15" t="s">
        <v>18</v>
      </c>
      <c r="B64" s="61">
        <v>45536</v>
      </c>
      <c r="C64" s="51">
        <v>15586</v>
      </c>
      <c r="D64" s="61">
        <v>45658</v>
      </c>
      <c r="E64" s="61">
        <v>45687</v>
      </c>
      <c r="F64" s="42">
        <v>30</v>
      </c>
      <c r="G64" s="13">
        <v>235</v>
      </c>
      <c r="H64" s="14">
        <v>1</v>
      </c>
      <c r="I64" s="237">
        <v>235</v>
      </c>
      <c r="J64" s="39" t="s">
        <v>459</v>
      </c>
      <c r="K64" s="51">
        <v>68171</v>
      </c>
      <c r="L64" s="1" t="s">
        <v>1067</v>
      </c>
      <c r="O64" s="16">
        <f>COUNTIF('Sede Med Ok'!$C:$C,'Cajazeiras Med OK'!C64) + COUNTIF('Barra Med OK'!$C:$C,'Cajazeiras Med OK'!C64) + COUNTIF('Boca do Rio Med OK'!$C:$C,'Cajazeiras Med OK'!C64) + COUNTIF('Brotas Med OK'!$C:$C,'Cajazeiras Med OK'!C64) + COUNTIF('Cabula Med OK'!$C:$C,'Cajazeiras Med OK'!C64) + COUNTIF('CH Med OK'!$C:$C,'Cajazeiras Med OK'!C64) + COUNTIF('Itapagipe Med OK'!$C:$C,'Cajazeiras Med OK'!C64) + COUNTIF('Itapuã Med OK'!$C:$C,'Cajazeiras Med OK'!C64) + COUNTIF('Liberdade Med OK'!$C:$C,'Cajazeiras Med OK'!C64) + COUNTIF('Pau da Lima Med OK'!$C:$C,'Cajazeiras Med OK'!C64) + COUNTIF('SCV Med OK'!$C:$C,'Cajazeiras Med OK'!C64) + COUNTIF('Subúrbio Med OK'!$C:$C,'Cajazeiras Med OK'!C64) + COUNTIF('DVIS Med OK'!$C:$C,'Cajazeiras Med OK'!C64) + COUNTIF('CR Med OK'!$C:$C,'Cajazeiras Med OK'!C64) + COUNTIF('CCZ Med OK'!$C:$C,'Cajazeiras Med OK'!C64) + COUNTIF('DRCA Med OK'!$C:$C,'Cajazeiras Med OK'!C64) + COUNTIF('SAMU Med OK'!$C:$C,'Cajazeiras Med OK'!C64) + COUNTIF('ESPS Med OK'!$C:$C,'Cajazeiras Med OK'!C64) + COUNTIF('LACEM Med OK'!$C:$C,'Cajazeiras Med OK'!C64)</f>
        <v>0</v>
      </c>
    </row>
    <row r="65" spans="1:15" ht="13.5" customHeight="1">
      <c r="A65" s="15" t="s">
        <v>18</v>
      </c>
      <c r="B65" s="61">
        <v>45536</v>
      </c>
      <c r="C65" s="51">
        <v>15591</v>
      </c>
      <c r="D65" s="61">
        <v>45658</v>
      </c>
      <c r="E65" s="61">
        <v>45687</v>
      </c>
      <c r="F65" s="42">
        <v>30</v>
      </c>
      <c r="G65" s="13">
        <v>235</v>
      </c>
      <c r="H65" s="14">
        <v>1</v>
      </c>
      <c r="I65" s="237">
        <v>235</v>
      </c>
      <c r="J65" s="39" t="s">
        <v>458</v>
      </c>
      <c r="K65" s="51">
        <v>68171</v>
      </c>
      <c r="L65" s="1" t="s">
        <v>1067</v>
      </c>
      <c r="O65" s="16">
        <f>COUNTIF('Sede Med Ok'!$C:$C,'Cajazeiras Med OK'!C65) + COUNTIF('Barra Med OK'!$C:$C,'Cajazeiras Med OK'!C65) + COUNTIF('Boca do Rio Med OK'!$C:$C,'Cajazeiras Med OK'!C65) + COUNTIF('Brotas Med OK'!$C:$C,'Cajazeiras Med OK'!C65) + COUNTIF('Cabula Med OK'!$C:$C,'Cajazeiras Med OK'!C65) + COUNTIF('CH Med OK'!$C:$C,'Cajazeiras Med OK'!C65) + COUNTIF('Itapagipe Med OK'!$C:$C,'Cajazeiras Med OK'!C65) + COUNTIF('Itapuã Med OK'!$C:$C,'Cajazeiras Med OK'!C65) + COUNTIF('Liberdade Med OK'!$C:$C,'Cajazeiras Med OK'!C65) + COUNTIF('Pau da Lima Med OK'!$C:$C,'Cajazeiras Med OK'!C65) + COUNTIF('SCV Med OK'!$C:$C,'Cajazeiras Med OK'!C65) + COUNTIF('Subúrbio Med OK'!$C:$C,'Cajazeiras Med OK'!C65) + COUNTIF('DVIS Med OK'!$C:$C,'Cajazeiras Med OK'!C65) + COUNTIF('CR Med OK'!$C:$C,'Cajazeiras Med OK'!C65) + COUNTIF('CCZ Med OK'!$C:$C,'Cajazeiras Med OK'!C65) + COUNTIF('DRCA Med OK'!$C:$C,'Cajazeiras Med OK'!C65) + COUNTIF('SAMU Med OK'!$C:$C,'Cajazeiras Med OK'!C65) + COUNTIF('ESPS Med OK'!$C:$C,'Cajazeiras Med OK'!C65) + COUNTIF('LACEM Med OK'!$C:$C,'Cajazeiras Med OK'!C65)</f>
        <v>0</v>
      </c>
    </row>
    <row r="66" spans="1:15" ht="13.5" customHeight="1">
      <c r="A66" s="15" t="s">
        <v>18</v>
      </c>
      <c r="B66" s="61">
        <v>45536</v>
      </c>
      <c r="C66" s="14">
        <v>256</v>
      </c>
      <c r="D66" s="61">
        <v>45658</v>
      </c>
      <c r="E66" s="61">
        <v>45687</v>
      </c>
      <c r="F66" s="42">
        <v>30</v>
      </c>
      <c r="G66" s="13">
        <v>235</v>
      </c>
      <c r="H66" s="14">
        <v>1</v>
      </c>
      <c r="I66" s="237">
        <v>235</v>
      </c>
      <c r="J66" s="39" t="s">
        <v>1144</v>
      </c>
      <c r="K66" s="51"/>
      <c r="L66" s="1" t="s">
        <v>1067</v>
      </c>
      <c r="O66" s="16">
        <f>COUNTIF('Sede Med Ok'!$C:$C,'Cajazeiras Med OK'!C66) + COUNTIF('Barra Med OK'!$C:$C,'Cajazeiras Med OK'!C66) + COUNTIF('Boca do Rio Med OK'!$C:$C,'Cajazeiras Med OK'!C66) + COUNTIF('Brotas Med OK'!$C:$C,'Cajazeiras Med OK'!C66) + COUNTIF('Cabula Med OK'!$C:$C,'Cajazeiras Med OK'!C66) + COUNTIF('CH Med OK'!$C:$C,'Cajazeiras Med OK'!C66) + COUNTIF('Itapagipe Med OK'!$C:$C,'Cajazeiras Med OK'!C66) + COUNTIF('Itapuã Med OK'!$C:$C,'Cajazeiras Med OK'!C66) + COUNTIF('Liberdade Med OK'!$C:$C,'Cajazeiras Med OK'!C66) + COUNTIF('Pau da Lima Med OK'!$C:$C,'Cajazeiras Med OK'!C66) + COUNTIF('SCV Med OK'!$C:$C,'Cajazeiras Med OK'!C66) + COUNTIF('Subúrbio Med OK'!$C:$C,'Cajazeiras Med OK'!C66) + COUNTIF('DVIS Med OK'!$C:$C,'Cajazeiras Med OK'!C66) + COUNTIF('CR Med OK'!$C:$C,'Cajazeiras Med OK'!C66) + COUNTIF('CCZ Med OK'!$C:$C,'Cajazeiras Med OK'!C66) + COUNTIF('DRCA Med OK'!$C:$C,'Cajazeiras Med OK'!C66) + COUNTIF('SAMU Med OK'!$C:$C,'Cajazeiras Med OK'!C66) + COUNTIF('ESPS Med OK'!$C:$C,'Cajazeiras Med OK'!C66) + COUNTIF('LACEM Med OK'!$C:$C,'Cajazeiras Med OK'!C66)</f>
        <v>0</v>
      </c>
    </row>
    <row r="67" spans="1:15" ht="13.5" customHeight="1">
      <c r="A67" s="15" t="s">
        <v>18</v>
      </c>
      <c r="B67" s="61">
        <v>45536</v>
      </c>
      <c r="C67" s="14">
        <v>11510</v>
      </c>
      <c r="D67" s="61">
        <v>45658</v>
      </c>
      <c r="E67" s="61">
        <v>45687</v>
      </c>
      <c r="F67" s="42">
        <v>30</v>
      </c>
      <c r="G67" s="13">
        <v>235</v>
      </c>
      <c r="H67" s="14">
        <v>1</v>
      </c>
      <c r="I67" s="237">
        <v>235</v>
      </c>
      <c r="J67" s="52" t="s">
        <v>456</v>
      </c>
      <c r="K67" s="51"/>
      <c r="L67" s="1" t="s">
        <v>1109</v>
      </c>
      <c r="O67" s="16">
        <f>COUNTIF('Sede Med Ok'!$C:$C,'Cajazeiras Med OK'!C67) + COUNTIF('Barra Med OK'!$C:$C,'Cajazeiras Med OK'!C67) + COUNTIF('Boca do Rio Med OK'!$C:$C,'Cajazeiras Med OK'!C67) + COUNTIF('Brotas Med OK'!$C:$C,'Cajazeiras Med OK'!C67) + COUNTIF('Cabula Med OK'!$C:$C,'Cajazeiras Med OK'!C67) + COUNTIF('CH Med OK'!$C:$C,'Cajazeiras Med OK'!C67) + COUNTIF('Itapagipe Med OK'!$C:$C,'Cajazeiras Med OK'!C67) + COUNTIF('Itapuã Med OK'!$C:$C,'Cajazeiras Med OK'!C67) + COUNTIF('Liberdade Med OK'!$C:$C,'Cajazeiras Med OK'!C67) + COUNTIF('Pau da Lima Med OK'!$C:$C,'Cajazeiras Med OK'!C67) + COUNTIF('SCV Med OK'!$C:$C,'Cajazeiras Med OK'!C67) + COUNTIF('Subúrbio Med OK'!$C:$C,'Cajazeiras Med OK'!C67) + COUNTIF('DVIS Med OK'!$C:$C,'Cajazeiras Med OK'!C67) + COUNTIF('CR Med OK'!$C:$C,'Cajazeiras Med OK'!C67) + COUNTIF('CCZ Med OK'!$C:$C,'Cajazeiras Med OK'!C67) + COUNTIF('DRCA Med OK'!$C:$C,'Cajazeiras Med OK'!C67) + COUNTIF('SAMU Med OK'!$C:$C,'Cajazeiras Med OK'!C67) + COUNTIF('ESPS Med OK'!$C:$C,'Cajazeiras Med OK'!C67) + COUNTIF('LACEM Med OK'!$C:$C,'Cajazeiras Med OK'!C67)</f>
        <v>0</v>
      </c>
    </row>
    <row r="68" spans="1:15" ht="13.5" customHeight="1">
      <c r="A68" s="15"/>
      <c r="B68" s="44"/>
      <c r="C68" s="44"/>
      <c r="D68" s="44"/>
      <c r="E68" s="51"/>
      <c r="F68" s="102"/>
      <c r="G68" s="235"/>
      <c r="H68" s="44"/>
      <c r="I68" s="172"/>
      <c r="J68" s="52"/>
      <c r="K68" s="51"/>
      <c r="O68" s="16">
        <f>COUNTIF('Sede Med Ok'!$C:$C,'Cajazeiras Med OK'!C68) + COUNTIF('Barra Med OK'!$C:$C,'Cajazeiras Med OK'!C68) + COUNTIF('Boca do Rio Med OK'!$C:$C,'Cajazeiras Med OK'!C68) + COUNTIF('Brotas Med OK'!$C:$C,'Cajazeiras Med OK'!C68) + COUNTIF('Cabula Med OK'!$C:$C,'Cajazeiras Med OK'!C68) + COUNTIF('CH Med OK'!$C:$C,'Cajazeiras Med OK'!C68) + COUNTIF('Itapagipe Med OK'!$C:$C,'Cajazeiras Med OK'!C68) + COUNTIF('Itapuã Med OK'!$C:$C,'Cajazeiras Med OK'!C68) + COUNTIF('Liberdade Med OK'!$C:$C,'Cajazeiras Med OK'!C68) + COUNTIF('Pau da Lima Med OK'!$C:$C,'Cajazeiras Med OK'!C68) + COUNTIF('SCV Med OK'!$C:$C,'Cajazeiras Med OK'!C68) + COUNTIF('Subúrbio Med OK'!$C:$C,'Cajazeiras Med OK'!C68) + COUNTIF('DVIS Med OK'!$C:$C,'Cajazeiras Med OK'!C68) + COUNTIF('CR Med OK'!$C:$C,'Cajazeiras Med OK'!C68) + COUNTIF('CCZ Med OK'!$C:$C,'Cajazeiras Med OK'!C68) + COUNTIF('DRCA Med OK'!$C:$C,'Cajazeiras Med OK'!C68) + COUNTIF('SAMU Med OK'!$C:$C,'Cajazeiras Med OK'!C68) + COUNTIF('ESPS Med OK'!$C:$C,'Cajazeiras Med OK'!C68) + COUNTIF('LACEM Med OK'!$C:$C,'Cajazeiras Med OK'!C68)</f>
        <v>0</v>
      </c>
    </row>
    <row r="69" spans="1:15" ht="13.5" customHeight="1">
      <c r="A69" s="38" t="s">
        <v>455</v>
      </c>
      <c r="B69" s="10"/>
      <c r="C69" s="10"/>
      <c r="D69" s="107"/>
      <c r="E69" s="107"/>
      <c r="F69" s="37"/>
      <c r="G69" s="234"/>
      <c r="H69" s="11">
        <f>SUM(H59:H68)</f>
        <v>9</v>
      </c>
      <c r="I69" s="148">
        <f>SUM(I59:I68)</f>
        <v>1403</v>
      </c>
      <c r="J69" s="207"/>
      <c r="K69" s="107"/>
      <c r="O69" s="16">
        <f>COUNTIF('Sede Med Ok'!$C:$C,'Cajazeiras Med OK'!C69) + COUNTIF('Barra Med OK'!$C:$C,'Cajazeiras Med OK'!C69) + COUNTIF('Boca do Rio Med OK'!$C:$C,'Cajazeiras Med OK'!C69) + COUNTIF('Brotas Med OK'!$C:$C,'Cajazeiras Med OK'!C69) + COUNTIF('Cabula Med OK'!$C:$C,'Cajazeiras Med OK'!C69) + COUNTIF('CH Med OK'!$C:$C,'Cajazeiras Med OK'!C69) + COUNTIF('Itapagipe Med OK'!$C:$C,'Cajazeiras Med OK'!C69) + COUNTIF('Itapuã Med OK'!$C:$C,'Cajazeiras Med OK'!C69) + COUNTIF('Liberdade Med OK'!$C:$C,'Cajazeiras Med OK'!C69) + COUNTIF('Pau da Lima Med OK'!$C:$C,'Cajazeiras Med OK'!C69) + COUNTIF('SCV Med OK'!$C:$C,'Cajazeiras Med OK'!C69) + COUNTIF('Subúrbio Med OK'!$C:$C,'Cajazeiras Med OK'!C69) + COUNTIF('DVIS Med OK'!$C:$C,'Cajazeiras Med OK'!C69) + COUNTIF('CR Med OK'!$C:$C,'Cajazeiras Med OK'!C69) + COUNTIF('CCZ Med OK'!$C:$C,'Cajazeiras Med OK'!C69) + COUNTIF('DRCA Med OK'!$C:$C,'Cajazeiras Med OK'!C69) + COUNTIF('SAMU Med OK'!$C:$C,'Cajazeiras Med OK'!C69) + COUNTIF('ESPS Med OK'!$C:$C,'Cajazeiras Med OK'!C69) + COUNTIF('LACEM Med OK'!$C:$C,'Cajazeiras Med OK'!C69)</f>
        <v>0</v>
      </c>
    </row>
    <row r="70" spans="1:15" ht="13.5" customHeight="1">
      <c r="B70" s="32"/>
      <c r="C70" s="32"/>
      <c r="D70" s="32"/>
      <c r="E70" s="70"/>
      <c r="F70" s="34"/>
      <c r="G70" s="233"/>
      <c r="H70" s="32"/>
      <c r="I70" s="31"/>
      <c r="J70" s="30"/>
      <c r="K70" s="70"/>
      <c r="O70" s="16">
        <f>COUNTIF('Sede Med Ok'!$C:$C,'Cajazeiras Med OK'!C70) + COUNTIF('Barra Med OK'!$C:$C,'Cajazeiras Med OK'!C70) + COUNTIF('Boca do Rio Med OK'!$C:$C,'Cajazeiras Med OK'!C70) + COUNTIF('Brotas Med OK'!$C:$C,'Cajazeiras Med OK'!C70) + COUNTIF('Cabula Med OK'!$C:$C,'Cajazeiras Med OK'!C70) + COUNTIF('CH Med OK'!$C:$C,'Cajazeiras Med OK'!C70) + COUNTIF('Itapagipe Med OK'!$C:$C,'Cajazeiras Med OK'!C70) + COUNTIF('Itapuã Med OK'!$C:$C,'Cajazeiras Med OK'!C70) + COUNTIF('Liberdade Med OK'!$C:$C,'Cajazeiras Med OK'!C70) + COUNTIF('Pau da Lima Med OK'!$C:$C,'Cajazeiras Med OK'!C70) + COUNTIF('SCV Med OK'!$C:$C,'Cajazeiras Med OK'!C70) + COUNTIF('Subúrbio Med OK'!$C:$C,'Cajazeiras Med OK'!C70) + COUNTIF('DVIS Med OK'!$C:$C,'Cajazeiras Med OK'!C70) + COUNTIF('CR Med OK'!$C:$C,'Cajazeiras Med OK'!C70) + COUNTIF('CCZ Med OK'!$C:$C,'Cajazeiras Med OK'!C70) + COUNTIF('DRCA Med OK'!$C:$C,'Cajazeiras Med OK'!C70) + COUNTIF('SAMU Med OK'!$C:$C,'Cajazeiras Med OK'!C70) + COUNTIF('ESPS Med OK'!$C:$C,'Cajazeiras Med OK'!C70) + COUNTIF('LACEM Med OK'!$C:$C,'Cajazeiras Med OK'!C70)</f>
        <v>0</v>
      </c>
    </row>
    <row r="71" spans="1:15" ht="13.5" customHeight="1">
      <c r="A71" s="15" t="s">
        <v>18</v>
      </c>
      <c r="B71" s="61">
        <v>45536</v>
      </c>
      <c r="C71" s="51">
        <v>15484</v>
      </c>
      <c r="D71" s="61">
        <v>45658</v>
      </c>
      <c r="E71" s="61">
        <v>45687</v>
      </c>
      <c r="F71" s="42">
        <f t="shared" ref="F71:F76" si="6">(E71-D71)+1</f>
        <v>30</v>
      </c>
      <c r="G71" s="13">
        <v>235</v>
      </c>
      <c r="H71" s="14">
        <v>1</v>
      </c>
      <c r="I71" s="237">
        <f t="shared" ref="I71:I76" si="7">G71/30*H71*F71</f>
        <v>235</v>
      </c>
      <c r="J71" s="39" t="s">
        <v>105</v>
      </c>
      <c r="K71" s="51">
        <v>68116</v>
      </c>
      <c r="O71" s="16">
        <f>COUNTIF('Sede Med Ok'!$C:$C,'Cajazeiras Med OK'!C71) + COUNTIF('Barra Med OK'!$C:$C,'Cajazeiras Med OK'!C71) + COUNTIF('Boca do Rio Med OK'!$C:$C,'Cajazeiras Med OK'!C71) + COUNTIF('Brotas Med OK'!$C:$C,'Cajazeiras Med OK'!C71) + COUNTIF('Cabula Med OK'!$C:$C,'Cajazeiras Med OK'!C71) + COUNTIF('CH Med OK'!$C:$C,'Cajazeiras Med OK'!C71) + COUNTIF('Itapagipe Med OK'!$C:$C,'Cajazeiras Med OK'!C71) + COUNTIF('Itapuã Med OK'!$C:$C,'Cajazeiras Med OK'!C71) + COUNTIF('Liberdade Med OK'!$C:$C,'Cajazeiras Med OK'!C71) + COUNTIF('Pau da Lima Med OK'!$C:$C,'Cajazeiras Med OK'!C71) + COUNTIF('SCV Med OK'!$C:$C,'Cajazeiras Med OK'!C71) + COUNTIF('Subúrbio Med OK'!$C:$C,'Cajazeiras Med OK'!C71) + COUNTIF('DVIS Med OK'!$C:$C,'Cajazeiras Med OK'!C71) + COUNTIF('CR Med OK'!$C:$C,'Cajazeiras Med OK'!C71) + COUNTIF('CCZ Med OK'!$C:$C,'Cajazeiras Med OK'!C71) + COUNTIF('DRCA Med OK'!$C:$C,'Cajazeiras Med OK'!C71) + COUNTIF('SAMU Med OK'!$C:$C,'Cajazeiras Med OK'!C71) + COUNTIF('ESPS Med OK'!$C:$C,'Cajazeiras Med OK'!C71) + COUNTIF('LACEM Med OK'!$C:$C,'Cajazeiras Med OK'!C71)</f>
        <v>0</v>
      </c>
    </row>
    <row r="72" spans="1:15" ht="13.5" customHeight="1">
      <c r="A72" s="15" t="s">
        <v>18</v>
      </c>
      <c r="B72" s="61">
        <v>45536</v>
      </c>
      <c r="C72" s="51">
        <v>15485</v>
      </c>
      <c r="D72" s="61">
        <v>45658</v>
      </c>
      <c r="E72" s="61">
        <v>45687</v>
      </c>
      <c r="F72" s="42">
        <f t="shared" si="6"/>
        <v>30</v>
      </c>
      <c r="G72" s="13">
        <v>235</v>
      </c>
      <c r="H72" s="14">
        <v>1</v>
      </c>
      <c r="I72" s="237">
        <f t="shared" si="7"/>
        <v>235</v>
      </c>
      <c r="J72" s="39" t="s">
        <v>273</v>
      </c>
      <c r="K72" s="51">
        <v>68116</v>
      </c>
      <c r="O72" s="16">
        <f>COUNTIF('Sede Med Ok'!$C:$C,'Cajazeiras Med OK'!C72) + COUNTIF('Barra Med OK'!$C:$C,'Cajazeiras Med OK'!C72) + COUNTIF('Boca do Rio Med OK'!$C:$C,'Cajazeiras Med OK'!C72) + COUNTIF('Brotas Med OK'!$C:$C,'Cajazeiras Med OK'!C72) + COUNTIF('Cabula Med OK'!$C:$C,'Cajazeiras Med OK'!C72) + COUNTIF('CH Med OK'!$C:$C,'Cajazeiras Med OK'!C72) + COUNTIF('Itapagipe Med OK'!$C:$C,'Cajazeiras Med OK'!C72) + COUNTIF('Itapuã Med OK'!$C:$C,'Cajazeiras Med OK'!C72) + COUNTIF('Liberdade Med OK'!$C:$C,'Cajazeiras Med OK'!C72) + COUNTIF('Pau da Lima Med OK'!$C:$C,'Cajazeiras Med OK'!C72) + COUNTIF('SCV Med OK'!$C:$C,'Cajazeiras Med OK'!C72) + COUNTIF('Subúrbio Med OK'!$C:$C,'Cajazeiras Med OK'!C72) + COUNTIF('DVIS Med OK'!$C:$C,'Cajazeiras Med OK'!C72) + COUNTIF('CR Med OK'!$C:$C,'Cajazeiras Med OK'!C72) + COUNTIF('CCZ Med OK'!$C:$C,'Cajazeiras Med OK'!C72) + COUNTIF('DRCA Med OK'!$C:$C,'Cajazeiras Med OK'!C72) + COUNTIF('SAMU Med OK'!$C:$C,'Cajazeiras Med OK'!C72) + COUNTIF('ESPS Med OK'!$C:$C,'Cajazeiras Med OK'!C72) + COUNTIF('LACEM Med OK'!$C:$C,'Cajazeiras Med OK'!C72)</f>
        <v>0</v>
      </c>
    </row>
    <row r="73" spans="1:15" ht="13.5" customHeight="1">
      <c r="A73" s="15" t="s">
        <v>18</v>
      </c>
      <c r="B73" s="61">
        <v>45536</v>
      </c>
      <c r="C73" s="14">
        <v>253</v>
      </c>
      <c r="D73" s="61">
        <v>45658</v>
      </c>
      <c r="E73" s="61">
        <v>45687</v>
      </c>
      <c r="F73" s="42">
        <f t="shared" si="6"/>
        <v>30</v>
      </c>
      <c r="G73" s="13">
        <v>235</v>
      </c>
      <c r="H73" s="14">
        <v>1</v>
      </c>
      <c r="I73" s="237">
        <f t="shared" si="7"/>
        <v>235</v>
      </c>
      <c r="J73" s="39" t="s">
        <v>195</v>
      </c>
      <c r="K73" s="51">
        <v>68116</v>
      </c>
      <c r="O73" s="16">
        <f>COUNTIF('Sede Med Ok'!$C:$C,'Cajazeiras Med OK'!C73) + COUNTIF('Barra Med OK'!$C:$C,'Cajazeiras Med OK'!C73) + COUNTIF('Boca do Rio Med OK'!$C:$C,'Cajazeiras Med OK'!C73) + COUNTIF('Brotas Med OK'!$C:$C,'Cajazeiras Med OK'!C73) + COUNTIF('Cabula Med OK'!$C:$C,'Cajazeiras Med OK'!C73) + COUNTIF('CH Med OK'!$C:$C,'Cajazeiras Med OK'!C73) + COUNTIF('Itapagipe Med OK'!$C:$C,'Cajazeiras Med OK'!C73) + COUNTIF('Itapuã Med OK'!$C:$C,'Cajazeiras Med OK'!C73) + COUNTIF('Liberdade Med OK'!$C:$C,'Cajazeiras Med OK'!C73) + COUNTIF('Pau da Lima Med OK'!$C:$C,'Cajazeiras Med OK'!C73) + COUNTIF('SCV Med OK'!$C:$C,'Cajazeiras Med OK'!C73) + COUNTIF('Subúrbio Med OK'!$C:$C,'Cajazeiras Med OK'!C73) + COUNTIF('DVIS Med OK'!$C:$C,'Cajazeiras Med OK'!C73) + COUNTIF('CR Med OK'!$C:$C,'Cajazeiras Med OK'!C73) + COUNTIF('CCZ Med OK'!$C:$C,'Cajazeiras Med OK'!C73) + COUNTIF('DRCA Med OK'!$C:$C,'Cajazeiras Med OK'!C73) + COUNTIF('SAMU Med OK'!$C:$C,'Cajazeiras Med OK'!C73) + COUNTIF('ESPS Med OK'!$C:$C,'Cajazeiras Med OK'!C73) + COUNTIF('LACEM Med OK'!$C:$C,'Cajazeiras Med OK'!C73)</f>
        <v>0</v>
      </c>
    </row>
    <row r="74" spans="1:15" ht="13.5" customHeight="1">
      <c r="A74" s="15" t="s">
        <v>18</v>
      </c>
      <c r="B74" s="61">
        <v>45536</v>
      </c>
      <c r="C74" s="14">
        <v>15900</v>
      </c>
      <c r="D74" s="61">
        <v>45658</v>
      </c>
      <c r="E74" s="61">
        <v>45687</v>
      </c>
      <c r="F74" s="42">
        <f t="shared" si="6"/>
        <v>30</v>
      </c>
      <c r="G74" s="13">
        <v>235</v>
      </c>
      <c r="H74" s="14">
        <v>1</v>
      </c>
      <c r="I74" s="237">
        <f t="shared" si="7"/>
        <v>235</v>
      </c>
      <c r="J74" s="39" t="s">
        <v>189</v>
      </c>
      <c r="K74" s="51">
        <v>68116</v>
      </c>
      <c r="O74" s="16">
        <f>COUNTIF('Sede Med Ok'!$C:$C,'Cajazeiras Med OK'!C74) + COUNTIF('Barra Med OK'!$C:$C,'Cajazeiras Med OK'!C74) + COUNTIF('Boca do Rio Med OK'!$C:$C,'Cajazeiras Med OK'!C74) + COUNTIF('Brotas Med OK'!$C:$C,'Cajazeiras Med OK'!C74) + COUNTIF('Cabula Med OK'!$C:$C,'Cajazeiras Med OK'!C74) + COUNTIF('CH Med OK'!$C:$C,'Cajazeiras Med OK'!C74) + COUNTIF('Itapagipe Med OK'!$C:$C,'Cajazeiras Med OK'!C74) + COUNTIF('Itapuã Med OK'!$C:$C,'Cajazeiras Med OK'!C74) + COUNTIF('Liberdade Med OK'!$C:$C,'Cajazeiras Med OK'!C74) + COUNTIF('Pau da Lima Med OK'!$C:$C,'Cajazeiras Med OK'!C74) + COUNTIF('SCV Med OK'!$C:$C,'Cajazeiras Med OK'!C74) + COUNTIF('Subúrbio Med OK'!$C:$C,'Cajazeiras Med OK'!C74) + COUNTIF('DVIS Med OK'!$C:$C,'Cajazeiras Med OK'!C74) + COUNTIF('CR Med OK'!$C:$C,'Cajazeiras Med OK'!C74) + COUNTIF('CCZ Med OK'!$C:$C,'Cajazeiras Med OK'!C74) + COUNTIF('DRCA Med OK'!$C:$C,'Cajazeiras Med OK'!C74) + COUNTIF('SAMU Med OK'!$C:$C,'Cajazeiras Med OK'!C74) + COUNTIF('ESPS Med OK'!$C:$C,'Cajazeiras Med OK'!C74) + COUNTIF('LACEM Med OK'!$C:$C,'Cajazeiras Med OK'!C74)</f>
        <v>0</v>
      </c>
    </row>
    <row r="75" spans="1:15" ht="13.5" customHeight="1">
      <c r="A75" s="15" t="s">
        <v>18</v>
      </c>
      <c r="B75" s="61">
        <v>45536</v>
      </c>
      <c r="C75" s="14">
        <v>14223</v>
      </c>
      <c r="D75" s="61">
        <v>45658</v>
      </c>
      <c r="E75" s="61">
        <v>45687</v>
      </c>
      <c r="F75" s="42">
        <f t="shared" si="6"/>
        <v>30</v>
      </c>
      <c r="G75" s="13">
        <v>235</v>
      </c>
      <c r="H75" s="14">
        <v>1</v>
      </c>
      <c r="I75" s="237">
        <f t="shared" si="7"/>
        <v>235</v>
      </c>
      <c r="J75" s="39" t="s">
        <v>219</v>
      </c>
      <c r="K75" s="51">
        <v>68457</v>
      </c>
      <c r="O75" s="16">
        <f>COUNTIF('Sede Med Ok'!$C:$C,'Cajazeiras Med OK'!C75) + COUNTIF('Barra Med OK'!$C:$C,'Cajazeiras Med OK'!C75) + COUNTIF('Boca do Rio Med OK'!$C:$C,'Cajazeiras Med OK'!C75) + COUNTIF('Brotas Med OK'!$C:$C,'Cajazeiras Med OK'!C75) + COUNTIF('Cabula Med OK'!$C:$C,'Cajazeiras Med OK'!C75) + COUNTIF('CH Med OK'!$C:$C,'Cajazeiras Med OK'!C75) + COUNTIF('Itapagipe Med OK'!$C:$C,'Cajazeiras Med OK'!C75) + COUNTIF('Itapuã Med OK'!$C:$C,'Cajazeiras Med OK'!C75) + COUNTIF('Liberdade Med OK'!$C:$C,'Cajazeiras Med OK'!C75) + COUNTIF('Pau da Lima Med OK'!$C:$C,'Cajazeiras Med OK'!C75) + COUNTIF('SCV Med OK'!$C:$C,'Cajazeiras Med OK'!C75) + COUNTIF('Subúrbio Med OK'!$C:$C,'Cajazeiras Med OK'!C75) + COUNTIF('DVIS Med OK'!$C:$C,'Cajazeiras Med OK'!C75) + COUNTIF('CR Med OK'!$C:$C,'Cajazeiras Med OK'!C75) + COUNTIF('CCZ Med OK'!$C:$C,'Cajazeiras Med OK'!C75) + COUNTIF('DRCA Med OK'!$C:$C,'Cajazeiras Med OK'!C75) + COUNTIF('SAMU Med OK'!$C:$C,'Cajazeiras Med OK'!C75) + COUNTIF('ESPS Med OK'!$C:$C,'Cajazeiras Med OK'!C75) + COUNTIF('LACEM Med OK'!$C:$C,'Cajazeiras Med OK'!C75)</f>
        <v>0</v>
      </c>
    </row>
    <row r="76" spans="1:15" ht="13.5" customHeight="1">
      <c r="A76" s="15" t="s">
        <v>17</v>
      </c>
      <c r="B76" s="61">
        <v>45580</v>
      </c>
      <c r="C76" s="14">
        <v>12220</v>
      </c>
      <c r="D76" s="61">
        <v>45658</v>
      </c>
      <c r="E76" s="61">
        <v>45687</v>
      </c>
      <c r="F76" s="114">
        <f t="shared" si="6"/>
        <v>30</v>
      </c>
      <c r="G76" s="13">
        <v>238</v>
      </c>
      <c r="H76" s="14">
        <v>1</v>
      </c>
      <c r="I76" s="237">
        <f t="shared" si="7"/>
        <v>238</v>
      </c>
      <c r="J76" s="39" t="s">
        <v>216</v>
      </c>
      <c r="K76" s="51">
        <v>70002</v>
      </c>
      <c r="O76" s="16">
        <f>COUNTIF('Sede Med Ok'!$C:$C,'Cajazeiras Med OK'!C76) + COUNTIF('Barra Med OK'!$C:$C,'Cajazeiras Med OK'!C76) + COUNTIF('Boca do Rio Med OK'!$C:$C,'Cajazeiras Med OK'!C76) + COUNTIF('Brotas Med OK'!$C:$C,'Cajazeiras Med OK'!C76) + COUNTIF('Cabula Med OK'!$C:$C,'Cajazeiras Med OK'!C76) + COUNTIF('CH Med OK'!$C:$C,'Cajazeiras Med OK'!C76) + COUNTIF('Itapagipe Med OK'!$C:$C,'Cajazeiras Med OK'!C76) + COUNTIF('Itapuã Med OK'!$C:$C,'Cajazeiras Med OK'!C76) + COUNTIF('Liberdade Med OK'!$C:$C,'Cajazeiras Med OK'!C76) + COUNTIF('Pau da Lima Med OK'!$C:$C,'Cajazeiras Med OK'!C76) + COUNTIF('SCV Med OK'!$C:$C,'Cajazeiras Med OK'!C76) + COUNTIF('Subúrbio Med OK'!$C:$C,'Cajazeiras Med OK'!C76) + COUNTIF('DVIS Med OK'!$C:$C,'Cajazeiras Med OK'!C76) + COUNTIF('CR Med OK'!$C:$C,'Cajazeiras Med OK'!C76) + COUNTIF('CCZ Med OK'!$C:$C,'Cajazeiras Med OK'!C76) + COUNTIF('DRCA Med OK'!$C:$C,'Cajazeiras Med OK'!C76) + COUNTIF('SAMU Med OK'!$C:$C,'Cajazeiras Med OK'!C76) + COUNTIF('ESPS Med OK'!$C:$C,'Cajazeiras Med OK'!C76) + COUNTIF('LACEM Med OK'!$C:$C,'Cajazeiras Med OK'!C76)</f>
        <v>0</v>
      </c>
    </row>
    <row r="77" spans="1:15" ht="13.5" customHeight="1">
      <c r="A77" s="15"/>
      <c r="B77" s="44"/>
      <c r="C77" s="51"/>
      <c r="D77" s="44"/>
      <c r="E77" s="51"/>
      <c r="F77" s="102"/>
      <c r="G77" s="235"/>
      <c r="H77" s="44"/>
      <c r="I77" s="172"/>
      <c r="J77" s="39"/>
      <c r="K77" s="51"/>
      <c r="O77" s="16">
        <f>COUNTIF('Sede Med Ok'!$C:$C,'Cajazeiras Med OK'!C77) + COUNTIF('Barra Med OK'!$C:$C,'Cajazeiras Med OK'!C77) + COUNTIF('Boca do Rio Med OK'!$C:$C,'Cajazeiras Med OK'!C77) + COUNTIF('Brotas Med OK'!$C:$C,'Cajazeiras Med OK'!C77) + COUNTIF('Cabula Med OK'!$C:$C,'Cajazeiras Med OK'!C77) + COUNTIF('CH Med OK'!$C:$C,'Cajazeiras Med OK'!C77) + COUNTIF('Itapagipe Med OK'!$C:$C,'Cajazeiras Med OK'!C77) + COUNTIF('Itapuã Med OK'!$C:$C,'Cajazeiras Med OK'!C77) + COUNTIF('Liberdade Med OK'!$C:$C,'Cajazeiras Med OK'!C77) + COUNTIF('Pau da Lima Med OK'!$C:$C,'Cajazeiras Med OK'!C77) + COUNTIF('SCV Med OK'!$C:$C,'Cajazeiras Med OK'!C77) + COUNTIF('Subúrbio Med OK'!$C:$C,'Cajazeiras Med OK'!C77) + COUNTIF('DVIS Med OK'!$C:$C,'Cajazeiras Med OK'!C77) + COUNTIF('CR Med OK'!$C:$C,'Cajazeiras Med OK'!C77) + COUNTIF('CCZ Med OK'!$C:$C,'Cajazeiras Med OK'!C77) + COUNTIF('DRCA Med OK'!$C:$C,'Cajazeiras Med OK'!C77) + COUNTIF('SAMU Med OK'!$C:$C,'Cajazeiras Med OK'!C77) + COUNTIF('ESPS Med OK'!$C:$C,'Cajazeiras Med OK'!C77) + COUNTIF('LACEM Med OK'!$C:$C,'Cajazeiras Med OK'!C77)</f>
        <v>0</v>
      </c>
    </row>
    <row r="78" spans="1:15" ht="13.5" customHeight="1">
      <c r="A78" s="38" t="s">
        <v>454</v>
      </c>
      <c r="B78" s="10"/>
      <c r="C78" s="10"/>
      <c r="D78" s="107"/>
      <c r="E78" s="107"/>
      <c r="F78" s="37"/>
      <c r="G78" s="234"/>
      <c r="H78" s="11">
        <f>SUM(H71:H77)</f>
        <v>6</v>
      </c>
      <c r="I78" s="148">
        <f>SUM(I71:I77)</f>
        <v>1413</v>
      </c>
      <c r="J78" s="35"/>
      <c r="K78" s="107"/>
      <c r="O78" s="16">
        <f>COUNTIF('Sede Med Ok'!$C:$C,'Cajazeiras Med OK'!C78) + COUNTIF('Barra Med OK'!$C:$C,'Cajazeiras Med OK'!C78) + COUNTIF('Boca do Rio Med OK'!$C:$C,'Cajazeiras Med OK'!C78) + COUNTIF('Brotas Med OK'!$C:$C,'Cajazeiras Med OK'!C78) + COUNTIF('Cabula Med OK'!$C:$C,'Cajazeiras Med OK'!C78) + COUNTIF('CH Med OK'!$C:$C,'Cajazeiras Med OK'!C78) + COUNTIF('Itapagipe Med OK'!$C:$C,'Cajazeiras Med OK'!C78) + COUNTIF('Itapuã Med OK'!$C:$C,'Cajazeiras Med OK'!C78) + COUNTIF('Liberdade Med OK'!$C:$C,'Cajazeiras Med OK'!C78) + COUNTIF('Pau da Lima Med OK'!$C:$C,'Cajazeiras Med OK'!C78) + COUNTIF('SCV Med OK'!$C:$C,'Cajazeiras Med OK'!C78) + COUNTIF('Subúrbio Med OK'!$C:$C,'Cajazeiras Med OK'!C78) + COUNTIF('DVIS Med OK'!$C:$C,'Cajazeiras Med OK'!C78) + COUNTIF('CR Med OK'!$C:$C,'Cajazeiras Med OK'!C78) + COUNTIF('CCZ Med OK'!$C:$C,'Cajazeiras Med OK'!C78) + COUNTIF('DRCA Med OK'!$C:$C,'Cajazeiras Med OK'!C78) + COUNTIF('SAMU Med OK'!$C:$C,'Cajazeiras Med OK'!C78) + COUNTIF('ESPS Med OK'!$C:$C,'Cajazeiras Med OK'!C78) + COUNTIF('LACEM Med OK'!$C:$C,'Cajazeiras Med OK'!C78)</f>
        <v>0</v>
      </c>
    </row>
    <row r="79" spans="1:15" ht="13.5" customHeight="1">
      <c r="B79" s="32"/>
      <c r="C79" s="32"/>
      <c r="D79" s="32"/>
      <c r="E79" s="70"/>
      <c r="F79" s="34"/>
      <c r="G79" s="233"/>
      <c r="H79" s="32"/>
      <c r="I79" s="31"/>
      <c r="J79" s="30"/>
      <c r="K79" s="70"/>
      <c r="O79" s="16">
        <f>COUNTIF('Sede Med Ok'!$C:$C,'Cajazeiras Med OK'!C79) + COUNTIF('Barra Med OK'!$C:$C,'Cajazeiras Med OK'!C79) + COUNTIF('Boca do Rio Med OK'!$C:$C,'Cajazeiras Med OK'!C79) + COUNTIF('Brotas Med OK'!$C:$C,'Cajazeiras Med OK'!C79) + COUNTIF('Cabula Med OK'!$C:$C,'Cajazeiras Med OK'!C79) + COUNTIF('CH Med OK'!$C:$C,'Cajazeiras Med OK'!C79) + COUNTIF('Itapagipe Med OK'!$C:$C,'Cajazeiras Med OK'!C79) + COUNTIF('Itapuã Med OK'!$C:$C,'Cajazeiras Med OK'!C79) + COUNTIF('Liberdade Med OK'!$C:$C,'Cajazeiras Med OK'!C79) + COUNTIF('Pau da Lima Med OK'!$C:$C,'Cajazeiras Med OK'!C79) + COUNTIF('SCV Med OK'!$C:$C,'Cajazeiras Med OK'!C79) + COUNTIF('Subúrbio Med OK'!$C:$C,'Cajazeiras Med OK'!C79) + COUNTIF('DVIS Med OK'!$C:$C,'Cajazeiras Med OK'!C79) + COUNTIF('CR Med OK'!$C:$C,'Cajazeiras Med OK'!C79) + COUNTIF('CCZ Med OK'!$C:$C,'Cajazeiras Med OK'!C79) + COUNTIF('DRCA Med OK'!$C:$C,'Cajazeiras Med OK'!C79) + COUNTIF('SAMU Med OK'!$C:$C,'Cajazeiras Med OK'!C79) + COUNTIF('ESPS Med OK'!$C:$C,'Cajazeiras Med OK'!C79) + COUNTIF('LACEM Med OK'!$C:$C,'Cajazeiras Med OK'!C79)</f>
        <v>0</v>
      </c>
    </row>
    <row r="80" spans="1:15" ht="13.5" customHeight="1">
      <c r="A80" s="15" t="s">
        <v>18</v>
      </c>
      <c r="B80" s="61">
        <v>45536</v>
      </c>
      <c r="C80" s="51">
        <v>15489</v>
      </c>
      <c r="D80" s="61">
        <v>45658</v>
      </c>
      <c r="E80" s="61">
        <v>45687</v>
      </c>
      <c r="F80" s="42">
        <f t="shared" ref="F80:F85" si="8">(E80-D80)+1</f>
        <v>30</v>
      </c>
      <c r="G80" s="13">
        <v>235</v>
      </c>
      <c r="H80" s="14">
        <v>1</v>
      </c>
      <c r="I80" s="237">
        <f t="shared" ref="I80:I85" si="9">G80/30*H80*F80</f>
        <v>235</v>
      </c>
      <c r="J80" s="39" t="s">
        <v>256</v>
      </c>
      <c r="K80" s="51">
        <v>68120</v>
      </c>
      <c r="O80" s="16">
        <f>COUNTIF('Sede Med Ok'!$C:$C,'Cajazeiras Med OK'!C80) + COUNTIF('Barra Med OK'!$C:$C,'Cajazeiras Med OK'!C80) + COUNTIF('Boca do Rio Med OK'!$C:$C,'Cajazeiras Med OK'!C80) + COUNTIF('Brotas Med OK'!$C:$C,'Cajazeiras Med OK'!C80) + COUNTIF('Cabula Med OK'!$C:$C,'Cajazeiras Med OK'!C80) + COUNTIF('CH Med OK'!$C:$C,'Cajazeiras Med OK'!C80) + COUNTIF('Itapagipe Med OK'!$C:$C,'Cajazeiras Med OK'!C80) + COUNTIF('Itapuã Med OK'!$C:$C,'Cajazeiras Med OK'!C80) + COUNTIF('Liberdade Med OK'!$C:$C,'Cajazeiras Med OK'!C80) + COUNTIF('Pau da Lima Med OK'!$C:$C,'Cajazeiras Med OK'!C80) + COUNTIF('SCV Med OK'!$C:$C,'Cajazeiras Med OK'!C80) + COUNTIF('Subúrbio Med OK'!$C:$C,'Cajazeiras Med OK'!C80) + COUNTIF('DVIS Med OK'!$C:$C,'Cajazeiras Med OK'!C80) + COUNTIF('CR Med OK'!$C:$C,'Cajazeiras Med OK'!C80) + COUNTIF('CCZ Med OK'!$C:$C,'Cajazeiras Med OK'!C80) + COUNTIF('DRCA Med OK'!$C:$C,'Cajazeiras Med OK'!C80) + COUNTIF('SAMU Med OK'!$C:$C,'Cajazeiras Med OK'!C80) + COUNTIF('ESPS Med OK'!$C:$C,'Cajazeiras Med OK'!C80) + COUNTIF('LACEM Med OK'!$C:$C,'Cajazeiras Med OK'!C80)</f>
        <v>0</v>
      </c>
    </row>
    <row r="81" spans="1:15" ht="13.5" customHeight="1">
      <c r="A81" s="15" t="s">
        <v>18</v>
      </c>
      <c r="B81" s="61">
        <v>45536</v>
      </c>
      <c r="C81" s="51">
        <v>15490</v>
      </c>
      <c r="D81" s="61">
        <v>45658</v>
      </c>
      <c r="E81" s="61">
        <v>45687</v>
      </c>
      <c r="F81" s="42">
        <f t="shared" si="8"/>
        <v>30</v>
      </c>
      <c r="G81" s="13">
        <v>235</v>
      </c>
      <c r="H81" s="14">
        <v>1</v>
      </c>
      <c r="I81" s="237">
        <f t="shared" si="9"/>
        <v>235</v>
      </c>
      <c r="J81" s="39" t="s">
        <v>220</v>
      </c>
      <c r="K81" s="51">
        <v>68120</v>
      </c>
      <c r="O81" s="16">
        <f>COUNTIF('Sede Med Ok'!$C:$C,'Cajazeiras Med OK'!C81) + COUNTIF('Barra Med OK'!$C:$C,'Cajazeiras Med OK'!C81) + COUNTIF('Boca do Rio Med OK'!$C:$C,'Cajazeiras Med OK'!C81) + COUNTIF('Brotas Med OK'!$C:$C,'Cajazeiras Med OK'!C81) + COUNTIF('Cabula Med OK'!$C:$C,'Cajazeiras Med OK'!C81) + COUNTIF('CH Med OK'!$C:$C,'Cajazeiras Med OK'!C81) + COUNTIF('Itapagipe Med OK'!$C:$C,'Cajazeiras Med OK'!C81) + COUNTIF('Itapuã Med OK'!$C:$C,'Cajazeiras Med OK'!C81) + COUNTIF('Liberdade Med OK'!$C:$C,'Cajazeiras Med OK'!C81) + COUNTIF('Pau da Lima Med OK'!$C:$C,'Cajazeiras Med OK'!C81) + COUNTIF('SCV Med OK'!$C:$C,'Cajazeiras Med OK'!C81) + COUNTIF('Subúrbio Med OK'!$C:$C,'Cajazeiras Med OK'!C81) + COUNTIF('DVIS Med OK'!$C:$C,'Cajazeiras Med OK'!C81) + COUNTIF('CR Med OK'!$C:$C,'Cajazeiras Med OK'!C81) + COUNTIF('CCZ Med OK'!$C:$C,'Cajazeiras Med OK'!C81) + COUNTIF('DRCA Med OK'!$C:$C,'Cajazeiras Med OK'!C81) + COUNTIF('SAMU Med OK'!$C:$C,'Cajazeiras Med OK'!C81) + COUNTIF('ESPS Med OK'!$C:$C,'Cajazeiras Med OK'!C81) + COUNTIF('LACEM Med OK'!$C:$C,'Cajazeiras Med OK'!C81)</f>
        <v>0</v>
      </c>
    </row>
    <row r="82" spans="1:15" ht="13.5" customHeight="1">
      <c r="A82" s="15" t="s">
        <v>18</v>
      </c>
      <c r="B82" s="61">
        <v>45536</v>
      </c>
      <c r="C82" s="51">
        <v>15491</v>
      </c>
      <c r="D82" s="61">
        <v>45658</v>
      </c>
      <c r="E82" s="61">
        <v>45687</v>
      </c>
      <c r="F82" s="42">
        <f t="shared" si="8"/>
        <v>30</v>
      </c>
      <c r="G82" s="13">
        <v>235</v>
      </c>
      <c r="H82" s="14">
        <v>1</v>
      </c>
      <c r="I82" s="237">
        <f t="shared" si="9"/>
        <v>235</v>
      </c>
      <c r="J82" s="39" t="s">
        <v>182</v>
      </c>
      <c r="K82" s="51">
        <v>68120</v>
      </c>
      <c r="O82" s="16">
        <f>COUNTIF('Sede Med Ok'!$C:$C,'Cajazeiras Med OK'!C82) + COUNTIF('Barra Med OK'!$C:$C,'Cajazeiras Med OK'!C82) + COUNTIF('Boca do Rio Med OK'!$C:$C,'Cajazeiras Med OK'!C82) + COUNTIF('Brotas Med OK'!$C:$C,'Cajazeiras Med OK'!C82) + COUNTIF('Cabula Med OK'!$C:$C,'Cajazeiras Med OK'!C82) + COUNTIF('CH Med OK'!$C:$C,'Cajazeiras Med OK'!C82) + COUNTIF('Itapagipe Med OK'!$C:$C,'Cajazeiras Med OK'!C82) + COUNTIF('Itapuã Med OK'!$C:$C,'Cajazeiras Med OK'!C82) + COUNTIF('Liberdade Med OK'!$C:$C,'Cajazeiras Med OK'!C82) + COUNTIF('Pau da Lima Med OK'!$C:$C,'Cajazeiras Med OK'!C82) + COUNTIF('SCV Med OK'!$C:$C,'Cajazeiras Med OK'!C82) + COUNTIF('Subúrbio Med OK'!$C:$C,'Cajazeiras Med OK'!C82) + COUNTIF('DVIS Med OK'!$C:$C,'Cajazeiras Med OK'!C82) + COUNTIF('CR Med OK'!$C:$C,'Cajazeiras Med OK'!C82) + COUNTIF('CCZ Med OK'!$C:$C,'Cajazeiras Med OK'!C82) + COUNTIF('DRCA Med OK'!$C:$C,'Cajazeiras Med OK'!C82) + COUNTIF('SAMU Med OK'!$C:$C,'Cajazeiras Med OK'!C82) + COUNTIF('ESPS Med OK'!$C:$C,'Cajazeiras Med OK'!C82) + COUNTIF('LACEM Med OK'!$C:$C,'Cajazeiras Med OK'!C82)</f>
        <v>0</v>
      </c>
    </row>
    <row r="83" spans="1:15" ht="13.5" customHeight="1">
      <c r="A83" s="15" t="s">
        <v>18</v>
      </c>
      <c r="B83" s="61">
        <v>45536</v>
      </c>
      <c r="C83" s="14">
        <v>15492</v>
      </c>
      <c r="D83" s="61">
        <v>45658</v>
      </c>
      <c r="E83" s="61">
        <v>45687</v>
      </c>
      <c r="F83" s="42">
        <f t="shared" si="8"/>
        <v>30</v>
      </c>
      <c r="G83" s="13">
        <v>235</v>
      </c>
      <c r="H83" s="14">
        <v>1</v>
      </c>
      <c r="I83" s="237">
        <f t="shared" si="9"/>
        <v>235</v>
      </c>
      <c r="J83" s="39" t="s">
        <v>453</v>
      </c>
      <c r="K83" s="51">
        <v>68120</v>
      </c>
      <c r="O83" s="16">
        <f>COUNTIF('Sede Med Ok'!$C:$C,'Cajazeiras Med OK'!C83) + COUNTIF('Barra Med OK'!$C:$C,'Cajazeiras Med OK'!C83) + COUNTIF('Boca do Rio Med OK'!$C:$C,'Cajazeiras Med OK'!C83) + COUNTIF('Brotas Med OK'!$C:$C,'Cajazeiras Med OK'!C83) + COUNTIF('Cabula Med OK'!$C:$C,'Cajazeiras Med OK'!C83) + COUNTIF('CH Med OK'!$C:$C,'Cajazeiras Med OK'!C83) + COUNTIF('Itapagipe Med OK'!$C:$C,'Cajazeiras Med OK'!C83) + COUNTIF('Itapuã Med OK'!$C:$C,'Cajazeiras Med OK'!C83) + COUNTIF('Liberdade Med OK'!$C:$C,'Cajazeiras Med OK'!C83) + COUNTIF('Pau da Lima Med OK'!$C:$C,'Cajazeiras Med OK'!C83) + COUNTIF('SCV Med OK'!$C:$C,'Cajazeiras Med OK'!C83) + COUNTIF('Subúrbio Med OK'!$C:$C,'Cajazeiras Med OK'!C83) + COUNTIF('DVIS Med OK'!$C:$C,'Cajazeiras Med OK'!C83) + COUNTIF('CR Med OK'!$C:$C,'Cajazeiras Med OK'!C83) + COUNTIF('CCZ Med OK'!$C:$C,'Cajazeiras Med OK'!C83) + COUNTIF('DRCA Med OK'!$C:$C,'Cajazeiras Med OK'!C83) + COUNTIF('SAMU Med OK'!$C:$C,'Cajazeiras Med OK'!C83) + COUNTIF('ESPS Med OK'!$C:$C,'Cajazeiras Med OK'!C83) + COUNTIF('LACEM Med OK'!$C:$C,'Cajazeiras Med OK'!C83)</f>
        <v>0</v>
      </c>
    </row>
    <row r="84" spans="1:15" ht="13.5" customHeight="1">
      <c r="A84" s="15" t="s">
        <v>18</v>
      </c>
      <c r="B84" s="61">
        <v>45536</v>
      </c>
      <c r="C84" s="14">
        <v>15493</v>
      </c>
      <c r="D84" s="61">
        <v>45658</v>
      </c>
      <c r="E84" s="61">
        <v>45687</v>
      </c>
      <c r="F84" s="42">
        <f t="shared" si="8"/>
        <v>30</v>
      </c>
      <c r="G84" s="13">
        <v>235</v>
      </c>
      <c r="H84" s="14">
        <v>1</v>
      </c>
      <c r="I84" s="237">
        <f t="shared" si="9"/>
        <v>235</v>
      </c>
      <c r="J84" s="39" t="s">
        <v>112</v>
      </c>
      <c r="K84" s="51">
        <v>68120</v>
      </c>
      <c r="O84" s="16">
        <f>COUNTIF('Sede Med Ok'!$C:$C,'Cajazeiras Med OK'!C84) + COUNTIF('Barra Med OK'!$C:$C,'Cajazeiras Med OK'!C84) + COUNTIF('Boca do Rio Med OK'!$C:$C,'Cajazeiras Med OK'!C84) + COUNTIF('Brotas Med OK'!$C:$C,'Cajazeiras Med OK'!C84) + COUNTIF('Cabula Med OK'!$C:$C,'Cajazeiras Med OK'!C84) + COUNTIF('CH Med OK'!$C:$C,'Cajazeiras Med OK'!C84) + COUNTIF('Itapagipe Med OK'!$C:$C,'Cajazeiras Med OK'!C84) + COUNTIF('Itapuã Med OK'!$C:$C,'Cajazeiras Med OK'!C84) + COUNTIF('Liberdade Med OK'!$C:$C,'Cajazeiras Med OK'!C84) + COUNTIF('Pau da Lima Med OK'!$C:$C,'Cajazeiras Med OK'!C84) + COUNTIF('SCV Med OK'!$C:$C,'Cajazeiras Med OK'!C84) + COUNTIF('Subúrbio Med OK'!$C:$C,'Cajazeiras Med OK'!C84) + COUNTIF('DVIS Med OK'!$C:$C,'Cajazeiras Med OK'!C84) + COUNTIF('CR Med OK'!$C:$C,'Cajazeiras Med OK'!C84) + COUNTIF('CCZ Med OK'!$C:$C,'Cajazeiras Med OK'!C84) + COUNTIF('DRCA Med OK'!$C:$C,'Cajazeiras Med OK'!C84) + COUNTIF('SAMU Med OK'!$C:$C,'Cajazeiras Med OK'!C84) + COUNTIF('ESPS Med OK'!$C:$C,'Cajazeiras Med OK'!C84) + COUNTIF('LACEM Med OK'!$C:$C,'Cajazeiras Med OK'!C84)</f>
        <v>0</v>
      </c>
    </row>
    <row r="85" spans="1:15" ht="13.5" customHeight="1">
      <c r="A85" s="15" t="s">
        <v>18</v>
      </c>
      <c r="B85" s="61">
        <v>45536</v>
      </c>
      <c r="C85" s="14">
        <v>15494</v>
      </c>
      <c r="D85" s="61">
        <v>45658</v>
      </c>
      <c r="E85" s="61">
        <v>45687</v>
      </c>
      <c r="F85" s="42">
        <f t="shared" si="8"/>
        <v>30</v>
      </c>
      <c r="G85" s="13">
        <v>235</v>
      </c>
      <c r="H85" s="14">
        <v>1</v>
      </c>
      <c r="I85" s="237">
        <f t="shared" si="9"/>
        <v>235</v>
      </c>
      <c r="J85" s="39" t="s">
        <v>143</v>
      </c>
      <c r="K85" s="51">
        <v>68120</v>
      </c>
      <c r="O85" s="16">
        <f>COUNTIF('Sede Med Ok'!$C:$C,'Cajazeiras Med OK'!C85) + COUNTIF('Barra Med OK'!$C:$C,'Cajazeiras Med OK'!C85) + COUNTIF('Boca do Rio Med OK'!$C:$C,'Cajazeiras Med OK'!C85) + COUNTIF('Brotas Med OK'!$C:$C,'Cajazeiras Med OK'!C85) + COUNTIF('Cabula Med OK'!$C:$C,'Cajazeiras Med OK'!C85) + COUNTIF('CH Med OK'!$C:$C,'Cajazeiras Med OK'!C85) + COUNTIF('Itapagipe Med OK'!$C:$C,'Cajazeiras Med OK'!C85) + COUNTIF('Itapuã Med OK'!$C:$C,'Cajazeiras Med OK'!C85) + COUNTIF('Liberdade Med OK'!$C:$C,'Cajazeiras Med OK'!C85) + COUNTIF('Pau da Lima Med OK'!$C:$C,'Cajazeiras Med OK'!C85) + COUNTIF('SCV Med OK'!$C:$C,'Cajazeiras Med OK'!C85) + COUNTIF('Subúrbio Med OK'!$C:$C,'Cajazeiras Med OK'!C85) + COUNTIF('DVIS Med OK'!$C:$C,'Cajazeiras Med OK'!C85) + COUNTIF('CR Med OK'!$C:$C,'Cajazeiras Med OK'!C85) + COUNTIF('CCZ Med OK'!$C:$C,'Cajazeiras Med OK'!C85) + COUNTIF('DRCA Med OK'!$C:$C,'Cajazeiras Med OK'!C85) + COUNTIF('SAMU Med OK'!$C:$C,'Cajazeiras Med OK'!C85) + COUNTIF('ESPS Med OK'!$C:$C,'Cajazeiras Med OK'!C85) + COUNTIF('LACEM Med OK'!$C:$C,'Cajazeiras Med OK'!C85)</f>
        <v>0</v>
      </c>
    </row>
    <row r="86" spans="1:15" ht="13.5" customHeight="1">
      <c r="A86" s="15"/>
      <c r="B86" s="61"/>
      <c r="C86" s="44"/>
      <c r="D86" s="44"/>
      <c r="E86" s="51"/>
      <c r="F86" s="102"/>
      <c r="G86" s="235"/>
      <c r="H86" s="44"/>
      <c r="I86" s="172"/>
      <c r="J86" s="39"/>
      <c r="K86" s="51"/>
      <c r="O86" s="16">
        <f>COUNTIF('Sede Med Ok'!$C:$C,'Cajazeiras Med OK'!C86) + COUNTIF('Barra Med OK'!$C:$C,'Cajazeiras Med OK'!C86) + COUNTIF('Boca do Rio Med OK'!$C:$C,'Cajazeiras Med OK'!C86) + COUNTIF('Brotas Med OK'!$C:$C,'Cajazeiras Med OK'!C86) + COUNTIF('Cabula Med OK'!$C:$C,'Cajazeiras Med OK'!C86) + COUNTIF('CH Med OK'!$C:$C,'Cajazeiras Med OK'!C86) + COUNTIF('Itapagipe Med OK'!$C:$C,'Cajazeiras Med OK'!C86) + COUNTIF('Itapuã Med OK'!$C:$C,'Cajazeiras Med OK'!C86) + COUNTIF('Liberdade Med OK'!$C:$C,'Cajazeiras Med OK'!C86) + COUNTIF('Pau da Lima Med OK'!$C:$C,'Cajazeiras Med OK'!C86) + COUNTIF('SCV Med OK'!$C:$C,'Cajazeiras Med OK'!C86) + COUNTIF('Subúrbio Med OK'!$C:$C,'Cajazeiras Med OK'!C86) + COUNTIF('DVIS Med OK'!$C:$C,'Cajazeiras Med OK'!C86) + COUNTIF('CR Med OK'!$C:$C,'Cajazeiras Med OK'!C86) + COUNTIF('CCZ Med OK'!$C:$C,'Cajazeiras Med OK'!C86) + COUNTIF('DRCA Med OK'!$C:$C,'Cajazeiras Med OK'!C86) + COUNTIF('SAMU Med OK'!$C:$C,'Cajazeiras Med OK'!C86) + COUNTIF('ESPS Med OK'!$C:$C,'Cajazeiras Med OK'!C86) + COUNTIF('LACEM Med OK'!$C:$C,'Cajazeiras Med OK'!C86)</f>
        <v>0</v>
      </c>
    </row>
    <row r="87" spans="1:15" ht="13.5" customHeight="1">
      <c r="A87" s="38" t="s">
        <v>452</v>
      </c>
      <c r="B87" s="10"/>
      <c r="C87" s="10"/>
      <c r="D87" s="107"/>
      <c r="E87" s="107"/>
      <c r="F87" s="37"/>
      <c r="G87" s="234"/>
      <c r="H87" s="11">
        <f>SUM(H80:H86)</f>
        <v>6</v>
      </c>
      <c r="I87" s="148">
        <f>SUM(I80:I86)</f>
        <v>1410</v>
      </c>
      <c r="J87" s="35"/>
      <c r="K87" s="107"/>
      <c r="O87" s="16">
        <f>COUNTIF('Sede Med Ok'!$C:$C,'Cajazeiras Med OK'!C87) + COUNTIF('Barra Med OK'!$C:$C,'Cajazeiras Med OK'!C87) + COUNTIF('Boca do Rio Med OK'!$C:$C,'Cajazeiras Med OK'!C87) + COUNTIF('Brotas Med OK'!$C:$C,'Cajazeiras Med OK'!C87) + COUNTIF('Cabula Med OK'!$C:$C,'Cajazeiras Med OK'!C87) + COUNTIF('CH Med OK'!$C:$C,'Cajazeiras Med OK'!C87) + COUNTIF('Itapagipe Med OK'!$C:$C,'Cajazeiras Med OK'!C87) + COUNTIF('Itapuã Med OK'!$C:$C,'Cajazeiras Med OK'!C87) + COUNTIF('Liberdade Med OK'!$C:$C,'Cajazeiras Med OK'!C87) + COUNTIF('Pau da Lima Med OK'!$C:$C,'Cajazeiras Med OK'!C87) + COUNTIF('SCV Med OK'!$C:$C,'Cajazeiras Med OK'!C87) + COUNTIF('Subúrbio Med OK'!$C:$C,'Cajazeiras Med OK'!C87) + COUNTIF('DVIS Med OK'!$C:$C,'Cajazeiras Med OK'!C87) + COUNTIF('CR Med OK'!$C:$C,'Cajazeiras Med OK'!C87) + COUNTIF('CCZ Med OK'!$C:$C,'Cajazeiras Med OK'!C87) + COUNTIF('DRCA Med OK'!$C:$C,'Cajazeiras Med OK'!C87) + COUNTIF('SAMU Med OK'!$C:$C,'Cajazeiras Med OK'!C87) + COUNTIF('ESPS Med OK'!$C:$C,'Cajazeiras Med OK'!C87) + COUNTIF('LACEM Med OK'!$C:$C,'Cajazeiras Med OK'!C87)</f>
        <v>0</v>
      </c>
    </row>
    <row r="88" spans="1:15" ht="13.5" customHeight="1">
      <c r="B88" s="32"/>
      <c r="C88" s="32"/>
      <c r="D88" s="32"/>
      <c r="E88" s="70"/>
      <c r="F88" s="34"/>
      <c r="G88" s="233"/>
      <c r="H88" s="32"/>
      <c r="I88" s="31"/>
      <c r="J88" s="30"/>
      <c r="K88" s="70"/>
      <c r="O88" s="16">
        <f>COUNTIF('Sede Med Ok'!$C:$C,'Cajazeiras Med OK'!C88) + COUNTIF('Barra Med OK'!$C:$C,'Cajazeiras Med OK'!C88) + COUNTIF('Boca do Rio Med OK'!$C:$C,'Cajazeiras Med OK'!C88) + COUNTIF('Brotas Med OK'!$C:$C,'Cajazeiras Med OK'!C88) + COUNTIF('Cabula Med OK'!$C:$C,'Cajazeiras Med OK'!C88) + COUNTIF('CH Med OK'!$C:$C,'Cajazeiras Med OK'!C88) + COUNTIF('Itapagipe Med OK'!$C:$C,'Cajazeiras Med OK'!C88) + COUNTIF('Itapuã Med OK'!$C:$C,'Cajazeiras Med OK'!C88) + COUNTIF('Liberdade Med OK'!$C:$C,'Cajazeiras Med OK'!C88) + COUNTIF('Pau da Lima Med OK'!$C:$C,'Cajazeiras Med OK'!C88) + COUNTIF('SCV Med OK'!$C:$C,'Cajazeiras Med OK'!C88) + COUNTIF('Subúrbio Med OK'!$C:$C,'Cajazeiras Med OK'!C88) + COUNTIF('DVIS Med OK'!$C:$C,'Cajazeiras Med OK'!C88) + COUNTIF('CR Med OK'!$C:$C,'Cajazeiras Med OK'!C88) + COUNTIF('CCZ Med OK'!$C:$C,'Cajazeiras Med OK'!C88) + COUNTIF('DRCA Med OK'!$C:$C,'Cajazeiras Med OK'!C88) + COUNTIF('SAMU Med OK'!$C:$C,'Cajazeiras Med OK'!C88) + COUNTIF('ESPS Med OK'!$C:$C,'Cajazeiras Med OK'!C88) + COUNTIF('LACEM Med OK'!$C:$C,'Cajazeiras Med OK'!C88)</f>
        <v>0</v>
      </c>
    </row>
    <row r="89" spans="1:15" ht="13.5" customHeight="1">
      <c r="A89" s="15" t="s">
        <v>18</v>
      </c>
      <c r="B89" s="61">
        <v>45536</v>
      </c>
      <c r="C89" s="51">
        <v>15495</v>
      </c>
      <c r="D89" s="61">
        <v>45658</v>
      </c>
      <c r="E89" s="61">
        <v>45687</v>
      </c>
      <c r="F89" s="42">
        <f t="shared" ref="F89:F99" si="10">(E89-D89)+1</f>
        <v>30</v>
      </c>
      <c r="G89" s="13">
        <v>235</v>
      </c>
      <c r="H89" s="14">
        <v>1</v>
      </c>
      <c r="I89" s="237">
        <f>G89/30*H89*F89</f>
        <v>235</v>
      </c>
      <c r="J89" s="39" t="s">
        <v>195</v>
      </c>
      <c r="K89" s="51">
        <v>68126</v>
      </c>
      <c r="O89" s="16">
        <f>COUNTIF('Sede Med Ok'!$C:$C,'Cajazeiras Med OK'!C89) + COUNTIF('Barra Med OK'!$C:$C,'Cajazeiras Med OK'!C89) + COUNTIF('Boca do Rio Med OK'!$C:$C,'Cajazeiras Med OK'!C89) + COUNTIF('Brotas Med OK'!$C:$C,'Cajazeiras Med OK'!C89) + COUNTIF('Cabula Med OK'!$C:$C,'Cajazeiras Med OK'!C89) + COUNTIF('CH Med OK'!$C:$C,'Cajazeiras Med OK'!C89) + COUNTIF('Itapagipe Med OK'!$C:$C,'Cajazeiras Med OK'!C89) + COUNTIF('Itapuã Med OK'!$C:$C,'Cajazeiras Med OK'!C89) + COUNTIF('Liberdade Med OK'!$C:$C,'Cajazeiras Med OK'!C89) + COUNTIF('Pau da Lima Med OK'!$C:$C,'Cajazeiras Med OK'!C89) + COUNTIF('SCV Med OK'!$C:$C,'Cajazeiras Med OK'!C89) + COUNTIF('Subúrbio Med OK'!$C:$C,'Cajazeiras Med OK'!C89) + COUNTIF('DVIS Med OK'!$C:$C,'Cajazeiras Med OK'!C89) + COUNTIF('CR Med OK'!$C:$C,'Cajazeiras Med OK'!C89) + COUNTIF('CCZ Med OK'!$C:$C,'Cajazeiras Med OK'!C89) + COUNTIF('DRCA Med OK'!$C:$C,'Cajazeiras Med OK'!C89) + COUNTIF('SAMU Med OK'!$C:$C,'Cajazeiras Med OK'!C89) + COUNTIF('ESPS Med OK'!$C:$C,'Cajazeiras Med OK'!C89) + COUNTIF('LACEM Med OK'!$C:$C,'Cajazeiras Med OK'!C89)</f>
        <v>0</v>
      </c>
    </row>
    <row r="90" spans="1:15" ht="13.5" customHeight="1">
      <c r="A90" s="15" t="s">
        <v>18</v>
      </c>
      <c r="B90" s="61">
        <v>45536</v>
      </c>
      <c r="C90" s="51">
        <v>15496</v>
      </c>
      <c r="D90" s="61">
        <v>45658</v>
      </c>
      <c r="E90" s="61">
        <v>45687</v>
      </c>
      <c r="F90" s="42">
        <f t="shared" si="10"/>
        <v>30</v>
      </c>
      <c r="G90" s="13">
        <v>235</v>
      </c>
      <c r="H90" s="14">
        <v>1</v>
      </c>
      <c r="I90" s="237">
        <f t="shared" ref="I90:I98" si="11">G90/30*H90*F90</f>
        <v>235</v>
      </c>
      <c r="J90" s="39" t="s">
        <v>210</v>
      </c>
      <c r="K90" s="51">
        <v>68126</v>
      </c>
      <c r="O90" s="16">
        <f>COUNTIF('Sede Med Ok'!$C:$C,'Cajazeiras Med OK'!C90) + COUNTIF('Barra Med OK'!$C:$C,'Cajazeiras Med OK'!C90) + COUNTIF('Boca do Rio Med OK'!$C:$C,'Cajazeiras Med OK'!C90) + COUNTIF('Brotas Med OK'!$C:$C,'Cajazeiras Med OK'!C90) + COUNTIF('Cabula Med OK'!$C:$C,'Cajazeiras Med OK'!C90) + COUNTIF('CH Med OK'!$C:$C,'Cajazeiras Med OK'!C90) + COUNTIF('Itapagipe Med OK'!$C:$C,'Cajazeiras Med OK'!C90) + COUNTIF('Itapuã Med OK'!$C:$C,'Cajazeiras Med OK'!C90) + COUNTIF('Liberdade Med OK'!$C:$C,'Cajazeiras Med OK'!C90) + COUNTIF('Pau da Lima Med OK'!$C:$C,'Cajazeiras Med OK'!C90) + COUNTIF('SCV Med OK'!$C:$C,'Cajazeiras Med OK'!C90) + COUNTIF('Subúrbio Med OK'!$C:$C,'Cajazeiras Med OK'!C90) + COUNTIF('DVIS Med OK'!$C:$C,'Cajazeiras Med OK'!C90) + COUNTIF('CR Med OK'!$C:$C,'Cajazeiras Med OK'!C90) + COUNTIF('CCZ Med OK'!$C:$C,'Cajazeiras Med OK'!C90) + COUNTIF('DRCA Med OK'!$C:$C,'Cajazeiras Med OK'!C90) + COUNTIF('SAMU Med OK'!$C:$C,'Cajazeiras Med OK'!C90) + COUNTIF('ESPS Med OK'!$C:$C,'Cajazeiras Med OK'!C90) + COUNTIF('LACEM Med OK'!$C:$C,'Cajazeiras Med OK'!C90)</f>
        <v>0</v>
      </c>
    </row>
    <row r="91" spans="1:15" ht="13.5" customHeight="1">
      <c r="A91" s="15" t="s">
        <v>18</v>
      </c>
      <c r="B91" s="61">
        <v>45536</v>
      </c>
      <c r="C91" s="51">
        <v>15497</v>
      </c>
      <c r="D91" s="61">
        <v>45658</v>
      </c>
      <c r="E91" s="61">
        <v>45687</v>
      </c>
      <c r="F91" s="42">
        <f t="shared" si="10"/>
        <v>30</v>
      </c>
      <c r="G91" s="13">
        <v>235</v>
      </c>
      <c r="H91" s="14">
        <v>1</v>
      </c>
      <c r="I91" s="237">
        <f t="shared" si="11"/>
        <v>235</v>
      </c>
      <c r="J91" s="39" t="s">
        <v>451</v>
      </c>
      <c r="K91" s="51">
        <v>68126</v>
      </c>
      <c r="O91" s="16">
        <f>COUNTIF('Sede Med Ok'!$C:$C,'Cajazeiras Med OK'!C91) + COUNTIF('Barra Med OK'!$C:$C,'Cajazeiras Med OK'!C91) + COUNTIF('Boca do Rio Med OK'!$C:$C,'Cajazeiras Med OK'!C91) + COUNTIF('Brotas Med OK'!$C:$C,'Cajazeiras Med OK'!C91) + COUNTIF('Cabula Med OK'!$C:$C,'Cajazeiras Med OK'!C91) + COUNTIF('CH Med OK'!$C:$C,'Cajazeiras Med OK'!C91) + COUNTIF('Itapagipe Med OK'!$C:$C,'Cajazeiras Med OK'!C91) + COUNTIF('Itapuã Med OK'!$C:$C,'Cajazeiras Med OK'!C91) + COUNTIF('Liberdade Med OK'!$C:$C,'Cajazeiras Med OK'!C91) + COUNTIF('Pau da Lima Med OK'!$C:$C,'Cajazeiras Med OK'!C91) + COUNTIF('SCV Med OK'!$C:$C,'Cajazeiras Med OK'!C91) + COUNTIF('Subúrbio Med OK'!$C:$C,'Cajazeiras Med OK'!C91) + COUNTIF('DVIS Med OK'!$C:$C,'Cajazeiras Med OK'!C91) + COUNTIF('CR Med OK'!$C:$C,'Cajazeiras Med OK'!C91) + COUNTIF('CCZ Med OK'!$C:$C,'Cajazeiras Med OK'!C91) + COUNTIF('DRCA Med OK'!$C:$C,'Cajazeiras Med OK'!C91) + COUNTIF('SAMU Med OK'!$C:$C,'Cajazeiras Med OK'!C91) + COUNTIF('ESPS Med OK'!$C:$C,'Cajazeiras Med OK'!C91) + COUNTIF('LACEM Med OK'!$C:$C,'Cajazeiras Med OK'!C91)</f>
        <v>0</v>
      </c>
    </row>
    <row r="92" spans="1:15" ht="13.5" customHeight="1">
      <c r="A92" s="15" t="s">
        <v>18</v>
      </c>
      <c r="B92" s="61">
        <v>45536</v>
      </c>
      <c r="C92" s="51">
        <v>15498</v>
      </c>
      <c r="D92" s="61">
        <v>45658</v>
      </c>
      <c r="E92" s="61">
        <v>45687</v>
      </c>
      <c r="F92" s="42">
        <f t="shared" si="10"/>
        <v>30</v>
      </c>
      <c r="G92" s="13">
        <v>235</v>
      </c>
      <c r="H92" s="14">
        <v>1</v>
      </c>
      <c r="I92" s="237">
        <f t="shared" si="11"/>
        <v>235</v>
      </c>
      <c r="J92" s="39" t="s">
        <v>194</v>
      </c>
      <c r="K92" s="51">
        <v>68126</v>
      </c>
      <c r="O92" s="16">
        <f>COUNTIF('Sede Med Ok'!$C:$C,'Cajazeiras Med OK'!C92) + COUNTIF('Barra Med OK'!$C:$C,'Cajazeiras Med OK'!C92) + COUNTIF('Boca do Rio Med OK'!$C:$C,'Cajazeiras Med OK'!C92) + COUNTIF('Brotas Med OK'!$C:$C,'Cajazeiras Med OK'!C92) + COUNTIF('Cabula Med OK'!$C:$C,'Cajazeiras Med OK'!C92) + COUNTIF('CH Med OK'!$C:$C,'Cajazeiras Med OK'!C92) + COUNTIF('Itapagipe Med OK'!$C:$C,'Cajazeiras Med OK'!C92) + COUNTIF('Itapuã Med OK'!$C:$C,'Cajazeiras Med OK'!C92) + COUNTIF('Liberdade Med OK'!$C:$C,'Cajazeiras Med OK'!C92) + COUNTIF('Pau da Lima Med OK'!$C:$C,'Cajazeiras Med OK'!C92) + COUNTIF('SCV Med OK'!$C:$C,'Cajazeiras Med OK'!C92) + COUNTIF('Subúrbio Med OK'!$C:$C,'Cajazeiras Med OK'!C92) + COUNTIF('DVIS Med OK'!$C:$C,'Cajazeiras Med OK'!C92) + COUNTIF('CR Med OK'!$C:$C,'Cajazeiras Med OK'!C92) + COUNTIF('CCZ Med OK'!$C:$C,'Cajazeiras Med OK'!C92) + COUNTIF('DRCA Med OK'!$C:$C,'Cajazeiras Med OK'!C92) + COUNTIF('SAMU Med OK'!$C:$C,'Cajazeiras Med OK'!C92) + COUNTIF('ESPS Med OK'!$C:$C,'Cajazeiras Med OK'!C92) + COUNTIF('LACEM Med OK'!$C:$C,'Cajazeiras Med OK'!C92)</f>
        <v>0</v>
      </c>
    </row>
    <row r="93" spans="1:15" ht="13.5" customHeight="1">
      <c r="A93" s="15" t="s">
        <v>18</v>
      </c>
      <c r="B93" s="61">
        <v>45536</v>
      </c>
      <c r="C93" s="51">
        <v>15499</v>
      </c>
      <c r="D93" s="61">
        <v>45658</v>
      </c>
      <c r="E93" s="61">
        <v>45687</v>
      </c>
      <c r="F93" s="42">
        <f t="shared" si="10"/>
        <v>30</v>
      </c>
      <c r="G93" s="13">
        <v>235</v>
      </c>
      <c r="H93" s="14">
        <v>1</v>
      </c>
      <c r="I93" s="237">
        <f t="shared" si="11"/>
        <v>235</v>
      </c>
      <c r="J93" s="39" t="s">
        <v>450</v>
      </c>
      <c r="K93" s="51">
        <v>68126</v>
      </c>
      <c r="O93" s="16">
        <f>COUNTIF('Sede Med Ok'!$C:$C,'Cajazeiras Med OK'!C93) + COUNTIF('Barra Med OK'!$C:$C,'Cajazeiras Med OK'!C93) + COUNTIF('Boca do Rio Med OK'!$C:$C,'Cajazeiras Med OK'!C93) + COUNTIF('Brotas Med OK'!$C:$C,'Cajazeiras Med OK'!C93) + COUNTIF('Cabula Med OK'!$C:$C,'Cajazeiras Med OK'!C93) + COUNTIF('CH Med OK'!$C:$C,'Cajazeiras Med OK'!C93) + COUNTIF('Itapagipe Med OK'!$C:$C,'Cajazeiras Med OK'!C93) + COUNTIF('Itapuã Med OK'!$C:$C,'Cajazeiras Med OK'!C93) + COUNTIF('Liberdade Med OK'!$C:$C,'Cajazeiras Med OK'!C93) + COUNTIF('Pau da Lima Med OK'!$C:$C,'Cajazeiras Med OK'!C93) + COUNTIF('SCV Med OK'!$C:$C,'Cajazeiras Med OK'!C93) + COUNTIF('Subúrbio Med OK'!$C:$C,'Cajazeiras Med OK'!C93) + COUNTIF('DVIS Med OK'!$C:$C,'Cajazeiras Med OK'!C93) + COUNTIF('CR Med OK'!$C:$C,'Cajazeiras Med OK'!C93) + COUNTIF('CCZ Med OK'!$C:$C,'Cajazeiras Med OK'!C93) + COUNTIF('DRCA Med OK'!$C:$C,'Cajazeiras Med OK'!C93) + COUNTIF('SAMU Med OK'!$C:$C,'Cajazeiras Med OK'!C93) + COUNTIF('ESPS Med OK'!$C:$C,'Cajazeiras Med OK'!C93) + COUNTIF('LACEM Med OK'!$C:$C,'Cajazeiras Med OK'!C93)</f>
        <v>0</v>
      </c>
    </row>
    <row r="94" spans="1:15" ht="13.5" customHeight="1">
      <c r="A94" s="15" t="s">
        <v>18</v>
      </c>
      <c r="B94" s="61">
        <v>45536</v>
      </c>
      <c r="C94" s="51">
        <v>14246</v>
      </c>
      <c r="D94" s="61">
        <v>45658</v>
      </c>
      <c r="E94" s="61">
        <v>45687</v>
      </c>
      <c r="F94" s="42">
        <f t="shared" si="10"/>
        <v>30</v>
      </c>
      <c r="G94" s="13">
        <v>235</v>
      </c>
      <c r="H94" s="14">
        <v>1</v>
      </c>
      <c r="I94" s="237">
        <f t="shared" si="11"/>
        <v>235</v>
      </c>
      <c r="J94" s="39" t="s">
        <v>448</v>
      </c>
      <c r="K94" s="51">
        <v>68126</v>
      </c>
      <c r="O94" s="16">
        <f>COUNTIF('Sede Med Ok'!$C:$C,'Cajazeiras Med OK'!C94) + COUNTIF('Barra Med OK'!$C:$C,'Cajazeiras Med OK'!C94) + COUNTIF('Boca do Rio Med OK'!$C:$C,'Cajazeiras Med OK'!C94) + COUNTIF('Brotas Med OK'!$C:$C,'Cajazeiras Med OK'!C94) + COUNTIF('Cabula Med OK'!$C:$C,'Cajazeiras Med OK'!C94) + COUNTIF('CH Med OK'!$C:$C,'Cajazeiras Med OK'!C94) + COUNTIF('Itapagipe Med OK'!$C:$C,'Cajazeiras Med OK'!C94) + COUNTIF('Itapuã Med OK'!$C:$C,'Cajazeiras Med OK'!C94) + COUNTIF('Liberdade Med OK'!$C:$C,'Cajazeiras Med OK'!C94) + COUNTIF('Pau da Lima Med OK'!$C:$C,'Cajazeiras Med OK'!C94) + COUNTIF('SCV Med OK'!$C:$C,'Cajazeiras Med OK'!C94) + COUNTIF('Subúrbio Med OK'!$C:$C,'Cajazeiras Med OK'!C94) + COUNTIF('DVIS Med OK'!$C:$C,'Cajazeiras Med OK'!C94) + COUNTIF('CR Med OK'!$C:$C,'Cajazeiras Med OK'!C94) + COUNTIF('CCZ Med OK'!$C:$C,'Cajazeiras Med OK'!C94) + COUNTIF('DRCA Med OK'!$C:$C,'Cajazeiras Med OK'!C94) + COUNTIF('SAMU Med OK'!$C:$C,'Cajazeiras Med OK'!C94) + COUNTIF('ESPS Med OK'!$C:$C,'Cajazeiras Med OK'!C94) + COUNTIF('LACEM Med OK'!$C:$C,'Cajazeiras Med OK'!C94)</f>
        <v>0</v>
      </c>
    </row>
    <row r="95" spans="1:15" ht="13.5" customHeight="1">
      <c r="A95" s="15" t="s">
        <v>18</v>
      </c>
      <c r="B95" s="61">
        <v>45536</v>
      </c>
      <c r="C95" s="51">
        <v>15500</v>
      </c>
      <c r="D95" s="61">
        <v>45658</v>
      </c>
      <c r="E95" s="61">
        <v>45687</v>
      </c>
      <c r="F95" s="42">
        <f t="shared" si="10"/>
        <v>30</v>
      </c>
      <c r="G95" s="13">
        <v>235</v>
      </c>
      <c r="H95" s="14">
        <v>1</v>
      </c>
      <c r="I95" s="237">
        <f t="shared" si="11"/>
        <v>235</v>
      </c>
      <c r="J95" s="39" t="s">
        <v>256</v>
      </c>
      <c r="K95" s="51">
        <v>68126</v>
      </c>
      <c r="O95" s="16">
        <f>COUNTIF('Sede Med Ok'!$C:$C,'Cajazeiras Med OK'!C95) + COUNTIF('Barra Med OK'!$C:$C,'Cajazeiras Med OK'!C95) + COUNTIF('Boca do Rio Med OK'!$C:$C,'Cajazeiras Med OK'!C95) + COUNTIF('Brotas Med OK'!$C:$C,'Cajazeiras Med OK'!C95) + COUNTIF('Cabula Med OK'!$C:$C,'Cajazeiras Med OK'!C95) + COUNTIF('CH Med OK'!$C:$C,'Cajazeiras Med OK'!C95) + COUNTIF('Itapagipe Med OK'!$C:$C,'Cajazeiras Med OK'!C95) + COUNTIF('Itapuã Med OK'!$C:$C,'Cajazeiras Med OK'!C95) + COUNTIF('Liberdade Med OK'!$C:$C,'Cajazeiras Med OK'!C95) + COUNTIF('Pau da Lima Med OK'!$C:$C,'Cajazeiras Med OK'!C95) + COUNTIF('SCV Med OK'!$C:$C,'Cajazeiras Med OK'!C95) + COUNTIF('Subúrbio Med OK'!$C:$C,'Cajazeiras Med OK'!C95) + COUNTIF('DVIS Med OK'!$C:$C,'Cajazeiras Med OK'!C95) + COUNTIF('CR Med OK'!$C:$C,'Cajazeiras Med OK'!C95) + COUNTIF('CCZ Med OK'!$C:$C,'Cajazeiras Med OK'!C95) + COUNTIF('DRCA Med OK'!$C:$C,'Cajazeiras Med OK'!C95) + COUNTIF('SAMU Med OK'!$C:$C,'Cajazeiras Med OK'!C95) + COUNTIF('ESPS Med OK'!$C:$C,'Cajazeiras Med OK'!C95) + COUNTIF('LACEM Med OK'!$C:$C,'Cajazeiras Med OK'!C95)</f>
        <v>0</v>
      </c>
    </row>
    <row r="96" spans="1:15" ht="13.5" customHeight="1">
      <c r="A96" s="15" t="s">
        <v>18</v>
      </c>
      <c r="B96" s="61">
        <v>45536</v>
      </c>
      <c r="C96" s="51">
        <v>15501</v>
      </c>
      <c r="D96" s="61">
        <v>45658</v>
      </c>
      <c r="E96" s="61">
        <v>45687</v>
      </c>
      <c r="F96" s="42">
        <f t="shared" si="10"/>
        <v>30</v>
      </c>
      <c r="G96" s="13">
        <v>235</v>
      </c>
      <c r="H96" s="14">
        <v>1</v>
      </c>
      <c r="I96" s="237">
        <f t="shared" si="11"/>
        <v>235</v>
      </c>
      <c r="J96" s="39" t="s">
        <v>391</v>
      </c>
      <c r="K96" s="51">
        <v>68126</v>
      </c>
      <c r="O96" s="16">
        <f>COUNTIF('Sede Med Ok'!$C:$C,'Cajazeiras Med OK'!C96) + COUNTIF('Barra Med OK'!$C:$C,'Cajazeiras Med OK'!C96) + COUNTIF('Boca do Rio Med OK'!$C:$C,'Cajazeiras Med OK'!C96) + COUNTIF('Brotas Med OK'!$C:$C,'Cajazeiras Med OK'!C96) + COUNTIF('Cabula Med OK'!$C:$C,'Cajazeiras Med OK'!C96) + COUNTIF('CH Med OK'!$C:$C,'Cajazeiras Med OK'!C96) + COUNTIF('Itapagipe Med OK'!$C:$C,'Cajazeiras Med OK'!C96) + COUNTIF('Itapuã Med OK'!$C:$C,'Cajazeiras Med OK'!C96) + COUNTIF('Liberdade Med OK'!$C:$C,'Cajazeiras Med OK'!C96) + COUNTIF('Pau da Lima Med OK'!$C:$C,'Cajazeiras Med OK'!C96) + COUNTIF('SCV Med OK'!$C:$C,'Cajazeiras Med OK'!C96) + COUNTIF('Subúrbio Med OK'!$C:$C,'Cajazeiras Med OK'!C96) + COUNTIF('DVIS Med OK'!$C:$C,'Cajazeiras Med OK'!C96) + COUNTIF('CR Med OK'!$C:$C,'Cajazeiras Med OK'!C96) + COUNTIF('CCZ Med OK'!$C:$C,'Cajazeiras Med OK'!C96) + COUNTIF('DRCA Med OK'!$C:$C,'Cajazeiras Med OK'!C96) + COUNTIF('SAMU Med OK'!$C:$C,'Cajazeiras Med OK'!C96) + COUNTIF('ESPS Med OK'!$C:$C,'Cajazeiras Med OK'!C96) + COUNTIF('LACEM Med OK'!$C:$C,'Cajazeiras Med OK'!C96)</f>
        <v>0</v>
      </c>
    </row>
    <row r="97" spans="1:15" ht="13.5" customHeight="1">
      <c r="A97" s="15" t="s">
        <v>18</v>
      </c>
      <c r="B97" s="61">
        <v>45536</v>
      </c>
      <c r="C97" s="51">
        <v>15502</v>
      </c>
      <c r="D97" s="61">
        <v>45658</v>
      </c>
      <c r="E97" s="61">
        <v>45687</v>
      </c>
      <c r="F97" s="42">
        <f t="shared" si="10"/>
        <v>30</v>
      </c>
      <c r="G97" s="13">
        <v>235</v>
      </c>
      <c r="H97" s="14">
        <v>1</v>
      </c>
      <c r="I97" s="237">
        <f t="shared" si="11"/>
        <v>235</v>
      </c>
      <c r="J97" s="39" t="s">
        <v>215</v>
      </c>
      <c r="K97" s="51">
        <v>68126</v>
      </c>
      <c r="O97" s="16">
        <f>COUNTIF('Sede Med Ok'!$C:$C,'Cajazeiras Med OK'!C97) + COUNTIF('Barra Med OK'!$C:$C,'Cajazeiras Med OK'!C97) + COUNTIF('Boca do Rio Med OK'!$C:$C,'Cajazeiras Med OK'!C97) + COUNTIF('Brotas Med OK'!$C:$C,'Cajazeiras Med OK'!C97) + COUNTIF('Cabula Med OK'!$C:$C,'Cajazeiras Med OK'!C97) + COUNTIF('CH Med OK'!$C:$C,'Cajazeiras Med OK'!C97) + COUNTIF('Itapagipe Med OK'!$C:$C,'Cajazeiras Med OK'!C97) + COUNTIF('Itapuã Med OK'!$C:$C,'Cajazeiras Med OK'!C97) + COUNTIF('Liberdade Med OK'!$C:$C,'Cajazeiras Med OK'!C97) + COUNTIF('Pau da Lima Med OK'!$C:$C,'Cajazeiras Med OK'!C97) + COUNTIF('SCV Med OK'!$C:$C,'Cajazeiras Med OK'!C97) + COUNTIF('Subúrbio Med OK'!$C:$C,'Cajazeiras Med OK'!C97) + COUNTIF('DVIS Med OK'!$C:$C,'Cajazeiras Med OK'!C97) + COUNTIF('CR Med OK'!$C:$C,'Cajazeiras Med OK'!C97) + COUNTIF('CCZ Med OK'!$C:$C,'Cajazeiras Med OK'!C97) + COUNTIF('DRCA Med OK'!$C:$C,'Cajazeiras Med OK'!C97) + COUNTIF('SAMU Med OK'!$C:$C,'Cajazeiras Med OK'!C97) + COUNTIF('ESPS Med OK'!$C:$C,'Cajazeiras Med OK'!C97) + COUNTIF('LACEM Med OK'!$C:$C,'Cajazeiras Med OK'!C97)</f>
        <v>0</v>
      </c>
    </row>
    <row r="98" spans="1:15" ht="13.5" customHeight="1">
      <c r="A98" s="15" t="s">
        <v>18</v>
      </c>
      <c r="B98" s="61">
        <v>45536</v>
      </c>
      <c r="C98" s="51">
        <v>15503</v>
      </c>
      <c r="D98" s="61">
        <v>45658</v>
      </c>
      <c r="E98" s="61">
        <v>45687</v>
      </c>
      <c r="F98" s="42">
        <f t="shared" si="10"/>
        <v>30</v>
      </c>
      <c r="G98" s="13">
        <v>235</v>
      </c>
      <c r="H98" s="14">
        <v>1</v>
      </c>
      <c r="I98" s="237">
        <f t="shared" si="11"/>
        <v>235</v>
      </c>
      <c r="J98" s="39" t="s">
        <v>308</v>
      </c>
      <c r="K98" s="51">
        <v>68126</v>
      </c>
      <c r="O98" s="16">
        <f>COUNTIF('Sede Med Ok'!$C:$C,'Cajazeiras Med OK'!C98) + COUNTIF('Barra Med OK'!$C:$C,'Cajazeiras Med OK'!C98) + COUNTIF('Boca do Rio Med OK'!$C:$C,'Cajazeiras Med OK'!C98) + COUNTIF('Brotas Med OK'!$C:$C,'Cajazeiras Med OK'!C98) + COUNTIF('Cabula Med OK'!$C:$C,'Cajazeiras Med OK'!C98) + COUNTIF('CH Med OK'!$C:$C,'Cajazeiras Med OK'!C98) + COUNTIF('Itapagipe Med OK'!$C:$C,'Cajazeiras Med OK'!C98) + COUNTIF('Itapuã Med OK'!$C:$C,'Cajazeiras Med OK'!C98) + COUNTIF('Liberdade Med OK'!$C:$C,'Cajazeiras Med OK'!C98) + COUNTIF('Pau da Lima Med OK'!$C:$C,'Cajazeiras Med OK'!C98) + COUNTIF('SCV Med OK'!$C:$C,'Cajazeiras Med OK'!C98) + COUNTIF('Subúrbio Med OK'!$C:$C,'Cajazeiras Med OK'!C98) + COUNTIF('DVIS Med OK'!$C:$C,'Cajazeiras Med OK'!C98) + COUNTIF('CR Med OK'!$C:$C,'Cajazeiras Med OK'!C98) + COUNTIF('CCZ Med OK'!$C:$C,'Cajazeiras Med OK'!C98) + COUNTIF('DRCA Med OK'!$C:$C,'Cajazeiras Med OK'!C98) + COUNTIF('SAMU Med OK'!$C:$C,'Cajazeiras Med OK'!C98) + COUNTIF('ESPS Med OK'!$C:$C,'Cajazeiras Med OK'!C98) + COUNTIF('LACEM Med OK'!$C:$C,'Cajazeiras Med OK'!C98)</f>
        <v>0</v>
      </c>
    </row>
    <row r="99" spans="1:15" ht="13.5" customHeight="1">
      <c r="A99" s="15" t="s">
        <v>18</v>
      </c>
      <c r="B99" s="61">
        <v>45536</v>
      </c>
      <c r="C99" s="51">
        <v>15504</v>
      </c>
      <c r="D99" s="61">
        <v>45658</v>
      </c>
      <c r="E99" s="61">
        <v>45687</v>
      </c>
      <c r="F99" s="42">
        <f t="shared" si="10"/>
        <v>30</v>
      </c>
      <c r="G99" s="13">
        <v>235</v>
      </c>
      <c r="H99" s="14">
        <v>1</v>
      </c>
      <c r="I99" s="237">
        <f>G99/30*H99*F99</f>
        <v>235</v>
      </c>
      <c r="J99" s="39" t="s">
        <v>186</v>
      </c>
      <c r="K99" s="51">
        <v>68126</v>
      </c>
      <c r="O99" s="16">
        <f>COUNTIF('Sede Med Ok'!$C:$C,'Cajazeiras Med OK'!C99) + COUNTIF('Barra Med OK'!$C:$C,'Cajazeiras Med OK'!C99) + COUNTIF('Boca do Rio Med OK'!$C:$C,'Cajazeiras Med OK'!C99) + COUNTIF('Brotas Med OK'!$C:$C,'Cajazeiras Med OK'!C99) + COUNTIF('Cabula Med OK'!$C:$C,'Cajazeiras Med OK'!C99) + COUNTIF('CH Med OK'!$C:$C,'Cajazeiras Med OK'!C99) + COUNTIF('Itapagipe Med OK'!$C:$C,'Cajazeiras Med OK'!C99) + COUNTIF('Itapuã Med OK'!$C:$C,'Cajazeiras Med OK'!C99) + COUNTIF('Liberdade Med OK'!$C:$C,'Cajazeiras Med OK'!C99) + COUNTIF('Pau da Lima Med OK'!$C:$C,'Cajazeiras Med OK'!C99) + COUNTIF('SCV Med OK'!$C:$C,'Cajazeiras Med OK'!C99) + COUNTIF('Subúrbio Med OK'!$C:$C,'Cajazeiras Med OK'!C99) + COUNTIF('DVIS Med OK'!$C:$C,'Cajazeiras Med OK'!C99) + COUNTIF('CR Med OK'!$C:$C,'Cajazeiras Med OK'!C99) + COUNTIF('CCZ Med OK'!$C:$C,'Cajazeiras Med OK'!C99) + COUNTIF('DRCA Med OK'!$C:$C,'Cajazeiras Med OK'!C99) + COUNTIF('SAMU Med OK'!$C:$C,'Cajazeiras Med OK'!C99) + COUNTIF('ESPS Med OK'!$C:$C,'Cajazeiras Med OK'!C99) + COUNTIF('LACEM Med OK'!$C:$C,'Cajazeiras Med OK'!C99)</f>
        <v>0</v>
      </c>
    </row>
    <row r="100" spans="1:15" ht="13.5" customHeight="1">
      <c r="A100" s="15"/>
      <c r="B100" s="44"/>
      <c r="C100" s="44"/>
      <c r="D100" s="44"/>
      <c r="E100" s="51"/>
      <c r="F100" s="102"/>
      <c r="G100" s="235"/>
      <c r="H100" s="44"/>
      <c r="I100" s="172"/>
      <c r="J100" s="39"/>
      <c r="K100" s="51"/>
      <c r="O100" s="16">
        <f>COUNTIF('Sede Med Ok'!$C:$C,'Cajazeiras Med OK'!C100) + COUNTIF('Barra Med OK'!$C:$C,'Cajazeiras Med OK'!C100) + COUNTIF('Boca do Rio Med OK'!$C:$C,'Cajazeiras Med OK'!C100) + COUNTIF('Brotas Med OK'!$C:$C,'Cajazeiras Med OK'!C100) + COUNTIF('Cabula Med OK'!$C:$C,'Cajazeiras Med OK'!C100) + COUNTIF('CH Med OK'!$C:$C,'Cajazeiras Med OK'!C100) + COUNTIF('Itapagipe Med OK'!$C:$C,'Cajazeiras Med OK'!C100) + COUNTIF('Itapuã Med OK'!$C:$C,'Cajazeiras Med OK'!C100) + COUNTIF('Liberdade Med OK'!$C:$C,'Cajazeiras Med OK'!C100) + COUNTIF('Pau da Lima Med OK'!$C:$C,'Cajazeiras Med OK'!C100) + COUNTIF('SCV Med OK'!$C:$C,'Cajazeiras Med OK'!C100) + COUNTIF('Subúrbio Med OK'!$C:$C,'Cajazeiras Med OK'!C100) + COUNTIF('DVIS Med OK'!$C:$C,'Cajazeiras Med OK'!C100) + COUNTIF('CR Med OK'!$C:$C,'Cajazeiras Med OK'!C100) + COUNTIF('CCZ Med OK'!$C:$C,'Cajazeiras Med OK'!C100) + COUNTIF('DRCA Med OK'!$C:$C,'Cajazeiras Med OK'!C100) + COUNTIF('SAMU Med OK'!$C:$C,'Cajazeiras Med OK'!C100) + COUNTIF('ESPS Med OK'!$C:$C,'Cajazeiras Med OK'!C100) + COUNTIF('LACEM Med OK'!$C:$C,'Cajazeiras Med OK'!C100)</f>
        <v>0</v>
      </c>
    </row>
    <row r="101" spans="1:15" ht="13.5" customHeight="1">
      <c r="A101" s="38" t="s">
        <v>449</v>
      </c>
      <c r="B101" s="10"/>
      <c r="C101" s="10"/>
      <c r="D101" s="107"/>
      <c r="E101" s="107"/>
      <c r="F101" s="37"/>
      <c r="G101" s="234"/>
      <c r="H101" s="11">
        <f>SUM(H89:H100)</f>
        <v>11</v>
      </c>
      <c r="I101" s="148">
        <f>SUM(I89:I100)</f>
        <v>2585</v>
      </c>
      <c r="J101" s="35"/>
      <c r="K101" s="107"/>
      <c r="O101" s="16">
        <f>COUNTIF('Sede Med Ok'!$C:$C,'Cajazeiras Med OK'!C101) + COUNTIF('Barra Med OK'!$C:$C,'Cajazeiras Med OK'!C101) + COUNTIF('Boca do Rio Med OK'!$C:$C,'Cajazeiras Med OK'!C101) + COUNTIF('Brotas Med OK'!$C:$C,'Cajazeiras Med OK'!C101) + COUNTIF('Cabula Med OK'!$C:$C,'Cajazeiras Med OK'!C101) + COUNTIF('CH Med OK'!$C:$C,'Cajazeiras Med OK'!C101) + COUNTIF('Itapagipe Med OK'!$C:$C,'Cajazeiras Med OK'!C101) + COUNTIF('Itapuã Med OK'!$C:$C,'Cajazeiras Med OK'!C101) + COUNTIF('Liberdade Med OK'!$C:$C,'Cajazeiras Med OK'!C101) + COUNTIF('Pau da Lima Med OK'!$C:$C,'Cajazeiras Med OK'!C101) + COUNTIF('SCV Med OK'!$C:$C,'Cajazeiras Med OK'!C101) + COUNTIF('Subúrbio Med OK'!$C:$C,'Cajazeiras Med OK'!C101) + COUNTIF('DVIS Med OK'!$C:$C,'Cajazeiras Med OK'!C101) + COUNTIF('CR Med OK'!$C:$C,'Cajazeiras Med OK'!C101) + COUNTIF('CCZ Med OK'!$C:$C,'Cajazeiras Med OK'!C101) + COUNTIF('DRCA Med OK'!$C:$C,'Cajazeiras Med OK'!C101) + COUNTIF('SAMU Med OK'!$C:$C,'Cajazeiras Med OK'!C101) + COUNTIF('ESPS Med OK'!$C:$C,'Cajazeiras Med OK'!C101) + COUNTIF('LACEM Med OK'!$C:$C,'Cajazeiras Med OK'!C101)</f>
        <v>0</v>
      </c>
    </row>
    <row r="102" spans="1:15" ht="13.5" customHeight="1">
      <c r="B102" s="32"/>
      <c r="C102" s="32"/>
      <c r="D102" s="32"/>
      <c r="E102" s="70"/>
      <c r="F102" s="34"/>
      <c r="G102" s="233"/>
      <c r="H102" s="32"/>
      <c r="I102" s="31"/>
      <c r="J102" s="30"/>
      <c r="K102" s="70"/>
      <c r="O102" s="16">
        <f>COUNTIF('Sede Med Ok'!$C:$C,'Cajazeiras Med OK'!C102) + COUNTIF('Barra Med OK'!$C:$C,'Cajazeiras Med OK'!C102) + COUNTIF('Boca do Rio Med OK'!$C:$C,'Cajazeiras Med OK'!C102) + COUNTIF('Brotas Med OK'!$C:$C,'Cajazeiras Med OK'!C102) + COUNTIF('Cabula Med OK'!$C:$C,'Cajazeiras Med OK'!C102) + COUNTIF('CH Med OK'!$C:$C,'Cajazeiras Med OK'!C102) + COUNTIF('Itapagipe Med OK'!$C:$C,'Cajazeiras Med OK'!C102) + COUNTIF('Itapuã Med OK'!$C:$C,'Cajazeiras Med OK'!C102) + COUNTIF('Liberdade Med OK'!$C:$C,'Cajazeiras Med OK'!C102) + COUNTIF('Pau da Lima Med OK'!$C:$C,'Cajazeiras Med OK'!C102) + COUNTIF('SCV Med OK'!$C:$C,'Cajazeiras Med OK'!C102) + COUNTIF('Subúrbio Med OK'!$C:$C,'Cajazeiras Med OK'!C102) + COUNTIF('DVIS Med OK'!$C:$C,'Cajazeiras Med OK'!C102) + COUNTIF('CR Med OK'!$C:$C,'Cajazeiras Med OK'!C102) + COUNTIF('CCZ Med OK'!$C:$C,'Cajazeiras Med OK'!C102) + COUNTIF('DRCA Med OK'!$C:$C,'Cajazeiras Med OK'!C102) + COUNTIF('SAMU Med OK'!$C:$C,'Cajazeiras Med OK'!C102) + COUNTIF('ESPS Med OK'!$C:$C,'Cajazeiras Med OK'!C102) + COUNTIF('LACEM Med OK'!$C:$C,'Cajazeiras Med OK'!C102)</f>
        <v>0</v>
      </c>
    </row>
    <row r="103" spans="1:15" ht="13.5" customHeight="1">
      <c r="A103" s="15" t="s">
        <v>18</v>
      </c>
      <c r="B103" s="61">
        <v>45536</v>
      </c>
      <c r="C103" s="51">
        <v>15575</v>
      </c>
      <c r="D103" s="61">
        <v>45658</v>
      </c>
      <c r="E103" s="61">
        <v>45687</v>
      </c>
      <c r="F103" s="42">
        <f t="shared" ref="F103:F113" si="12">(E103-D103)+1</f>
        <v>30</v>
      </c>
      <c r="G103" s="13">
        <v>235</v>
      </c>
      <c r="H103" s="14">
        <v>1</v>
      </c>
      <c r="I103" s="237">
        <v>235</v>
      </c>
      <c r="J103" s="39" t="s">
        <v>195</v>
      </c>
      <c r="K103" s="51">
        <v>68156</v>
      </c>
      <c r="O103" s="16">
        <f>COUNTIF('Sede Med Ok'!$C:$C,'Cajazeiras Med OK'!C103) + COUNTIF('Barra Med OK'!$C:$C,'Cajazeiras Med OK'!C103) + COUNTIF('Boca do Rio Med OK'!$C:$C,'Cajazeiras Med OK'!C103) + COUNTIF('Brotas Med OK'!$C:$C,'Cajazeiras Med OK'!C103) + COUNTIF('Cabula Med OK'!$C:$C,'Cajazeiras Med OK'!C103) + COUNTIF('CH Med OK'!$C:$C,'Cajazeiras Med OK'!C103) + COUNTIF('Itapagipe Med OK'!$C:$C,'Cajazeiras Med OK'!C103) + COUNTIF('Itapuã Med OK'!$C:$C,'Cajazeiras Med OK'!C103) + COUNTIF('Liberdade Med OK'!$C:$C,'Cajazeiras Med OK'!C103) + COUNTIF('Pau da Lima Med OK'!$C:$C,'Cajazeiras Med OK'!C103) + COUNTIF('SCV Med OK'!$C:$C,'Cajazeiras Med OK'!C103) + COUNTIF('Subúrbio Med OK'!$C:$C,'Cajazeiras Med OK'!C103) + COUNTIF('DVIS Med OK'!$C:$C,'Cajazeiras Med OK'!C103) + COUNTIF('CR Med OK'!$C:$C,'Cajazeiras Med OK'!C103) + COUNTIF('CCZ Med OK'!$C:$C,'Cajazeiras Med OK'!C103) + COUNTIF('DRCA Med OK'!$C:$C,'Cajazeiras Med OK'!C103) + COUNTIF('SAMU Med OK'!$C:$C,'Cajazeiras Med OK'!C103) + COUNTIF('ESPS Med OK'!$C:$C,'Cajazeiras Med OK'!C103) + COUNTIF('LACEM Med OK'!$C:$C,'Cajazeiras Med OK'!C103)</f>
        <v>0</v>
      </c>
    </row>
    <row r="104" spans="1:15" ht="13.5" customHeight="1">
      <c r="A104" s="15" t="s">
        <v>18</v>
      </c>
      <c r="B104" s="61">
        <v>45536</v>
      </c>
      <c r="C104" s="51">
        <v>15576</v>
      </c>
      <c r="D104" s="61">
        <v>45658</v>
      </c>
      <c r="E104" s="61">
        <v>45687</v>
      </c>
      <c r="F104" s="42">
        <f t="shared" si="12"/>
        <v>30</v>
      </c>
      <c r="G104" s="13">
        <v>235</v>
      </c>
      <c r="H104" s="14">
        <v>1</v>
      </c>
      <c r="I104" s="237">
        <v>235</v>
      </c>
      <c r="J104" s="39" t="s">
        <v>210</v>
      </c>
      <c r="K104" s="51">
        <v>68156</v>
      </c>
      <c r="O104" s="16">
        <f>COUNTIF('Sede Med Ok'!$C:$C,'Cajazeiras Med OK'!C104) + COUNTIF('Barra Med OK'!$C:$C,'Cajazeiras Med OK'!C104) + COUNTIF('Boca do Rio Med OK'!$C:$C,'Cajazeiras Med OK'!C104) + COUNTIF('Brotas Med OK'!$C:$C,'Cajazeiras Med OK'!C104) + COUNTIF('Cabula Med OK'!$C:$C,'Cajazeiras Med OK'!C104) + COUNTIF('CH Med OK'!$C:$C,'Cajazeiras Med OK'!C104) + COUNTIF('Itapagipe Med OK'!$C:$C,'Cajazeiras Med OK'!C104) + COUNTIF('Itapuã Med OK'!$C:$C,'Cajazeiras Med OK'!C104) + COUNTIF('Liberdade Med OK'!$C:$C,'Cajazeiras Med OK'!C104) + COUNTIF('Pau da Lima Med OK'!$C:$C,'Cajazeiras Med OK'!C104) + COUNTIF('SCV Med OK'!$C:$C,'Cajazeiras Med OK'!C104) + COUNTIF('Subúrbio Med OK'!$C:$C,'Cajazeiras Med OK'!C104) + COUNTIF('DVIS Med OK'!$C:$C,'Cajazeiras Med OK'!C104) + COUNTIF('CR Med OK'!$C:$C,'Cajazeiras Med OK'!C104) + COUNTIF('CCZ Med OK'!$C:$C,'Cajazeiras Med OK'!C104) + COUNTIF('DRCA Med OK'!$C:$C,'Cajazeiras Med OK'!C104) + COUNTIF('SAMU Med OK'!$C:$C,'Cajazeiras Med OK'!C104) + COUNTIF('ESPS Med OK'!$C:$C,'Cajazeiras Med OK'!C104) + COUNTIF('LACEM Med OK'!$C:$C,'Cajazeiras Med OK'!C104)</f>
        <v>0</v>
      </c>
    </row>
    <row r="105" spans="1:15" ht="13.5" customHeight="1">
      <c r="A105" s="15" t="s">
        <v>18</v>
      </c>
      <c r="B105" s="61">
        <v>45536</v>
      </c>
      <c r="C105" s="51">
        <v>15577</v>
      </c>
      <c r="D105" s="61">
        <v>45658</v>
      </c>
      <c r="E105" s="61">
        <v>45687</v>
      </c>
      <c r="F105" s="42">
        <f t="shared" si="12"/>
        <v>30</v>
      </c>
      <c r="G105" s="13">
        <v>235</v>
      </c>
      <c r="H105" s="14">
        <v>1</v>
      </c>
      <c r="I105" s="237">
        <v>235</v>
      </c>
      <c r="J105" s="39" t="s">
        <v>217</v>
      </c>
      <c r="K105" s="51">
        <v>68156</v>
      </c>
      <c r="O105" s="16">
        <f>COUNTIF('Sede Med Ok'!$C:$C,'Cajazeiras Med OK'!C105) + COUNTIF('Barra Med OK'!$C:$C,'Cajazeiras Med OK'!C105) + COUNTIF('Boca do Rio Med OK'!$C:$C,'Cajazeiras Med OK'!C105) + COUNTIF('Brotas Med OK'!$C:$C,'Cajazeiras Med OK'!C105) + COUNTIF('Cabula Med OK'!$C:$C,'Cajazeiras Med OK'!C105) + COUNTIF('CH Med OK'!$C:$C,'Cajazeiras Med OK'!C105) + COUNTIF('Itapagipe Med OK'!$C:$C,'Cajazeiras Med OK'!C105) + COUNTIF('Itapuã Med OK'!$C:$C,'Cajazeiras Med OK'!C105) + COUNTIF('Liberdade Med OK'!$C:$C,'Cajazeiras Med OK'!C105) + COUNTIF('Pau da Lima Med OK'!$C:$C,'Cajazeiras Med OK'!C105) + COUNTIF('SCV Med OK'!$C:$C,'Cajazeiras Med OK'!C105) + COUNTIF('Subúrbio Med OK'!$C:$C,'Cajazeiras Med OK'!C105) + COUNTIF('DVIS Med OK'!$C:$C,'Cajazeiras Med OK'!C105) + COUNTIF('CR Med OK'!$C:$C,'Cajazeiras Med OK'!C105) + COUNTIF('CCZ Med OK'!$C:$C,'Cajazeiras Med OK'!C105) + COUNTIF('DRCA Med OK'!$C:$C,'Cajazeiras Med OK'!C105) + COUNTIF('SAMU Med OK'!$C:$C,'Cajazeiras Med OK'!C105) + COUNTIF('ESPS Med OK'!$C:$C,'Cajazeiras Med OK'!C105) + COUNTIF('LACEM Med OK'!$C:$C,'Cajazeiras Med OK'!C105)</f>
        <v>0</v>
      </c>
    </row>
    <row r="106" spans="1:15" ht="13.5" customHeight="1">
      <c r="A106" s="15" t="s">
        <v>18</v>
      </c>
      <c r="B106" s="61">
        <v>45536</v>
      </c>
      <c r="C106" s="51">
        <v>15578</v>
      </c>
      <c r="D106" s="61">
        <v>45658</v>
      </c>
      <c r="E106" s="61">
        <v>45687</v>
      </c>
      <c r="F106" s="42">
        <f t="shared" si="12"/>
        <v>30</v>
      </c>
      <c r="G106" s="13">
        <v>235</v>
      </c>
      <c r="H106" s="14">
        <v>1</v>
      </c>
      <c r="I106" s="237">
        <v>235</v>
      </c>
      <c r="J106" s="39" t="s">
        <v>194</v>
      </c>
      <c r="K106" s="51">
        <v>68156</v>
      </c>
      <c r="O106" s="16">
        <f>COUNTIF('Sede Med Ok'!$C:$C,'Cajazeiras Med OK'!C106) + COUNTIF('Barra Med OK'!$C:$C,'Cajazeiras Med OK'!C106) + COUNTIF('Boca do Rio Med OK'!$C:$C,'Cajazeiras Med OK'!C106) + COUNTIF('Brotas Med OK'!$C:$C,'Cajazeiras Med OK'!C106) + COUNTIF('Cabula Med OK'!$C:$C,'Cajazeiras Med OK'!C106) + COUNTIF('CH Med OK'!$C:$C,'Cajazeiras Med OK'!C106) + COUNTIF('Itapagipe Med OK'!$C:$C,'Cajazeiras Med OK'!C106) + COUNTIF('Itapuã Med OK'!$C:$C,'Cajazeiras Med OK'!C106) + COUNTIF('Liberdade Med OK'!$C:$C,'Cajazeiras Med OK'!C106) + COUNTIF('Pau da Lima Med OK'!$C:$C,'Cajazeiras Med OK'!C106) + COUNTIF('SCV Med OK'!$C:$C,'Cajazeiras Med OK'!C106) + COUNTIF('Subúrbio Med OK'!$C:$C,'Cajazeiras Med OK'!C106) + COUNTIF('DVIS Med OK'!$C:$C,'Cajazeiras Med OK'!C106) + COUNTIF('CR Med OK'!$C:$C,'Cajazeiras Med OK'!C106) + COUNTIF('CCZ Med OK'!$C:$C,'Cajazeiras Med OK'!C106) + COUNTIF('DRCA Med OK'!$C:$C,'Cajazeiras Med OK'!C106) + COUNTIF('SAMU Med OK'!$C:$C,'Cajazeiras Med OK'!C106) + COUNTIF('ESPS Med OK'!$C:$C,'Cajazeiras Med OK'!C106) + COUNTIF('LACEM Med OK'!$C:$C,'Cajazeiras Med OK'!C106)</f>
        <v>0</v>
      </c>
    </row>
    <row r="107" spans="1:15" ht="13.5" customHeight="1">
      <c r="A107" s="15" t="s">
        <v>18</v>
      </c>
      <c r="B107" s="61">
        <v>45536</v>
      </c>
      <c r="C107" s="51">
        <v>15579</v>
      </c>
      <c r="D107" s="61">
        <v>45658</v>
      </c>
      <c r="E107" s="61">
        <v>45687</v>
      </c>
      <c r="F107" s="42">
        <f t="shared" si="12"/>
        <v>30</v>
      </c>
      <c r="G107" s="13">
        <v>235</v>
      </c>
      <c r="H107" s="14">
        <v>1</v>
      </c>
      <c r="I107" s="237">
        <v>235</v>
      </c>
      <c r="J107" s="39" t="s">
        <v>448</v>
      </c>
      <c r="K107" s="51">
        <v>68156</v>
      </c>
      <c r="O107" s="16">
        <f>COUNTIF('Sede Med Ok'!$C:$C,'Cajazeiras Med OK'!C107) + COUNTIF('Barra Med OK'!$C:$C,'Cajazeiras Med OK'!C107) + COUNTIF('Boca do Rio Med OK'!$C:$C,'Cajazeiras Med OK'!C107) + COUNTIF('Brotas Med OK'!$C:$C,'Cajazeiras Med OK'!C107) + COUNTIF('Cabula Med OK'!$C:$C,'Cajazeiras Med OK'!C107) + COUNTIF('CH Med OK'!$C:$C,'Cajazeiras Med OK'!C107) + COUNTIF('Itapagipe Med OK'!$C:$C,'Cajazeiras Med OK'!C107) + COUNTIF('Itapuã Med OK'!$C:$C,'Cajazeiras Med OK'!C107) + COUNTIF('Liberdade Med OK'!$C:$C,'Cajazeiras Med OK'!C107) + COUNTIF('Pau da Lima Med OK'!$C:$C,'Cajazeiras Med OK'!C107) + COUNTIF('SCV Med OK'!$C:$C,'Cajazeiras Med OK'!C107) + COUNTIF('Subúrbio Med OK'!$C:$C,'Cajazeiras Med OK'!C107) + COUNTIF('DVIS Med OK'!$C:$C,'Cajazeiras Med OK'!C107) + COUNTIF('CR Med OK'!$C:$C,'Cajazeiras Med OK'!C107) + COUNTIF('CCZ Med OK'!$C:$C,'Cajazeiras Med OK'!C107) + COUNTIF('DRCA Med OK'!$C:$C,'Cajazeiras Med OK'!C107) + COUNTIF('SAMU Med OK'!$C:$C,'Cajazeiras Med OK'!C107) + COUNTIF('ESPS Med OK'!$C:$C,'Cajazeiras Med OK'!C107) + COUNTIF('LACEM Med OK'!$C:$C,'Cajazeiras Med OK'!C107)</f>
        <v>0</v>
      </c>
    </row>
    <row r="108" spans="1:15" ht="13.5" customHeight="1">
      <c r="A108" s="15" t="s">
        <v>18</v>
      </c>
      <c r="B108" s="61">
        <v>45536</v>
      </c>
      <c r="C108" s="51">
        <v>15580</v>
      </c>
      <c r="D108" s="61">
        <v>45658</v>
      </c>
      <c r="E108" s="61">
        <v>45687</v>
      </c>
      <c r="F108" s="42">
        <f t="shared" si="12"/>
        <v>30</v>
      </c>
      <c r="G108" s="13">
        <v>235</v>
      </c>
      <c r="H108" s="14">
        <v>1</v>
      </c>
      <c r="I108" s="237">
        <v>235</v>
      </c>
      <c r="J108" s="39" t="s">
        <v>228</v>
      </c>
      <c r="K108" s="51">
        <v>68156</v>
      </c>
      <c r="O108" s="16">
        <f>COUNTIF('Sede Med Ok'!$C:$C,'Cajazeiras Med OK'!C108) + COUNTIF('Barra Med OK'!$C:$C,'Cajazeiras Med OK'!C108) + COUNTIF('Boca do Rio Med OK'!$C:$C,'Cajazeiras Med OK'!C108) + COUNTIF('Brotas Med OK'!$C:$C,'Cajazeiras Med OK'!C108) + COUNTIF('Cabula Med OK'!$C:$C,'Cajazeiras Med OK'!C108) + COUNTIF('CH Med OK'!$C:$C,'Cajazeiras Med OK'!C108) + COUNTIF('Itapagipe Med OK'!$C:$C,'Cajazeiras Med OK'!C108) + COUNTIF('Itapuã Med OK'!$C:$C,'Cajazeiras Med OK'!C108) + COUNTIF('Liberdade Med OK'!$C:$C,'Cajazeiras Med OK'!C108) + COUNTIF('Pau da Lima Med OK'!$C:$C,'Cajazeiras Med OK'!C108) + COUNTIF('SCV Med OK'!$C:$C,'Cajazeiras Med OK'!C108) + COUNTIF('Subúrbio Med OK'!$C:$C,'Cajazeiras Med OK'!C108) + COUNTIF('DVIS Med OK'!$C:$C,'Cajazeiras Med OK'!C108) + COUNTIF('CR Med OK'!$C:$C,'Cajazeiras Med OK'!C108) + COUNTIF('CCZ Med OK'!$C:$C,'Cajazeiras Med OK'!C108) + COUNTIF('DRCA Med OK'!$C:$C,'Cajazeiras Med OK'!C108) + COUNTIF('SAMU Med OK'!$C:$C,'Cajazeiras Med OK'!C108) + COUNTIF('ESPS Med OK'!$C:$C,'Cajazeiras Med OK'!C108) + COUNTIF('LACEM Med OK'!$C:$C,'Cajazeiras Med OK'!C108)</f>
        <v>0</v>
      </c>
    </row>
    <row r="109" spans="1:15" ht="13.5" customHeight="1">
      <c r="A109" s="15" t="s">
        <v>18</v>
      </c>
      <c r="B109" s="61">
        <v>45536</v>
      </c>
      <c r="C109" s="51">
        <v>15581</v>
      </c>
      <c r="D109" s="61">
        <v>45658</v>
      </c>
      <c r="E109" s="61">
        <v>45687</v>
      </c>
      <c r="F109" s="42">
        <f t="shared" si="12"/>
        <v>30</v>
      </c>
      <c r="G109" s="13">
        <v>235</v>
      </c>
      <c r="H109" s="14">
        <v>1</v>
      </c>
      <c r="I109" s="237">
        <v>235</v>
      </c>
      <c r="J109" s="39" t="s">
        <v>182</v>
      </c>
      <c r="K109" s="51">
        <v>68156</v>
      </c>
      <c r="O109" s="16">
        <f>COUNTIF('Sede Med Ok'!$C:$C,'Cajazeiras Med OK'!C109) + COUNTIF('Barra Med OK'!$C:$C,'Cajazeiras Med OK'!C109) + COUNTIF('Boca do Rio Med OK'!$C:$C,'Cajazeiras Med OK'!C109) + COUNTIF('Brotas Med OK'!$C:$C,'Cajazeiras Med OK'!C109) + COUNTIF('Cabula Med OK'!$C:$C,'Cajazeiras Med OK'!C109) + COUNTIF('CH Med OK'!$C:$C,'Cajazeiras Med OK'!C109) + COUNTIF('Itapagipe Med OK'!$C:$C,'Cajazeiras Med OK'!C109) + COUNTIF('Itapuã Med OK'!$C:$C,'Cajazeiras Med OK'!C109) + COUNTIF('Liberdade Med OK'!$C:$C,'Cajazeiras Med OK'!C109) + COUNTIF('Pau da Lima Med OK'!$C:$C,'Cajazeiras Med OK'!C109) + COUNTIF('SCV Med OK'!$C:$C,'Cajazeiras Med OK'!C109) + COUNTIF('Subúrbio Med OK'!$C:$C,'Cajazeiras Med OK'!C109) + COUNTIF('DVIS Med OK'!$C:$C,'Cajazeiras Med OK'!C109) + COUNTIF('CR Med OK'!$C:$C,'Cajazeiras Med OK'!C109) + COUNTIF('CCZ Med OK'!$C:$C,'Cajazeiras Med OK'!C109) + COUNTIF('DRCA Med OK'!$C:$C,'Cajazeiras Med OK'!C109) + COUNTIF('SAMU Med OK'!$C:$C,'Cajazeiras Med OK'!C109) + COUNTIF('ESPS Med OK'!$C:$C,'Cajazeiras Med OK'!C109) + COUNTIF('LACEM Med OK'!$C:$C,'Cajazeiras Med OK'!C109)</f>
        <v>0</v>
      </c>
    </row>
    <row r="110" spans="1:15" ht="13.5" customHeight="1">
      <c r="A110" s="15" t="s">
        <v>18</v>
      </c>
      <c r="B110" s="61">
        <v>45536</v>
      </c>
      <c r="C110" s="51">
        <v>15582</v>
      </c>
      <c r="D110" s="61">
        <v>45658</v>
      </c>
      <c r="E110" s="61">
        <v>45687</v>
      </c>
      <c r="F110" s="42">
        <f t="shared" si="12"/>
        <v>30</v>
      </c>
      <c r="G110" s="13">
        <v>235</v>
      </c>
      <c r="H110" s="14">
        <v>1</v>
      </c>
      <c r="I110" s="237">
        <v>235</v>
      </c>
      <c r="J110" s="39" t="s">
        <v>215</v>
      </c>
      <c r="K110" s="51">
        <v>68156</v>
      </c>
      <c r="O110" s="16">
        <f>COUNTIF('Sede Med Ok'!$C:$C,'Cajazeiras Med OK'!C110) + COUNTIF('Barra Med OK'!$C:$C,'Cajazeiras Med OK'!C110) + COUNTIF('Boca do Rio Med OK'!$C:$C,'Cajazeiras Med OK'!C110) + COUNTIF('Brotas Med OK'!$C:$C,'Cajazeiras Med OK'!C110) + COUNTIF('Cabula Med OK'!$C:$C,'Cajazeiras Med OK'!C110) + COUNTIF('CH Med OK'!$C:$C,'Cajazeiras Med OK'!C110) + COUNTIF('Itapagipe Med OK'!$C:$C,'Cajazeiras Med OK'!C110) + COUNTIF('Itapuã Med OK'!$C:$C,'Cajazeiras Med OK'!C110) + COUNTIF('Liberdade Med OK'!$C:$C,'Cajazeiras Med OK'!C110) + COUNTIF('Pau da Lima Med OK'!$C:$C,'Cajazeiras Med OK'!C110) + COUNTIF('SCV Med OK'!$C:$C,'Cajazeiras Med OK'!C110) + COUNTIF('Subúrbio Med OK'!$C:$C,'Cajazeiras Med OK'!C110) + COUNTIF('DVIS Med OK'!$C:$C,'Cajazeiras Med OK'!C110) + COUNTIF('CR Med OK'!$C:$C,'Cajazeiras Med OK'!C110) + COUNTIF('CCZ Med OK'!$C:$C,'Cajazeiras Med OK'!C110) + COUNTIF('DRCA Med OK'!$C:$C,'Cajazeiras Med OK'!C110) + COUNTIF('SAMU Med OK'!$C:$C,'Cajazeiras Med OK'!C110) + COUNTIF('ESPS Med OK'!$C:$C,'Cajazeiras Med OK'!C110) + COUNTIF('LACEM Med OK'!$C:$C,'Cajazeiras Med OK'!C110)</f>
        <v>0</v>
      </c>
    </row>
    <row r="111" spans="1:15" ht="13.5" customHeight="1">
      <c r="A111" s="15" t="s">
        <v>18</v>
      </c>
      <c r="B111" s="61">
        <v>45536</v>
      </c>
      <c r="C111" s="51">
        <v>15583</v>
      </c>
      <c r="D111" s="61">
        <v>45658</v>
      </c>
      <c r="E111" s="61">
        <v>45687</v>
      </c>
      <c r="F111" s="42">
        <f t="shared" si="12"/>
        <v>30</v>
      </c>
      <c r="G111" s="13">
        <v>235</v>
      </c>
      <c r="H111" s="14">
        <v>1</v>
      </c>
      <c r="I111" s="237">
        <v>235</v>
      </c>
      <c r="J111" s="39" t="s">
        <v>308</v>
      </c>
      <c r="K111" s="51">
        <v>68156</v>
      </c>
      <c r="O111" s="16">
        <f>COUNTIF('Sede Med Ok'!$C:$C,'Cajazeiras Med OK'!C111) + COUNTIF('Barra Med OK'!$C:$C,'Cajazeiras Med OK'!C111) + COUNTIF('Boca do Rio Med OK'!$C:$C,'Cajazeiras Med OK'!C111) + COUNTIF('Brotas Med OK'!$C:$C,'Cajazeiras Med OK'!C111) + COUNTIF('Cabula Med OK'!$C:$C,'Cajazeiras Med OK'!C111) + COUNTIF('CH Med OK'!$C:$C,'Cajazeiras Med OK'!C111) + COUNTIF('Itapagipe Med OK'!$C:$C,'Cajazeiras Med OK'!C111) + COUNTIF('Itapuã Med OK'!$C:$C,'Cajazeiras Med OK'!C111) + COUNTIF('Liberdade Med OK'!$C:$C,'Cajazeiras Med OK'!C111) + COUNTIF('Pau da Lima Med OK'!$C:$C,'Cajazeiras Med OK'!C111) + COUNTIF('SCV Med OK'!$C:$C,'Cajazeiras Med OK'!C111) + COUNTIF('Subúrbio Med OK'!$C:$C,'Cajazeiras Med OK'!C111) + COUNTIF('DVIS Med OK'!$C:$C,'Cajazeiras Med OK'!C111) + COUNTIF('CR Med OK'!$C:$C,'Cajazeiras Med OK'!C111) + COUNTIF('CCZ Med OK'!$C:$C,'Cajazeiras Med OK'!C111) + COUNTIF('DRCA Med OK'!$C:$C,'Cajazeiras Med OK'!C111) + COUNTIF('SAMU Med OK'!$C:$C,'Cajazeiras Med OK'!C111) + COUNTIF('ESPS Med OK'!$C:$C,'Cajazeiras Med OK'!C111) + COUNTIF('LACEM Med OK'!$C:$C,'Cajazeiras Med OK'!C111)</f>
        <v>0</v>
      </c>
    </row>
    <row r="112" spans="1:15" ht="13.5" customHeight="1">
      <c r="A112" s="15" t="s">
        <v>18</v>
      </c>
      <c r="B112" s="61">
        <v>45536</v>
      </c>
      <c r="C112" s="51">
        <v>10728</v>
      </c>
      <c r="D112" s="61">
        <v>45658</v>
      </c>
      <c r="E112" s="61">
        <v>45687</v>
      </c>
      <c r="F112" s="42">
        <f t="shared" si="12"/>
        <v>30</v>
      </c>
      <c r="G112" s="13">
        <v>235</v>
      </c>
      <c r="H112" s="14">
        <v>1</v>
      </c>
      <c r="I112" s="237">
        <v>235</v>
      </c>
      <c r="J112" s="39" t="s">
        <v>381</v>
      </c>
      <c r="K112" s="51"/>
      <c r="O112" s="16">
        <f>COUNTIF('Sede Med Ok'!$C:$C,'Cajazeiras Med OK'!C112) + COUNTIF('Barra Med OK'!$C:$C,'Cajazeiras Med OK'!C112) + COUNTIF('Boca do Rio Med OK'!$C:$C,'Cajazeiras Med OK'!C112) + COUNTIF('Brotas Med OK'!$C:$C,'Cajazeiras Med OK'!C112) + COUNTIF('Cabula Med OK'!$C:$C,'Cajazeiras Med OK'!C112) + COUNTIF('CH Med OK'!$C:$C,'Cajazeiras Med OK'!C112) + COUNTIF('Itapagipe Med OK'!$C:$C,'Cajazeiras Med OK'!C112) + COUNTIF('Itapuã Med OK'!$C:$C,'Cajazeiras Med OK'!C112) + COUNTIF('Liberdade Med OK'!$C:$C,'Cajazeiras Med OK'!C112) + COUNTIF('Pau da Lima Med OK'!$C:$C,'Cajazeiras Med OK'!C112) + COUNTIF('SCV Med OK'!$C:$C,'Cajazeiras Med OK'!C112) + COUNTIF('Subúrbio Med OK'!$C:$C,'Cajazeiras Med OK'!C112) + COUNTIF('DVIS Med OK'!$C:$C,'Cajazeiras Med OK'!C112) + COUNTIF('CR Med OK'!$C:$C,'Cajazeiras Med OK'!C112) + COUNTIF('CCZ Med OK'!$C:$C,'Cajazeiras Med OK'!C112) + COUNTIF('DRCA Med OK'!$C:$C,'Cajazeiras Med OK'!C112) + COUNTIF('SAMU Med OK'!$C:$C,'Cajazeiras Med OK'!C112) + COUNTIF('ESPS Med OK'!$C:$C,'Cajazeiras Med OK'!C112) + COUNTIF('LACEM Med OK'!$C:$C,'Cajazeiras Med OK'!C112)</f>
        <v>0</v>
      </c>
    </row>
    <row r="113" spans="1:15" ht="13.5" customHeight="1">
      <c r="A113" s="15" t="s">
        <v>18</v>
      </c>
      <c r="B113" s="61">
        <v>45536</v>
      </c>
      <c r="C113" s="51">
        <v>11388</v>
      </c>
      <c r="D113" s="61">
        <v>45658</v>
      </c>
      <c r="E113" s="61">
        <v>45687</v>
      </c>
      <c r="F113" s="42">
        <f t="shared" si="12"/>
        <v>30</v>
      </c>
      <c r="G113" s="13">
        <v>235</v>
      </c>
      <c r="H113" s="14">
        <v>1</v>
      </c>
      <c r="I113" s="237">
        <v>235</v>
      </c>
      <c r="J113" s="39" t="s">
        <v>189</v>
      </c>
      <c r="K113" s="51"/>
      <c r="O113" s="16">
        <f>COUNTIF('Sede Med Ok'!$C:$C,'Cajazeiras Med OK'!C113) + COUNTIF('Barra Med OK'!$C:$C,'Cajazeiras Med OK'!C113) + COUNTIF('Boca do Rio Med OK'!$C:$C,'Cajazeiras Med OK'!C113) + COUNTIF('Brotas Med OK'!$C:$C,'Cajazeiras Med OK'!C113) + COUNTIF('Cabula Med OK'!$C:$C,'Cajazeiras Med OK'!C113) + COUNTIF('CH Med OK'!$C:$C,'Cajazeiras Med OK'!C113) + COUNTIF('Itapagipe Med OK'!$C:$C,'Cajazeiras Med OK'!C113) + COUNTIF('Itapuã Med OK'!$C:$C,'Cajazeiras Med OK'!C113) + COUNTIF('Liberdade Med OK'!$C:$C,'Cajazeiras Med OK'!C113) + COUNTIF('Pau da Lima Med OK'!$C:$C,'Cajazeiras Med OK'!C113) + COUNTIF('SCV Med OK'!$C:$C,'Cajazeiras Med OK'!C113) + COUNTIF('Subúrbio Med OK'!$C:$C,'Cajazeiras Med OK'!C113) + COUNTIF('DVIS Med OK'!$C:$C,'Cajazeiras Med OK'!C113) + COUNTIF('CR Med OK'!$C:$C,'Cajazeiras Med OK'!C113) + COUNTIF('CCZ Med OK'!$C:$C,'Cajazeiras Med OK'!C113) + COUNTIF('DRCA Med OK'!$C:$C,'Cajazeiras Med OK'!C113) + COUNTIF('SAMU Med OK'!$C:$C,'Cajazeiras Med OK'!C113) + COUNTIF('ESPS Med OK'!$C:$C,'Cajazeiras Med OK'!C113) + COUNTIF('LACEM Med OK'!$C:$C,'Cajazeiras Med OK'!C113)</f>
        <v>0</v>
      </c>
    </row>
    <row r="114" spans="1:15" ht="13.5" customHeight="1">
      <c r="A114" s="15"/>
      <c r="B114" s="44"/>
      <c r="C114" s="202"/>
      <c r="D114" s="44"/>
      <c r="E114" s="51"/>
      <c r="F114" s="102"/>
      <c r="G114" s="235"/>
      <c r="H114" s="44"/>
      <c r="I114" s="148"/>
      <c r="J114" s="39"/>
      <c r="K114" s="51"/>
      <c r="O114" s="16">
        <f>COUNTIF('Sede Med Ok'!$C:$C,'Cajazeiras Med OK'!C114) + COUNTIF('Barra Med OK'!$C:$C,'Cajazeiras Med OK'!C114) + COUNTIF('Boca do Rio Med OK'!$C:$C,'Cajazeiras Med OK'!C114) + COUNTIF('Brotas Med OK'!$C:$C,'Cajazeiras Med OK'!C114) + COUNTIF('Cabula Med OK'!$C:$C,'Cajazeiras Med OK'!C114) + COUNTIF('CH Med OK'!$C:$C,'Cajazeiras Med OK'!C114) + COUNTIF('Itapagipe Med OK'!$C:$C,'Cajazeiras Med OK'!C114) + COUNTIF('Itapuã Med OK'!$C:$C,'Cajazeiras Med OK'!C114) + COUNTIF('Liberdade Med OK'!$C:$C,'Cajazeiras Med OK'!C114) + COUNTIF('Pau da Lima Med OK'!$C:$C,'Cajazeiras Med OK'!C114) + COUNTIF('SCV Med OK'!$C:$C,'Cajazeiras Med OK'!C114) + COUNTIF('Subúrbio Med OK'!$C:$C,'Cajazeiras Med OK'!C114) + COUNTIF('DVIS Med OK'!$C:$C,'Cajazeiras Med OK'!C114) + COUNTIF('CR Med OK'!$C:$C,'Cajazeiras Med OK'!C114) + COUNTIF('CCZ Med OK'!$C:$C,'Cajazeiras Med OK'!C114) + COUNTIF('DRCA Med OK'!$C:$C,'Cajazeiras Med OK'!C114) + COUNTIF('SAMU Med OK'!$C:$C,'Cajazeiras Med OK'!C114) + COUNTIF('ESPS Med OK'!$C:$C,'Cajazeiras Med OK'!C114) + COUNTIF('LACEM Med OK'!$C:$C,'Cajazeiras Med OK'!C114)</f>
        <v>0</v>
      </c>
    </row>
    <row r="115" spans="1:15" ht="13.5" customHeight="1">
      <c r="A115" s="38" t="s">
        <v>447</v>
      </c>
      <c r="B115" s="10"/>
      <c r="C115" s="10"/>
      <c r="D115" s="107"/>
      <c r="E115" s="107"/>
      <c r="F115" s="37"/>
      <c r="G115" s="234"/>
      <c r="H115" s="11">
        <f>SUM(H103:H114)</f>
        <v>11</v>
      </c>
      <c r="I115" s="148">
        <f>SUM(I103:I114)</f>
        <v>2585</v>
      </c>
      <c r="J115" s="35"/>
      <c r="K115" s="107"/>
      <c r="O115" s="16">
        <f>COUNTIF('Sede Med Ok'!$C:$C,'Cajazeiras Med OK'!C115) + COUNTIF('Barra Med OK'!$C:$C,'Cajazeiras Med OK'!C115) + COUNTIF('Boca do Rio Med OK'!$C:$C,'Cajazeiras Med OK'!C115) + COUNTIF('Brotas Med OK'!$C:$C,'Cajazeiras Med OK'!C115) + COUNTIF('Cabula Med OK'!$C:$C,'Cajazeiras Med OK'!C115) + COUNTIF('CH Med OK'!$C:$C,'Cajazeiras Med OK'!C115) + COUNTIF('Itapagipe Med OK'!$C:$C,'Cajazeiras Med OK'!C115) + COUNTIF('Itapuã Med OK'!$C:$C,'Cajazeiras Med OK'!C115) + COUNTIF('Liberdade Med OK'!$C:$C,'Cajazeiras Med OK'!C115) + COUNTIF('Pau da Lima Med OK'!$C:$C,'Cajazeiras Med OK'!C115) + COUNTIF('SCV Med OK'!$C:$C,'Cajazeiras Med OK'!C115) + COUNTIF('Subúrbio Med OK'!$C:$C,'Cajazeiras Med OK'!C115) + COUNTIF('DVIS Med OK'!$C:$C,'Cajazeiras Med OK'!C115) + COUNTIF('CR Med OK'!$C:$C,'Cajazeiras Med OK'!C115) + COUNTIF('CCZ Med OK'!$C:$C,'Cajazeiras Med OK'!C115) + COUNTIF('DRCA Med OK'!$C:$C,'Cajazeiras Med OK'!C115) + COUNTIF('SAMU Med OK'!$C:$C,'Cajazeiras Med OK'!C115) + COUNTIF('ESPS Med OK'!$C:$C,'Cajazeiras Med OK'!C115) + COUNTIF('LACEM Med OK'!$C:$C,'Cajazeiras Med OK'!C115)</f>
        <v>0</v>
      </c>
    </row>
    <row r="116" spans="1:15" ht="13.5" customHeight="1">
      <c r="A116" s="29"/>
      <c r="B116" s="32"/>
      <c r="C116" s="32"/>
      <c r="D116" s="70"/>
      <c r="E116" s="70"/>
      <c r="F116" s="34"/>
      <c r="G116" s="233"/>
      <c r="H116" s="32"/>
      <c r="I116" s="31"/>
      <c r="J116" s="30"/>
      <c r="K116" s="70"/>
      <c r="O116" s="16">
        <f>COUNTIF('Sede Med Ok'!$C:$C,'Cajazeiras Med OK'!C116) + COUNTIF('Barra Med OK'!$C:$C,'Cajazeiras Med OK'!C116) + COUNTIF('Boca do Rio Med OK'!$C:$C,'Cajazeiras Med OK'!C116) + COUNTIF('Brotas Med OK'!$C:$C,'Cajazeiras Med OK'!C116) + COUNTIF('Cabula Med OK'!$C:$C,'Cajazeiras Med OK'!C116) + COUNTIF('CH Med OK'!$C:$C,'Cajazeiras Med OK'!C116) + COUNTIF('Itapagipe Med OK'!$C:$C,'Cajazeiras Med OK'!C116) + COUNTIF('Itapuã Med OK'!$C:$C,'Cajazeiras Med OK'!C116) + COUNTIF('Liberdade Med OK'!$C:$C,'Cajazeiras Med OK'!C116) + COUNTIF('Pau da Lima Med OK'!$C:$C,'Cajazeiras Med OK'!C116) + COUNTIF('SCV Med OK'!$C:$C,'Cajazeiras Med OK'!C116) + COUNTIF('Subúrbio Med OK'!$C:$C,'Cajazeiras Med OK'!C116) + COUNTIF('DVIS Med OK'!$C:$C,'Cajazeiras Med OK'!C116) + COUNTIF('CR Med OK'!$C:$C,'Cajazeiras Med OK'!C116) + COUNTIF('CCZ Med OK'!$C:$C,'Cajazeiras Med OK'!C116) + COUNTIF('DRCA Med OK'!$C:$C,'Cajazeiras Med OK'!C116) + COUNTIF('SAMU Med OK'!$C:$C,'Cajazeiras Med OK'!C116) + COUNTIF('ESPS Med OK'!$C:$C,'Cajazeiras Med OK'!C116) + COUNTIF('LACEM Med OK'!$C:$C,'Cajazeiras Med OK'!C116)</f>
        <v>0</v>
      </c>
    </row>
    <row r="117" spans="1:15" ht="13.5" customHeight="1">
      <c r="A117" s="15" t="s">
        <v>20</v>
      </c>
      <c r="B117" s="61">
        <v>45536</v>
      </c>
      <c r="C117" s="51">
        <v>13871</v>
      </c>
      <c r="D117" s="61">
        <v>45658</v>
      </c>
      <c r="E117" s="61">
        <v>45687</v>
      </c>
      <c r="F117" s="42">
        <f>(E117-D117)+1</f>
        <v>30</v>
      </c>
      <c r="G117" s="13">
        <v>57</v>
      </c>
      <c r="H117" s="14">
        <v>1</v>
      </c>
      <c r="I117" s="237">
        <f>G117/30*H117*F117</f>
        <v>57</v>
      </c>
      <c r="J117" s="39" t="s">
        <v>444</v>
      </c>
      <c r="K117" s="51">
        <v>68173</v>
      </c>
      <c r="O117" s="16">
        <f>COUNTIF('Sede Med Ok'!$C:$C,'Cajazeiras Med OK'!C117) + COUNTIF('Barra Med OK'!$C:$C,'Cajazeiras Med OK'!C117) + COUNTIF('Boca do Rio Med OK'!$C:$C,'Cajazeiras Med OK'!C117) + COUNTIF('Brotas Med OK'!$C:$C,'Cajazeiras Med OK'!C117) + COUNTIF('Cabula Med OK'!$C:$C,'Cajazeiras Med OK'!C117) + COUNTIF('CH Med OK'!$C:$C,'Cajazeiras Med OK'!C117) + COUNTIF('Itapagipe Med OK'!$C:$C,'Cajazeiras Med OK'!C117) + COUNTIF('Itapuã Med OK'!$C:$C,'Cajazeiras Med OK'!C117) + COUNTIF('Liberdade Med OK'!$C:$C,'Cajazeiras Med OK'!C117) + COUNTIF('Pau da Lima Med OK'!$C:$C,'Cajazeiras Med OK'!C117) + COUNTIF('SCV Med OK'!$C:$C,'Cajazeiras Med OK'!C117) + COUNTIF('Subúrbio Med OK'!$C:$C,'Cajazeiras Med OK'!C117) + COUNTIF('DVIS Med OK'!$C:$C,'Cajazeiras Med OK'!C117) + COUNTIF('CR Med OK'!$C:$C,'Cajazeiras Med OK'!C117) + COUNTIF('CCZ Med OK'!$C:$C,'Cajazeiras Med OK'!C117) + COUNTIF('DRCA Med OK'!$C:$C,'Cajazeiras Med OK'!C117) + COUNTIF('SAMU Med OK'!$C:$C,'Cajazeiras Med OK'!C117) + COUNTIF('ESPS Med OK'!$C:$C,'Cajazeiras Med OK'!C117) + COUNTIF('LACEM Med OK'!$C:$C,'Cajazeiras Med OK'!C117)</f>
        <v>0</v>
      </c>
    </row>
    <row r="118" spans="1:15" ht="13.5" customHeight="1">
      <c r="A118" s="15" t="s">
        <v>18</v>
      </c>
      <c r="B118" s="61">
        <v>45664</v>
      </c>
      <c r="C118" s="104">
        <v>14219</v>
      </c>
      <c r="D118" s="61">
        <v>45664</v>
      </c>
      <c r="E118" s="61">
        <v>45687</v>
      </c>
      <c r="F118" s="42">
        <f>(E118-D118)+1</f>
        <v>24</v>
      </c>
      <c r="G118" s="13">
        <v>235</v>
      </c>
      <c r="H118" s="444">
        <v>1</v>
      </c>
      <c r="I118" s="237">
        <f>G118/30*H118*F118</f>
        <v>188</v>
      </c>
      <c r="J118" s="39" t="s">
        <v>445</v>
      </c>
      <c r="K118" s="51">
        <v>73726</v>
      </c>
      <c r="L118" s="1" t="s">
        <v>1109</v>
      </c>
      <c r="O118" s="445">
        <f>COUNTIF('Sede Med Ok'!$C:$C,'Cajazeiras Med OK'!C118) + COUNTIF('Barra Med OK'!$C:$C,'Cajazeiras Med OK'!C118) + COUNTIF('Boca do Rio Med OK'!$C:$C,'Cajazeiras Med OK'!C118) + COUNTIF('Brotas Med OK'!$C:$C,'Cajazeiras Med OK'!C118) + COUNTIF('Cabula Med OK'!$C:$C,'Cajazeiras Med OK'!C118) + COUNTIF('CH Med OK'!$C:$C,'Cajazeiras Med OK'!C118) + COUNTIF('Itapagipe Med OK'!$C:$C,'Cajazeiras Med OK'!C118) + COUNTIF('Itapuã Med OK'!$C:$C,'Cajazeiras Med OK'!C118) + COUNTIF('Liberdade Med OK'!$C:$C,'Cajazeiras Med OK'!C118) + COUNTIF('Pau da Lima Med OK'!$C:$C,'Cajazeiras Med OK'!C118) + COUNTIF('SCV Med OK'!$C:$C,'Cajazeiras Med OK'!C118) + COUNTIF('Subúrbio Med OK'!$C:$C,'Cajazeiras Med OK'!C118) + COUNTIF('DVIS Med OK'!$C:$C,'Cajazeiras Med OK'!C118) + COUNTIF('CR Med OK'!$C:$C,'Cajazeiras Med OK'!C118) + COUNTIF('CCZ Med OK'!$C:$C,'Cajazeiras Med OK'!C118) + COUNTIF('DRCA Med OK'!$C:$C,'Cajazeiras Med OK'!C118) + COUNTIF('SAMU Med OK'!$C:$C,'Cajazeiras Med OK'!C118) + COUNTIF('ESPS Med OK'!$C:$C,'Cajazeiras Med OK'!C118) + COUNTIF('LACEM Med OK'!$C:$C,'Cajazeiras Med OK'!C118)</f>
        <v>0</v>
      </c>
    </row>
    <row r="119" spans="1:15" ht="13.5" customHeight="1">
      <c r="A119" s="15" t="s">
        <v>18</v>
      </c>
      <c r="B119" s="61">
        <v>45536</v>
      </c>
      <c r="C119" s="51">
        <v>251</v>
      </c>
      <c r="D119" s="61">
        <v>45658</v>
      </c>
      <c r="E119" s="61">
        <v>45687</v>
      </c>
      <c r="F119" s="42">
        <f>(E119-D119)+1</f>
        <v>30</v>
      </c>
      <c r="G119" s="13">
        <v>235</v>
      </c>
      <c r="H119" s="14">
        <v>1</v>
      </c>
      <c r="I119" s="237">
        <f>G119/30*H119*F119</f>
        <v>235</v>
      </c>
      <c r="J119" s="39" t="s">
        <v>446</v>
      </c>
      <c r="K119" s="51">
        <v>68173</v>
      </c>
      <c r="O119" s="16">
        <f>COUNTIF('Sede Med Ok'!$C:$C,'Cajazeiras Med OK'!C119) + COUNTIF('Barra Med OK'!$C:$C,'Cajazeiras Med OK'!C119) + COUNTIF('Boca do Rio Med OK'!$C:$C,'Cajazeiras Med OK'!C119) + COUNTIF('Brotas Med OK'!$C:$C,'Cajazeiras Med OK'!C119) + COUNTIF('Cabula Med OK'!$C:$C,'Cajazeiras Med OK'!C119) + COUNTIF('CH Med OK'!$C:$C,'Cajazeiras Med OK'!C119) + COUNTIF('Itapagipe Med OK'!$C:$C,'Cajazeiras Med OK'!C119) + COUNTIF('Itapuã Med OK'!$C:$C,'Cajazeiras Med OK'!C119) + COUNTIF('Liberdade Med OK'!$C:$C,'Cajazeiras Med OK'!C119) + COUNTIF('Pau da Lima Med OK'!$C:$C,'Cajazeiras Med OK'!C119) + COUNTIF('SCV Med OK'!$C:$C,'Cajazeiras Med OK'!C119) + COUNTIF('Subúrbio Med OK'!$C:$C,'Cajazeiras Med OK'!C119) + COUNTIF('DVIS Med OK'!$C:$C,'Cajazeiras Med OK'!C119) + COUNTIF('CR Med OK'!$C:$C,'Cajazeiras Med OK'!C119) + COUNTIF('CCZ Med OK'!$C:$C,'Cajazeiras Med OK'!C119) + COUNTIF('DRCA Med OK'!$C:$C,'Cajazeiras Med OK'!C119) + COUNTIF('SAMU Med OK'!$C:$C,'Cajazeiras Med OK'!C119) + COUNTIF('ESPS Med OK'!$C:$C,'Cajazeiras Med OK'!C119) + COUNTIF('LACEM Med OK'!$C:$C,'Cajazeiras Med OK'!C119)</f>
        <v>0</v>
      </c>
    </row>
    <row r="120" spans="1:15" ht="13.5" customHeight="1">
      <c r="A120" s="15" t="s">
        <v>18</v>
      </c>
      <c r="B120" s="61">
        <v>45536</v>
      </c>
      <c r="C120" s="454">
        <v>14233</v>
      </c>
      <c r="D120" s="61">
        <v>45658</v>
      </c>
      <c r="E120" s="61">
        <v>45663</v>
      </c>
      <c r="F120" s="42">
        <f>(E120-D120)+1</f>
        <v>6</v>
      </c>
      <c r="G120" s="13">
        <v>235</v>
      </c>
      <c r="H120" s="14">
        <v>1</v>
      </c>
      <c r="I120" s="237">
        <f>G120/30*H120*F120</f>
        <v>47</v>
      </c>
      <c r="J120" s="39" t="s">
        <v>445</v>
      </c>
      <c r="K120" s="51">
        <v>68173</v>
      </c>
      <c r="L120" s="1" t="s">
        <v>1109</v>
      </c>
      <c r="O120" s="16">
        <f>COUNTIF('Sede Med Ok'!$C:$C,'Cajazeiras Med OK'!C120) + COUNTIF('Barra Med OK'!$C:$C,'Cajazeiras Med OK'!C120) + COUNTIF('Boca do Rio Med OK'!$C:$C,'Cajazeiras Med OK'!C120) + COUNTIF('Brotas Med OK'!$C:$C,'Cajazeiras Med OK'!C120) + COUNTIF('Cabula Med OK'!$C:$C,'Cajazeiras Med OK'!C120) + COUNTIF('CH Med OK'!$C:$C,'Cajazeiras Med OK'!C120) + COUNTIF('Itapagipe Med OK'!$C:$C,'Cajazeiras Med OK'!C120) + COUNTIF('Itapuã Med OK'!$C:$C,'Cajazeiras Med OK'!C120) + COUNTIF('Liberdade Med OK'!$C:$C,'Cajazeiras Med OK'!C120) + COUNTIF('Pau da Lima Med OK'!$C:$C,'Cajazeiras Med OK'!C120) + COUNTIF('SCV Med OK'!$C:$C,'Cajazeiras Med OK'!C120) + COUNTIF('Subúrbio Med OK'!$C:$C,'Cajazeiras Med OK'!C120) + COUNTIF('DVIS Med OK'!$C:$C,'Cajazeiras Med OK'!C120) + COUNTIF('CR Med OK'!$C:$C,'Cajazeiras Med OK'!C120) + COUNTIF('CCZ Med OK'!$C:$C,'Cajazeiras Med OK'!C120) + COUNTIF('DRCA Med OK'!$C:$C,'Cajazeiras Med OK'!C120) + COUNTIF('SAMU Med OK'!$C:$C,'Cajazeiras Med OK'!C120) + COUNTIF('ESPS Med OK'!$C:$C,'Cajazeiras Med OK'!C120) + COUNTIF('LACEM Med OK'!$C:$C,'Cajazeiras Med OK'!C120)</f>
        <v>0</v>
      </c>
    </row>
    <row r="121" spans="1:15" ht="13.5" customHeight="1">
      <c r="A121" s="15"/>
      <c r="B121" s="44"/>
      <c r="C121" s="44"/>
      <c r="D121" s="44"/>
      <c r="E121" s="51"/>
      <c r="F121" s="102"/>
      <c r="G121" s="235"/>
      <c r="H121" s="44"/>
      <c r="I121" s="172"/>
      <c r="J121" s="39"/>
      <c r="K121" s="51"/>
      <c r="O121" s="16">
        <f>COUNTIF('Sede Med Ok'!$C:$C,'Cajazeiras Med OK'!C121) + COUNTIF('Barra Med OK'!$C:$C,'Cajazeiras Med OK'!C121) + COUNTIF('Boca do Rio Med OK'!$C:$C,'Cajazeiras Med OK'!C121) + COUNTIF('Brotas Med OK'!$C:$C,'Cajazeiras Med OK'!C121) + COUNTIF('Cabula Med OK'!$C:$C,'Cajazeiras Med OK'!C121) + COUNTIF('CH Med OK'!$C:$C,'Cajazeiras Med OK'!C121) + COUNTIF('Itapagipe Med OK'!$C:$C,'Cajazeiras Med OK'!C121) + COUNTIF('Itapuã Med OK'!$C:$C,'Cajazeiras Med OK'!C121) + COUNTIF('Liberdade Med OK'!$C:$C,'Cajazeiras Med OK'!C121) + COUNTIF('Pau da Lima Med OK'!$C:$C,'Cajazeiras Med OK'!C121) + COUNTIF('SCV Med OK'!$C:$C,'Cajazeiras Med OK'!C121) + COUNTIF('Subúrbio Med OK'!$C:$C,'Cajazeiras Med OK'!C121) + COUNTIF('DVIS Med OK'!$C:$C,'Cajazeiras Med OK'!C121) + COUNTIF('CR Med OK'!$C:$C,'Cajazeiras Med OK'!C121) + COUNTIF('CCZ Med OK'!$C:$C,'Cajazeiras Med OK'!C121) + COUNTIF('DRCA Med OK'!$C:$C,'Cajazeiras Med OK'!C121) + COUNTIF('SAMU Med OK'!$C:$C,'Cajazeiras Med OK'!C121) + COUNTIF('ESPS Med OK'!$C:$C,'Cajazeiras Med OK'!C121) + COUNTIF('LACEM Med OK'!$C:$C,'Cajazeiras Med OK'!C121)</f>
        <v>0</v>
      </c>
    </row>
    <row r="122" spans="1:15" ht="13.5" customHeight="1">
      <c r="A122" s="38" t="s">
        <v>443</v>
      </c>
      <c r="B122" s="10"/>
      <c r="C122" s="10"/>
      <c r="D122" s="107"/>
      <c r="E122" s="107"/>
      <c r="F122" s="37"/>
      <c r="G122" s="234"/>
      <c r="H122" s="11">
        <f>SUM(H117:H121)</f>
        <v>4</v>
      </c>
      <c r="I122" s="148">
        <f>SUM(I117:I121)</f>
        <v>527</v>
      </c>
      <c r="J122" s="35"/>
      <c r="K122" s="107"/>
      <c r="O122" s="16">
        <f>COUNTIF('Sede Med Ok'!$C:$C,'Cajazeiras Med OK'!C122) + COUNTIF('Barra Med OK'!$C:$C,'Cajazeiras Med OK'!C122) + COUNTIF('Boca do Rio Med OK'!$C:$C,'Cajazeiras Med OK'!C122) + COUNTIF('Brotas Med OK'!$C:$C,'Cajazeiras Med OK'!C122) + COUNTIF('Cabula Med OK'!$C:$C,'Cajazeiras Med OK'!C122) + COUNTIF('CH Med OK'!$C:$C,'Cajazeiras Med OK'!C122) + COUNTIF('Itapagipe Med OK'!$C:$C,'Cajazeiras Med OK'!C122) + COUNTIF('Itapuã Med OK'!$C:$C,'Cajazeiras Med OK'!C122) + COUNTIF('Liberdade Med OK'!$C:$C,'Cajazeiras Med OK'!C122) + COUNTIF('Pau da Lima Med OK'!$C:$C,'Cajazeiras Med OK'!C122) + COUNTIF('SCV Med OK'!$C:$C,'Cajazeiras Med OK'!C122) + COUNTIF('Subúrbio Med OK'!$C:$C,'Cajazeiras Med OK'!C122) + COUNTIF('DVIS Med OK'!$C:$C,'Cajazeiras Med OK'!C122) + COUNTIF('CR Med OK'!$C:$C,'Cajazeiras Med OK'!C122) + COUNTIF('CCZ Med OK'!$C:$C,'Cajazeiras Med OK'!C122) + COUNTIF('DRCA Med OK'!$C:$C,'Cajazeiras Med OK'!C122) + COUNTIF('SAMU Med OK'!$C:$C,'Cajazeiras Med OK'!C122) + COUNTIF('ESPS Med OK'!$C:$C,'Cajazeiras Med OK'!C122) + COUNTIF('LACEM Med OK'!$C:$C,'Cajazeiras Med OK'!C122)</f>
        <v>0</v>
      </c>
    </row>
    <row r="123" spans="1:15" ht="13.5" customHeight="1">
      <c r="A123" s="29"/>
      <c r="B123" s="32"/>
      <c r="C123" s="32"/>
      <c r="D123" s="70"/>
      <c r="E123" s="70"/>
      <c r="F123" s="34"/>
      <c r="G123" s="233"/>
      <c r="H123" s="32"/>
      <c r="I123" s="31"/>
      <c r="J123" s="30"/>
      <c r="K123" s="70"/>
      <c r="O123" s="16">
        <f>COUNTIF('Sede Med Ok'!$C:$C,'Cajazeiras Med OK'!C123) + COUNTIF('Barra Med OK'!$C:$C,'Cajazeiras Med OK'!C123) + COUNTIF('Boca do Rio Med OK'!$C:$C,'Cajazeiras Med OK'!C123) + COUNTIF('Brotas Med OK'!$C:$C,'Cajazeiras Med OK'!C123) + COUNTIF('Cabula Med OK'!$C:$C,'Cajazeiras Med OK'!C123) + COUNTIF('CH Med OK'!$C:$C,'Cajazeiras Med OK'!C123) + COUNTIF('Itapagipe Med OK'!$C:$C,'Cajazeiras Med OK'!C123) + COUNTIF('Itapuã Med OK'!$C:$C,'Cajazeiras Med OK'!C123) + COUNTIF('Liberdade Med OK'!$C:$C,'Cajazeiras Med OK'!C123) + COUNTIF('Pau da Lima Med OK'!$C:$C,'Cajazeiras Med OK'!C123) + COUNTIF('SCV Med OK'!$C:$C,'Cajazeiras Med OK'!C123) + COUNTIF('Subúrbio Med OK'!$C:$C,'Cajazeiras Med OK'!C123) + COUNTIF('DVIS Med OK'!$C:$C,'Cajazeiras Med OK'!C123) + COUNTIF('CR Med OK'!$C:$C,'Cajazeiras Med OK'!C123) + COUNTIF('CCZ Med OK'!$C:$C,'Cajazeiras Med OK'!C123) + COUNTIF('DRCA Med OK'!$C:$C,'Cajazeiras Med OK'!C123) + COUNTIF('SAMU Med OK'!$C:$C,'Cajazeiras Med OK'!C123) + COUNTIF('ESPS Med OK'!$C:$C,'Cajazeiras Med OK'!C123) + COUNTIF('LACEM Med OK'!$C:$C,'Cajazeiras Med OK'!C123)</f>
        <v>0</v>
      </c>
    </row>
    <row r="124" spans="1:15" ht="13.5" customHeight="1">
      <c r="A124" s="15" t="s">
        <v>18</v>
      </c>
      <c r="B124" s="61">
        <v>45536</v>
      </c>
      <c r="C124" s="51">
        <v>15588</v>
      </c>
      <c r="D124" s="61">
        <v>45658</v>
      </c>
      <c r="E124" s="61">
        <v>45687</v>
      </c>
      <c r="F124" s="42">
        <f t="shared" ref="F124:F133" si="13">(E124-D124)+1</f>
        <v>30</v>
      </c>
      <c r="G124" s="13">
        <v>235</v>
      </c>
      <c r="H124" s="14">
        <v>1</v>
      </c>
      <c r="I124" s="237">
        <f t="shared" ref="I124:I133" si="14">G124/30*H124*F124</f>
        <v>235</v>
      </c>
      <c r="J124" s="39" t="s">
        <v>442</v>
      </c>
      <c r="K124" s="51">
        <v>68181</v>
      </c>
      <c r="O124" s="16">
        <f>COUNTIF('Sede Med Ok'!$C:$C,'Cajazeiras Med OK'!C124) + COUNTIF('Barra Med OK'!$C:$C,'Cajazeiras Med OK'!C124) + COUNTIF('Boca do Rio Med OK'!$C:$C,'Cajazeiras Med OK'!C124) + COUNTIF('Brotas Med OK'!$C:$C,'Cajazeiras Med OK'!C124) + COUNTIF('Cabula Med OK'!$C:$C,'Cajazeiras Med OK'!C124) + COUNTIF('CH Med OK'!$C:$C,'Cajazeiras Med OK'!C124) + COUNTIF('Itapagipe Med OK'!$C:$C,'Cajazeiras Med OK'!C124) + COUNTIF('Itapuã Med OK'!$C:$C,'Cajazeiras Med OK'!C124) + COUNTIF('Liberdade Med OK'!$C:$C,'Cajazeiras Med OK'!C124) + COUNTIF('Pau da Lima Med OK'!$C:$C,'Cajazeiras Med OK'!C124) + COUNTIF('SCV Med OK'!$C:$C,'Cajazeiras Med OK'!C124) + COUNTIF('Subúrbio Med OK'!$C:$C,'Cajazeiras Med OK'!C124) + COUNTIF('DVIS Med OK'!$C:$C,'Cajazeiras Med OK'!C124) + COUNTIF('CR Med OK'!$C:$C,'Cajazeiras Med OK'!C124) + COUNTIF('CCZ Med OK'!$C:$C,'Cajazeiras Med OK'!C124) + COUNTIF('DRCA Med OK'!$C:$C,'Cajazeiras Med OK'!C124) + COUNTIF('SAMU Med OK'!$C:$C,'Cajazeiras Med OK'!C124) + COUNTIF('ESPS Med OK'!$C:$C,'Cajazeiras Med OK'!C124) + COUNTIF('LACEM Med OK'!$C:$C,'Cajazeiras Med OK'!C124)</f>
        <v>0</v>
      </c>
    </row>
    <row r="125" spans="1:15" ht="13.5" customHeight="1">
      <c r="A125" s="15" t="s">
        <v>18</v>
      </c>
      <c r="B125" s="61">
        <v>45536</v>
      </c>
      <c r="C125" s="51">
        <v>15589</v>
      </c>
      <c r="D125" s="61">
        <v>45658</v>
      </c>
      <c r="E125" s="61">
        <v>45687</v>
      </c>
      <c r="F125" s="42">
        <f t="shared" si="13"/>
        <v>30</v>
      </c>
      <c r="G125" s="13">
        <v>235</v>
      </c>
      <c r="H125" s="14">
        <v>1</v>
      </c>
      <c r="I125" s="237">
        <f t="shared" si="14"/>
        <v>235</v>
      </c>
      <c r="J125" s="39" t="s">
        <v>442</v>
      </c>
      <c r="K125" s="51">
        <v>68181</v>
      </c>
      <c r="O125" s="16">
        <f>COUNTIF('Sede Med Ok'!$C:$C,'Cajazeiras Med OK'!C125) + COUNTIF('Barra Med OK'!$C:$C,'Cajazeiras Med OK'!C125) + COUNTIF('Boca do Rio Med OK'!$C:$C,'Cajazeiras Med OK'!C125) + COUNTIF('Brotas Med OK'!$C:$C,'Cajazeiras Med OK'!C125) + COUNTIF('Cabula Med OK'!$C:$C,'Cajazeiras Med OK'!C125) + COUNTIF('CH Med OK'!$C:$C,'Cajazeiras Med OK'!C125) + COUNTIF('Itapagipe Med OK'!$C:$C,'Cajazeiras Med OK'!C125) + COUNTIF('Itapuã Med OK'!$C:$C,'Cajazeiras Med OK'!C125) + COUNTIF('Liberdade Med OK'!$C:$C,'Cajazeiras Med OK'!C125) + COUNTIF('Pau da Lima Med OK'!$C:$C,'Cajazeiras Med OK'!C125) + COUNTIF('SCV Med OK'!$C:$C,'Cajazeiras Med OK'!C125) + COUNTIF('Subúrbio Med OK'!$C:$C,'Cajazeiras Med OK'!C125) + COUNTIF('DVIS Med OK'!$C:$C,'Cajazeiras Med OK'!C125) + COUNTIF('CR Med OK'!$C:$C,'Cajazeiras Med OK'!C125) + COUNTIF('CCZ Med OK'!$C:$C,'Cajazeiras Med OK'!C125) + COUNTIF('DRCA Med OK'!$C:$C,'Cajazeiras Med OK'!C125) + COUNTIF('SAMU Med OK'!$C:$C,'Cajazeiras Med OK'!C125) + COUNTIF('ESPS Med OK'!$C:$C,'Cajazeiras Med OK'!C125) + COUNTIF('LACEM Med OK'!$C:$C,'Cajazeiras Med OK'!C125)</f>
        <v>0</v>
      </c>
    </row>
    <row r="126" spans="1:15" ht="13.5" customHeight="1">
      <c r="A126" s="15" t="s">
        <v>18</v>
      </c>
      <c r="B126" s="61">
        <v>45536</v>
      </c>
      <c r="C126" s="51">
        <v>15590</v>
      </c>
      <c r="D126" s="61">
        <v>45658</v>
      </c>
      <c r="E126" s="61">
        <v>45687</v>
      </c>
      <c r="F126" s="42">
        <f t="shared" si="13"/>
        <v>30</v>
      </c>
      <c r="G126" s="13">
        <v>235</v>
      </c>
      <c r="H126" s="14">
        <v>1</v>
      </c>
      <c r="I126" s="237">
        <f t="shared" si="14"/>
        <v>235</v>
      </c>
      <c r="J126" s="39" t="s">
        <v>189</v>
      </c>
      <c r="K126" s="51">
        <v>68181</v>
      </c>
      <c r="O126" s="16">
        <f>COUNTIF('Sede Med Ok'!$C:$C,'Cajazeiras Med OK'!C126) + COUNTIF('Barra Med OK'!$C:$C,'Cajazeiras Med OK'!C126) + COUNTIF('Boca do Rio Med OK'!$C:$C,'Cajazeiras Med OK'!C126) + COUNTIF('Brotas Med OK'!$C:$C,'Cajazeiras Med OK'!C126) + COUNTIF('Cabula Med OK'!$C:$C,'Cajazeiras Med OK'!C126) + COUNTIF('CH Med OK'!$C:$C,'Cajazeiras Med OK'!C126) + COUNTIF('Itapagipe Med OK'!$C:$C,'Cajazeiras Med OK'!C126) + COUNTIF('Itapuã Med OK'!$C:$C,'Cajazeiras Med OK'!C126) + COUNTIF('Liberdade Med OK'!$C:$C,'Cajazeiras Med OK'!C126) + COUNTIF('Pau da Lima Med OK'!$C:$C,'Cajazeiras Med OK'!C126) + COUNTIF('SCV Med OK'!$C:$C,'Cajazeiras Med OK'!C126) + COUNTIF('Subúrbio Med OK'!$C:$C,'Cajazeiras Med OK'!C126) + COUNTIF('DVIS Med OK'!$C:$C,'Cajazeiras Med OK'!C126) + COUNTIF('CR Med OK'!$C:$C,'Cajazeiras Med OK'!C126) + COUNTIF('CCZ Med OK'!$C:$C,'Cajazeiras Med OK'!C126) + COUNTIF('DRCA Med OK'!$C:$C,'Cajazeiras Med OK'!C126) + COUNTIF('SAMU Med OK'!$C:$C,'Cajazeiras Med OK'!C126) + COUNTIF('ESPS Med OK'!$C:$C,'Cajazeiras Med OK'!C126) + COUNTIF('LACEM Med OK'!$C:$C,'Cajazeiras Med OK'!C126)</f>
        <v>0</v>
      </c>
    </row>
    <row r="127" spans="1:15" ht="13.5" customHeight="1">
      <c r="A127" s="15" t="s">
        <v>18</v>
      </c>
      <c r="B127" s="61">
        <v>45536</v>
      </c>
      <c r="C127" s="51">
        <v>15563</v>
      </c>
      <c r="D127" s="61">
        <v>45658</v>
      </c>
      <c r="E127" s="61">
        <v>45687</v>
      </c>
      <c r="F127" s="42">
        <f t="shared" si="13"/>
        <v>30</v>
      </c>
      <c r="G127" s="13">
        <v>235</v>
      </c>
      <c r="H127" s="14">
        <v>1</v>
      </c>
      <c r="I127" s="237">
        <f t="shared" si="14"/>
        <v>235</v>
      </c>
      <c r="J127" s="39" t="s">
        <v>441</v>
      </c>
      <c r="K127" s="51">
        <v>68145</v>
      </c>
      <c r="O127" s="16">
        <f>COUNTIF('Sede Med Ok'!$C:$C,'Cajazeiras Med OK'!C127) + COUNTIF('Barra Med OK'!$C:$C,'Cajazeiras Med OK'!C127) + COUNTIF('Boca do Rio Med OK'!$C:$C,'Cajazeiras Med OK'!C127) + COUNTIF('Brotas Med OK'!$C:$C,'Cajazeiras Med OK'!C127) + COUNTIF('Cabula Med OK'!$C:$C,'Cajazeiras Med OK'!C127) + COUNTIF('CH Med OK'!$C:$C,'Cajazeiras Med OK'!C127) + COUNTIF('Itapagipe Med OK'!$C:$C,'Cajazeiras Med OK'!C127) + COUNTIF('Itapuã Med OK'!$C:$C,'Cajazeiras Med OK'!C127) + COUNTIF('Liberdade Med OK'!$C:$C,'Cajazeiras Med OK'!C127) + COUNTIF('Pau da Lima Med OK'!$C:$C,'Cajazeiras Med OK'!C127) + COUNTIF('SCV Med OK'!$C:$C,'Cajazeiras Med OK'!C127) + COUNTIF('Subúrbio Med OK'!$C:$C,'Cajazeiras Med OK'!C127) + COUNTIF('DVIS Med OK'!$C:$C,'Cajazeiras Med OK'!C127) + COUNTIF('CR Med OK'!$C:$C,'Cajazeiras Med OK'!C127) + COUNTIF('CCZ Med OK'!$C:$C,'Cajazeiras Med OK'!C127) + COUNTIF('DRCA Med OK'!$C:$C,'Cajazeiras Med OK'!C127) + COUNTIF('SAMU Med OK'!$C:$C,'Cajazeiras Med OK'!C127) + COUNTIF('ESPS Med OK'!$C:$C,'Cajazeiras Med OK'!C127) + COUNTIF('LACEM Med OK'!$C:$C,'Cajazeiras Med OK'!C127)</f>
        <v>0</v>
      </c>
    </row>
    <row r="128" spans="1:15" ht="13.5" customHeight="1">
      <c r="A128" s="15" t="s">
        <v>18</v>
      </c>
      <c r="B128" s="61">
        <v>45590</v>
      </c>
      <c r="C128" s="51">
        <v>16111</v>
      </c>
      <c r="D128" s="61">
        <v>45658</v>
      </c>
      <c r="E128" s="61">
        <v>45687</v>
      </c>
      <c r="F128" s="114">
        <f t="shared" si="13"/>
        <v>30</v>
      </c>
      <c r="G128" s="13">
        <v>235</v>
      </c>
      <c r="H128" s="14">
        <v>1</v>
      </c>
      <c r="I128" s="237">
        <f t="shared" si="14"/>
        <v>235</v>
      </c>
      <c r="J128" s="160" t="s">
        <v>341</v>
      </c>
      <c r="K128" s="51">
        <v>70559</v>
      </c>
      <c r="O128" s="16">
        <f>COUNTIF('Sede Med Ok'!$C:$C,'Cajazeiras Med OK'!C128) + COUNTIF('Barra Med OK'!$C:$C,'Cajazeiras Med OK'!C128) + COUNTIF('Boca do Rio Med OK'!$C:$C,'Cajazeiras Med OK'!C128) + COUNTIF('Brotas Med OK'!$C:$C,'Cajazeiras Med OK'!C128) + COUNTIF('Cabula Med OK'!$C:$C,'Cajazeiras Med OK'!C128) + COUNTIF('CH Med OK'!$C:$C,'Cajazeiras Med OK'!C128) + COUNTIF('Itapagipe Med OK'!$C:$C,'Cajazeiras Med OK'!C128) + COUNTIF('Itapuã Med OK'!$C:$C,'Cajazeiras Med OK'!C128) + COUNTIF('Liberdade Med OK'!$C:$C,'Cajazeiras Med OK'!C128) + COUNTIF('Pau da Lima Med OK'!$C:$C,'Cajazeiras Med OK'!C128) + COUNTIF('SCV Med OK'!$C:$C,'Cajazeiras Med OK'!C128) + COUNTIF('Subúrbio Med OK'!$C:$C,'Cajazeiras Med OK'!C128) + COUNTIF('DVIS Med OK'!$C:$C,'Cajazeiras Med OK'!C128) + COUNTIF('CR Med OK'!$C:$C,'Cajazeiras Med OK'!C128) + COUNTIF('CCZ Med OK'!$C:$C,'Cajazeiras Med OK'!C128) + COUNTIF('DRCA Med OK'!$C:$C,'Cajazeiras Med OK'!C128) + COUNTIF('SAMU Med OK'!$C:$C,'Cajazeiras Med OK'!C128) + COUNTIF('ESPS Med OK'!$C:$C,'Cajazeiras Med OK'!C128) + COUNTIF('LACEM Med OK'!$C:$C,'Cajazeiras Med OK'!C128)</f>
        <v>0</v>
      </c>
    </row>
    <row r="129" spans="1:15" ht="13.5" customHeight="1">
      <c r="A129" s="15" t="s">
        <v>18</v>
      </c>
      <c r="B129" s="61">
        <v>45536</v>
      </c>
      <c r="C129" s="51">
        <v>12989</v>
      </c>
      <c r="D129" s="61">
        <v>45658</v>
      </c>
      <c r="E129" s="61">
        <v>45687</v>
      </c>
      <c r="F129" s="42">
        <f t="shared" si="13"/>
        <v>30</v>
      </c>
      <c r="G129" s="13">
        <v>235</v>
      </c>
      <c r="H129" s="14">
        <v>1</v>
      </c>
      <c r="I129" s="237">
        <f t="shared" si="14"/>
        <v>235</v>
      </c>
      <c r="J129" s="121" t="s">
        <v>239</v>
      </c>
      <c r="K129" s="51"/>
      <c r="O129" s="16">
        <f>COUNTIF('Sede Med Ok'!$C:$C,'Cajazeiras Med OK'!C129) + COUNTIF('Barra Med OK'!$C:$C,'Cajazeiras Med OK'!C129) + COUNTIF('Boca do Rio Med OK'!$C:$C,'Cajazeiras Med OK'!C129) + COUNTIF('Brotas Med OK'!$C:$C,'Cajazeiras Med OK'!C129) + COUNTIF('Cabula Med OK'!$C:$C,'Cajazeiras Med OK'!C129) + COUNTIF('CH Med OK'!$C:$C,'Cajazeiras Med OK'!C129) + COUNTIF('Itapagipe Med OK'!$C:$C,'Cajazeiras Med OK'!C129) + COUNTIF('Itapuã Med OK'!$C:$C,'Cajazeiras Med OK'!C129) + COUNTIF('Liberdade Med OK'!$C:$C,'Cajazeiras Med OK'!C129) + COUNTIF('Pau da Lima Med OK'!$C:$C,'Cajazeiras Med OK'!C129) + COUNTIF('SCV Med OK'!$C:$C,'Cajazeiras Med OK'!C129) + COUNTIF('Subúrbio Med OK'!$C:$C,'Cajazeiras Med OK'!C129) + COUNTIF('DVIS Med OK'!$C:$C,'Cajazeiras Med OK'!C129) + COUNTIF('CR Med OK'!$C:$C,'Cajazeiras Med OK'!C129) + COUNTIF('CCZ Med OK'!$C:$C,'Cajazeiras Med OK'!C129) + COUNTIF('DRCA Med OK'!$C:$C,'Cajazeiras Med OK'!C129) + COUNTIF('SAMU Med OK'!$C:$C,'Cajazeiras Med OK'!C129) + COUNTIF('ESPS Med OK'!$C:$C,'Cajazeiras Med OK'!C129) + COUNTIF('LACEM Med OK'!$C:$C,'Cajazeiras Med OK'!C129)</f>
        <v>0</v>
      </c>
    </row>
    <row r="130" spans="1:15" ht="13.5" customHeight="1">
      <c r="A130" s="15" t="s">
        <v>18</v>
      </c>
      <c r="B130" s="61">
        <v>45536</v>
      </c>
      <c r="C130" s="51">
        <v>12988</v>
      </c>
      <c r="D130" s="61">
        <v>45658</v>
      </c>
      <c r="E130" s="61">
        <v>45687</v>
      </c>
      <c r="F130" s="42">
        <f t="shared" si="13"/>
        <v>30</v>
      </c>
      <c r="G130" s="13">
        <v>235</v>
      </c>
      <c r="H130" s="14">
        <v>1</v>
      </c>
      <c r="I130" s="237">
        <f t="shared" si="14"/>
        <v>235</v>
      </c>
      <c r="J130" s="121" t="s">
        <v>440</v>
      </c>
      <c r="K130" s="51"/>
      <c r="O130" s="16">
        <f>COUNTIF('Sede Med Ok'!$C:$C,'Cajazeiras Med OK'!C130) + COUNTIF('Barra Med OK'!$C:$C,'Cajazeiras Med OK'!C130) + COUNTIF('Boca do Rio Med OK'!$C:$C,'Cajazeiras Med OK'!C130) + COUNTIF('Brotas Med OK'!$C:$C,'Cajazeiras Med OK'!C130) + COUNTIF('Cabula Med OK'!$C:$C,'Cajazeiras Med OK'!C130) + COUNTIF('CH Med OK'!$C:$C,'Cajazeiras Med OK'!C130) + COUNTIF('Itapagipe Med OK'!$C:$C,'Cajazeiras Med OK'!C130) + COUNTIF('Itapuã Med OK'!$C:$C,'Cajazeiras Med OK'!C130) + COUNTIF('Liberdade Med OK'!$C:$C,'Cajazeiras Med OK'!C130) + COUNTIF('Pau da Lima Med OK'!$C:$C,'Cajazeiras Med OK'!C130) + COUNTIF('SCV Med OK'!$C:$C,'Cajazeiras Med OK'!C130) + COUNTIF('Subúrbio Med OK'!$C:$C,'Cajazeiras Med OK'!C130) + COUNTIF('DVIS Med OK'!$C:$C,'Cajazeiras Med OK'!C130) + COUNTIF('CR Med OK'!$C:$C,'Cajazeiras Med OK'!C130) + COUNTIF('CCZ Med OK'!$C:$C,'Cajazeiras Med OK'!C130) + COUNTIF('DRCA Med OK'!$C:$C,'Cajazeiras Med OK'!C130) + COUNTIF('SAMU Med OK'!$C:$C,'Cajazeiras Med OK'!C130) + COUNTIF('ESPS Med OK'!$C:$C,'Cajazeiras Med OK'!C130) + COUNTIF('LACEM Med OK'!$C:$C,'Cajazeiras Med OK'!C130)</f>
        <v>0</v>
      </c>
    </row>
    <row r="131" spans="1:15" ht="13.5" customHeight="1">
      <c r="A131" s="15" t="s">
        <v>18</v>
      </c>
      <c r="B131" s="61">
        <v>45536</v>
      </c>
      <c r="C131" s="14">
        <v>15564</v>
      </c>
      <c r="D131" s="61">
        <v>45658</v>
      </c>
      <c r="E131" s="61">
        <v>45687</v>
      </c>
      <c r="F131" s="42">
        <f t="shared" si="13"/>
        <v>30</v>
      </c>
      <c r="G131" s="13">
        <v>235</v>
      </c>
      <c r="H131" s="14">
        <v>1</v>
      </c>
      <c r="I131" s="237">
        <f t="shared" si="14"/>
        <v>235</v>
      </c>
      <c r="J131" s="39" t="s">
        <v>439</v>
      </c>
      <c r="K131" s="14">
        <v>68418</v>
      </c>
      <c r="O131" s="16">
        <f>COUNTIF('Sede Med Ok'!$C:$C,'Cajazeiras Med OK'!C131) + COUNTIF('Barra Med OK'!$C:$C,'Cajazeiras Med OK'!C131) + COUNTIF('Boca do Rio Med OK'!$C:$C,'Cajazeiras Med OK'!C131) + COUNTIF('Brotas Med OK'!$C:$C,'Cajazeiras Med OK'!C131) + COUNTIF('Cabula Med OK'!$C:$C,'Cajazeiras Med OK'!C131) + COUNTIF('CH Med OK'!$C:$C,'Cajazeiras Med OK'!C131) + COUNTIF('Itapagipe Med OK'!$C:$C,'Cajazeiras Med OK'!C131) + COUNTIF('Itapuã Med OK'!$C:$C,'Cajazeiras Med OK'!C131) + COUNTIF('Liberdade Med OK'!$C:$C,'Cajazeiras Med OK'!C131) + COUNTIF('Pau da Lima Med OK'!$C:$C,'Cajazeiras Med OK'!C131) + COUNTIF('SCV Med OK'!$C:$C,'Cajazeiras Med OK'!C131) + COUNTIF('Subúrbio Med OK'!$C:$C,'Cajazeiras Med OK'!C131) + COUNTIF('DVIS Med OK'!$C:$C,'Cajazeiras Med OK'!C131) + COUNTIF('CR Med OK'!$C:$C,'Cajazeiras Med OK'!C131) + COUNTIF('CCZ Med OK'!$C:$C,'Cajazeiras Med OK'!C131) + COUNTIF('DRCA Med OK'!$C:$C,'Cajazeiras Med OK'!C131) + COUNTIF('SAMU Med OK'!$C:$C,'Cajazeiras Med OK'!C131) + COUNTIF('ESPS Med OK'!$C:$C,'Cajazeiras Med OK'!C131) + COUNTIF('LACEM Med OK'!$C:$C,'Cajazeiras Med OK'!C131)</f>
        <v>0</v>
      </c>
    </row>
    <row r="132" spans="1:15" ht="13.5" customHeight="1">
      <c r="A132" s="15" t="s">
        <v>18</v>
      </c>
      <c r="B132" s="61">
        <v>45536</v>
      </c>
      <c r="C132" s="14">
        <v>14240</v>
      </c>
      <c r="D132" s="61">
        <v>45658</v>
      </c>
      <c r="E132" s="61">
        <v>45687</v>
      </c>
      <c r="F132" s="42">
        <f t="shared" si="13"/>
        <v>30</v>
      </c>
      <c r="G132" s="13">
        <v>235</v>
      </c>
      <c r="H132" s="14">
        <v>1</v>
      </c>
      <c r="I132" s="237">
        <f t="shared" si="14"/>
        <v>235</v>
      </c>
      <c r="J132" s="39" t="s">
        <v>438</v>
      </c>
      <c r="K132" s="14">
        <v>68145</v>
      </c>
      <c r="O132" s="16">
        <f>COUNTIF('Sede Med Ok'!$C:$C,'Cajazeiras Med OK'!C132) + COUNTIF('Barra Med OK'!$C:$C,'Cajazeiras Med OK'!C132) + COUNTIF('Boca do Rio Med OK'!$C:$C,'Cajazeiras Med OK'!C132) + COUNTIF('Brotas Med OK'!$C:$C,'Cajazeiras Med OK'!C132) + COUNTIF('Cabula Med OK'!$C:$C,'Cajazeiras Med OK'!C132) + COUNTIF('CH Med OK'!$C:$C,'Cajazeiras Med OK'!C132) + COUNTIF('Itapagipe Med OK'!$C:$C,'Cajazeiras Med OK'!C132) + COUNTIF('Itapuã Med OK'!$C:$C,'Cajazeiras Med OK'!C132) + COUNTIF('Liberdade Med OK'!$C:$C,'Cajazeiras Med OK'!C132) + COUNTIF('Pau da Lima Med OK'!$C:$C,'Cajazeiras Med OK'!C132) + COUNTIF('SCV Med OK'!$C:$C,'Cajazeiras Med OK'!C132) + COUNTIF('Subúrbio Med OK'!$C:$C,'Cajazeiras Med OK'!C132) + COUNTIF('DVIS Med OK'!$C:$C,'Cajazeiras Med OK'!C132) + COUNTIF('CR Med OK'!$C:$C,'Cajazeiras Med OK'!C132) + COUNTIF('CCZ Med OK'!$C:$C,'Cajazeiras Med OK'!C132) + COUNTIF('DRCA Med OK'!$C:$C,'Cajazeiras Med OK'!C132) + COUNTIF('SAMU Med OK'!$C:$C,'Cajazeiras Med OK'!C132) + COUNTIF('ESPS Med OK'!$C:$C,'Cajazeiras Med OK'!C132) + COUNTIF('LACEM Med OK'!$C:$C,'Cajazeiras Med OK'!C132)</f>
        <v>0</v>
      </c>
    </row>
    <row r="133" spans="1:15" ht="13.5" customHeight="1">
      <c r="A133" s="15" t="s">
        <v>18</v>
      </c>
      <c r="B133" s="61">
        <v>45536</v>
      </c>
      <c r="C133" s="14">
        <v>12116</v>
      </c>
      <c r="D133" s="61">
        <v>45658</v>
      </c>
      <c r="E133" s="61">
        <v>45687</v>
      </c>
      <c r="F133" s="42">
        <f t="shared" si="13"/>
        <v>30</v>
      </c>
      <c r="G133" s="13">
        <v>235</v>
      </c>
      <c r="H133" s="14">
        <v>1</v>
      </c>
      <c r="I133" s="237">
        <f t="shared" si="14"/>
        <v>235</v>
      </c>
      <c r="J133" s="206" t="s">
        <v>437</v>
      </c>
      <c r="K133" s="14"/>
      <c r="O133" s="16">
        <f>COUNTIF('Sede Med Ok'!$C:$C,'Cajazeiras Med OK'!C133) + COUNTIF('Barra Med OK'!$C:$C,'Cajazeiras Med OK'!C133) + COUNTIF('Boca do Rio Med OK'!$C:$C,'Cajazeiras Med OK'!C133) + COUNTIF('Brotas Med OK'!$C:$C,'Cajazeiras Med OK'!C133) + COUNTIF('Cabula Med OK'!$C:$C,'Cajazeiras Med OK'!C133) + COUNTIF('CH Med OK'!$C:$C,'Cajazeiras Med OK'!C133) + COUNTIF('Itapagipe Med OK'!$C:$C,'Cajazeiras Med OK'!C133) + COUNTIF('Itapuã Med OK'!$C:$C,'Cajazeiras Med OK'!C133) + COUNTIF('Liberdade Med OK'!$C:$C,'Cajazeiras Med OK'!C133) + COUNTIF('Pau da Lima Med OK'!$C:$C,'Cajazeiras Med OK'!C133) + COUNTIF('SCV Med OK'!$C:$C,'Cajazeiras Med OK'!C133) + COUNTIF('Subúrbio Med OK'!$C:$C,'Cajazeiras Med OK'!C133) + COUNTIF('DVIS Med OK'!$C:$C,'Cajazeiras Med OK'!C133) + COUNTIF('CR Med OK'!$C:$C,'Cajazeiras Med OK'!C133) + COUNTIF('CCZ Med OK'!$C:$C,'Cajazeiras Med OK'!C133) + COUNTIF('DRCA Med OK'!$C:$C,'Cajazeiras Med OK'!C133) + COUNTIF('SAMU Med OK'!$C:$C,'Cajazeiras Med OK'!C133) + COUNTIF('ESPS Med OK'!$C:$C,'Cajazeiras Med OK'!C133) + COUNTIF('LACEM Med OK'!$C:$C,'Cajazeiras Med OK'!C133)</f>
        <v>0</v>
      </c>
    </row>
    <row r="134" spans="1:15" ht="13.5" customHeight="1">
      <c r="A134" s="15"/>
      <c r="B134" s="44"/>
      <c r="C134" s="104"/>
      <c r="D134" s="44"/>
      <c r="E134" s="51"/>
      <c r="F134" s="102"/>
      <c r="G134" s="235"/>
      <c r="H134" s="44"/>
      <c r="I134" s="148"/>
      <c r="J134" s="39"/>
      <c r="K134" s="51"/>
      <c r="O134" s="16">
        <f>COUNTIF('Sede Med Ok'!$C:$C,'Cajazeiras Med OK'!C134) + COUNTIF('Barra Med OK'!$C:$C,'Cajazeiras Med OK'!C134) + COUNTIF('Boca do Rio Med OK'!$C:$C,'Cajazeiras Med OK'!C134) + COUNTIF('Brotas Med OK'!$C:$C,'Cajazeiras Med OK'!C134) + COUNTIF('Cabula Med OK'!$C:$C,'Cajazeiras Med OK'!C134) + COUNTIF('CH Med OK'!$C:$C,'Cajazeiras Med OK'!C134) + COUNTIF('Itapagipe Med OK'!$C:$C,'Cajazeiras Med OK'!C134) + COUNTIF('Itapuã Med OK'!$C:$C,'Cajazeiras Med OK'!C134) + COUNTIF('Liberdade Med OK'!$C:$C,'Cajazeiras Med OK'!C134) + COUNTIF('Pau da Lima Med OK'!$C:$C,'Cajazeiras Med OK'!C134) + COUNTIF('SCV Med OK'!$C:$C,'Cajazeiras Med OK'!C134) + COUNTIF('Subúrbio Med OK'!$C:$C,'Cajazeiras Med OK'!C134) + COUNTIF('DVIS Med OK'!$C:$C,'Cajazeiras Med OK'!C134) + COUNTIF('CR Med OK'!$C:$C,'Cajazeiras Med OK'!C134) + COUNTIF('CCZ Med OK'!$C:$C,'Cajazeiras Med OK'!C134) + COUNTIF('DRCA Med OK'!$C:$C,'Cajazeiras Med OK'!C134) + COUNTIF('SAMU Med OK'!$C:$C,'Cajazeiras Med OK'!C134) + COUNTIF('ESPS Med OK'!$C:$C,'Cajazeiras Med OK'!C134) + COUNTIF('LACEM Med OK'!$C:$C,'Cajazeiras Med OK'!C134)</f>
        <v>0</v>
      </c>
    </row>
    <row r="135" spans="1:15" ht="13.5" customHeight="1">
      <c r="A135" s="38" t="s">
        <v>436</v>
      </c>
      <c r="B135" s="10"/>
      <c r="C135" s="10"/>
      <c r="D135" s="107"/>
      <c r="E135" s="107"/>
      <c r="F135" s="37"/>
      <c r="G135" s="234"/>
      <c r="H135" s="11">
        <f>SUM(H124:H134)</f>
        <v>10</v>
      </c>
      <c r="I135" s="148">
        <f>SUM(I124:I134)</f>
        <v>2350</v>
      </c>
      <c r="J135" s="35"/>
      <c r="K135" s="107"/>
      <c r="O135" s="16">
        <f>COUNTIF('Sede Med Ok'!$C:$C,'Cajazeiras Med OK'!C135) + COUNTIF('Barra Med OK'!$C:$C,'Cajazeiras Med OK'!C135) + COUNTIF('Boca do Rio Med OK'!$C:$C,'Cajazeiras Med OK'!C135) + COUNTIF('Brotas Med OK'!$C:$C,'Cajazeiras Med OK'!C135) + COUNTIF('Cabula Med OK'!$C:$C,'Cajazeiras Med OK'!C135) + COUNTIF('CH Med OK'!$C:$C,'Cajazeiras Med OK'!C135) + COUNTIF('Itapagipe Med OK'!$C:$C,'Cajazeiras Med OK'!C135) + COUNTIF('Itapuã Med OK'!$C:$C,'Cajazeiras Med OK'!C135) + COUNTIF('Liberdade Med OK'!$C:$C,'Cajazeiras Med OK'!C135) + COUNTIF('Pau da Lima Med OK'!$C:$C,'Cajazeiras Med OK'!C135) + COUNTIF('SCV Med OK'!$C:$C,'Cajazeiras Med OK'!C135) + COUNTIF('Subúrbio Med OK'!$C:$C,'Cajazeiras Med OK'!C135) + COUNTIF('DVIS Med OK'!$C:$C,'Cajazeiras Med OK'!C135) + COUNTIF('CR Med OK'!$C:$C,'Cajazeiras Med OK'!C135) + COUNTIF('CCZ Med OK'!$C:$C,'Cajazeiras Med OK'!C135) + COUNTIF('DRCA Med OK'!$C:$C,'Cajazeiras Med OK'!C135) + COUNTIF('SAMU Med OK'!$C:$C,'Cajazeiras Med OK'!C135) + COUNTIF('ESPS Med OK'!$C:$C,'Cajazeiras Med OK'!C135) + COUNTIF('LACEM Med OK'!$C:$C,'Cajazeiras Med OK'!C135)</f>
        <v>0</v>
      </c>
    </row>
    <row r="136" spans="1:15" ht="13.5" customHeight="1">
      <c r="A136" s="29"/>
      <c r="B136" s="32"/>
      <c r="C136" s="32"/>
      <c r="D136" s="70"/>
      <c r="E136" s="70"/>
      <c r="F136" s="34"/>
      <c r="G136" s="233"/>
      <c r="H136" s="32"/>
      <c r="I136" s="31"/>
      <c r="J136" s="30"/>
      <c r="K136" s="70"/>
      <c r="O136" s="16">
        <f>COUNTIF('Sede Med Ok'!$C:$C,'Cajazeiras Med OK'!C136) + COUNTIF('Barra Med OK'!$C:$C,'Cajazeiras Med OK'!C136) + COUNTIF('Boca do Rio Med OK'!$C:$C,'Cajazeiras Med OK'!C136) + COUNTIF('Brotas Med OK'!$C:$C,'Cajazeiras Med OK'!C136) + COUNTIF('Cabula Med OK'!$C:$C,'Cajazeiras Med OK'!C136) + COUNTIF('CH Med OK'!$C:$C,'Cajazeiras Med OK'!C136) + COUNTIF('Itapagipe Med OK'!$C:$C,'Cajazeiras Med OK'!C136) + COUNTIF('Itapuã Med OK'!$C:$C,'Cajazeiras Med OK'!C136) + COUNTIF('Liberdade Med OK'!$C:$C,'Cajazeiras Med OK'!C136) + COUNTIF('Pau da Lima Med OK'!$C:$C,'Cajazeiras Med OK'!C136) + COUNTIF('SCV Med OK'!$C:$C,'Cajazeiras Med OK'!C136) + COUNTIF('Subúrbio Med OK'!$C:$C,'Cajazeiras Med OK'!C136) + COUNTIF('DVIS Med OK'!$C:$C,'Cajazeiras Med OK'!C136) + COUNTIF('CR Med OK'!$C:$C,'Cajazeiras Med OK'!C136) + COUNTIF('CCZ Med OK'!$C:$C,'Cajazeiras Med OK'!C136) + COUNTIF('DRCA Med OK'!$C:$C,'Cajazeiras Med OK'!C136) + COUNTIF('SAMU Med OK'!$C:$C,'Cajazeiras Med OK'!C136) + COUNTIF('ESPS Med OK'!$C:$C,'Cajazeiras Med OK'!C136) + COUNTIF('LACEM Med OK'!$C:$C,'Cajazeiras Med OK'!C136)</f>
        <v>0</v>
      </c>
    </row>
    <row r="137" spans="1:15" ht="13.5" customHeight="1">
      <c r="A137" s="15" t="s">
        <v>18</v>
      </c>
      <c r="B137" s="61">
        <v>45536</v>
      </c>
      <c r="C137" s="51">
        <v>15569</v>
      </c>
      <c r="D137" s="61">
        <v>45658</v>
      </c>
      <c r="E137" s="61">
        <v>45687</v>
      </c>
      <c r="F137" s="42">
        <f t="shared" ref="F137:F146" si="15">(E137-D137)+1</f>
        <v>30</v>
      </c>
      <c r="G137" s="13">
        <v>235</v>
      </c>
      <c r="H137" s="14">
        <v>1</v>
      </c>
      <c r="I137" s="237">
        <f t="shared" ref="I137:I146" si="16">G137/30*H137*F137</f>
        <v>235</v>
      </c>
      <c r="J137" s="39" t="s">
        <v>189</v>
      </c>
      <c r="K137" s="51">
        <v>68149</v>
      </c>
      <c r="O137" s="16">
        <f>COUNTIF('Sede Med Ok'!$C:$C,'Cajazeiras Med OK'!C137) + COUNTIF('Barra Med OK'!$C:$C,'Cajazeiras Med OK'!C137) + COUNTIF('Boca do Rio Med OK'!$C:$C,'Cajazeiras Med OK'!C137) + COUNTIF('Brotas Med OK'!$C:$C,'Cajazeiras Med OK'!C137) + COUNTIF('Cabula Med OK'!$C:$C,'Cajazeiras Med OK'!C137) + COUNTIF('CH Med OK'!$C:$C,'Cajazeiras Med OK'!C137) + COUNTIF('Itapagipe Med OK'!$C:$C,'Cajazeiras Med OK'!C137) + COUNTIF('Itapuã Med OK'!$C:$C,'Cajazeiras Med OK'!C137) + COUNTIF('Liberdade Med OK'!$C:$C,'Cajazeiras Med OK'!C137) + COUNTIF('Pau da Lima Med OK'!$C:$C,'Cajazeiras Med OK'!C137) + COUNTIF('SCV Med OK'!$C:$C,'Cajazeiras Med OK'!C137) + COUNTIF('Subúrbio Med OK'!$C:$C,'Cajazeiras Med OK'!C137) + COUNTIF('DVIS Med OK'!$C:$C,'Cajazeiras Med OK'!C137) + COUNTIF('CR Med OK'!$C:$C,'Cajazeiras Med OK'!C137) + COUNTIF('CCZ Med OK'!$C:$C,'Cajazeiras Med OK'!C137) + COUNTIF('DRCA Med OK'!$C:$C,'Cajazeiras Med OK'!C137) + COUNTIF('SAMU Med OK'!$C:$C,'Cajazeiras Med OK'!C137) + COUNTIF('ESPS Med OK'!$C:$C,'Cajazeiras Med OK'!C137) + COUNTIF('LACEM Med OK'!$C:$C,'Cajazeiras Med OK'!C137)</f>
        <v>0</v>
      </c>
    </row>
    <row r="138" spans="1:15" ht="13.5" customHeight="1">
      <c r="A138" s="15" t="s">
        <v>18</v>
      </c>
      <c r="B138" s="61">
        <v>45536</v>
      </c>
      <c r="C138" s="51">
        <v>15565</v>
      </c>
      <c r="D138" s="61">
        <v>45658</v>
      </c>
      <c r="E138" s="61">
        <v>45687</v>
      </c>
      <c r="F138" s="42">
        <f t="shared" si="15"/>
        <v>30</v>
      </c>
      <c r="G138" s="13">
        <v>235</v>
      </c>
      <c r="H138" s="14">
        <v>1</v>
      </c>
      <c r="I138" s="237">
        <f t="shared" si="16"/>
        <v>235</v>
      </c>
      <c r="J138" s="39" t="s">
        <v>435</v>
      </c>
      <c r="K138" s="51">
        <v>68148</v>
      </c>
      <c r="O138" s="16">
        <f>COUNTIF('Sede Med Ok'!$C:$C,'Cajazeiras Med OK'!C138) + COUNTIF('Barra Med OK'!$C:$C,'Cajazeiras Med OK'!C138) + COUNTIF('Boca do Rio Med OK'!$C:$C,'Cajazeiras Med OK'!C138) + COUNTIF('Brotas Med OK'!$C:$C,'Cajazeiras Med OK'!C138) + COUNTIF('Cabula Med OK'!$C:$C,'Cajazeiras Med OK'!C138) + COUNTIF('CH Med OK'!$C:$C,'Cajazeiras Med OK'!C138) + COUNTIF('Itapagipe Med OK'!$C:$C,'Cajazeiras Med OK'!C138) + COUNTIF('Itapuã Med OK'!$C:$C,'Cajazeiras Med OK'!C138) + COUNTIF('Liberdade Med OK'!$C:$C,'Cajazeiras Med OK'!C138) + COUNTIF('Pau da Lima Med OK'!$C:$C,'Cajazeiras Med OK'!C138) + COUNTIF('SCV Med OK'!$C:$C,'Cajazeiras Med OK'!C138) + COUNTIF('Subúrbio Med OK'!$C:$C,'Cajazeiras Med OK'!C138) + COUNTIF('DVIS Med OK'!$C:$C,'Cajazeiras Med OK'!C138) + COUNTIF('CR Med OK'!$C:$C,'Cajazeiras Med OK'!C138) + COUNTIF('CCZ Med OK'!$C:$C,'Cajazeiras Med OK'!C138) + COUNTIF('DRCA Med OK'!$C:$C,'Cajazeiras Med OK'!C138) + COUNTIF('SAMU Med OK'!$C:$C,'Cajazeiras Med OK'!C138) + COUNTIF('ESPS Med OK'!$C:$C,'Cajazeiras Med OK'!C138) + COUNTIF('LACEM Med OK'!$C:$C,'Cajazeiras Med OK'!C138)</f>
        <v>0</v>
      </c>
    </row>
    <row r="139" spans="1:15" ht="13.5" customHeight="1">
      <c r="A139" s="15" t="s">
        <v>18</v>
      </c>
      <c r="B139" s="61">
        <v>45536</v>
      </c>
      <c r="C139" s="51">
        <v>15566</v>
      </c>
      <c r="D139" s="61">
        <v>45658</v>
      </c>
      <c r="E139" s="61">
        <v>45687</v>
      </c>
      <c r="F139" s="42">
        <f t="shared" si="15"/>
        <v>30</v>
      </c>
      <c r="G139" s="13">
        <v>235</v>
      </c>
      <c r="H139" s="14">
        <v>1</v>
      </c>
      <c r="I139" s="237">
        <f t="shared" si="16"/>
        <v>235</v>
      </c>
      <c r="J139" s="39" t="s">
        <v>434</v>
      </c>
      <c r="K139" s="51">
        <v>68148</v>
      </c>
      <c r="O139" s="16">
        <f>COUNTIF('Sede Med Ok'!$C:$C,'Cajazeiras Med OK'!C139) + COUNTIF('Barra Med OK'!$C:$C,'Cajazeiras Med OK'!C139) + COUNTIF('Boca do Rio Med OK'!$C:$C,'Cajazeiras Med OK'!C139) + COUNTIF('Brotas Med OK'!$C:$C,'Cajazeiras Med OK'!C139) + COUNTIF('Cabula Med OK'!$C:$C,'Cajazeiras Med OK'!C139) + COUNTIF('CH Med OK'!$C:$C,'Cajazeiras Med OK'!C139) + COUNTIF('Itapagipe Med OK'!$C:$C,'Cajazeiras Med OK'!C139) + COUNTIF('Itapuã Med OK'!$C:$C,'Cajazeiras Med OK'!C139) + COUNTIF('Liberdade Med OK'!$C:$C,'Cajazeiras Med OK'!C139) + COUNTIF('Pau da Lima Med OK'!$C:$C,'Cajazeiras Med OK'!C139) + COUNTIF('SCV Med OK'!$C:$C,'Cajazeiras Med OK'!C139) + COUNTIF('Subúrbio Med OK'!$C:$C,'Cajazeiras Med OK'!C139) + COUNTIF('DVIS Med OK'!$C:$C,'Cajazeiras Med OK'!C139) + COUNTIF('CR Med OK'!$C:$C,'Cajazeiras Med OK'!C139) + COUNTIF('CCZ Med OK'!$C:$C,'Cajazeiras Med OK'!C139) + COUNTIF('DRCA Med OK'!$C:$C,'Cajazeiras Med OK'!C139) + COUNTIF('SAMU Med OK'!$C:$C,'Cajazeiras Med OK'!C139) + COUNTIF('ESPS Med OK'!$C:$C,'Cajazeiras Med OK'!C139) + COUNTIF('LACEM Med OK'!$C:$C,'Cajazeiras Med OK'!C139)</f>
        <v>0</v>
      </c>
    </row>
    <row r="140" spans="1:15" ht="13.5" customHeight="1">
      <c r="A140" s="15" t="s">
        <v>18</v>
      </c>
      <c r="B140" s="61">
        <v>45536</v>
      </c>
      <c r="C140" s="51">
        <v>15567</v>
      </c>
      <c r="D140" s="61">
        <v>45658</v>
      </c>
      <c r="E140" s="61">
        <v>45687</v>
      </c>
      <c r="F140" s="42">
        <f t="shared" si="15"/>
        <v>30</v>
      </c>
      <c r="G140" s="13">
        <v>235</v>
      </c>
      <c r="H140" s="14">
        <v>1</v>
      </c>
      <c r="I140" s="237">
        <f t="shared" si="16"/>
        <v>235</v>
      </c>
      <c r="J140" s="39" t="s">
        <v>433</v>
      </c>
      <c r="K140" s="51">
        <v>68148</v>
      </c>
      <c r="O140" s="16">
        <f>COUNTIF('Sede Med Ok'!$C:$C,'Cajazeiras Med OK'!C140) + COUNTIF('Barra Med OK'!$C:$C,'Cajazeiras Med OK'!C140) + COUNTIF('Boca do Rio Med OK'!$C:$C,'Cajazeiras Med OK'!C140) + COUNTIF('Brotas Med OK'!$C:$C,'Cajazeiras Med OK'!C140) + COUNTIF('Cabula Med OK'!$C:$C,'Cajazeiras Med OK'!C140) + COUNTIF('CH Med OK'!$C:$C,'Cajazeiras Med OK'!C140) + COUNTIF('Itapagipe Med OK'!$C:$C,'Cajazeiras Med OK'!C140) + COUNTIF('Itapuã Med OK'!$C:$C,'Cajazeiras Med OK'!C140) + COUNTIF('Liberdade Med OK'!$C:$C,'Cajazeiras Med OK'!C140) + COUNTIF('Pau da Lima Med OK'!$C:$C,'Cajazeiras Med OK'!C140) + COUNTIF('SCV Med OK'!$C:$C,'Cajazeiras Med OK'!C140) + COUNTIF('Subúrbio Med OK'!$C:$C,'Cajazeiras Med OK'!C140) + COUNTIF('DVIS Med OK'!$C:$C,'Cajazeiras Med OK'!C140) + COUNTIF('CR Med OK'!$C:$C,'Cajazeiras Med OK'!C140) + COUNTIF('CCZ Med OK'!$C:$C,'Cajazeiras Med OK'!C140) + COUNTIF('DRCA Med OK'!$C:$C,'Cajazeiras Med OK'!C140) + COUNTIF('SAMU Med OK'!$C:$C,'Cajazeiras Med OK'!C140) + COUNTIF('ESPS Med OK'!$C:$C,'Cajazeiras Med OK'!C140) + COUNTIF('LACEM Med OK'!$C:$C,'Cajazeiras Med OK'!C140)</f>
        <v>0</v>
      </c>
    </row>
    <row r="141" spans="1:15" ht="13.5" customHeight="1">
      <c r="A141" s="15" t="s">
        <v>18</v>
      </c>
      <c r="B141" s="61">
        <v>45536</v>
      </c>
      <c r="C141" s="51">
        <v>15568</v>
      </c>
      <c r="D141" s="61">
        <v>45658</v>
      </c>
      <c r="E141" s="61">
        <v>45687</v>
      </c>
      <c r="F141" s="42">
        <f t="shared" si="15"/>
        <v>30</v>
      </c>
      <c r="G141" s="13">
        <v>235</v>
      </c>
      <c r="H141" s="14">
        <v>1</v>
      </c>
      <c r="I141" s="237">
        <f t="shared" si="16"/>
        <v>235</v>
      </c>
      <c r="J141" s="39" t="s">
        <v>432</v>
      </c>
      <c r="K141" s="51">
        <v>68149</v>
      </c>
      <c r="O141" s="16">
        <f>COUNTIF('Sede Med Ok'!$C:$C,'Cajazeiras Med OK'!C141) + COUNTIF('Barra Med OK'!$C:$C,'Cajazeiras Med OK'!C141) + COUNTIF('Boca do Rio Med OK'!$C:$C,'Cajazeiras Med OK'!C141) + COUNTIF('Brotas Med OK'!$C:$C,'Cajazeiras Med OK'!C141) + COUNTIF('Cabula Med OK'!$C:$C,'Cajazeiras Med OK'!C141) + COUNTIF('CH Med OK'!$C:$C,'Cajazeiras Med OK'!C141) + COUNTIF('Itapagipe Med OK'!$C:$C,'Cajazeiras Med OK'!C141) + COUNTIF('Itapuã Med OK'!$C:$C,'Cajazeiras Med OK'!C141) + COUNTIF('Liberdade Med OK'!$C:$C,'Cajazeiras Med OK'!C141) + COUNTIF('Pau da Lima Med OK'!$C:$C,'Cajazeiras Med OK'!C141) + COUNTIF('SCV Med OK'!$C:$C,'Cajazeiras Med OK'!C141) + COUNTIF('Subúrbio Med OK'!$C:$C,'Cajazeiras Med OK'!C141) + COUNTIF('DVIS Med OK'!$C:$C,'Cajazeiras Med OK'!C141) + COUNTIF('CR Med OK'!$C:$C,'Cajazeiras Med OK'!C141) + COUNTIF('CCZ Med OK'!$C:$C,'Cajazeiras Med OK'!C141) + COUNTIF('DRCA Med OK'!$C:$C,'Cajazeiras Med OK'!C141) + COUNTIF('SAMU Med OK'!$C:$C,'Cajazeiras Med OK'!C141) + COUNTIF('ESPS Med OK'!$C:$C,'Cajazeiras Med OK'!C141) + COUNTIF('LACEM Med OK'!$C:$C,'Cajazeiras Med OK'!C141)</f>
        <v>0</v>
      </c>
    </row>
    <row r="142" spans="1:15" ht="13.5" customHeight="1">
      <c r="A142" s="15" t="s">
        <v>18</v>
      </c>
      <c r="B142" s="61">
        <v>45536</v>
      </c>
      <c r="C142" s="51">
        <v>13917</v>
      </c>
      <c r="D142" s="61">
        <v>45658</v>
      </c>
      <c r="E142" s="61">
        <v>45687</v>
      </c>
      <c r="F142" s="42">
        <f t="shared" si="15"/>
        <v>30</v>
      </c>
      <c r="G142" s="13">
        <v>235</v>
      </c>
      <c r="H142" s="14">
        <v>1</v>
      </c>
      <c r="I142" s="237">
        <f t="shared" si="16"/>
        <v>235</v>
      </c>
      <c r="J142" s="39" t="s">
        <v>143</v>
      </c>
      <c r="K142" s="51"/>
      <c r="O142" s="16">
        <f>COUNTIF('Sede Med Ok'!$C:$C,'Cajazeiras Med OK'!C142) + COUNTIF('Barra Med OK'!$C:$C,'Cajazeiras Med OK'!C142) + COUNTIF('Boca do Rio Med OK'!$C:$C,'Cajazeiras Med OK'!C142) + COUNTIF('Brotas Med OK'!$C:$C,'Cajazeiras Med OK'!C142) + COUNTIF('Cabula Med OK'!$C:$C,'Cajazeiras Med OK'!C142) + COUNTIF('CH Med OK'!$C:$C,'Cajazeiras Med OK'!C142) + COUNTIF('Itapagipe Med OK'!$C:$C,'Cajazeiras Med OK'!C142) + COUNTIF('Itapuã Med OK'!$C:$C,'Cajazeiras Med OK'!C142) + COUNTIF('Liberdade Med OK'!$C:$C,'Cajazeiras Med OK'!C142) + COUNTIF('Pau da Lima Med OK'!$C:$C,'Cajazeiras Med OK'!C142) + COUNTIF('SCV Med OK'!$C:$C,'Cajazeiras Med OK'!C142) + COUNTIF('Subúrbio Med OK'!$C:$C,'Cajazeiras Med OK'!C142) + COUNTIF('DVIS Med OK'!$C:$C,'Cajazeiras Med OK'!C142) + COUNTIF('CR Med OK'!$C:$C,'Cajazeiras Med OK'!C142) + COUNTIF('CCZ Med OK'!$C:$C,'Cajazeiras Med OK'!C142) + COUNTIF('DRCA Med OK'!$C:$C,'Cajazeiras Med OK'!C142) + COUNTIF('SAMU Med OK'!$C:$C,'Cajazeiras Med OK'!C142) + COUNTIF('ESPS Med OK'!$C:$C,'Cajazeiras Med OK'!C142) + COUNTIF('LACEM Med OK'!$C:$C,'Cajazeiras Med OK'!C142)</f>
        <v>0</v>
      </c>
    </row>
    <row r="143" spans="1:15" ht="13.5" customHeight="1">
      <c r="A143" s="15" t="s">
        <v>18</v>
      </c>
      <c r="B143" s="61">
        <v>45536</v>
      </c>
      <c r="C143" s="51">
        <v>9003</v>
      </c>
      <c r="D143" s="61">
        <v>45658</v>
      </c>
      <c r="E143" s="61">
        <v>45687</v>
      </c>
      <c r="F143" s="42">
        <f t="shared" si="15"/>
        <v>30</v>
      </c>
      <c r="G143" s="13">
        <v>235</v>
      </c>
      <c r="H143" s="14">
        <v>1</v>
      </c>
      <c r="I143" s="237">
        <f t="shared" si="16"/>
        <v>235</v>
      </c>
      <c r="J143" s="39" t="s">
        <v>272</v>
      </c>
      <c r="K143" s="51"/>
      <c r="O143" s="16">
        <f>COUNTIF('Sede Med Ok'!$C:$C,'Cajazeiras Med OK'!C143) + COUNTIF('Barra Med OK'!$C:$C,'Cajazeiras Med OK'!C143) + COUNTIF('Boca do Rio Med OK'!$C:$C,'Cajazeiras Med OK'!C143) + COUNTIF('Brotas Med OK'!$C:$C,'Cajazeiras Med OK'!C143) + COUNTIF('Cabula Med OK'!$C:$C,'Cajazeiras Med OK'!C143) + COUNTIF('CH Med OK'!$C:$C,'Cajazeiras Med OK'!C143) + COUNTIF('Itapagipe Med OK'!$C:$C,'Cajazeiras Med OK'!C143) + COUNTIF('Itapuã Med OK'!$C:$C,'Cajazeiras Med OK'!C143) + COUNTIF('Liberdade Med OK'!$C:$C,'Cajazeiras Med OK'!C143) + COUNTIF('Pau da Lima Med OK'!$C:$C,'Cajazeiras Med OK'!C143) + COUNTIF('SCV Med OK'!$C:$C,'Cajazeiras Med OK'!C143) + COUNTIF('Subúrbio Med OK'!$C:$C,'Cajazeiras Med OK'!C143) + COUNTIF('DVIS Med OK'!$C:$C,'Cajazeiras Med OK'!C143) + COUNTIF('CR Med OK'!$C:$C,'Cajazeiras Med OK'!C143) + COUNTIF('CCZ Med OK'!$C:$C,'Cajazeiras Med OK'!C143) + COUNTIF('DRCA Med OK'!$C:$C,'Cajazeiras Med OK'!C143) + COUNTIF('SAMU Med OK'!$C:$C,'Cajazeiras Med OK'!C143) + COUNTIF('ESPS Med OK'!$C:$C,'Cajazeiras Med OK'!C143) + COUNTIF('LACEM Med OK'!$C:$C,'Cajazeiras Med OK'!C143)</f>
        <v>0</v>
      </c>
    </row>
    <row r="144" spans="1:15" ht="13.5" customHeight="1">
      <c r="A144" s="15" t="s">
        <v>18</v>
      </c>
      <c r="B144" s="61">
        <v>45536</v>
      </c>
      <c r="C144" s="51">
        <v>9686</v>
      </c>
      <c r="D144" s="61">
        <v>45658</v>
      </c>
      <c r="E144" s="61">
        <v>45687</v>
      </c>
      <c r="F144" s="42">
        <f t="shared" si="15"/>
        <v>30</v>
      </c>
      <c r="G144" s="13">
        <v>235</v>
      </c>
      <c r="H144" s="14">
        <v>1</v>
      </c>
      <c r="I144" s="237">
        <f t="shared" si="16"/>
        <v>235</v>
      </c>
      <c r="J144" s="239" t="s">
        <v>431</v>
      </c>
      <c r="K144" s="51"/>
      <c r="O144" s="16">
        <f>COUNTIF('Sede Med Ok'!$C:$C,'Cajazeiras Med OK'!C144) + COUNTIF('Barra Med OK'!$C:$C,'Cajazeiras Med OK'!C144) + COUNTIF('Boca do Rio Med OK'!$C:$C,'Cajazeiras Med OK'!C144) + COUNTIF('Brotas Med OK'!$C:$C,'Cajazeiras Med OK'!C144) + COUNTIF('Cabula Med OK'!$C:$C,'Cajazeiras Med OK'!C144) + COUNTIF('CH Med OK'!$C:$C,'Cajazeiras Med OK'!C144) + COUNTIF('Itapagipe Med OK'!$C:$C,'Cajazeiras Med OK'!C144) + COUNTIF('Itapuã Med OK'!$C:$C,'Cajazeiras Med OK'!C144) + COUNTIF('Liberdade Med OK'!$C:$C,'Cajazeiras Med OK'!C144) + COUNTIF('Pau da Lima Med OK'!$C:$C,'Cajazeiras Med OK'!C144) + COUNTIF('SCV Med OK'!$C:$C,'Cajazeiras Med OK'!C144) + COUNTIF('Subúrbio Med OK'!$C:$C,'Cajazeiras Med OK'!C144) + COUNTIF('DVIS Med OK'!$C:$C,'Cajazeiras Med OK'!C144) + COUNTIF('CR Med OK'!$C:$C,'Cajazeiras Med OK'!C144) + COUNTIF('CCZ Med OK'!$C:$C,'Cajazeiras Med OK'!C144) + COUNTIF('DRCA Med OK'!$C:$C,'Cajazeiras Med OK'!C144) + COUNTIF('SAMU Med OK'!$C:$C,'Cajazeiras Med OK'!C144) + COUNTIF('ESPS Med OK'!$C:$C,'Cajazeiras Med OK'!C144) + COUNTIF('LACEM Med OK'!$C:$C,'Cajazeiras Med OK'!C144)</f>
        <v>0</v>
      </c>
    </row>
    <row r="145" spans="1:15" ht="13.5" customHeight="1">
      <c r="A145" s="15" t="s">
        <v>18</v>
      </c>
      <c r="B145" s="61">
        <v>45536</v>
      </c>
      <c r="C145" s="51">
        <v>11387</v>
      </c>
      <c r="D145" s="61">
        <v>45658</v>
      </c>
      <c r="E145" s="61">
        <v>45687</v>
      </c>
      <c r="F145" s="42">
        <f t="shared" si="15"/>
        <v>30</v>
      </c>
      <c r="G145" s="13">
        <v>235</v>
      </c>
      <c r="H145" s="14">
        <v>1</v>
      </c>
      <c r="I145" s="237">
        <f t="shared" si="16"/>
        <v>235</v>
      </c>
      <c r="J145" s="238" t="s">
        <v>430</v>
      </c>
      <c r="K145" s="51"/>
      <c r="O145" s="16">
        <f>COUNTIF('Sede Med Ok'!$C:$C,'Cajazeiras Med OK'!C145) + COUNTIF('Barra Med OK'!$C:$C,'Cajazeiras Med OK'!C145) + COUNTIF('Boca do Rio Med OK'!$C:$C,'Cajazeiras Med OK'!C145) + COUNTIF('Brotas Med OK'!$C:$C,'Cajazeiras Med OK'!C145) + COUNTIF('Cabula Med OK'!$C:$C,'Cajazeiras Med OK'!C145) + COUNTIF('CH Med OK'!$C:$C,'Cajazeiras Med OK'!C145) + COUNTIF('Itapagipe Med OK'!$C:$C,'Cajazeiras Med OK'!C145) + COUNTIF('Itapuã Med OK'!$C:$C,'Cajazeiras Med OK'!C145) + COUNTIF('Liberdade Med OK'!$C:$C,'Cajazeiras Med OK'!C145) + COUNTIF('Pau da Lima Med OK'!$C:$C,'Cajazeiras Med OK'!C145) + COUNTIF('SCV Med OK'!$C:$C,'Cajazeiras Med OK'!C145) + COUNTIF('Subúrbio Med OK'!$C:$C,'Cajazeiras Med OK'!C145) + COUNTIF('DVIS Med OK'!$C:$C,'Cajazeiras Med OK'!C145) + COUNTIF('CR Med OK'!$C:$C,'Cajazeiras Med OK'!C145) + COUNTIF('CCZ Med OK'!$C:$C,'Cajazeiras Med OK'!C145) + COUNTIF('DRCA Med OK'!$C:$C,'Cajazeiras Med OK'!C145) + COUNTIF('SAMU Med OK'!$C:$C,'Cajazeiras Med OK'!C145) + COUNTIF('ESPS Med OK'!$C:$C,'Cajazeiras Med OK'!C145) + COUNTIF('LACEM Med OK'!$C:$C,'Cajazeiras Med OK'!C145)</f>
        <v>0</v>
      </c>
    </row>
    <row r="146" spans="1:15" ht="13.5" customHeight="1">
      <c r="A146" s="15" t="s">
        <v>18</v>
      </c>
      <c r="B146" s="61">
        <v>45536</v>
      </c>
      <c r="C146" s="51">
        <v>11361</v>
      </c>
      <c r="D146" s="61">
        <v>45658</v>
      </c>
      <c r="E146" s="61">
        <v>45687</v>
      </c>
      <c r="F146" s="42">
        <f t="shared" si="15"/>
        <v>30</v>
      </c>
      <c r="G146" s="13">
        <v>235</v>
      </c>
      <c r="H146" s="14">
        <v>1</v>
      </c>
      <c r="I146" s="237">
        <f t="shared" si="16"/>
        <v>235</v>
      </c>
      <c r="J146" s="206" t="s">
        <v>429</v>
      </c>
      <c r="K146" s="51"/>
      <c r="O146" s="16">
        <f>COUNTIF('Sede Med Ok'!$C:$C,'Cajazeiras Med OK'!C146) + COUNTIF('Barra Med OK'!$C:$C,'Cajazeiras Med OK'!C146) + COUNTIF('Boca do Rio Med OK'!$C:$C,'Cajazeiras Med OK'!C146) + COUNTIF('Brotas Med OK'!$C:$C,'Cajazeiras Med OK'!C146) + COUNTIF('Cabula Med OK'!$C:$C,'Cajazeiras Med OK'!C146) + COUNTIF('CH Med OK'!$C:$C,'Cajazeiras Med OK'!C146) + COUNTIF('Itapagipe Med OK'!$C:$C,'Cajazeiras Med OK'!C146) + COUNTIF('Itapuã Med OK'!$C:$C,'Cajazeiras Med OK'!C146) + COUNTIF('Liberdade Med OK'!$C:$C,'Cajazeiras Med OK'!C146) + COUNTIF('Pau da Lima Med OK'!$C:$C,'Cajazeiras Med OK'!C146) + COUNTIF('SCV Med OK'!$C:$C,'Cajazeiras Med OK'!C146) + COUNTIF('Subúrbio Med OK'!$C:$C,'Cajazeiras Med OK'!C146) + COUNTIF('DVIS Med OK'!$C:$C,'Cajazeiras Med OK'!C146) + COUNTIF('CR Med OK'!$C:$C,'Cajazeiras Med OK'!C146) + COUNTIF('CCZ Med OK'!$C:$C,'Cajazeiras Med OK'!C146) + COUNTIF('DRCA Med OK'!$C:$C,'Cajazeiras Med OK'!C146) + COUNTIF('SAMU Med OK'!$C:$C,'Cajazeiras Med OK'!C146) + COUNTIF('ESPS Med OK'!$C:$C,'Cajazeiras Med OK'!C146) + COUNTIF('LACEM Med OK'!$C:$C,'Cajazeiras Med OK'!C146)</f>
        <v>0</v>
      </c>
    </row>
    <row r="147" spans="1:15" ht="13.5" customHeight="1">
      <c r="A147" s="15"/>
      <c r="B147" s="44"/>
      <c r="C147" s="104"/>
      <c r="D147" s="44"/>
      <c r="E147" s="51"/>
      <c r="F147" s="102"/>
      <c r="G147" s="235"/>
      <c r="H147" s="44"/>
      <c r="I147" s="172"/>
      <c r="J147" s="39"/>
      <c r="K147" s="51"/>
      <c r="O147" s="16">
        <f>COUNTIF('Sede Med Ok'!$C:$C,'Cajazeiras Med OK'!C147) + COUNTIF('Barra Med OK'!$C:$C,'Cajazeiras Med OK'!C147) + COUNTIF('Boca do Rio Med OK'!$C:$C,'Cajazeiras Med OK'!C147) + COUNTIF('Brotas Med OK'!$C:$C,'Cajazeiras Med OK'!C147) + COUNTIF('Cabula Med OK'!$C:$C,'Cajazeiras Med OK'!C147) + COUNTIF('CH Med OK'!$C:$C,'Cajazeiras Med OK'!C147) + COUNTIF('Itapagipe Med OK'!$C:$C,'Cajazeiras Med OK'!C147) + COUNTIF('Itapuã Med OK'!$C:$C,'Cajazeiras Med OK'!C147) + COUNTIF('Liberdade Med OK'!$C:$C,'Cajazeiras Med OK'!C147) + COUNTIF('Pau da Lima Med OK'!$C:$C,'Cajazeiras Med OK'!C147) + COUNTIF('SCV Med OK'!$C:$C,'Cajazeiras Med OK'!C147) + COUNTIF('Subúrbio Med OK'!$C:$C,'Cajazeiras Med OK'!C147) + COUNTIF('DVIS Med OK'!$C:$C,'Cajazeiras Med OK'!C147) + COUNTIF('CR Med OK'!$C:$C,'Cajazeiras Med OK'!C147) + COUNTIF('CCZ Med OK'!$C:$C,'Cajazeiras Med OK'!C147) + COUNTIF('DRCA Med OK'!$C:$C,'Cajazeiras Med OK'!C147) + COUNTIF('SAMU Med OK'!$C:$C,'Cajazeiras Med OK'!C147) + COUNTIF('ESPS Med OK'!$C:$C,'Cajazeiras Med OK'!C147) + COUNTIF('LACEM Med OK'!$C:$C,'Cajazeiras Med OK'!C147)</f>
        <v>0</v>
      </c>
    </row>
    <row r="148" spans="1:15" ht="13.5" customHeight="1">
      <c r="A148" s="38" t="s">
        <v>428</v>
      </c>
      <c r="B148" s="10"/>
      <c r="C148" s="10"/>
      <c r="D148" s="107"/>
      <c r="E148" s="107"/>
      <c r="F148" s="37"/>
      <c r="G148" s="234"/>
      <c r="H148" s="11">
        <f>SUM(H137:H147)</f>
        <v>10</v>
      </c>
      <c r="I148" s="148">
        <f>SUM(I137:I147)</f>
        <v>2350</v>
      </c>
      <c r="J148" s="35"/>
      <c r="K148" s="107"/>
      <c r="O148" s="16">
        <f>COUNTIF('Sede Med Ok'!$C:$C,'Cajazeiras Med OK'!C148) + COUNTIF('Barra Med OK'!$C:$C,'Cajazeiras Med OK'!C148) + COUNTIF('Boca do Rio Med OK'!$C:$C,'Cajazeiras Med OK'!C148) + COUNTIF('Brotas Med OK'!$C:$C,'Cajazeiras Med OK'!C148) + COUNTIF('Cabula Med OK'!$C:$C,'Cajazeiras Med OK'!C148) + COUNTIF('CH Med OK'!$C:$C,'Cajazeiras Med OK'!C148) + COUNTIF('Itapagipe Med OK'!$C:$C,'Cajazeiras Med OK'!C148) + COUNTIF('Itapuã Med OK'!$C:$C,'Cajazeiras Med OK'!C148) + COUNTIF('Liberdade Med OK'!$C:$C,'Cajazeiras Med OK'!C148) + COUNTIF('Pau da Lima Med OK'!$C:$C,'Cajazeiras Med OK'!C148) + COUNTIF('SCV Med OK'!$C:$C,'Cajazeiras Med OK'!C148) + COUNTIF('Subúrbio Med OK'!$C:$C,'Cajazeiras Med OK'!C148) + COUNTIF('DVIS Med OK'!$C:$C,'Cajazeiras Med OK'!C148) + COUNTIF('CR Med OK'!$C:$C,'Cajazeiras Med OK'!C148) + COUNTIF('CCZ Med OK'!$C:$C,'Cajazeiras Med OK'!C148) + COUNTIF('DRCA Med OK'!$C:$C,'Cajazeiras Med OK'!C148) + COUNTIF('SAMU Med OK'!$C:$C,'Cajazeiras Med OK'!C148) + COUNTIF('ESPS Med OK'!$C:$C,'Cajazeiras Med OK'!C148) + COUNTIF('LACEM Med OK'!$C:$C,'Cajazeiras Med OK'!C148)</f>
        <v>0</v>
      </c>
    </row>
    <row r="149" spans="1:15" ht="13.5" customHeight="1">
      <c r="A149" s="29"/>
      <c r="B149" s="32"/>
      <c r="C149" s="32"/>
      <c r="D149" s="70"/>
      <c r="E149" s="70"/>
      <c r="F149" s="34"/>
      <c r="G149" s="233"/>
      <c r="H149" s="32"/>
      <c r="I149" s="31"/>
      <c r="J149" s="30"/>
      <c r="K149" s="70"/>
      <c r="O149" s="16">
        <f>COUNTIF('Sede Med Ok'!$C:$C,'Cajazeiras Med OK'!C149) + COUNTIF('Barra Med OK'!$C:$C,'Cajazeiras Med OK'!C149) + COUNTIF('Boca do Rio Med OK'!$C:$C,'Cajazeiras Med OK'!C149) + COUNTIF('Brotas Med OK'!$C:$C,'Cajazeiras Med OK'!C149) + COUNTIF('Cabula Med OK'!$C:$C,'Cajazeiras Med OK'!C149) + COUNTIF('CH Med OK'!$C:$C,'Cajazeiras Med OK'!C149) + COUNTIF('Itapagipe Med OK'!$C:$C,'Cajazeiras Med OK'!C149) + COUNTIF('Itapuã Med OK'!$C:$C,'Cajazeiras Med OK'!C149) + COUNTIF('Liberdade Med OK'!$C:$C,'Cajazeiras Med OK'!C149) + COUNTIF('Pau da Lima Med OK'!$C:$C,'Cajazeiras Med OK'!C149) + COUNTIF('SCV Med OK'!$C:$C,'Cajazeiras Med OK'!C149) + COUNTIF('Subúrbio Med OK'!$C:$C,'Cajazeiras Med OK'!C149) + COUNTIF('DVIS Med OK'!$C:$C,'Cajazeiras Med OK'!C149) + COUNTIF('CR Med OK'!$C:$C,'Cajazeiras Med OK'!C149) + COUNTIF('CCZ Med OK'!$C:$C,'Cajazeiras Med OK'!C149) + COUNTIF('DRCA Med OK'!$C:$C,'Cajazeiras Med OK'!C149) + COUNTIF('SAMU Med OK'!$C:$C,'Cajazeiras Med OK'!C149) + COUNTIF('ESPS Med OK'!$C:$C,'Cajazeiras Med OK'!C149) + COUNTIF('LACEM Med OK'!$C:$C,'Cajazeiras Med OK'!C149)</f>
        <v>0</v>
      </c>
    </row>
    <row r="150" spans="1:15" ht="13.5" customHeight="1">
      <c r="A150" s="15" t="s">
        <v>18</v>
      </c>
      <c r="B150" s="61">
        <v>45565</v>
      </c>
      <c r="C150" s="14">
        <v>14617</v>
      </c>
      <c r="D150" s="61">
        <v>45658</v>
      </c>
      <c r="E150" s="61">
        <v>45687</v>
      </c>
      <c r="F150" s="42">
        <f t="shared" ref="F150:F160" si="17">(E150-D150)+1</f>
        <v>30</v>
      </c>
      <c r="G150" s="13">
        <v>235</v>
      </c>
      <c r="H150" s="14">
        <v>1</v>
      </c>
      <c r="I150" s="237">
        <v>235</v>
      </c>
      <c r="J150" s="39" t="s">
        <v>220</v>
      </c>
      <c r="K150" s="51">
        <v>69138</v>
      </c>
      <c r="O150" s="16">
        <f>COUNTIF('Sede Med Ok'!$C:$C,'Cajazeiras Med OK'!C150) + COUNTIF('Barra Med OK'!$C:$C,'Cajazeiras Med OK'!C150) + COUNTIF('Boca do Rio Med OK'!$C:$C,'Cajazeiras Med OK'!C150) + COUNTIF('Brotas Med OK'!$C:$C,'Cajazeiras Med OK'!C150) + COUNTIF('Cabula Med OK'!$C:$C,'Cajazeiras Med OK'!C150) + COUNTIF('CH Med OK'!$C:$C,'Cajazeiras Med OK'!C150) + COUNTIF('Itapagipe Med OK'!$C:$C,'Cajazeiras Med OK'!C150) + COUNTIF('Itapuã Med OK'!$C:$C,'Cajazeiras Med OK'!C150) + COUNTIF('Liberdade Med OK'!$C:$C,'Cajazeiras Med OK'!C150) + COUNTIF('Pau da Lima Med OK'!$C:$C,'Cajazeiras Med OK'!C150) + COUNTIF('SCV Med OK'!$C:$C,'Cajazeiras Med OK'!C150) + COUNTIF('Subúrbio Med OK'!$C:$C,'Cajazeiras Med OK'!C150) + COUNTIF('DVIS Med OK'!$C:$C,'Cajazeiras Med OK'!C150) + COUNTIF('CR Med OK'!$C:$C,'Cajazeiras Med OK'!C150) + COUNTIF('CCZ Med OK'!$C:$C,'Cajazeiras Med OK'!C150) + COUNTIF('DRCA Med OK'!$C:$C,'Cajazeiras Med OK'!C150) + COUNTIF('SAMU Med OK'!$C:$C,'Cajazeiras Med OK'!C150) + COUNTIF('ESPS Med OK'!$C:$C,'Cajazeiras Med OK'!C150) + COUNTIF('LACEM Med OK'!$C:$C,'Cajazeiras Med OK'!C150)</f>
        <v>0</v>
      </c>
    </row>
    <row r="151" spans="1:15" ht="13.5" customHeight="1">
      <c r="A151" s="15" t="s">
        <v>18</v>
      </c>
      <c r="B151" s="61">
        <v>45536</v>
      </c>
      <c r="C151" s="51">
        <v>12050</v>
      </c>
      <c r="D151" s="61">
        <v>45658</v>
      </c>
      <c r="E151" s="61">
        <v>45687</v>
      </c>
      <c r="F151" s="42">
        <f t="shared" si="17"/>
        <v>30</v>
      </c>
      <c r="G151" s="13">
        <v>235</v>
      </c>
      <c r="H151" s="14">
        <v>1</v>
      </c>
      <c r="I151" s="237">
        <f t="shared" ref="I151:I160" si="18">G151/30*H151*F151</f>
        <v>235</v>
      </c>
      <c r="J151" s="57" t="s">
        <v>427</v>
      </c>
      <c r="K151" s="51"/>
      <c r="O151" s="16">
        <f>COUNTIF('Sede Med Ok'!$C:$C,'Cajazeiras Med OK'!C151) + COUNTIF('Barra Med OK'!$C:$C,'Cajazeiras Med OK'!C151) + COUNTIF('Boca do Rio Med OK'!$C:$C,'Cajazeiras Med OK'!C151) + COUNTIF('Brotas Med OK'!$C:$C,'Cajazeiras Med OK'!C151) + COUNTIF('Cabula Med OK'!$C:$C,'Cajazeiras Med OK'!C151) + COUNTIF('CH Med OK'!$C:$C,'Cajazeiras Med OK'!C151) + COUNTIF('Itapagipe Med OK'!$C:$C,'Cajazeiras Med OK'!C151) + COUNTIF('Itapuã Med OK'!$C:$C,'Cajazeiras Med OK'!C151) + COUNTIF('Liberdade Med OK'!$C:$C,'Cajazeiras Med OK'!C151) + COUNTIF('Pau da Lima Med OK'!$C:$C,'Cajazeiras Med OK'!C151) + COUNTIF('SCV Med OK'!$C:$C,'Cajazeiras Med OK'!C151) + COUNTIF('Subúrbio Med OK'!$C:$C,'Cajazeiras Med OK'!C151) + COUNTIF('DVIS Med OK'!$C:$C,'Cajazeiras Med OK'!C151) + COUNTIF('CR Med OK'!$C:$C,'Cajazeiras Med OK'!C151) + COUNTIF('CCZ Med OK'!$C:$C,'Cajazeiras Med OK'!C151) + COUNTIF('DRCA Med OK'!$C:$C,'Cajazeiras Med OK'!C151) + COUNTIF('SAMU Med OK'!$C:$C,'Cajazeiras Med OK'!C151) + COUNTIF('ESPS Med OK'!$C:$C,'Cajazeiras Med OK'!C151) + COUNTIF('LACEM Med OK'!$C:$C,'Cajazeiras Med OK'!C151)</f>
        <v>0</v>
      </c>
    </row>
    <row r="152" spans="1:15" ht="13.5" customHeight="1">
      <c r="A152" s="15" t="s">
        <v>18</v>
      </c>
      <c r="B152" s="61">
        <v>45536</v>
      </c>
      <c r="C152" s="51">
        <v>12048</v>
      </c>
      <c r="D152" s="61">
        <v>45658</v>
      </c>
      <c r="E152" s="61">
        <v>45687</v>
      </c>
      <c r="F152" s="42">
        <f t="shared" si="17"/>
        <v>30</v>
      </c>
      <c r="G152" s="13">
        <v>235</v>
      </c>
      <c r="H152" s="14">
        <v>1</v>
      </c>
      <c r="I152" s="237">
        <f t="shared" si="18"/>
        <v>235</v>
      </c>
      <c r="J152" s="57" t="s">
        <v>328</v>
      </c>
      <c r="K152" s="51"/>
      <c r="O152" s="16">
        <f>COUNTIF('Sede Med Ok'!$C:$C,'Cajazeiras Med OK'!C152) + COUNTIF('Barra Med OK'!$C:$C,'Cajazeiras Med OK'!C152) + COUNTIF('Boca do Rio Med OK'!$C:$C,'Cajazeiras Med OK'!C152) + COUNTIF('Brotas Med OK'!$C:$C,'Cajazeiras Med OK'!C152) + COUNTIF('Cabula Med OK'!$C:$C,'Cajazeiras Med OK'!C152) + COUNTIF('CH Med OK'!$C:$C,'Cajazeiras Med OK'!C152) + COUNTIF('Itapagipe Med OK'!$C:$C,'Cajazeiras Med OK'!C152) + COUNTIF('Itapuã Med OK'!$C:$C,'Cajazeiras Med OK'!C152) + COUNTIF('Liberdade Med OK'!$C:$C,'Cajazeiras Med OK'!C152) + COUNTIF('Pau da Lima Med OK'!$C:$C,'Cajazeiras Med OK'!C152) + COUNTIF('SCV Med OK'!$C:$C,'Cajazeiras Med OK'!C152) + COUNTIF('Subúrbio Med OK'!$C:$C,'Cajazeiras Med OK'!C152) + COUNTIF('DVIS Med OK'!$C:$C,'Cajazeiras Med OK'!C152) + COUNTIF('CR Med OK'!$C:$C,'Cajazeiras Med OK'!C152) + COUNTIF('CCZ Med OK'!$C:$C,'Cajazeiras Med OK'!C152) + COUNTIF('DRCA Med OK'!$C:$C,'Cajazeiras Med OK'!C152) + COUNTIF('SAMU Med OK'!$C:$C,'Cajazeiras Med OK'!C152) + COUNTIF('ESPS Med OK'!$C:$C,'Cajazeiras Med OK'!C152) + COUNTIF('LACEM Med OK'!$C:$C,'Cajazeiras Med OK'!C152)</f>
        <v>0</v>
      </c>
    </row>
    <row r="153" spans="1:15" ht="13.5" customHeight="1">
      <c r="A153" s="15" t="s">
        <v>18</v>
      </c>
      <c r="B153" s="61">
        <v>45536</v>
      </c>
      <c r="C153" s="51">
        <v>10694</v>
      </c>
      <c r="D153" s="61">
        <v>45658</v>
      </c>
      <c r="E153" s="61">
        <v>45687</v>
      </c>
      <c r="F153" s="42">
        <f t="shared" si="17"/>
        <v>30</v>
      </c>
      <c r="G153" s="13">
        <v>235</v>
      </c>
      <c r="H153" s="14">
        <v>1</v>
      </c>
      <c r="I153" s="237">
        <f t="shared" si="18"/>
        <v>235</v>
      </c>
      <c r="J153" s="56" t="s">
        <v>188</v>
      </c>
      <c r="K153" s="51"/>
      <c r="O153" s="16">
        <f>COUNTIF('Sede Med Ok'!$C:$C,'Cajazeiras Med OK'!C153) + COUNTIF('Barra Med OK'!$C:$C,'Cajazeiras Med OK'!C153) + COUNTIF('Boca do Rio Med OK'!$C:$C,'Cajazeiras Med OK'!C153) + COUNTIF('Brotas Med OK'!$C:$C,'Cajazeiras Med OK'!C153) + COUNTIF('Cabula Med OK'!$C:$C,'Cajazeiras Med OK'!C153) + COUNTIF('CH Med OK'!$C:$C,'Cajazeiras Med OK'!C153) + COUNTIF('Itapagipe Med OK'!$C:$C,'Cajazeiras Med OK'!C153) + COUNTIF('Itapuã Med OK'!$C:$C,'Cajazeiras Med OK'!C153) + COUNTIF('Liberdade Med OK'!$C:$C,'Cajazeiras Med OK'!C153) + COUNTIF('Pau da Lima Med OK'!$C:$C,'Cajazeiras Med OK'!C153) + COUNTIF('SCV Med OK'!$C:$C,'Cajazeiras Med OK'!C153) + COUNTIF('Subúrbio Med OK'!$C:$C,'Cajazeiras Med OK'!C153) + COUNTIF('DVIS Med OK'!$C:$C,'Cajazeiras Med OK'!C153) + COUNTIF('CR Med OK'!$C:$C,'Cajazeiras Med OK'!C153) + COUNTIF('CCZ Med OK'!$C:$C,'Cajazeiras Med OK'!C153) + COUNTIF('DRCA Med OK'!$C:$C,'Cajazeiras Med OK'!C153) + COUNTIF('SAMU Med OK'!$C:$C,'Cajazeiras Med OK'!C153) + COUNTIF('ESPS Med OK'!$C:$C,'Cajazeiras Med OK'!C153) + COUNTIF('LACEM Med OK'!$C:$C,'Cajazeiras Med OK'!C153)</f>
        <v>0</v>
      </c>
    </row>
    <row r="154" spans="1:15" ht="13.5" customHeight="1">
      <c r="A154" s="15" t="s">
        <v>18</v>
      </c>
      <c r="B154" s="61">
        <v>45536</v>
      </c>
      <c r="C154" s="51">
        <v>10693</v>
      </c>
      <c r="D154" s="61">
        <v>45658</v>
      </c>
      <c r="E154" s="61">
        <v>45687</v>
      </c>
      <c r="F154" s="42">
        <f t="shared" si="17"/>
        <v>30</v>
      </c>
      <c r="G154" s="13">
        <v>235</v>
      </c>
      <c r="H154" s="14">
        <v>1</v>
      </c>
      <c r="I154" s="237">
        <f t="shared" si="18"/>
        <v>235</v>
      </c>
      <c r="J154" s="56" t="s">
        <v>327</v>
      </c>
      <c r="K154" s="51"/>
      <c r="O154" s="16">
        <f>COUNTIF('Sede Med Ok'!$C:$C,'Cajazeiras Med OK'!C154) + COUNTIF('Barra Med OK'!$C:$C,'Cajazeiras Med OK'!C154) + COUNTIF('Boca do Rio Med OK'!$C:$C,'Cajazeiras Med OK'!C154) + COUNTIF('Brotas Med OK'!$C:$C,'Cajazeiras Med OK'!C154) + COUNTIF('Cabula Med OK'!$C:$C,'Cajazeiras Med OK'!C154) + COUNTIF('CH Med OK'!$C:$C,'Cajazeiras Med OK'!C154) + COUNTIF('Itapagipe Med OK'!$C:$C,'Cajazeiras Med OK'!C154) + COUNTIF('Itapuã Med OK'!$C:$C,'Cajazeiras Med OK'!C154) + COUNTIF('Liberdade Med OK'!$C:$C,'Cajazeiras Med OK'!C154) + COUNTIF('Pau da Lima Med OK'!$C:$C,'Cajazeiras Med OK'!C154) + COUNTIF('SCV Med OK'!$C:$C,'Cajazeiras Med OK'!C154) + COUNTIF('Subúrbio Med OK'!$C:$C,'Cajazeiras Med OK'!C154) + COUNTIF('DVIS Med OK'!$C:$C,'Cajazeiras Med OK'!C154) + COUNTIF('CR Med OK'!$C:$C,'Cajazeiras Med OK'!C154) + COUNTIF('CCZ Med OK'!$C:$C,'Cajazeiras Med OK'!C154) + COUNTIF('DRCA Med OK'!$C:$C,'Cajazeiras Med OK'!C154) + COUNTIF('SAMU Med OK'!$C:$C,'Cajazeiras Med OK'!C154) + COUNTIF('ESPS Med OK'!$C:$C,'Cajazeiras Med OK'!C154) + COUNTIF('LACEM Med OK'!$C:$C,'Cajazeiras Med OK'!C154)</f>
        <v>0</v>
      </c>
    </row>
    <row r="155" spans="1:15" ht="13.5" customHeight="1">
      <c r="A155" s="15" t="s">
        <v>18</v>
      </c>
      <c r="B155" s="61">
        <v>45536</v>
      </c>
      <c r="C155" s="51">
        <v>10696</v>
      </c>
      <c r="D155" s="61">
        <v>45658</v>
      </c>
      <c r="E155" s="61">
        <v>45687</v>
      </c>
      <c r="F155" s="42">
        <f t="shared" si="17"/>
        <v>30</v>
      </c>
      <c r="G155" s="13">
        <v>235</v>
      </c>
      <c r="H155" s="14">
        <v>1</v>
      </c>
      <c r="I155" s="237">
        <f t="shared" si="18"/>
        <v>235</v>
      </c>
      <c r="J155" s="56" t="s">
        <v>149</v>
      </c>
      <c r="K155" s="51"/>
      <c r="O155" s="16">
        <f>COUNTIF('Sede Med Ok'!$C:$C,'Cajazeiras Med OK'!C155) + COUNTIF('Barra Med OK'!$C:$C,'Cajazeiras Med OK'!C155) + COUNTIF('Boca do Rio Med OK'!$C:$C,'Cajazeiras Med OK'!C155) + COUNTIF('Brotas Med OK'!$C:$C,'Cajazeiras Med OK'!C155) + COUNTIF('Cabula Med OK'!$C:$C,'Cajazeiras Med OK'!C155) + COUNTIF('CH Med OK'!$C:$C,'Cajazeiras Med OK'!C155) + COUNTIF('Itapagipe Med OK'!$C:$C,'Cajazeiras Med OK'!C155) + COUNTIF('Itapuã Med OK'!$C:$C,'Cajazeiras Med OK'!C155) + COUNTIF('Liberdade Med OK'!$C:$C,'Cajazeiras Med OK'!C155) + COUNTIF('Pau da Lima Med OK'!$C:$C,'Cajazeiras Med OK'!C155) + COUNTIF('SCV Med OK'!$C:$C,'Cajazeiras Med OK'!C155) + COUNTIF('Subúrbio Med OK'!$C:$C,'Cajazeiras Med OK'!C155) + COUNTIF('DVIS Med OK'!$C:$C,'Cajazeiras Med OK'!C155) + COUNTIF('CR Med OK'!$C:$C,'Cajazeiras Med OK'!C155) + COUNTIF('CCZ Med OK'!$C:$C,'Cajazeiras Med OK'!C155) + COUNTIF('DRCA Med OK'!$C:$C,'Cajazeiras Med OK'!C155) + COUNTIF('SAMU Med OK'!$C:$C,'Cajazeiras Med OK'!C155) + COUNTIF('ESPS Med OK'!$C:$C,'Cajazeiras Med OK'!C155) + COUNTIF('LACEM Med OK'!$C:$C,'Cajazeiras Med OK'!C155)</f>
        <v>0</v>
      </c>
    </row>
    <row r="156" spans="1:15" ht="13.5" customHeight="1">
      <c r="A156" s="15" t="s">
        <v>18</v>
      </c>
      <c r="B156" s="61">
        <v>45536</v>
      </c>
      <c r="C156" s="51">
        <v>12008</v>
      </c>
      <c r="D156" s="61">
        <v>45658</v>
      </c>
      <c r="E156" s="61">
        <v>45687</v>
      </c>
      <c r="F156" s="42">
        <f t="shared" si="17"/>
        <v>30</v>
      </c>
      <c r="G156" s="13">
        <v>235</v>
      </c>
      <c r="H156" s="14">
        <v>1</v>
      </c>
      <c r="I156" s="237">
        <f t="shared" si="18"/>
        <v>235</v>
      </c>
      <c r="J156" s="56" t="s">
        <v>272</v>
      </c>
      <c r="K156" s="51"/>
      <c r="O156" s="16">
        <f>COUNTIF('Sede Med Ok'!$C:$C,'Cajazeiras Med OK'!C156) + COUNTIF('Barra Med OK'!$C:$C,'Cajazeiras Med OK'!C156) + COUNTIF('Boca do Rio Med OK'!$C:$C,'Cajazeiras Med OK'!C156) + COUNTIF('Brotas Med OK'!$C:$C,'Cajazeiras Med OK'!C156) + COUNTIF('Cabula Med OK'!$C:$C,'Cajazeiras Med OK'!C156) + COUNTIF('CH Med OK'!$C:$C,'Cajazeiras Med OK'!C156) + COUNTIF('Itapagipe Med OK'!$C:$C,'Cajazeiras Med OK'!C156) + COUNTIF('Itapuã Med OK'!$C:$C,'Cajazeiras Med OK'!C156) + COUNTIF('Liberdade Med OK'!$C:$C,'Cajazeiras Med OK'!C156) + COUNTIF('Pau da Lima Med OK'!$C:$C,'Cajazeiras Med OK'!C156) + COUNTIF('SCV Med OK'!$C:$C,'Cajazeiras Med OK'!C156) + COUNTIF('Subúrbio Med OK'!$C:$C,'Cajazeiras Med OK'!C156) + COUNTIF('DVIS Med OK'!$C:$C,'Cajazeiras Med OK'!C156) + COUNTIF('CR Med OK'!$C:$C,'Cajazeiras Med OK'!C156) + COUNTIF('CCZ Med OK'!$C:$C,'Cajazeiras Med OK'!C156) + COUNTIF('DRCA Med OK'!$C:$C,'Cajazeiras Med OK'!C156) + COUNTIF('SAMU Med OK'!$C:$C,'Cajazeiras Med OK'!C156) + COUNTIF('ESPS Med OK'!$C:$C,'Cajazeiras Med OK'!C156) + COUNTIF('LACEM Med OK'!$C:$C,'Cajazeiras Med OK'!C156)</f>
        <v>0</v>
      </c>
    </row>
    <row r="157" spans="1:15" ht="13.5" customHeight="1">
      <c r="A157" s="15" t="s">
        <v>18</v>
      </c>
      <c r="B157" s="61">
        <v>45536</v>
      </c>
      <c r="C157" s="51">
        <v>11930</v>
      </c>
      <c r="D157" s="61">
        <v>45658</v>
      </c>
      <c r="E157" s="61">
        <v>45687</v>
      </c>
      <c r="F157" s="42">
        <f t="shared" si="17"/>
        <v>30</v>
      </c>
      <c r="G157" s="13">
        <v>235</v>
      </c>
      <c r="H157" s="14">
        <v>1</v>
      </c>
      <c r="I157" s="237">
        <f t="shared" si="18"/>
        <v>235</v>
      </c>
      <c r="J157" s="56" t="s">
        <v>426</v>
      </c>
      <c r="K157" s="51"/>
      <c r="O157" s="16">
        <f>COUNTIF('Sede Med Ok'!$C:$C,'Cajazeiras Med OK'!C157) + COUNTIF('Barra Med OK'!$C:$C,'Cajazeiras Med OK'!C157) + COUNTIF('Boca do Rio Med OK'!$C:$C,'Cajazeiras Med OK'!C157) + COUNTIF('Brotas Med OK'!$C:$C,'Cajazeiras Med OK'!C157) + COUNTIF('Cabula Med OK'!$C:$C,'Cajazeiras Med OK'!C157) + COUNTIF('CH Med OK'!$C:$C,'Cajazeiras Med OK'!C157) + COUNTIF('Itapagipe Med OK'!$C:$C,'Cajazeiras Med OK'!C157) + COUNTIF('Itapuã Med OK'!$C:$C,'Cajazeiras Med OK'!C157) + COUNTIF('Liberdade Med OK'!$C:$C,'Cajazeiras Med OK'!C157) + COUNTIF('Pau da Lima Med OK'!$C:$C,'Cajazeiras Med OK'!C157) + COUNTIF('SCV Med OK'!$C:$C,'Cajazeiras Med OK'!C157) + COUNTIF('Subúrbio Med OK'!$C:$C,'Cajazeiras Med OK'!C157) + COUNTIF('DVIS Med OK'!$C:$C,'Cajazeiras Med OK'!C157) + COUNTIF('CR Med OK'!$C:$C,'Cajazeiras Med OK'!C157) + COUNTIF('CCZ Med OK'!$C:$C,'Cajazeiras Med OK'!C157) + COUNTIF('DRCA Med OK'!$C:$C,'Cajazeiras Med OK'!C157) + COUNTIF('SAMU Med OK'!$C:$C,'Cajazeiras Med OK'!C157) + COUNTIF('ESPS Med OK'!$C:$C,'Cajazeiras Med OK'!C157) + COUNTIF('LACEM Med OK'!$C:$C,'Cajazeiras Med OK'!C157)</f>
        <v>0</v>
      </c>
    </row>
    <row r="158" spans="1:15" ht="13.5" customHeight="1">
      <c r="A158" s="15" t="s">
        <v>18</v>
      </c>
      <c r="B158" s="61">
        <v>45536</v>
      </c>
      <c r="C158" s="51">
        <v>12478</v>
      </c>
      <c r="D158" s="61">
        <v>45658</v>
      </c>
      <c r="E158" s="61">
        <v>45687</v>
      </c>
      <c r="F158" s="42">
        <f t="shared" si="17"/>
        <v>30</v>
      </c>
      <c r="G158" s="13">
        <v>235</v>
      </c>
      <c r="H158" s="14">
        <v>1</v>
      </c>
      <c r="I158" s="237">
        <f t="shared" si="18"/>
        <v>235</v>
      </c>
      <c r="J158" s="56" t="s">
        <v>305</v>
      </c>
      <c r="K158" s="51"/>
      <c r="O158" s="16">
        <f>COUNTIF('Sede Med Ok'!$C:$C,'Cajazeiras Med OK'!C158) + COUNTIF('Barra Med OK'!$C:$C,'Cajazeiras Med OK'!C158) + COUNTIF('Boca do Rio Med OK'!$C:$C,'Cajazeiras Med OK'!C158) + COUNTIF('Brotas Med OK'!$C:$C,'Cajazeiras Med OK'!C158) + COUNTIF('Cabula Med OK'!$C:$C,'Cajazeiras Med OK'!C158) + COUNTIF('CH Med OK'!$C:$C,'Cajazeiras Med OK'!C158) + COUNTIF('Itapagipe Med OK'!$C:$C,'Cajazeiras Med OK'!C158) + COUNTIF('Itapuã Med OK'!$C:$C,'Cajazeiras Med OK'!C158) + COUNTIF('Liberdade Med OK'!$C:$C,'Cajazeiras Med OK'!C158) + COUNTIF('Pau da Lima Med OK'!$C:$C,'Cajazeiras Med OK'!C158) + COUNTIF('SCV Med OK'!$C:$C,'Cajazeiras Med OK'!C158) + COUNTIF('Subúrbio Med OK'!$C:$C,'Cajazeiras Med OK'!C158) + COUNTIF('DVIS Med OK'!$C:$C,'Cajazeiras Med OK'!C158) + COUNTIF('CR Med OK'!$C:$C,'Cajazeiras Med OK'!C158) + COUNTIF('CCZ Med OK'!$C:$C,'Cajazeiras Med OK'!C158) + COUNTIF('DRCA Med OK'!$C:$C,'Cajazeiras Med OK'!C158) + COUNTIF('SAMU Med OK'!$C:$C,'Cajazeiras Med OK'!C158) + COUNTIF('ESPS Med OK'!$C:$C,'Cajazeiras Med OK'!C158) + COUNTIF('LACEM Med OK'!$C:$C,'Cajazeiras Med OK'!C158)</f>
        <v>0</v>
      </c>
    </row>
    <row r="159" spans="1:15" ht="13.5" customHeight="1">
      <c r="A159" s="15" t="s">
        <v>18</v>
      </c>
      <c r="B159" s="61">
        <v>45536</v>
      </c>
      <c r="C159" s="51">
        <v>12504</v>
      </c>
      <c r="D159" s="61">
        <v>45658</v>
      </c>
      <c r="E159" s="61">
        <v>45687</v>
      </c>
      <c r="F159" s="42">
        <f t="shared" si="17"/>
        <v>30</v>
      </c>
      <c r="G159" s="13">
        <v>235</v>
      </c>
      <c r="H159" s="14">
        <v>1</v>
      </c>
      <c r="I159" s="237">
        <f t="shared" si="18"/>
        <v>235</v>
      </c>
      <c r="J159" s="56" t="s">
        <v>194</v>
      </c>
      <c r="K159" s="51"/>
      <c r="O159" s="16">
        <f>COUNTIF('Sede Med Ok'!$C:$C,'Cajazeiras Med OK'!C159) + COUNTIF('Barra Med OK'!$C:$C,'Cajazeiras Med OK'!C159) + COUNTIF('Boca do Rio Med OK'!$C:$C,'Cajazeiras Med OK'!C159) + COUNTIF('Brotas Med OK'!$C:$C,'Cajazeiras Med OK'!C159) + COUNTIF('Cabula Med OK'!$C:$C,'Cajazeiras Med OK'!C159) + COUNTIF('CH Med OK'!$C:$C,'Cajazeiras Med OK'!C159) + COUNTIF('Itapagipe Med OK'!$C:$C,'Cajazeiras Med OK'!C159) + COUNTIF('Itapuã Med OK'!$C:$C,'Cajazeiras Med OK'!C159) + COUNTIF('Liberdade Med OK'!$C:$C,'Cajazeiras Med OK'!C159) + COUNTIF('Pau da Lima Med OK'!$C:$C,'Cajazeiras Med OK'!C159) + COUNTIF('SCV Med OK'!$C:$C,'Cajazeiras Med OK'!C159) + COUNTIF('Subúrbio Med OK'!$C:$C,'Cajazeiras Med OK'!C159) + COUNTIF('DVIS Med OK'!$C:$C,'Cajazeiras Med OK'!C159) + COUNTIF('CR Med OK'!$C:$C,'Cajazeiras Med OK'!C159) + COUNTIF('CCZ Med OK'!$C:$C,'Cajazeiras Med OK'!C159) + COUNTIF('DRCA Med OK'!$C:$C,'Cajazeiras Med OK'!C159) + COUNTIF('SAMU Med OK'!$C:$C,'Cajazeiras Med OK'!C159) + COUNTIF('ESPS Med OK'!$C:$C,'Cajazeiras Med OK'!C159) + COUNTIF('LACEM Med OK'!$C:$C,'Cajazeiras Med OK'!C159)</f>
        <v>0</v>
      </c>
    </row>
    <row r="160" spans="1:15" ht="13.5" customHeight="1">
      <c r="A160" s="15" t="s">
        <v>17</v>
      </c>
      <c r="B160" s="61">
        <v>45536</v>
      </c>
      <c r="C160" s="51">
        <v>12049</v>
      </c>
      <c r="D160" s="61">
        <v>45658</v>
      </c>
      <c r="E160" s="61">
        <v>45687</v>
      </c>
      <c r="F160" s="42">
        <f t="shared" si="17"/>
        <v>30</v>
      </c>
      <c r="G160" s="13">
        <v>238</v>
      </c>
      <c r="H160" s="14">
        <v>1</v>
      </c>
      <c r="I160" s="237">
        <f t="shared" si="18"/>
        <v>238</v>
      </c>
      <c r="J160" s="57" t="s">
        <v>295</v>
      </c>
      <c r="K160" s="51"/>
      <c r="O160" s="16">
        <f>COUNTIF('Sede Med Ok'!$C:$C,'Cajazeiras Med OK'!C160) + COUNTIF('Barra Med OK'!$C:$C,'Cajazeiras Med OK'!C160) + COUNTIF('Boca do Rio Med OK'!$C:$C,'Cajazeiras Med OK'!C160) + COUNTIF('Brotas Med OK'!$C:$C,'Cajazeiras Med OK'!C160) + COUNTIF('Cabula Med OK'!$C:$C,'Cajazeiras Med OK'!C160) + COUNTIF('CH Med OK'!$C:$C,'Cajazeiras Med OK'!C160) + COUNTIF('Itapagipe Med OK'!$C:$C,'Cajazeiras Med OK'!C160) + COUNTIF('Itapuã Med OK'!$C:$C,'Cajazeiras Med OK'!C160) + COUNTIF('Liberdade Med OK'!$C:$C,'Cajazeiras Med OK'!C160) + COUNTIF('Pau da Lima Med OK'!$C:$C,'Cajazeiras Med OK'!C160) + COUNTIF('SCV Med OK'!$C:$C,'Cajazeiras Med OK'!C160) + COUNTIF('Subúrbio Med OK'!$C:$C,'Cajazeiras Med OK'!C160) + COUNTIF('DVIS Med OK'!$C:$C,'Cajazeiras Med OK'!C160) + COUNTIF('CR Med OK'!$C:$C,'Cajazeiras Med OK'!C160) + COUNTIF('CCZ Med OK'!$C:$C,'Cajazeiras Med OK'!C160) + COUNTIF('DRCA Med OK'!$C:$C,'Cajazeiras Med OK'!C160) + COUNTIF('SAMU Med OK'!$C:$C,'Cajazeiras Med OK'!C160) + COUNTIF('ESPS Med OK'!$C:$C,'Cajazeiras Med OK'!C160) + COUNTIF('LACEM Med OK'!$C:$C,'Cajazeiras Med OK'!C160)</f>
        <v>0</v>
      </c>
    </row>
    <row r="161" spans="1:15" ht="13.5" customHeight="1">
      <c r="A161" s="15"/>
      <c r="B161" s="44"/>
      <c r="C161" s="44"/>
      <c r="D161" s="44"/>
      <c r="E161" s="51"/>
      <c r="F161" s="102"/>
      <c r="G161" s="235"/>
      <c r="H161" s="44"/>
      <c r="I161" s="172"/>
      <c r="J161" s="39"/>
      <c r="K161" s="51"/>
      <c r="O161" s="16">
        <f>COUNTIF('Sede Med Ok'!$C:$C,'Cajazeiras Med OK'!C161) + COUNTIF('Barra Med OK'!$C:$C,'Cajazeiras Med OK'!C161) + COUNTIF('Boca do Rio Med OK'!$C:$C,'Cajazeiras Med OK'!C161) + COUNTIF('Brotas Med OK'!$C:$C,'Cajazeiras Med OK'!C161) + COUNTIF('Cabula Med OK'!$C:$C,'Cajazeiras Med OK'!C161) + COUNTIF('CH Med OK'!$C:$C,'Cajazeiras Med OK'!C161) + COUNTIF('Itapagipe Med OK'!$C:$C,'Cajazeiras Med OK'!C161) + COUNTIF('Itapuã Med OK'!$C:$C,'Cajazeiras Med OK'!C161) + COUNTIF('Liberdade Med OK'!$C:$C,'Cajazeiras Med OK'!C161) + COUNTIF('Pau da Lima Med OK'!$C:$C,'Cajazeiras Med OK'!C161) + COUNTIF('SCV Med OK'!$C:$C,'Cajazeiras Med OK'!C161) + COUNTIF('Subúrbio Med OK'!$C:$C,'Cajazeiras Med OK'!C161) + COUNTIF('DVIS Med OK'!$C:$C,'Cajazeiras Med OK'!C161) + COUNTIF('CR Med OK'!$C:$C,'Cajazeiras Med OK'!C161) + COUNTIF('CCZ Med OK'!$C:$C,'Cajazeiras Med OK'!C161) + COUNTIF('DRCA Med OK'!$C:$C,'Cajazeiras Med OK'!C161) + COUNTIF('SAMU Med OK'!$C:$C,'Cajazeiras Med OK'!C161) + COUNTIF('ESPS Med OK'!$C:$C,'Cajazeiras Med OK'!C161) + COUNTIF('LACEM Med OK'!$C:$C,'Cajazeiras Med OK'!C161)</f>
        <v>0</v>
      </c>
    </row>
    <row r="162" spans="1:15" ht="13.5" customHeight="1">
      <c r="A162" s="38" t="s">
        <v>425</v>
      </c>
      <c r="B162" s="10"/>
      <c r="C162" s="10"/>
      <c r="D162" s="107"/>
      <c r="E162" s="107"/>
      <c r="F162" s="37"/>
      <c r="G162" s="234"/>
      <c r="H162" s="11">
        <f>SUM(H150:H161)</f>
        <v>11</v>
      </c>
      <c r="I162" s="148">
        <f>SUM(I150:I161)</f>
        <v>2588</v>
      </c>
      <c r="J162" s="35"/>
      <c r="K162" s="107"/>
      <c r="O162" s="16">
        <f>COUNTIF('Sede Med Ok'!$C:$C,'Cajazeiras Med OK'!C162) + COUNTIF('Barra Med OK'!$C:$C,'Cajazeiras Med OK'!C162) + COUNTIF('Boca do Rio Med OK'!$C:$C,'Cajazeiras Med OK'!C162) + COUNTIF('Brotas Med OK'!$C:$C,'Cajazeiras Med OK'!C162) + COUNTIF('Cabula Med OK'!$C:$C,'Cajazeiras Med OK'!C162) + COUNTIF('CH Med OK'!$C:$C,'Cajazeiras Med OK'!C162) + COUNTIF('Itapagipe Med OK'!$C:$C,'Cajazeiras Med OK'!C162) + COUNTIF('Itapuã Med OK'!$C:$C,'Cajazeiras Med OK'!C162) + COUNTIF('Liberdade Med OK'!$C:$C,'Cajazeiras Med OK'!C162) + COUNTIF('Pau da Lima Med OK'!$C:$C,'Cajazeiras Med OK'!C162) + COUNTIF('SCV Med OK'!$C:$C,'Cajazeiras Med OK'!C162) + COUNTIF('Subúrbio Med OK'!$C:$C,'Cajazeiras Med OK'!C162) + COUNTIF('DVIS Med OK'!$C:$C,'Cajazeiras Med OK'!C162) + COUNTIF('CR Med OK'!$C:$C,'Cajazeiras Med OK'!C162) + COUNTIF('CCZ Med OK'!$C:$C,'Cajazeiras Med OK'!C162) + COUNTIF('DRCA Med OK'!$C:$C,'Cajazeiras Med OK'!C162) + COUNTIF('SAMU Med OK'!$C:$C,'Cajazeiras Med OK'!C162) + COUNTIF('ESPS Med OK'!$C:$C,'Cajazeiras Med OK'!C162) + COUNTIF('LACEM Med OK'!$C:$C,'Cajazeiras Med OK'!C162)</f>
        <v>0</v>
      </c>
    </row>
    <row r="163" spans="1:15" ht="13.5" customHeight="1">
      <c r="A163" s="548"/>
      <c r="B163" s="549"/>
      <c r="C163" s="549"/>
      <c r="D163" s="549"/>
      <c r="E163" s="549"/>
      <c r="F163" s="549"/>
      <c r="G163" s="549"/>
      <c r="H163" s="549"/>
      <c r="I163" s="549"/>
      <c r="J163" s="549"/>
      <c r="K163" s="549"/>
      <c r="O163" s="16">
        <f>COUNTIF('Sede Med Ok'!$C:$C,'Cajazeiras Med OK'!C163) + COUNTIF('Barra Med OK'!$C:$C,'Cajazeiras Med OK'!C163) + COUNTIF('Boca do Rio Med OK'!$C:$C,'Cajazeiras Med OK'!C163) + COUNTIF('Brotas Med OK'!$C:$C,'Cajazeiras Med OK'!C163) + COUNTIF('Cabula Med OK'!$C:$C,'Cajazeiras Med OK'!C163) + COUNTIF('CH Med OK'!$C:$C,'Cajazeiras Med OK'!C163) + COUNTIF('Itapagipe Med OK'!$C:$C,'Cajazeiras Med OK'!C163) + COUNTIF('Itapuã Med OK'!$C:$C,'Cajazeiras Med OK'!C163) + COUNTIF('Liberdade Med OK'!$C:$C,'Cajazeiras Med OK'!C163) + COUNTIF('Pau da Lima Med OK'!$C:$C,'Cajazeiras Med OK'!C163) + COUNTIF('SCV Med OK'!$C:$C,'Cajazeiras Med OK'!C163) + COUNTIF('Subúrbio Med OK'!$C:$C,'Cajazeiras Med OK'!C163) + COUNTIF('DVIS Med OK'!$C:$C,'Cajazeiras Med OK'!C163) + COUNTIF('CR Med OK'!$C:$C,'Cajazeiras Med OK'!C163) + COUNTIF('CCZ Med OK'!$C:$C,'Cajazeiras Med OK'!C163) + COUNTIF('DRCA Med OK'!$C:$C,'Cajazeiras Med OK'!C163) + COUNTIF('SAMU Med OK'!$C:$C,'Cajazeiras Med OK'!C163) + COUNTIF('ESPS Med OK'!$C:$C,'Cajazeiras Med OK'!C163) + COUNTIF('LACEM Med OK'!$C:$C,'Cajazeiras Med OK'!C163)</f>
        <v>0</v>
      </c>
    </row>
    <row r="164" spans="1:15" ht="13.5" customHeight="1">
      <c r="A164" s="15" t="s">
        <v>18</v>
      </c>
      <c r="B164" s="431">
        <v>45660</v>
      </c>
      <c r="C164" s="104">
        <v>16767</v>
      </c>
      <c r="D164" s="61">
        <v>45660</v>
      </c>
      <c r="E164" s="61">
        <v>45687</v>
      </c>
      <c r="F164" s="42">
        <f>(E164-D164)+1</f>
        <v>28</v>
      </c>
      <c r="G164" s="13">
        <v>235</v>
      </c>
      <c r="H164" s="442">
        <v>1</v>
      </c>
      <c r="I164" s="237">
        <f>G164/30*H164*F164</f>
        <v>219.33333333333331</v>
      </c>
      <c r="J164" s="443" t="s">
        <v>1163</v>
      </c>
      <c r="K164" s="442">
        <v>73544</v>
      </c>
      <c r="O164" s="450">
        <f>COUNTIF('Sede Med Ok'!$C:$C,'Cajazeiras Med OK'!C164) + COUNTIF('Barra Med OK'!$C:$C,'Cajazeiras Med OK'!C164) + COUNTIF('Boca do Rio Med OK'!$C:$C,'Cajazeiras Med OK'!C164) + COUNTIF('Brotas Med OK'!$C:$C,'Cajazeiras Med OK'!C164) + COUNTIF('Cabula Med OK'!$C:$C,'Cajazeiras Med OK'!C164) + COUNTIF('CH Med OK'!$C:$C,'Cajazeiras Med OK'!C164) + COUNTIF('Itapagipe Med OK'!$C:$C,'Cajazeiras Med OK'!C164) + COUNTIF('Itapuã Med OK'!$C:$C,'Cajazeiras Med OK'!C164) + COUNTIF('Liberdade Med OK'!$C:$C,'Cajazeiras Med OK'!C164) + COUNTIF('Pau da Lima Med OK'!$C:$C,'Cajazeiras Med OK'!C164) + COUNTIF('SCV Med OK'!$C:$C,'Cajazeiras Med OK'!C164) + COUNTIF('Subúrbio Med OK'!$C:$C,'Cajazeiras Med OK'!C164) + COUNTIF('DVIS Med OK'!$C:$C,'Cajazeiras Med OK'!C164) + COUNTIF('CR Med OK'!$C:$C,'Cajazeiras Med OK'!C164) + COUNTIF('CCZ Med OK'!$C:$C,'Cajazeiras Med OK'!C164) + COUNTIF('DRCA Med OK'!$C:$C,'Cajazeiras Med OK'!C164) + COUNTIF('SAMU Med OK'!$C:$C,'Cajazeiras Med OK'!C164) + COUNTIF('ESPS Med OK'!$C:$C,'Cajazeiras Med OK'!C164) + COUNTIF('LACEM Med OK'!$C:$C,'Cajazeiras Med OK'!C164)</f>
        <v>0</v>
      </c>
    </row>
    <row r="165" spans="1:15" ht="13.5" customHeight="1">
      <c r="A165" s="15" t="s">
        <v>18</v>
      </c>
      <c r="B165" s="431">
        <v>45665</v>
      </c>
      <c r="C165" s="104">
        <v>11196</v>
      </c>
      <c r="D165" s="431">
        <v>45665</v>
      </c>
      <c r="E165" s="61">
        <v>45687</v>
      </c>
      <c r="F165" s="42">
        <f>(E165-D165)+1</f>
        <v>23</v>
      </c>
      <c r="G165" s="13">
        <v>235</v>
      </c>
      <c r="H165" s="442">
        <v>1</v>
      </c>
      <c r="I165" s="237">
        <f>G165/30*H165*F165</f>
        <v>180.16666666666666</v>
      </c>
      <c r="J165" s="443" t="s">
        <v>217</v>
      </c>
      <c r="K165" s="442">
        <v>73581</v>
      </c>
      <c r="O165" s="450">
        <f>COUNTIF('Sede Med Ok'!$C:$C,'Cajazeiras Med OK'!C165) + COUNTIF('Barra Med OK'!$C:$C,'Cajazeiras Med OK'!C165) + COUNTIF('Boca do Rio Med OK'!$C:$C,'Cajazeiras Med OK'!C165) + COUNTIF('Brotas Med OK'!$C:$C,'Cajazeiras Med OK'!C165) + COUNTIF('Cabula Med OK'!$C:$C,'Cajazeiras Med OK'!C165) + COUNTIF('CH Med OK'!$C:$C,'Cajazeiras Med OK'!C165) + COUNTIF('Itapagipe Med OK'!$C:$C,'Cajazeiras Med OK'!C165) + COUNTIF('Itapuã Med OK'!$C:$C,'Cajazeiras Med OK'!C165) + COUNTIF('Liberdade Med OK'!$C:$C,'Cajazeiras Med OK'!C165) + COUNTIF('Pau da Lima Med OK'!$C:$C,'Cajazeiras Med OK'!C165) + COUNTIF('SCV Med OK'!$C:$C,'Cajazeiras Med OK'!C165) + COUNTIF('Subúrbio Med OK'!$C:$C,'Cajazeiras Med OK'!C165) + COUNTIF('DVIS Med OK'!$C:$C,'Cajazeiras Med OK'!C165) + COUNTIF('CR Med OK'!$C:$C,'Cajazeiras Med OK'!C165) + COUNTIF('CCZ Med OK'!$C:$C,'Cajazeiras Med OK'!C165) + COUNTIF('DRCA Med OK'!$C:$C,'Cajazeiras Med OK'!C165) + COUNTIF('SAMU Med OK'!$C:$C,'Cajazeiras Med OK'!C165) + COUNTIF('ESPS Med OK'!$C:$C,'Cajazeiras Med OK'!C165) + COUNTIF('LACEM Med OK'!$C:$C,'Cajazeiras Med OK'!C165)</f>
        <v>0</v>
      </c>
    </row>
    <row r="166" spans="1:15" ht="13.5" customHeight="1">
      <c r="A166" s="15" t="s">
        <v>18</v>
      </c>
      <c r="B166" s="431">
        <v>45680</v>
      </c>
      <c r="C166" s="104">
        <v>15219</v>
      </c>
      <c r="D166" s="431">
        <v>45680</v>
      </c>
      <c r="E166" s="61">
        <v>45687</v>
      </c>
      <c r="F166" s="42">
        <f>(E166-D166)+1</f>
        <v>8</v>
      </c>
      <c r="G166" s="13">
        <v>235</v>
      </c>
      <c r="H166" s="442">
        <v>1</v>
      </c>
      <c r="I166" s="237">
        <f>G166/30*H166*F166</f>
        <v>62.666666666666664</v>
      </c>
      <c r="J166" s="443" t="s">
        <v>1178</v>
      </c>
      <c r="K166" s="442" t="s">
        <v>1187</v>
      </c>
      <c r="O166" s="466">
        <f>COUNTIF('Sede Med Ok'!$C:$C,'Cajazeiras Med OK'!C166) + COUNTIF('Barra Med OK'!$C:$C,'Cajazeiras Med OK'!C166) + COUNTIF('Boca do Rio Med OK'!$C:$C,'Cajazeiras Med OK'!C166) + COUNTIF('Brotas Med OK'!$C:$C,'Cajazeiras Med OK'!C166) + COUNTIF('Cabula Med OK'!$C:$C,'Cajazeiras Med OK'!C166) + COUNTIF('CH Med OK'!$C:$C,'Cajazeiras Med OK'!C166) + COUNTIF('Itapagipe Med OK'!$C:$C,'Cajazeiras Med OK'!C166) + COUNTIF('Itapuã Med OK'!$C:$C,'Cajazeiras Med OK'!C166) + COUNTIF('Liberdade Med OK'!$C:$C,'Cajazeiras Med OK'!C166) + COUNTIF('Pau da Lima Med OK'!$C:$C,'Cajazeiras Med OK'!C166) + COUNTIF('SCV Med OK'!$C:$C,'Cajazeiras Med OK'!C166) + COUNTIF('Subúrbio Med OK'!$C:$C,'Cajazeiras Med OK'!C166) + COUNTIF('DVIS Med OK'!$C:$C,'Cajazeiras Med OK'!C166) + COUNTIF('CR Med OK'!$C:$C,'Cajazeiras Med OK'!C166) + COUNTIF('CCZ Med OK'!$C:$C,'Cajazeiras Med OK'!C166) + COUNTIF('DRCA Med OK'!$C:$C,'Cajazeiras Med OK'!C166) + COUNTIF('SAMU Med OK'!$C:$C,'Cajazeiras Med OK'!C166) + COUNTIF('ESPS Med OK'!$C:$C,'Cajazeiras Med OK'!C166) + COUNTIF('LACEM Med OK'!$C:$C,'Cajazeiras Med OK'!C166)</f>
        <v>0</v>
      </c>
    </row>
    <row r="167" spans="1:15" ht="13.5" customHeight="1">
      <c r="A167" s="15" t="s">
        <v>18</v>
      </c>
      <c r="B167" s="61">
        <v>45536</v>
      </c>
      <c r="C167" s="51">
        <v>13303</v>
      </c>
      <c r="D167" s="61">
        <v>45658</v>
      </c>
      <c r="E167" s="61">
        <v>45687</v>
      </c>
      <c r="F167" s="42">
        <f>(E167-D167)+1</f>
        <v>30</v>
      </c>
      <c r="G167" s="13">
        <v>235</v>
      </c>
      <c r="H167" s="14">
        <v>1</v>
      </c>
      <c r="I167" s="237">
        <f>G167/30*H167*F167</f>
        <v>235</v>
      </c>
      <c r="J167" s="56" t="s">
        <v>210</v>
      </c>
      <c r="K167" s="51"/>
      <c r="O167" s="16">
        <f>COUNTIF('Sede Med Ok'!$C:$C,'Cajazeiras Med OK'!C167) + COUNTIF('Barra Med OK'!$C:$C,'Cajazeiras Med OK'!C167) + COUNTIF('Boca do Rio Med OK'!$C:$C,'Cajazeiras Med OK'!C167) + COUNTIF('Brotas Med OK'!$C:$C,'Cajazeiras Med OK'!C167) + COUNTIF('Cabula Med OK'!$C:$C,'Cajazeiras Med OK'!C167) + COUNTIF('CH Med OK'!$C:$C,'Cajazeiras Med OK'!C167) + COUNTIF('Itapagipe Med OK'!$C:$C,'Cajazeiras Med OK'!C167) + COUNTIF('Itapuã Med OK'!$C:$C,'Cajazeiras Med OK'!C167) + COUNTIF('Liberdade Med OK'!$C:$C,'Cajazeiras Med OK'!C167) + COUNTIF('Pau da Lima Med OK'!$C:$C,'Cajazeiras Med OK'!C167) + COUNTIF('SCV Med OK'!$C:$C,'Cajazeiras Med OK'!C167) + COUNTIF('Subúrbio Med OK'!$C:$C,'Cajazeiras Med OK'!C167) + COUNTIF('DVIS Med OK'!$C:$C,'Cajazeiras Med OK'!C167) + COUNTIF('CR Med OK'!$C:$C,'Cajazeiras Med OK'!C167) + COUNTIF('CCZ Med OK'!$C:$C,'Cajazeiras Med OK'!C167) + COUNTIF('DRCA Med OK'!$C:$C,'Cajazeiras Med OK'!C167) + COUNTIF('SAMU Med OK'!$C:$C,'Cajazeiras Med OK'!C167) + COUNTIF('ESPS Med OK'!$C:$C,'Cajazeiras Med OK'!C167) + COUNTIF('LACEM Med OK'!$C:$C,'Cajazeiras Med OK'!C167)</f>
        <v>0</v>
      </c>
    </row>
    <row r="168" spans="1:15" ht="13.5" customHeight="1">
      <c r="A168" s="15" t="s">
        <v>18</v>
      </c>
      <c r="B168" s="61">
        <v>45536</v>
      </c>
      <c r="C168" s="51">
        <v>13158</v>
      </c>
      <c r="D168" s="61">
        <v>45658</v>
      </c>
      <c r="E168" s="61">
        <v>45687</v>
      </c>
      <c r="F168" s="42">
        <f>(E168-D168)+1</f>
        <v>30</v>
      </c>
      <c r="G168" s="13">
        <v>235</v>
      </c>
      <c r="H168" s="14">
        <v>1</v>
      </c>
      <c r="I168" s="237">
        <f>G168/30*H168*F168</f>
        <v>235</v>
      </c>
      <c r="J168" s="56" t="s">
        <v>262</v>
      </c>
      <c r="K168" s="51"/>
      <c r="O168" s="16">
        <f>COUNTIF('Sede Med Ok'!$C:$C,'Cajazeiras Med OK'!C168) + COUNTIF('Barra Med OK'!$C:$C,'Cajazeiras Med OK'!C168) + COUNTIF('Boca do Rio Med OK'!$C:$C,'Cajazeiras Med OK'!C168) + COUNTIF('Brotas Med OK'!$C:$C,'Cajazeiras Med OK'!C168) + COUNTIF('Cabula Med OK'!$C:$C,'Cajazeiras Med OK'!C168) + COUNTIF('CH Med OK'!$C:$C,'Cajazeiras Med OK'!C168) + COUNTIF('Itapagipe Med OK'!$C:$C,'Cajazeiras Med OK'!C168) + COUNTIF('Itapuã Med OK'!$C:$C,'Cajazeiras Med OK'!C168) + COUNTIF('Liberdade Med OK'!$C:$C,'Cajazeiras Med OK'!C168) + COUNTIF('Pau da Lima Med OK'!$C:$C,'Cajazeiras Med OK'!C168) + COUNTIF('SCV Med OK'!$C:$C,'Cajazeiras Med OK'!C168) + COUNTIF('Subúrbio Med OK'!$C:$C,'Cajazeiras Med OK'!C168) + COUNTIF('DVIS Med OK'!$C:$C,'Cajazeiras Med OK'!C168) + COUNTIF('CR Med OK'!$C:$C,'Cajazeiras Med OK'!C168) + COUNTIF('CCZ Med OK'!$C:$C,'Cajazeiras Med OK'!C168) + COUNTIF('DRCA Med OK'!$C:$C,'Cajazeiras Med OK'!C168) + COUNTIF('SAMU Med OK'!$C:$C,'Cajazeiras Med OK'!C168) + COUNTIF('ESPS Med OK'!$C:$C,'Cajazeiras Med OK'!C168) + COUNTIF('LACEM Med OK'!$C:$C,'Cajazeiras Med OK'!C168)</f>
        <v>0</v>
      </c>
    </row>
    <row r="169" spans="1:15" ht="13.5" customHeight="1">
      <c r="A169" s="15"/>
      <c r="B169" s="44"/>
      <c r="C169" s="44"/>
      <c r="D169" s="44"/>
      <c r="E169" s="51"/>
      <c r="F169" s="102"/>
      <c r="G169" s="235"/>
      <c r="H169" s="44"/>
      <c r="I169" s="172"/>
      <c r="J169" s="39"/>
      <c r="K169" s="51"/>
      <c r="O169" s="16">
        <f>COUNTIF('Sede Med Ok'!$C:$C,'Cajazeiras Med OK'!C169) + COUNTIF('Barra Med OK'!$C:$C,'Cajazeiras Med OK'!C169) + COUNTIF('Boca do Rio Med OK'!$C:$C,'Cajazeiras Med OK'!C169) + COUNTIF('Brotas Med OK'!$C:$C,'Cajazeiras Med OK'!C169) + COUNTIF('Cabula Med OK'!$C:$C,'Cajazeiras Med OK'!C169) + COUNTIF('CH Med OK'!$C:$C,'Cajazeiras Med OK'!C169) + COUNTIF('Itapagipe Med OK'!$C:$C,'Cajazeiras Med OK'!C169) + COUNTIF('Itapuã Med OK'!$C:$C,'Cajazeiras Med OK'!C169) + COUNTIF('Liberdade Med OK'!$C:$C,'Cajazeiras Med OK'!C169) + COUNTIF('Pau da Lima Med OK'!$C:$C,'Cajazeiras Med OK'!C169) + COUNTIF('SCV Med OK'!$C:$C,'Cajazeiras Med OK'!C169) + COUNTIF('Subúrbio Med OK'!$C:$C,'Cajazeiras Med OK'!C169) + COUNTIF('DVIS Med OK'!$C:$C,'Cajazeiras Med OK'!C169) + COUNTIF('CR Med OK'!$C:$C,'Cajazeiras Med OK'!C169) + COUNTIF('CCZ Med OK'!$C:$C,'Cajazeiras Med OK'!C169) + COUNTIF('DRCA Med OK'!$C:$C,'Cajazeiras Med OK'!C169) + COUNTIF('SAMU Med OK'!$C:$C,'Cajazeiras Med OK'!C169) + COUNTIF('ESPS Med OK'!$C:$C,'Cajazeiras Med OK'!C169) + COUNTIF('LACEM Med OK'!$C:$C,'Cajazeiras Med OK'!C169)</f>
        <v>0</v>
      </c>
    </row>
    <row r="170" spans="1:15" ht="13.5" customHeight="1">
      <c r="A170" s="38" t="s">
        <v>424</v>
      </c>
      <c r="B170" s="10"/>
      <c r="C170" s="10"/>
      <c r="D170" s="107"/>
      <c r="E170" s="107"/>
      <c r="F170" s="37"/>
      <c r="G170" s="234"/>
      <c r="H170" s="11">
        <f>SUM(H164:H169)</f>
        <v>5</v>
      </c>
      <c r="I170" s="148">
        <f>SUM(I164:I169)</f>
        <v>932.16666666666674</v>
      </c>
      <c r="J170" s="35"/>
      <c r="K170" s="35"/>
      <c r="O170" s="16">
        <f>COUNTIF('Sede Med Ok'!$C:$C,'Cajazeiras Med OK'!C170) + COUNTIF('Barra Med OK'!$C:$C,'Cajazeiras Med OK'!C170) + COUNTIF('Boca do Rio Med OK'!$C:$C,'Cajazeiras Med OK'!C170) + COUNTIF('Brotas Med OK'!$C:$C,'Cajazeiras Med OK'!C170) + COUNTIF('Cabula Med OK'!$C:$C,'Cajazeiras Med OK'!C170) + COUNTIF('CH Med OK'!$C:$C,'Cajazeiras Med OK'!C170) + COUNTIF('Itapagipe Med OK'!$C:$C,'Cajazeiras Med OK'!C170) + COUNTIF('Itapuã Med OK'!$C:$C,'Cajazeiras Med OK'!C170) + COUNTIF('Liberdade Med OK'!$C:$C,'Cajazeiras Med OK'!C170) + COUNTIF('Pau da Lima Med OK'!$C:$C,'Cajazeiras Med OK'!C170) + COUNTIF('SCV Med OK'!$C:$C,'Cajazeiras Med OK'!C170) + COUNTIF('Subúrbio Med OK'!$C:$C,'Cajazeiras Med OK'!C170) + COUNTIF('DVIS Med OK'!$C:$C,'Cajazeiras Med OK'!C170) + COUNTIF('CR Med OK'!$C:$C,'Cajazeiras Med OK'!C170) + COUNTIF('CCZ Med OK'!$C:$C,'Cajazeiras Med OK'!C170) + COUNTIF('DRCA Med OK'!$C:$C,'Cajazeiras Med OK'!C170) + COUNTIF('SAMU Med OK'!$C:$C,'Cajazeiras Med OK'!C170) + COUNTIF('ESPS Med OK'!$C:$C,'Cajazeiras Med OK'!C170) + COUNTIF('LACEM Med OK'!$C:$C,'Cajazeiras Med OK'!C170)</f>
        <v>0</v>
      </c>
    </row>
    <row r="171" spans="1:15" ht="13.5" customHeight="1">
      <c r="A171" s="33"/>
      <c r="B171" s="32"/>
      <c r="C171" s="32"/>
      <c r="D171" s="70"/>
      <c r="E171" s="70"/>
      <c r="F171" s="34"/>
      <c r="G171" s="233"/>
      <c r="H171" s="32"/>
      <c r="I171" s="31"/>
      <c r="J171" s="30"/>
      <c r="K171" s="70"/>
      <c r="O171" s="16">
        <f>COUNTIF('Sede Med Ok'!$C:$C,'Cajazeiras Med OK'!C171) + COUNTIF('Barra Med OK'!$C:$C,'Cajazeiras Med OK'!C171) + COUNTIF('Boca do Rio Med OK'!$C:$C,'Cajazeiras Med OK'!C171) + COUNTIF('Brotas Med OK'!$C:$C,'Cajazeiras Med OK'!C171) + COUNTIF('Cabula Med OK'!$C:$C,'Cajazeiras Med OK'!C171) + COUNTIF('CH Med OK'!$C:$C,'Cajazeiras Med OK'!C171) + COUNTIF('Itapagipe Med OK'!$C:$C,'Cajazeiras Med OK'!C171) + COUNTIF('Itapuã Med OK'!$C:$C,'Cajazeiras Med OK'!C171) + COUNTIF('Liberdade Med OK'!$C:$C,'Cajazeiras Med OK'!C171) + COUNTIF('Pau da Lima Med OK'!$C:$C,'Cajazeiras Med OK'!C171) + COUNTIF('SCV Med OK'!$C:$C,'Cajazeiras Med OK'!C171) + COUNTIF('Subúrbio Med OK'!$C:$C,'Cajazeiras Med OK'!C171) + COUNTIF('DVIS Med OK'!$C:$C,'Cajazeiras Med OK'!C171) + COUNTIF('CR Med OK'!$C:$C,'Cajazeiras Med OK'!C171) + COUNTIF('CCZ Med OK'!$C:$C,'Cajazeiras Med OK'!C171) + COUNTIF('DRCA Med OK'!$C:$C,'Cajazeiras Med OK'!C171) + COUNTIF('SAMU Med OK'!$C:$C,'Cajazeiras Med OK'!C171) + COUNTIF('ESPS Med OK'!$C:$C,'Cajazeiras Med OK'!C171) + COUNTIF('LACEM Med OK'!$C:$C,'Cajazeiras Med OK'!C171)</f>
        <v>0</v>
      </c>
    </row>
    <row r="172" spans="1:15" ht="13.5" customHeight="1">
      <c r="A172" s="15" t="s">
        <v>18</v>
      </c>
      <c r="B172" s="61">
        <v>45565</v>
      </c>
      <c r="C172" s="51">
        <v>14636</v>
      </c>
      <c r="D172" s="61">
        <v>45658</v>
      </c>
      <c r="E172" s="61">
        <v>45687</v>
      </c>
      <c r="F172" s="42">
        <f>(E172-D172)+1</f>
        <v>30</v>
      </c>
      <c r="G172" s="13">
        <v>235</v>
      </c>
      <c r="H172" s="14">
        <v>1</v>
      </c>
      <c r="I172" s="237">
        <v>235</v>
      </c>
      <c r="J172" s="236" t="s">
        <v>423</v>
      </c>
      <c r="K172" s="51"/>
      <c r="O172" s="16">
        <f>COUNTIF('Sede Med Ok'!$C:$C,'Cajazeiras Med OK'!C172) + COUNTIF('Barra Med OK'!$C:$C,'Cajazeiras Med OK'!C172) + COUNTIF('Boca do Rio Med OK'!$C:$C,'Cajazeiras Med OK'!C172) + COUNTIF('Brotas Med OK'!$C:$C,'Cajazeiras Med OK'!C172) + COUNTIF('Cabula Med OK'!$C:$C,'Cajazeiras Med OK'!C172) + COUNTIF('CH Med OK'!$C:$C,'Cajazeiras Med OK'!C172) + COUNTIF('Itapagipe Med OK'!$C:$C,'Cajazeiras Med OK'!C172) + COUNTIF('Itapuã Med OK'!$C:$C,'Cajazeiras Med OK'!C172) + COUNTIF('Liberdade Med OK'!$C:$C,'Cajazeiras Med OK'!C172) + COUNTIF('Pau da Lima Med OK'!$C:$C,'Cajazeiras Med OK'!C172) + COUNTIF('SCV Med OK'!$C:$C,'Cajazeiras Med OK'!C172) + COUNTIF('Subúrbio Med OK'!$C:$C,'Cajazeiras Med OK'!C172) + COUNTIF('DVIS Med OK'!$C:$C,'Cajazeiras Med OK'!C172) + COUNTIF('CR Med OK'!$C:$C,'Cajazeiras Med OK'!C172) + COUNTIF('CCZ Med OK'!$C:$C,'Cajazeiras Med OK'!C172) + COUNTIF('DRCA Med OK'!$C:$C,'Cajazeiras Med OK'!C172) + COUNTIF('SAMU Med OK'!$C:$C,'Cajazeiras Med OK'!C172) + COUNTIF('ESPS Med OK'!$C:$C,'Cajazeiras Med OK'!C172) + COUNTIF('LACEM Med OK'!$C:$C,'Cajazeiras Med OK'!C172)</f>
        <v>0</v>
      </c>
    </row>
    <row r="173" spans="1:15" ht="13.5" customHeight="1">
      <c r="A173" s="15"/>
      <c r="B173" s="44"/>
      <c r="C173" s="44"/>
      <c r="D173" s="44"/>
      <c r="E173" s="51"/>
      <c r="F173" s="102"/>
      <c r="G173" s="235"/>
      <c r="H173" s="44"/>
      <c r="I173" s="172"/>
      <c r="J173" s="39"/>
      <c r="K173" s="51"/>
      <c r="O173" s="16">
        <f>COUNTIF('Sede Med Ok'!$C:$C,'Cajazeiras Med OK'!C173) + COUNTIF('Barra Med OK'!$C:$C,'Cajazeiras Med OK'!C173) + COUNTIF('Boca do Rio Med OK'!$C:$C,'Cajazeiras Med OK'!C173) + COUNTIF('Brotas Med OK'!$C:$C,'Cajazeiras Med OK'!C173) + COUNTIF('Cabula Med OK'!$C:$C,'Cajazeiras Med OK'!C173) + COUNTIF('CH Med OK'!$C:$C,'Cajazeiras Med OK'!C173) + COUNTIF('Itapagipe Med OK'!$C:$C,'Cajazeiras Med OK'!C173) + COUNTIF('Itapuã Med OK'!$C:$C,'Cajazeiras Med OK'!C173) + COUNTIF('Liberdade Med OK'!$C:$C,'Cajazeiras Med OK'!C173) + COUNTIF('Pau da Lima Med OK'!$C:$C,'Cajazeiras Med OK'!C173) + COUNTIF('SCV Med OK'!$C:$C,'Cajazeiras Med OK'!C173) + COUNTIF('Subúrbio Med OK'!$C:$C,'Cajazeiras Med OK'!C173) + COUNTIF('DVIS Med OK'!$C:$C,'Cajazeiras Med OK'!C173) + COUNTIF('CR Med OK'!$C:$C,'Cajazeiras Med OK'!C173) + COUNTIF('CCZ Med OK'!$C:$C,'Cajazeiras Med OK'!C173) + COUNTIF('DRCA Med OK'!$C:$C,'Cajazeiras Med OK'!C173) + COUNTIF('SAMU Med OK'!$C:$C,'Cajazeiras Med OK'!C173) + COUNTIF('ESPS Med OK'!$C:$C,'Cajazeiras Med OK'!C173) + COUNTIF('LACEM Med OK'!$C:$C,'Cajazeiras Med OK'!C173)</f>
        <v>0</v>
      </c>
    </row>
    <row r="174" spans="1:15" ht="13.5" customHeight="1">
      <c r="A174" s="38" t="s">
        <v>422</v>
      </c>
      <c r="B174" s="10"/>
      <c r="C174" s="10"/>
      <c r="D174" s="107"/>
      <c r="E174" s="107"/>
      <c r="F174" s="37"/>
      <c r="G174" s="234"/>
      <c r="H174" s="11">
        <f>SUM(H172:H173)</f>
        <v>1</v>
      </c>
      <c r="I174" s="148">
        <f>SUM(I172:I173)</f>
        <v>235</v>
      </c>
      <c r="J174" s="35"/>
      <c r="K174" s="35"/>
      <c r="O174" s="16">
        <f>COUNTIF('Sede Med Ok'!$C:$C,'Cajazeiras Med OK'!C174) + COUNTIF('Barra Med OK'!$C:$C,'Cajazeiras Med OK'!C174) + COUNTIF('Boca do Rio Med OK'!$C:$C,'Cajazeiras Med OK'!C174) + COUNTIF('Brotas Med OK'!$C:$C,'Cajazeiras Med OK'!C174) + COUNTIF('Cabula Med OK'!$C:$C,'Cajazeiras Med OK'!C174) + COUNTIF('CH Med OK'!$C:$C,'Cajazeiras Med OK'!C174) + COUNTIF('Itapagipe Med OK'!$C:$C,'Cajazeiras Med OK'!C174) + COUNTIF('Itapuã Med OK'!$C:$C,'Cajazeiras Med OK'!C174) + COUNTIF('Liberdade Med OK'!$C:$C,'Cajazeiras Med OK'!C174) + COUNTIF('Pau da Lima Med OK'!$C:$C,'Cajazeiras Med OK'!C174) + COUNTIF('SCV Med OK'!$C:$C,'Cajazeiras Med OK'!C174) + COUNTIF('Subúrbio Med OK'!$C:$C,'Cajazeiras Med OK'!C174) + COUNTIF('DVIS Med OK'!$C:$C,'Cajazeiras Med OK'!C174) + COUNTIF('CR Med OK'!$C:$C,'Cajazeiras Med OK'!C174) + COUNTIF('CCZ Med OK'!$C:$C,'Cajazeiras Med OK'!C174) + COUNTIF('DRCA Med OK'!$C:$C,'Cajazeiras Med OK'!C174) + COUNTIF('SAMU Med OK'!$C:$C,'Cajazeiras Med OK'!C174) + COUNTIF('ESPS Med OK'!$C:$C,'Cajazeiras Med OK'!C174) + COUNTIF('LACEM Med OK'!$C:$C,'Cajazeiras Med OK'!C174)</f>
        <v>0</v>
      </c>
    </row>
    <row r="175" spans="1:15" ht="13.5" customHeight="1">
      <c r="A175" s="29"/>
      <c r="B175" s="32"/>
      <c r="C175" s="32"/>
      <c r="D175" s="70"/>
      <c r="E175" s="70"/>
      <c r="F175" s="34"/>
      <c r="G175" s="233"/>
      <c r="H175" s="32"/>
      <c r="I175" s="31"/>
      <c r="J175" s="30"/>
      <c r="K175" s="30"/>
      <c r="O175" s="16">
        <f>COUNTIF('Sede Med Ok'!$C:$C,'Cajazeiras Med OK'!C175) + COUNTIF('Barra Med OK'!$C:$C,'Cajazeiras Med OK'!C175) + COUNTIF('Boca do Rio Med OK'!$C:$C,'Cajazeiras Med OK'!C175) + COUNTIF('Brotas Med OK'!$C:$C,'Cajazeiras Med OK'!C175) + COUNTIF('Cabula Med OK'!$C:$C,'Cajazeiras Med OK'!C175) + COUNTIF('CH Med OK'!$C:$C,'Cajazeiras Med OK'!C175) + COUNTIF('Itapagipe Med OK'!$C:$C,'Cajazeiras Med OK'!C175) + COUNTIF('Itapuã Med OK'!$C:$C,'Cajazeiras Med OK'!C175) + COUNTIF('Liberdade Med OK'!$C:$C,'Cajazeiras Med OK'!C175) + COUNTIF('Pau da Lima Med OK'!$C:$C,'Cajazeiras Med OK'!C175) + COUNTIF('SCV Med OK'!$C:$C,'Cajazeiras Med OK'!C175) + COUNTIF('Subúrbio Med OK'!$C:$C,'Cajazeiras Med OK'!C175) + COUNTIF('DVIS Med OK'!$C:$C,'Cajazeiras Med OK'!C175) + COUNTIF('CR Med OK'!$C:$C,'Cajazeiras Med OK'!C175) + COUNTIF('CCZ Med OK'!$C:$C,'Cajazeiras Med OK'!C175) + COUNTIF('DRCA Med OK'!$C:$C,'Cajazeiras Med OK'!C175) + COUNTIF('SAMU Med OK'!$C:$C,'Cajazeiras Med OK'!C175) + COUNTIF('ESPS Med OK'!$C:$C,'Cajazeiras Med OK'!C175) + COUNTIF('LACEM Med OK'!$C:$C,'Cajazeiras Med OK'!C175)</f>
        <v>0</v>
      </c>
    </row>
    <row r="176" spans="1:15" ht="13.5" customHeight="1">
      <c r="D176" s="20"/>
      <c r="E176" s="20"/>
      <c r="F176" s="19"/>
      <c r="H176" s="28">
        <f>H24+H38+H50+H57+H69+H78+H87+H101+H115+H122+H135+H148+H162+H174+H170</f>
        <v>116</v>
      </c>
      <c r="I176" s="232">
        <f>I174+I162+I148+I135+I122+I115+I101+I87+I78+I69+I57+I50+I38+I24+I170</f>
        <v>25732.166666666668</v>
      </c>
      <c r="J176" s="3"/>
      <c r="O176" s="16">
        <f>COUNTIF('Sede Med Ok'!$C:$C,'Cajazeiras Med OK'!C176) + COUNTIF('Barra Med OK'!$C:$C,'Cajazeiras Med OK'!C176) + COUNTIF('Boca do Rio Med OK'!$C:$C,'Cajazeiras Med OK'!C176) + COUNTIF('Brotas Med OK'!$C:$C,'Cajazeiras Med OK'!C176) + COUNTIF('Cabula Med OK'!$C:$C,'Cajazeiras Med OK'!C176) + COUNTIF('CH Med OK'!$C:$C,'Cajazeiras Med OK'!C176) + COUNTIF('Itapagipe Med OK'!$C:$C,'Cajazeiras Med OK'!C176) + COUNTIF('Itapuã Med OK'!$C:$C,'Cajazeiras Med OK'!C176) + COUNTIF('Liberdade Med OK'!$C:$C,'Cajazeiras Med OK'!C176) + COUNTIF('Pau da Lima Med OK'!$C:$C,'Cajazeiras Med OK'!C176) + COUNTIF('SCV Med OK'!$C:$C,'Cajazeiras Med OK'!C176) + COUNTIF('Subúrbio Med OK'!$C:$C,'Cajazeiras Med OK'!C176) + COUNTIF('DVIS Med OK'!$C:$C,'Cajazeiras Med OK'!C176) + COUNTIF('CR Med OK'!$C:$C,'Cajazeiras Med OK'!C176) + COUNTIF('CCZ Med OK'!$C:$C,'Cajazeiras Med OK'!C176) + COUNTIF('DRCA Med OK'!$C:$C,'Cajazeiras Med OK'!C176) + COUNTIF('SAMU Med OK'!$C:$C,'Cajazeiras Med OK'!C176) + COUNTIF('ESPS Med OK'!$C:$C,'Cajazeiras Med OK'!C176) + COUNTIF('LACEM Med OK'!$C:$C,'Cajazeiras Med OK'!C176)</f>
        <v>0</v>
      </c>
    </row>
    <row r="177" spans="1:15" ht="13.5" customHeight="1">
      <c r="D177" s="20"/>
      <c r="E177" s="20"/>
      <c r="F177" s="19"/>
      <c r="I177" s="226"/>
      <c r="J177" s="3"/>
      <c r="O177" s="16">
        <f>COUNTIF('Sede Med Ok'!$C:$C,'Cajazeiras Med OK'!C177) + COUNTIF('Barra Med OK'!$C:$C,'Cajazeiras Med OK'!C177) + COUNTIF('Boca do Rio Med OK'!$C:$C,'Cajazeiras Med OK'!C177) + COUNTIF('Brotas Med OK'!$C:$C,'Cajazeiras Med OK'!C177) + COUNTIF('Cabula Med OK'!$C:$C,'Cajazeiras Med OK'!C177) + COUNTIF('CH Med OK'!$C:$C,'Cajazeiras Med OK'!C177) + COUNTIF('Itapagipe Med OK'!$C:$C,'Cajazeiras Med OK'!C177) + COUNTIF('Itapuã Med OK'!$C:$C,'Cajazeiras Med OK'!C177) + COUNTIF('Liberdade Med OK'!$C:$C,'Cajazeiras Med OK'!C177) + COUNTIF('Pau da Lima Med OK'!$C:$C,'Cajazeiras Med OK'!C177) + COUNTIF('SCV Med OK'!$C:$C,'Cajazeiras Med OK'!C177) + COUNTIF('Subúrbio Med OK'!$C:$C,'Cajazeiras Med OK'!C177) + COUNTIF('DVIS Med OK'!$C:$C,'Cajazeiras Med OK'!C177) + COUNTIF('CR Med OK'!$C:$C,'Cajazeiras Med OK'!C177) + COUNTIF('CCZ Med OK'!$C:$C,'Cajazeiras Med OK'!C177) + COUNTIF('DRCA Med OK'!$C:$C,'Cajazeiras Med OK'!C177) + COUNTIF('SAMU Med OK'!$C:$C,'Cajazeiras Med OK'!C177) + COUNTIF('ESPS Med OK'!$C:$C,'Cajazeiras Med OK'!C177) + COUNTIF('LACEM Med OK'!$C:$C,'Cajazeiras Med OK'!C177)</f>
        <v>0</v>
      </c>
    </row>
    <row r="178" spans="1:15" ht="13.5" customHeight="1">
      <c r="D178" s="20"/>
      <c r="E178" s="20"/>
      <c r="F178" s="19"/>
      <c r="I178" s="226"/>
      <c r="J178" s="3">
        <f>I164+I165+I166+I120+I118</f>
        <v>697.16666666666674</v>
      </c>
      <c r="O178" s="16">
        <f>COUNTIF('Sede Med Ok'!$C:$C,'Cajazeiras Med OK'!C178) + COUNTIF('Barra Med OK'!$C:$C,'Cajazeiras Med OK'!C178) + COUNTIF('Boca do Rio Med OK'!$C:$C,'Cajazeiras Med OK'!C178) + COUNTIF('Brotas Med OK'!$C:$C,'Cajazeiras Med OK'!C178) + COUNTIF('Cabula Med OK'!$C:$C,'Cajazeiras Med OK'!C178) + COUNTIF('CH Med OK'!$C:$C,'Cajazeiras Med OK'!C178) + COUNTIF('Itapagipe Med OK'!$C:$C,'Cajazeiras Med OK'!C178) + COUNTIF('Itapuã Med OK'!$C:$C,'Cajazeiras Med OK'!C178) + COUNTIF('Liberdade Med OK'!$C:$C,'Cajazeiras Med OK'!C178) + COUNTIF('Pau da Lima Med OK'!$C:$C,'Cajazeiras Med OK'!C178) + COUNTIF('SCV Med OK'!$C:$C,'Cajazeiras Med OK'!C178) + COUNTIF('Subúrbio Med OK'!$C:$C,'Cajazeiras Med OK'!C178) + COUNTIF('DVIS Med OK'!$C:$C,'Cajazeiras Med OK'!C178) + COUNTIF('CR Med OK'!$C:$C,'Cajazeiras Med OK'!C178) + COUNTIF('CCZ Med OK'!$C:$C,'Cajazeiras Med OK'!C178) + COUNTIF('DRCA Med OK'!$C:$C,'Cajazeiras Med OK'!C178) + COUNTIF('SAMU Med OK'!$C:$C,'Cajazeiras Med OK'!C178) + COUNTIF('ESPS Med OK'!$C:$C,'Cajazeiras Med OK'!C178) + COUNTIF('LACEM Med OK'!$C:$C,'Cajazeiras Med OK'!C178)</f>
        <v>0</v>
      </c>
    </row>
    <row r="179" spans="1:15" s="26" customFormat="1" ht="13.5" customHeight="1">
      <c r="A179" s="536" t="s">
        <v>33</v>
      </c>
      <c r="B179" s="536"/>
      <c r="C179" s="536"/>
      <c r="D179" s="536"/>
      <c r="E179" s="536"/>
      <c r="F179" s="536"/>
      <c r="G179" s="536"/>
      <c r="H179" s="536"/>
      <c r="I179" s="536"/>
      <c r="J179" s="25"/>
      <c r="K179" s="25"/>
      <c r="O179" s="16">
        <f>COUNTIF('Sede Med Ok'!$C:$C,'Cajazeiras Med OK'!C179) + COUNTIF('Barra Med OK'!$C:$C,'Cajazeiras Med OK'!C179) + COUNTIF('Boca do Rio Med OK'!$C:$C,'Cajazeiras Med OK'!C179) + COUNTIF('Brotas Med OK'!$C:$C,'Cajazeiras Med OK'!C179) + COUNTIF('Cabula Med OK'!$C:$C,'Cajazeiras Med OK'!C179) + COUNTIF('CH Med OK'!$C:$C,'Cajazeiras Med OK'!C179) + COUNTIF('Itapagipe Med OK'!$C:$C,'Cajazeiras Med OK'!C179) + COUNTIF('Itapuã Med OK'!$C:$C,'Cajazeiras Med OK'!C179) + COUNTIF('Liberdade Med OK'!$C:$C,'Cajazeiras Med OK'!C179) + COUNTIF('Pau da Lima Med OK'!$C:$C,'Cajazeiras Med OK'!C179) + COUNTIF('SCV Med OK'!$C:$C,'Cajazeiras Med OK'!C179) + COUNTIF('Subúrbio Med OK'!$C:$C,'Cajazeiras Med OK'!C179) + COUNTIF('DVIS Med OK'!$C:$C,'Cajazeiras Med OK'!C179) + COUNTIF('CR Med OK'!$C:$C,'Cajazeiras Med OK'!C179) + COUNTIF('CCZ Med OK'!$C:$C,'Cajazeiras Med OK'!C179) + COUNTIF('DRCA Med OK'!$C:$C,'Cajazeiras Med OK'!C179) + COUNTIF('SAMU Med OK'!$C:$C,'Cajazeiras Med OK'!C179) + COUNTIF('ESPS Med OK'!$C:$C,'Cajazeiras Med OK'!C179) + COUNTIF('LACEM Med OK'!$C:$C,'Cajazeiras Med OK'!C179)</f>
        <v>0</v>
      </c>
    </row>
    <row r="180" spans="1:15" ht="13.5" customHeight="1">
      <c r="O180" s="16">
        <f>COUNTIF('Sede Med Ok'!$C:$C,'Cajazeiras Med OK'!C180) + COUNTIF('Barra Med OK'!$C:$C,'Cajazeiras Med OK'!C180) + COUNTIF('Boca do Rio Med OK'!$C:$C,'Cajazeiras Med OK'!C180) + COUNTIF('Brotas Med OK'!$C:$C,'Cajazeiras Med OK'!C180) + COUNTIF('Cabula Med OK'!$C:$C,'Cajazeiras Med OK'!C180) + COUNTIF('CH Med OK'!$C:$C,'Cajazeiras Med OK'!C180) + COUNTIF('Itapagipe Med OK'!$C:$C,'Cajazeiras Med OK'!C180) + COUNTIF('Itapuã Med OK'!$C:$C,'Cajazeiras Med OK'!C180) + COUNTIF('Liberdade Med OK'!$C:$C,'Cajazeiras Med OK'!C180) + COUNTIF('Pau da Lima Med OK'!$C:$C,'Cajazeiras Med OK'!C180) + COUNTIF('SCV Med OK'!$C:$C,'Cajazeiras Med OK'!C180) + COUNTIF('Subúrbio Med OK'!$C:$C,'Cajazeiras Med OK'!C180) + COUNTIF('DVIS Med OK'!$C:$C,'Cajazeiras Med OK'!C180) + COUNTIF('CR Med OK'!$C:$C,'Cajazeiras Med OK'!C180) + COUNTIF('CCZ Med OK'!$C:$C,'Cajazeiras Med OK'!C180) + COUNTIF('DRCA Med OK'!$C:$C,'Cajazeiras Med OK'!C180) + COUNTIF('SAMU Med OK'!$C:$C,'Cajazeiras Med OK'!C180) + COUNTIF('ESPS Med OK'!$C:$C,'Cajazeiras Med OK'!C180) + COUNTIF('LACEM Med OK'!$C:$C,'Cajazeiras Med OK'!C180)</f>
        <v>0</v>
      </c>
    </row>
    <row r="181" spans="1:15" ht="13.5" customHeight="1">
      <c r="A181" s="18" t="s">
        <v>32</v>
      </c>
      <c r="F181" s="231"/>
      <c r="I181" s="230"/>
      <c r="J181" s="23"/>
      <c r="O181" s="16">
        <f>COUNTIF('Sede Med Ok'!$C:$C,'Cajazeiras Med OK'!C181) + COUNTIF('Barra Med OK'!$C:$C,'Cajazeiras Med OK'!C181) + COUNTIF('Boca do Rio Med OK'!$C:$C,'Cajazeiras Med OK'!C181) + COUNTIF('Brotas Med OK'!$C:$C,'Cajazeiras Med OK'!C181) + COUNTIF('Cabula Med OK'!$C:$C,'Cajazeiras Med OK'!C181) + COUNTIF('CH Med OK'!$C:$C,'Cajazeiras Med OK'!C181) + COUNTIF('Itapagipe Med OK'!$C:$C,'Cajazeiras Med OK'!C181) + COUNTIF('Itapuã Med OK'!$C:$C,'Cajazeiras Med OK'!C181) + COUNTIF('Liberdade Med OK'!$C:$C,'Cajazeiras Med OK'!C181) + COUNTIF('Pau da Lima Med OK'!$C:$C,'Cajazeiras Med OK'!C181) + COUNTIF('SCV Med OK'!$C:$C,'Cajazeiras Med OK'!C181) + COUNTIF('Subúrbio Med OK'!$C:$C,'Cajazeiras Med OK'!C181) + COUNTIF('DVIS Med OK'!$C:$C,'Cajazeiras Med OK'!C181) + COUNTIF('CR Med OK'!$C:$C,'Cajazeiras Med OK'!C181) + COUNTIF('CCZ Med OK'!$C:$C,'Cajazeiras Med OK'!C181) + COUNTIF('DRCA Med OK'!$C:$C,'Cajazeiras Med OK'!C181) + COUNTIF('SAMU Med OK'!$C:$C,'Cajazeiras Med OK'!C181) + COUNTIF('ESPS Med OK'!$C:$C,'Cajazeiras Med OK'!C181) + COUNTIF('LACEM Med OK'!$C:$C,'Cajazeiras Med OK'!C181)</f>
        <v>0</v>
      </c>
    </row>
    <row r="182" spans="1:15" ht="60" customHeight="1">
      <c r="A182" s="532"/>
      <c r="B182" s="518"/>
      <c r="C182" s="518"/>
      <c r="D182" s="518"/>
      <c r="E182" s="532"/>
      <c r="F182" s="518"/>
      <c r="G182" s="518"/>
      <c r="H182" s="518"/>
      <c r="I182" s="533"/>
      <c r="J182" s="22"/>
      <c r="O182" s="16">
        <f>COUNTIF('Sede Med Ok'!$C:$C,'Cajazeiras Med OK'!C182) + COUNTIF('Barra Med OK'!$C:$C,'Cajazeiras Med OK'!C182) + COUNTIF('Boca do Rio Med OK'!$C:$C,'Cajazeiras Med OK'!C182) + COUNTIF('Brotas Med OK'!$C:$C,'Cajazeiras Med OK'!C182) + COUNTIF('Cabula Med OK'!$C:$C,'Cajazeiras Med OK'!C182) + COUNTIF('CH Med OK'!$C:$C,'Cajazeiras Med OK'!C182) + COUNTIF('Itapagipe Med OK'!$C:$C,'Cajazeiras Med OK'!C182) + COUNTIF('Itapuã Med OK'!$C:$C,'Cajazeiras Med OK'!C182) + COUNTIF('Liberdade Med OK'!$C:$C,'Cajazeiras Med OK'!C182) + COUNTIF('Pau da Lima Med OK'!$C:$C,'Cajazeiras Med OK'!C182) + COUNTIF('SCV Med OK'!$C:$C,'Cajazeiras Med OK'!C182) + COUNTIF('Subúrbio Med OK'!$C:$C,'Cajazeiras Med OK'!C182) + COUNTIF('DVIS Med OK'!$C:$C,'Cajazeiras Med OK'!C182) + COUNTIF('CR Med OK'!$C:$C,'Cajazeiras Med OK'!C182) + COUNTIF('CCZ Med OK'!$C:$C,'Cajazeiras Med OK'!C182) + COUNTIF('DRCA Med OK'!$C:$C,'Cajazeiras Med OK'!C182) + COUNTIF('SAMU Med OK'!$C:$C,'Cajazeiras Med OK'!C182) + COUNTIF('ESPS Med OK'!$C:$C,'Cajazeiras Med OK'!C182) + COUNTIF('LACEM Med OK'!$C:$C,'Cajazeiras Med OK'!C182)</f>
        <v>0</v>
      </c>
    </row>
    <row r="183" spans="1:15" ht="13.5" customHeight="1">
      <c r="A183" s="535" t="s">
        <v>31</v>
      </c>
      <c r="B183" s="535"/>
      <c r="C183" s="535"/>
      <c r="D183" s="535"/>
      <c r="E183" s="535" t="s">
        <v>30</v>
      </c>
      <c r="F183" s="535"/>
      <c r="G183" s="535"/>
      <c r="H183" s="535"/>
      <c r="I183" s="535"/>
      <c r="J183" s="18"/>
      <c r="K183" s="18"/>
      <c r="O183" s="16">
        <f>COUNTIF('Sede Med Ok'!$C:$C,'Cajazeiras Med OK'!C183) + COUNTIF('Barra Med OK'!$C:$C,'Cajazeiras Med OK'!C183) + COUNTIF('Boca do Rio Med OK'!$C:$C,'Cajazeiras Med OK'!C183) + COUNTIF('Brotas Med OK'!$C:$C,'Cajazeiras Med OK'!C183) + COUNTIF('Cabula Med OK'!$C:$C,'Cajazeiras Med OK'!C183) + COUNTIF('CH Med OK'!$C:$C,'Cajazeiras Med OK'!C183) + COUNTIF('Itapagipe Med OK'!$C:$C,'Cajazeiras Med OK'!C183) + COUNTIF('Itapuã Med OK'!$C:$C,'Cajazeiras Med OK'!C183) + COUNTIF('Liberdade Med OK'!$C:$C,'Cajazeiras Med OK'!C183) + COUNTIF('Pau da Lima Med OK'!$C:$C,'Cajazeiras Med OK'!C183) + COUNTIF('SCV Med OK'!$C:$C,'Cajazeiras Med OK'!C183) + COUNTIF('Subúrbio Med OK'!$C:$C,'Cajazeiras Med OK'!C183) + COUNTIF('DVIS Med OK'!$C:$C,'Cajazeiras Med OK'!C183) + COUNTIF('CR Med OK'!$C:$C,'Cajazeiras Med OK'!C183) + COUNTIF('CCZ Med OK'!$C:$C,'Cajazeiras Med OK'!C183) + COUNTIF('DRCA Med OK'!$C:$C,'Cajazeiras Med OK'!C183) + COUNTIF('SAMU Med OK'!$C:$C,'Cajazeiras Med OK'!C183) + COUNTIF('ESPS Med OK'!$C:$C,'Cajazeiras Med OK'!C183) + COUNTIF('LACEM Med OK'!$C:$C,'Cajazeiras Med OK'!C183)</f>
        <v>0</v>
      </c>
    </row>
    <row r="184" spans="1:15" ht="13.5" customHeight="1">
      <c r="I184" s="229"/>
      <c r="J184" s="19"/>
      <c r="O184" s="16">
        <f>COUNTIF('Sede Med Ok'!$C:$C,'Cajazeiras Med OK'!C184) + COUNTIF('Barra Med OK'!$C:$C,'Cajazeiras Med OK'!C184) + COUNTIF('Boca do Rio Med OK'!$C:$C,'Cajazeiras Med OK'!C184) + COUNTIF('Brotas Med OK'!$C:$C,'Cajazeiras Med OK'!C184) + COUNTIF('Cabula Med OK'!$C:$C,'Cajazeiras Med OK'!C184) + COUNTIF('CH Med OK'!$C:$C,'Cajazeiras Med OK'!C184) + COUNTIF('Itapagipe Med OK'!$C:$C,'Cajazeiras Med OK'!C184) + COUNTIF('Itapuã Med OK'!$C:$C,'Cajazeiras Med OK'!C184) + COUNTIF('Liberdade Med OK'!$C:$C,'Cajazeiras Med OK'!C184) + COUNTIF('Pau da Lima Med OK'!$C:$C,'Cajazeiras Med OK'!C184) + COUNTIF('SCV Med OK'!$C:$C,'Cajazeiras Med OK'!C184) + COUNTIF('Subúrbio Med OK'!$C:$C,'Cajazeiras Med OK'!C184) + COUNTIF('DVIS Med OK'!$C:$C,'Cajazeiras Med OK'!C184) + COUNTIF('CR Med OK'!$C:$C,'Cajazeiras Med OK'!C184) + COUNTIF('CCZ Med OK'!$C:$C,'Cajazeiras Med OK'!C184) + COUNTIF('DRCA Med OK'!$C:$C,'Cajazeiras Med OK'!C184) + COUNTIF('SAMU Med OK'!$C:$C,'Cajazeiras Med OK'!C184) + COUNTIF('ESPS Med OK'!$C:$C,'Cajazeiras Med OK'!C184) + COUNTIF('LACEM Med OK'!$C:$C,'Cajazeiras Med OK'!C184)</f>
        <v>0</v>
      </c>
    </row>
    <row r="185" spans="1:15" ht="13.5" customHeight="1">
      <c r="D185" s="20"/>
      <c r="H185" s="550"/>
      <c r="I185" s="550"/>
      <c r="J185" s="550"/>
      <c r="K185" s="550"/>
      <c r="L185" s="550"/>
      <c r="O185" s="16">
        <f>COUNTIF('Sede Med Ok'!$C:$C,'Cajazeiras Med OK'!C185) + COUNTIF('Barra Med OK'!$C:$C,'Cajazeiras Med OK'!C185) + COUNTIF('Boca do Rio Med OK'!$C:$C,'Cajazeiras Med OK'!C185) + COUNTIF('Brotas Med OK'!$C:$C,'Cajazeiras Med OK'!C185) + COUNTIF('Cabula Med OK'!$C:$C,'Cajazeiras Med OK'!C185) + COUNTIF('CH Med OK'!$C:$C,'Cajazeiras Med OK'!C185) + COUNTIF('Itapagipe Med OK'!$C:$C,'Cajazeiras Med OK'!C185) + COUNTIF('Itapuã Med OK'!$C:$C,'Cajazeiras Med OK'!C185) + COUNTIF('Liberdade Med OK'!$C:$C,'Cajazeiras Med OK'!C185) + COUNTIF('Pau da Lima Med OK'!$C:$C,'Cajazeiras Med OK'!C185) + COUNTIF('SCV Med OK'!$C:$C,'Cajazeiras Med OK'!C185) + COUNTIF('Subúrbio Med OK'!$C:$C,'Cajazeiras Med OK'!C185) + COUNTIF('DVIS Med OK'!$C:$C,'Cajazeiras Med OK'!C185) + COUNTIF('CR Med OK'!$C:$C,'Cajazeiras Med OK'!C185) + COUNTIF('CCZ Med OK'!$C:$C,'Cajazeiras Med OK'!C185) + COUNTIF('DRCA Med OK'!$C:$C,'Cajazeiras Med OK'!C185) + COUNTIF('SAMU Med OK'!$C:$C,'Cajazeiras Med OK'!C185) + COUNTIF('ESPS Med OK'!$C:$C,'Cajazeiras Med OK'!C185) + COUNTIF('LACEM Med OK'!$C:$C,'Cajazeiras Med OK'!C185)</f>
        <v>0</v>
      </c>
    </row>
    <row r="186" spans="1:15" ht="13.5" customHeight="1">
      <c r="D186" s="20"/>
      <c r="E186" s="20"/>
      <c r="F186" s="19"/>
      <c r="I186" s="226"/>
      <c r="J186" s="1"/>
      <c r="O186" s="16">
        <f>COUNTIF('Sede Med Ok'!$C:$C,'Cajazeiras Med OK'!C186) + COUNTIF('Barra Med OK'!$C:$C,'Cajazeiras Med OK'!C186) + COUNTIF('Boca do Rio Med OK'!$C:$C,'Cajazeiras Med OK'!C186) + COUNTIF('Brotas Med OK'!$C:$C,'Cajazeiras Med OK'!C186) + COUNTIF('Cabula Med OK'!$C:$C,'Cajazeiras Med OK'!C186) + COUNTIF('CH Med OK'!$C:$C,'Cajazeiras Med OK'!C186) + COUNTIF('Itapagipe Med OK'!$C:$C,'Cajazeiras Med OK'!C186) + COUNTIF('Itapuã Med OK'!$C:$C,'Cajazeiras Med OK'!C186) + COUNTIF('Liberdade Med OK'!$C:$C,'Cajazeiras Med OK'!C186) + COUNTIF('Pau da Lima Med OK'!$C:$C,'Cajazeiras Med OK'!C186) + COUNTIF('SCV Med OK'!$C:$C,'Cajazeiras Med OK'!C186) + COUNTIF('Subúrbio Med OK'!$C:$C,'Cajazeiras Med OK'!C186) + COUNTIF('DVIS Med OK'!$C:$C,'Cajazeiras Med OK'!C186) + COUNTIF('CR Med OK'!$C:$C,'Cajazeiras Med OK'!C186) + COUNTIF('CCZ Med OK'!$C:$C,'Cajazeiras Med OK'!C186) + COUNTIF('DRCA Med OK'!$C:$C,'Cajazeiras Med OK'!C186) + COUNTIF('SAMU Med OK'!$C:$C,'Cajazeiras Med OK'!C186) + COUNTIF('ESPS Med OK'!$C:$C,'Cajazeiras Med OK'!C186) + COUNTIF('LACEM Med OK'!$C:$C,'Cajazeiras Med OK'!C186)</f>
        <v>0</v>
      </c>
    </row>
    <row r="187" spans="1:15" ht="13.5" customHeight="1">
      <c r="A187" s="531" t="s">
        <v>29</v>
      </c>
      <c r="B187" s="531"/>
      <c r="C187" s="531"/>
      <c r="D187" s="531"/>
      <c r="E187" s="16"/>
      <c r="F187" s="16"/>
      <c r="G187" s="222"/>
      <c r="I187" s="226"/>
      <c r="J187" s="3"/>
      <c r="O187" s="16">
        <f>COUNTIF('Sede Med Ok'!$C:$C,'Cajazeiras Med OK'!C187) + COUNTIF('Barra Med OK'!$C:$C,'Cajazeiras Med OK'!C187) + COUNTIF('Boca do Rio Med OK'!$C:$C,'Cajazeiras Med OK'!C187) + COUNTIF('Brotas Med OK'!$C:$C,'Cajazeiras Med OK'!C187) + COUNTIF('Cabula Med OK'!$C:$C,'Cajazeiras Med OK'!C187) + COUNTIF('CH Med OK'!$C:$C,'Cajazeiras Med OK'!C187) + COUNTIF('Itapagipe Med OK'!$C:$C,'Cajazeiras Med OK'!C187) + COUNTIF('Itapuã Med OK'!$C:$C,'Cajazeiras Med OK'!C187) + COUNTIF('Liberdade Med OK'!$C:$C,'Cajazeiras Med OK'!C187) + COUNTIF('Pau da Lima Med OK'!$C:$C,'Cajazeiras Med OK'!C187) + COUNTIF('SCV Med OK'!$C:$C,'Cajazeiras Med OK'!C187) + COUNTIF('Subúrbio Med OK'!$C:$C,'Cajazeiras Med OK'!C187) + COUNTIF('DVIS Med OK'!$C:$C,'Cajazeiras Med OK'!C187) + COUNTIF('CR Med OK'!$C:$C,'Cajazeiras Med OK'!C187) + COUNTIF('CCZ Med OK'!$C:$C,'Cajazeiras Med OK'!C187) + COUNTIF('DRCA Med OK'!$C:$C,'Cajazeiras Med OK'!C187) + COUNTIF('SAMU Med OK'!$C:$C,'Cajazeiras Med OK'!C187) + COUNTIF('ESPS Med OK'!$C:$C,'Cajazeiras Med OK'!C187) + COUNTIF('LACEM Med OK'!$C:$C,'Cajazeiras Med OK'!C187)</f>
        <v>0</v>
      </c>
    </row>
    <row r="188" spans="1:15" ht="13.5" customHeight="1">
      <c r="A188" s="534" t="s">
        <v>28</v>
      </c>
      <c r="B188" s="534"/>
      <c r="C188" s="534"/>
      <c r="D188" s="534"/>
      <c r="E188" s="228"/>
      <c r="F188" s="228"/>
      <c r="G188" s="227"/>
      <c r="I188" s="226"/>
      <c r="J188" s="3"/>
    </row>
    <row r="189" spans="1:15" ht="13.5" customHeight="1">
      <c r="A189" s="11" t="s">
        <v>27</v>
      </c>
      <c r="B189" s="11" t="s">
        <v>26</v>
      </c>
      <c r="C189" s="11" t="s">
        <v>25</v>
      </c>
      <c r="D189" s="11" t="s">
        <v>24</v>
      </c>
      <c r="E189" s="16"/>
      <c r="F189" s="16"/>
      <c r="G189" s="222"/>
    </row>
    <row r="190" spans="1:15" ht="13.5" customHeight="1">
      <c r="A190" s="15" t="s">
        <v>23</v>
      </c>
      <c r="B190" s="14">
        <f>COUNTIFS($A$12:$A$186,"Cond Ar Janela 7.500 BTU/h")</f>
        <v>0</v>
      </c>
      <c r="C190" s="224">
        <v>37</v>
      </c>
      <c r="D190" s="224">
        <f t="shared" ref="D190:D212" si="19">B190*C190</f>
        <v>0</v>
      </c>
      <c r="F190" s="8"/>
    </row>
    <row r="191" spans="1:15" ht="13.5" customHeight="1">
      <c r="A191" s="15" t="s">
        <v>22</v>
      </c>
      <c r="B191" s="14">
        <f>COUNTIFS($A$12:$A$186,"Cond Ar Janela 10.000 BTU/h")</f>
        <v>0</v>
      </c>
      <c r="C191" s="225">
        <v>210</v>
      </c>
      <c r="D191" s="224">
        <f t="shared" si="19"/>
        <v>0</v>
      </c>
      <c r="F191" s="8"/>
    </row>
    <row r="192" spans="1:15" ht="13.5" customHeight="1">
      <c r="A192" s="15" t="s">
        <v>21</v>
      </c>
      <c r="B192" s="14">
        <f>COUNTIFS($A$12:$A$25,"Cond Ar Janela 18.000 BTU/h")</f>
        <v>0</v>
      </c>
      <c r="C192" s="225">
        <v>208</v>
      </c>
      <c r="D192" s="224">
        <f t="shared" si="19"/>
        <v>0</v>
      </c>
      <c r="F192" s="8"/>
    </row>
    <row r="193" spans="1:10" ht="13.5" customHeight="1">
      <c r="A193" s="15" t="s">
        <v>20</v>
      </c>
      <c r="B193" s="14">
        <f>COUNTIFS($A$12:$A$186,"Cond Ar Janela 21.000 BTU/h")</f>
        <v>6</v>
      </c>
      <c r="C193" s="225">
        <v>57</v>
      </c>
      <c r="D193" s="224">
        <f t="shared" si="19"/>
        <v>342</v>
      </c>
      <c r="F193" s="8"/>
    </row>
    <row r="194" spans="1:10" ht="13.5" customHeight="1">
      <c r="A194" s="15" t="s">
        <v>19</v>
      </c>
      <c r="B194" s="14">
        <f>COUNTIFS($A$12:$A$186,"Cond Ar Split 9.000 BTU/h Hi Wall")</f>
        <v>0</v>
      </c>
      <c r="C194" s="225">
        <v>147</v>
      </c>
      <c r="D194" s="224">
        <f t="shared" si="19"/>
        <v>0</v>
      </c>
      <c r="F194" s="8"/>
    </row>
    <row r="195" spans="1:10" ht="13.5" customHeight="1">
      <c r="A195" s="15" t="s">
        <v>18</v>
      </c>
      <c r="B195" s="14">
        <f>COUNTIFS($A$12:$A$186,"Cond Ar Split 12.000 BTU/h Hi Wall")</f>
        <v>104</v>
      </c>
      <c r="C195" s="225">
        <v>235</v>
      </c>
      <c r="D195" s="224">
        <f t="shared" si="19"/>
        <v>24440</v>
      </c>
      <c r="F195" s="8"/>
    </row>
    <row r="196" spans="1:10" ht="13.5" customHeight="1">
      <c r="A196" s="15" t="s">
        <v>17</v>
      </c>
      <c r="B196" s="14">
        <f>COUNTIFS($A$12:$A$186,"Cond Ar Split 18.000 BTU/h Hi Wall")</f>
        <v>6</v>
      </c>
      <c r="C196" s="225">
        <v>238</v>
      </c>
      <c r="D196" s="224">
        <f t="shared" si="19"/>
        <v>1428</v>
      </c>
      <c r="F196" s="8"/>
    </row>
    <row r="197" spans="1:10" ht="13.5" customHeight="1">
      <c r="A197" s="15" t="s">
        <v>16</v>
      </c>
      <c r="B197" s="14">
        <f>COUNTIFS($A$12:$A$186,"Cond Ar Split 22.000 BTU/h Hi Wall")</f>
        <v>0</v>
      </c>
      <c r="C197" s="225">
        <v>242</v>
      </c>
      <c r="D197" s="224">
        <f t="shared" si="19"/>
        <v>0</v>
      </c>
      <c r="F197" s="8"/>
      <c r="G197" s="1"/>
      <c r="H197" s="1"/>
      <c r="I197" s="1"/>
      <c r="J197" s="1"/>
    </row>
    <row r="198" spans="1:10" ht="13.5" customHeight="1">
      <c r="A198" s="15" t="s">
        <v>15</v>
      </c>
      <c r="B198" s="14">
        <f>COUNTIFS($A$12:$A$186,"Cond Ar Split 24.000 BTU/h Hi Wall")</f>
        <v>0</v>
      </c>
      <c r="C198" s="225">
        <v>260</v>
      </c>
      <c r="D198" s="224">
        <f t="shared" si="19"/>
        <v>0</v>
      </c>
      <c r="F198" s="8"/>
      <c r="G198" s="1"/>
      <c r="H198" s="1"/>
      <c r="I198" s="1"/>
      <c r="J198" s="1"/>
    </row>
    <row r="199" spans="1:10" ht="13.5" customHeight="1">
      <c r="A199" s="15" t="s">
        <v>14</v>
      </c>
      <c r="B199" s="14">
        <f>COUNTIFS($A$12:$A$186,"Cond Ar Split 30.000 BTU/h Hi Wall")</f>
        <v>0</v>
      </c>
      <c r="C199" s="225">
        <v>347</v>
      </c>
      <c r="D199" s="224">
        <f t="shared" si="19"/>
        <v>0</v>
      </c>
      <c r="F199" s="8"/>
      <c r="G199" s="1"/>
      <c r="H199" s="1"/>
      <c r="I199" s="1"/>
      <c r="J199" s="1"/>
    </row>
    <row r="200" spans="1:10" ht="13.5" customHeight="1">
      <c r="A200" s="15" t="s">
        <v>13</v>
      </c>
      <c r="B200" s="14">
        <f>COUNTIFS($A$12:$A$186,"Cond Ar Split 24.000 BTU/h Piso/Teto")</f>
        <v>0</v>
      </c>
      <c r="C200" s="225">
        <v>367</v>
      </c>
      <c r="D200" s="224">
        <f t="shared" si="19"/>
        <v>0</v>
      </c>
      <c r="F200" s="8"/>
      <c r="G200" s="1"/>
      <c r="H200" s="1"/>
      <c r="I200" s="1"/>
      <c r="J200" s="1"/>
    </row>
    <row r="201" spans="1:10" ht="13.5" customHeight="1">
      <c r="A201" s="15" t="s">
        <v>12</v>
      </c>
      <c r="B201" s="14">
        <f>COUNTIFS($A$12:$A$186,"Cond Ar Split 30.000 BTU/h Piso/Teto")</f>
        <v>0</v>
      </c>
      <c r="C201" s="225">
        <v>367</v>
      </c>
      <c r="D201" s="224">
        <f t="shared" si="19"/>
        <v>0</v>
      </c>
      <c r="F201" s="8"/>
      <c r="G201" s="1"/>
      <c r="H201" s="1"/>
      <c r="I201" s="1"/>
      <c r="J201" s="1"/>
    </row>
    <row r="202" spans="1:10" ht="13.5" customHeight="1">
      <c r="A202" s="15" t="s">
        <v>11</v>
      </c>
      <c r="B202" s="14">
        <f>COUNTIFS($A$12:$A$186,"Cond Ar Split 36.000 BTU/h Piso/Teto")</f>
        <v>0</v>
      </c>
      <c r="C202" s="225">
        <v>447</v>
      </c>
      <c r="D202" s="224">
        <f t="shared" si="19"/>
        <v>0</v>
      </c>
      <c r="F202" s="8"/>
      <c r="G202" s="1"/>
      <c r="H202" s="1"/>
      <c r="I202" s="1"/>
      <c r="J202" s="1"/>
    </row>
    <row r="203" spans="1:10" ht="13.5" customHeight="1">
      <c r="A203" s="15" t="s">
        <v>10</v>
      </c>
      <c r="B203" s="14">
        <f>COUNTIFS($A$12:$A$186,"Cond Ar Split 48.000 BTU/h Piso/Teto")</f>
        <v>0</v>
      </c>
      <c r="C203" s="225">
        <v>497</v>
      </c>
      <c r="D203" s="224">
        <f t="shared" si="19"/>
        <v>0</v>
      </c>
      <c r="F203" s="8"/>
      <c r="G203" s="1"/>
      <c r="H203" s="1"/>
      <c r="I203" s="1"/>
      <c r="J203" s="1"/>
    </row>
    <row r="204" spans="1:10" ht="13.5" customHeight="1">
      <c r="A204" s="15" t="s">
        <v>9</v>
      </c>
      <c r="B204" s="14">
        <f>COUNTIFS($A$12:$A$186,"Cond Ar Split 60.000 BTU/h Piso/Teto")</f>
        <v>0</v>
      </c>
      <c r="C204" s="225">
        <v>597</v>
      </c>
      <c r="D204" s="224">
        <f t="shared" si="19"/>
        <v>0</v>
      </c>
      <c r="F204" s="8"/>
      <c r="G204" s="1"/>
      <c r="H204" s="1"/>
      <c r="I204" s="1"/>
      <c r="J204" s="1"/>
    </row>
    <row r="205" spans="1:10" ht="13.5" customHeight="1">
      <c r="A205" s="15" t="s">
        <v>8</v>
      </c>
      <c r="B205" s="14">
        <f>COUNTIFS($A$12:$A$186,"Cond Ar Split 18.000 BTU/h Cassete")</f>
        <v>0</v>
      </c>
      <c r="C205" s="225">
        <v>395</v>
      </c>
      <c r="D205" s="224">
        <f t="shared" si="19"/>
        <v>0</v>
      </c>
      <c r="F205" s="8"/>
      <c r="G205" s="1"/>
      <c r="H205" s="1"/>
      <c r="I205" s="1"/>
      <c r="J205" s="1"/>
    </row>
    <row r="206" spans="1:10" ht="13.5" customHeight="1">
      <c r="A206" s="15" t="s">
        <v>7</v>
      </c>
      <c r="B206" s="14">
        <f>COUNTIFS($A$12:$A$186,"Cond Ar Split 24.000 BTU/h Cassete")</f>
        <v>0</v>
      </c>
      <c r="C206" s="225">
        <v>442.75</v>
      </c>
      <c r="D206" s="224">
        <f t="shared" si="19"/>
        <v>0</v>
      </c>
      <c r="F206" s="8"/>
      <c r="G206" s="1"/>
      <c r="H206" s="1"/>
      <c r="I206" s="1"/>
      <c r="J206" s="1"/>
    </row>
    <row r="207" spans="1:10" ht="13.5" customHeight="1">
      <c r="A207" s="15" t="s">
        <v>6</v>
      </c>
      <c r="B207" s="14">
        <f>COUNTIFS($A$12:$A$186,"Cond Ar Split 30.000 BTU/h Cassete")</f>
        <v>0</v>
      </c>
      <c r="C207" s="225">
        <v>430</v>
      </c>
      <c r="D207" s="224">
        <f t="shared" si="19"/>
        <v>0</v>
      </c>
      <c r="F207" s="8"/>
      <c r="G207" s="1"/>
      <c r="H207" s="1"/>
      <c r="I207" s="1"/>
      <c r="J207" s="1"/>
    </row>
    <row r="208" spans="1:10" ht="13.5" customHeight="1">
      <c r="A208" s="15" t="s">
        <v>5</v>
      </c>
      <c r="B208" s="14">
        <f>COUNTIFS($A$12:$A$186,"Cond Ar Split 36.000 BTU/h Cassete")</f>
        <v>0</v>
      </c>
      <c r="C208" s="225">
        <v>478</v>
      </c>
      <c r="D208" s="224">
        <f t="shared" si="19"/>
        <v>0</v>
      </c>
      <c r="F208" s="8"/>
      <c r="G208" s="1"/>
      <c r="H208" s="1"/>
      <c r="I208" s="1"/>
      <c r="J208" s="1"/>
    </row>
    <row r="209" spans="1:10" ht="13.5" customHeight="1">
      <c r="A209" s="15" t="s">
        <v>4</v>
      </c>
      <c r="B209" s="14">
        <f>COUNTIFS($A$12:$A$186,"Cond Ar Split 48.000 BTU/h Cassete")</f>
        <v>0</v>
      </c>
      <c r="C209" s="225">
        <v>577</v>
      </c>
      <c r="D209" s="224">
        <f t="shared" si="19"/>
        <v>0</v>
      </c>
      <c r="F209" s="8"/>
      <c r="G209" s="1"/>
      <c r="H209" s="1"/>
      <c r="I209" s="1"/>
      <c r="J209" s="1"/>
    </row>
    <row r="210" spans="1:10" ht="13.5" customHeight="1">
      <c r="A210" s="15" t="s">
        <v>3</v>
      </c>
      <c r="B210" s="14">
        <f>COUNTIFS($A$12:$A$186,"Cond Ar Split 60.000 BTU/h Cassete")</f>
        <v>0</v>
      </c>
      <c r="C210" s="225">
        <v>645</v>
      </c>
      <c r="D210" s="224">
        <f t="shared" si="19"/>
        <v>0</v>
      </c>
      <c r="F210" s="8"/>
      <c r="G210" s="1"/>
      <c r="H210" s="1"/>
      <c r="I210" s="1"/>
      <c r="J210" s="1"/>
    </row>
    <row r="211" spans="1:10" ht="13.5" customHeight="1">
      <c r="A211" s="15" t="s">
        <v>2</v>
      </c>
      <c r="B211" s="14">
        <f>COUNTIFS($A$12:$A$186,"Cond Ar Tri Split 36.000 BTU/h (3x12.000)")</f>
        <v>0</v>
      </c>
      <c r="C211" s="225">
        <v>147</v>
      </c>
      <c r="D211" s="224">
        <f t="shared" si="19"/>
        <v>0</v>
      </c>
      <c r="F211" s="8"/>
      <c r="G211" s="1"/>
      <c r="H211" s="1"/>
      <c r="I211" s="1"/>
      <c r="J211" s="1"/>
    </row>
    <row r="212" spans="1:10" ht="13.5" customHeight="1">
      <c r="A212" s="15" t="s">
        <v>1</v>
      </c>
      <c r="B212" s="14">
        <f>COUNTIFS($A$12:$A$186,"Cond Ar Portátil 12.000 BTU/h")</f>
        <v>0</v>
      </c>
      <c r="C212" s="225">
        <v>100</v>
      </c>
      <c r="D212" s="224">
        <f t="shared" si="19"/>
        <v>0</v>
      </c>
      <c r="F212" s="8"/>
      <c r="G212" s="1"/>
      <c r="H212" s="1"/>
      <c r="I212" s="1"/>
      <c r="J212" s="1"/>
    </row>
    <row r="213" spans="1:10" ht="13.5" customHeight="1">
      <c r="A213" s="12" t="s">
        <v>0</v>
      </c>
      <c r="B213" s="11">
        <f>SUM(B190:B212)</f>
        <v>116</v>
      </c>
      <c r="C213" s="193"/>
      <c r="D213" s="223">
        <f>SUM(D190:D212)</f>
        <v>26210</v>
      </c>
      <c r="E213" s="16"/>
      <c r="F213" s="92"/>
      <c r="G213" s="222"/>
    </row>
    <row r="217" spans="1:10" ht="13.5" customHeight="1">
      <c r="B217" s="1"/>
      <c r="C217" s="1"/>
      <c r="D217" s="1"/>
      <c r="E217" s="1"/>
      <c r="F217" s="1"/>
      <c r="G217" s="1"/>
      <c r="H217" s="1"/>
      <c r="I217" s="1"/>
      <c r="J217" s="3"/>
    </row>
  </sheetData>
  <sortState ref="A117:K119">
    <sortCondition ref="A117"/>
  </sortState>
  <mergeCells count="29">
    <mergeCell ref="A187:D187"/>
    <mergeCell ref="A188:D188"/>
    <mergeCell ref="C9:F9"/>
    <mergeCell ref="G9:I9"/>
    <mergeCell ref="A183:D183"/>
    <mergeCell ref="E183:I183"/>
    <mergeCell ref="H185:L185"/>
    <mergeCell ref="A182:D182"/>
    <mergeCell ref="E182:I182"/>
    <mergeCell ref="D13:E13"/>
    <mergeCell ref="A179:I179"/>
    <mergeCell ref="A163:K163"/>
    <mergeCell ref="A14:XFD14"/>
    <mergeCell ref="A5:C5"/>
    <mergeCell ref="D5:F5"/>
    <mergeCell ref="G5:I5"/>
    <mergeCell ref="A10:I10"/>
    <mergeCell ref="C11:E11"/>
    <mergeCell ref="G11:I11"/>
    <mergeCell ref="A6:I6"/>
    <mergeCell ref="A7:I7"/>
    <mergeCell ref="A8:D8"/>
    <mergeCell ref="E8:I8"/>
    <mergeCell ref="A9:B9"/>
    <mergeCell ref="A1:I1"/>
    <mergeCell ref="A3:I3"/>
    <mergeCell ref="A4:C4"/>
    <mergeCell ref="D4:F4"/>
    <mergeCell ref="G4:I4"/>
  </mergeCells>
  <conditionalFormatting sqref="C1:C13 C15:C1048576">
    <cfRule type="expression" dxfId="36" priority="1">
      <formula>$O1&gt;0</formula>
    </cfRule>
    <cfRule type="duplicateValues" dxfId="35" priority="2"/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70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7"/>
  <sheetViews>
    <sheetView showGridLines="0" workbookViewId="0">
      <pane ySplit="11" topLeftCell="A12" activePane="bottomLeft" state="frozen"/>
      <selection activeCell="G94" sqref="G94"/>
      <selection pane="bottomLeft" activeCell="C12" sqref="C12:C15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484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1149</v>
      </c>
      <c r="F9" s="516"/>
    </row>
    <row r="11" spans="1:6" s="16" customFormat="1" ht="13.5" customHeight="1">
      <c r="A11" s="539" t="s">
        <v>27</v>
      </c>
      <c r="B11" s="540"/>
      <c r="C11" s="434" t="s">
        <v>26</v>
      </c>
      <c r="D11" s="11" t="s">
        <v>25</v>
      </c>
      <c r="E11" s="11" t="s">
        <v>116</v>
      </c>
      <c r="F11" s="11" t="s">
        <v>24</v>
      </c>
    </row>
    <row r="12" spans="1:6" ht="13.5" customHeight="1">
      <c r="A12" s="537" t="s">
        <v>18</v>
      </c>
      <c r="B12" s="538"/>
      <c r="C12" s="69">
        <v>1</v>
      </c>
      <c r="D12" s="224">
        <v>235</v>
      </c>
      <c r="E12" s="42">
        <v>28</v>
      </c>
      <c r="F12" s="65">
        <f>D12/30*C12*E12</f>
        <v>219.33333333333331</v>
      </c>
    </row>
    <row r="13" spans="1:6" ht="13.5" customHeight="1">
      <c r="A13" s="537" t="s">
        <v>18</v>
      </c>
      <c r="B13" s="538"/>
      <c r="C13" s="69">
        <v>1</v>
      </c>
      <c r="D13" s="224">
        <v>235</v>
      </c>
      <c r="E13" s="42">
        <v>24</v>
      </c>
      <c r="F13" s="65">
        <f>D13/30*C13*E13</f>
        <v>188</v>
      </c>
    </row>
    <row r="14" spans="1:6" ht="13.5" customHeight="1">
      <c r="A14" s="537" t="s">
        <v>18</v>
      </c>
      <c r="B14" s="538"/>
      <c r="C14" s="69">
        <v>1</v>
      </c>
      <c r="D14" s="224">
        <v>235</v>
      </c>
      <c r="E14" s="42">
        <v>23</v>
      </c>
      <c r="F14" s="65">
        <f>D14/30*C14*E14</f>
        <v>180.16666666666666</v>
      </c>
    </row>
    <row r="15" spans="1:6" ht="13.5" customHeight="1">
      <c r="A15" s="537" t="s">
        <v>18</v>
      </c>
      <c r="B15" s="538"/>
      <c r="C15" s="69">
        <v>1</v>
      </c>
      <c r="D15" s="224">
        <v>235</v>
      </c>
      <c r="E15" s="42">
        <v>8</v>
      </c>
      <c r="F15" s="65">
        <f>D15/30*C15*E15</f>
        <v>62.666666666666664</v>
      </c>
    </row>
    <row r="16" spans="1:6" ht="13.5" customHeight="1">
      <c r="A16" s="537" t="s">
        <v>18</v>
      </c>
      <c r="B16" s="538"/>
      <c r="C16" s="437">
        <v>1</v>
      </c>
      <c r="D16" s="224">
        <v>235</v>
      </c>
      <c r="E16" s="42">
        <v>6</v>
      </c>
      <c r="F16" s="65">
        <f>D16/30*C16*E16</f>
        <v>47</v>
      </c>
    </row>
    <row r="17" spans="1:9" ht="13.5" customHeight="1">
      <c r="A17" s="555"/>
      <c r="B17" s="556"/>
      <c r="C17" s="389"/>
      <c r="D17" s="85"/>
      <c r="E17" s="42"/>
      <c r="F17" s="84"/>
    </row>
    <row r="18" spans="1:9" ht="13.5" customHeight="1">
      <c r="A18" s="514" t="s">
        <v>483</v>
      </c>
      <c r="B18" s="516"/>
      <c r="C18" s="11">
        <f>SUM(C12:C17)</f>
        <v>5</v>
      </c>
      <c r="D18" s="10"/>
      <c r="E18" s="10"/>
      <c r="F18" s="148">
        <f>SUM(F12:F17)</f>
        <v>697.16666666666663</v>
      </c>
    </row>
    <row r="19" spans="1:9" ht="13.5" customHeight="1">
      <c r="B19" s="20"/>
      <c r="D19" s="124"/>
      <c r="E19" s="19"/>
      <c r="F19" s="162"/>
    </row>
    <row r="21" spans="1:9" ht="13.5" customHeight="1">
      <c r="A21" s="536" t="s">
        <v>33</v>
      </c>
      <c r="B21" s="536"/>
      <c r="C21" s="536"/>
      <c r="D21" s="536"/>
      <c r="E21" s="536"/>
      <c r="F21" s="536"/>
      <c r="G21" s="25"/>
      <c r="H21" s="25"/>
      <c r="I21" s="25"/>
    </row>
    <row r="23" spans="1:9" ht="13.5" customHeight="1">
      <c r="A23" s="18" t="s">
        <v>32</v>
      </c>
      <c r="B23" s="1"/>
      <c r="F23" s="22"/>
      <c r="G23" s="7"/>
      <c r="I23" s="23"/>
    </row>
    <row r="24" spans="1:9" ht="60" customHeight="1">
      <c r="A24" s="532"/>
      <c r="B24" s="518"/>
      <c r="C24" s="533"/>
      <c r="D24" s="547"/>
      <c r="E24" s="547"/>
      <c r="F24" s="547"/>
    </row>
    <row r="25" spans="1:9" ht="13.5" customHeight="1">
      <c r="A25" s="535" t="s">
        <v>31</v>
      </c>
      <c r="B25" s="535"/>
      <c r="C25" s="535"/>
      <c r="D25" s="75"/>
      <c r="E25" s="75" t="s">
        <v>30</v>
      </c>
      <c r="F25" s="75"/>
      <c r="G25" s="18"/>
      <c r="H25" s="18"/>
      <c r="I25" s="18"/>
    </row>
    <row r="97" spans="7:7" ht="13.5" customHeight="1">
      <c r="G97" s="1">
        <v>238</v>
      </c>
    </row>
  </sheetData>
  <mergeCells count="23">
    <mergeCell ref="A11:B11"/>
    <mergeCell ref="A17:B17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12:B12"/>
    <mergeCell ref="A13:B13"/>
    <mergeCell ref="A16:B16"/>
    <mergeCell ref="A15:B15"/>
    <mergeCell ref="A14:B14"/>
    <mergeCell ref="A25:C25"/>
    <mergeCell ref="A21:F21"/>
    <mergeCell ref="A24:C24"/>
    <mergeCell ref="D24:F24"/>
    <mergeCell ref="A18:B18"/>
  </mergeCells>
  <printOptions horizontalCentered="1"/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1"/>
  <sheetViews>
    <sheetView showGridLines="0" workbookViewId="0">
      <pane ySplit="13" topLeftCell="A14" activePane="bottomLeft" state="frozen"/>
      <selection activeCell="G94" sqref="G94"/>
      <selection pane="bottomLeft" activeCell="C38" sqref="C38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1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29.85546875" style="2" bestFit="1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253"/>
    </row>
    <row r="8" spans="1:15" s="251" customFormat="1" ht="13.5" customHeight="1" thickTop="1">
      <c r="A8" s="520" t="s">
        <v>126</v>
      </c>
      <c r="B8" s="521"/>
      <c r="C8" s="521"/>
      <c r="D8" s="521"/>
      <c r="E8" s="520" t="s">
        <v>515</v>
      </c>
      <c r="F8" s="521"/>
      <c r="G8" s="521"/>
      <c r="H8" s="521"/>
      <c r="I8" s="522"/>
      <c r="J8" s="252"/>
    </row>
    <row r="9" spans="1:15" s="251" customFormat="1" ht="13.5" customHeight="1">
      <c r="A9" s="517" t="s">
        <v>481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252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s="16" customFormat="1" ht="13.5" customHeight="1">
      <c r="O14" s="16">
        <f>COUNTIF('Sede Med Ok'!$C:$C,'CH Med OK'!C14) + COUNTIF('Barra Med OK'!$C:$C,'CH Med OK'!C14) + COUNTIF('Boca do Rio Med OK'!$C:$C,'CH Med OK'!C14) + COUNTIF('Brotas Med OK'!$C:$C,'CH Med OK'!C14) + COUNTIF('Cabula Med OK'!$C:$C,'CH Med OK'!C14) + COUNTIF('Cajazeiras Med OK'!$C:$C,'CH Med OK'!C14) + COUNTIF('Itapagipe Med OK'!$C:$C,'CH Med OK'!C14) + COUNTIF('Itapuã Med OK'!$C:$C,'CH Med OK'!C14) + COUNTIF('Liberdade Med OK'!$C:$C,'CH Med OK'!C14) + COUNTIF('Pau da Lima Med OK'!$C:$C,'CH Med OK'!C14) + COUNTIF('SCV Med OK'!$C:$C,'CH Med OK'!C14) + COUNTIF('Subúrbio Med OK'!$C:$C,'CH Med OK'!C14) + COUNTIF('DVIS Med OK'!$C:$C,'CH Med OK'!C14) + COUNTIF('CR Med OK'!$C:$C,'CH Med OK'!C14) + COUNTIF('CCZ Med OK'!$C:$C,'CH Med OK'!C14) + COUNTIF('DRCA Med OK'!$C:$C,'CH Med OK'!C14) + COUNTIF('SAMU Med OK'!$C:$C,'CH Med OK'!C14) + COUNTIF('ESPS Med OK'!$C:$C,'CH Med OK'!C14) + COUNTIF('LACEM Med OK'!$C:$C,'CH Med OK'!C14)</f>
        <v>0</v>
      </c>
    </row>
    <row r="15" spans="1:15" ht="13.5" customHeight="1">
      <c r="A15" s="15" t="s">
        <v>20</v>
      </c>
      <c r="B15" s="61">
        <v>45513</v>
      </c>
      <c r="C15" s="14">
        <v>263</v>
      </c>
      <c r="D15" s="61">
        <v>45658</v>
      </c>
      <c r="E15" s="61">
        <v>45687</v>
      </c>
      <c r="F15" s="42">
        <f>(E15-D15)+1</f>
        <v>30</v>
      </c>
      <c r="G15" s="65">
        <v>57</v>
      </c>
      <c r="H15" s="14">
        <v>1</v>
      </c>
      <c r="I15" s="59">
        <f>G15/30*H15*F15</f>
        <v>57</v>
      </c>
      <c r="J15" s="64" t="s">
        <v>305</v>
      </c>
      <c r="K15" s="14">
        <v>66304</v>
      </c>
      <c r="O15" s="16">
        <f>COUNTIF('Sede Med Ok'!$C:$C,'CH Med OK'!C15) + COUNTIF('Barra Med OK'!$C:$C,'CH Med OK'!C15) + COUNTIF('Boca do Rio Med OK'!$C:$C,'CH Med OK'!C15) + COUNTIF('Brotas Med OK'!$C:$C,'CH Med OK'!C15) + COUNTIF('Cabula Med OK'!$C:$C,'CH Med OK'!C15) + COUNTIF('Cajazeiras Med OK'!$C:$C,'CH Med OK'!C15) + COUNTIF('Itapagipe Med OK'!$C:$C,'CH Med OK'!C15) + COUNTIF('Itapuã Med OK'!$C:$C,'CH Med OK'!C15) + COUNTIF('Liberdade Med OK'!$C:$C,'CH Med OK'!C15) + COUNTIF('Pau da Lima Med OK'!$C:$C,'CH Med OK'!C15) + COUNTIF('SCV Med OK'!$C:$C,'CH Med OK'!C15) + COUNTIF('Subúrbio Med OK'!$C:$C,'CH Med OK'!C15) + COUNTIF('DVIS Med OK'!$C:$C,'CH Med OK'!C15) + COUNTIF('CR Med OK'!$C:$C,'CH Med OK'!C15) + COUNTIF('CCZ Med OK'!$C:$C,'CH Med OK'!C15) + COUNTIF('DRCA Med OK'!$C:$C,'CH Med OK'!C15) + COUNTIF('SAMU Med OK'!$C:$C,'CH Med OK'!C15) + COUNTIF('ESPS Med OK'!$C:$C,'CH Med OK'!C15) + COUNTIF('LACEM Med OK'!$C:$C,'CH Med OK'!C15)</f>
        <v>0</v>
      </c>
    </row>
    <row r="16" spans="1:15" ht="13.5" customHeight="1">
      <c r="A16" s="15"/>
      <c r="B16" s="61"/>
      <c r="C16" s="15"/>
      <c r="D16" s="61"/>
      <c r="E16" s="61"/>
      <c r="F16" s="42"/>
      <c r="G16" s="65"/>
      <c r="H16" s="14"/>
      <c r="I16" s="59">
        <f>G16/30*H16*F16</f>
        <v>0</v>
      </c>
      <c r="J16" s="64"/>
      <c r="K16" s="64"/>
      <c r="O16" s="16">
        <f>COUNTIF('Sede Med Ok'!$C:$C,'CH Med OK'!C16) + COUNTIF('Barra Med OK'!$C:$C,'CH Med OK'!C16) + COUNTIF('Boca do Rio Med OK'!$C:$C,'CH Med OK'!C16) + COUNTIF('Brotas Med OK'!$C:$C,'CH Med OK'!C16) + COUNTIF('Cabula Med OK'!$C:$C,'CH Med OK'!C16) + COUNTIF('Cajazeiras Med OK'!$C:$C,'CH Med OK'!C16) + COUNTIF('Itapagipe Med OK'!$C:$C,'CH Med OK'!C16) + COUNTIF('Itapuã Med OK'!$C:$C,'CH Med OK'!C16) + COUNTIF('Liberdade Med OK'!$C:$C,'CH Med OK'!C16) + COUNTIF('Pau da Lima Med OK'!$C:$C,'CH Med OK'!C16) + COUNTIF('SCV Med OK'!$C:$C,'CH Med OK'!C16) + COUNTIF('Subúrbio Med OK'!$C:$C,'CH Med OK'!C16) + COUNTIF('DVIS Med OK'!$C:$C,'CH Med OK'!C16) + COUNTIF('CR Med OK'!$C:$C,'CH Med OK'!C16) + COUNTIF('CCZ Med OK'!$C:$C,'CH Med OK'!C16) + COUNTIF('DRCA Med OK'!$C:$C,'CH Med OK'!C16) + COUNTIF('SAMU Med OK'!$C:$C,'CH Med OK'!C16) + COUNTIF('ESPS Med OK'!$C:$C,'CH Med OK'!C16) + COUNTIF('LACEM Med OK'!$C:$C,'CH Med OK'!C16)</f>
        <v>0</v>
      </c>
    </row>
    <row r="17" spans="1:15" ht="13.5" customHeight="1">
      <c r="A17" s="38" t="s">
        <v>514</v>
      </c>
      <c r="B17" s="10"/>
      <c r="C17" s="10"/>
      <c r="D17" s="36"/>
      <c r="E17" s="36"/>
      <c r="F17" s="37"/>
      <c r="G17" s="36"/>
      <c r="H17" s="11">
        <f>SUM(H15:H16)</f>
        <v>1</v>
      </c>
      <c r="I17" s="148">
        <f>SUM(I15:I16)</f>
        <v>57</v>
      </c>
      <c r="J17" s="35"/>
      <c r="K17" s="35"/>
      <c r="O17" s="16">
        <f>COUNTIF('Sede Med Ok'!$C:$C,'CH Med OK'!C17) + COUNTIF('Barra Med OK'!$C:$C,'CH Med OK'!C17) + COUNTIF('Boca do Rio Med OK'!$C:$C,'CH Med OK'!C17) + COUNTIF('Brotas Med OK'!$C:$C,'CH Med OK'!C17) + COUNTIF('Cabula Med OK'!$C:$C,'CH Med OK'!C17) + COUNTIF('Cajazeiras Med OK'!$C:$C,'CH Med OK'!C17) + COUNTIF('Itapagipe Med OK'!$C:$C,'CH Med OK'!C17) + COUNTIF('Itapuã Med OK'!$C:$C,'CH Med OK'!C17) + COUNTIF('Liberdade Med OK'!$C:$C,'CH Med OK'!C17) + COUNTIF('Pau da Lima Med OK'!$C:$C,'CH Med OK'!C17) + COUNTIF('SCV Med OK'!$C:$C,'CH Med OK'!C17) + COUNTIF('Subúrbio Med OK'!$C:$C,'CH Med OK'!C17) + COUNTIF('DVIS Med OK'!$C:$C,'CH Med OK'!C17) + COUNTIF('CR Med OK'!$C:$C,'CH Med OK'!C17) + COUNTIF('CCZ Med OK'!$C:$C,'CH Med OK'!C17) + COUNTIF('DRCA Med OK'!$C:$C,'CH Med OK'!C17) + COUNTIF('SAMU Med OK'!$C:$C,'CH Med OK'!C17) + COUNTIF('ESPS Med OK'!$C:$C,'CH Med OK'!C17) + COUNTIF('LACEM Med OK'!$C:$C,'CH Med OK'!C17)</f>
        <v>0</v>
      </c>
    </row>
    <row r="18" spans="1:15" ht="13.5" customHeight="1">
      <c r="D18" s="20"/>
      <c r="E18" s="20"/>
      <c r="F18" s="19"/>
      <c r="G18" s="7"/>
      <c r="I18" s="7"/>
      <c r="J18" s="26"/>
      <c r="O18" s="16">
        <f>COUNTIF('Sede Med Ok'!$C:$C,'CH Med OK'!C18) + COUNTIF('Barra Med OK'!$C:$C,'CH Med OK'!C18) + COUNTIF('Boca do Rio Med OK'!$C:$C,'CH Med OK'!C18) + COUNTIF('Brotas Med OK'!$C:$C,'CH Med OK'!C18) + COUNTIF('Cabula Med OK'!$C:$C,'CH Med OK'!C18) + COUNTIF('Cajazeiras Med OK'!$C:$C,'CH Med OK'!C18) + COUNTIF('Itapagipe Med OK'!$C:$C,'CH Med OK'!C18) + COUNTIF('Itapuã Med OK'!$C:$C,'CH Med OK'!C18) + COUNTIF('Liberdade Med OK'!$C:$C,'CH Med OK'!C18) + COUNTIF('Pau da Lima Med OK'!$C:$C,'CH Med OK'!C18) + COUNTIF('SCV Med OK'!$C:$C,'CH Med OK'!C18) + COUNTIF('Subúrbio Med OK'!$C:$C,'CH Med OK'!C18) + COUNTIF('DVIS Med OK'!$C:$C,'CH Med OK'!C18) + COUNTIF('CR Med OK'!$C:$C,'CH Med OK'!C18) + COUNTIF('CCZ Med OK'!$C:$C,'CH Med OK'!C18) + COUNTIF('DRCA Med OK'!$C:$C,'CH Med OK'!C18) + COUNTIF('SAMU Med OK'!$C:$C,'CH Med OK'!C18) + COUNTIF('ESPS Med OK'!$C:$C,'CH Med OK'!C18) + COUNTIF('LACEM Med OK'!$C:$C,'CH Med OK'!C18)</f>
        <v>0</v>
      </c>
    </row>
    <row r="19" spans="1:15" ht="13.5" customHeight="1">
      <c r="A19" s="15" t="s">
        <v>18</v>
      </c>
      <c r="B19" s="61">
        <v>45536</v>
      </c>
      <c r="C19" s="14">
        <v>15465</v>
      </c>
      <c r="D19" s="61">
        <v>45658</v>
      </c>
      <c r="E19" s="61">
        <v>45687</v>
      </c>
      <c r="F19" s="42">
        <f t="shared" ref="F19:F26" si="0">(E19-D19)+1</f>
        <v>30</v>
      </c>
      <c r="G19" s="65">
        <v>235</v>
      </c>
      <c r="H19" s="14">
        <v>1</v>
      </c>
      <c r="I19" s="59">
        <f t="shared" ref="I19:I27" si="1">G19/30*H19*F19</f>
        <v>235</v>
      </c>
      <c r="J19" s="64" t="s">
        <v>256</v>
      </c>
      <c r="K19" s="14">
        <v>67749</v>
      </c>
      <c r="O19" s="16">
        <f>COUNTIF('Sede Med Ok'!$C:$C,'CH Med OK'!C19) + COUNTIF('Barra Med OK'!$C:$C,'CH Med OK'!C19) + COUNTIF('Boca do Rio Med OK'!$C:$C,'CH Med OK'!C19) + COUNTIF('Brotas Med OK'!$C:$C,'CH Med OK'!C19) + COUNTIF('Cabula Med OK'!$C:$C,'CH Med OK'!C19) + COUNTIF('Cajazeiras Med OK'!$C:$C,'CH Med OK'!C19) + COUNTIF('Itapagipe Med OK'!$C:$C,'CH Med OK'!C19) + COUNTIF('Itapuã Med OK'!$C:$C,'CH Med OK'!C19) + COUNTIF('Liberdade Med OK'!$C:$C,'CH Med OK'!C19) + COUNTIF('Pau da Lima Med OK'!$C:$C,'CH Med OK'!C19) + COUNTIF('SCV Med OK'!$C:$C,'CH Med OK'!C19) + COUNTIF('Subúrbio Med OK'!$C:$C,'CH Med OK'!C19) + COUNTIF('DVIS Med OK'!$C:$C,'CH Med OK'!C19) + COUNTIF('CR Med OK'!$C:$C,'CH Med OK'!C19) + COUNTIF('CCZ Med OK'!$C:$C,'CH Med OK'!C19) + COUNTIF('DRCA Med OK'!$C:$C,'CH Med OK'!C19) + COUNTIF('SAMU Med OK'!$C:$C,'CH Med OK'!C19) + COUNTIF('ESPS Med OK'!$C:$C,'CH Med OK'!C19) + COUNTIF('LACEM Med OK'!$C:$C,'CH Med OK'!C19)</f>
        <v>0</v>
      </c>
    </row>
    <row r="20" spans="1:15" ht="13.5" customHeight="1">
      <c r="A20" s="15" t="s">
        <v>18</v>
      </c>
      <c r="B20" s="61">
        <v>45536</v>
      </c>
      <c r="C20" s="14">
        <v>15466</v>
      </c>
      <c r="D20" s="61">
        <v>45658</v>
      </c>
      <c r="E20" s="61">
        <v>45687</v>
      </c>
      <c r="F20" s="42">
        <f t="shared" si="0"/>
        <v>30</v>
      </c>
      <c r="G20" s="65">
        <v>235</v>
      </c>
      <c r="H20" s="14">
        <v>1</v>
      </c>
      <c r="I20" s="59">
        <f t="shared" si="1"/>
        <v>235</v>
      </c>
      <c r="J20" s="64" t="s">
        <v>182</v>
      </c>
      <c r="K20" s="14">
        <v>67749</v>
      </c>
      <c r="O20" s="16">
        <f>COUNTIF('Sede Med Ok'!$C:$C,'CH Med OK'!C20) + COUNTIF('Barra Med OK'!$C:$C,'CH Med OK'!C20) + COUNTIF('Boca do Rio Med OK'!$C:$C,'CH Med OK'!C20) + COUNTIF('Brotas Med OK'!$C:$C,'CH Med OK'!C20) + COUNTIF('Cabula Med OK'!$C:$C,'CH Med OK'!C20) + COUNTIF('Cajazeiras Med OK'!$C:$C,'CH Med OK'!C20) + COUNTIF('Itapagipe Med OK'!$C:$C,'CH Med OK'!C20) + COUNTIF('Itapuã Med OK'!$C:$C,'CH Med OK'!C20) + COUNTIF('Liberdade Med OK'!$C:$C,'CH Med OK'!C20) + COUNTIF('Pau da Lima Med OK'!$C:$C,'CH Med OK'!C20) + COUNTIF('SCV Med OK'!$C:$C,'CH Med OK'!C20) + COUNTIF('Subúrbio Med OK'!$C:$C,'CH Med OK'!C20) + COUNTIF('DVIS Med OK'!$C:$C,'CH Med OK'!C20) + COUNTIF('CR Med OK'!$C:$C,'CH Med OK'!C20) + COUNTIF('CCZ Med OK'!$C:$C,'CH Med OK'!C20) + COUNTIF('DRCA Med OK'!$C:$C,'CH Med OK'!C20) + COUNTIF('SAMU Med OK'!$C:$C,'CH Med OK'!C20) + COUNTIF('ESPS Med OK'!$C:$C,'CH Med OK'!C20) + COUNTIF('LACEM Med OK'!$C:$C,'CH Med OK'!C20)</f>
        <v>0</v>
      </c>
    </row>
    <row r="21" spans="1:15" ht="13.5" customHeight="1">
      <c r="A21" s="15" t="s">
        <v>18</v>
      </c>
      <c r="B21" s="61">
        <v>45536</v>
      </c>
      <c r="C21" s="14">
        <v>15467</v>
      </c>
      <c r="D21" s="61">
        <v>45658</v>
      </c>
      <c r="E21" s="61">
        <v>45687</v>
      </c>
      <c r="F21" s="42">
        <f t="shared" si="0"/>
        <v>30</v>
      </c>
      <c r="G21" s="65">
        <v>235</v>
      </c>
      <c r="H21" s="14">
        <v>1</v>
      </c>
      <c r="I21" s="59">
        <f t="shared" si="1"/>
        <v>235</v>
      </c>
      <c r="J21" s="64" t="s">
        <v>513</v>
      </c>
      <c r="K21" s="14">
        <v>67749</v>
      </c>
      <c r="O21" s="16">
        <f>COUNTIF('Sede Med Ok'!$C:$C,'CH Med OK'!C21) + COUNTIF('Barra Med OK'!$C:$C,'CH Med OK'!C21) + COUNTIF('Boca do Rio Med OK'!$C:$C,'CH Med OK'!C21) + COUNTIF('Brotas Med OK'!$C:$C,'CH Med OK'!C21) + COUNTIF('Cabula Med OK'!$C:$C,'CH Med OK'!C21) + COUNTIF('Cajazeiras Med OK'!$C:$C,'CH Med OK'!C21) + COUNTIF('Itapagipe Med OK'!$C:$C,'CH Med OK'!C21) + COUNTIF('Itapuã Med OK'!$C:$C,'CH Med OK'!C21) + COUNTIF('Liberdade Med OK'!$C:$C,'CH Med OK'!C21) + COUNTIF('Pau da Lima Med OK'!$C:$C,'CH Med OK'!C21) + COUNTIF('SCV Med OK'!$C:$C,'CH Med OK'!C21) + COUNTIF('Subúrbio Med OK'!$C:$C,'CH Med OK'!C21) + COUNTIF('DVIS Med OK'!$C:$C,'CH Med OK'!C21) + COUNTIF('CR Med OK'!$C:$C,'CH Med OK'!C21) + COUNTIF('CCZ Med OK'!$C:$C,'CH Med OK'!C21) + COUNTIF('DRCA Med OK'!$C:$C,'CH Med OK'!C21) + COUNTIF('SAMU Med OK'!$C:$C,'CH Med OK'!C21) + COUNTIF('ESPS Med OK'!$C:$C,'CH Med OK'!C21) + COUNTIF('LACEM Med OK'!$C:$C,'CH Med OK'!C21)</f>
        <v>0</v>
      </c>
    </row>
    <row r="22" spans="1:15" ht="13.5" customHeight="1">
      <c r="A22" s="15" t="s">
        <v>18</v>
      </c>
      <c r="B22" s="61">
        <v>45536</v>
      </c>
      <c r="C22" s="14">
        <v>10634</v>
      </c>
      <c r="D22" s="61">
        <v>45658</v>
      </c>
      <c r="E22" s="61">
        <v>45687</v>
      </c>
      <c r="F22" s="42">
        <f t="shared" si="0"/>
        <v>30</v>
      </c>
      <c r="G22" s="65">
        <v>235</v>
      </c>
      <c r="H22" s="14">
        <v>1</v>
      </c>
      <c r="I22" s="59">
        <f t="shared" si="1"/>
        <v>235</v>
      </c>
      <c r="J22" s="56" t="s">
        <v>512</v>
      </c>
      <c r="K22" s="14"/>
      <c r="O22" s="16">
        <f>COUNTIF('Sede Med Ok'!$C:$C,'CH Med OK'!C22) + COUNTIF('Barra Med OK'!$C:$C,'CH Med OK'!C22) + COUNTIF('Boca do Rio Med OK'!$C:$C,'CH Med OK'!C22) + COUNTIF('Brotas Med OK'!$C:$C,'CH Med OK'!C22) + COUNTIF('Cabula Med OK'!$C:$C,'CH Med OK'!C22) + COUNTIF('Cajazeiras Med OK'!$C:$C,'CH Med OK'!C22) + COUNTIF('Itapagipe Med OK'!$C:$C,'CH Med OK'!C22) + COUNTIF('Itapuã Med OK'!$C:$C,'CH Med OK'!C22) + COUNTIF('Liberdade Med OK'!$C:$C,'CH Med OK'!C22) + COUNTIF('Pau da Lima Med OK'!$C:$C,'CH Med OK'!C22) + COUNTIF('SCV Med OK'!$C:$C,'CH Med OK'!C22) + COUNTIF('Subúrbio Med OK'!$C:$C,'CH Med OK'!C22) + COUNTIF('DVIS Med OK'!$C:$C,'CH Med OK'!C22) + COUNTIF('CR Med OK'!$C:$C,'CH Med OK'!C22) + COUNTIF('CCZ Med OK'!$C:$C,'CH Med OK'!C22) + COUNTIF('DRCA Med OK'!$C:$C,'CH Med OK'!C22) + COUNTIF('SAMU Med OK'!$C:$C,'CH Med OK'!C22) + COUNTIF('ESPS Med OK'!$C:$C,'CH Med OK'!C22) + COUNTIF('LACEM Med OK'!$C:$C,'CH Med OK'!C22)</f>
        <v>0</v>
      </c>
    </row>
    <row r="23" spans="1:15" ht="13.5" customHeight="1">
      <c r="A23" s="15" t="s">
        <v>18</v>
      </c>
      <c r="B23" s="61">
        <v>45536</v>
      </c>
      <c r="C23" s="14">
        <v>10604</v>
      </c>
      <c r="D23" s="61">
        <v>45658</v>
      </c>
      <c r="E23" s="61">
        <v>45687</v>
      </c>
      <c r="F23" s="42">
        <f t="shared" si="0"/>
        <v>30</v>
      </c>
      <c r="G23" s="65">
        <v>235</v>
      </c>
      <c r="H23" s="14">
        <v>1</v>
      </c>
      <c r="I23" s="59">
        <f t="shared" si="1"/>
        <v>235</v>
      </c>
      <c r="J23" s="56" t="s">
        <v>511</v>
      </c>
      <c r="K23" s="14"/>
      <c r="O23" s="16">
        <f>COUNTIF('Sede Med Ok'!$C:$C,'CH Med OK'!C23) + COUNTIF('Barra Med OK'!$C:$C,'CH Med OK'!C23) + COUNTIF('Boca do Rio Med OK'!$C:$C,'CH Med OK'!C23) + COUNTIF('Brotas Med OK'!$C:$C,'CH Med OK'!C23) + COUNTIF('Cabula Med OK'!$C:$C,'CH Med OK'!C23) + COUNTIF('Cajazeiras Med OK'!$C:$C,'CH Med OK'!C23) + COUNTIF('Itapagipe Med OK'!$C:$C,'CH Med OK'!C23) + COUNTIF('Itapuã Med OK'!$C:$C,'CH Med OK'!C23) + COUNTIF('Liberdade Med OK'!$C:$C,'CH Med OK'!C23) + COUNTIF('Pau da Lima Med OK'!$C:$C,'CH Med OK'!C23) + COUNTIF('SCV Med OK'!$C:$C,'CH Med OK'!C23) + COUNTIF('Subúrbio Med OK'!$C:$C,'CH Med OK'!C23) + COUNTIF('DVIS Med OK'!$C:$C,'CH Med OK'!C23) + COUNTIF('CR Med OK'!$C:$C,'CH Med OK'!C23) + COUNTIF('CCZ Med OK'!$C:$C,'CH Med OK'!C23) + COUNTIF('DRCA Med OK'!$C:$C,'CH Med OK'!C23) + COUNTIF('SAMU Med OK'!$C:$C,'CH Med OK'!C23) + COUNTIF('ESPS Med OK'!$C:$C,'CH Med OK'!C23) + COUNTIF('LACEM Med OK'!$C:$C,'CH Med OK'!C23)</f>
        <v>0</v>
      </c>
    </row>
    <row r="24" spans="1:15" ht="13.5" customHeight="1">
      <c r="A24" s="15" t="s">
        <v>18</v>
      </c>
      <c r="B24" s="61">
        <v>45536</v>
      </c>
      <c r="C24" s="14">
        <v>10611</v>
      </c>
      <c r="D24" s="61">
        <v>45658</v>
      </c>
      <c r="E24" s="61">
        <v>45687</v>
      </c>
      <c r="F24" s="42">
        <f t="shared" si="0"/>
        <v>30</v>
      </c>
      <c r="G24" s="65">
        <v>235</v>
      </c>
      <c r="H24" s="14">
        <v>1</v>
      </c>
      <c r="I24" s="59">
        <f t="shared" si="1"/>
        <v>235</v>
      </c>
      <c r="J24" s="56" t="s">
        <v>510</v>
      </c>
      <c r="K24" s="14"/>
      <c r="O24" s="16">
        <f>COUNTIF('Sede Med Ok'!$C:$C,'CH Med OK'!C24) + COUNTIF('Barra Med OK'!$C:$C,'CH Med OK'!C24) + COUNTIF('Boca do Rio Med OK'!$C:$C,'CH Med OK'!C24) + COUNTIF('Brotas Med OK'!$C:$C,'CH Med OK'!C24) + COUNTIF('Cabula Med OK'!$C:$C,'CH Med OK'!C24) + COUNTIF('Cajazeiras Med OK'!$C:$C,'CH Med OK'!C24) + COUNTIF('Itapagipe Med OK'!$C:$C,'CH Med OK'!C24) + COUNTIF('Itapuã Med OK'!$C:$C,'CH Med OK'!C24) + COUNTIF('Liberdade Med OK'!$C:$C,'CH Med OK'!C24) + COUNTIF('Pau da Lima Med OK'!$C:$C,'CH Med OK'!C24) + COUNTIF('SCV Med OK'!$C:$C,'CH Med OK'!C24) + COUNTIF('Subúrbio Med OK'!$C:$C,'CH Med OK'!C24) + COUNTIF('DVIS Med OK'!$C:$C,'CH Med OK'!C24) + COUNTIF('CR Med OK'!$C:$C,'CH Med OK'!C24) + COUNTIF('CCZ Med OK'!$C:$C,'CH Med OK'!C24) + COUNTIF('DRCA Med OK'!$C:$C,'CH Med OK'!C24) + COUNTIF('SAMU Med OK'!$C:$C,'CH Med OK'!C24) + COUNTIF('ESPS Med OK'!$C:$C,'CH Med OK'!C24) + COUNTIF('LACEM Med OK'!$C:$C,'CH Med OK'!C24)</f>
        <v>0</v>
      </c>
    </row>
    <row r="25" spans="1:15" ht="13.5" customHeight="1">
      <c r="A25" s="15" t="s">
        <v>18</v>
      </c>
      <c r="B25" s="61">
        <v>45536</v>
      </c>
      <c r="C25" s="14">
        <v>10633</v>
      </c>
      <c r="D25" s="61">
        <v>45658</v>
      </c>
      <c r="E25" s="61">
        <v>45687</v>
      </c>
      <c r="F25" s="42">
        <f t="shared" si="0"/>
        <v>30</v>
      </c>
      <c r="G25" s="65">
        <v>235</v>
      </c>
      <c r="H25" s="14">
        <v>1</v>
      </c>
      <c r="I25" s="59">
        <f t="shared" si="1"/>
        <v>235</v>
      </c>
      <c r="J25" s="56" t="s">
        <v>150</v>
      </c>
      <c r="K25" s="14"/>
      <c r="O25" s="16">
        <f>COUNTIF('Sede Med Ok'!$C:$C,'CH Med OK'!C25) + COUNTIF('Barra Med OK'!$C:$C,'CH Med OK'!C25) + COUNTIF('Boca do Rio Med OK'!$C:$C,'CH Med OK'!C25) + COUNTIF('Brotas Med OK'!$C:$C,'CH Med OK'!C25) + COUNTIF('Cabula Med OK'!$C:$C,'CH Med OK'!C25) + COUNTIF('Cajazeiras Med OK'!$C:$C,'CH Med OK'!C25) + COUNTIF('Itapagipe Med OK'!$C:$C,'CH Med OK'!C25) + COUNTIF('Itapuã Med OK'!$C:$C,'CH Med OK'!C25) + COUNTIF('Liberdade Med OK'!$C:$C,'CH Med OK'!C25) + COUNTIF('Pau da Lima Med OK'!$C:$C,'CH Med OK'!C25) + COUNTIF('SCV Med OK'!$C:$C,'CH Med OK'!C25) + COUNTIF('Subúrbio Med OK'!$C:$C,'CH Med OK'!C25) + COUNTIF('DVIS Med OK'!$C:$C,'CH Med OK'!C25) + COUNTIF('CR Med OK'!$C:$C,'CH Med OK'!C25) + COUNTIF('CCZ Med OK'!$C:$C,'CH Med OK'!C25) + COUNTIF('DRCA Med OK'!$C:$C,'CH Med OK'!C25) + COUNTIF('SAMU Med OK'!$C:$C,'CH Med OK'!C25) + COUNTIF('ESPS Med OK'!$C:$C,'CH Med OK'!C25) + COUNTIF('LACEM Med OK'!$C:$C,'CH Med OK'!C25)</f>
        <v>0</v>
      </c>
    </row>
    <row r="26" spans="1:15" ht="13.5" customHeight="1">
      <c r="A26" s="15" t="s">
        <v>18</v>
      </c>
      <c r="B26" s="61">
        <v>45536</v>
      </c>
      <c r="C26" s="14">
        <v>10608</v>
      </c>
      <c r="D26" s="61">
        <v>45658</v>
      </c>
      <c r="E26" s="61">
        <v>45687</v>
      </c>
      <c r="F26" s="42">
        <f t="shared" si="0"/>
        <v>30</v>
      </c>
      <c r="G26" s="65">
        <v>235</v>
      </c>
      <c r="H26" s="14">
        <v>1</v>
      </c>
      <c r="I26" s="59">
        <f t="shared" si="1"/>
        <v>235</v>
      </c>
      <c r="J26" s="56" t="s">
        <v>216</v>
      </c>
      <c r="K26" s="14"/>
      <c r="O26" s="16">
        <f>COUNTIF('Sede Med Ok'!$C:$C,'CH Med OK'!C26) + COUNTIF('Barra Med OK'!$C:$C,'CH Med OK'!C26) + COUNTIF('Boca do Rio Med OK'!$C:$C,'CH Med OK'!C26) + COUNTIF('Brotas Med OK'!$C:$C,'CH Med OK'!C26) + COUNTIF('Cabula Med OK'!$C:$C,'CH Med OK'!C26) + COUNTIF('Cajazeiras Med OK'!$C:$C,'CH Med OK'!C26) + COUNTIF('Itapagipe Med OK'!$C:$C,'CH Med OK'!C26) + COUNTIF('Itapuã Med OK'!$C:$C,'CH Med OK'!C26) + COUNTIF('Liberdade Med OK'!$C:$C,'CH Med OK'!C26) + COUNTIF('Pau da Lima Med OK'!$C:$C,'CH Med OK'!C26) + COUNTIF('SCV Med OK'!$C:$C,'CH Med OK'!C26) + COUNTIF('Subúrbio Med OK'!$C:$C,'CH Med OK'!C26) + COUNTIF('DVIS Med OK'!$C:$C,'CH Med OK'!C26) + COUNTIF('CR Med OK'!$C:$C,'CH Med OK'!C26) + COUNTIF('CCZ Med OK'!$C:$C,'CH Med OK'!C26) + COUNTIF('DRCA Med OK'!$C:$C,'CH Med OK'!C26) + COUNTIF('SAMU Med OK'!$C:$C,'CH Med OK'!C26) + COUNTIF('ESPS Med OK'!$C:$C,'CH Med OK'!C26) + COUNTIF('LACEM Med OK'!$C:$C,'CH Med OK'!C26)</f>
        <v>0</v>
      </c>
    </row>
    <row r="27" spans="1:15" ht="13.5" customHeight="1">
      <c r="A27" s="15"/>
      <c r="B27" s="61"/>
      <c r="C27" s="15"/>
      <c r="D27" s="61"/>
      <c r="E27" s="61"/>
      <c r="F27" s="42"/>
      <c r="G27" s="65"/>
      <c r="H27" s="14"/>
      <c r="I27" s="59">
        <f t="shared" si="1"/>
        <v>0</v>
      </c>
      <c r="J27" s="64"/>
      <c r="K27" s="64"/>
      <c r="O27" s="16">
        <f>COUNTIF('Sede Med Ok'!$C:$C,'CH Med OK'!C27) + COUNTIF('Barra Med OK'!$C:$C,'CH Med OK'!C27) + COUNTIF('Boca do Rio Med OK'!$C:$C,'CH Med OK'!C27) + COUNTIF('Brotas Med OK'!$C:$C,'CH Med OK'!C27) + COUNTIF('Cabula Med OK'!$C:$C,'CH Med OK'!C27) + COUNTIF('Cajazeiras Med OK'!$C:$C,'CH Med OK'!C27) + COUNTIF('Itapagipe Med OK'!$C:$C,'CH Med OK'!C27) + COUNTIF('Itapuã Med OK'!$C:$C,'CH Med OK'!C27) + COUNTIF('Liberdade Med OK'!$C:$C,'CH Med OK'!C27) + COUNTIF('Pau da Lima Med OK'!$C:$C,'CH Med OK'!C27) + COUNTIF('SCV Med OK'!$C:$C,'CH Med OK'!C27) + COUNTIF('Subúrbio Med OK'!$C:$C,'CH Med OK'!C27) + COUNTIF('DVIS Med OK'!$C:$C,'CH Med OK'!C27) + COUNTIF('CR Med OK'!$C:$C,'CH Med OK'!C27) + COUNTIF('CCZ Med OK'!$C:$C,'CH Med OK'!C27) + COUNTIF('DRCA Med OK'!$C:$C,'CH Med OK'!C27) + COUNTIF('SAMU Med OK'!$C:$C,'CH Med OK'!C27) + COUNTIF('ESPS Med OK'!$C:$C,'CH Med OK'!C27) + COUNTIF('LACEM Med OK'!$C:$C,'CH Med OK'!C27)</f>
        <v>0</v>
      </c>
    </row>
    <row r="28" spans="1:15" ht="13.5" customHeight="1">
      <c r="A28" s="38" t="s">
        <v>509</v>
      </c>
      <c r="B28" s="10"/>
      <c r="C28" s="10"/>
      <c r="D28" s="36"/>
      <c r="E28" s="36"/>
      <c r="F28" s="37"/>
      <c r="G28" s="36"/>
      <c r="H28" s="11">
        <f>SUM(H19:H27)</f>
        <v>8</v>
      </c>
      <c r="I28" s="148">
        <f>SUM(I19:I27)</f>
        <v>1880</v>
      </c>
      <c r="J28" s="35"/>
      <c r="K28" s="35"/>
      <c r="O28" s="16">
        <f>COUNTIF('Sede Med Ok'!$C:$C,'CH Med OK'!C28) + COUNTIF('Barra Med OK'!$C:$C,'CH Med OK'!C28) + COUNTIF('Boca do Rio Med OK'!$C:$C,'CH Med OK'!C28) + COUNTIF('Brotas Med OK'!$C:$C,'CH Med OK'!C28) + COUNTIF('Cabula Med OK'!$C:$C,'CH Med OK'!C28) + COUNTIF('Cajazeiras Med OK'!$C:$C,'CH Med OK'!C28) + COUNTIF('Itapagipe Med OK'!$C:$C,'CH Med OK'!C28) + COUNTIF('Itapuã Med OK'!$C:$C,'CH Med OK'!C28) + COUNTIF('Liberdade Med OK'!$C:$C,'CH Med OK'!C28) + COUNTIF('Pau da Lima Med OK'!$C:$C,'CH Med OK'!C28) + COUNTIF('SCV Med OK'!$C:$C,'CH Med OK'!C28) + COUNTIF('Subúrbio Med OK'!$C:$C,'CH Med OK'!C28) + COUNTIF('DVIS Med OK'!$C:$C,'CH Med OK'!C28) + COUNTIF('CR Med OK'!$C:$C,'CH Med OK'!C28) + COUNTIF('CCZ Med OK'!$C:$C,'CH Med OK'!C28) + COUNTIF('DRCA Med OK'!$C:$C,'CH Med OK'!C28) + COUNTIF('SAMU Med OK'!$C:$C,'CH Med OK'!C28) + COUNTIF('ESPS Med OK'!$C:$C,'CH Med OK'!C28) + COUNTIF('LACEM Med OK'!$C:$C,'CH Med OK'!C28)</f>
        <v>0</v>
      </c>
    </row>
    <row r="29" spans="1:15" ht="13.5" customHeight="1">
      <c r="D29" s="20"/>
      <c r="E29" s="20"/>
      <c r="F29" s="19"/>
      <c r="G29" s="7"/>
      <c r="I29" s="7"/>
      <c r="J29" s="26"/>
      <c r="O29" s="16">
        <f>COUNTIF('Sede Med Ok'!$C:$C,'CH Med OK'!C29) + COUNTIF('Barra Med OK'!$C:$C,'CH Med OK'!C29) + COUNTIF('Boca do Rio Med OK'!$C:$C,'CH Med OK'!C29) + COUNTIF('Brotas Med OK'!$C:$C,'CH Med OK'!C29) + COUNTIF('Cabula Med OK'!$C:$C,'CH Med OK'!C29) + COUNTIF('Cajazeiras Med OK'!$C:$C,'CH Med OK'!C29) + COUNTIF('Itapagipe Med OK'!$C:$C,'CH Med OK'!C29) + COUNTIF('Itapuã Med OK'!$C:$C,'CH Med OK'!C29) + COUNTIF('Liberdade Med OK'!$C:$C,'CH Med OK'!C29) + COUNTIF('Pau da Lima Med OK'!$C:$C,'CH Med OK'!C29) + COUNTIF('SCV Med OK'!$C:$C,'CH Med OK'!C29) + COUNTIF('Subúrbio Med OK'!$C:$C,'CH Med OK'!C29) + COUNTIF('DVIS Med OK'!$C:$C,'CH Med OK'!C29) + COUNTIF('CR Med OK'!$C:$C,'CH Med OK'!C29) + COUNTIF('CCZ Med OK'!$C:$C,'CH Med OK'!C29) + COUNTIF('DRCA Med OK'!$C:$C,'CH Med OK'!C29) + COUNTIF('SAMU Med OK'!$C:$C,'CH Med OK'!C29) + COUNTIF('ESPS Med OK'!$C:$C,'CH Med OK'!C29) + COUNTIF('LACEM Med OK'!$C:$C,'CH Med OK'!C29)</f>
        <v>0</v>
      </c>
    </row>
    <row r="30" spans="1:15" ht="13.5" customHeight="1">
      <c r="A30" s="15" t="s">
        <v>18</v>
      </c>
      <c r="B30" s="61">
        <v>45536</v>
      </c>
      <c r="C30" s="14">
        <v>15468</v>
      </c>
      <c r="D30" s="61">
        <v>45658</v>
      </c>
      <c r="E30" s="61">
        <v>45687</v>
      </c>
      <c r="F30" s="42">
        <f>(E30-D30)+1</f>
        <v>30</v>
      </c>
      <c r="G30" s="65">
        <v>235</v>
      </c>
      <c r="H30" s="14">
        <v>1</v>
      </c>
      <c r="I30" s="59">
        <f>G30/30*H30*F30</f>
        <v>235</v>
      </c>
      <c r="J30" s="64" t="s">
        <v>508</v>
      </c>
      <c r="K30" s="14">
        <v>68207</v>
      </c>
      <c r="O30" s="16">
        <f>COUNTIF('Sede Med Ok'!$C:$C,'CH Med OK'!C30) + COUNTIF('Barra Med OK'!$C:$C,'CH Med OK'!C30) + COUNTIF('Boca do Rio Med OK'!$C:$C,'CH Med OK'!C30) + COUNTIF('Brotas Med OK'!$C:$C,'CH Med OK'!C30) + COUNTIF('Cabula Med OK'!$C:$C,'CH Med OK'!C30) + COUNTIF('Cajazeiras Med OK'!$C:$C,'CH Med OK'!C30) + COUNTIF('Itapagipe Med OK'!$C:$C,'CH Med OK'!C30) + COUNTIF('Itapuã Med OK'!$C:$C,'CH Med OK'!C30) + COUNTIF('Liberdade Med OK'!$C:$C,'CH Med OK'!C30) + COUNTIF('Pau da Lima Med OK'!$C:$C,'CH Med OK'!C30) + COUNTIF('SCV Med OK'!$C:$C,'CH Med OK'!C30) + COUNTIF('Subúrbio Med OK'!$C:$C,'CH Med OK'!C30) + COUNTIF('DVIS Med OK'!$C:$C,'CH Med OK'!C30) + COUNTIF('CR Med OK'!$C:$C,'CH Med OK'!C30) + COUNTIF('CCZ Med OK'!$C:$C,'CH Med OK'!C30) + COUNTIF('DRCA Med OK'!$C:$C,'CH Med OK'!C30) + COUNTIF('SAMU Med OK'!$C:$C,'CH Med OK'!C30) + COUNTIF('ESPS Med OK'!$C:$C,'CH Med OK'!C30) + COUNTIF('LACEM Med OK'!$C:$C,'CH Med OK'!C30)</f>
        <v>0</v>
      </c>
    </row>
    <row r="31" spans="1:15" ht="13.5" customHeight="1">
      <c r="A31" s="15" t="s">
        <v>18</v>
      </c>
      <c r="B31" s="61">
        <v>45536</v>
      </c>
      <c r="C31" s="14">
        <v>15469</v>
      </c>
      <c r="D31" s="61">
        <v>45658</v>
      </c>
      <c r="E31" s="61">
        <v>45687</v>
      </c>
      <c r="F31" s="42">
        <f>(E31-D31)+1</f>
        <v>30</v>
      </c>
      <c r="G31" s="65">
        <v>235</v>
      </c>
      <c r="H31" s="14">
        <v>1</v>
      </c>
      <c r="I31" s="59">
        <f>G31/30*H31*F31</f>
        <v>235</v>
      </c>
      <c r="J31" s="64" t="s">
        <v>112</v>
      </c>
      <c r="K31" s="14">
        <v>68207</v>
      </c>
      <c r="O31" s="16">
        <f>COUNTIF('Sede Med Ok'!$C:$C,'CH Med OK'!C31) + COUNTIF('Barra Med OK'!$C:$C,'CH Med OK'!C31) + COUNTIF('Boca do Rio Med OK'!$C:$C,'CH Med OK'!C31) + COUNTIF('Brotas Med OK'!$C:$C,'CH Med OK'!C31) + COUNTIF('Cabula Med OK'!$C:$C,'CH Med OK'!C31) + COUNTIF('Cajazeiras Med OK'!$C:$C,'CH Med OK'!C31) + COUNTIF('Itapagipe Med OK'!$C:$C,'CH Med OK'!C31) + COUNTIF('Itapuã Med OK'!$C:$C,'CH Med OK'!C31) + COUNTIF('Liberdade Med OK'!$C:$C,'CH Med OK'!C31) + COUNTIF('Pau da Lima Med OK'!$C:$C,'CH Med OK'!C31) + COUNTIF('SCV Med OK'!$C:$C,'CH Med OK'!C31) + COUNTIF('Subúrbio Med OK'!$C:$C,'CH Med OK'!C31) + COUNTIF('DVIS Med OK'!$C:$C,'CH Med OK'!C31) + COUNTIF('CR Med OK'!$C:$C,'CH Med OK'!C31) + COUNTIF('CCZ Med OK'!$C:$C,'CH Med OK'!C31) + COUNTIF('DRCA Med OK'!$C:$C,'CH Med OK'!C31) + COUNTIF('SAMU Med OK'!$C:$C,'CH Med OK'!C31) + COUNTIF('ESPS Med OK'!$C:$C,'CH Med OK'!C31) + COUNTIF('LACEM Med OK'!$C:$C,'CH Med OK'!C31)</f>
        <v>0</v>
      </c>
    </row>
    <row r="32" spans="1:15" ht="13.5" customHeight="1">
      <c r="A32" s="15" t="s">
        <v>17</v>
      </c>
      <c r="B32" s="61">
        <v>45536</v>
      </c>
      <c r="C32" s="14">
        <v>11520</v>
      </c>
      <c r="D32" s="61">
        <v>45658</v>
      </c>
      <c r="E32" s="61">
        <v>45687</v>
      </c>
      <c r="F32" s="42">
        <f>(E32-D32)+1</f>
        <v>30</v>
      </c>
      <c r="G32" s="65">
        <v>238</v>
      </c>
      <c r="H32" s="14">
        <v>1</v>
      </c>
      <c r="I32" s="109">
        <f>G32/30*H32*F32</f>
        <v>238</v>
      </c>
      <c r="J32" s="52" t="s">
        <v>485</v>
      </c>
      <c r="K32" s="250"/>
      <c r="O32" s="16">
        <f>COUNTIF('Sede Med Ok'!$C:$C,'CH Med OK'!C32) + COUNTIF('Barra Med OK'!$C:$C,'CH Med OK'!C32) + COUNTIF('Boca do Rio Med OK'!$C:$C,'CH Med OK'!C32) + COUNTIF('Brotas Med OK'!$C:$C,'CH Med OK'!C32) + COUNTIF('Cabula Med OK'!$C:$C,'CH Med OK'!C32) + COUNTIF('Cajazeiras Med OK'!$C:$C,'CH Med OK'!C32) + COUNTIF('Itapagipe Med OK'!$C:$C,'CH Med OK'!C32) + COUNTIF('Itapuã Med OK'!$C:$C,'CH Med OK'!C32) + COUNTIF('Liberdade Med OK'!$C:$C,'CH Med OK'!C32) + COUNTIF('Pau da Lima Med OK'!$C:$C,'CH Med OK'!C32) + COUNTIF('SCV Med OK'!$C:$C,'CH Med OK'!C32) + COUNTIF('Subúrbio Med OK'!$C:$C,'CH Med OK'!C32) + COUNTIF('DVIS Med OK'!$C:$C,'CH Med OK'!C32) + COUNTIF('CR Med OK'!$C:$C,'CH Med OK'!C32) + COUNTIF('CCZ Med OK'!$C:$C,'CH Med OK'!C32) + COUNTIF('DRCA Med OK'!$C:$C,'CH Med OK'!C32) + COUNTIF('SAMU Med OK'!$C:$C,'CH Med OK'!C32) + COUNTIF('ESPS Med OK'!$C:$C,'CH Med OK'!C32) + COUNTIF('LACEM Med OK'!$C:$C,'CH Med OK'!C32)</f>
        <v>0</v>
      </c>
    </row>
    <row r="33" spans="1:15" ht="13.5" customHeight="1">
      <c r="A33" s="15"/>
      <c r="B33" s="61"/>
      <c r="C33" s="15"/>
      <c r="D33" s="61"/>
      <c r="E33" s="61"/>
      <c r="F33" s="42"/>
      <c r="G33" s="65"/>
      <c r="H33" s="14"/>
      <c r="I33" s="59">
        <f>G33/30*H33*F33</f>
        <v>0</v>
      </c>
      <c r="J33" s="64"/>
      <c r="K33" s="64"/>
      <c r="O33" s="16">
        <f>COUNTIF('Sede Med Ok'!$C:$C,'CH Med OK'!C33) + COUNTIF('Barra Med OK'!$C:$C,'CH Med OK'!C33) + COUNTIF('Boca do Rio Med OK'!$C:$C,'CH Med OK'!C33) + COUNTIF('Brotas Med OK'!$C:$C,'CH Med OK'!C33) + COUNTIF('Cabula Med OK'!$C:$C,'CH Med OK'!C33) + COUNTIF('Cajazeiras Med OK'!$C:$C,'CH Med OK'!C33) + COUNTIF('Itapagipe Med OK'!$C:$C,'CH Med OK'!C33) + COUNTIF('Itapuã Med OK'!$C:$C,'CH Med OK'!C33) + COUNTIF('Liberdade Med OK'!$C:$C,'CH Med OK'!C33) + COUNTIF('Pau da Lima Med OK'!$C:$C,'CH Med OK'!C33) + COUNTIF('SCV Med OK'!$C:$C,'CH Med OK'!C33) + COUNTIF('Subúrbio Med OK'!$C:$C,'CH Med OK'!C33) + COUNTIF('DVIS Med OK'!$C:$C,'CH Med OK'!C33) + COUNTIF('CR Med OK'!$C:$C,'CH Med OK'!C33) + COUNTIF('CCZ Med OK'!$C:$C,'CH Med OK'!C33) + COUNTIF('DRCA Med OK'!$C:$C,'CH Med OK'!C33) + COUNTIF('SAMU Med OK'!$C:$C,'CH Med OK'!C33) + COUNTIF('ESPS Med OK'!$C:$C,'CH Med OK'!C33) + COUNTIF('LACEM Med OK'!$C:$C,'CH Med OK'!C33)</f>
        <v>0</v>
      </c>
    </row>
    <row r="34" spans="1:15" ht="13.5" customHeight="1">
      <c r="A34" s="38" t="s">
        <v>1118</v>
      </c>
      <c r="B34" s="10"/>
      <c r="C34" s="10"/>
      <c r="D34" s="36"/>
      <c r="E34" s="36"/>
      <c r="F34" s="37"/>
      <c r="G34" s="36"/>
      <c r="H34" s="11">
        <f>SUM(H30:H33)</f>
        <v>3</v>
      </c>
      <c r="I34" s="148">
        <f>SUM(I30:I33)</f>
        <v>708</v>
      </c>
      <c r="J34" s="35"/>
      <c r="K34" s="35"/>
      <c r="O34" s="16">
        <f>COUNTIF('Sede Med Ok'!$C:$C,'CH Med OK'!C34) + COUNTIF('Barra Med OK'!$C:$C,'CH Med OK'!C34) + COUNTIF('Boca do Rio Med OK'!$C:$C,'CH Med OK'!C34) + COUNTIF('Brotas Med OK'!$C:$C,'CH Med OK'!C34) + COUNTIF('Cabula Med OK'!$C:$C,'CH Med OK'!C34) + COUNTIF('Cajazeiras Med OK'!$C:$C,'CH Med OK'!C34) + COUNTIF('Itapagipe Med OK'!$C:$C,'CH Med OK'!C34) + COUNTIF('Itapuã Med OK'!$C:$C,'CH Med OK'!C34) + COUNTIF('Liberdade Med OK'!$C:$C,'CH Med OK'!C34) + COUNTIF('Pau da Lima Med OK'!$C:$C,'CH Med OK'!C34) + COUNTIF('SCV Med OK'!$C:$C,'CH Med OK'!C34) + COUNTIF('Subúrbio Med OK'!$C:$C,'CH Med OK'!C34) + COUNTIF('DVIS Med OK'!$C:$C,'CH Med OK'!C34) + COUNTIF('CR Med OK'!$C:$C,'CH Med OK'!C34) + COUNTIF('CCZ Med OK'!$C:$C,'CH Med OK'!C34) + COUNTIF('DRCA Med OK'!$C:$C,'CH Med OK'!C34) + COUNTIF('SAMU Med OK'!$C:$C,'CH Med OK'!C34) + COUNTIF('ESPS Med OK'!$C:$C,'CH Med OK'!C34) + COUNTIF('LACEM Med OK'!$C:$C,'CH Med OK'!C34)</f>
        <v>0</v>
      </c>
    </row>
    <row r="35" spans="1:15" ht="13.5" customHeight="1">
      <c r="D35" s="20"/>
      <c r="E35" s="20"/>
      <c r="F35" s="19"/>
      <c r="G35" s="7"/>
      <c r="I35" s="7"/>
      <c r="J35" s="26"/>
      <c r="O35" s="16">
        <f>COUNTIF('Sede Med Ok'!$C:$C,'CH Med OK'!C35) + COUNTIF('Barra Med OK'!$C:$C,'CH Med OK'!C35) + COUNTIF('Boca do Rio Med OK'!$C:$C,'CH Med OK'!C35) + COUNTIF('Brotas Med OK'!$C:$C,'CH Med OK'!C35) + COUNTIF('Cabula Med OK'!$C:$C,'CH Med OK'!C35) + COUNTIF('Cajazeiras Med OK'!$C:$C,'CH Med OK'!C35) + COUNTIF('Itapagipe Med OK'!$C:$C,'CH Med OK'!C35) + COUNTIF('Itapuã Med OK'!$C:$C,'CH Med OK'!C35) + COUNTIF('Liberdade Med OK'!$C:$C,'CH Med OK'!C35) + COUNTIF('Pau da Lima Med OK'!$C:$C,'CH Med OK'!C35) + COUNTIF('SCV Med OK'!$C:$C,'CH Med OK'!C35) + COUNTIF('Subúrbio Med OK'!$C:$C,'CH Med OK'!C35) + COUNTIF('DVIS Med OK'!$C:$C,'CH Med OK'!C35) + COUNTIF('CR Med OK'!$C:$C,'CH Med OK'!C35) + COUNTIF('CCZ Med OK'!$C:$C,'CH Med OK'!C35) + COUNTIF('DRCA Med OK'!$C:$C,'CH Med OK'!C35) + COUNTIF('SAMU Med OK'!$C:$C,'CH Med OK'!C35) + COUNTIF('ESPS Med OK'!$C:$C,'CH Med OK'!C35) + COUNTIF('LACEM Med OK'!$C:$C,'CH Med OK'!C35)</f>
        <v>0</v>
      </c>
    </row>
    <row r="36" spans="1:15" ht="13.5" customHeight="1">
      <c r="A36" s="15" t="s">
        <v>18</v>
      </c>
      <c r="B36" s="61">
        <v>45536</v>
      </c>
      <c r="C36" s="14">
        <v>15471</v>
      </c>
      <c r="D36" s="61">
        <v>45658</v>
      </c>
      <c r="E36" s="61">
        <v>45687</v>
      </c>
      <c r="F36" s="42">
        <f>(E36-D36)+1</f>
        <v>30</v>
      </c>
      <c r="G36" s="65">
        <v>235</v>
      </c>
      <c r="H36" s="14">
        <v>1</v>
      </c>
      <c r="I36" s="59">
        <f>G36/30*H36*F36</f>
        <v>235</v>
      </c>
      <c r="J36" s="64" t="s">
        <v>507</v>
      </c>
      <c r="K36" s="14">
        <v>67756</v>
      </c>
      <c r="O36" s="16">
        <f>COUNTIF('Sede Med Ok'!$C:$C,'CH Med OK'!C36) + COUNTIF('Barra Med OK'!$C:$C,'CH Med OK'!C36) + COUNTIF('Boca do Rio Med OK'!$C:$C,'CH Med OK'!C36) + COUNTIF('Brotas Med OK'!$C:$C,'CH Med OK'!C36) + COUNTIF('Cabula Med OK'!$C:$C,'CH Med OK'!C36) + COUNTIF('Cajazeiras Med OK'!$C:$C,'CH Med OK'!C36) + COUNTIF('Itapagipe Med OK'!$C:$C,'CH Med OK'!C36) + COUNTIF('Itapuã Med OK'!$C:$C,'CH Med OK'!C36) + COUNTIF('Liberdade Med OK'!$C:$C,'CH Med OK'!C36) + COUNTIF('Pau da Lima Med OK'!$C:$C,'CH Med OK'!C36) + COUNTIF('SCV Med OK'!$C:$C,'CH Med OK'!C36) + COUNTIF('Subúrbio Med OK'!$C:$C,'CH Med OK'!C36) + COUNTIF('DVIS Med OK'!$C:$C,'CH Med OK'!C36) + COUNTIF('CR Med OK'!$C:$C,'CH Med OK'!C36) + COUNTIF('CCZ Med OK'!$C:$C,'CH Med OK'!C36) + COUNTIF('DRCA Med OK'!$C:$C,'CH Med OK'!C36) + COUNTIF('SAMU Med OK'!$C:$C,'CH Med OK'!C36) + COUNTIF('ESPS Med OK'!$C:$C,'CH Med OK'!C36) + COUNTIF('LACEM Med OK'!$C:$C,'CH Med OK'!C36)</f>
        <v>0</v>
      </c>
    </row>
    <row r="37" spans="1:15" ht="13.5" customHeight="1">
      <c r="A37" s="15" t="s">
        <v>18</v>
      </c>
      <c r="B37" s="61">
        <v>45554</v>
      </c>
      <c r="C37" s="14">
        <v>15345</v>
      </c>
      <c r="D37" s="61">
        <v>45658</v>
      </c>
      <c r="E37" s="61">
        <v>45687</v>
      </c>
      <c r="F37" s="42">
        <f>(E37-D37)+1</f>
        <v>30</v>
      </c>
      <c r="G37" s="65">
        <v>235</v>
      </c>
      <c r="H37" s="14">
        <v>1</v>
      </c>
      <c r="I37" s="59">
        <f>G37/30*H37*F37</f>
        <v>235</v>
      </c>
      <c r="J37" s="64" t="s">
        <v>149</v>
      </c>
      <c r="K37" s="14">
        <v>68440</v>
      </c>
      <c r="O37" s="16">
        <f>COUNTIF('Sede Med Ok'!$C:$C,'CH Med OK'!C37) + COUNTIF('Barra Med OK'!$C:$C,'CH Med OK'!C37) + COUNTIF('Boca do Rio Med OK'!$C:$C,'CH Med OK'!C37) + COUNTIF('Brotas Med OK'!$C:$C,'CH Med OK'!C37) + COUNTIF('Cabula Med OK'!$C:$C,'CH Med OK'!C37) + COUNTIF('Cajazeiras Med OK'!$C:$C,'CH Med OK'!C37) + COUNTIF('Itapagipe Med OK'!$C:$C,'CH Med OK'!C37) + COUNTIF('Itapuã Med OK'!$C:$C,'CH Med OK'!C37) + COUNTIF('Liberdade Med OK'!$C:$C,'CH Med OK'!C37) + COUNTIF('Pau da Lima Med OK'!$C:$C,'CH Med OK'!C37) + COUNTIF('SCV Med OK'!$C:$C,'CH Med OK'!C37) + COUNTIF('Subúrbio Med OK'!$C:$C,'CH Med OK'!C37) + COUNTIF('DVIS Med OK'!$C:$C,'CH Med OK'!C37) + COUNTIF('CR Med OK'!$C:$C,'CH Med OK'!C37) + COUNTIF('CCZ Med OK'!$C:$C,'CH Med OK'!C37) + COUNTIF('DRCA Med OK'!$C:$C,'CH Med OK'!C37) + COUNTIF('SAMU Med OK'!$C:$C,'CH Med OK'!C37) + COUNTIF('ESPS Med OK'!$C:$C,'CH Med OK'!C37) + COUNTIF('LACEM Med OK'!$C:$C,'CH Med OK'!C37)</f>
        <v>0</v>
      </c>
    </row>
    <row r="38" spans="1:15" ht="13.5" customHeight="1">
      <c r="A38" s="15"/>
      <c r="B38" s="61"/>
      <c r="C38" s="15"/>
      <c r="D38" s="61"/>
      <c r="E38" s="61"/>
      <c r="F38" s="42"/>
      <c r="G38" s="65"/>
      <c r="H38" s="14"/>
      <c r="I38" s="59">
        <f>G38/30*H38*F38</f>
        <v>0</v>
      </c>
      <c r="J38" s="64"/>
      <c r="K38" s="64"/>
      <c r="O38" s="16">
        <f>COUNTIF('Sede Med Ok'!$C:$C,'CH Med OK'!C38) + COUNTIF('Barra Med OK'!$C:$C,'CH Med OK'!C38) + COUNTIF('Boca do Rio Med OK'!$C:$C,'CH Med OK'!C38) + COUNTIF('Brotas Med OK'!$C:$C,'CH Med OK'!C38) + COUNTIF('Cabula Med OK'!$C:$C,'CH Med OK'!C38) + COUNTIF('Cajazeiras Med OK'!$C:$C,'CH Med OK'!C38) + COUNTIF('Itapagipe Med OK'!$C:$C,'CH Med OK'!C38) + COUNTIF('Itapuã Med OK'!$C:$C,'CH Med OK'!C38) + COUNTIF('Liberdade Med OK'!$C:$C,'CH Med OK'!C38) + COUNTIF('Pau da Lima Med OK'!$C:$C,'CH Med OK'!C38) + COUNTIF('SCV Med OK'!$C:$C,'CH Med OK'!C38) + COUNTIF('Subúrbio Med OK'!$C:$C,'CH Med OK'!C38) + COUNTIF('DVIS Med OK'!$C:$C,'CH Med OK'!C38) + COUNTIF('CR Med OK'!$C:$C,'CH Med OK'!C38) + COUNTIF('CCZ Med OK'!$C:$C,'CH Med OK'!C38) + COUNTIF('DRCA Med OK'!$C:$C,'CH Med OK'!C38) + COUNTIF('SAMU Med OK'!$C:$C,'CH Med OK'!C38) + COUNTIF('ESPS Med OK'!$C:$C,'CH Med OK'!C38) + COUNTIF('LACEM Med OK'!$C:$C,'CH Med OK'!C38)</f>
        <v>0</v>
      </c>
    </row>
    <row r="39" spans="1:15" ht="13.5" customHeight="1">
      <c r="A39" s="38" t="s">
        <v>506</v>
      </c>
      <c r="B39" s="10"/>
      <c r="C39" s="10"/>
      <c r="D39" s="36"/>
      <c r="E39" s="36"/>
      <c r="F39" s="37"/>
      <c r="G39" s="36"/>
      <c r="H39" s="11">
        <f>SUM(H36:H38)</f>
        <v>2</v>
      </c>
      <c r="I39" s="148">
        <f>SUM(I36:I38)</f>
        <v>470</v>
      </c>
      <c r="J39" s="35"/>
      <c r="K39" s="35"/>
      <c r="O39" s="16">
        <f>COUNTIF('Sede Med Ok'!$C:$C,'CH Med OK'!C39) + COUNTIF('Barra Med OK'!$C:$C,'CH Med OK'!C39) + COUNTIF('Boca do Rio Med OK'!$C:$C,'CH Med OK'!C39) + COUNTIF('Brotas Med OK'!$C:$C,'CH Med OK'!C39) + COUNTIF('Cabula Med OK'!$C:$C,'CH Med OK'!C39) + COUNTIF('Cajazeiras Med OK'!$C:$C,'CH Med OK'!C39) + COUNTIF('Itapagipe Med OK'!$C:$C,'CH Med OK'!C39) + COUNTIF('Itapuã Med OK'!$C:$C,'CH Med OK'!C39) + COUNTIF('Liberdade Med OK'!$C:$C,'CH Med OK'!C39) + COUNTIF('Pau da Lima Med OK'!$C:$C,'CH Med OK'!C39) + COUNTIF('SCV Med OK'!$C:$C,'CH Med OK'!C39) + COUNTIF('Subúrbio Med OK'!$C:$C,'CH Med OK'!C39) + COUNTIF('DVIS Med OK'!$C:$C,'CH Med OK'!C39) + COUNTIF('CR Med OK'!$C:$C,'CH Med OK'!C39) + COUNTIF('CCZ Med OK'!$C:$C,'CH Med OK'!C39) + COUNTIF('DRCA Med OK'!$C:$C,'CH Med OK'!C39) + COUNTIF('SAMU Med OK'!$C:$C,'CH Med OK'!C39) + COUNTIF('ESPS Med OK'!$C:$C,'CH Med OK'!C39) + COUNTIF('LACEM Med OK'!$C:$C,'CH Med OK'!C39)</f>
        <v>0</v>
      </c>
    </row>
    <row r="40" spans="1:15" ht="13.5" customHeight="1">
      <c r="D40" s="20"/>
      <c r="E40" s="20"/>
      <c r="F40" s="19"/>
      <c r="G40" s="7"/>
      <c r="I40" s="7"/>
      <c r="J40" s="26"/>
      <c r="O40" s="16">
        <f>COUNTIF('Sede Med Ok'!$C:$C,'CH Med OK'!C40) + COUNTIF('Barra Med OK'!$C:$C,'CH Med OK'!C40) + COUNTIF('Boca do Rio Med OK'!$C:$C,'CH Med OK'!C40) + COUNTIF('Brotas Med OK'!$C:$C,'CH Med OK'!C40) + COUNTIF('Cabula Med OK'!$C:$C,'CH Med OK'!C40) + COUNTIF('Cajazeiras Med OK'!$C:$C,'CH Med OK'!C40) + COUNTIF('Itapagipe Med OK'!$C:$C,'CH Med OK'!C40) + COUNTIF('Itapuã Med OK'!$C:$C,'CH Med OK'!C40) + COUNTIF('Liberdade Med OK'!$C:$C,'CH Med OK'!C40) + COUNTIF('Pau da Lima Med OK'!$C:$C,'CH Med OK'!C40) + COUNTIF('SCV Med OK'!$C:$C,'CH Med OK'!C40) + COUNTIF('Subúrbio Med OK'!$C:$C,'CH Med OK'!C40) + COUNTIF('DVIS Med OK'!$C:$C,'CH Med OK'!C40) + COUNTIF('CR Med OK'!$C:$C,'CH Med OK'!C40) + COUNTIF('CCZ Med OK'!$C:$C,'CH Med OK'!C40) + COUNTIF('DRCA Med OK'!$C:$C,'CH Med OK'!C40) + COUNTIF('SAMU Med OK'!$C:$C,'CH Med OK'!C40) + COUNTIF('ESPS Med OK'!$C:$C,'CH Med OK'!C40) + COUNTIF('LACEM Med OK'!$C:$C,'CH Med OK'!C40)</f>
        <v>0</v>
      </c>
    </row>
    <row r="41" spans="1:15" ht="13.5" customHeight="1">
      <c r="A41" s="15" t="s">
        <v>18</v>
      </c>
      <c r="B41" s="61">
        <v>45536</v>
      </c>
      <c r="C41" s="14">
        <v>977</v>
      </c>
      <c r="D41" s="61">
        <v>45658</v>
      </c>
      <c r="E41" s="61">
        <v>45687</v>
      </c>
      <c r="F41" s="42">
        <f t="shared" ref="F41:F53" si="2">(E41-D41)+1</f>
        <v>30</v>
      </c>
      <c r="G41" s="65">
        <v>235</v>
      </c>
      <c r="H41" s="14">
        <v>1</v>
      </c>
      <c r="I41" s="59">
        <f t="shared" ref="I41:I51" si="3">G41/30*H41*F41</f>
        <v>235</v>
      </c>
      <c r="J41" s="56" t="s">
        <v>329</v>
      </c>
      <c r="K41" s="15"/>
      <c r="O41" s="16">
        <f>COUNTIF('Sede Med Ok'!$C:$C,'CH Med OK'!C41) + COUNTIF('Barra Med OK'!$C:$C,'CH Med OK'!C41) + COUNTIF('Boca do Rio Med OK'!$C:$C,'CH Med OK'!C41) + COUNTIF('Brotas Med OK'!$C:$C,'CH Med OK'!C41) + COUNTIF('Cabula Med OK'!$C:$C,'CH Med OK'!C41) + COUNTIF('Cajazeiras Med OK'!$C:$C,'CH Med OK'!C41) + COUNTIF('Itapagipe Med OK'!$C:$C,'CH Med OK'!C41) + COUNTIF('Itapuã Med OK'!$C:$C,'CH Med OK'!C41) + COUNTIF('Liberdade Med OK'!$C:$C,'CH Med OK'!C41) + COUNTIF('Pau da Lima Med OK'!$C:$C,'CH Med OK'!C41) + COUNTIF('SCV Med OK'!$C:$C,'CH Med OK'!C41) + COUNTIF('Subúrbio Med OK'!$C:$C,'CH Med OK'!C41) + COUNTIF('DVIS Med OK'!$C:$C,'CH Med OK'!C41) + COUNTIF('CR Med OK'!$C:$C,'CH Med OK'!C41) + COUNTIF('CCZ Med OK'!$C:$C,'CH Med OK'!C41) + COUNTIF('DRCA Med OK'!$C:$C,'CH Med OK'!C41) + COUNTIF('SAMU Med OK'!$C:$C,'CH Med OK'!C41) + COUNTIF('ESPS Med OK'!$C:$C,'CH Med OK'!C41) + COUNTIF('LACEM Med OK'!$C:$C,'CH Med OK'!C41)</f>
        <v>0</v>
      </c>
    </row>
    <row r="42" spans="1:15" ht="13.5" customHeight="1">
      <c r="A42" s="15" t="s">
        <v>18</v>
      </c>
      <c r="B42" s="61">
        <v>45536</v>
      </c>
      <c r="C42" s="14">
        <v>981</v>
      </c>
      <c r="D42" s="61">
        <v>45658</v>
      </c>
      <c r="E42" s="61">
        <v>45687</v>
      </c>
      <c r="F42" s="42">
        <f t="shared" si="2"/>
        <v>30</v>
      </c>
      <c r="G42" s="65">
        <v>235</v>
      </c>
      <c r="H42" s="14">
        <v>1</v>
      </c>
      <c r="I42" s="59">
        <f t="shared" si="3"/>
        <v>235</v>
      </c>
      <c r="J42" s="56" t="s">
        <v>328</v>
      </c>
      <c r="K42" s="15"/>
      <c r="O42" s="16">
        <f>COUNTIF('Sede Med Ok'!$C:$C,'CH Med OK'!C42) + COUNTIF('Barra Med OK'!$C:$C,'CH Med OK'!C42) + COUNTIF('Boca do Rio Med OK'!$C:$C,'CH Med OK'!C42) + COUNTIF('Brotas Med OK'!$C:$C,'CH Med OK'!C42) + COUNTIF('Cabula Med OK'!$C:$C,'CH Med OK'!C42) + COUNTIF('Cajazeiras Med OK'!$C:$C,'CH Med OK'!C42) + COUNTIF('Itapagipe Med OK'!$C:$C,'CH Med OK'!C42) + COUNTIF('Itapuã Med OK'!$C:$C,'CH Med OK'!C42) + COUNTIF('Liberdade Med OK'!$C:$C,'CH Med OK'!C42) + COUNTIF('Pau da Lima Med OK'!$C:$C,'CH Med OK'!C42) + COUNTIF('SCV Med OK'!$C:$C,'CH Med OK'!C42) + COUNTIF('Subúrbio Med OK'!$C:$C,'CH Med OK'!C42) + COUNTIF('DVIS Med OK'!$C:$C,'CH Med OK'!C42) + COUNTIF('CR Med OK'!$C:$C,'CH Med OK'!C42) + COUNTIF('CCZ Med OK'!$C:$C,'CH Med OK'!C42) + COUNTIF('DRCA Med OK'!$C:$C,'CH Med OK'!C42) + COUNTIF('SAMU Med OK'!$C:$C,'CH Med OK'!C42) + COUNTIF('ESPS Med OK'!$C:$C,'CH Med OK'!C42) + COUNTIF('LACEM Med OK'!$C:$C,'CH Med OK'!C42)</f>
        <v>0</v>
      </c>
    </row>
    <row r="43" spans="1:15" ht="13.5" customHeight="1">
      <c r="A43" s="15" t="s">
        <v>18</v>
      </c>
      <c r="B43" s="61">
        <v>45536</v>
      </c>
      <c r="C43" s="14">
        <v>967</v>
      </c>
      <c r="D43" s="61">
        <v>45658</v>
      </c>
      <c r="E43" s="61">
        <v>45687</v>
      </c>
      <c r="F43" s="42">
        <f t="shared" si="2"/>
        <v>30</v>
      </c>
      <c r="G43" s="65">
        <v>235</v>
      </c>
      <c r="H43" s="14">
        <v>1</v>
      </c>
      <c r="I43" s="59">
        <f t="shared" si="3"/>
        <v>235</v>
      </c>
      <c r="J43" s="56" t="s">
        <v>327</v>
      </c>
      <c r="K43" s="15"/>
      <c r="O43" s="16">
        <f>COUNTIF('Sede Med Ok'!$C:$C,'CH Med OK'!C43) + COUNTIF('Barra Med OK'!$C:$C,'CH Med OK'!C43) + COUNTIF('Boca do Rio Med OK'!$C:$C,'CH Med OK'!C43) + COUNTIF('Brotas Med OK'!$C:$C,'CH Med OK'!C43) + COUNTIF('Cabula Med OK'!$C:$C,'CH Med OK'!C43) + COUNTIF('Cajazeiras Med OK'!$C:$C,'CH Med OK'!C43) + COUNTIF('Itapagipe Med OK'!$C:$C,'CH Med OK'!C43) + COUNTIF('Itapuã Med OK'!$C:$C,'CH Med OK'!C43) + COUNTIF('Liberdade Med OK'!$C:$C,'CH Med OK'!C43) + COUNTIF('Pau da Lima Med OK'!$C:$C,'CH Med OK'!C43) + COUNTIF('SCV Med OK'!$C:$C,'CH Med OK'!C43) + COUNTIF('Subúrbio Med OK'!$C:$C,'CH Med OK'!C43) + COUNTIF('DVIS Med OK'!$C:$C,'CH Med OK'!C43) + COUNTIF('CR Med OK'!$C:$C,'CH Med OK'!C43) + COUNTIF('CCZ Med OK'!$C:$C,'CH Med OK'!C43) + COUNTIF('DRCA Med OK'!$C:$C,'CH Med OK'!C43) + COUNTIF('SAMU Med OK'!$C:$C,'CH Med OK'!C43) + COUNTIF('ESPS Med OK'!$C:$C,'CH Med OK'!C43) + COUNTIF('LACEM Med OK'!$C:$C,'CH Med OK'!C43)</f>
        <v>0</v>
      </c>
    </row>
    <row r="44" spans="1:15" ht="13.5" customHeight="1">
      <c r="A44" s="15" t="s">
        <v>18</v>
      </c>
      <c r="B44" s="61">
        <v>45536</v>
      </c>
      <c r="C44" s="14">
        <v>966</v>
      </c>
      <c r="D44" s="61">
        <v>45658</v>
      </c>
      <c r="E44" s="61">
        <v>45687</v>
      </c>
      <c r="F44" s="42">
        <f t="shared" si="2"/>
        <v>30</v>
      </c>
      <c r="G44" s="65">
        <v>235</v>
      </c>
      <c r="H44" s="14">
        <v>1</v>
      </c>
      <c r="I44" s="59">
        <f t="shared" si="3"/>
        <v>235</v>
      </c>
      <c r="J44" s="56" t="s">
        <v>358</v>
      </c>
      <c r="K44" s="15"/>
      <c r="O44" s="16">
        <f>COUNTIF('Sede Med Ok'!$C:$C,'CH Med OK'!C44) + COUNTIF('Barra Med OK'!$C:$C,'CH Med OK'!C44) + COUNTIF('Boca do Rio Med OK'!$C:$C,'CH Med OK'!C44) + COUNTIF('Brotas Med OK'!$C:$C,'CH Med OK'!C44) + COUNTIF('Cabula Med OK'!$C:$C,'CH Med OK'!C44) + COUNTIF('Cajazeiras Med OK'!$C:$C,'CH Med OK'!C44) + COUNTIF('Itapagipe Med OK'!$C:$C,'CH Med OK'!C44) + COUNTIF('Itapuã Med OK'!$C:$C,'CH Med OK'!C44) + COUNTIF('Liberdade Med OK'!$C:$C,'CH Med OK'!C44) + COUNTIF('Pau da Lima Med OK'!$C:$C,'CH Med OK'!C44) + COUNTIF('SCV Med OK'!$C:$C,'CH Med OK'!C44) + COUNTIF('Subúrbio Med OK'!$C:$C,'CH Med OK'!C44) + COUNTIF('DVIS Med OK'!$C:$C,'CH Med OK'!C44) + COUNTIF('CR Med OK'!$C:$C,'CH Med OK'!C44) + COUNTIF('CCZ Med OK'!$C:$C,'CH Med OK'!C44) + COUNTIF('DRCA Med OK'!$C:$C,'CH Med OK'!C44) + COUNTIF('SAMU Med OK'!$C:$C,'CH Med OK'!C44) + COUNTIF('ESPS Med OK'!$C:$C,'CH Med OK'!C44) + COUNTIF('LACEM Med OK'!$C:$C,'CH Med OK'!C44)</f>
        <v>0</v>
      </c>
    </row>
    <row r="45" spans="1:15" ht="13.5" customHeight="1">
      <c r="A45" s="15" t="s">
        <v>18</v>
      </c>
      <c r="B45" s="61">
        <v>45536</v>
      </c>
      <c r="C45" s="14">
        <v>984</v>
      </c>
      <c r="D45" s="61">
        <v>45658</v>
      </c>
      <c r="E45" s="61">
        <v>45687</v>
      </c>
      <c r="F45" s="42">
        <f t="shared" si="2"/>
        <v>30</v>
      </c>
      <c r="G45" s="65">
        <v>235</v>
      </c>
      <c r="H45" s="14">
        <v>1</v>
      </c>
      <c r="I45" s="59">
        <f t="shared" si="3"/>
        <v>235</v>
      </c>
      <c r="J45" s="56" t="s">
        <v>266</v>
      </c>
      <c r="K45" s="15"/>
      <c r="O45" s="16">
        <f>COUNTIF('Sede Med Ok'!$C:$C,'CH Med OK'!C45) + COUNTIF('Barra Med OK'!$C:$C,'CH Med OK'!C45) + COUNTIF('Boca do Rio Med OK'!$C:$C,'CH Med OK'!C45) + COUNTIF('Brotas Med OK'!$C:$C,'CH Med OK'!C45) + COUNTIF('Cabula Med OK'!$C:$C,'CH Med OK'!C45) + COUNTIF('Cajazeiras Med OK'!$C:$C,'CH Med OK'!C45) + COUNTIF('Itapagipe Med OK'!$C:$C,'CH Med OK'!C45) + COUNTIF('Itapuã Med OK'!$C:$C,'CH Med OK'!C45) + COUNTIF('Liberdade Med OK'!$C:$C,'CH Med OK'!C45) + COUNTIF('Pau da Lima Med OK'!$C:$C,'CH Med OK'!C45) + COUNTIF('SCV Med OK'!$C:$C,'CH Med OK'!C45) + COUNTIF('Subúrbio Med OK'!$C:$C,'CH Med OK'!C45) + COUNTIF('DVIS Med OK'!$C:$C,'CH Med OK'!C45) + COUNTIF('CR Med OK'!$C:$C,'CH Med OK'!C45) + COUNTIF('CCZ Med OK'!$C:$C,'CH Med OK'!C45) + COUNTIF('DRCA Med OK'!$C:$C,'CH Med OK'!C45) + COUNTIF('SAMU Med OK'!$C:$C,'CH Med OK'!C45) + COUNTIF('ESPS Med OK'!$C:$C,'CH Med OK'!C45) + COUNTIF('LACEM Med OK'!$C:$C,'CH Med OK'!C45)</f>
        <v>0</v>
      </c>
    </row>
    <row r="46" spans="1:15" ht="13.5" customHeight="1">
      <c r="A46" s="15" t="s">
        <v>18</v>
      </c>
      <c r="B46" s="61">
        <v>45536</v>
      </c>
      <c r="C46" s="14">
        <v>11328</v>
      </c>
      <c r="D46" s="61">
        <v>45658</v>
      </c>
      <c r="E46" s="61">
        <v>45687</v>
      </c>
      <c r="F46" s="42">
        <f t="shared" si="2"/>
        <v>30</v>
      </c>
      <c r="G46" s="65">
        <v>235</v>
      </c>
      <c r="H46" s="14">
        <v>1</v>
      </c>
      <c r="I46" s="59">
        <f t="shared" si="3"/>
        <v>235</v>
      </c>
      <c r="J46" s="56" t="s">
        <v>216</v>
      </c>
      <c r="K46" s="15"/>
      <c r="O46" s="16">
        <f>COUNTIF('Sede Med Ok'!$C:$C,'CH Med OK'!C46) + COUNTIF('Barra Med OK'!$C:$C,'CH Med OK'!C46) + COUNTIF('Boca do Rio Med OK'!$C:$C,'CH Med OK'!C46) + COUNTIF('Brotas Med OK'!$C:$C,'CH Med OK'!C46) + COUNTIF('Cabula Med OK'!$C:$C,'CH Med OK'!C46) + COUNTIF('Cajazeiras Med OK'!$C:$C,'CH Med OK'!C46) + COUNTIF('Itapagipe Med OK'!$C:$C,'CH Med OK'!C46) + COUNTIF('Itapuã Med OK'!$C:$C,'CH Med OK'!C46) + COUNTIF('Liberdade Med OK'!$C:$C,'CH Med OK'!C46) + COUNTIF('Pau da Lima Med OK'!$C:$C,'CH Med OK'!C46) + COUNTIF('SCV Med OK'!$C:$C,'CH Med OK'!C46) + COUNTIF('Subúrbio Med OK'!$C:$C,'CH Med OK'!C46) + COUNTIF('DVIS Med OK'!$C:$C,'CH Med OK'!C46) + COUNTIF('CR Med OK'!$C:$C,'CH Med OK'!C46) + COUNTIF('CCZ Med OK'!$C:$C,'CH Med OK'!C46) + COUNTIF('DRCA Med OK'!$C:$C,'CH Med OK'!C46) + COUNTIF('SAMU Med OK'!$C:$C,'CH Med OK'!C46) + COUNTIF('ESPS Med OK'!$C:$C,'CH Med OK'!C46) + COUNTIF('LACEM Med OK'!$C:$C,'CH Med OK'!C46)</f>
        <v>0</v>
      </c>
    </row>
    <row r="47" spans="1:15" ht="13.5" customHeight="1">
      <c r="A47" s="15" t="s">
        <v>18</v>
      </c>
      <c r="B47" s="61">
        <v>45536</v>
      </c>
      <c r="C47" s="14">
        <v>1938</v>
      </c>
      <c r="D47" s="61">
        <v>45658</v>
      </c>
      <c r="E47" s="61">
        <v>45687</v>
      </c>
      <c r="F47" s="42">
        <f t="shared" si="2"/>
        <v>30</v>
      </c>
      <c r="G47" s="65">
        <v>235</v>
      </c>
      <c r="H47" s="14">
        <v>1</v>
      </c>
      <c r="I47" s="59">
        <f t="shared" si="3"/>
        <v>235</v>
      </c>
      <c r="J47" s="56" t="s">
        <v>272</v>
      </c>
      <c r="K47" s="15"/>
      <c r="O47" s="16">
        <f>COUNTIF('Sede Med Ok'!$C:$C,'CH Med OK'!C47) + COUNTIF('Barra Med OK'!$C:$C,'CH Med OK'!C47) + COUNTIF('Boca do Rio Med OK'!$C:$C,'CH Med OK'!C47) + COUNTIF('Brotas Med OK'!$C:$C,'CH Med OK'!C47) + COUNTIF('Cabula Med OK'!$C:$C,'CH Med OK'!C47) + COUNTIF('Cajazeiras Med OK'!$C:$C,'CH Med OK'!C47) + COUNTIF('Itapagipe Med OK'!$C:$C,'CH Med OK'!C47) + COUNTIF('Itapuã Med OK'!$C:$C,'CH Med OK'!C47) + COUNTIF('Liberdade Med OK'!$C:$C,'CH Med OK'!C47) + COUNTIF('Pau da Lima Med OK'!$C:$C,'CH Med OK'!C47) + COUNTIF('SCV Med OK'!$C:$C,'CH Med OK'!C47) + COUNTIF('Subúrbio Med OK'!$C:$C,'CH Med OK'!C47) + COUNTIF('DVIS Med OK'!$C:$C,'CH Med OK'!C47) + COUNTIF('CR Med OK'!$C:$C,'CH Med OK'!C47) + COUNTIF('CCZ Med OK'!$C:$C,'CH Med OK'!C47) + COUNTIF('DRCA Med OK'!$C:$C,'CH Med OK'!C47) + COUNTIF('SAMU Med OK'!$C:$C,'CH Med OK'!C47) + COUNTIF('ESPS Med OK'!$C:$C,'CH Med OK'!C47) + COUNTIF('LACEM Med OK'!$C:$C,'CH Med OK'!C47)</f>
        <v>0</v>
      </c>
    </row>
    <row r="48" spans="1:15" ht="13.5" customHeight="1">
      <c r="A48" s="15" t="s">
        <v>18</v>
      </c>
      <c r="B48" s="61">
        <v>45536</v>
      </c>
      <c r="C48" s="14">
        <v>8140</v>
      </c>
      <c r="D48" s="61">
        <v>45658</v>
      </c>
      <c r="E48" s="61">
        <v>45687</v>
      </c>
      <c r="F48" s="42">
        <f t="shared" si="2"/>
        <v>30</v>
      </c>
      <c r="G48" s="65">
        <v>235</v>
      </c>
      <c r="H48" s="14">
        <v>1</v>
      </c>
      <c r="I48" s="59">
        <f t="shared" si="3"/>
        <v>235</v>
      </c>
      <c r="J48" s="54" t="s">
        <v>505</v>
      </c>
      <c r="K48" s="15"/>
      <c r="O48" s="16">
        <f>COUNTIF('Sede Med Ok'!$C:$C,'CH Med OK'!C48) + COUNTIF('Barra Med OK'!$C:$C,'CH Med OK'!C48) + COUNTIF('Boca do Rio Med OK'!$C:$C,'CH Med OK'!C48) + COUNTIF('Brotas Med OK'!$C:$C,'CH Med OK'!C48) + COUNTIF('Cabula Med OK'!$C:$C,'CH Med OK'!C48) + COUNTIF('Cajazeiras Med OK'!$C:$C,'CH Med OK'!C48) + COUNTIF('Itapagipe Med OK'!$C:$C,'CH Med OK'!C48) + COUNTIF('Itapuã Med OK'!$C:$C,'CH Med OK'!C48) + COUNTIF('Liberdade Med OK'!$C:$C,'CH Med OK'!C48) + COUNTIF('Pau da Lima Med OK'!$C:$C,'CH Med OK'!C48) + COUNTIF('SCV Med OK'!$C:$C,'CH Med OK'!C48) + COUNTIF('Subúrbio Med OK'!$C:$C,'CH Med OK'!C48) + COUNTIF('DVIS Med OK'!$C:$C,'CH Med OK'!C48) + COUNTIF('CR Med OK'!$C:$C,'CH Med OK'!C48) + COUNTIF('CCZ Med OK'!$C:$C,'CH Med OK'!C48) + COUNTIF('DRCA Med OK'!$C:$C,'CH Med OK'!C48) + COUNTIF('SAMU Med OK'!$C:$C,'CH Med OK'!C48) + COUNTIF('ESPS Med OK'!$C:$C,'CH Med OK'!C48) + COUNTIF('LACEM Med OK'!$C:$C,'CH Med OK'!C48)</f>
        <v>0</v>
      </c>
    </row>
    <row r="49" spans="1:15" ht="13.5" customHeight="1">
      <c r="A49" s="15" t="s">
        <v>18</v>
      </c>
      <c r="B49" s="61">
        <v>45536</v>
      </c>
      <c r="C49" s="14">
        <v>11938</v>
      </c>
      <c r="D49" s="61">
        <v>45658</v>
      </c>
      <c r="E49" s="61">
        <v>45687</v>
      </c>
      <c r="F49" s="42">
        <f t="shared" si="2"/>
        <v>30</v>
      </c>
      <c r="G49" s="65">
        <v>235</v>
      </c>
      <c r="H49" s="14">
        <v>1</v>
      </c>
      <c r="I49" s="59">
        <f t="shared" si="3"/>
        <v>235</v>
      </c>
      <c r="J49" s="52" t="s">
        <v>504</v>
      </c>
      <c r="K49" s="15"/>
      <c r="O49" s="16">
        <f>COUNTIF('Sede Med Ok'!$C:$C,'CH Med OK'!C49) + COUNTIF('Barra Med OK'!$C:$C,'CH Med OK'!C49) + COUNTIF('Boca do Rio Med OK'!$C:$C,'CH Med OK'!C49) + COUNTIF('Brotas Med OK'!$C:$C,'CH Med OK'!C49) + COUNTIF('Cabula Med OK'!$C:$C,'CH Med OK'!C49) + COUNTIF('Cajazeiras Med OK'!$C:$C,'CH Med OK'!C49) + COUNTIF('Itapagipe Med OK'!$C:$C,'CH Med OK'!C49) + COUNTIF('Itapuã Med OK'!$C:$C,'CH Med OK'!C49) + COUNTIF('Liberdade Med OK'!$C:$C,'CH Med OK'!C49) + COUNTIF('Pau da Lima Med OK'!$C:$C,'CH Med OK'!C49) + COUNTIF('SCV Med OK'!$C:$C,'CH Med OK'!C49) + COUNTIF('Subúrbio Med OK'!$C:$C,'CH Med OK'!C49) + COUNTIF('DVIS Med OK'!$C:$C,'CH Med OK'!C49) + COUNTIF('CR Med OK'!$C:$C,'CH Med OK'!C49) + COUNTIF('CCZ Med OK'!$C:$C,'CH Med OK'!C49) + COUNTIF('DRCA Med OK'!$C:$C,'CH Med OK'!C49) + COUNTIF('SAMU Med OK'!$C:$C,'CH Med OK'!C49) + COUNTIF('ESPS Med OK'!$C:$C,'CH Med OK'!C49) + COUNTIF('LACEM Med OK'!$C:$C,'CH Med OK'!C49)</f>
        <v>0</v>
      </c>
    </row>
    <row r="50" spans="1:15" ht="13.5" customHeight="1">
      <c r="A50" s="15" t="s">
        <v>18</v>
      </c>
      <c r="B50" s="61">
        <v>45536</v>
      </c>
      <c r="C50" s="14">
        <v>12018</v>
      </c>
      <c r="D50" s="61">
        <v>45658</v>
      </c>
      <c r="E50" s="61">
        <v>45687</v>
      </c>
      <c r="F50" s="42">
        <f t="shared" si="2"/>
        <v>30</v>
      </c>
      <c r="G50" s="65">
        <v>235</v>
      </c>
      <c r="H50" s="14">
        <v>1</v>
      </c>
      <c r="I50" s="59">
        <f t="shared" si="3"/>
        <v>235</v>
      </c>
      <c r="J50" s="52" t="s">
        <v>503</v>
      </c>
      <c r="K50" s="15"/>
      <c r="O50" s="16">
        <f>COUNTIF('Sede Med Ok'!$C:$C,'CH Med OK'!C50) + COUNTIF('Barra Med OK'!$C:$C,'CH Med OK'!C50) + COUNTIF('Boca do Rio Med OK'!$C:$C,'CH Med OK'!C50) + COUNTIF('Brotas Med OK'!$C:$C,'CH Med OK'!C50) + COUNTIF('Cabula Med OK'!$C:$C,'CH Med OK'!C50) + COUNTIF('Cajazeiras Med OK'!$C:$C,'CH Med OK'!C50) + COUNTIF('Itapagipe Med OK'!$C:$C,'CH Med OK'!C50) + COUNTIF('Itapuã Med OK'!$C:$C,'CH Med OK'!C50) + COUNTIF('Liberdade Med OK'!$C:$C,'CH Med OK'!C50) + COUNTIF('Pau da Lima Med OK'!$C:$C,'CH Med OK'!C50) + COUNTIF('SCV Med OK'!$C:$C,'CH Med OK'!C50) + COUNTIF('Subúrbio Med OK'!$C:$C,'CH Med OK'!C50) + COUNTIF('DVIS Med OK'!$C:$C,'CH Med OK'!C50) + COUNTIF('CR Med OK'!$C:$C,'CH Med OK'!C50) + COUNTIF('CCZ Med OK'!$C:$C,'CH Med OK'!C50) + COUNTIF('DRCA Med OK'!$C:$C,'CH Med OK'!C50) + COUNTIF('SAMU Med OK'!$C:$C,'CH Med OK'!C50) + COUNTIF('ESPS Med OK'!$C:$C,'CH Med OK'!C50) + COUNTIF('LACEM Med OK'!$C:$C,'CH Med OK'!C50)</f>
        <v>0</v>
      </c>
    </row>
    <row r="51" spans="1:15" ht="13.5" customHeight="1">
      <c r="A51" s="15" t="s">
        <v>18</v>
      </c>
      <c r="B51" s="61">
        <v>45536</v>
      </c>
      <c r="C51" s="14">
        <v>11937</v>
      </c>
      <c r="D51" s="61">
        <v>45658</v>
      </c>
      <c r="E51" s="61">
        <v>45687</v>
      </c>
      <c r="F51" s="42">
        <f t="shared" si="2"/>
        <v>30</v>
      </c>
      <c r="G51" s="65">
        <v>235</v>
      </c>
      <c r="H51" s="14">
        <v>1</v>
      </c>
      <c r="I51" s="59">
        <f t="shared" si="3"/>
        <v>235</v>
      </c>
      <c r="J51" s="54" t="s">
        <v>502</v>
      </c>
      <c r="K51" s="15"/>
      <c r="O51" s="16">
        <f>COUNTIF('Sede Med Ok'!$C:$C,'CH Med OK'!C51) + COUNTIF('Barra Med OK'!$C:$C,'CH Med OK'!C51) + COUNTIF('Boca do Rio Med OK'!$C:$C,'CH Med OK'!C51) + COUNTIF('Brotas Med OK'!$C:$C,'CH Med OK'!C51) + COUNTIF('Cabula Med OK'!$C:$C,'CH Med OK'!C51) + COUNTIF('Cajazeiras Med OK'!$C:$C,'CH Med OK'!C51) + COUNTIF('Itapagipe Med OK'!$C:$C,'CH Med OK'!C51) + COUNTIF('Itapuã Med OK'!$C:$C,'CH Med OK'!C51) + COUNTIF('Liberdade Med OK'!$C:$C,'CH Med OK'!C51) + COUNTIF('Pau da Lima Med OK'!$C:$C,'CH Med OK'!C51) + COUNTIF('SCV Med OK'!$C:$C,'CH Med OK'!C51) + COUNTIF('Subúrbio Med OK'!$C:$C,'CH Med OK'!C51) + COUNTIF('DVIS Med OK'!$C:$C,'CH Med OK'!C51) + COUNTIF('CR Med OK'!$C:$C,'CH Med OK'!C51) + COUNTIF('CCZ Med OK'!$C:$C,'CH Med OK'!C51) + COUNTIF('DRCA Med OK'!$C:$C,'CH Med OK'!C51) + COUNTIF('SAMU Med OK'!$C:$C,'CH Med OK'!C51) + COUNTIF('ESPS Med OK'!$C:$C,'CH Med OK'!C51) + COUNTIF('LACEM Med OK'!$C:$C,'CH Med OK'!C51)</f>
        <v>0</v>
      </c>
    </row>
    <row r="52" spans="1:15" ht="13.5" customHeight="1">
      <c r="A52" s="15" t="s">
        <v>17</v>
      </c>
      <c r="B52" s="61">
        <v>45536</v>
      </c>
      <c r="C52" s="14">
        <v>11551</v>
      </c>
      <c r="D52" s="61">
        <v>45658</v>
      </c>
      <c r="E52" s="61">
        <v>45687</v>
      </c>
      <c r="F52" s="42">
        <f t="shared" si="2"/>
        <v>30</v>
      </c>
      <c r="G52" s="65">
        <v>238</v>
      </c>
      <c r="H52" s="14">
        <v>1</v>
      </c>
      <c r="I52" s="59">
        <f>G52/30*H52*F52</f>
        <v>238</v>
      </c>
      <c r="J52" s="54" t="s">
        <v>501</v>
      </c>
      <c r="K52" s="15"/>
      <c r="O52" s="16">
        <f>COUNTIF('Sede Med Ok'!$C:$C,'CH Med OK'!C52) + COUNTIF('Barra Med OK'!$C:$C,'CH Med OK'!C52) + COUNTIF('Boca do Rio Med OK'!$C:$C,'CH Med OK'!C52) + COUNTIF('Brotas Med OK'!$C:$C,'CH Med OK'!C52) + COUNTIF('Cabula Med OK'!$C:$C,'CH Med OK'!C52) + COUNTIF('Cajazeiras Med OK'!$C:$C,'CH Med OK'!C52) + COUNTIF('Itapagipe Med OK'!$C:$C,'CH Med OK'!C52) + COUNTIF('Itapuã Med OK'!$C:$C,'CH Med OK'!C52) + COUNTIF('Liberdade Med OK'!$C:$C,'CH Med OK'!C52) + COUNTIF('Pau da Lima Med OK'!$C:$C,'CH Med OK'!C52) + COUNTIF('SCV Med OK'!$C:$C,'CH Med OK'!C52) + COUNTIF('Subúrbio Med OK'!$C:$C,'CH Med OK'!C52) + COUNTIF('DVIS Med OK'!$C:$C,'CH Med OK'!C52) + COUNTIF('CR Med OK'!$C:$C,'CH Med OK'!C52) + COUNTIF('CCZ Med OK'!$C:$C,'CH Med OK'!C52) + COUNTIF('DRCA Med OK'!$C:$C,'CH Med OK'!C52) + COUNTIF('SAMU Med OK'!$C:$C,'CH Med OK'!C52) + COUNTIF('ESPS Med OK'!$C:$C,'CH Med OK'!C52) + COUNTIF('LACEM Med OK'!$C:$C,'CH Med OK'!C52)</f>
        <v>0</v>
      </c>
    </row>
    <row r="53" spans="1:15" ht="13.5" customHeight="1">
      <c r="A53" s="15" t="s">
        <v>14</v>
      </c>
      <c r="B53" s="61">
        <v>45536</v>
      </c>
      <c r="C53" s="14">
        <v>12151</v>
      </c>
      <c r="D53" s="61">
        <v>45658</v>
      </c>
      <c r="E53" s="61">
        <v>45687</v>
      </c>
      <c r="F53" s="42">
        <f t="shared" si="2"/>
        <v>30</v>
      </c>
      <c r="G53" s="65">
        <v>347</v>
      </c>
      <c r="H53" s="14">
        <v>1</v>
      </c>
      <c r="I53" s="59">
        <f>G53/30*H53*F53</f>
        <v>347</v>
      </c>
      <c r="J53" s="52" t="s">
        <v>500</v>
      </c>
      <c r="K53" s="15"/>
      <c r="O53" s="16">
        <f>COUNTIF('Sede Med Ok'!$C:$C,'CH Med OK'!C53) + COUNTIF('Barra Med OK'!$C:$C,'CH Med OK'!C53) + COUNTIF('Boca do Rio Med OK'!$C:$C,'CH Med OK'!C53) + COUNTIF('Brotas Med OK'!$C:$C,'CH Med OK'!C53) + COUNTIF('Cabula Med OK'!$C:$C,'CH Med OK'!C53) + COUNTIF('Cajazeiras Med OK'!$C:$C,'CH Med OK'!C53) + COUNTIF('Itapagipe Med OK'!$C:$C,'CH Med OK'!C53) + COUNTIF('Itapuã Med OK'!$C:$C,'CH Med OK'!C53) + COUNTIF('Liberdade Med OK'!$C:$C,'CH Med OK'!C53) + COUNTIF('Pau da Lima Med OK'!$C:$C,'CH Med OK'!C53) + COUNTIF('SCV Med OK'!$C:$C,'CH Med OK'!C53) + COUNTIF('Subúrbio Med OK'!$C:$C,'CH Med OK'!C53) + COUNTIF('DVIS Med OK'!$C:$C,'CH Med OK'!C53) + COUNTIF('CR Med OK'!$C:$C,'CH Med OK'!C53) + COUNTIF('CCZ Med OK'!$C:$C,'CH Med OK'!C53) + COUNTIF('DRCA Med OK'!$C:$C,'CH Med OK'!C53) + COUNTIF('SAMU Med OK'!$C:$C,'CH Med OK'!C53) + COUNTIF('ESPS Med OK'!$C:$C,'CH Med OK'!C53) + COUNTIF('LACEM Med OK'!$C:$C,'CH Med OK'!C53)</f>
        <v>0</v>
      </c>
    </row>
    <row r="54" spans="1:15" ht="13.5" customHeight="1">
      <c r="A54" s="15"/>
      <c r="B54" s="14"/>
      <c r="C54" s="15"/>
      <c r="D54" s="66"/>
      <c r="E54" s="66"/>
      <c r="F54" s="42"/>
      <c r="G54" s="68"/>
      <c r="H54" s="15"/>
      <c r="I54" s="68"/>
      <c r="J54" s="64"/>
      <c r="K54" s="15"/>
      <c r="O54" s="16">
        <f>COUNTIF('Sede Med Ok'!$C:$C,'CH Med OK'!C54) + COUNTIF('Barra Med OK'!$C:$C,'CH Med OK'!C54) + COUNTIF('Boca do Rio Med OK'!$C:$C,'CH Med OK'!C54) + COUNTIF('Brotas Med OK'!$C:$C,'CH Med OK'!C54) + COUNTIF('Cabula Med OK'!$C:$C,'CH Med OK'!C54) + COUNTIF('Cajazeiras Med OK'!$C:$C,'CH Med OK'!C54) + COUNTIF('Itapagipe Med OK'!$C:$C,'CH Med OK'!C54) + COUNTIF('Itapuã Med OK'!$C:$C,'CH Med OK'!C54) + COUNTIF('Liberdade Med OK'!$C:$C,'CH Med OK'!C54) + COUNTIF('Pau da Lima Med OK'!$C:$C,'CH Med OK'!C54) + COUNTIF('SCV Med OK'!$C:$C,'CH Med OK'!C54) + COUNTIF('Subúrbio Med OK'!$C:$C,'CH Med OK'!C54) + COUNTIF('DVIS Med OK'!$C:$C,'CH Med OK'!C54) + COUNTIF('CR Med OK'!$C:$C,'CH Med OK'!C54) + COUNTIF('CCZ Med OK'!$C:$C,'CH Med OK'!C54) + COUNTIF('DRCA Med OK'!$C:$C,'CH Med OK'!C54) + COUNTIF('SAMU Med OK'!$C:$C,'CH Med OK'!C54) + COUNTIF('ESPS Med OK'!$C:$C,'CH Med OK'!C54) + COUNTIF('LACEM Med OK'!$C:$C,'CH Med OK'!C54)</f>
        <v>0</v>
      </c>
    </row>
    <row r="55" spans="1:15" ht="13.5" customHeight="1">
      <c r="A55" s="38" t="s">
        <v>499</v>
      </c>
      <c r="B55" s="10"/>
      <c r="C55" s="10"/>
      <c r="D55" s="36"/>
      <c r="E55" s="36"/>
      <c r="F55" s="37"/>
      <c r="G55" s="36"/>
      <c r="H55" s="11">
        <f>SUM(H41:H54)</f>
        <v>13</v>
      </c>
      <c r="I55" s="148">
        <f>SUM(I41:I54)</f>
        <v>3170</v>
      </c>
      <c r="J55" s="35"/>
      <c r="K55" s="35"/>
      <c r="O55" s="16">
        <f>COUNTIF('Sede Med Ok'!$C:$C,'CH Med OK'!C55) + COUNTIF('Barra Med OK'!$C:$C,'CH Med OK'!C55) + COUNTIF('Boca do Rio Med OK'!$C:$C,'CH Med OK'!C55) + COUNTIF('Brotas Med OK'!$C:$C,'CH Med OK'!C55) + COUNTIF('Cabula Med OK'!$C:$C,'CH Med OK'!C55) + COUNTIF('Cajazeiras Med OK'!$C:$C,'CH Med OK'!C55) + COUNTIF('Itapagipe Med OK'!$C:$C,'CH Med OK'!C55) + COUNTIF('Itapuã Med OK'!$C:$C,'CH Med OK'!C55) + COUNTIF('Liberdade Med OK'!$C:$C,'CH Med OK'!C55) + COUNTIF('Pau da Lima Med OK'!$C:$C,'CH Med OK'!C55) + COUNTIF('SCV Med OK'!$C:$C,'CH Med OK'!C55) + COUNTIF('Subúrbio Med OK'!$C:$C,'CH Med OK'!C55) + COUNTIF('DVIS Med OK'!$C:$C,'CH Med OK'!C55) + COUNTIF('CR Med OK'!$C:$C,'CH Med OK'!C55) + COUNTIF('CCZ Med OK'!$C:$C,'CH Med OK'!C55) + COUNTIF('DRCA Med OK'!$C:$C,'CH Med OK'!C55) + COUNTIF('SAMU Med OK'!$C:$C,'CH Med OK'!C55) + COUNTIF('ESPS Med OK'!$C:$C,'CH Med OK'!C55) + COUNTIF('LACEM Med OK'!$C:$C,'CH Med OK'!C55)</f>
        <v>0</v>
      </c>
    </row>
    <row r="56" spans="1:15" ht="13.5" customHeight="1">
      <c r="D56" s="20"/>
      <c r="E56" s="20"/>
      <c r="F56" s="19"/>
      <c r="G56" s="7"/>
      <c r="I56" s="7"/>
      <c r="J56" s="26"/>
      <c r="O56" s="16">
        <f>COUNTIF('Sede Med Ok'!$C:$C,'CH Med OK'!C56) + COUNTIF('Barra Med OK'!$C:$C,'CH Med OK'!C56) + COUNTIF('Boca do Rio Med OK'!$C:$C,'CH Med OK'!C56) + COUNTIF('Brotas Med OK'!$C:$C,'CH Med OK'!C56) + COUNTIF('Cabula Med OK'!$C:$C,'CH Med OK'!C56) + COUNTIF('Cajazeiras Med OK'!$C:$C,'CH Med OK'!C56) + COUNTIF('Itapagipe Med OK'!$C:$C,'CH Med OK'!C56) + COUNTIF('Itapuã Med OK'!$C:$C,'CH Med OK'!C56) + COUNTIF('Liberdade Med OK'!$C:$C,'CH Med OK'!C56) + COUNTIF('Pau da Lima Med OK'!$C:$C,'CH Med OK'!C56) + COUNTIF('SCV Med OK'!$C:$C,'CH Med OK'!C56) + COUNTIF('Subúrbio Med OK'!$C:$C,'CH Med OK'!C56) + COUNTIF('DVIS Med OK'!$C:$C,'CH Med OK'!C56) + COUNTIF('CR Med OK'!$C:$C,'CH Med OK'!C56) + COUNTIF('CCZ Med OK'!$C:$C,'CH Med OK'!C56) + COUNTIF('DRCA Med OK'!$C:$C,'CH Med OK'!C56) + COUNTIF('SAMU Med OK'!$C:$C,'CH Med OK'!C56) + COUNTIF('ESPS Med OK'!$C:$C,'CH Med OK'!C56) + COUNTIF('LACEM Med OK'!$C:$C,'CH Med OK'!C56)</f>
        <v>0</v>
      </c>
    </row>
    <row r="57" spans="1:15" ht="13.5" customHeight="1">
      <c r="A57" s="15" t="s">
        <v>18</v>
      </c>
      <c r="B57" s="61">
        <v>45536</v>
      </c>
      <c r="C57" s="14">
        <v>8159</v>
      </c>
      <c r="D57" s="61">
        <v>45658</v>
      </c>
      <c r="E57" s="61">
        <v>45687</v>
      </c>
      <c r="F57" s="42">
        <f t="shared" ref="F57:F62" si="4">(E57-D57)+1</f>
        <v>30</v>
      </c>
      <c r="G57" s="65">
        <v>235</v>
      </c>
      <c r="H57" s="14">
        <v>1</v>
      </c>
      <c r="I57" s="59">
        <f t="shared" ref="I57:I62" si="5">G57/30*H57*F57</f>
        <v>235</v>
      </c>
      <c r="J57" s="56" t="s">
        <v>313</v>
      </c>
      <c r="K57" s="15"/>
      <c r="O57" s="16">
        <f>COUNTIF('Sede Med Ok'!$C:$C,'CH Med OK'!C57) + COUNTIF('Barra Med OK'!$C:$C,'CH Med OK'!C57) + COUNTIF('Boca do Rio Med OK'!$C:$C,'CH Med OK'!C57) + COUNTIF('Brotas Med OK'!$C:$C,'CH Med OK'!C57) + COUNTIF('Cabula Med OK'!$C:$C,'CH Med OK'!C57) + COUNTIF('Cajazeiras Med OK'!$C:$C,'CH Med OK'!C57) + COUNTIF('Itapagipe Med OK'!$C:$C,'CH Med OK'!C57) + COUNTIF('Itapuã Med OK'!$C:$C,'CH Med OK'!C57) + COUNTIF('Liberdade Med OK'!$C:$C,'CH Med OK'!C57) + COUNTIF('Pau da Lima Med OK'!$C:$C,'CH Med OK'!C57) + COUNTIF('SCV Med OK'!$C:$C,'CH Med OK'!C57) + COUNTIF('Subúrbio Med OK'!$C:$C,'CH Med OK'!C57) + COUNTIF('DVIS Med OK'!$C:$C,'CH Med OK'!C57) + COUNTIF('CR Med OK'!$C:$C,'CH Med OK'!C57) + COUNTIF('CCZ Med OK'!$C:$C,'CH Med OK'!C57) + COUNTIF('DRCA Med OK'!$C:$C,'CH Med OK'!C57) + COUNTIF('SAMU Med OK'!$C:$C,'CH Med OK'!C57) + COUNTIF('ESPS Med OK'!$C:$C,'CH Med OK'!C57) + COUNTIF('LACEM Med OK'!$C:$C,'CH Med OK'!C57)</f>
        <v>0</v>
      </c>
    </row>
    <row r="58" spans="1:15" ht="13.5" customHeight="1">
      <c r="A58" s="15" t="s">
        <v>18</v>
      </c>
      <c r="B58" s="61">
        <v>45536</v>
      </c>
      <c r="C58" s="14">
        <v>301</v>
      </c>
      <c r="D58" s="61">
        <v>45658</v>
      </c>
      <c r="E58" s="61">
        <v>45687</v>
      </c>
      <c r="F58" s="42">
        <f t="shared" si="4"/>
        <v>30</v>
      </c>
      <c r="G58" s="65">
        <v>235</v>
      </c>
      <c r="H58" s="14">
        <v>1</v>
      </c>
      <c r="I58" s="59">
        <f t="shared" si="5"/>
        <v>235</v>
      </c>
      <c r="J58" s="56" t="s">
        <v>392</v>
      </c>
      <c r="K58" s="15"/>
      <c r="O58" s="16">
        <f>COUNTIF('Sede Med Ok'!$C:$C,'CH Med OK'!C58) + COUNTIF('Barra Med OK'!$C:$C,'CH Med OK'!C58) + COUNTIF('Boca do Rio Med OK'!$C:$C,'CH Med OK'!C58) + COUNTIF('Brotas Med OK'!$C:$C,'CH Med OK'!C58) + COUNTIF('Cabula Med OK'!$C:$C,'CH Med OK'!C58) + COUNTIF('Cajazeiras Med OK'!$C:$C,'CH Med OK'!C58) + COUNTIF('Itapagipe Med OK'!$C:$C,'CH Med OK'!C58) + COUNTIF('Itapuã Med OK'!$C:$C,'CH Med OK'!C58) + COUNTIF('Liberdade Med OK'!$C:$C,'CH Med OK'!C58) + COUNTIF('Pau da Lima Med OK'!$C:$C,'CH Med OK'!C58) + COUNTIF('SCV Med OK'!$C:$C,'CH Med OK'!C58) + COUNTIF('Subúrbio Med OK'!$C:$C,'CH Med OK'!C58) + COUNTIF('DVIS Med OK'!$C:$C,'CH Med OK'!C58) + COUNTIF('CR Med OK'!$C:$C,'CH Med OK'!C58) + COUNTIF('CCZ Med OK'!$C:$C,'CH Med OK'!C58) + COUNTIF('DRCA Med OK'!$C:$C,'CH Med OK'!C58) + COUNTIF('SAMU Med OK'!$C:$C,'CH Med OK'!C58) + COUNTIF('ESPS Med OK'!$C:$C,'CH Med OK'!C58) + COUNTIF('LACEM Med OK'!$C:$C,'CH Med OK'!C58)</f>
        <v>0</v>
      </c>
    </row>
    <row r="59" spans="1:15" ht="13.5" customHeight="1">
      <c r="A59" s="15" t="s">
        <v>18</v>
      </c>
      <c r="B59" s="61">
        <v>45536</v>
      </c>
      <c r="C59" s="14">
        <v>12112</v>
      </c>
      <c r="D59" s="61">
        <v>45658</v>
      </c>
      <c r="E59" s="61">
        <v>45687</v>
      </c>
      <c r="F59" s="42">
        <f t="shared" si="4"/>
        <v>30</v>
      </c>
      <c r="G59" s="65">
        <v>235</v>
      </c>
      <c r="H59" s="14">
        <v>1</v>
      </c>
      <c r="I59" s="59">
        <f t="shared" si="5"/>
        <v>235</v>
      </c>
      <c r="J59" s="56" t="s">
        <v>498</v>
      </c>
      <c r="K59" s="15"/>
      <c r="O59" s="16">
        <f>COUNTIF('Sede Med Ok'!$C:$C,'CH Med OK'!C59) + COUNTIF('Barra Med OK'!$C:$C,'CH Med OK'!C59) + COUNTIF('Boca do Rio Med OK'!$C:$C,'CH Med OK'!C59) + COUNTIF('Brotas Med OK'!$C:$C,'CH Med OK'!C59) + COUNTIF('Cabula Med OK'!$C:$C,'CH Med OK'!C59) + COUNTIF('Cajazeiras Med OK'!$C:$C,'CH Med OK'!C59) + COUNTIF('Itapagipe Med OK'!$C:$C,'CH Med OK'!C59) + COUNTIF('Itapuã Med OK'!$C:$C,'CH Med OK'!C59) + COUNTIF('Liberdade Med OK'!$C:$C,'CH Med OK'!C59) + COUNTIF('Pau da Lima Med OK'!$C:$C,'CH Med OK'!C59) + COUNTIF('SCV Med OK'!$C:$C,'CH Med OK'!C59) + COUNTIF('Subúrbio Med OK'!$C:$C,'CH Med OK'!C59) + COUNTIF('DVIS Med OK'!$C:$C,'CH Med OK'!C59) + COUNTIF('CR Med OK'!$C:$C,'CH Med OK'!C59) + COUNTIF('CCZ Med OK'!$C:$C,'CH Med OK'!C59) + COUNTIF('DRCA Med OK'!$C:$C,'CH Med OK'!C59) + COUNTIF('SAMU Med OK'!$C:$C,'CH Med OK'!C59) + COUNTIF('ESPS Med OK'!$C:$C,'CH Med OK'!C59) + COUNTIF('LACEM Med OK'!$C:$C,'CH Med OK'!C59)</f>
        <v>0</v>
      </c>
    </row>
    <row r="60" spans="1:15" ht="13.5" customHeight="1">
      <c r="A60" s="15" t="s">
        <v>18</v>
      </c>
      <c r="B60" s="61">
        <v>45536</v>
      </c>
      <c r="C60" s="14">
        <v>12510</v>
      </c>
      <c r="D60" s="61">
        <v>45658</v>
      </c>
      <c r="E60" s="61">
        <v>45687</v>
      </c>
      <c r="F60" s="42">
        <f t="shared" si="4"/>
        <v>30</v>
      </c>
      <c r="G60" s="65">
        <v>235</v>
      </c>
      <c r="H60" s="14">
        <v>1</v>
      </c>
      <c r="I60" s="59">
        <f t="shared" si="5"/>
        <v>235</v>
      </c>
      <c r="J60" s="56" t="s">
        <v>391</v>
      </c>
      <c r="K60" s="15"/>
      <c r="O60" s="16">
        <f>COUNTIF('Sede Med Ok'!$C:$C,'CH Med OK'!C60) + COUNTIF('Barra Med OK'!$C:$C,'CH Med OK'!C60) + COUNTIF('Boca do Rio Med OK'!$C:$C,'CH Med OK'!C60) + COUNTIF('Brotas Med OK'!$C:$C,'CH Med OK'!C60) + COUNTIF('Cabula Med OK'!$C:$C,'CH Med OK'!C60) + COUNTIF('Cajazeiras Med OK'!$C:$C,'CH Med OK'!C60) + COUNTIF('Itapagipe Med OK'!$C:$C,'CH Med OK'!C60) + COUNTIF('Itapuã Med OK'!$C:$C,'CH Med OK'!C60) + COUNTIF('Liberdade Med OK'!$C:$C,'CH Med OK'!C60) + COUNTIF('Pau da Lima Med OK'!$C:$C,'CH Med OK'!C60) + COUNTIF('SCV Med OK'!$C:$C,'CH Med OK'!C60) + COUNTIF('Subúrbio Med OK'!$C:$C,'CH Med OK'!C60) + COUNTIF('DVIS Med OK'!$C:$C,'CH Med OK'!C60) + COUNTIF('CR Med OK'!$C:$C,'CH Med OK'!C60) + COUNTIF('CCZ Med OK'!$C:$C,'CH Med OK'!C60) + COUNTIF('DRCA Med OK'!$C:$C,'CH Med OK'!C60) + COUNTIF('SAMU Med OK'!$C:$C,'CH Med OK'!C60) + COUNTIF('ESPS Med OK'!$C:$C,'CH Med OK'!C60) + COUNTIF('LACEM Med OK'!$C:$C,'CH Med OK'!C60)</f>
        <v>0</v>
      </c>
    </row>
    <row r="61" spans="1:15" ht="13.5" customHeight="1">
      <c r="A61" s="15" t="s">
        <v>18</v>
      </c>
      <c r="B61" s="61">
        <v>45536</v>
      </c>
      <c r="C61" s="14">
        <v>247</v>
      </c>
      <c r="D61" s="61">
        <v>45658</v>
      </c>
      <c r="E61" s="61">
        <v>45687</v>
      </c>
      <c r="F61" s="42">
        <f t="shared" si="4"/>
        <v>30</v>
      </c>
      <c r="G61" s="65">
        <v>235</v>
      </c>
      <c r="H61" s="14">
        <v>1</v>
      </c>
      <c r="I61" s="59">
        <f t="shared" si="5"/>
        <v>235</v>
      </c>
      <c r="J61" s="56" t="s">
        <v>189</v>
      </c>
      <c r="K61" s="15"/>
      <c r="O61" s="16">
        <f>COUNTIF('Sede Med Ok'!$C:$C,'CH Med OK'!C61) + COUNTIF('Barra Med OK'!$C:$C,'CH Med OK'!C61) + COUNTIF('Boca do Rio Med OK'!$C:$C,'CH Med OK'!C61) + COUNTIF('Brotas Med OK'!$C:$C,'CH Med OK'!C61) + COUNTIF('Cabula Med OK'!$C:$C,'CH Med OK'!C61) + COUNTIF('Cajazeiras Med OK'!$C:$C,'CH Med OK'!C61) + COUNTIF('Itapagipe Med OK'!$C:$C,'CH Med OK'!C61) + COUNTIF('Itapuã Med OK'!$C:$C,'CH Med OK'!C61) + COUNTIF('Liberdade Med OK'!$C:$C,'CH Med OK'!C61) + COUNTIF('Pau da Lima Med OK'!$C:$C,'CH Med OK'!C61) + COUNTIF('SCV Med OK'!$C:$C,'CH Med OK'!C61) + COUNTIF('Subúrbio Med OK'!$C:$C,'CH Med OK'!C61) + COUNTIF('DVIS Med OK'!$C:$C,'CH Med OK'!C61) + COUNTIF('CR Med OK'!$C:$C,'CH Med OK'!C61) + COUNTIF('CCZ Med OK'!$C:$C,'CH Med OK'!C61) + COUNTIF('DRCA Med OK'!$C:$C,'CH Med OK'!C61) + COUNTIF('SAMU Med OK'!$C:$C,'CH Med OK'!C61) + COUNTIF('ESPS Med OK'!$C:$C,'CH Med OK'!C61) + COUNTIF('LACEM Med OK'!$C:$C,'CH Med OK'!C61)</f>
        <v>0</v>
      </c>
    </row>
    <row r="62" spans="1:15" ht="13.5" customHeight="1">
      <c r="A62" s="15" t="s">
        <v>18</v>
      </c>
      <c r="B62" s="61">
        <v>45536</v>
      </c>
      <c r="C62" s="51">
        <v>13961</v>
      </c>
      <c r="D62" s="61">
        <v>45658</v>
      </c>
      <c r="E62" s="61">
        <v>45687</v>
      </c>
      <c r="F62" s="42">
        <f t="shared" si="4"/>
        <v>30</v>
      </c>
      <c r="G62" s="65">
        <v>235</v>
      </c>
      <c r="H62" s="14">
        <v>1</v>
      </c>
      <c r="I62" s="59">
        <f t="shared" si="5"/>
        <v>235</v>
      </c>
      <c r="J62" s="56" t="s">
        <v>314</v>
      </c>
      <c r="K62" s="15"/>
      <c r="O62" s="16">
        <f>COUNTIF('Sede Med Ok'!$C:$C,'CH Med OK'!C62) + COUNTIF('Barra Med OK'!$C:$C,'CH Med OK'!C62) + COUNTIF('Boca do Rio Med OK'!$C:$C,'CH Med OK'!C62) + COUNTIF('Brotas Med OK'!$C:$C,'CH Med OK'!C62) + COUNTIF('Cabula Med OK'!$C:$C,'CH Med OK'!C62) + COUNTIF('Cajazeiras Med OK'!$C:$C,'CH Med OK'!C62) + COUNTIF('Itapagipe Med OK'!$C:$C,'CH Med OK'!C62) + COUNTIF('Itapuã Med OK'!$C:$C,'CH Med OK'!C62) + COUNTIF('Liberdade Med OK'!$C:$C,'CH Med OK'!C62) + COUNTIF('Pau da Lima Med OK'!$C:$C,'CH Med OK'!C62) + COUNTIF('SCV Med OK'!$C:$C,'CH Med OK'!C62) + COUNTIF('Subúrbio Med OK'!$C:$C,'CH Med OK'!C62) + COUNTIF('DVIS Med OK'!$C:$C,'CH Med OK'!C62) + COUNTIF('CR Med OK'!$C:$C,'CH Med OK'!C62) + COUNTIF('CCZ Med OK'!$C:$C,'CH Med OK'!C62) + COUNTIF('DRCA Med OK'!$C:$C,'CH Med OK'!C62) + COUNTIF('SAMU Med OK'!$C:$C,'CH Med OK'!C62) + COUNTIF('ESPS Med OK'!$C:$C,'CH Med OK'!C62) + COUNTIF('LACEM Med OK'!$C:$C,'CH Med OK'!C62)</f>
        <v>0</v>
      </c>
    </row>
    <row r="63" spans="1:15" ht="13.5" customHeight="1">
      <c r="A63" s="15"/>
      <c r="B63" s="14"/>
      <c r="C63" s="15"/>
      <c r="D63" s="66"/>
      <c r="E63" s="66"/>
      <c r="F63" s="42"/>
      <c r="G63" s="68"/>
      <c r="H63" s="15"/>
      <c r="I63" s="68"/>
      <c r="J63" s="64"/>
      <c r="K63" s="15"/>
      <c r="O63" s="16">
        <f>COUNTIF('Sede Med Ok'!$C:$C,'CH Med OK'!C63) + COUNTIF('Barra Med OK'!$C:$C,'CH Med OK'!C63) + COUNTIF('Boca do Rio Med OK'!$C:$C,'CH Med OK'!C63) + COUNTIF('Brotas Med OK'!$C:$C,'CH Med OK'!C63) + COUNTIF('Cabula Med OK'!$C:$C,'CH Med OK'!C63) + COUNTIF('Cajazeiras Med OK'!$C:$C,'CH Med OK'!C63) + COUNTIF('Itapagipe Med OK'!$C:$C,'CH Med OK'!C63) + COUNTIF('Itapuã Med OK'!$C:$C,'CH Med OK'!C63) + COUNTIF('Liberdade Med OK'!$C:$C,'CH Med OK'!C63) + COUNTIF('Pau da Lima Med OK'!$C:$C,'CH Med OK'!C63) + COUNTIF('SCV Med OK'!$C:$C,'CH Med OK'!C63) + COUNTIF('Subúrbio Med OK'!$C:$C,'CH Med OK'!C63) + COUNTIF('DVIS Med OK'!$C:$C,'CH Med OK'!C63) + COUNTIF('CR Med OK'!$C:$C,'CH Med OK'!C63) + COUNTIF('CCZ Med OK'!$C:$C,'CH Med OK'!C63) + COUNTIF('DRCA Med OK'!$C:$C,'CH Med OK'!C63) + COUNTIF('SAMU Med OK'!$C:$C,'CH Med OK'!C63) + COUNTIF('ESPS Med OK'!$C:$C,'CH Med OK'!C63) + COUNTIF('LACEM Med OK'!$C:$C,'CH Med OK'!C63)</f>
        <v>0</v>
      </c>
    </row>
    <row r="64" spans="1:15" ht="13.5" customHeight="1">
      <c r="A64" s="38" t="s">
        <v>497</v>
      </c>
      <c r="B64" s="10"/>
      <c r="C64" s="10"/>
      <c r="D64" s="36"/>
      <c r="E64" s="36"/>
      <c r="F64" s="37"/>
      <c r="G64" s="36"/>
      <c r="H64" s="11">
        <f>SUM(H57:H63)</f>
        <v>6</v>
      </c>
      <c r="I64" s="148">
        <f>SUM(I57:I63)</f>
        <v>1410</v>
      </c>
      <c r="J64" s="35"/>
      <c r="K64" s="35"/>
      <c r="O64" s="16">
        <f>COUNTIF('Sede Med Ok'!$C:$C,'CH Med OK'!C64) + COUNTIF('Barra Med OK'!$C:$C,'CH Med OK'!C64) + COUNTIF('Boca do Rio Med OK'!$C:$C,'CH Med OK'!C64) + COUNTIF('Brotas Med OK'!$C:$C,'CH Med OK'!C64) + COUNTIF('Cabula Med OK'!$C:$C,'CH Med OK'!C64) + COUNTIF('Cajazeiras Med OK'!$C:$C,'CH Med OK'!C64) + COUNTIF('Itapagipe Med OK'!$C:$C,'CH Med OK'!C64) + COUNTIF('Itapuã Med OK'!$C:$C,'CH Med OK'!C64) + COUNTIF('Liberdade Med OK'!$C:$C,'CH Med OK'!C64) + COUNTIF('Pau da Lima Med OK'!$C:$C,'CH Med OK'!C64) + COUNTIF('SCV Med OK'!$C:$C,'CH Med OK'!C64) + COUNTIF('Subúrbio Med OK'!$C:$C,'CH Med OK'!C64) + COUNTIF('DVIS Med OK'!$C:$C,'CH Med OK'!C64) + COUNTIF('CR Med OK'!$C:$C,'CH Med OK'!C64) + COUNTIF('CCZ Med OK'!$C:$C,'CH Med OK'!C64) + COUNTIF('DRCA Med OK'!$C:$C,'CH Med OK'!C64) + COUNTIF('SAMU Med OK'!$C:$C,'CH Med OK'!C64) + COUNTIF('ESPS Med OK'!$C:$C,'CH Med OK'!C64) + COUNTIF('LACEM Med OK'!$C:$C,'CH Med OK'!C64)</f>
        <v>0</v>
      </c>
    </row>
    <row r="65" spans="1:15" ht="13.5" customHeight="1">
      <c r="D65" s="20"/>
      <c r="E65" s="20"/>
      <c r="F65" s="19"/>
      <c r="G65" s="7"/>
      <c r="I65" s="7"/>
      <c r="J65" s="26"/>
      <c r="O65" s="16">
        <f>COUNTIF('Sede Med Ok'!$C:$C,'CH Med OK'!C65) + COUNTIF('Barra Med OK'!$C:$C,'CH Med OK'!C65) + COUNTIF('Boca do Rio Med OK'!$C:$C,'CH Med OK'!C65) + COUNTIF('Brotas Med OK'!$C:$C,'CH Med OK'!C65) + COUNTIF('Cabula Med OK'!$C:$C,'CH Med OK'!C65) + COUNTIF('Cajazeiras Med OK'!$C:$C,'CH Med OK'!C65) + COUNTIF('Itapagipe Med OK'!$C:$C,'CH Med OK'!C65) + COUNTIF('Itapuã Med OK'!$C:$C,'CH Med OK'!C65) + COUNTIF('Liberdade Med OK'!$C:$C,'CH Med OK'!C65) + COUNTIF('Pau da Lima Med OK'!$C:$C,'CH Med OK'!C65) + COUNTIF('SCV Med OK'!$C:$C,'CH Med OK'!C65) + COUNTIF('Subúrbio Med OK'!$C:$C,'CH Med OK'!C65) + COUNTIF('DVIS Med OK'!$C:$C,'CH Med OK'!C65) + COUNTIF('CR Med OK'!$C:$C,'CH Med OK'!C65) + COUNTIF('CCZ Med OK'!$C:$C,'CH Med OK'!C65) + COUNTIF('DRCA Med OK'!$C:$C,'CH Med OK'!C65) + COUNTIF('SAMU Med OK'!$C:$C,'CH Med OK'!C65) + COUNTIF('ESPS Med OK'!$C:$C,'CH Med OK'!C65) + COUNTIF('LACEM Med OK'!$C:$C,'CH Med OK'!C65)</f>
        <v>0</v>
      </c>
    </row>
    <row r="66" spans="1:15" ht="13.5" customHeight="1">
      <c r="A66" s="15" t="s">
        <v>18</v>
      </c>
      <c r="B66" s="61">
        <v>45536</v>
      </c>
      <c r="C66" s="14">
        <v>11095</v>
      </c>
      <c r="D66" s="61">
        <v>45658</v>
      </c>
      <c r="E66" s="61">
        <v>45687</v>
      </c>
      <c r="F66" s="42">
        <f>(E66-D66)+1</f>
        <v>30</v>
      </c>
      <c r="G66" s="65">
        <v>235</v>
      </c>
      <c r="H66" s="14">
        <v>1</v>
      </c>
      <c r="I66" s="59">
        <f>G66/30*H66*F66</f>
        <v>235</v>
      </c>
      <c r="J66" s="54" t="s">
        <v>496</v>
      </c>
      <c r="K66" s="15"/>
      <c r="O66" s="16">
        <f>COUNTIF('Sede Med Ok'!$C:$C,'CH Med OK'!C66) + COUNTIF('Barra Med OK'!$C:$C,'CH Med OK'!C66) + COUNTIF('Boca do Rio Med OK'!$C:$C,'CH Med OK'!C66) + COUNTIF('Brotas Med OK'!$C:$C,'CH Med OK'!C66) + COUNTIF('Cabula Med OK'!$C:$C,'CH Med OK'!C66) + COUNTIF('Cajazeiras Med OK'!$C:$C,'CH Med OK'!C66) + COUNTIF('Itapagipe Med OK'!$C:$C,'CH Med OK'!C66) + COUNTIF('Itapuã Med OK'!$C:$C,'CH Med OK'!C66) + COUNTIF('Liberdade Med OK'!$C:$C,'CH Med OK'!C66) + COUNTIF('Pau da Lima Med OK'!$C:$C,'CH Med OK'!C66) + COUNTIF('SCV Med OK'!$C:$C,'CH Med OK'!C66) + COUNTIF('Subúrbio Med OK'!$C:$C,'CH Med OK'!C66) + COUNTIF('DVIS Med OK'!$C:$C,'CH Med OK'!C66) + COUNTIF('CR Med OK'!$C:$C,'CH Med OK'!C66) + COUNTIF('CCZ Med OK'!$C:$C,'CH Med OK'!C66) + COUNTIF('DRCA Med OK'!$C:$C,'CH Med OK'!C66) + COUNTIF('SAMU Med OK'!$C:$C,'CH Med OK'!C66) + COUNTIF('ESPS Med OK'!$C:$C,'CH Med OK'!C66) + COUNTIF('LACEM Med OK'!$C:$C,'CH Med OK'!C66)</f>
        <v>0</v>
      </c>
    </row>
    <row r="67" spans="1:15" ht="13.5" customHeight="1">
      <c r="A67" s="15" t="s">
        <v>17</v>
      </c>
      <c r="B67" s="61">
        <v>45536</v>
      </c>
      <c r="C67" s="14">
        <v>8327</v>
      </c>
      <c r="D67" s="61">
        <v>45658</v>
      </c>
      <c r="E67" s="61">
        <v>45687</v>
      </c>
      <c r="F67" s="42">
        <f>(E67-D67)+1</f>
        <v>30</v>
      </c>
      <c r="G67" s="65">
        <v>238</v>
      </c>
      <c r="H67" s="14">
        <v>1</v>
      </c>
      <c r="I67" s="59">
        <f>G67/30*H67*F67</f>
        <v>238</v>
      </c>
      <c r="J67" s="54" t="s">
        <v>314</v>
      </c>
      <c r="K67" s="15"/>
      <c r="O67" s="16">
        <f>COUNTIF('Sede Med Ok'!$C:$C,'CH Med OK'!C67) + COUNTIF('Barra Med OK'!$C:$C,'CH Med OK'!C67) + COUNTIF('Boca do Rio Med OK'!$C:$C,'CH Med OK'!C67) + COUNTIF('Brotas Med OK'!$C:$C,'CH Med OK'!C67) + COUNTIF('Cabula Med OK'!$C:$C,'CH Med OK'!C67) + COUNTIF('Cajazeiras Med OK'!$C:$C,'CH Med OK'!C67) + COUNTIF('Itapagipe Med OK'!$C:$C,'CH Med OK'!C67) + COUNTIF('Itapuã Med OK'!$C:$C,'CH Med OK'!C67) + COUNTIF('Liberdade Med OK'!$C:$C,'CH Med OK'!C67) + COUNTIF('Pau da Lima Med OK'!$C:$C,'CH Med OK'!C67) + COUNTIF('SCV Med OK'!$C:$C,'CH Med OK'!C67) + COUNTIF('Subúrbio Med OK'!$C:$C,'CH Med OK'!C67) + COUNTIF('DVIS Med OK'!$C:$C,'CH Med OK'!C67) + COUNTIF('CR Med OK'!$C:$C,'CH Med OK'!C67) + COUNTIF('CCZ Med OK'!$C:$C,'CH Med OK'!C67) + COUNTIF('DRCA Med OK'!$C:$C,'CH Med OK'!C67) + COUNTIF('SAMU Med OK'!$C:$C,'CH Med OK'!C67) + COUNTIF('ESPS Med OK'!$C:$C,'CH Med OK'!C67) + COUNTIF('LACEM Med OK'!$C:$C,'CH Med OK'!C67)</f>
        <v>0</v>
      </c>
    </row>
    <row r="68" spans="1:15" ht="13.5" customHeight="1">
      <c r="A68" s="15"/>
      <c r="B68" s="14"/>
      <c r="C68" s="15"/>
      <c r="D68" s="66"/>
      <c r="E68" s="66"/>
      <c r="F68" s="42"/>
      <c r="G68" s="68"/>
      <c r="H68" s="15"/>
      <c r="I68" s="68"/>
      <c r="J68" s="64"/>
      <c r="K68" s="15"/>
      <c r="O68" s="16">
        <f>COUNTIF('Sede Med Ok'!$C:$C,'CH Med OK'!C68) + COUNTIF('Barra Med OK'!$C:$C,'CH Med OK'!C68) + COUNTIF('Boca do Rio Med OK'!$C:$C,'CH Med OK'!C68) + COUNTIF('Brotas Med OK'!$C:$C,'CH Med OK'!C68) + COUNTIF('Cabula Med OK'!$C:$C,'CH Med OK'!C68) + COUNTIF('Cajazeiras Med OK'!$C:$C,'CH Med OK'!C68) + COUNTIF('Itapagipe Med OK'!$C:$C,'CH Med OK'!C68) + COUNTIF('Itapuã Med OK'!$C:$C,'CH Med OK'!C68) + COUNTIF('Liberdade Med OK'!$C:$C,'CH Med OK'!C68) + COUNTIF('Pau da Lima Med OK'!$C:$C,'CH Med OK'!C68) + COUNTIF('SCV Med OK'!$C:$C,'CH Med OK'!C68) + COUNTIF('Subúrbio Med OK'!$C:$C,'CH Med OK'!C68) + COUNTIF('DVIS Med OK'!$C:$C,'CH Med OK'!C68) + COUNTIF('CR Med OK'!$C:$C,'CH Med OK'!C68) + COUNTIF('CCZ Med OK'!$C:$C,'CH Med OK'!C68) + COUNTIF('DRCA Med OK'!$C:$C,'CH Med OK'!C68) + COUNTIF('SAMU Med OK'!$C:$C,'CH Med OK'!C68) + COUNTIF('ESPS Med OK'!$C:$C,'CH Med OK'!C68) + COUNTIF('LACEM Med OK'!$C:$C,'CH Med OK'!C68)</f>
        <v>0</v>
      </c>
    </row>
    <row r="69" spans="1:15" ht="13.5" customHeight="1">
      <c r="A69" s="38" t="s">
        <v>495</v>
      </c>
      <c r="B69" s="10"/>
      <c r="C69" s="10"/>
      <c r="D69" s="36"/>
      <c r="E69" s="36"/>
      <c r="F69" s="37"/>
      <c r="G69" s="36"/>
      <c r="H69" s="11">
        <f>SUM(H66:H68)</f>
        <v>2</v>
      </c>
      <c r="I69" s="148">
        <f>SUM(I66:I68)</f>
        <v>473</v>
      </c>
      <c r="J69" s="35"/>
      <c r="K69" s="35"/>
      <c r="O69" s="16">
        <f>COUNTIF('Sede Med Ok'!$C:$C,'CH Med OK'!C69) + COUNTIF('Barra Med OK'!$C:$C,'CH Med OK'!C69) + COUNTIF('Boca do Rio Med OK'!$C:$C,'CH Med OK'!C69) + COUNTIF('Brotas Med OK'!$C:$C,'CH Med OK'!C69) + COUNTIF('Cabula Med OK'!$C:$C,'CH Med OK'!C69) + COUNTIF('Cajazeiras Med OK'!$C:$C,'CH Med OK'!C69) + COUNTIF('Itapagipe Med OK'!$C:$C,'CH Med OK'!C69) + COUNTIF('Itapuã Med OK'!$C:$C,'CH Med OK'!C69) + COUNTIF('Liberdade Med OK'!$C:$C,'CH Med OK'!C69) + COUNTIF('Pau da Lima Med OK'!$C:$C,'CH Med OK'!C69) + COUNTIF('SCV Med OK'!$C:$C,'CH Med OK'!C69) + COUNTIF('Subúrbio Med OK'!$C:$C,'CH Med OK'!C69) + COUNTIF('DVIS Med OK'!$C:$C,'CH Med OK'!C69) + COUNTIF('CR Med OK'!$C:$C,'CH Med OK'!C69) + COUNTIF('CCZ Med OK'!$C:$C,'CH Med OK'!C69) + COUNTIF('DRCA Med OK'!$C:$C,'CH Med OK'!C69) + COUNTIF('SAMU Med OK'!$C:$C,'CH Med OK'!C69) + COUNTIF('ESPS Med OK'!$C:$C,'CH Med OK'!C69) + COUNTIF('LACEM Med OK'!$C:$C,'CH Med OK'!C69)</f>
        <v>0</v>
      </c>
    </row>
    <row r="70" spans="1:15" ht="13.5" customHeight="1">
      <c r="D70" s="20"/>
      <c r="E70" s="20"/>
      <c r="F70" s="19"/>
      <c r="G70" s="7"/>
      <c r="I70" s="7"/>
      <c r="J70" s="39"/>
      <c r="O70" s="16">
        <f>COUNTIF('Sede Med Ok'!$C:$C,'CH Med OK'!C70) + COUNTIF('Barra Med OK'!$C:$C,'CH Med OK'!C70) + COUNTIF('Boca do Rio Med OK'!$C:$C,'CH Med OK'!C70) + COUNTIF('Brotas Med OK'!$C:$C,'CH Med OK'!C70) + COUNTIF('Cabula Med OK'!$C:$C,'CH Med OK'!C70) + COUNTIF('Cajazeiras Med OK'!$C:$C,'CH Med OK'!C70) + COUNTIF('Itapagipe Med OK'!$C:$C,'CH Med OK'!C70) + COUNTIF('Itapuã Med OK'!$C:$C,'CH Med OK'!C70) + COUNTIF('Liberdade Med OK'!$C:$C,'CH Med OK'!C70) + COUNTIF('Pau da Lima Med OK'!$C:$C,'CH Med OK'!C70) + COUNTIF('SCV Med OK'!$C:$C,'CH Med OK'!C70) + COUNTIF('Subúrbio Med OK'!$C:$C,'CH Med OK'!C70) + COUNTIF('DVIS Med OK'!$C:$C,'CH Med OK'!C70) + COUNTIF('CR Med OK'!$C:$C,'CH Med OK'!C70) + COUNTIF('CCZ Med OK'!$C:$C,'CH Med OK'!C70) + COUNTIF('DRCA Med OK'!$C:$C,'CH Med OK'!C70) + COUNTIF('SAMU Med OK'!$C:$C,'CH Med OK'!C70) + COUNTIF('ESPS Med OK'!$C:$C,'CH Med OK'!C70) + COUNTIF('LACEM Med OK'!$C:$C,'CH Med OK'!C70)</f>
        <v>0</v>
      </c>
    </row>
    <row r="71" spans="1:15" ht="13.5" customHeight="1">
      <c r="A71" s="15" t="s">
        <v>18</v>
      </c>
      <c r="B71" s="61">
        <v>45536</v>
      </c>
      <c r="C71" s="14">
        <v>11369</v>
      </c>
      <c r="D71" s="61">
        <v>45658</v>
      </c>
      <c r="E71" s="61">
        <v>45687</v>
      </c>
      <c r="F71" s="42">
        <f t="shared" ref="F71:F76" si="6">(E71-D71)+1</f>
        <v>30</v>
      </c>
      <c r="G71" s="65">
        <v>235</v>
      </c>
      <c r="H71" s="14">
        <v>1</v>
      </c>
      <c r="I71" s="109">
        <f t="shared" ref="I71:I76" si="7">G71/30*H71*F71</f>
        <v>235</v>
      </c>
      <c r="J71" s="52" t="s">
        <v>494</v>
      </c>
      <c r="K71" s="250"/>
      <c r="O71" s="16">
        <f>COUNTIF('Sede Med Ok'!$C:$C,'CH Med OK'!C71) + COUNTIF('Barra Med OK'!$C:$C,'CH Med OK'!C71) + COUNTIF('Boca do Rio Med OK'!$C:$C,'CH Med OK'!C71) + COUNTIF('Brotas Med OK'!$C:$C,'CH Med OK'!C71) + COUNTIF('Cabula Med OK'!$C:$C,'CH Med OK'!C71) + COUNTIF('Cajazeiras Med OK'!$C:$C,'CH Med OK'!C71) + COUNTIF('Itapagipe Med OK'!$C:$C,'CH Med OK'!C71) + COUNTIF('Itapuã Med OK'!$C:$C,'CH Med OK'!C71) + COUNTIF('Liberdade Med OK'!$C:$C,'CH Med OK'!C71) + COUNTIF('Pau da Lima Med OK'!$C:$C,'CH Med OK'!C71) + COUNTIF('SCV Med OK'!$C:$C,'CH Med OK'!C71) + COUNTIF('Subúrbio Med OK'!$C:$C,'CH Med OK'!C71) + COUNTIF('DVIS Med OK'!$C:$C,'CH Med OK'!C71) + COUNTIF('CR Med OK'!$C:$C,'CH Med OK'!C71) + COUNTIF('CCZ Med OK'!$C:$C,'CH Med OK'!C71) + COUNTIF('DRCA Med OK'!$C:$C,'CH Med OK'!C71) + COUNTIF('SAMU Med OK'!$C:$C,'CH Med OK'!C71) + COUNTIF('ESPS Med OK'!$C:$C,'CH Med OK'!C71) + COUNTIF('LACEM Med OK'!$C:$C,'CH Med OK'!C71)</f>
        <v>0</v>
      </c>
    </row>
    <row r="72" spans="1:15" ht="13.5" customHeight="1">
      <c r="A72" s="15" t="s">
        <v>18</v>
      </c>
      <c r="B72" s="61">
        <v>45536</v>
      </c>
      <c r="C72" s="14">
        <v>11346</v>
      </c>
      <c r="D72" s="61">
        <v>45658</v>
      </c>
      <c r="E72" s="61">
        <v>45687</v>
      </c>
      <c r="F72" s="42">
        <f t="shared" si="6"/>
        <v>30</v>
      </c>
      <c r="G72" s="65">
        <v>235</v>
      </c>
      <c r="H72" s="14">
        <v>1</v>
      </c>
      <c r="I72" s="109">
        <f t="shared" si="7"/>
        <v>235</v>
      </c>
      <c r="J72" s="52" t="s">
        <v>493</v>
      </c>
      <c r="K72" s="250"/>
      <c r="O72" s="16">
        <f>COUNTIF('Sede Med Ok'!$C:$C,'CH Med OK'!C72) + COUNTIF('Barra Med OK'!$C:$C,'CH Med OK'!C72) + COUNTIF('Boca do Rio Med OK'!$C:$C,'CH Med OK'!C72) + COUNTIF('Brotas Med OK'!$C:$C,'CH Med OK'!C72) + COUNTIF('Cabula Med OK'!$C:$C,'CH Med OK'!C72) + COUNTIF('Cajazeiras Med OK'!$C:$C,'CH Med OK'!C72) + COUNTIF('Itapagipe Med OK'!$C:$C,'CH Med OK'!C72) + COUNTIF('Itapuã Med OK'!$C:$C,'CH Med OK'!C72) + COUNTIF('Liberdade Med OK'!$C:$C,'CH Med OK'!C72) + COUNTIF('Pau da Lima Med OK'!$C:$C,'CH Med OK'!C72) + COUNTIF('SCV Med OK'!$C:$C,'CH Med OK'!C72) + COUNTIF('Subúrbio Med OK'!$C:$C,'CH Med OK'!C72) + COUNTIF('DVIS Med OK'!$C:$C,'CH Med OK'!C72) + COUNTIF('CR Med OK'!$C:$C,'CH Med OK'!C72) + COUNTIF('CCZ Med OK'!$C:$C,'CH Med OK'!C72) + COUNTIF('DRCA Med OK'!$C:$C,'CH Med OK'!C72) + COUNTIF('SAMU Med OK'!$C:$C,'CH Med OK'!C72) + COUNTIF('ESPS Med OK'!$C:$C,'CH Med OK'!C72) + COUNTIF('LACEM Med OK'!$C:$C,'CH Med OK'!C72)</f>
        <v>0</v>
      </c>
    </row>
    <row r="73" spans="1:15" ht="13.5" customHeight="1">
      <c r="A73" s="15" t="s">
        <v>18</v>
      </c>
      <c r="B73" s="61">
        <v>45536</v>
      </c>
      <c r="C73" s="14">
        <v>10787</v>
      </c>
      <c r="D73" s="61">
        <v>45658</v>
      </c>
      <c r="E73" s="61">
        <v>45687</v>
      </c>
      <c r="F73" s="42">
        <f t="shared" si="6"/>
        <v>30</v>
      </c>
      <c r="G73" s="65">
        <v>235</v>
      </c>
      <c r="H73" s="14">
        <v>1</v>
      </c>
      <c r="I73" s="109">
        <f t="shared" si="7"/>
        <v>235</v>
      </c>
      <c r="J73" s="121" t="s">
        <v>492</v>
      </c>
      <c r="K73" s="250"/>
      <c r="O73" s="16">
        <f>COUNTIF('Sede Med Ok'!$C:$C,'CH Med OK'!C73) + COUNTIF('Barra Med OK'!$C:$C,'CH Med OK'!C73) + COUNTIF('Boca do Rio Med OK'!$C:$C,'CH Med OK'!C73) + COUNTIF('Brotas Med OK'!$C:$C,'CH Med OK'!C73) + COUNTIF('Cabula Med OK'!$C:$C,'CH Med OK'!C73) + COUNTIF('Cajazeiras Med OK'!$C:$C,'CH Med OK'!C73) + COUNTIF('Itapagipe Med OK'!$C:$C,'CH Med OK'!C73) + COUNTIF('Itapuã Med OK'!$C:$C,'CH Med OK'!C73) + COUNTIF('Liberdade Med OK'!$C:$C,'CH Med OK'!C73) + COUNTIF('Pau da Lima Med OK'!$C:$C,'CH Med OK'!C73) + COUNTIF('SCV Med OK'!$C:$C,'CH Med OK'!C73) + COUNTIF('Subúrbio Med OK'!$C:$C,'CH Med OK'!C73) + COUNTIF('DVIS Med OK'!$C:$C,'CH Med OK'!C73) + COUNTIF('CR Med OK'!$C:$C,'CH Med OK'!C73) + COUNTIF('CCZ Med OK'!$C:$C,'CH Med OK'!C73) + COUNTIF('DRCA Med OK'!$C:$C,'CH Med OK'!C73) + COUNTIF('SAMU Med OK'!$C:$C,'CH Med OK'!C73) + COUNTIF('ESPS Med OK'!$C:$C,'CH Med OK'!C73) + COUNTIF('LACEM Med OK'!$C:$C,'CH Med OK'!C73)</f>
        <v>0</v>
      </c>
    </row>
    <row r="74" spans="1:15" ht="13.5" customHeight="1">
      <c r="A74" s="15" t="s">
        <v>18</v>
      </c>
      <c r="B74" s="61">
        <v>45536</v>
      </c>
      <c r="C74" s="14">
        <v>11370</v>
      </c>
      <c r="D74" s="61">
        <v>45658</v>
      </c>
      <c r="E74" s="61">
        <v>45687</v>
      </c>
      <c r="F74" s="42">
        <f t="shared" si="6"/>
        <v>30</v>
      </c>
      <c r="G74" s="65">
        <v>235</v>
      </c>
      <c r="H74" s="14">
        <v>1</v>
      </c>
      <c r="I74" s="109">
        <f t="shared" si="7"/>
        <v>235</v>
      </c>
      <c r="J74" s="121" t="s">
        <v>112</v>
      </c>
      <c r="K74" s="250"/>
      <c r="O74" s="16">
        <f>COUNTIF('Sede Med Ok'!$C:$C,'CH Med OK'!C74) + COUNTIF('Barra Med OK'!$C:$C,'CH Med OK'!C74) + COUNTIF('Boca do Rio Med OK'!$C:$C,'CH Med OK'!C74) + COUNTIF('Brotas Med OK'!$C:$C,'CH Med OK'!C74) + COUNTIF('Cabula Med OK'!$C:$C,'CH Med OK'!C74) + COUNTIF('Cajazeiras Med OK'!$C:$C,'CH Med OK'!C74) + COUNTIF('Itapagipe Med OK'!$C:$C,'CH Med OK'!C74) + COUNTIF('Itapuã Med OK'!$C:$C,'CH Med OK'!C74) + COUNTIF('Liberdade Med OK'!$C:$C,'CH Med OK'!C74) + COUNTIF('Pau da Lima Med OK'!$C:$C,'CH Med OK'!C74) + COUNTIF('SCV Med OK'!$C:$C,'CH Med OK'!C74) + COUNTIF('Subúrbio Med OK'!$C:$C,'CH Med OK'!C74) + COUNTIF('DVIS Med OK'!$C:$C,'CH Med OK'!C74) + COUNTIF('CR Med OK'!$C:$C,'CH Med OK'!C74) + COUNTIF('CCZ Med OK'!$C:$C,'CH Med OK'!C74) + COUNTIF('DRCA Med OK'!$C:$C,'CH Med OK'!C74) + COUNTIF('SAMU Med OK'!$C:$C,'CH Med OK'!C74) + COUNTIF('ESPS Med OK'!$C:$C,'CH Med OK'!C74) + COUNTIF('LACEM Med OK'!$C:$C,'CH Med OK'!C74)</f>
        <v>0</v>
      </c>
    </row>
    <row r="75" spans="1:15" ht="13.5" customHeight="1">
      <c r="A75" s="15" t="s">
        <v>17</v>
      </c>
      <c r="B75" s="61">
        <v>45536</v>
      </c>
      <c r="C75" s="14">
        <v>11524</v>
      </c>
      <c r="D75" s="61">
        <v>45658</v>
      </c>
      <c r="E75" s="61">
        <v>45687</v>
      </c>
      <c r="F75" s="42">
        <f t="shared" si="6"/>
        <v>30</v>
      </c>
      <c r="G75" s="65">
        <v>238</v>
      </c>
      <c r="H75" s="14">
        <v>1</v>
      </c>
      <c r="I75" s="109">
        <f t="shared" si="7"/>
        <v>238</v>
      </c>
      <c r="J75" s="121" t="s">
        <v>491</v>
      </c>
      <c r="K75" s="250"/>
      <c r="O75" s="16">
        <f>COUNTIF('Sede Med Ok'!$C:$C,'CH Med OK'!C75) + COUNTIF('Barra Med OK'!$C:$C,'CH Med OK'!C75) + COUNTIF('Boca do Rio Med OK'!$C:$C,'CH Med OK'!C75) + COUNTIF('Brotas Med OK'!$C:$C,'CH Med OK'!C75) + COUNTIF('Cabula Med OK'!$C:$C,'CH Med OK'!C75) + COUNTIF('Cajazeiras Med OK'!$C:$C,'CH Med OK'!C75) + COUNTIF('Itapagipe Med OK'!$C:$C,'CH Med OK'!C75) + COUNTIF('Itapuã Med OK'!$C:$C,'CH Med OK'!C75) + COUNTIF('Liberdade Med OK'!$C:$C,'CH Med OK'!C75) + COUNTIF('Pau da Lima Med OK'!$C:$C,'CH Med OK'!C75) + COUNTIF('SCV Med OK'!$C:$C,'CH Med OK'!C75) + COUNTIF('Subúrbio Med OK'!$C:$C,'CH Med OK'!C75) + COUNTIF('DVIS Med OK'!$C:$C,'CH Med OK'!C75) + COUNTIF('CR Med OK'!$C:$C,'CH Med OK'!C75) + COUNTIF('CCZ Med OK'!$C:$C,'CH Med OK'!C75) + COUNTIF('DRCA Med OK'!$C:$C,'CH Med OK'!C75) + COUNTIF('SAMU Med OK'!$C:$C,'CH Med OK'!C75) + COUNTIF('ESPS Med OK'!$C:$C,'CH Med OK'!C75) + COUNTIF('LACEM Med OK'!$C:$C,'CH Med OK'!C75)</f>
        <v>0</v>
      </c>
    </row>
    <row r="76" spans="1:15" ht="13.5" customHeight="1">
      <c r="A76" s="15" t="s">
        <v>17</v>
      </c>
      <c r="B76" s="61">
        <v>45536</v>
      </c>
      <c r="C76" s="14">
        <v>12216</v>
      </c>
      <c r="D76" s="61">
        <v>45658</v>
      </c>
      <c r="E76" s="61">
        <v>45687</v>
      </c>
      <c r="F76" s="42">
        <f t="shared" si="6"/>
        <v>30</v>
      </c>
      <c r="G76" s="65">
        <v>238</v>
      </c>
      <c r="H76" s="14">
        <v>1</v>
      </c>
      <c r="I76" s="109">
        <f t="shared" si="7"/>
        <v>238</v>
      </c>
      <c r="J76" s="121" t="s">
        <v>45</v>
      </c>
      <c r="K76" s="250"/>
      <c r="O76" s="16">
        <f>COUNTIF('Sede Med Ok'!$C:$C,'CH Med OK'!C76) + COUNTIF('Barra Med OK'!$C:$C,'CH Med OK'!C76) + COUNTIF('Boca do Rio Med OK'!$C:$C,'CH Med OK'!C76) + COUNTIF('Brotas Med OK'!$C:$C,'CH Med OK'!C76) + COUNTIF('Cabula Med OK'!$C:$C,'CH Med OK'!C76) + COUNTIF('Cajazeiras Med OK'!$C:$C,'CH Med OK'!C76) + COUNTIF('Itapagipe Med OK'!$C:$C,'CH Med OK'!C76) + COUNTIF('Itapuã Med OK'!$C:$C,'CH Med OK'!C76) + COUNTIF('Liberdade Med OK'!$C:$C,'CH Med OK'!C76) + COUNTIF('Pau da Lima Med OK'!$C:$C,'CH Med OK'!C76) + COUNTIF('SCV Med OK'!$C:$C,'CH Med OK'!C76) + COUNTIF('Subúrbio Med OK'!$C:$C,'CH Med OK'!C76) + COUNTIF('DVIS Med OK'!$C:$C,'CH Med OK'!C76) + COUNTIF('CR Med OK'!$C:$C,'CH Med OK'!C76) + COUNTIF('CCZ Med OK'!$C:$C,'CH Med OK'!C76) + COUNTIF('DRCA Med OK'!$C:$C,'CH Med OK'!C76) + COUNTIF('SAMU Med OK'!$C:$C,'CH Med OK'!C76) + COUNTIF('ESPS Med OK'!$C:$C,'CH Med OK'!C76) + COUNTIF('LACEM Med OK'!$C:$C,'CH Med OK'!C76)</f>
        <v>0</v>
      </c>
    </row>
    <row r="77" spans="1:15" ht="13.5" customHeight="1">
      <c r="A77" s="15"/>
      <c r="B77" s="14"/>
      <c r="C77" s="15"/>
      <c r="D77" s="66"/>
      <c r="E77" s="66"/>
      <c r="F77" s="42"/>
      <c r="G77" s="68"/>
      <c r="H77" s="15"/>
      <c r="I77" s="68"/>
      <c r="J77" s="64"/>
      <c r="K77" s="15"/>
      <c r="O77" s="16">
        <f>COUNTIF('Sede Med Ok'!$C:$C,'CH Med OK'!C77) + COUNTIF('Barra Med OK'!$C:$C,'CH Med OK'!C77) + COUNTIF('Boca do Rio Med OK'!$C:$C,'CH Med OK'!C77) + COUNTIF('Brotas Med OK'!$C:$C,'CH Med OK'!C77) + COUNTIF('Cabula Med OK'!$C:$C,'CH Med OK'!C77) + COUNTIF('Cajazeiras Med OK'!$C:$C,'CH Med OK'!C77) + COUNTIF('Itapagipe Med OK'!$C:$C,'CH Med OK'!C77) + COUNTIF('Itapuã Med OK'!$C:$C,'CH Med OK'!C77) + COUNTIF('Liberdade Med OK'!$C:$C,'CH Med OK'!C77) + COUNTIF('Pau da Lima Med OK'!$C:$C,'CH Med OK'!C77) + COUNTIF('SCV Med OK'!$C:$C,'CH Med OK'!C77) + COUNTIF('Subúrbio Med OK'!$C:$C,'CH Med OK'!C77) + COUNTIF('DVIS Med OK'!$C:$C,'CH Med OK'!C77) + COUNTIF('CR Med OK'!$C:$C,'CH Med OK'!C77) + COUNTIF('CCZ Med OK'!$C:$C,'CH Med OK'!C77) + COUNTIF('DRCA Med OK'!$C:$C,'CH Med OK'!C77) + COUNTIF('SAMU Med OK'!$C:$C,'CH Med OK'!C77) + COUNTIF('ESPS Med OK'!$C:$C,'CH Med OK'!C77) + COUNTIF('LACEM Med OK'!$C:$C,'CH Med OK'!C77)</f>
        <v>0</v>
      </c>
    </row>
    <row r="78" spans="1:15" ht="13.5" customHeight="1">
      <c r="A78" s="38" t="s">
        <v>490</v>
      </c>
      <c r="B78" s="10"/>
      <c r="C78" s="10"/>
      <c r="D78" s="36"/>
      <c r="E78" s="36"/>
      <c r="F78" s="37"/>
      <c r="G78" s="36"/>
      <c r="H78" s="11">
        <f>SUM(H71:H77)</f>
        <v>6</v>
      </c>
      <c r="I78" s="148">
        <f>SUM(I71:I77)</f>
        <v>1416</v>
      </c>
      <c r="J78" s="35"/>
      <c r="K78" s="35"/>
      <c r="O78" s="16">
        <f>COUNTIF('Sede Med Ok'!$C:$C,'CH Med OK'!C78) + COUNTIF('Barra Med OK'!$C:$C,'CH Med OK'!C78) + COUNTIF('Boca do Rio Med OK'!$C:$C,'CH Med OK'!C78) + COUNTIF('Brotas Med OK'!$C:$C,'CH Med OK'!C78) + COUNTIF('Cabula Med OK'!$C:$C,'CH Med OK'!C78) + COUNTIF('Cajazeiras Med OK'!$C:$C,'CH Med OK'!C78) + COUNTIF('Itapagipe Med OK'!$C:$C,'CH Med OK'!C78) + COUNTIF('Itapuã Med OK'!$C:$C,'CH Med OK'!C78) + COUNTIF('Liberdade Med OK'!$C:$C,'CH Med OK'!C78) + COUNTIF('Pau da Lima Med OK'!$C:$C,'CH Med OK'!C78) + COUNTIF('SCV Med OK'!$C:$C,'CH Med OK'!C78) + COUNTIF('Subúrbio Med OK'!$C:$C,'CH Med OK'!C78) + COUNTIF('DVIS Med OK'!$C:$C,'CH Med OK'!C78) + COUNTIF('CR Med OK'!$C:$C,'CH Med OK'!C78) + COUNTIF('CCZ Med OK'!$C:$C,'CH Med OK'!C78) + COUNTIF('DRCA Med OK'!$C:$C,'CH Med OK'!C78) + COUNTIF('SAMU Med OK'!$C:$C,'CH Med OK'!C78) + COUNTIF('ESPS Med OK'!$C:$C,'CH Med OK'!C78) + COUNTIF('LACEM Med OK'!$C:$C,'CH Med OK'!C78)</f>
        <v>0</v>
      </c>
    </row>
    <row r="79" spans="1:15" ht="13.5" customHeight="1">
      <c r="D79" s="20"/>
      <c r="E79" s="20"/>
      <c r="F79" s="19"/>
      <c r="G79" s="7"/>
      <c r="I79" s="7"/>
      <c r="J79" s="26"/>
      <c r="O79" s="16">
        <f>COUNTIF('Sede Med Ok'!$C:$C,'CH Med OK'!C79) + COUNTIF('Barra Med OK'!$C:$C,'CH Med OK'!C79) + COUNTIF('Boca do Rio Med OK'!$C:$C,'CH Med OK'!C79) + COUNTIF('Brotas Med OK'!$C:$C,'CH Med OK'!C79) + COUNTIF('Cabula Med OK'!$C:$C,'CH Med OK'!C79) + COUNTIF('Cajazeiras Med OK'!$C:$C,'CH Med OK'!C79) + COUNTIF('Itapagipe Med OK'!$C:$C,'CH Med OK'!C79) + COUNTIF('Itapuã Med OK'!$C:$C,'CH Med OK'!C79) + COUNTIF('Liberdade Med OK'!$C:$C,'CH Med OK'!C79) + COUNTIF('Pau da Lima Med OK'!$C:$C,'CH Med OK'!C79) + COUNTIF('SCV Med OK'!$C:$C,'CH Med OK'!C79) + COUNTIF('Subúrbio Med OK'!$C:$C,'CH Med OK'!C79) + COUNTIF('DVIS Med OK'!$C:$C,'CH Med OK'!C79) + COUNTIF('CR Med OK'!$C:$C,'CH Med OK'!C79) + COUNTIF('CCZ Med OK'!$C:$C,'CH Med OK'!C79) + COUNTIF('DRCA Med OK'!$C:$C,'CH Med OK'!C79) + COUNTIF('SAMU Med OK'!$C:$C,'CH Med OK'!C79) + COUNTIF('ESPS Med OK'!$C:$C,'CH Med OK'!C79) + COUNTIF('LACEM Med OK'!$C:$C,'CH Med OK'!C79)</f>
        <v>0</v>
      </c>
    </row>
    <row r="80" spans="1:15" ht="13.5" customHeight="1">
      <c r="A80" s="15" t="s">
        <v>20</v>
      </c>
      <c r="B80" s="61">
        <v>45628</v>
      </c>
      <c r="C80" s="420">
        <v>13895</v>
      </c>
      <c r="D80" s="61">
        <v>45658</v>
      </c>
      <c r="E80" s="61">
        <v>45687</v>
      </c>
      <c r="F80" s="42">
        <f>(E80-D80)+1</f>
        <v>30</v>
      </c>
      <c r="G80" s="68">
        <v>57</v>
      </c>
      <c r="H80" s="14">
        <v>1</v>
      </c>
      <c r="I80" s="109">
        <f t="shared" ref="I80:I86" si="8">G80/30*H80*F80</f>
        <v>57</v>
      </c>
      <c r="J80" s="64" t="s">
        <v>239</v>
      </c>
      <c r="K80" s="14">
        <v>72312</v>
      </c>
      <c r="L80" s="1" t="s">
        <v>1124</v>
      </c>
      <c r="O80" s="16">
        <f>COUNTIF('Sede Med Ok'!$C:$C,'CH Med OK'!C80) + COUNTIF('Barra Med OK'!$C:$C,'CH Med OK'!C80) + COUNTIF('Boca do Rio Med OK'!$C:$C,'CH Med OK'!C80) + COUNTIF('Brotas Med OK'!$C:$C,'CH Med OK'!C80) + COUNTIF('Cabula Med OK'!$C:$C,'CH Med OK'!C80) + COUNTIF('Cajazeiras Med OK'!$C:$C,'CH Med OK'!C80) + COUNTIF('Itapagipe Med OK'!$C:$C,'CH Med OK'!C80) + COUNTIF('Itapuã Med OK'!$C:$C,'CH Med OK'!C80) + COUNTIF('Liberdade Med OK'!$C:$C,'CH Med OK'!C80) + COUNTIF('Pau da Lima Med OK'!$C:$C,'CH Med OK'!C80) + COUNTIF('SCV Med OK'!$C:$C,'CH Med OK'!C80) + COUNTIF('Subúrbio Med OK'!$C:$C,'CH Med OK'!C80) + COUNTIF('DVIS Med OK'!$C:$C,'CH Med OK'!C80) + COUNTIF('CR Med OK'!$C:$C,'CH Med OK'!C80) + COUNTIF('CCZ Med OK'!$C:$C,'CH Med OK'!C80) + COUNTIF('DRCA Med OK'!$C:$C,'CH Med OK'!C80) + COUNTIF('SAMU Med OK'!$C:$C,'CH Med OK'!C80) + COUNTIF('ESPS Med OK'!$C:$C,'CH Med OK'!C80) + COUNTIF('LACEM Med OK'!$C:$C,'CH Med OK'!C80)</f>
        <v>0</v>
      </c>
    </row>
    <row r="81" spans="1:15" ht="13.5" customHeight="1">
      <c r="A81" s="15" t="s">
        <v>18</v>
      </c>
      <c r="B81" s="61">
        <v>45536</v>
      </c>
      <c r="C81" s="14">
        <v>19918</v>
      </c>
      <c r="D81" s="61">
        <v>45658</v>
      </c>
      <c r="E81" s="61">
        <v>45687</v>
      </c>
      <c r="F81" s="42">
        <f t="shared" ref="F81:F86" si="9">(E81-D81)+1</f>
        <v>30</v>
      </c>
      <c r="G81" s="65">
        <v>235</v>
      </c>
      <c r="H81" s="14">
        <v>1</v>
      </c>
      <c r="I81" s="109">
        <f t="shared" si="8"/>
        <v>235</v>
      </c>
      <c r="J81" s="52" t="s">
        <v>489</v>
      </c>
      <c r="K81" s="250"/>
      <c r="O81" s="16">
        <f>COUNTIF('Sede Med Ok'!$C:$C,'CH Med OK'!C81) + COUNTIF('Barra Med OK'!$C:$C,'CH Med OK'!C81) + COUNTIF('Boca do Rio Med OK'!$C:$C,'CH Med OK'!C81) + COUNTIF('Brotas Med OK'!$C:$C,'CH Med OK'!C81) + COUNTIF('Cabula Med OK'!$C:$C,'CH Med OK'!C81) + COUNTIF('Cajazeiras Med OK'!$C:$C,'CH Med OK'!C81) + COUNTIF('Itapagipe Med OK'!$C:$C,'CH Med OK'!C81) + COUNTIF('Itapuã Med OK'!$C:$C,'CH Med OK'!C81) + COUNTIF('Liberdade Med OK'!$C:$C,'CH Med OK'!C81) + COUNTIF('Pau da Lima Med OK'!$C:$C,'CH Med OK'!C81) + COUNTIF('SCV Med OK'!$C:$C,'CH Med OK'!C81) + COUNTIF('Subúrbio Med OK'!$C:$C,'CH Med OK'!C81) + COUNTIF('DVIS Med OK'!$C:$C,'CH Med OK'!C81) + COUNTIF('CR Med OK'!$C:$C,'CH Med OK'!C81) + COUNTIF('CCZ Med OK'!$C:$C,'CH Med OK'!C81) + COUNTIF('DRCA Med OK'!$C:$C,'CH Med OK'!C81) + COUNTIF('SAMU Med OK'!$C:$C,'CH Med OK'!C81) + COUNTIF('ESPS Med OK'!$C:$C,'CH Med OK'!C81) + COUNTIF('LACEM Med OK'!$C:$C,'CH Med OK'!C81)</f>
        <v>0</v>
      </c>
    </row>
    <row r="82" spans="1:15" ht="13.5" customHeight="1">
      <c r="A82" s="15" t="s">
        <v>18</v>
      </c>
      <c r="B82" s="61">
        <v>45628</v>
      </c>
      <c r="C82" s="419">
        <v>15867</v>
      </c>
      <c r="D82" s="61">
        <v>45658</v>
      </c>
      <c r="E82" s="61">
        <v>45687</v>
      </c>
      <c r="F82" s="42">
        <f t="shared" si="9"/>
        <v>30</v>
      </c>
      <c r="G82" s="65">
        <v>235</v>
      </c>
      <c r="H82" s="14">
        <v>1</v>
      </c>
      <c r="I82" s="109">
        <f t="shared" si="8"/>
        <v>235</v>
      </c>
      <c r="J82" s="52" t="s">
        <v>210</v>
      </c>
      <c r="K82" s="14">
        <v>72312</v>
      </c>
      <c r="L82" s="1" t="s">
        <v>1123</v>
      </c>
      <c r="O82" s="16">
        <f>COUNTIF('Sede Med Ok'!$C:$C,'CH Med OK'!C82) + COUNTIF('Barra Med OK'!$C:$C,'CH Med OK'!C82) + COUNTIF('Boca do Rio Med OK'!$C:$C,'CH Med OK'!C82) + COUNTIF('Brotas Med OK'!$C:$C,'CH Med OK'!C82) + COUNTIF('Cabula Med OK'!$C:$C,'CH Med OK'!C82) + COUNTIF('Cajazeiras Med OK'!$C:$C,'CH Med OK'!C82) + COUNTIF('Itapagipe Med OK'!$C:$C,'CH Med OK'!C82) + COUNTIF('Itapuã Med OK'!$C:$C,'CH Med OK'!C82) + COUNTIF('Liberdade Med OK'!$C:$C,'CH Med OK'!C82) + COUNTIF('Pau da Lima Med OK'!$C:$C,'CH Med OK'!C82) + COUNTIF('SCV Med OK'!$C:$C,'CH Med OK'!C82) + COUNTIF('Subúrbio Med OK'!$C:$C,'CH Med OK'!C82) + COUNTIF('DVIS Med OK'!$C:$C,'CH Med OK'!C82) + COUNTIF('CR Med OK'!$C:$C,'CH Med OK'!C82) + COUNTIF('CCZ Med OK'!$C:$C,'CH Med OK'!C82) + COUNTIF('DRCA Med OK'!$C:$C,'CH Med OK'!C82) + COUNTIF('SAMU Med OK'!$C:$C,'CH Med OK'!C82) + COUNTIF('ESPS Med OK'!$C:$C,'CH Med OK'!C82) + COUNTIF('LACEM Med OK'!$C:$C,'CH Med OK'!C82)</f>
        <v>0</v>
      </c>
    </row>
    <row r="83" spans="1:15" ht="13.5" customHeight="1">
      <c r="A83" s="15" t="s">
        <v>18</v>
      </c>
      <c r="B83" s="61">
        <v>45628</v>
      </c>
      <c r="C83" s="419">
        <v>14217</v>
      </c>
      <c r="D83" s="61">
        <v>45658</v>
      </c>
      <c r="E83" s="61">
        <v>45687</v>
      </c>
      <c r="F83" s="42">
        <f t="shared" si="9"/>
        <v>30</v>
      </c>
      <c r="G83" s="65">
        <v>235</v>
      </c>
      <c r="H83" s="14">
        <v>1</v>
      </c>
      <c r="I83" s="109">
        <f t="shared" si="8"/>
        <v>235</v>
      </c>
      <c r="J83" s="52" t="s">
        <v>308</v>
      </c>
      <c r="K83" s="14">
        <v>72312</v>
      </c>
      <c r="L83" s="1" t="s">
        <v>1122</v>
      </c>
      <c r="O83" s="16">
        <f>COUNTIF('Sede Med Ok'!$C:$C,'CH Med OK'!C83) + COUNTIF('Barra Med OK'!$C:$C,'CH Med OK'!C83) + COUNTIF('Boca do Rio Med OK'!$C:$C,'CH Med OK'!C83) + COUNTIF('Brotas Med OK'!$C:$C,'CH Med OK'!C83) + COUNTIF('Cabula Med OK'!$C:$C,'CH Med OK'!C83) + COUNTIF('Cajazeiras Med OK'!$C:$C,'CH Med OK'!C83) + COUNTIF('Itapagipe Med OK'!$C:$C,'CH Med OK'!C83) + COUNTIF('Itapuã Med OK'!$C:$C,'CH Med OK'!C83) + COUNTIF('Liberdade Med OK'!$C:$C,'CH Med OK'!C83) + COUNTIF('Pau da Lima Med OK'!$C:$C,'CH Med OK'!C83) + COUNTIF('SCV Med OK'!$C:$C,'CH Med OK'!C83) + COUNTIF('Subúrbio Med OK'!$C:$C,'CH Med OK'!C83) + COUNTIF('DVIS Med OK'!$C:$C,'CH Med OK'!C83) + COUNTIF('CR Med OK'!$C:$C,'CH Med OK'!C83) + COUNTIF('CCZ Med OK'!$C:$C,'CH Med OK'!C83) + COUNTIF('DRCA Med OK'!$C:$C,'CH Med OK'!C83) + COUNTIF('SAMU Med OK'!$C:$C,'CH Med OK'!C83) + COUNTIF('ESPS Med OK'!$C:$C,'CH Med OK'!C83) + COUNTIF('LACEM Med OK'!$C:$C,'CH Med OK'!C83)</f>
        <v>0</v>
      </c>
    </row>
    <row r="84" spans="1:15" ht="13.5" customHeight="1">
      <c r="A84" s="15" t="s">
        <v>18</v>
      </c>
      <c r="B84" s="61">
        <v>45536</v>
      </c>
      <c r="C84" s="14">
        <v>12500</v>
      </c>
      <c r="D84" s="61">
        <v>45658</v>
      </c>
      <c r="E84" s="61">
        <v>45687</v>
      </c>
      <c r="F84" s="42">
        <f t="shared" si="9"/>
        <v>30</v>
      </c>
      <c r="G84" s="65">
        <v>235</v>
      </c>
      <c r="H84" s="14">
        <v>1</v>
      </c>
      <c r="I84" s="109">
        <f t="shared" si="8"/>
        <v>235</v>
      </c>
      <c r="J84" s="52" t="s">
        <v>363</v>
      </c>
      <c r="K84" s="250"/>
      <c r="O84" s="16">
        <f>COUNTIF('Sede Med Ok'!$C:$C,'CH Med OK'!C84) + COUNTIF('Barra Med OK'!$C:$C,'CH Med OK'!C84) + COUNTIF('Boca do Rio Med OK'!$C:$C,'CH Med OK'!C84) + COUNTIF('Brotas Med OK'!$C:$C,'CH Med OK'!C84) + COUNTIF('Cabula Med OK'!$C:$C,'CH Med OK'!C84) + COUNTIF('Cajazeiras Med OK'!$C:$C,'CH Med OK'!C84) + COUNTIF('Itapagipe Med OK'!$C:$C,'CH Med OK'!C84) + COUNTIF('Itapuã Med OK'!$C:$C,'CH Med OK'!C84) + COUNTIF('Liberdade Med OK'!$C:$C,'CH Med OK'!C84) + COUNTIF('Pau da Lima Med OK'!$C:$C,'CH Med OK'!C84) + COUNTIF('SCV Med OK'!$C:$C,'CH Med OK'!C84) + COUNTIF('Subúrbio Med OK'!$C:$C,'CH Med OK'!C84) + COUNTIF('DVIS Med OK'!$C:$C,'CH Med OK'!C84) + COUNTIF('CR Med OK'!$C:$C,'CH Med OK'!C84) + COUNTIF('CCZ Med OK'!$C:$C,'CH Med OK'!C84) + COUNTIF('DRCA Med OK'!$C:$C,'CH Med OK'!C84) + COUNTIF('SAMU Med OK'!$C:$C,'CH Med OK'!C84) + COUNTIF('ESPS Med OK'!$C:$C,'CH Med OK'!C84) + COUNTIF('LACEM Med OK'!$C:$C,'CH Med OK'!C84)</f>
        <v>0</v>
      </c>
    </row>
    <row r="85" spans="1:15" ht="13.5" customHeight="1">
      <c r="A85" s="15" t="s">
        <v>18</v>
      </c>
      <c r="B85" s="61">
        <v>45536</v>
      </c>
      <c r="C85" s="14">
        <v>12614</v>
      </c>
      <c r="D85" s="61">
        <v>45658</v>
      </c>
      <c r="E85" s="61">
        <v>45687</v>
      </c>
      <c r="F85" s="42">
        <f t="shared" si="9"/>
        <v>30</v>
      </c>
      <c r="G85" s="65">
        <v>235</v>
      </c>
      <c r="H85" s="14">
        <v>1</v>
      </c>
      <c r="I85" s="109">
        <f t="shared" si="8"/>
        <v>235</v>
      </c>
      <c r="J85" s="52" t="s">
        <v>488</v>
      </c>
      <c r="K85" s="250"/>
      <c r="O85" s="16">
        <f>COUNTIF('Sede Med Ok'!$C:$C,'CH Med OK'!C85) + COUNTIF('Barra Med OK'!$C:$C,'CH Med OK'!C85) + COUNTIF('Boca do Rio Med OK'!$C:$C,'CH Med OK'!C85) + COUNTIF('Brotas Med OK'!$C:$C,'CH Med OK'!C85) + COUNTIF('Cabula Med OK'!$C:$C,'CH Med OK'!C85) + COUNTIF('Cajazeiras Med OK'!$C:$C,'CH Med OK'!C85) + COUNTIF('Itapagipe Med OK'!$C:$C,'CH Med OK'!C85) + COUNTIF('Itapuã Med OK'!$C:$C,'CH Med OK'!C85) + COUNTIF('Liberdade Med OK'!$C:$C,'CH Med OK'!C85) + COUNTIF('Pau da Lima Med OK'!$C:$C,'CH Med OK'!C85) + COUNTIF('SCV Med OK'!$C:$C,'CH Med OK'!C85) + COUNTIF('Subúrbio Med OK'!$C:$C,'CH Med OK'!C85) + COUNTIF('DVIS Med OK'!$C:$C,'CH Med OK'!C85) + COUNTIF('CR Med OK'!$C:$C,'CH Med OK'!C85) + COUNTIF('CCZ Med OK'!$C:$C,'CH Med OK'!C85) + COUNTIF('DRCA Med OK'!$C:$C,'CH Med OK'!C85) + COUNTIF('SAMU Med OK'!$C:$C,'CH Med OK'!C85) + COUNTIF('ESPS Med OK'!$C:$C,'CH Med OK'!C85) + COUNTIF('LACEM Med OK'!$C:$C,'CH Med OK'!C85)</f>
        <v>0</v>
      </c>
    </row>
    <row r="86" spans="1:15" ht="13.5" customHeight="1">
      <c r="A86" s="15" t="s">
        <v>17</v>
      </c>
      <c r="B86" s="61">
        <v>45536</v>
      </c>
      <c r="C86" s="14">
        <v>11087</v>
      </c>
      <c r="D86" s="61">
        <v>45658</v>
      </c>
      <c r="E86" s="61">
        <v>45687</v>
      </c>
      <c r="F86" s="42">
        <f t="shared" si="9"/>
        <v>30</v>
      </c>
      <c r="G86" s="65">
        <v>238</v>
      </c>
      <c r="H86" s="14">
        <v>1</v>
      </c>
      <c r="I86" s="109">
        <f t="shared" si="8"/>
        <v>238</v>
      </c>
      <c r="J86" s="52" t="s">
        <v>487</v>
      </c>
      <c r="K86" s="250"/>
      <c r="O86" s="16">
        <f>COUNTIF('Sede Med Ok'!$C:$C,'CH Med OK'!C86) + COUNTIF('Barra Med OK'!$C:$C,'CH Med OK'!C86) + COUNTIF('Boca do Rio Med OK'!$C:$C,'CH Med OK'!C86) + COUNTIF('Brotas Med OK'!$C:$C,'CH Med OK'!C86) + COUNTIF('Cabula Med OK'!$C:$C,'CH Med OK'!C86) + COUNTIF('Cajazeiras Med OK'!$C:$C,'CH Med OK'!C86) + COUNTIF('Itapagipe Med OK'!$C:$C,'CH Med OK'!C86) + COUNTIF('Itapuã Med OK'!$C:$C,'CH Med OK'!C86) + COUNTIF('Liberdade Med OK'!$C:$C,'CH Med OK'!C86) + COUNTIF('Pau da Lima Med OK'!$C:$C,'CH Med OK'!C86) + COUNTIF('SCV Med OK'!$C:$C,'CH Med OK'!C86) + COUNTIF('Subúrbio Med OK'!$C:$C,'CH Med OK'!C86) + COUNTIF('DVIS Med OK'!$C:$C,'CH Med OK'!C86) + COUNTIF('CR Med OK'!$C:$C,'CH Med OK'!C86) + COUNTIF('CCZ Med OK'!$C:$C,'CH Med OK'!C86) + COUNTIF('DRCA Med OK'!$C:$C,'CH Med OK'!C86) + COUNTIF('SAMU Med OK'!$C:$C,'CH Med OK'!C86) + COUNTIF('ESPS Med OK'!$C:$C,'CH Med OK'!C86) + COUNTIF('LACEM Med OK'!$C:$C,'CH Med OK'!C86)</f>
        <v>0</v>
      </c>
    </row>
    <row r="87" spans="1:15" ht="13.5" customHeight="1">
      <c r="A87" s="15"/>
      <c r="B87" s="14"/>
      <c r="C87" s="15"/>
      <c r="D87" s="66"/>
      <c r="E87" s="66"/>
      <c r="F87" s="42"/>
      <c r="G87" s="68"/>
      <c r="H87" s="15"/>
      <c r="I87" s="68"/>
      <c r="J87" s="64"/>
      <c r="K87" s="15"/>
      <c r="O87" s="16">
        <f>COUNTIF('Sede Med Ok'!$C:$C,'CH Med OK'!C87) + COUNTIF('Barra Med OK'!$C:$C,'CH Med OK'!C87) + COUNTIF('Boca do Rio Med OK'!$C:$C,'CH Med OK'!C87) + COUNTIF('Brotas Med OK'!$C:$C,'CH Med OK'!C87) + COUNTIF('Cabula Med OK'!$C:$C,'CH Med OK'!C87) + COUNTIF('Cajazeiras Med OK'!$C:$C,'CH Med OK'!C87) + COUNTIF('Itapagipe Med OK'!$C:$C,'CH Med OK'!C87) + COUNTIF('Itapuã Med OK'!$C:$C,'CH Med OK'!C87) + COUNTIF('Liberdade Med OK'!$C:$C,'CH Med OK'!C87) + COUNTIF('Pau da Lima Med OK'!$C:$C,'CH Med OK'!C87) + COUNTIF('SCV Med OK'!$C:$C,'CH Med OK'!C87) + COUNTIF('Subúrbio Med OK'!$C:$C,'CH Med OK'!C87) + COUNTIF('DVIS Med OK'!$C:$C,'CH Med OK'!C87) + COUNTIF('CR Med OK'!$C:$C,'CH Med OK'!C87) + COUNTIF('CCZ Med OK'!$C:$C,'CH Med OK'!C87) + COUNTIF('DRCA Med OK'!$C:$C,'CH Med OK'!C87) + COUNTIF('SAMU Med OK'!$C:$C,'CH Med OK'!C87) + COUNTIF('ESPS Med OK'!$C:$C,'CH Med OK'!C87) + COUNTIF('LACEM Med OK'!$C:$C,'CH Med OK'!C87)</f>
        <v>0</v>
      </c>
    </row>
    <row r="88" spans="1:15" ht="13.5" customHeight="1">
      <c r="A88" s="38" t="s">
        <v>486</v>
      </c>
      <c r="B88" s="10"/>
      <c r="C88" s="10"/>
      <c r="D88" s="36"/>
      <c r="E88" s="36"/>
      <c r="F88" s="37"/>
      <c r="G88" s="36"/>
      <c r="H88" s="11">
        <f>SUM(H80:H87)</f>
        <v>7</v>
      </c>
      <c r="I88" s="148">
        <f>SUM(I80:I87)</f>
        <v>1470</v>
      </c>
      <c r="J88" s="35"/>
      <c r="K88" s="35"/>
      <c r="O88" s="16">
        <f>COUNTIF('Sede Med Ok'!$C:$C,'CH Med OK'!C88) + COUNTIF('Barra Med OK'!$C:$C,'CH Med OK'!C88) + COUNTIF('Boca do Rio Med OK'!$C:$C,'CH Med OK'!C88) + COUNTIF('Brotas Med OK'!$C:$C,'CH Med OK'!C88) + COUNTIF('Cabula Med OK'!$C:$C,'CH Med OK'!C88) + COUNTIF('Cajazeiras Med OK'!$C:$C,'CH Med OK'!C88) + COUNTIF('Itapagipe Med OK'!$C:$C,'CH Med OK'!C88) + COUNTIF('Itapuã Med OK'!$C:$C,'CH Med OK'!C88) + COUNTIF('Liberdade Med OK'!$C:$C,'CH Med OK'!C88) + COUNTIF('Pau da Lima Med OK'!$C:$C,'CH Med OK'!C88) + COUNTIF('SCV Med OK'!$C:$C,'CH Med OK'!C88) + COUNTIF('Subúrbio Med OK'!$C:$C,'CH Med OK'!C88) + COUNTIF('DVIS Med OK'!$C:$C,'CH Med OK'!C88) + COUNTIF('CR Med OK'!$C:$C,'CH Med OK'!C88) + COUNTIF('CCZ Med OK'!$C:$C,'CH Med OK'!C88) + COUNTIF('DRCA Med OK'!$C:$C,'CH Med OK'!C88) + COUNTIF('SAMU Med OK'!$C:$C,'CH Med OK'!C88) + COUNTIF('ESPS Med OK'!$C:$C,'CH Med OK'!C88) + COUNTIF('LACEM Med OK'!$C:$C,'CH Med OK'!C88)</f>
        <v>0</v>
      </c>
    </row>
    <row r="89" spans="1:15" ht="13.5" customHeight="1">
      <c r="D89" s="20"/>
      <c r="E89" s="20"/>
      <c r="F89" s="19"/>
      <c r="G89" s="7"/>
      <c r="I89" s="7" t="s">
        <v>1085</v>
      </c>
      <c r="J89" s="26"/>
      <c r="O89" s="16">
        <f>COUNTIF('Sede Med Ok'!$C:$C,'CH Med OK'!C89) + COUNTIF('Barra Med OK'!$C:$C,'CH Med OK'!C89) + COUNTIF('Boca do Rio Med OK'!$C:$C,'CH Med OK'!C89) + COUNTIF('Brotas Med OK'!$C:$C,'CH Med OK'!C89) + COUNTIF('Cabula Med OK'!$C:$C,'CH Med OK'!C89) + COUNTIF('Cajazeiras Med OK'!$C:$C,'CH Med OK'!C89) + COUNTIF('Itapagipe Med OK'!$C:$C,'CH Med OK'!C89) + COUNTIF('Itapuã Med OK'!$C:$C,'CH Med OK'!C89) + COUNTIF('Liberdade Med OK'!$C:$C,'CH Med OK'!C89) + COUNTIF('Pau da Lima Med OK'!$C:$C,'CH Med OK'!C89) + COUNTIF('SCV Med OK'!$C:$C,'CH Med OK'!C89) + COUNTIF('Subúrbio Med OK'!$C:$C,'CH Med OK'!C89) + COUNTIF('DVIS Med OK'!$C:$C,'CH Med OK'!C89) + COUNTIF('CR Med OK'!$C:$C,'CH Med OK'!C89) + COUNTIF('CCZ Med OK'!$C:$C,'CH Med OK'!C89) + COUNTIF('DRCA Med OK'!$C:$C,'CH Med OK'!C89) + COUNTIF('SAMU Med OK'!$C:$C,'CH Med OK'!C89) + COUNTIF('ESPS Med OK'!$C:$C,'CH Med OK'!C89) + COUNTIF('LACEM Med OK'!$C:$C,'CH Med OK'!C89)</f>
        <v>0</v>
      </c>
    </row>
    <row r="90" spans="1:15" ht="13.5" customHeight="1">
      <c r="D90" s="20"/>
      <c r="E90" s="20"/>
      <c r="F90" s="19"/>
      <c r="G90" s="7"/>
      <c r="H90" s="28">
        <f>H17+H88+H78+H69+H64+H55+H39+H34+H28</f>
        <v>48</v>
      </c>
      <c r="I90" s="9">
        <f>I17+I88+I78+I69+I64+I55+I39+I34+I28</f>
        <v>11054</v>
      </c>
      <c r="J90" s="3"/>
      <c r="O90" s="16">
        <f>COUNTIF('Sede Med Ok'!$C:$C,'CH Med OK'!C90) + COUNTIF('Barra Med OK'!$C:$C,'CH Med OK'!C90) + COUNTIF('Boca do Rio Med OK'!$C:$C,'CH Med OK'!C90) + COUNTIF('Brotas Med OK'!$C:$C,'CH Med OK'!C90) + COUNTIF('Cabula Med OK'!$C:$C,'CH Med OK'!C90) + COUNTIF('Cajazeiras Med OK'!$C:$C,'CH Med OK'!C90) + COUNTIF('Itapagipe Med OK'!$C:$C,'CH Med OK'!C90) + COUNTIF('Itapuã Med OK'!$C:$C,'CH Med OK'!C90) + COUNTIF('Liberdade Med OK'!$C:$C,'CH Med OK'!C90) + COUNTIF('Pau da Lima Med OK'!$C:$C,'CH Med OK'!C90) + COUNTIF('SCV Med OK'!$C:$C,'CH Med OK'!C90) + COUNTIF('Subúrbio Med OK'!$C:$C,'CH Med OK'!C90) + COUNTIF('DVIS Med OK'!$C:$C,'CH Med OK'!C90) + COUNTIF('CR Med OK'!$C:$C,'CH Med OK'!C90) + COUNTIF('CCZ Med OK'!$C:$C,'CH Med OK'!C90) + COUNTIF('DRCA Med OK'!$C:$C,'CH Med OK'!C90) + COUNTIF('SAMU Med OK'!$C:$C,'CH Med OK'!C90) + COUNTIF('ESPS Med OK'!$C:$C,'CH Med OK'!C90) + COUNTIF('LACEM Med OK'!$C:$C,'CH Med OK'!C90)</f>
        <v>0</v>
      </c>
    </row>
    <row r="91" spans="1:15" ht="13.5" customHeight="1">
      <c r="D91" s="20"/>
      <c r="E91" s="20"/>
      <c r="F91" s="19"/>
      <c r="G91" s="7"/>
      <c r="I91" s="7"/>
      <c r="J91" s="3"/>
      <c r="O91" s="16">
        <f>COUNTIF('Sede Med Ok'!$C:$C,'CH Med OK'!C91) + COUNTIF('Barra Med OK'!$C:$C,'CH Med OK'!C91) + COUNTIF('Boca do Rio Med OK'!$C:$C,'CH Med OK'!C91) + COUNTIF('Brotas Med OK'!$C:$C,'CH Med OK'!C91) + COUNTIF('Cabula Med OK'!$C:$C,'CH Med OK'!C91) + COUNTIF('Cajazeiras Med OK'!$C:$C,'CH Med OK'!C91) + COUNTIF('Itapagipe Med OK'!$C:$C,'CH Med OK'!C91) + COUNTIF('Itapuã Med OK'!$C:$C,'CH Med OK'!C91) + COUNTIF('Liberdade Med OK'!$C:$C,'CH Med OK'!C91) + COUNTIF('Pau da Lima Med OK'!$C:$C,'CH Med OK'!C91) + COUNTIF('SCV Med OK'!$C:$C,'CH Med OK'!C91) + COUNTIF('Subúrbio Med OK'!$C:$C,'CH Med OK'!C91) + COUNTIF('DVIS Med OK'!$C:$C,'CH Med OK'!C91) + COUNTIF('CR Med OK'!$C:$C,'CH Med OK'!C91) + COUNTIF('CCZ Med OK'!$C:$C,'CH Med OK'!C91) + COUNTIF('DRCA Med OK'!$C:$C,'CH Med OK'!C91) + COUNTIF('SAMU Med OK'!$C:$C,'CH Med OK'!C91) + COUNTIF('ESPS Med OK'!$C:$C,'CH Med OK'!C91) + COUNTIF('LACEM Med OK'!$C:$C,'CH Med OK'!C91)</f>
        <v>0</v>
      </c>
    </row>
    <row r="92" spans="1:15" ht="13.5" customHeight="1">
      <c r="D92" s="20"/>
      <c r="E92" s="20"/>
      <c r="F92" s="19"/>
      <c r="G92" s="7"/>
      <c r="I92" s="7"/>
      <c r="J92" s="3"/>
      <c r="O92" s="16">
        <f>COUNTIF('Sede Med Ok'!$C:$C,'CH Med OK'!C92) + COUNTIF('Barra Med OK'!$C:$C,'CH Med OK'!C92) + COUNTIF('Boca do Rio Med OK'!$C:$C,'CH Med OK'!C92) + COUNTIF('Brotas Med OK'!$C:$C,'CH Med OK'!C92) + COUNTIF('Cabula Med OK'!$C:$C,'CH Med OK'!C92) + COUNTIF('Cajazeiras Med OK'!$C:$C,'CH Med OK'!C92) + COUNTIF('Itapagipe Med OK'!$C:$C,'CH Med OK'!C92) + COUNTIF('Itapuã Med OK'!$C:$C,'CH Med OK'!C92) + COUNTIF('Liberdade Med OK'!$C:$C,'CH Med OK'!C92) + COUNTIF('Pau da Lima Med OK'!$C:$C,'CH Med OK'!C92) + COUNTIF('SCV Med OK'!$C:$C,'CH Med OK'!C92) + COUNTIF('Subúrbio Med OK'!$C:$C,'CH Med OK'!C92) + COUNTIF('DVIS Med OK'!$C:$C,'CH Med OK'!C92) + COUNTIF('CR Med OK'!$C:$C,'CH Med OK'!C92) + COUNTIF('CCZ Med OK'!$C:$C,'CH Med OK'!C92) + COUNTIF('DRCA Med OK'!$C:$C,'CH Med OK'!C92) + COUNTIF('SAMU Med OK'!$C:$C,'CH Med OK'!C92) + COUNTIF('ESPS Med OK'!$C:$C,'CH Med OK'!C92) + COUNTIF('LACEM Med OK'!$C:$C,'CH Med OK'!C92)</f>
        <v>0</v>
      </c>
    </row>
    <row r="93" spans="1:15" s="26" customFormat="1" ht="13.5" customHeight="1">
      <c r="A93" s="536" t="s">
        <v>33</v>
      </c>
      <c r="B93" s="536"/>
      <c r="C93" s="536"/>
      <c r="D93" s="536"/>
      <c r="E93" s="536"/>
      <c r="F93" s="536"/>
      <c r="G93" s="536"/>
      <c r="H93" s="536"/>
      <c r="I93" s="536"/>
      <c r="J93" s="25"/>
      <c r="K93" s="25"/>
      <c r="O93" s="16">
        <f>COUNTIF('Sede Med Ok'!$C:$C,'CH Med OK'!C93) + COUNTIF('Barra Med OK'!$C:$C,'CH Med OK'!C93) + COUNTIF('Boca do Rio Med OK'!$C:$C,'CH Med OK'!C93) + COUNTIF('Brotas Med OK'!$C:$C,'CH Med OK'!C93) + COUNTIF('Cabula Med OK'!$C:$C,'CH Med OK'!C93) + COUNTIF('Cajazeiras Med OK'!$C:$C,'CH Med OK'!C93) + COUNTIF('Itapagipe Med OK'!$C:$C,'CH Med OK'!C93) + COUNTIF('Itapuã Med OK'!$C:$C,'CH Med OK'!C93) + COUNTIF('Liberdade Med OK'!$C:$C,'CH Med OK'!C93) + COUNTIF('Pau da Lima Med OK'!$C:$C,'CH Med OK'!C93) + COUNTIF('SCV Med OK'!$C:$C,'CH Med OK'!C93) + COUNTIF('Subúrbio Med OK'!$C:$C,'CH Med OK'!C93) + COUNTIF('DVIS Med OK'!$C:$C,'CH Med OK'!C93) + COUNTIF('CR Med OK'!$C:$C,'CH Med OK'!C93) + COUNTIF('CCZ Med OK'!$C:$C,'CH Med OK'!C93) + COUNTIF('DRCA Med OK'!$C:$C,'CH Med OK'!C93) + COUNTIF('SAMU Med OK'!$C:$C,'CH Med OK'!C93) + COUNTIF('ESPS Med OK'!$C:$C,'CH Med OK'!C93) + COUNTIF('LACEM Med OK'!$C:$C,'CH Med OK'!C93)</f>
        <v>0</v>
      </c>
    </row>
    <row r="94" spans="1:15" ht="13.5" customHeight="1">
      <c r="G94" s="1">
        <v>238</v>
      </c>
      <c r="J94" s="249"/>
      <c r="K94" s="248"/>
      <c r="O94" s="16">
        <f>COUNTIF('Sede Med Ok'!$C:$C,'CH Med OK'!C94) + COUNTIF('Barra Med OK'!$C:$C,'CH Med OK'!C94) + COUNTIF('Boca do Rio Med OK'!$C:$C,'CH Med OK'!C94) + COUNTIF('Brotas Med OK'!$C:$C,'CH Med OK'!C94) + COUNTIF('Cabula Med OK'!$C:$C,'CH Med OK'!C94) + COUNTIF('Cajazeiras Med OK'!$C:$C,'CH Med OK'!C94) + COUNTIF('Itapagipe Med OK'!$C:$C,'CH Med OK'!C94) + COUNTIF('Itapuã Med OK'!$C:$C,'CH Med OK'!C94) + COUNTIF('Liberdade Med OK'!$C:$C,'CH Med OK'!C94) + COUNTIF('Pau da Lima Med OK'!$C:$C,'CH Med OK'!C94) + COUNTIF('SCV Med OK'!$C:$C,'CH Med OK'!C94) + COUNTIF('Subúrbio Med OK'!$C:$C,'CH Med OK'!C94) + COUNTIF('DVIS Med OK'!$C:$C,'CH Med OK'!C94) + COUNTIF('CR Med OK'!$C:$C,'CH Med OK'!C94) + COUNTIF('CCZ Med OK'!$C:$C,'CH Med OK'!C94) + COUNTIF('DRCA Med OK'!$C:$C,'CH Med OK'!C94) + COUNTIF('SAMU Med OK'!$C:$C,'CH Med OK'!C94) + COUNTIF('ESPS Med OK'!$C:$C,'CH Med OK'!C94) + COUNTIF('LACEM Med OK'!$C:$C,'CH Med OK'!C94)</f>
        <v>0</v>
      </c>
    </row>
    <row r="95" spans="1:15" ht="13.5" customHeight="1">
      <c r="A95" s="18" t="s">
        <v>32</v>
      </c>
      <c r="B95" s="1"/>
      <c r="F95" s="246"/>
      <c r="G95" s="7"/>
      <c r="I95" s="247"/>
      <c r="J95" s="247"/>
      <c r="O95" s="16">
        <f>COUNTIF('Sede Med Ok'!$C:$C,'CH Med OK'!C95) + COUNTIF('Barra Med OK'!$C:$C,'CH Med OK'!C95) + COUNTIF('Boca do Rio Med OK'!$C:$C,'CH Med OK'!C95) + COUNTIF('Brotas Med OK'!$C:$C,'CH Med OK'!C95) + COUNTIF('Cabula Med OK'!$C:$C,'CH Med OK'!C95) + COUNTIF('Cajazeiras Med OK'!$C:$C,'CH Med OK'!C95) + COUNTIF('Itapagipe Med OK'!$C:$C,'CH Med OK'!C95) + COUNTIF('Itapuã Med OK'!$C:$C,'CH Med OK'!C95) + COUNTIF('Liberdade Med OK'!$C:$C,'CH Med OK'!C95) + COUNTIF('Pau da Lima Med OK'!$C:$C,'CH Med OK'!C95) + COUNTIF('SCV Med OK'!$C:$C,'CH Med OK'!C95) + COUNTIF('Subúrbio Med OK'!$C:$C,'CH Med OK'!C95) + COUNTIF('DVIS Med OK'!$C:$C,'CH Med OK'!C95) + COUNTIF('CR Med OK'!$C:$C,'CH Med OK'!C95) + COUNTIF('CCZ Med OK'!$C:$C,'CH Med OK'!C95) + COUNTIF('DRCA Med OK'!$C:$C,'CH Med OK'!C95) + COUNTIF('SAMU Med OK'!$C:$C,'CH Med OK'!C95) + COUNTIF('ESPS Med OK'!$C:$C,'CH Med OK'!C95) + COUNTIF('LACEM Med OK'!$C:$C,'CH Med OK'!C95)</f>
        <v>0</v>
      </c>
    </row>
    <row r="96" spans="1:15" ht="60" customHeight="1">
      <c r="A96" s="532"/>
      <c r="B96" s="518"/>
      <c r="C96" s="518"/>
      <c r="D96" s="518"/>
      <c r="E96" s="532"/>
      <c r="F96" s="518"/>
      <c r="G96" s="518"/>
      <c r="H96" s="518"/>
      <c r="I96" s="533"/>
      <c r="J96" s="246"/>
      <c r="O96" s="16">
        <f>COUNTIF('Sede Med Ok'!$C:$C,'CH Med OK'!C96) + COUNTIF('Barra Med OK'!$C:$C,'CH Med OK'!C96) + COUNTIF('Boca do Rio Med OK'!$C:$C,'CH Med OK'!C96) + COUNTIF('Brotas Med OK'!$C:$C,'CH Med OK'!C96) + COUNTIF('Cabula Med OK'!$C:$C,'CH Med OK'!C96) + COUNTIF('Cajazeiras Med OK'!$C:$C,'CH Med OK'!C96) + COUNTIF('Itapagipe Med OK'!$C:$C,'CH Med OK'!C96) + COUNTIF('Itapuã Med OK'!$C:$C,'CH Med OK'!C96) + COUNTIF('Liberdade Med OK'!$C:$C,'CH Med OK'!C96) + COUNTIF('Pau da Lima Med OK'!$C:$C,'CH Med OK'!C96) + COUNTIF('SCV Med OK'!$C:$C,'CH Med OK'!C96) + COUNTIF('Subúrbio Med OK'!$C:$C,'CH Med OK'!C96) + COUNTIF('DVIS Med OK'!$C:$C,'CH Med OK'!C96) + COUNTIF('CR Med OK'!$C:$C,'CH Med OK'!C96) + COUNTIF('CCZ Med OK'!$C:$C,'CH Med OK'!C96) + COUNTIF('DRCA Med OK'!$C:$C,'CH Med OK'!C96) + COUNTIF('SAMU Med OK'!$C:$C,'CH Med OK'!C96) + COUNTIF('ESPS Med OK'!$C:$C,'CH Med OK'!C96) + COUNTIF('LACEM Med OK'!$C:$C,'CH Med OK'!C96)</f>
        <v>0</v>
      </c>
    </row>
    <row r="97" spans="1:15" ht="13.5" customHeight="1">
      <c r="A97" s="535" t="s">
        <v>31</v>
      </c>
      <c r="B97" s="535"/>
      <c r="C97" s="535"/>
      <c r="D97" s="535"/>
      <c r="E97" s="535" t="s">
        <v>30</v>
      </c>
      <c r="F97" s="535"/>
      <c r="G97" s="535"/>
      <c r="H97" s="535"/>
      <c r="I97" s="535"/>
      <c r="J97" s="18"/>
      <c r="K97" s="18"/>
      <c r="O97" s="16">
        <f>COUNTIF('Sede Med Ok'!$C:$C,'CH Med OK'!C97) + COUNTIF('Barra Med OK'!$C:$C,'CH Med OK'!C97) + COUNTIF('Boca do Rio Med OK'!$C:$C,'CH Med OK'!C97) + COUNTIF('Brotas Med OK'!$C:$C,'CH Med OK'!C97) + COUNTIF('Cabula Med OK'!$C:$C,'CH Med OK'!C97) + COUNTIF('Cajazeiras Med OK'!$C:$C,'CH Med OK'!C97) + COUNTIF('Itapagipe Med OK'!$C:$C,'CH Med OK'!C97) + COUNTIF('Itapuã Med OK'!$C:$C,'CH Med OK'!C97) + COUNTIF('Liberdade Med OK'!$C:$C,'CH Med OK'!C97) + COUNTIF('Pau da Lima Med OK'!$C:$C,'CH Med OK'!C97) + COUNTIF('SCV Med OK'!$C:$C,'CH Med OK'!C97) + COUNTIF('Subúrbio Med OK'!$C:$C,'CH Med OK'!C97) + COUNTIF('DVIS Med OK'!$C:$C,'CH Med OK'!C97) + COUNTIF('CR Med OK'!$C:$C,'CH Med OK'!C97) + COUNTIF('CCZ Med OK'!$C:$C,'CH Med OK'!C97) + COUNTIF('DRCA Med OK'!$C:$C,'CH Med OK'!C97) + COUNTIF('SAMU Med OK'!$C:$C,'CH Med OK'!C97) + COUNTIF('ESPS Med OK'!$C:$C,'CH Med OK'!C97) + COUNTIF('LACEM Med OK'!$C:$C,'CH Med OK'!C97)</f>
        <v>0</v>
      </c>
    </row>
    <row r="98" spans="1:15" ht="13.5" customHeight="1">
      <c r="I98" s="20"/>
      <c r="J98" s="19"/>
      <c r="O98" s="16">
        <f>COUNTIF('Sede Med Ok'!$C:$C,'CH Med OK'!C98) + COUNTIF('Barra Med OK'!$C:$C,'CH Med OK'!C98) + COUNTIF('Boca do Rio Med OK'!$C:$C,'CH Med OK'!C98) + COUNTIF('Brotas Med OK'!$C:$C,'CH Med OK'!C98) + COUNTIF('Cabula Med OK'!$C:$C,'CH Med OK'!C98) + COUNTIF('Cajazeiras Med OK'!$C:$C,'CH Med OK'!C98) + COUNTIF('Itapagipe Med OK'!$C:$C,'CH Med OK'!C98) + COUNTIF('Itapuã Med OK'!$C:$C,'CH Med OK'!C98) + COUNTIF('Liberdade Med OK'!$C:$C,'CH Med OK'!C98) + COUNTIF('Pau da Lima Med OK'!$C:$C,'CH Med OK'!C98) + COUNTIF('SCV Med OK'!$C:$C,'CH Med OK'!C98) + COUNTIF('Subúrbio Med OK'!$C:$C,'CH Med OK'!C98) + COUNTIF('DVIS Med OK'!$C:$C,'CH Med OK'!C98) + COUNTIF('CR Med OK'!$C:$C,'CH Med OK'!C98) + COUNTIF('CCZ Med OK'!$C:$C,'CH Med OK'!C98) + COUNTIF('DRCA Med OK'!$C:$C,'CH Med OK'!C98) + COUNTIF('SAMU Med OK'!$C:$C,'CH Med OK'!C98) + COUNTIF('ESPS Med OK'!$C:$C,'CH Med OK'!C98) + COUNTIF('LACEM Med OK'!$C:$C,'CH Med OK'!C98)</f>
        <v>0</v>
      </c>
    </row>
    <row r="99" spans="1:15" ht="13.5" customHeight="1">
      <c r="D99" s="20"/>
      <c r="G99" s="7"/>
      <c r="H99" s="550"/>
      <c r="I99" s="550"/>
      <c r="J99" s="550"/>
      <c r="K99" s="550"/>
      <c r="L99" s="550"/>
      <c r="O99" s="16">
        <f>COUNTIF('Sede Med Ok'!$C:$C,'CH Med OK'!C99) + COUNTIF('Barra Med OK'!$C:$C,'CH Med OK'!C99) + COUNTIF('Boca do Rio Med OK'!$C:$C,'CH Med OK'!C99) + COUNTIF('Brotas Med OK'!$C:$C,'CH Med OK'!C99) + COUNTIF('Cabula Med OK'!$C:$C,'CH Med OK'!C99) + COUNTIF('Cajazeiras Med OK'!$C:$C,'CH Med OK'!C99) + COUNTIF('Itapagipe Med OK'!$C:$C,'CH Med OK'!C99) + COUNTIF('Itapuã Med OK'!$C:$C,'CH Med OK'!C99) + COUNTIF('Liberdade Med OK'!$C:$C,'CH Med OK'!C99) + COUNTIF('Pau da Lima Med OK'!$C:$C,'CH Med OK'!C99) + COUNTIF('SCV Med OK'!$C:$C,'CH Med OK'!C99) + COUNTIF('Subúrbio Med OK'!$C:$C,'CH Med OK'!C99) + COUNTIF('DVIS Med OK'!$C:$C,'CH Med OK'!C99) + COUNTIF('CR Med OK'!$C:$C,'CH Med OK'!C99) + COUNTIF('CCZ Med OK'!$C:$C,'CH Med OK'!C99) + COUNTIF('DRCA Med OK'!$C:$C,'CH Med OK'!C99) + COUNTIF('SAMU Med OK'!$C:$C,'CH Med OK'!C99) + COUNTIF('ESPS Med OK'!$C:$C,'CH Med OK'!C99) + COUNTIF('LACEM Med OK'!$C:$C,'CH Med OK'!C99)</f>
        <v>0</v>
      </c>
    </row>
    <row r="100" spans="1:15" ht="13.5" customHeight="1">
      <c r="D100" s="20"/>
      <c r="E100" s="20"/>
      <c r="F100" s="19"/>
      <c r="G100" s="7"/>
      <c r="I100" s="7"/>
      <c r="J100" s="1"/>
    </row>
    <row r="101" spans="1:15" ht="13.5" customHeight="1">
      <c r="A101" s="531" t="s">
        <v>29</v>
      </c>
      <c r="B101" s="531"/>
      <c r="C101" s="531"/>
      <c r="D101" s="531"/>
      <c r="E101" s="18"/>
      <c r="F101" s="18"/>
      <c r="G101" s="18"/>
      <c r="I101" s="7"/>
      <c r="J101" s="3"/>
    </row>
    <row r="102" spans="1:15" ht="13.5" customHeight="1">
      <c r="A102" s="534" t="s">
        <v>28</v>
      </c>
      <c r="B102" s="534"/>
      <c r="C102" s="534"/>
      <c r="D102" s="534"/>
      <c r="E102" s="17"/>
      <c r="F102" s="17"/>
      <c r="G102" s="17"/>
      <c r="I102" s="7"/>
      <c r="J102" s="3"/>
    </row>
    <row r="103" spans="1:15" ht="13.5" customHeight="1">
      <c r="A103" s="11" t="s">
        <v>27</v>
      </c>
      <c r="B103" s="11" t="s">
        <v>26</v>
      </c>
      <c r="C103" s="11" t="s">
        <v>25</v>
      </c>
      <c r="D103" s="11" t="s">
        <v>24</v>
      </c>
      <c r="E103" s="16"/>
      <c r="F103" s="16"/>
      <c r="G103" s="16"/>
    </row>
    <row r="104" spans="1:15" ht="13.5" customHeight="1">
      <c r="A104" s="15" t="s">
        <v>23</v>
      </c>
      <c r="B104" s="14">
        <f>COUNTIFS($A$12:$A$100,"Cond Ar Janela 7.500 BTU/h")</f>
        <v>0</v>
      </c>
      <c r="C104" s="13">
        <v>37</v>
      </c>
      <c r="D104" s="13">
        <f t="shared" ref="D104:D126" si="10">B104*C104</f>
        <v>0</v>
      </c>
      <c r="E104" s="2"/>
      <c r="F104" s="8"/>
      <c r="G104" s="7"/>
    </row>
    <row r="105" spans="1:15" ht="13.5" customHeight="1">
      <c r="A105" s="15" t="s">
        <v>22</v>
      </c>
      <c r="B105" s="14">
        <f>COUNTIFS($A$12:$A$100,"Cond Ar Janela 10.000 BTU/h")</f>
        <v>0</v>
      </c>
      <c r="C105" s="68">
        <v>210</v>
      </c>
      <c r="D105" s="13">
        <f t="shared" si="10"/>
        <v>0</v>
      </c>
      <c r="E105" s="2"/>
      <c r="F105" s="8"/>
      <c r="G105" s="7"/>
    </row>
    <row r="106" spans="1:15" ht="13.5" customHeight="1">
      <c r="A106" s="15" t="s">
        <v>21</v>
      </c>
      <c r="B106" s="14">
        <f>COUNTIFS($A$12:$A$18,"Cond Ar Janela 18.000 BTU/h")</f>
        <v>0</v>
      </c>
      <c r="C106" s="68">
        <v>208</v>
      </c>
      <c r="D106" s="13">
        <f t="shared" si="10"/>
        <v>0</v>
      </c>
      <c r="E106" s="2"/>
      <c r="F106" s="8"/>
      <c r="G106" s="7"/>
    </row>
    <row r="107" spans="1:15" ht="13.5" customHeight="1">
      <c r="A107" s="15" t="s">
        <v>20</v>
      </c>
      <c r="B107" s="14">
        <f>COUNTIFS($A$12:$A$100,"Cond Ar Janela 21.000 BTU/h")</f>
        <v>2</v>
      </c>
      <c r="C107" s="68">
        <v>57</v>
      </c>
      <c r="D107" s="13">
        <f t="shared" si="10"/>
        <v>114</v>
      </c>
      <c r="E107" s="2"/>
      <c r="F107" s="8"/>
      <c r="G107" s="7"/>
    </row>
    <row r="108" spans="1:15" ht="13.5" customHeight="1">
      <c r="A108" s="15" t="s">
        <v>19</v>
      </c>
      <c r="B108" s="14">
        <f>COUNTIFS($A$12:$A$100,"Cond Ar Split 9.000 BTU/h Hi Wall")</f>
        <v>0</v>
      </c>
      <c r="C108" s="68">
        <v>147</v>
      </c>
      <c r="D108" s="13">
        <f t="shared" si="10"/>
        <v>0</v>
      </c>
      <c r="E108" s="2"/>
      <c r="F108" s="8"/>
      <c r="G108" s="7"/>
    </row>
    <row r="109" spans="1:15" ht="13.5" customHeight="1">
      <c r="A109" s="15" t="s">
        <v>18</v>
      </c>
      <c r="B109" s="14">
        <f>COUNTIFS($A$12:$A$100,"Cond Ar Split 12.000 BTU/h Hi Wall")</f>
        <v>39</v>
      </c>
      <c r="C109" s="68">
        <v>235</v>
      </c>
      <c r="D109" s="13">
        <f t="shared" si="10"/>
        <v>9165</v>
      </c>
      <c r="E109" s="2"/>
      <c r="F109" s="8"/>
      <c r="G109" s="7"/>
    </row>
    <row r="110" spans="1:15" ht="13.5" customHeight="1">
      <c r="A110" s="15" t="s">
        <v>17</v>
      </c>
      <c r="B110" s="14">
        <f>COUNTIFS($A$12:$A$100,"Cond Ar Split 18.000 BTU/h Hi Wall")</f>
        <v>6</v>
      </c>
      <c r="C110" s="68">
        <v>238</v>
      </c>
      <c r="D110" s="13">
        <f t="shared" si="10"/>
        <v>1428</v>
      </c>
      <c r="E110" s="2"/>
      <c r="F110" s="8"/>
      <c r="G110" s="7"/>
    </row>
    <row r="111" spans="1:15" ht="13.5" customHeight="1">
      <c r="A111" s="15" t="s">
        <v>16</v>
      </c>
      <c r="B111" s="14">
        <f>COUNTIFS($A$12:$A$100,"Cond Ar Split 22.000 BTU/h Hi Wall")</f>
        <v>0</v>
      </c>
      <c r="C111" s="68">
        <v>242</v>
      </c>
      <c r="D111" s="13">
        <f t="shared" si="10"/>
        <v>0</v>
      </c>
      <c r="E111" s="2"/>
      <c r="F111" s="8"/>
      <c r="G111" s="7"/>
    </row>
    <row r="112" spans="1:15" ht="13.5" customHeight="1">
      <c r="A112" s="15" t="s">
        <v>15</v>
      </c>
      <c r="B112" s="14">
        <f>COUNTIFS($A$12:$A$100,"Cond Ar Split 24.000 BTU/h Hi Wall")</f>
        <v>0</v>
      </c>
      <c r="C112" s="68">
        <v>260</v>
      </c>
      <c r="D112" s="13">
        <f t="shared" si="10"/>
        <v>0</v>
      </c>
      <c r="E112" s="2"/>
      <c r="F112" s="8"/>
      <c r="G112" s="7"/>
    </row>
    <row r="113" spans="1:10" ht="13.5" customHeight="1">
      <c r="A113" s="15" t="s">
        <v>14</v>
      </c>
      <c r="B113" s="14">
        <f>COUNTIFS($A$12:$A$100,"Cond Ar Split 30.000 BTU/h Hi Wall")</f>
        <v>1</v>
      </c>
      <c r="C113" s="68">
        <v>347</v>
      </c>
      <c r="D113" s="13">
        <f t="shared" si="10"/>
        <v>347</v>
      </c>
      <c r="E113" s="2"/>
      <c r="F113" s="8"/>
      <c r="G113" s="7"/>
      <c r="J113" s="1"/>
    </row>
    <row r="114" spans="1:10" ht="13.5" customHeight="1">
      <c r="A114" s="15" t="s">
        <v>13</v>
      </c>
      <c r="B114" s="14">
        <f>COUNTIFS($A$12:$A$100,"Cond Ar Split 24.000 BTU/h Piso/Teto")</f>
        <v>0</v>
      </c>
      <c r="C114" s="68">
        <v>367</v>
      </c>
      <c r="D114" s="13">
        <f t="shared" si="10"/>
        <v>0</v>
      </c>
      <c r="E114" s="2"/>
      <c r="F114" s="8"/>
      <c r="G114" s="7"/>
      <c r="J114" s="1"/>
    </row>
    <row r="115" spans="1:10" ht="13.5" customHeight="1">
      <c r="A115" s="15" t="s">
        <v>12</v>
      </c>
      <c r="B115" s="14">
        <f>COUNTIFS($A$12:$A$100,"Cond Ar Split 30.000 BTU/h Piso/Teto")</f>
        <v>0</v>
      </c>
      <c r="C115" s="68">
        <v>367</v>
      </c>
      <c r="D115" s="13">
        <f t="shared" si="10"/>
        <v>0</v>
      </c>
      <c r="E115" s="2"/>
      <c r="F115" s="8"/>
      <c r="G115" s="7"/>
      <c r="J115" s="1"/>
    </row>
    <row r="116" spans="1:10" ht="13.5" customHeight="1">
      <c r="A116" s="15" t="s">
        <v>11</v>
      </c>
      <c r="B116" s="14">
        <f>COUNTIFS($A$12:$A$100,"Cond Ar Split 36.000 BTU/h Piso/Teto")</f>
        <v>0</v>
      </c>
      <c r="C116" s="68">
        <v>447</v>
      </c>
      <c r="D116" s="13">
        <f t="shared" si="10"/>
        <v>0</v>
      </c>
      <c r="E116" s="2"/>
      <c r="F116" s="8"/>
      <c r="G116" s="7"/>
      <c r="J116" s="1"/>
    </row>
    <row r="117" spans="1:10" ht="13.5" customHeight="1">
      <c r="A117" s="15" t="s">
        <v>10</v>
      </c>
      <c r="B117" s="14">
        <f>COUNTIFS($A$12:$A$100,"Cond Ar Split 48.000 BTU/h Piso/Teto")</f>
        <v>0</v>
      </c>
      <c r="C117" s="68">
        <v>497</v>
      </c>
      <c r="D117" s="13">
        <f t="shared" si="10"/>
        <v>0</v>
      </c>
      <c r="E117" s="2"/>
      <c r="F117" s="8"/>
      <c r="G117" s="7"/>
      <c r="J117" s="1"/>
    </row>
    <row r="118" spans="1:10" ht="13.5" customHeight="1">
      <c r="A118" s="15" t="s">
        <v>9</v>
      </c>
      <c r="B118" s="14">
        <f>COUNTIFS($A$12:$A$100,"Cond Ar Split 60.000 BTU/h Piso/Teto")</f>
        <v>0</v>
      </c>
      <c r="C118" s="68">
        <v>597</v>
      </c>
      <c r="D118" s="13">
        <f t="shared" si="10"/>
        <v>0</v>
      </c>
      <c r="E118" s="2"/>
      <c r="F118" s="8"/>
      <c r="G118" s="7"/>
      <c r="J118" s="1"/>
    </row>
    <row r="119" spans="1:10" ht="13.5" customHeight="1">
      <c r="A119" s="15" t="s">
        <v>8</v>
      </c>
      <c r="B119" s="14">
        <f>COUNTIFS($A$12:$A$100,"Cond Ar Split 18.000 BTU/h Cassete")</f>
        <v>0</v>
      </c>
      <c r="C119" s="68">
        <v>395</v>
      </c>
      <c r="D119" s="13">
        <f t="shared" si="10"/>
        <v>0</v>
      </c>
      <c r="E119" s="2"/>
      <c r="F119" s="8"/>
      <c r="G119" s="7"/>
      <c r="J119" s="1"/>
    </row>
    <row r="120" spans="1:10" ht="13.5" customHeight="1">
      <c r="A120" s="15" t="s">
        <v>7</v>
      </c>
      <c r="B120" s="14">
        <f>COUNTIFS($A$12:$A$100,"Cond Ar Split 24.000 BTU/h Cassete")</f>
        <v>0</v>
      </c>
      <c r="C120" s="68">
        <v>442.75</v>
      </c>
      <c r="D120" s="13">
        <f t="shared" si="10"/>
        <v>0</v>
      </c>
      <c r="E120" s="2"/>
      <c r="F120" s="8"/>
      <c r="G120" s="7"/>
      <c r="J120" s="1"/>
    </row>
    <row r="121" spans="1:10" ht="13.5" customHeight="1">
      <c r="A121" s="15" t="s">
        <v>6</v>
      </c>
      <c r="B121" s="14">
        <f>COUNTIFS($A$12:$A$100,"Cond Ar Split 30.000 BTU/h Cassete")</f>
        <v>0</v>
      </c>
      <c r="C121" s="68">
        <v>430</v>
      </c>
      <c r="D121" s="13">
        <f t="shared" si="10"/>
        <v>0</v>
      </c>
      <c r="E121" s="2"/>
      <c r="F121" s="8"/>
      <c r="G121" s="7"/>
      <c r="J121" s="1"/>
    </row>
    <row r="122" spans="1:10" ht="13.5" customHeight="1">
      <c r="A122" s="15" t="s">
        <v>5</v>
      </c>
      <c r="B122" s="14">
        <f>COUNTIFS($A$12:$A$100,"Cond Ar Split 36.000 BTU/h Cassete")</f>
        <v>0</v>
      </c>
      <c r="C122" s="68">
        <v>478</v>
      </c>
      <c r="D122" s="13">
        <f t="shared" si="10"/>
        <v>0</v>
      </c>
      <c r="E122" s="2"/>
      <c r="F122" s="8"/>
      <c r="G122" s="7"/>
      <c r="J122" s="1"/>
    </row>
    <row r="123" spans="1:10" ht="13.5" customHeight="1">
      <c r="A123" s="15" t="s">
        <v>4</v>
      </c>
      <c r="B123" s="14">
        <f>COUNTIFS($A$12:$A$100,"Cond Ar Split 48.000 BTU/h Cassete")</f>
        <v>0</v>
      </c>
      <c r="C123" s="68">
        <v>577</v>
      </c>
      <c r="D123" s="13">
        <f t="shared" si="10"/>
        <v>0</v>
      </c>
      <c r="E123" s="2"/>
      <c r="F123" s="8"/>
      <c r="G123" s="7"/>
      <c r="J123" s="1"/>
    </row>
    <row r="124" spans="1:10" ht="13.5" customHeight="1">
      <c r="A124" s="15" t="s">
        <v>3</v>
      </c>
      <c r="B124" s="14">
        <f>COUNTIFS($A$12:$A$100,"Cond Ar Split 60.000 BTU/h Cassete")</f>
        <v>0</v>
      </c>
      <c r="C124" s="68">
        <v>645</v>
      </c>
      <c r="D124" s="13">
        <f t="shared" si="10"/>
        <v>0</v>
      </c>
      <c r="E124" s="2"/>
      <c r="F124" s="8"/>
      <c r="G124" s="7"/>
      <c r="J124" s="1"/>
    </row>
    <row r="125" spans="1:10" ht="13.5" customHeight="1">
      <c r="A125" s="15" t="s">
        <v>2</v>
      </c>
      <c r="B125" s="14">
        <f>COUNTIFS($A$12:$A$100,"Cond Ar Tri Split 36.000 BTU/h (3x12.000)")</f>
        <v>0</v>
      </c>
      <c r="C125" s="68">
        <v>147</v>
      </c>
      <c r="D125" s="13">
        <f t="shared" si="10"/>
        <v>0</v>
      </c>
      <c r="E125" s="2"/>
      <c r="F125" s="8"/>
      <c r="G125" s="7"/>
      <c r="J125" s="1"/>
    </row>
    <row r="126" spans="1:10" ht="13.5" customHeight="1">
      <c r="A126" s="15" t="s">
        <v>1</v>
      </c>
      <c r="B126" s="14">
        <f>COUNTIFS($A$12:$A$100,"Cond Ar Portátil 12.000 BTU/h")</f>
        <v>0</v>
      </c>
      <c r="C126" s="68">
        <v>100</v>
      </c>
      <c r="D126" s="13">
        <f t="shared" si="10"/>
        <v>0</v>
      </c>
      <c r="E126" s="2"/>
      <c r="F126" s="8"/>
      <c r="G126" s="7"/>
      <c r="J126" s="1"/>
    </row>
    <row r="127" spans="1:10" ht="13.5" customHeight="1">
      <c r="A127" s="12" t="s">
        <v>0</v>
      </c>
      <c r="B127" s="11">
        <f>SUM(B104:B126)</f>
        <v>48</v>
      </c>
      <c r="C127" s="245"/>
      <c r="D127" s="9">
        <f>SUM(D104:D126)</f>
        <v>11054</v>
      </c>
      <c r="E127" s="16"/>
      <c r="F127" s="92"/>
      <c r="G127" s="91"/>
      <c r="J127" s="1"/>
    </row>
    <row r="129" spans="2:10" ht="13.5" customHeight="1">
      <c r="B129" s="1"/>
      <c r="D129" s="170"/>
      <c r="E129" s="170"/>
      <c r="F129" s="170"/>
      <c r="G129" s="170"/>
      <c r="H129" s="170"/>
      <c r="I129" s="170"/>
    </row>
    <row r="130" spans="2:10" ht="13.5" customHeight="1">
      <c r="B130" s="1"/>
      <c r="D130" s="244"/>
      <c r="E130" s="170"/>
      <c r="F130" s="170"/>
      <c r="G130" s="170"/>
      <c r="H130" s="170"/>
      <c r="I130" s="170"/>
    </row>
    <row r="131" spans="2:10" ht="13.5" customHeight="1">
      <c r="B131" s="1"/>
      <c r="J131" s="3"/>
    </row>
  </sheetData>
  <mergeCells count="27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99:L99"/>
    <mergeCell ref="A101:D101"/>
    <mergeCell ref="A102:D102"/>
    <mergeCell ref="C11:E11"/>
    <mergeCell ref="G11:I11"/>
    <mergeCell ref="D13:E13"/>
    <mergeCell ref="A93:I93"/>
    <mergeCell ref="A97:D97"/>
    <mergeCell ref="E97:I97"/>
    <mergeCell ref="A96:D96"/>
    <mergeCell ref="E96:I96"/>
  </mergeCells>
  <conditionalFormatting sqref="C1:C1048576">
    <cfRule type="expression" dxfId="34" priority="1">
      <formula>$O1&gt;0</formula>
    </cfRule>
    <cfRule type="duplicateValues" dxfId="33" priority="2"/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70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2"/>
  <sheetViews>
    <sheetView showGridLines="0" workbookViewId="0">
      <pane ySplit="14" topLeftCell="A15" activePane="bottomLeft" state="frozen"/>
      <selection activeCell="G94" sqref="G94"/>
      <selection pane="bottomLeft" activeCell="I18" sqref="I18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517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ht="13.5" customHeight="1">
      <c r="A12" s="555"/>
      <c r="B12" s="556"/>
      <c r="C12" s="390"/>
      <c r="D12" s="164"/>
      <c r="E12" s="42"/>
      <c r="F12" s="412"/>
    </row>
    <row r="13" spans="1:6" ht="13.5" customHeight="1">
      <c r="A13" s="514" t="s">
        <v>516</v>
      </c>
      <c r="B13" s="516"/>
      <c r="C13" s="183">
        <v>0</v>
      </c>
      <c r="D13" s="10"/>
      <c r="E13" s="10"/>
      <c r="F13" s="183">
        <v>0</v>
      </c>
    </row>
    <row r="15" spans="1:6" ht="13.5" customHeight="1">
      <c r="B15" s="20"/>
      <c r="D15" s="124"/>
      <c r="E15" s="19"/>
      <c r="F15" s="254"/>
    </row>
    <row r="16" spans="1:6" ht="13.5" customHeight="1">
      <c r="B16" s="20"/>
      <c r="D16" s="124"/>
      <c r="E16" s="19"/>
      <c r="F16" s="162"/>
    </row>
    <row r="18" spans="1:9" ht="13.5" customHeight="1">
      <c r="A18" s="536" t="s">
        <v>33</v>
      </c>
      <c r="B18" s="536"/>
      <c r="C18" s="536"/>
      <c r="D18" s="536"/>
      <c r="E18" s="536"/>
      <c r="F18" s="536"/>
      <c r="G18" s="25"/>
      <c r="H18" s="25"/>
      <c r="I18" s="25"/>
    </row>
    <row r="20" spans="1:9" ht="13.5" customHeight="1">
      <c r="A20" s="18" t="s">
        <v>32</v>
      </c>
      <c r="B20" s="1"/>
      <c r="F20" s="22"/>
      <c r="G20" s="7"/>
      <c r="I20" s="23"/>
    </row>
    <row r="21" spans="1:9" ht="60" customHeight="1">
      <c r="A21" s="532"/>
      <c r="B21" s="518"/>
      <c r="C21" s="533"/>
      <c r="D21" s="547"/>
      <c r="E21" s="547"/>
      <c r="F21" s="547"/>
    </row>
    <row r="22" spans="1:9" ht="13.5" customHeight="1">
      <c r="A22" s="535" t="s">
        <v>31</v>
      </c>
      <c r="B22" s="535"/>
      <c r="C22" s="535"/>
      <c r="D22" s="75"/>
      <c r="E22" s="75" t="s">
        <v>30</v>
      </c>
      <c r="F22" s="75"/>
      <c r="G22" s="18"/>
      <c r="H22" s="18"/>
      <c r="I22" s="18"/>
    </row>
    <row r="92" spans="7:7" ht="13.5" customHeight="1">
      <c r="G92" s="1">
        <v>238</v>
      </c>
    </row>
  </sheetData>
  <mergeCells count="18">
    <mergeCell ref="A7:F7"/>
    <mergeCell ref="A8:D8"/>
    <mergeCell ref="E8:F8"/>
    <mergeCell ref="A1:F1"/>
    <mergeCell ref="A3:F3"/>
    <mergeCell ref="A4:C4"/>
    <mergeCell ref="D4:E4"/>
    <mergeCell ref="A5:C5"/>
    <mergeCell ref="D5:E5"/>
    <mergeCell ref="A13:B13"/>
    <mergeCell ref="B9:D9"/>
    <mergeCell ref="E9:F9"/>
    <mergeCell ref="A22:C22"/>
    <mergeCell ref="A12:B12"/>
    <mergeCell ref="A18:F18"/>
    <mergeCell ref="A21:C21"/>
    <mergeCell ref="D21:F21"/>
    <mergeCell ref="A11:B11"/>
  </mergeCells>
  <printOptions horizontalCentered="1"/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O194"/>
  <sheetViews>
    <sheetView showGridLines="0" topLeftCell="A133" workbookViewId="0">
      <selection activeCell="C146" sqref="C146"/>
    </sheetView>
  </sheetViews>
  <sheetFormatPr defaultRowHeight="13.5" customHeight="1"/>
  <cols>
    <col min="1" max="1" width="36.5703125" style="1" customWidth="1"/>
    <col min="2" max="2" width="12.5703125" style="2" bestFit="1" customWidth="1"/>
    <col min="3" max="3" width="11.28515625" style="2" bestFit="1" customWidth="1"/>
    <col min="4" max="4" width="12.140625" style="1" bestFit="1" customWidth="1"/>
    <col min="5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25" style="2" customWidth="1"/>
    <col min="11" max="11" width="20.28515625" style="2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582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A14" s="29"/>
      <c r="B14" s="32"/>
      <c r="C14" s="32"/>
      <c r="D14" s="33"/>
      <c r="E14" s="33"/>
      <c r="F14" s="34"/>
      <c r="G14" s="33"/>
      <c r="H14" s="32"/>
      <c r="I14" s="116"/>
      <c r="J14" s="256"/>
      <c r="K14" s="70"/>
      <c r="O14" s="1">
        <f>COUNTIF('Sede Med Ok'!$C:$C,'Itapagipe Med OK'!C14) + COUNTIF('Barra Med OK'!$C:$C,'Itapagipe Med OK'!C14) + COUNTIF('Boca do Rio Med OK'!$C:$C,'Itapagipe Med OK'!C14) + COUNTIF('Brotas Med OK'!$C:$C,'Itapagipe Med OK'!C14) + COUNTIF('Cabula Med OK'!$C:$C,'Itapagipe Med OK'!C14) + COUNTIF('Cajazeiras Med OK'!$C:$C,'Itapagipe Med OK'!C14) + COUNTIF('CH Med OK'!$C:$C,'Itapagipe Med OK'!C14) + COUNTIF('Itapuã Med OK'!$C:$C,'Itapagipe Med OK'!C14) + COUNTIF('Liberdade Med OK'!$C:$C,'Itapagipe Med OK'!C14) + COUNTIF('Pau da Lima Med OK'!$C:$C,'Itapagipe Med OK'!C14) + COUNTIF('SCV Med OK'!$C:$C,'Itapagipe Med OK'!C14) + COUNTIF('Subúrbio Med OK'!$C:$C,'Itapagipe Med OK'!C14) + COUNTIF('DVIS Med OK'!$C:$C,'Itapagipe Med OK'!C14) + COUNTIF('CR Med OK'!$C:$C,'Itapagipe Med OK'!C14) + COUNTIF('CCZ Med OK'!$C:$C,'Itapagipe Med OK'!C14) + COUNTIF('DRCA Med OK'!$C:$C,'Itapagipe Med OK'!C14) + COUNTIF('SAMU Med OK'!$C:$C,'Itapagipe Med OK'!C14) + COUNTIF('ESPS Med OK'!$C:$C,'Itapagipe Med OK'!C14) + COUNTIF('LACEM Med OK'!$C:$C,'Itapagipe Med OK'!C14)</f>
        <v>0</v>
      </c>
    </row>
    <row r="15" spans="1:15" ht="13.5" customHeight="1">
      <c r="A15" s="15" t="s">
        <v>18</v>
      </c>
      <c r="B15" s="61">
        <v>45536</v>
      </c>
      <c r="C15" s="51">
        <v>1748</v>
      </c>
      <c r="D15" s="61">
        <v>45658</v>
      </c>
      <c r="E15" s="61">
        <v>45687</v>
      </c>
      <c r="F15" s="42">
        <f>(E15-D15)+1</f>
        <v>30</v>
      </c>
      <c r="G15" s="65">
        <v>235</v>
      </c>
      <c r="H15" s="14">
        <v>1</v>
      </c>
      <c r="I15" s="109">
        <f>G15/30*H15*F15</f>
        <v>235</v>
      </c>
      <c r="J15" s="56" t="s">
        <v>581</v>
      </c>
      <c r="K15" s="51"/>
      <c r="O15" s="1">
        <f>COUNTIF('Sede Med Ok'!$C:$C,'Itapagipe Med OK'!C15) + COUNTIF('Barra Med OK'!$C:$C,'Itapagipe Med OK'!C15) + COUNTIF('Boca do Rio Med OK'!$C:$C,'Itapagipe Med OK'!C15) + COUNTIF('Brotas Med OK'!$C:$C,'Itapagipe Med OK'!C15) + COUNTIF('Cabula Med OK'!$C:$C,'Itapagipe Med OK'!C15) + COUNTIF('Cajazeiras Med OK'!$C:$C,'Itapagipe Med OK'!C15) + COUNTIF('CH Med OK'!$C:$C,'Itapagipe Med OK'!C15) + COUNTIF('Itapuã Med OK'!$C:$C,'Itapagipe Med OK'!C15) + COUNTIF('Liberdade Med OK'!$C:$C,'Itapagipe Med OK'!C15) + COUNTIF('Pau da Lima Med OK'!$C:$C,'Itapagipe Med OK'!C15) + COUNTIF('SCV Med OK'!$C:$C,'Itapagipe Med OK'!C15) + COUNTIF('Subúrbio Med OK'!$C:$C,'Itapagipe Med OK'!C15) + COUNTIF('DVIS Med OK'!$C:$C,'Itapagipe Med OK'!C15) + COUNTIF('CR Med OK'!$C:$C,'Itapagipe Med OK'!C15) + COUNTIF('CCZ Med OK'!$C:$C,'Itapagipe Med OK'!C15) + COUNTIF('DRCA Med OK'!$C:$C,'Itapagipe Med OK'!C15) + COUNTIF('SAMU Med OK'!$C:$C,'Itapagipe Med OK'!C15) + COUNTIF('ESPS Med OK'!$C:$C,'Itapagipe Med OK'!C15) + COUNTIF('LACEM Med OK'!$C:$C,'Itapagipe Med OK'!C15)</f>
        <v>0</v>
      </c>
    </row>
    <row r="16" spans="1:15" ht="13.5" customHeight="1">
      <c r="A16" s="15" t="s">
        <v>18</v>
      </c>
      <c r="B16" s="61">
        <v>45536</v>
      </c>
      <c r="C16" s="51">
        <v>8074</v>
      </c>
      <c r="D16" s="61">
        <v>45658</v>
      </c>
      <c r="E16" s="61">
        <v>45687</v>
      </c>
      <c r="F16" s="42">
        <f>(E16-D16)+1</f>
        <v>30</v>
      </c>
      <c r="G16" s="65">
        <v>235</v>
      </c>
      <c r="H16" s="14">
        <v>1</v>
      </c>
      <c r="I16" s="109">
        <f>G16/30*H16*F16</f>
        <v>235</v>
      </c>
      <c r="J16" s="56" t="s">
        <v>567</v>
      </c>
      <c r="K16" s="51"/>
      <c r="O16" s="1">
        <f>COUNTIF('Sede Med Ok'!$C:$C,'Itapagipe Med OK'!C16) + COUNTIF('Barra Med OK'!$C:$C,'Itapagipe Med OK'!C16) + COUNTIF('Boca do Rio Med OK'!$C:$C,'Itapagipe Med OK'!C16) + COUNTIF('Brotas Med OK'!$C:$C,'Itapagipe Med OK'!C16) + COUNTIF('Cabula Med OK'!$C:$C,'Itapagipe Med OK'!C16) + COUNTIF('Cajazeiras Med OK'!$C:$C,'Itapagipe Med OK'!C16) + COUNTIF('CH Med OK'!$C:$C,'Itapagipe Med OK'!C16) + COUNTIF('Itapuã Med OK'!$C:$C,'Itapagipe Med OK'!C16) + COUNTIF('Liberdade Med OK'!$C:$C,'Itapagipe Med OK'!C16) + COUNTIF('Pau da Lima Med OK'!$C:$C,'Itapagipe Med OK'!C16) + COUNTIF('SCV Med OK'!$C:$C,'Itapagipe Med OK'!C16) + COUNTIF('Subúrbio Med OK'!$C:$C,'Itapagipe Med OK'!C16) + COUNTIF('DVIS Med OK'!$C:$C,'Itapagipe Med OK'!C16) + COUNTIF('CR Med OK'!$C:$C,'Itapagipe Med OK'!C16) + COUNTIF('CCZ Med OK'!$C:$C,'Itapagipe Med OK'!C16) + COUNTIF('DRCA Med OK'!$C:$C,'Itapagipe Med OK'!C16) + COUNTIF('SAMU Med OK'!$C:$C,'Itapagipe Med OK'!C16) + COUNTIF('ESPS Med OK'!$C:$C,'Itapagipe Med OK'!C16) + COUNTIF('LACEM Med OK'!$C:$C,'Itapagipe Med OK'!C16)</f>
        <v>0</v>
      </c>
    </row>
    <row r="17" spans="1:15" ht="13.5" customHeight="1">
      <c r="A17" s="15" t="s">
        <v>17</v>
      </c>
      <c r="B17" s="61">
        <v>45536</v>
      </c>
      <c r="C17" s="51">
        <v>12712</v>
      </c>
      <c r="D17" s="61">
        <v>45658</v>
      </c>
      <c r="E17" s="61">
        <v>45687</v>
      </c>
      <c r="F17" s="42">
        <f>(E17-D17)+1</f>
        <v>30</v>
      </c>
      <c r="G17" s="65">
        <v>238</v>
      </c>
      <c r="H17" s="14">
        <v>1</v>
      </c>
      <c r="I17" s="109">
        <f>G17/30*H17*F17</f>
        <v>238</v>
      </c>
      <c r="J17" s="56" t="s">
        <v>580</v>
      </c>
      <c r="K17" s="51"/>
      <c r="O17" s="1">
        <f>COUNTIF('Sede Med Ok'!$C:$C,'Itapagipe Med OK'!C17) + COUNTIF('Barra Med OK'!$C:$C,'Itapagipe Med OK'!C17) + COUNTIF('Boca do Rio Med OK'!$C:$C,'Itapagipe Med OK'!C17) + COUNTIF('Brotas Med OK'!$C:$C,'Itapagipe Med OK'!C17) + COUNTIF('Cabula Med OK'!$C:$C,'Itapagipe Med OK'!C17) + COUNTIF('Cajazeiras Med OK'!$C:$C,'Itapagipe Med OK'!C17) + COUNTIF('CH Med OK'!$C:$C,'Itapagipe Med OK'!C17) + COUNTIF('Itapuã Med OK'!$C:$C,'Itapagipe Med OK'!C17) + COUNTIF('Liberdade Med OK'!$C:$C,'Itapagipe Med OK'!C17) + COUNTIF('Pau da Lima Med OK'!$C:$C,'Itapagipe Med OK'!C17) + COUNTIF('SCV Med OK'!$C:$C,'Itapagipe Med OK'!C17) + COUNTIF('Subúrbio Med OK'!$C:$C,'Itapagipe Med OK'!C17) + COUNTIF('DVIS Med OK'!$C:$C,'Itapagipe Med OK'!C17) + COUNTIF('CR Med OK'!$C:$C,'Itapagipe Med OK'!C17) + COUNTIF('CCZ Med OK'!$C:$C,'Itapagipe Med OK'!C17) + COUNTIF('DRCA Med OK'!$C:$C,'Itapagipe Med OK'!C17) + COUNTIF('SAMU Med OK'!$C:$C,'Itapagipe Med OK'!C17) + COUNTIF('ESPS Med OK'!$C:$C,'Itapagipe Med OK'!C17) + COUNTIF('LACEM Med OK'!$C:$C,'Itapagipe Med OK'!C17)</f>
        <v>0</v>
      </c>
    </row>
    <row r="18" spans="1:15" ht="13.5" customHeight="1">
      <c r="A18" s="38"/>
      <c r="B18" s="44"/>
      <c r="C18" s="44"/>
      <c r="D18" s="101"/>
      <c r="E18" s="101"/>
      <c r="F18" s="102"/>
      <c r="G18" s="101"/>
      <c r="H18" s="44"/>
      <c r="I18" s="268"/>
      <c r="J18" s="56"/>
      <c r="K18" s="51"/>
      <c r="O18" s="1">
        <f>COUNTIF('Sede Med Ok'!$C:$C,'Itapagipe Med OK'!C18) + COUNTIF('Barra Med OK'!$C:$C,'Itapagipe Med OK'!C18) + COUNTIF('Boca do Rio Med OK'!$C:$C,'Itapagipe Med OK'!C18) + COUNTIF('Brotas Med OK'!$C:$C,'Itapagipe Med OK'!C18) + COUNTIF('Cabula Med OK'!$C:$C,'Itapagipe Med OK'!C18) + COUNTIF('Cajazeiras Med OK'!$C:$C,'Itapagipe Med OK'!C18) + COUNTIF('CH Med OK'!$C:$C,'Itapagipe Med OK'!C18) + COUNTIF('Itapuã Med OK'!$C:$C,'Itapagipe Med OK'!C18) + COUNTIF('Liberdade Med OK'!$C:$C,'Itapagipe Med OK'!C18) + COUNTIF('Pau da Lima Med OK'!$C:$C,'Itapagipe Med OK'!C18) + COUNTIF('SCV Med OK'!$C:$C,'Itapagipe Med OK'!C18) + COUNTIF('Subúrbio Med OK'!$C:$C,'Itapagipe Med OK'!C18) + COUNTIF('DVIS Med OK'!$C:$C,'Itapagipe Med OK'!C18) + COUNTIF('CR Med OK'!$C:$C,'Itapagipe Med OK'!C18) + COUNTIF('CCZ Med OK'!$C:$C,'Itapagipe Med OK'!C18) + COUNTIF('DRCA Med OK'!$C:$C,'Itapagipe Med OK'!C18) + COUNTIF('SAMU Med OK'!$C:$C,'Itapagipe Med OK'!C18) + COUNTIF('ESPS Med OK'!$C:$C,'Itapagipe Med OK'!C18) + COUNTIF('LACEM Med OK'!$C:$C,'Itapagipe Med OK'!C18)</f>
        <v>0</v>
      </c>
    </row>
    <row r="19" spans="1:15" ht="13.5" customHeight="1">
      <c r="A19" s="38" t="s">
        <v>579</v>
      </c>
      <c r="B19" s="10"/>
      <c r="C19" s="10"/>
      <c r="D19" s="36"/>
      <c r="E19" s="36"/>
      <c r="F19" s="37"/>
      <c r="G19" s="36"/>
      <c r="H19" s="11">
        <f>SUM(H15:H18)</f>
        <v>3</v>
      </c>
      <c r="I19" s="148">
        <f>SUM(I15:I18)</f>
        <v>708</v>
      </c>
      <c r="J19" s="35"/>
      <c r="K19" s="107"/>
      <c r="O19" s="1">
        <f>COUNTIF('Sede Med Ok'!$C:$C,'Itapagipe Med OK'!C19) + COUNTIF('Barra Med OK'!$C:$C,'Itapagipe Med OK'!C19) + COUNTIF('Boca do Rio Med OK'!$C:$C,'Itapagipe Med OK'!C19) + COUNTIF('Brotas Med OK'!$C:$C,'Itapagipe Med OK'!C19) + COUNTIF('Cabula Med OK'!$C:$C,'Itapagipe Med OK'!C19) + COUNTIF('Cajazeiras Med OK'!$C:$C,'Itapagipe Med OK'!C19) + COUNTIF('CH Med OK'!$C:$C,'Itapagipe Med OK'!C19) + COUNTIF('Itapuã Med OK'!$C:$C,'Itapagipe Med OK'!C19) + COUNTIF('Liberdade Med OK'!$C:$C,'Itapagipe Med OK'!C19) + COUNTIF('Pau da Lima Med OK'!$C:$C,'Itapagipe Med OK'!C19) + COUNTIF('SCV Med OK'!$C:$C,'Itapagipe Med OK'!C19) + COUNTIF('Subúrbio Med OK'!$C:$C,'Itapagipe Med OK'!C19) + COUNTIF('DVIS Med OK'!$C:$C,'Itapagipe Med OK'!C19) + COUNTIF('CR Med OK'!$C:$C,'Itapagipe Med OK'!C19) + COUNTIF('CCZ Med OK'!$C:$C,'Itapagipe Med OK'!C19) + COUNTIF('DRCA Med OK'!$C:$C,'Itapagipe Med OK'!C19) + COUNTIF('SAMU Med OK'!$C:$C,'Itapagipe Med OK'!C19) + COUNTIF('ESPS Med OK'!$C:$C,'Itapagipe Med OK'!C19) + COUNTIF('LACEM Med OK'!$C:$C,'Itapagipe Med OK'!C19)</f>
        <v>0</v>
      </c>
    </row>
    <row r="20" spans="1:15" ht="13.5" customHeight="1">
      <c r="A20" s="29"/>
      <c r="B20" s="32"/>
      <c r="C20" s="32"/>
      <c r="D20" s="33"/>
      <c r="E20" s="33"/>
      <c r="F20" s="34"/>
      <c r="G20" s="33"/>
      <c r="H20" s="32"/>
      <c r="I20" s="116"/>
      <c r="J20" s="256"/>
      <c r="K20" s="70"/>
      <c r="O20" s="1">
        <f>COUNTIF('Sede Med Ok'!$C:$C,'Itapagipe Med OK'!C20) + COUNTIF('Barra Med OK'!$C:$C,'Itapagipe Med OK'!C20) + COUNTIF('Boca do Rio Med OK'!$C:$C,'Itapagipe Med OK'!C20) + COUNTIF('Brotas Med OK'!$C:$C,'Itapagipe Med OK'!C20) + COUNTIF('Cabula Med OK'!$C:$C,'Itapagipe Med OK'!C20) + COUNTIF('Cajazeiras Med OK'!$C:$C,'Itapagipe Med OK'!C20) + COUNTIF('CH Med OK'!$C:$C,'Itapagipe Med OK'!C20) + COUNTIF('Itapuã Med OK'!$C:$C,'Itapagipe Med OK'!C20) + COUNTIF('Liberdade Med OK'!$C:$C,'Itapagipe Med OK'!C20) + COUNTIF('Pau da Lima Med OK'!$C:$C,'Itapagipe Med OK'!C20) + COUNTIF('SCV Med OK'!$C:$C,'Itapagipe Med OK'!C20) + COUNTIF('Subúrbio Med OK'!$C:$C,'Itapagipe Med OK'!C20) + COUNTIF('DVIS Med OK'!$C:$C,'Itapagipe Med OK'!C20) + COUNTIF('CR Med OK'!$C:$C,'Itapagipe Med OK'!C20) + COUNTIF('CCZ Med OK'!$C:$C,'Itapagipe Med OK'!C20) + COUNTIF('DRCA Med OK'!$C:$C,'Itapagipe Med OK'!C20) + COUNTIF('SAMU Med OK'!$C:$C,'Itapagipe Med OK'!C20) + COUNTIF('ESPS Med OK'!$C:$C,'Itapagipe Med OK'!C20) + COUNTIF('LACEM Med OK'!$C:$C,'Itapagipe Med OK'!C20)</f>
        <v>0</v>
      </c>
    </row>
    <row r="21" spans="1:15" ht="13.5" customHeight="1">
      <c r="A21" s="15" t="s">
        <v>17</v>
      </c>
      <c r="B21" s="61">
        <v>45536</v>
      </c>
      <c r="C21" s="51">
        <v>11097</v>
      </c>
      <c r="D21" s="61">
        <v>45658</v>
      </c>
      <c r="E21" s="61">
        <v>45687</v>
      </c>
      <c r="F21" s="42">
        <f>(E21-D21)+1</f>
        <v>30</v>
      </c>
      <c r="G21" s="65">
        <v>238</v>
      </c>
      <c r="H21" s="14">
        <v>1</v>
      </c>
      <c r="I21" s="109">
        <f>G21/30*H21*F21</f>
        <v>238</v>
      </c>
      <c r="J21" s="56" t="s">
        <v>578</v>
      </c>
      <c r="K21" s="51"/>
      <c r="O21" s="1">
        <f>COUNTIF('Sede Med Ok'!$C:$C,'Itapagipe Med OK'!C21) + COUNTIF('Barra Med OK'!$C:$C,'Itapagipe Med OK'!C21) + COUNTIF('Boca do Rio Med OK'!$C:$C,'Itapagipe Med OK'!C21) + COUNTIF('Brotas Med OK'!$C:$C,'Itapagipe Med OK'!C21) + COUNTIF('Cabula Med OK'!$C:$C,'Itapagipe Med OK'!C21) + COUNTIF('Cajazeiras Med OK'!$C:$C,'Itapagipe Med OK'!C21) + COUNTIF('CH Med OK'!$C:$C,'Itapagipe Med OK'!C21) + COUNTIF('Itapuã Med OK'!$C:$C,'Itapagipe Med OK'!C21) + COUNTIF('Liberdade Med OK'!$C:$C,'Itapagipe Med OK'!C21) + COUNTIF('Pau da Lima Med OK'!$C:$C,'Itapagipe Med OK'!C21) + COUNTIF('SCV Med OK'!$C:$C,'Itapagipe Med OK'!C21) + COUNTIF('Subúrbio Med OK'!$C:$C,'Itapagipe Med OK'!C21) + COUNTIF('DVIS Med OK'!$C:$C,'Itapagipe Med OK'!C21) + COUNTIF('CR Med OK'!$C:$C,'Itapagipe Med OK'!C21) + COUNTIF('CCZ Med OK'!$C:$C,'Itapagipe Med OK'!C21) + COUNTIF('DRCA Med OK'!$C:$C,'Itapagipe Med OK'!C21) + COUNTIF('SAMU Med OK'!$C:$C,'Itapagipe Med OK'!C21) + COUNTIF('ESPS Med OK'!$C:$C,'Itapagipe Med OK'!C21) + COUNTIF('LACEM Med OK'!$C:$C,'Itapagipe Med OK'!C21)</f>
        <v>0</v>
      </c>
    </row>
    <row r="22" spans="1:15" ht="13.5" customHeight="1">
      <c r="A22" s="38"/>
      <c r="B22" s="44"/>
      <c r="C22" s="44"/>
      <c r="D22" s="101"/>
      <c r="E22" s="101"/>
      <c r="F22" s="102"/>
      <c r="G22" s="101"/>
      <c r="H22" s="44"/>
      <c r="I22" s="268"/>
      <c r="J22" s="56"/>
      <c r="K22" s="51"/>
      <c r="O22" s="1">
        <f>COUNTIF('Sede Med Ok'!$C:$C,'Itapagipe Med OK'!C22) + COUNTIF('Barra Med OK'!$C:$C,'Itapagipe Med OK'!C22) + COUNTIF('Boca do Rio Med OK'!$C:$C,'Itapagipe Med OK'!C22) + COUNTIF('Brotas Med OK'!$C:$C,'Itapagipe Med OK'!C22) + COUNTIF('Cabula Med OK'!$C:$C,'Itapagipe Med OK'!C22) + COUNTIF('Cajazeiras Med OK'!$C:$C,'Itapagipe Med OK'!C22) + COUNTIF('CH Med OK'!$C:$C,'Itapagipe Med OK'!C22) + COUNTIF('Itapuã Med OK'!$C:$C,'Itapagipe Med OK'!C22) + COUNTIF('Liberdade Med OK'!$C:$C,'Itapagipe Med OK'!C22) + COUNTIF('Pau da Lima Med OK'!$C:$C,'Itapagipe Med OK'!C22) + COUNTIF('SCV Med OK'!$C:$C,'Itapagipe Med OK'!C22) + COUNTIF('Subúrbio Med OK'!$C:$C,'Itapagipe Med OK'!C22) + COUNTIF('DVIS Med OK'!$C:$C,'Itapagipe Med OK'!C22) + COUNTIF('CR Med OK'!$C:$C,'Itapagipe Med OK'!C22) + COUNTIF('CCZ Med OK'!$C:$C,'Itapagipe Med OK'!C22) + COUNTIF('DRCA Med OK'!$C:$C,'Itapagipe Med OK'!C22) + COUNTIF('SAMU Med OK'!$C:$C,'Itapagipe Med OK'!C22) + COUNTIF('ESPS Med OK'!$C:$C,'Itapagipe Med OK'!C22) + COUNTIF('LACEM Med OK'!$C:$C,'Itapagipe Med OK'!C22)</f>
        <v>0</v>
      </c>
    </row>
    <row r="23" spans="1:15" ht="13.5" customHeight="1">
      <c r="A23" s="38" t="s">
        <v>577</v>
      </c>
      <c r="B23" s="11"/>
      <c r="C23" s="10"/>
      <c r="D23" s="36"/>
      <c r="E23" s="36"/>
      <c r="F23" s="37"/>
      <c r="G23" s="36"/>
      <c r="H23" s="11">
        <f>SUM(H21:H22)</f>
        <v>1</v>
      </c>
      <c r="I23" s="148">
        <f>SUM(I21:I22)</f>
        <v>238</v>
      </c>
      <c r="J23" s="35"/>
      <c r="K23" s="107"/>
      <c r="O23" s="1">
        <f>COUNTIF('Sede Med Ok'!$C:$C,'Itapagipe Med OK'!C23) + COUNTIF('Barra Med OK'!$C:$C,'Itapagipe Med OK'!C23) + COUNTIF('Boca do Rio Med OK'!$C:$C,'Itapagipe Med OK'!C23) + COUNTIF('Brotas Med OK'!$C:$C,'Itapagipe Med OK'!C23) + COUNTIF('Cabula Med OK'!$C:$C,'Itapagipe Med OK'!C23) + COUNTIF('Cajazeiras Med OK'!$C:$C,'Itapagipe Med OK'!C23) + COUNTIF('CH Med OK'!$C:$C,'Itapagipe Med OK'!C23) + COUNTIF('Itapuã Med OK'!$C:$C,'Itapagipe Med OK'!C23) + COUNTIF('Liberdade Med OK'!$C:$C,'Itapagipe Med OK'!C23) + COUNTIF('Pau da Lima Med OK'!$C:$C,'Itapagipe Med OK'!C23) + COUNTIF('SCV Med OK'!$C:$C,'Itapagipe Med OK'!C23) + COUNTIF('Subúrbio Med OK'!$C:$C,'Itapagipe Med OK'!C23) + COUNTIF('DVIS Med OK'!$C:$C,'Itapagipe Med OK'!C23) + COUNTIF('CR Med OK'!$C:$C,'Itapagipe Med OK'!C23) + COUNTIF('CCZ Med OK'!$C:$C,'Itapagipe Med OK'!C23) + COUNTIF('DRCA Med OK'!$C:$C,'Itapagipe Med OK'!C23) + COUNTIF('SAMU Med OK'!$C:$C,'Itapagipe Med OK'!C23) + COUNTIF('ESPS Med OK'!$C:$C,'Itapagipe Med OK'!C23) + COUNTIF('LACEM Med OK'!$C:$C,'Itapagipe Med OK'!C23)</f>
        <v>0</v>
      </c>
    </row>
    <row r="24" spans="1:15" ht="13.5" customHeight="1">
      <c r="D24" s="20"/>
      <c r="E24" s="20"/>
      <c r="F24" s="19"/>
      <c r="G24" s="7"/>
      <c r="I24" s="7"/>
      <c r="J24" s="26"/>
      <c r="O24" s="1">
        <f>COUNTIF('Sede Med Ok'!$C:$C,'Itapagipe Med OK'!C24) + COUNTIF('Barra Med OK'!$C:$C,'Itapagipe Med OK'!C24) + COUNTIF('Boca do Rio Med OK'!$C:$C,'Itapagipe Med OK'!C24) + COUNTIF('Brotas Med OK'!$C:$C,'Itapagipe Med OK'!C24) + COUNTIF('Cabula Med OK'!$C:$C,'Itapagipe Med OK'!C24) + COUNTIF('Cajazeiras Med OK'!$C:$C,'Itapagipe Med OK'!C24) + COUNTIF('CH Med OK'!$C:$C,'Itapagipe Med OK'!C24) + COUNTIF('Itapuã Med OK'!$C:$C,'Itapagipe Med OK'!C24) + COUNTIF('Liberdade Med OK'!$C:$C,'Itapagipe Med OK'!C24) + COUNTIF('Pau da Lima Med OK'!$C:$C,'Itapagipe Med OK'!C24) + COUNTIF('SCV Med OK'!$C:$C,'Itapagipe Med OK'!C24) + COUNTIF('Subúrbio Med OK'!$C:$C,'Itapagipe Med OK'!C24) + COUNTIF('DVIS Med OK'!$C:$C,'Itapagipe Med OK'!C24) + COUNTIF('CR Med OK'!$C:$C,'Itapagipe Med OK'!C24) + COUNTIF('CCZ Med OK'!$C:$C,'Itapagipe Med OK'!C24) + COUNTIF('DRCA Med OK'!$C:$C,'Itapagipe Med OK'!C24) + COUNTIF('SAMU Med OK'!$C:$C,'Itapagipe Med OK'!C24) + COUNTIF('ESPS Med OK'!$C:$C,'Itapagipe Med OK'!C24) + COUNTIF('LACEM Med OK'!$C:$C,'Itapagipe Med OK'!C24)</f>
        <v>0</v>
      </c>
    </row>
    <row r="25" spans="1:15" ht="13.5" customHeight="1">
      <c r="A25" s="15" t="s">
        <v>18</v>
      </c>
      <c r="B25" s="61">
        <v>45512</v>
      </c>
      <c r="C25" s="122">
        <v>13793</v>
      </c>
      <c r="D25" s="61">
        <v>45658</v>
      </c>
      <c r="E25" s="61">
        <v>45687</v>
      </c>
      <c r="F25" s="42">
        <f t="shared" ref="F25:F32" si="0">(E25-D25)+1</f>
        <v>30</v>
      </c>
      <c r="G25" s="60">
        <v>235</v>
      </c>
      <c r="H25" s="14">
        <v>1</v>
      </c>
      <c r="I25" s="59">
        <f t="shared" ref="I25:I33" si="1">G25/30*H25*F25</f>
        <v>235</v>
      </c>
      <c r="J25" s="64" t="s">
        <v>210</v>
      </c>
      <c r="K25" s="14">
        <v>63391</v>
      </c>
      <c r="O25" s="1">
        <f>COUNTIF('Sede Med Ok'!$C:$C,'Itapagipe Med OK'!C25) + COUNTIF('Barra Med OK'!$C:$C,'Itapagipe Med OK'!C25) + COUNTIF('Boca do Rio Med OK'!$C:$C,'Itapagipe Med OK'!C25) + COUNTIF('Brotas Med OK'!$C:$C,'Itapagipe Med OK'!C25) + COUNTIF('Cabula Med OK'!$C:$C,'Itapagipe Med OK'!C25) + COUNTIF('Cajazeiras Med OK'!$C:$C,'Itapagipe Med OK'!C25) + COUNTIF('CH Med OK'!$C:$C,'Itapagipe Med OK'!C25) + COUNTIF('Itapuã Med OK'!$C:$C,'Itapagipe Med OK'!C25) + COUNTIF('Liberdade Med OK'!$C:$C,'Itapagipe Med OK'!C25) + COUNTIF('Pau da Lima Med OK'!$C:$C,'Itapagipe Med OK'!C25) + COUNTIF('SCV Med OK'!$C:$C,'Itapagipe Med OK'!C25) + COUNTIF('Subúrbio Med OK'!$C:$C,'Itapagipe Med OK'!C25) + COUNTIF('DVIS Med OK'!$C:$C,'Itapagipe Med OK'!C25) + COUNTIF('CR Med OK'!$C:$C,'Itapagipe Med OK'!C25) + COUNTIF('CCZ Med OK'!$C:$C,'Itapagipe Med OK'!C25) + COUNTIF('DRCA Med OK'!$C:$C,'Itapagipe Med OK'!C25) + COUNTIF('SAMU Med OK'!$C:$C,'Itapagipe Med OK'!C25) + COUNTIF('ESPS Med OK'!$C:$C,'Itapagipe Med OK'!C25) + COUNTIF('LACEM Med OK'!$C:$C,'Itapagipe Med OK'!C25)</f>
        <v>0</v>
      </c>
    </row>
    <row r="26" spans="1:15" ht="13.5" customHeight="1">
      <c r="A26" s="15" t="s">
        <v>18</v>
      </c>
      <c r="B26" s="61">
        <v>45512</v>
      </c>
      <c r="C26" s="122">
        <v>13795</v>
      </c>
      <c r="D26" s="61">
        <v>45658</v>
      </c>
      <c r="E26" s="61">
        <v>45687</v>
      </c>
      <c r="F26" s="42">
        <f t="shared" si="0"/>
        <v>30</v>
      </c>
      <c r="G26" s="60">
        <v>235</v>
      </c>
      <c r="H26" s="14">
        <v>1</v>
      </c>
      <c r="I26" s="59">
        <f t="shared" si="1"/>
        <v>235</v>
      </c>
      <c r="J26" s="64" t="s">
        <v>228</v>
      </c>
      <c r="K26" s="14">
        <v>63391</v>
      </c>
      <c r="O26" s="1">
        <f>COUNTIF('Sede Med Ok'!$C:$C,'Itapagipe Med OK'!C26) + COUNTIF('Barra Med OK'!$C:$C,'Itapagipe Med OK'!C26) + COUNTIF('Boca do Rio Med OK'!$C:$C,'Itapagipe Med OK'!C26) + COUNTIF('Brotas Med OK'!$C:$C,'Itapagipe Med OK'!C26) + COUNTIF('Cabula Med OK'!$C:$C,'Itapagipe Med OK'!C26) + COUNTIF('Cajazeiras Med OK'!$C:$C,'Itapagipe Med OK'!C26) + COUNTIF('CH Med OK'!$C:$C,'Itapagipe Med OK'!C26) + COUNTIF('Itapuã Med OK'!$C:$C,'Itapagipe Med OK'!C26) + COUNTIF('Liberdade Med OK'!$C:$C,'Itapagipe Med OK'!C26) + COUNTIF('Pau da Lima Med OK'!$C:$C,'Itapagipe Med OK'!C26) + COUNTIF('SCV Med OK'!$C:$C,'Itapagipe Med OK'!C26) + COUNTIF('Subúrbio Med OK'!$C:$C,'Itapagipe Med OK'!C26) + COUNTIF('DVIS Med OK'!$C:$C,'Itapagipe Med OK'!C26) + COUNTIF('CR Med OK'!$C:$C,'Itapagipe Med OK'!C26) + COUNTIF('CCZ Med OK'!$C:$C,'Itapagipe Med OK'!C26) + COUNTIF('DRCA Med OK'!$C:$C,'Itapagipe Med OK'!C26) + COUNTIF('SAMU Med OK'!$C:$C,'Itapagipe Med OK'!C26) + COUNTIF('ESPS Med OK'!$C:$C,'Itapagipe Med OK'!C26) + COUNTIF('LACEM Med OK'!$C:$C,'Itapagipe Med OK'!C26)</f>
        <v>0</v>
      </c>
    </row>
    <row r="27" spans="1:15" ht="13.5" customHeight="1">
      <c r="A27" s="15" t="s">
        <v>18</v>
      </c>
      <c r="B27" s="61">
        <v>45513</v>
      </c>
      <c r="C27" s="267">
        <v>13780</v>
      </c>
      <c r="D27" s="61">
        <v>45658</v>
      </c>
      <c r="E27" s="61">
        <v>45687</v>
      </c>
      <c r="F27" s="42">
        <f t="shared" si="0"/>
        <v>30</v>
      </c>
      <c r="G27" s="60">
        <v>235</v>
      </c>
      <c r="H27" s="14">
        <v>1</v>
      </c>
      <c r="I27" s="59">
        <f t="shared" si="1"/>
        <v>235</v>
      </c>
      <c r="J27" s="57" t="s">
        <v>149</v>
      </c>
      <c r="K27" s="14"/>
      <c r="O27" s="1">
        <f>COUNTIF('Sede Med Ok'!$C:$C,'Itapagipe Med OK'!C27) + COUNTIF('Barra Med OK'!$C:$C,'Itapagipe Med OK'!C27) + COUNTIF('Boca do Rio Med OK'!$C:$C,'Itapagipe Med OK'!C27) + COUNTIF('Brotas Med OK'!$C:$C,'Itapagipe Med OK'!C27) + COUNTIF('Cabula Med OK'!$C:$C,'Itapagipe Med OK'!C27) + COUNTIF('Cajazeiras Med OK'!$C:$C,'Itapagipe Med OK'!C27) + COUNTIF('CH Med OK'!$C:$C,'Itapagipe Med OK'!C27) + COUNTIF('Itapuã Med OK'!$C:$C,'Itapagipe Med OK'!C27) + COUNTIF('Liberdade Med OK'!$C:$C,'Itapagipe Med OK'!C27) + COUNTIF('Pau da Lima Med OK'!$C:$C,'Itapagipe Med OK'!C27) + COUNTIF('SCV Med OK'!$C:$C,'Itapagipe Med OK'!C27) + COUNTIF('Subúrbio Med OK'!$C:$C,'Itapagipe Med OK'!C27) + COUNTIF('DVIS Med OK'!$C:$C,'Itapagipe Med OK'!C27) + COUNTIF('CR Med OK'!$C:$C,'Itapagipe Med OK'!C27) + COUNTIF('CCZ Med OK'!$C:$C,'Itapagipe Med OK'!C27) + COUNTIF('DRCA Med OK'!$C:$C,'Itapagipe Med OK'!C27) + COUNTIF('SAMU Med OK'!$C:$C,'Itapagipe Med OK'!C27) + COUNTIF('ESPS Med OK'!$C:$C,'Itapagipe Med OK'!C27) + COUNTIF('LACEM Med OK'!$C:$C,'Itapagipe Med OK'!C27)</f>
        <v>0</v>
      </c>
    </row>
    <row r="28" spans="1:15" ht="13.5" customHeight="1">
      <c r="A28" s="15" t="s">
        <v>18</v>
      </c>
      <c r="B28" s="61">
        <v>45512</v>
      </c>
      <c r="C28" s="14">
        <v>13791</v>
      </c>
      <c r="D28" s="61">
        <v>45658</v>
      </c>
      <c r="E28" s="61">
        <v>45687</v>
      </c>
      <c r="F28" s="42">
        <f t="shared" si="0"/>
        <v>30</v>
      </c>
      <c r="G28" s="60">
        <v>235</v>
      </c>
      <c r="H28" s="14">
        <v>1</v>
      </c>
      <c r="I28" s="59">
        <f t="shared" si="1"/>
        <v>235</v>
      </c>
      <c r="J28" s="64" t="s">
        <v>195</v>
      </c>
      <c r="K28" s="14">
        <v>63391</v>
      </c>
      <c r="O28" s="1">
        <f>COUNTIF('Sede Med Ok'!$C:$C,'Itapagipe Med OK'!C28) + COUNTIF('Barra Med OK'!$C:$C,'Itapagipe Med OK'!C28) + COUNTIF('Boca do Rio Med OK'!$C:$C,'Itapagipe Med OK'!C28) + COUNTIF('Brotas Med OK'!$C:$C,'Itapagipe Med OK'!C28) + COUNTIF('Cabula Med OK'!$C:$C,'Itapagipe Med OK'!C28) + COUNTIF('Cajazeiras Med OK'!$C:$C,'Itapagipe Med OK'!C28) + COUNTIF('CH Med OK'!$C:$C,'Itapagipe Med OK'!C28) + COUNTIF('Itapuã Med OK'!$C:$C,'Itapagipe Med OK'!C28) + COUNTIF('Liberdade Med OK'!$C:$C,'Itapagipe Med OK'!C28) + COUNTIF('Pau da Lima Med OK'!$C:$C,'Itapagipe Med OK'!C28) + COUNTIF('SCV Med OK'!$C:$C,'Itapagipe Med OK'!C28) + COUNTIF('Subúrbio Med OK'!$C:$C,'Itapagipe Med OK'!C28) + COUNTIF('DVIS Med OK'!$C:$C,'Itapagipe Med OK'!C28) + COUNTIF('CR Med OK'!$C:$C,'Itapagipe Med OK'!C28) + COUNTIF('CCZ Med OK'!$C:$C,'Itapagipe Med OK'!C28) + COUNTIF('DRCA Med OK'!$C:$C,'Itapagipe Med OK'!C28) + COUNTIF('SAMU Med OK'!$C:$C,'Itapagipe Med OK'!C28) + COUNTIF('ESPS Med OK'!$C:$C,'Itapagipe Med OK'!C28) + COUNTIF('LACEM Med OK'!$C:$C,'Itapagipe Med OK'!C28)</f>
        <v>0</v>
      </c>
    </row>
    <row r="29" spans="1:15" ht="13.5" customHeight="1">
      <c r="A29" s="15" t="s">
        <v>18</v>
      </c>
      <c r="B29" s="61">
        <v>45514</v>
      </c>
      <c r="C29" s="378">
        <v>13792</v>
      </c>
      <c r="D29" s="61">
        <v>45658</v>
      </c>
      <c r="E29" s="61">
        <v>45687</v>
      </c>
      <c r="F29" s="42">
        <f t="shared" si="0"/>
        <v>30</v>
      </c>
      <c r="G29" s="60">
        <v>235</v>
      </c>
      <c r="H29" s="14">
        <v>1</v>
      </c>
      <c r="I29" s="59">
        <f t="shared" si="1"/>
        <v>235</v>
      </c>
      <c r="J29" s="57" t="s">
        <v>576</v>
      </c>
      <c r="K29" s="14"/>
      <c r="O29" s="1">
        <f>COUNTIF('Sede Med Ok'!$C:$C,'Itapagipe Med OK'!C29) + COUNTIF('Barra Med OK'!$C:$C,'Itapagipe Med OK'!C29) + COUNTIF('Boca do Rio Med OK'!$C:$C,'Itapagipe Med OK'!C29) + COUNTIF('Brotas Med OK'!$C:$C,'Itapagipe Med OK'!C29) + COUNTIF('Cabula Med OK'!$C:$C,'Itapagipe Med OK'!C29) + COUNTIF('Cajazeiras Med OK'!$C:$C,'Itapagipe Med OK'!C29) + COUNTIF('CH Med OK'!$C:$C,'Itapagipe Med OK'!C29) + COUNTIF('Itapuã Med OK'!$C:$C,'Itapagipe Med OK'!C29) + COUNTIF('Liberdade Med OK'!$C:$C,'Itapagipe Med OK'!C29) + COUNTIF('Pau da Lima Med OK'!$C:$C,'Itapagipe Med OK'!C29) + COUNTIF('SCV Med OK'!$C:$C,'Itapagipe Med OK'!C29) + COUNTIF('Subúrbio Med OK'!$C:$C,'Itapagipe Med OK'!C29) + COUNTIF('DVIS Med OK'!$C:$C,'Itapagipe Med OK'!C29) + COUNTIF('CR Med OK'!$C:$C,'Itapagipe Med OK'!C29) + COUNTIF('CCZ Med OK'!$C:$C,'Itapagipe Med OK'!C29) + COUNTIF('DRCA Med OK'!$C:$C,'Itapagipe Med OK'!C29) + COUNTIF('SAMU Med OK'!$C:$C,'Itapagipe Med OK'!C29) + COUNTIF('ESPS Med OK'!$C:$C,'Itapagipe Med OK'!C29) + COUNTIF('LACEM Med OK'!$C:$C,'Itapagipe Med OK'!C29)</f>
        <v>0</v>
      </c>
    </row>
    <row r="30" spans="1:15" ht="13.5" customHeight="1">
      <c r="A30" s="15" t="s">
        <v>18</v>
      </c>
      <c r="B30" s="61">
        <v>45514</v>
      </c>
      <c r="C30" s="378">
        <v>13725</v>
      </c>
      <c r="D30" s="61">
        <v>45658</v>
      </c>
      <c r="E30" s="61">
        <v>45687</v>
      </c>
      <c r="F30" s="42">
        <f t="shared" si="0"/>
        <v>30</v>
      </c>
      <c r="G30" s="60">
        <v>235</v>
      </c>
      <c r="H30" s="14">
        <v>1</v>
      </c>
      <c r="I30" s="59">
        <f t="shared" si="1"/>
        <v>235</v>
      </c>
      <c r="J30" s="57" t="s">
        <v>112</v>
      </c>
      <c r="K30" s="14"/>
      <c r="O30" s="1">
        <f>COUNTIF('Sede Med Ok'!$C:$C,'Itapagipe Med OK'!C30) + COUNTIF('Barra Med OK'!$C:$C,'Itapagipe Med OK'!C30) + COUNTIF('Boca do Rio Med OK'!$C:$C,'Itapagipe Med OK'!C30) + COUNTIF('Brotas Med OK'!$C:$C,'Itapagipe Med OK'!C30) + COUNTIF('Cabula Med OK'!$C:$C,'Itapagipe Med OK'!C30) + COUNTIF('Cajazeiras Med OK'!$C:$C,'Itapagipe Med OK'!C30) + COUNTIF('CH Med OK'!$C:$C,'Itapagipe Med OK'!C30) + COUNTIF('Itapuã Med OK'!$C:$C,'Itapagipe Med OK'!C30) + COUNTIF('Liberdade Med OK'!$C:$C,'Itapagipe Med OK'!C30) + COUNTIF('Pau da Lima Med OK'!$C:$C,'Itapagipe Med OK'!C30) + COUNTIF('SCV Med OK'!$C:$C,'Itapagipe Med OK'!C30) + COUNTIF('Subúrbio Med OK'!$C:$C,'Itapagipe Med OK'!C30) + COUNTIF('DVIS Med OK'!$C:$C,'Itapagipe Med OK'!C30) + COUNTIF('CR Med OK'!$C:$C,'Itapagipe Med OK'!C30) + COUNTIF('CCZ Med OK'!$C:$C,'Itapagipe Med OK'!C30) + COUNTIF('DRCA Med OK'!$C:$C,'Itapagipe Med OK'!C30) + COUNTIF('SAMU Med OK'!$C:$C,'Itapagipe Med OK'!C30) + COUNTIF('ESPS Med OK'!$C:$C,'Itapagipe Med OK'!C30) + COUNTIF('LACEM Med OK'!$C:$C,'Itapagipe Med OK'!C30)</f>
        <v>0</v>
      </c>
    </row>
    <row r="31" spans="1:15" ht="13.5" customHeight="1">
      <c r="A31" s="15" t="s">
        <v>17</v>
      </c>
      <c r="B31" s="61">
        <v>45514</v>
      </c>
      <c r="C31" s="378">
        <v>13648</v>
      </c>
      <c r="D31" s="61">
        <v>45658</v>
      </c>
      <c r="E31" s="61">
        <v>45687</v>
      </c>
      <c r="F31" s="42">
        <f t="shared" si="0"/>
        <v>30</v>
      </c>
      <c r="G31" s="60">
        <v>238</v>
      </c>
      <c r="H31" s="14">
        <v>1</v>
      </c>
      <c r="I31" s="59">
        <f t="shared" si="1"/>
        <v>238</v>
      </c>
      <c r="J31" s="57" t="s">
        <v>575</v>
      </c>
      <c r="K31" s="14"/>
      <c r="O31" s="1">
        <f>COUNTIF('Sede Med Ok'!$C:$C,'Itapagipe Med OK'!C31) + COUNTIF('Barra Med OK'!$C:$C,'Itapagipe Med OK'!C31) + COUNTIF('Boca do Rio Med OK'!$C:$C,'Itapagipe Med OK'!C31) + COUNTIF('Brotas Med OK'!$C:$C,'Itapagipe Med OK'!C31) + COUNTIF('Cabula Med OK'!$C:$C,'Itapagipe Med OK'!C31) + COUNTIF('Cajazeiras Med OK'!$C:$C,'Itapagipe Med OK'!C31) + COUNTIF('CH Med OK'!$C:$C,'Itapagipe Med OK'!C31) + COUNTIF('Itapuã Med OK'!$C:$C,'Itapagipe Med OK'!C31) + COUNTIF('Liberdade Med OK'!$C:$C,'Itapagipe Med OK'!C31) + COUNTIF('Pau da Lima Med OK'!$C:$C,'Itapagipe Med OK'!C31) + COUNTIF('SCV Med OK'!$C:$C,'Itapagipe Med OK'!C31) + COUNTIF('Subúrbio Med OK'!$C:$C,'Itapagipe Med OK'!C31) + COUNTIF('DVIS Med OK'!$C:$C,'Itapagipe Med OK'!C31) + COUNTIF('CR Med OK'!$C:$C,'Itapagipe Med OK'!C31) + COUNTIF('CCZ Med OK'!$C:$C,'Itapagipe Med OK'!C31) + COUNTIF('DRCA Med OK'!$C:$C,'Itapagipe Med OK'!C31) + COUNTIF('SAMU Med OK'!$C:$C,'Itapagipe Med OK'!C31) + COUNTIF('ESPS Med OK'!$C:$C,'Itapagipe Med OK'!C31) + COUNTIF('LACEM Med OK'!$C:$C,'Itapagipe Med OK'!C31)</f>
        <v>0</v>
      </c>
    </row>
    <row r="32" spans="1:15" ht="13.5" customHeight="1">
      <c r="A32" s="15" t="s">
        <v>17</v>
      </c>
      <c r="B32" s="61">
        <v>45514</v>
      </c>
      <c r="C32" s="378">
        <v>13667</v>
      </c>
      <c r="D32" s="61">
        <v>45658</v>
      </c>
      <c r="E32" s="61">
        <v>45687</v>
      </c>
      <c r="F32" s="42">
        <f t="shared" si="0"/>
        <v>30</v>
      </c>
      <c r="G32" s="60">
        <v>238</v>
      </c>
      <c r="H32" s="14">
        <v>1</v>
      </c>
      <c r="I32" s="59">
        <f t="shared" si="1"/>
        <v>238</v>
      </c>
      <c r="J32" s="57" t="s">
        <v>574</v>
      </c>
      <c r="K32" s="14"/>
      <c r="O32" s="1">
        <f>COUNTIF('Sede Med Ok'!$C:$C,'Itapagipe Med OK'!C32) + COUNTIF('Barra Med OK'!$C:$C,'Itapagipe Med OK'!C32) + COUNTIF('Boca do Rio Med OK'!$C:$C,'Itapagipe Med OK'!C32) + COUNTIF('Brotas Med OK'!$C:$C,'Itapagipe Med OK'!C32) + COUNTIF('Cabula Med OK'!$C:$C,'Itapagipe Med OK'!C32) + COUNTIF('Cajazeiras Med OK'!$C:$C,'Itapagipe Med OK'!C32) + COUNTIF('CH Med OK'!$C:$C,'Itapagipe Med OK'!C32) + COUNTIF('Itapuã Med OK'!$C:$C,'Itapagipe Med OK'!C32) + COUNTIF('Liberdade Med OK'!$C:$C,'Itapagipe Med OK'!C32) + COUNTIF('Pau da Lima Med OK'!$C:$C,'Itapagipe Med OK'!C32) + COUNTIF('SCV Med OK'!$C:$C,'Itapagipe Med OK'!C32) + COUNTIF('Subúrbio Med OK'!$C:$C,'Itapagipe Med OK'!C32) + COUNTIF('DVIS Med OK'!$C:$C,'Itapagipe Med OK'!C32) + COUNTIF('CR Med OK'!$C:$C,'Itapagipe Med OK'!C32) + COUNTIF('CCZ Med OK'!$C:$C,'Itapagipe Med OK'!C32) + COUNTIF('DRCA Med OK'!$C:$C,'Itapagipe Med OK'!C32) + COUNTIF('SAMU Med OK'!$C:$C,'Itapagipe Med OK'!C32) + COUNTIF('ESPS Med OK'!$C:$C,'Itapagipe Med OK'!C32) + COUNTIF('LACEM Med OK'!$C:$C,'Itapagipe Med OK'!C32)</f>
        <v>0</v>
      </c>
    </row>
    <row r="33" spans="1:15" ht="13.5" customHeight="1">
      <c r="A33" s="15"/>
      <c r="B33" s="61"/>
      <c r="C33" s="257"/>
      <c r="D33" s="61"/>
      <c r="E33" s="61"/>
      <c r="F33" s="42"/>
      <c r="G33" s="65"/>
      <c r="H33" s="14"/>
      <c r="I33" s="59">
        <f t="shared" si="1"/>
        <v>0</v>
      </c>
      <c r="J33" s="184"/>
      <c r="K33" s="14"/>
      <c r="O33" s="1">
        <f>COUNTIF('Sede Med Ok'!$C:$C,'Itapagipe Med OK'!C33) + COUNTIF('Barra Med OK'!$C:$C,'Itapagipe Med OK'!C33) + COUNTIF('Boca do Rio Med OK'!$C:$C,'Itapagipe Med OK'!C33) + COUNTIF('Brotas Med OK'!$C:$C,'Itapagipe Med OK'!C33) + COUNTIF('Cabula Med OK'!$C:$C,'Itapagipe Med OK'!C33) + COUNTIF('Cajazeiras Med OK'!$C:$C,'Itapagipe Med OK'!C33) + COUNTIF('CH Med OK'!$C:$C,'Itapagipe Med OK'!C33) + COUNTIF('Itapuã Med OK'!$C:$C,'Itapagipe Med OK'!C33) + COUNTIF('Liberdade Med OK'!$C:$C,'Itapagipe Med OK'!C33) + COUNTIF('Pau da Lima Med OK'!$C:$C,'Itapagipe Med OK'!C33) + COUNTIF('SCV Med OK'!$C:$C,'Itapagipe Med OK'!C33) + COUNTIF('Subúrbio Med OK'!$C:$C,'Itapagipe Med OK'!C33) + COUNTIF('DVIS Med OK'!$C:$C,'Itapagipe Med OK'!C33) + COUNTIF('CR Med OK'!$C:$C,'Itapagipe Med OK'!C33) + COUNTIF('CCZ Med OK'!$C:$C,'Itapagipe Med OK'!C33) + COUNTIF('DRCA Med OK'!$C:$C,'Itapagipe Med OK'!C33) + COUNTIF('SAMU Med OK'!$C:$C,'Itapagipe Med OK'!C33) + COUNTIF('ESPS Med OK'!$C:$C,'Itapagipe Med OK'!C33) + COUNTIF('LACEM Med OK'!$C:$C,'Itapagipe Med OK'!C33)</f>
        <v>0</v>
      </c>
    </row>
    <row r="34" spans="1:15" ht="13.5" customHeight="1">
      <c r="A34" s="38" t="s">
        <v>573</v>
      </c>
      <c r="B34" s="99"/>
      <c r="C34" s="98"/>
      <c r="D34" s="36"/>
      <c r="E34" s="36"/>
      <c r="F34" s="37"/>
      <c r="G34" s="36"/>
      <c r="H34" s="11">
        <f>SUM(H25:H33)</f>
        <v>8</v>
      </c>
      <c r="I34" s="148">
        <f>SUM(I25:I33)</f>
        <v>1886</v>
      </c>
      <c r="J34" s="35"/>
      <c r="K34" s="107"/>
      <c r="O34" s="1">
        <f>COUNTIF('Sede Med Ok'!$C:$C,'Itapagipe Med OK'!C34) + COUNTIF('Barra Med OK'!$C:$C,'Itapagipe Med OK'!C34) + COUNTIF('Boca do Rio Med OK'!$C:$C,'Itapagipe Med OK'!C34) + COUNTIF('Brotas Med OK'!$C:$C,'Itapagipe Med OK'!C34) + COUNTIF('Cabula Med OK'!$C:$C,'Itapagipe Med OK'!C34) + COUNTIF('Cajazeiras Med OK'!$C:$C,'Itapagipe Med OK'!C34) + COUNTIF('CH Med OK'!$C:$C,'Itapagipe Med OK'!C34) + COUNTIF('Itapuã Med OK'!$C:$C,'Itapagipe Med OK'!C34) + COUNTIF('Liberdade Med OK'!$C:$C,'Itapagipe Med OK'!C34) + COUNTIF('Pau da Lima Med OK'!$C:$C,'Itapagipe Med OK'!C34) + COUNTIF('SCV Med OK'!$C:$C,'Itapagipe Med OK'!C34) + COUNTIF('Subúrbio Med OK'!$C:$C,'Itapagipe Med OK'!C34) + COUNTIF('DVIS Med OK'!$C:$C,'Itapagipe Med OK'!C34) + COUNTIF('CR Med OK'!$C:$C,'Itapagipe Med OK'!C34) + COUNTIF('CCZ Med OK'!$C:$C,'Itapagipe Med OK'!C34) + COUNTIF('DRCA Med OK'!$C:$C,'Itapagipe Med OK'!C34) + COUNTIF('SAMU Med OK'!$C:$C,'Itapagipe Med OK'!C34) + COUNTIF('ESPS Med OK'!$C:$C,'Itapagipe Med OK'!C34) + COUNTIF('LACEM Med OK'!$C:$C,'Itapagipe Med OK'!C34)</f>
        <v>0</v>
      </c>
    </row>
    <row r="35" spans="1:15" ht="13.5" customHeight="1">
      <c r="B35" s="124"/>
      <c r="C35" s="123"/>
      <c r="D35" s="20"/>
      <c r="E35" s="20"/>
      <c r="F35" s="19"/>
      <c r="G35" s="7"/>
      <c r="I35" s="7"/>
      <c r="J35" s="26"/>
      <c r="O35" s="1">
        <f>COUNTIF('Sede Med Ok'!$C:$C,'Itapagipe Med OK'!C35) + COUNTIF('Barra Med OK'!$C:$C,'Itapagipe Med OK'!C35) + COUNTIF('Boca do Rio Med OK'!$C:$C,'Itapagipe Med OK'!C35) + COUNTIF('Brotas Med OK'!$C:$C,'Itapagipe Med OK'!C35) + COUNTIF('Cabula Med OK'!$C:$C,'Itapagipe Med OK'!C35) + COUNTIF('Cajazeiras Med OK'!$C:$C,'Itapagipe Med OK'!C35) + COUNTIF('CH Med OK'!$C:$C,'Itapagipe Med OK'!C35) + COUNTIF('Itapuã Med OK'!$C:$C,'Itapagipe Med OK'!C35) + COUNTIF('Liberdade Med OK'!$C:$C,'Itapagipe Med OK'!C35) + COUNTIF('Pau da Lima Med OK'!$C:$C,'Itapagipe Med OK'!C35) + COUNTIF('SCV Med OK'!$C:$C,'Itapagipe Med OK'!C35) + COUNTIF('Subúrbio Med OK'!$C:$C,'Itapagipe Med OK'!C35) + COUNTIF('DVIS Med OK'!$C:$C,'Itapagipe Med OK'!C35) + COUNTIF('CR Med OK'!$C:$C,'Itapagipe Med OK'!C35) + COUNTIF('CCZ Med OK'!$C:$C,'Itapagipe Med OK'!C35) + COUNTIF('DRCA Med OK'!$C:$C,'Itapagipe Med OK'!C35) + COUNTIF('SAMU Med OK'!$C:$C,'Itapagipe Med OK'!C35) + COUNTIF('ESPS Med OK'!$C:$C,'Itapagipe Med OK'!C35) + COUNTIF('LACEM Med OK'!$C:$C,'Itapagipe Med OK'!C35)</f>
        <v>0</v>
      </c>
    </row>
    <row r="36" spans="1:15" ht="13.5" customHeight="1">
      <c r="A36" s="15" t="s">
        <v>22</v>
      </c>
      <c r="B36" s="61">
        <v>45514</v>
      </c>
      <c r="C36" s="51">
        <v>15056</v>
      </c>
      <c r="D36" s="61">
        <v>45658</v>
      </c>
      <c r="E36" s="61">
        <v>45687</v>
      </c>
      <c r="F36" s="42">
        <f t="shared" ref="F36:F43" si="2">(E36-D36)+1</f>
        <v>30</v>
      </c>
      <c r="G36" s="65">
        <v>210</v>
      </c>
      <c r="H36" s="14">
        <v>1</v>
      </c>
      <c r="I36" s="109">
        <f t="shared" ref="I36:I44" si="3">G36/30*H36*F36</f>
        <v>210</v>
      </c>
      <c r="J36" s="266" t="s">
        <v>112</v>
      </c>
      <c r="K36" s="14" t="s">
        <v>572</v>
      </c>
      <c r="O36" s="1">
        <f>COUNTIF('Sede Med Ok'!$C:$C,'Itapagipe Med OK'!C36) + COUNTIF('Barra Med OK'!$C:$C,'Itapagipe Med OK'!C36) + COUNTIF('Boca do Rio Med OK'!$C:$C,'Itapagipe Med OK'!C36) + COUNTIF('Brotas Med OK'!$C:$C,'Itapagipe Med OK'!C36) + COUNTIF('Cabula Med OK'!$C:$C,'Itapagipe Med OK'!C36) + COUNTIF('Cajazeiras Med OK'!$C:$C,'Itapagipe Med OK'!C36) + COUNTIF('CH Med OK'!$C:$C,'Itapagipe Med OK'!C36) + COUNTIF('Itapuã Med OK'!$C:$C,'Itapagipe Med OK'!C36) + COUNTIF('Liberdade Med OK'!$C:$C,'Itapagipe Med OK'!C36) + COUNTIF('Pau da Lima Med OK'!$C:$C,'Itapagipe Med OK'!C36) + COUNTIF('SCV Med OK'!$C:$C,'Itapagipe Med OK'!C36) + COUNTIF('Subúrbio Med OK'!$C:$C,'Itapagipe Med OK'!C36) + COUNTIF('DVIS Med OK'!$C:$C,'Itapagipe Med OK'!C36) + COUNTIF('CR Med OK'!$C:$C,'Itapagipe Med OK'!C36) + COUNTIF('CCZ Med OK'!$C:$C,'Itapagipe Med OK'!C36) + COUNTIF('DRCA Med OK'!$C:$C,'Itapagipe Med OK'!C36) + COUNTIF('SAMU Med OK'!$C:$C,'Itapagipe Med OK'!C36) + COUNTIF('ESPS Med OK'!$C:$C,'Itapagipe Med OK'!C36) + COUNTIF('LACEM Med OK'!$C:$C,'Itapagipe Med OK'!C36)</f>
        <v>0</v>
      </c>
    </row>
    <row r="37" spans="1:15" ht="13.5" customHeight="1">
      <c r="A37" s="15" t="s">
        <v>22</v>
      </c>
      <c r="B37" s="61">
        <v>45514</v>
      </c>
      <c r="C37" s="51">
        <v>14989</v>
      </c>
      <c r="D37" s="61">
        <v>45658</v>
      </c>
      <c r="E37" s="61">
        <v>45687</v>
      </c>
      <c r="F37" s="42">
        <f t="shared" si="2"/>
        <v>30</v>
      </c>
      <c r="G37" s="65">
        <v>210</v>
      </c>
      <c r="H37" s="14">
        <v>1</v>
      </c>
      <c r="I37" s="109">
        <f t="shared" si="3"/>
        <v>210</v>
      </c>
      <c r="J37" s="67" t="s">
        <v>290</v>
      </c>
      <c r="K37" s="14">
        <v>66783</v>
      </c>
      <c r="O37" s="1">
        <f>COUNTIF('Sede Med Ok'!$C:$C,'Itapagipe Med OK'!C37) + COUNTIF('Barra Med OK'!$C:$C,'Itapagipe Med OK'!C37) + COUNTIF('Boca do Rio Med OK'!$C:$C,'Itapagipe Med OK'!C37) + COUNTIF('Brotas Med OK'!$C:$C,'Itapagipe Med OK'!C37) + COUNTIF('Cabula Med OK'!$C:$C,'Itapagipe Med OK'!C37) + COUNTIF('Cajazeiras Med OK'!$C:$C,'Itapagipe Med OK'!C37) + COUNTIF('CH Med OK'!$C:$C,'Itapagipe Med OK'!C37) + COUNTIF('Itapuã Med OK'!$C:$C,'Itapagipe Med OK'!C37) + COUNTIF('Liberdade Med OK'!$C:$C,'Itapagipe Med OK'!C37) + COUNTIF('Pau da Lima Med OK'!$C:$C,'Itapagipe Med OK'!C37) + COUNTIF('SCV Med OK'!$C:$C,'Itapagipe Med OK'!C37) + COUNTIF('Subúrbio Med OK'!$C:$C,'Itapagipe Med OK'!C37) + COUNTIF('DVIS Med OK'!$C:$C,'Itapagipe Med OK'!C37) + COUNTIF('CR Med OK'!$C:$C,'Itapagipe Med OK'!C37) + COUNTIF('CCZ Med OK'!$C:$C,'Itapagipe Med OK'!C37) + COUNTIF('DRCA Med OK'!$C:$C,'Itapagipe Med OK'!C37) + COUNTIF('SAMU Med OK'!$C:$C,'Itapagipe Med OK'!C37) + COUNTIF('ESPS Med OK'!$C:$C,'Itapagipe Med OK'!C37) + COUNTIF('LACEM Med OK'!$C:$C,'Itapagipe Med OK'!C37)</f>
        <v>0</v>
      </c>
    </row>
    <row r="38" spans="1:15" ht="13.5" customHeight="1">
      <c r="A38" s="15" t="s">
        <v>22</v>
      </c>
      <c r="B38" s="61">
        <v>45514</v>
      </c>
      <c r="C38" s="51">
        <v>14990</v>
      </c>
      <c r="D38" s="61">
        <v>45658</v>
      </c>
      <c r="E38" s="61">
        <v>45687</v>
      </c>
      <c r="F38" s="42">
        <f t="shared" si="2"/>
        <v>30</v>
      </c>
      <c r="G38" s="65">
        <v>210</v>
      </c>
      <c r="H38" s="14">
        <v>1</v>
      </c>
      <c r="I38" s="109">
        <f t="shared" si="3"/>
        <v>210</v>
      </c>
      <c r="J38" s="67" t="s">
        <v>524</v>
      </c>
      <c r="K38" s="14">
        <v>66783</v>
      </c>
      <c r="O38" s="1">
        <f>COUNTIF('Sede Med Ok'!$C:$C,'Itapagipe Med OK'!C38) + COUNTIF('Barra Med OK'!$C:$C,'Itapagipe Med OK'!C38) + COUNTIF('Boca do Rio Med OK'!$C:$C,'Itapagipe Med OK'!C38) + COUNTIF('Brotas Med OK'!$C:$C,'Itapagipe Med OK'!C38) + COUNTIF('Cabula Med OK'!$C:$C,'Itapagipe Med OK'!C38) + COUNTIF('Cajazeiras Med OK'!$C:$C,'Itapagipe Med OK'!C38) + COUNTIF('CH Med OK'!$C:$C,'Itapagipe Med OK'!C38) + COUNTIF('Itapuã Med OK'!$C:$C,'Itapagipe Med OK'!C38) + COUNTIF('Liberdade Med OK'!$C:$C,'Itapagipe Med OK'!C38) + COUNTIF('Pau da Lima Med OK'!$C:$C,'Itapagipe Med OK'!C38) + COUNTIF('SCV Med OK'!$C:$C,'Itapagipe Med OK'!C38) + COUNTIF('Subúrbio Med OK'!$C:$C,'Itapagipe Med OK'!C38) + COUNTIF('DVIS Med OK'!$C:$C,'Itapagipe Med OK'!C38) + COUNTIF('CR Med OK'!$C:$C,'Itapagipe Med OK'!C38) + COUNTIF('CCZ Med OK'!$C:$C,'Itapagipe Med OK'!C38) + COUNTIF('DRCA Med OK'!$C:$C,'Itapagipe Med OK'!C38) + COUNTIF('SAMU Med OK'!$C:$C,'Itapagipe Med OK'!C38) + COUNTIF('ESPS Med OK'!$C:$C,'Itapagipe Med OK'!C38) + COUNTIF('LACEM Med OK'!$C:$C,'Itapagipe Med OK'!C38)</f>
        <v>0</v>
      </c>
    </row>
    <row r="39" spans="1:15" ht="13.5" customHeight="1">
      <c r="A39" s="15" t="s">
        <v>22</v>
      </c>
      <c r="B39" s="61">
        <v>45514</v>
      </c>
      <c r="C39" s="51">
        <v>14991</v>
      </c>
      <c r="D39" s="61">
        <v>45658</v>
      </c>
      <c r="E39" s="61">
        <v>45687</v>
      </c>
      <c r="F39" s="42">
        <f t="shared" si="2"/>
        <v>30</v>
      </c>
      <c r="G39" s="65">
        <v>210</v>
      </c>
      <c r="H39" s="14">
        <v>1</v>
      </c>
      <c r="I39" s="109">
        <f t="shared" si="3"/>
        <v>210</v>
      </c>
      <c r="J39" s="67" t="s">
        <v>510</v>
      </c>
      <c r="K39" s="14">
        <v>66783</v>
      </c>
      <c r="O39" s="1">
        <f>COUNTIF('Sede Med Ok'!$C:$C,'Itapagipe Med OK'!C39) + COUNTIF('Barra Med OK'!$C:$C,'Itapagipe Med OK'!C39) + COUNTIF('Boca do Rio Med OK'!$C:$C,'Itapagipe Med OK'!C39) + COUNTIF('Brotas Med OK'!$C:$C,'Itapagipe Med OK'!C39) + COUNTIF('Cabula Med OK'!$C:$C,'Itapagipe Med OK'!C39) + COUNTIF('Cajazeiras Med OK'!$C:$C,'Itapagipe Med OK'!C39) + COUNTIF('CH Med OK'!$C:$C,'Itapagipe Med OK'!C39) + COUNTIF('Itapuã Med OK'!$C:$C,'Itapagipe Med OK'!C39) + COUNTIF('Liberdade Med OK'!$C:$C,'Itapagipe Med OK'!C39) + COUNTIF('Pau da Lima Med OK'!$C:$C,'Itapagipe Med OK'!C39) + COUNTIF('SCV Med OK'!$C:$C,'Itapagipe Med OK'!C39) + COUNTIF('Subúrbio Med OK'!$C:$C,'Itapagipe Med OK'!C39) + COUNTIF('DVIS Med OK'!$C:$C,'Itapagipe Med OK'!C39) + COUNTIF('CR Med OK'!$C:$C,'Itapagipe Med OK'!C39) + COUNTIF('CCZ Med OK'!$C:$C,'Itapagipe Med OK'!C39) + COUNTIF('DRCA Med OK'!$C:$C,'Itapagipe Med OK'!C39) + COUNTIF('SAMU Med OK'!$C:$C,'Itapagipe Med OK'!C39) + COUNTIF('ESPS Med OK'!$C:$C,'Itapagipe Med OK'!C39) + COUNTIF('LACEM Med OK'!$C:$C,'Itapagipe Med OK'!C39)</f>
        <v>0</v>
      </c>
    </row>
    <row r="40" spans="1:15" ht="13.5" customHeight="1">
      <c r="A40" s="15" t="s">
        <v>22</v>
      </c>
      <c r="B40" s="61">
        <v>45514</v>
      </c>
      <c r="C40" s="51">
        <v>14992</v>
      </c>
      <c r="D40" s="61">
        <v>45658</v>
      </c>
      <c r="E40" s="61">
        <v>45687</v>
      </c>
      <c r="F40" s="42">
        <f t="shared" si="2"/>
        <v>30</v>
      </c>
      <c r="G40" s="65">
        <v>210</v>
      </c>
      <c r="H40" s="14">
        <v>1</v>
      </c>
      <c r="I40" s="109">
        <f t="shared" si="3"/>
        <v>210</v>
      </c>
      <c r="J40" s="67" t="s">
        <v>571</v>
      </c>
      <c r="K40" s="14">
        <v>66783</v>
      </c>
      <c r="O40" s="1">
        <f>COUNTIF('Sede Med Ok'!$C:$C,'Itapagipe Med OK'!C40) + COUNTIF('Barra Med OK'!$C:$C,'Itapagipe Med OK'!C40) + COUNTIF('Boca do Rio Med OK'!$C:$C,'Itapagipe Med OK'!C40) + COUNTIF('Brotas Med OK'!$C:$C,'Itapagipe Med OK'!C40) + COUNTIF('Cabula Med OK'!$C:$C,'Itapagipe Med OK'!C40) + COUNTIF('Cajazeiras Med OK'!$C:$C,'Itapagipe Med OK'!C40) + COUNTIF('CH Med OK'!$C:$C,'Itapagipe Med OK'!C40) + COUNTIF('Itapuã Med OK'!$C:$C,'Itapagipe Med OK'!C40) + COUNTIF('Liberdade Med OK'!$C:$C,'Itapagipe Med OK'!C40) + COUNTIF('Pau da Lima Med OK'!$C:$C,'Itapagipe Med OK'!C40) + COUNTIF('SCV Med OK'!$C:$C,'Itapagipe Med OK'!C40) + COUNTIF('Subúrbio Med OK'!$C:$C,'Itapagipe Med OK'!C40) + COUNTIF('DVIS Med OK'!$C:$C,'Itapagipe Med OK'!C40) + COUNTIF('CR Med OK'!$C:$C,'Itapagipe Med OK'!C40) + COUNTIF('CCZ Med OK'!$C:$C,'Itapagipe Med OK'!C40) + COUNTIF('DRCA Med OK'!$C:$C,'Itapagipe Med OK'!C40) + COUNTIF('SAMU Med OK'!$C:$C,'Itapagipe Med OK'!C40) + COUNTIF('ESPS Med OK'!$C:$C,'Itapagipe Med OK'!C40) + COUNTIF('LACEM Med OK'!$C:$C,'Itapagipe Med OK'!C40)</f>
        <v>0</v>
      </c>
    </row>
    <row r="41" spans="1:15" ht="13.5" customHeight="1">
      <c r="A41" s="15" t="s">
        <v>18</v>
      </c>
      <c r="B41" s="61">
        <v>45536</v>
      </c>
      <c r="C41" s="51">
        <v>8143</v>
      </c>
      <c r="D41" s="61">
        <v>45658</v>
      </c>
      <c r="E41" s="61">
        <v>45687</v>
      </c>
      <c r="F41" s="138">
        <f t="shared" si="2"/>
        <v>30</v>
      </c>
      <c r="G41" s="258">
        <v>235</v>
      </c>
      <c r="H41" s="158">
        <v>1</v>
      </c>
      <c r="I41" s="135">
        <f t="shared" si="3"/>
        <v>235</v>
      </c>
      <c r="J41" s="142" t="s">
        <v>521</v>
      </c>
      <c r="K41" s="14"/>
      <c r="O41" s="1">
        <f>COUNTIF('Sede Med Ok'!$C:$C,'Itapagipe Med OK'!C41) + COUNTIF('Barra Med OK'!$C:$C,'Itapagipe Med OK'!C41) + COUNTIF('Boca do Rio Med OK'!$C:$C,'Itapagipe Med OK'!C41) + COUNTIF('Brotas Med OK'!$C:$C,'Itapagipe Med OK'!C41) + COUNTIF('Cabula Med OK'!$C:$C,'Itapagipe Med OK'!C41) + COUNTIF('Cajazeiras Med OK'!$C:$C,'Itapagipe Med OK'!C41) + COUNTIF('CH Med OK'!$C:$C,'Itapagipe Med OK'!C41) + COUNTIF('Itapuã Med OK'!$C:$C,'Itapagipe Med OK'!C41) + COUNTIF('Liberdade Med OK'!$C:$C,'Itapagipe Med OK'!C41) + COUNTIF('Pau da Lima Med OK'!$C:$C,'Itapagipe Med OK'!C41) + COUNTIF('SCV Med OK'!$C:$C,'Itapagipe Med OK'!C41) + COUNTIF('Subúrbio Med OK'!$C:$C,'Itapagipe Med OK'!C41) + COUNTIF('DVIS Med OK'!$C:$C,'Itapagipe Med OK'!C41) + COUNTIF('CR Med OK'!$C:$C,'Itapagipe Med OK'!C41) + COUNTIF('CCZ Med OK'!$C:$C,'Itapagipe Med OK'!C41) + COUNTIF('DRCA Med OK'!$C:$C,'Itapagipe Med OK'!C41) + COUNTIF('SAMU Med OK'!$C:$C,'Itapagipe Med OK'!C41) + COUNTIF('ESPS Med OK'!$C:$C,'Itapagipe Med OK'!C41) + COUNTIF('LACEM Med OK'!$C:$C,'Itapagipe Med OK'!C41)</f>
        <v>0</v>
      </c>
    </row>
    <row r="42" spans="1:15" ht="13.5" customHeight="1">
      <c r="A42" s="15" t="s">
        <v>18</v>
      </c>
      <c r="B42" s="61">
        <v>45536</v>
      </c>
      <c r="C42" s="51">
        <v>11376</v>
      </c>
      <c r="D42" s="61">
        <v>45658</v>
      </c>
      <c r="E42" s="61">
        <v>45687</v>
      </c>
      <c r="F42" s="138">
        <f t="shared" si="2"/>
        <v>30</v>
      </c>
      <c r="G42" s="258">
        <v>235</v>
      </c>
      <c r="H42" s="158">
        <v>1</v>
      </c>
      <c r="I42" s="135">
        <f t="shared" si="3"/>
        <v>235</v>
      </c>
      <c r="J42" s="52" t="s">
        <v>193</v>
      </c>
      <c r="K42" s="14"/>
      <c r="O42" s="1">
        <f>COUNTIF('Sede Med Ok'!$C:$C,'Itapagipe Med OK'!C42) + COUNTIF('Barra Med OK'!$C:$C,'Itapagipe Med OK'!C42) + COUNTIF('Boca do Rio Med OK'!$C:$C,'Itapagipe Med OK'!C42) + COUNTIF('Brotas Med OK'!$C:$C,'Itapagipe Med OK'!C42) + COUNTIF('Cabula Med OK'!$C:$C,'Itapagipe Med OK'!C42) + COUNTIF('Cajazeiras Med OK'!$C:$C,'Itapagipe Med OK'!C42) + COUNTIF('CH Med OK'!$C:$C,'Itapagipe Med OK'!C42) + COUNTIF('Itapuã Med OK'!$C:$C,'Itapagipe Med OK'!C42) + COUNTIF('Liberdade Med OK'!$C:$C,'Itapagipe Med OK'!C42) + COUNTIF('Pau da Lima Med OK'!$C:$C,'Itapagipe Med OK'!C42) + COUNTIF('SCV Med OK'!$C:$C,'Itapagipe Med OK'!C42) + COUNTIF('Subúrbio Med OK'!$C:$C,'Itapagipe Med OK'!C42) + COUNTIF('DVIS Med OK'!$C:$C,'Itapagipe Med OK'!C42) + COUNTIF('CR Med OK'!$C:$C,'Itapagipe Med OK'!C42) + COUNTIF('CCZ Med OK'!$C:$C,'Itapagipe Med OK'!C42) + COUNTIF('DRCA Med OK'!$C:$C,'Itapagipe Med OK'!C42) + COUNTIF('SAMU Med OK'!$C:$C,'Itapagipe Med OK'!C42) + COUNTIF('ESPS Med OK'!$C:$C,'Itapagipe Med OK'!C42) + COUNTIF('LACEM Med OK'!$C:$C,'Itapagipe Med OK'!C42)</f>
        <v>0</v>
      </c>
    </row>
    <row r="43" spans="1:15" ht="13.5" customHeight="1">
      <c r="A43" s="15" t="s">
        <v>17</v>
      </c>
      <c r="B43" s="61">
        <v>45536</v>
      </c>
      <c r="C43" s="51">
        <v>12714</v>
      </c>
      <c r="D43" s="61">
        <v>45658</v>
      </c>
      <c r="E43" s="61">
        <v>45687</v>
      </c>
      <c r="F43" s="138">
        <f t="shared" si="2"/>
        <v>30</v>
      </c>
      <c r="G43" s="258">
        <v>238</v>
      </c>
      <c r="H43" s="158">
        <v>1</v>
      </c>
      <c r="I43" s="135">
        <f t="shared" si="3"/>
        <v>238</v>
      </c>
      <c r="J43" s="121" t="s">
        <v>220</v>
      </c>
      <c r="K43" s="14"/>
      <c r="O43" s="1">
        <f>COUNTIF('Sede Med Ok'!$C:$C,'Itapagipe Med OK'!C43) + COUNTIF('Barra Med OK'!$C:$C,'Itapagipe Med OK'!C43) + COUNTIF('Boca do Rio Med OK'!$C:$C,'Itapagipe Med OK'!C43) + COUNTIF('Brotas Med OK'!$C:$C,'Itapagipe Med OK'!C43) + COUNTIF('Cabula Med OK'!$C:$C,'Itapagipe Med OK'!C43) + COUNTIF('Cajazeiras Med OK'!$C:$C,'Itapagipe Med OK'!C43) + COUNTIF('CH Med OK'!$C:$C,'Itapagipe Med OK'!C43) + COUNTIF('Itapuã Med OK'!$C:$C,'Itapagipe Med OK'!C43) + COUNTIF('Liberdade Med OK'!$C:$C,'Itapagipe Med OK'!C43) + COUNTIF('Pau da Lima Med OK'!$C:$C,'Itapagipe Med OK'!C43) + COUNTIF('SCV Med OK'!$C:$C,'Itapagipe Med OK'!C43) + COUNTIF('Subúrbio Med OK'!$C:$C,'Itapagipe Med OK'!C43) + COUNTIF('DVIS Med OK'!$C:$C,'Itapagipe Med OK'!C43) + COUNTIF('CR Med OK'!$C:$C,'Itapagipe Med OK'!C43) + COUNTIF('CCZ Med OK'!$C:$C,'Itapagipe Med OK'!C43) + COUNTIF('DRCA Med OK'!$C:$C,'Itapagipe Med OK'!C43) + COUNTIF('SAMU Med OK'!$C:$C,'Itapagipe Med OK'!C43) + COUNTIF('ESPS Med OK'!$C:$C,'Itapagipe Med OK'!C43) + COUNTIF('LACEM Med OK'!$C:$C,'Itapagipe Med OK'!C43)</f>
        <v>0</v>
      </c>
    </row>
    <row r="44" spans="1:15" ht="13.5" customHeight="1">
      <c r="A44" s="15"/>
      <c r="B44" s="61"/>
      <c r="C44" s="69"/>
      <c r="D44" s="61"/>
      <c r="E44" s="61"/>
      <c r="F44" s="42"/>
      <c r="G44" s="65"/>
      <c r="H44" s="14"/>
      <c r="I44" s="109">
        <f t="shared" si="3"/>
        <v>0</v>
      </c>
      <c r="J44" s="184"/>
      <c r="K44" s="14"/>
      <c r="O44" s="1">
        <f>COUNTIF('Sede Med Ok'!$C:$C,'Itapagipe Med OK'!C44) + COUNTIF('Barra Med OK'!$C:$C,'Itapagipe Med OK'!C44) + COUNTIF('Boca do Rio Med OK'!$C:$C,'Itapagipe Med OK'!C44) + COUNTIF('Brotas Med OK'!$C:$C,'Itapagipe Med OK'!C44) + COUNTIF('Cabula Med OK'!$C:$C,'Itapagipe Med OK'!C44) + COUNTIF('Cajazeiras Med OK'!$C:$C,'Itapagipe Med OK'!C44) + COUNTIF('CH Med OK'!$C:$C,'Itapagipe Med OK'!C44) + COUNTIF('Itapuã Med OK'!$C:$C,'Itapagipe Med OK'!C44) + COUNTIF('Liberdade Med OK'!$C:$C,'Itapagipe Med OK'!C44) + COUNTIF('Pau da Lima Med OK'!$C:$C,'Itapagipe Med OK'!C44) + COUNTIF('SCV Med OK'!$C:$C,'Itapagipe Med OK'!C44) + COUNTIF('Subúrbio Med OK'!$C:$C,'Itapagipe Med OK'!C44) + COUNTIF('DVIS Med OK'!$C:$C,'Itapagipe Med OK'!C44) + COUNTIF('CR Med OK'!$C:$C,'Itapagipe Med OK'!C44) + COUNTIF('CCZ Med OK'!$C:$C,'Itapagipe Med OK'!C44) + COUNTIF('DRCA Med OK'!$C:$C,'Itapagipe Med OK'!C44) + COUNTIF('SAMU Med OK'!$C:$C,'Itapagipe Med OK'!C44) + COUNTIF('ESPS Med OK'!$C:$C,'Itapagipe Med OK'!C44) + COUNTIF('LACEM Med OK'!$C:$C,'Itapagipe Med OK'!C44)</f>
        <v>0</v>
      </c>
    </row>
    <row r="45" spans="1:15" ht="13.5" customHeight="1">
      <c r="A45" s="38" t="s">
        <v>570</v>
      </c>
      <c r="B45" s="99"/>
      <c r="C45" s="98"/>
      <c r="D45" s="36"/>
      <c r="E45" s="36"/>
      <c r="F45" s="37"/>
      <c r="G45" s="36"/>
      <c r="H45" s="11">
        <f>SUM(H36:H44)</f>
        <v>8</v>
      </c>
      <c r="I45" s="27">
        <f>SUM(I36:I44)</f>
        <v>1758</v>
      </c>
      <c r="J45" s="35"/>
      <c r="K45" s="107"/>
      <c r="O45" s="1">
        <f>COUNTIF('Sede Med Ok'!$C:$C,'Itapagipe Med OK'!C45) + COUNTIF('Barra Med OK'!$C:$C,'Itapagipe Med OK'!C45) + COUNTIF('Boca do Rio Med OK'!$C:$C,'Itapagipe Med OK'!C45) + COUNTIF('Brotas Med OK'!$C:$C,'Itapagipe Med OK'!C45) + COUNTIF('Cabula Med OK'!$C:$C,'Itapagipe Med OK'!C45) + COUNTIF('Cajazeiras Med OK'!$C:$C,'Itapagipe Med OK'!C45) + COUNTIF('CH Med OK'!$C:$C,'Itapagipe Med OK'!C45) + COUNTIF('Itapuã Med OK'!$C:$C,'Itapagipe Med OK'!C45) + COUNTIF('Liberdade Med OK'!$C:$C,'Itapagipe Med OK'!C45) + COUNTIF('Pau da Lima Med OK'!$C:$C,'Itapagipe Med OK'!C45) + COUNTIF('SCV Med OK'!$C:$C,'Itapagipe Med OK'!C45) + COUNTIF('Subúrbio Med OK'!$C:$C,'Itapagipe Med OK'!C45) + COUNTIF('DVIS Med OK'!$C:$C,'Itapagipe Med OK'!C45) + COUNTIF('CR Med OK'!$C:$C,'Itapagipe Med OK'!C45) + COUNTIF('CCZ Med OK'!$C:$C,'Itapagipe Med OK'!C45) + COUNTIF('DRCA Med OK'!$C:$C,'Itapagipe Med OK'!C45) + COUNTIF('SAMU Med OK'!$C:$C,'Itapagipe Med OK'!C45) + COUNTIF('ESPS Med OK'!$C:$C,'Itapagipe Med OK'!C45) + COUNTIF('LACEM Med OK'!$C:$C,'Itapagipe Med OK'!C45)</f>
        <v>0</v>
      </c>
    </row>
    <row r="46" spans="1:15" ht="13.5" customHeight="1">
      <c r="A46" s="29"/>
      <c r="B46" s="72"/>
      <c r="C46" s="71"/>
      <c r="D46" s="33"/>
      <c r="E46" s="33"/>
      <c r="F46" s="34"/>
      <c r="G46" s="33"/>
      <c r="H46" s="32"/>
      <c r="I46" s="116"/>
      <c r="J46" s="30"/>
      <c r="K46" s="70"/>
      <c r="O46" s="1">
        <f>COUNTIF('Sede Med Ok'!$C:$C,'Itapagipe Med OK'!C46) + COUNTIF('Barra Med OK'!$C:$C,'Itapagipe Med OK'!C46) + COUNTIF('Boca do Rio Med OK'!$C:$C,'Itapagipe Med OK'!C46) + COUNTIF('Brotas Med OK'!$C:$C,'Itapagipe Med OK'!C46) + COUNTIF('Cabula Med OK'!$C:$C,'Itapagipe Med OK'!C46) + COUNTIF('Cajazeiras Med OK'!$C:$C,'Itapagipe Med OK'!C46) + COUNTIF('CH Med OK'!$C:$C,'Itapagipe Med OK'!C46) + COUNTIF('Itapuã Med OK'!$C:$C,'Itapagipe Med OK'!C46) + COUNTIF('Liberdade Med OK'!$C:$C,'Itapagipe Med OK'!C46) + COUNTIF('Pau da Lima Med OK'!$C:$C,'Itapagipe Med OK'!C46) + COUNTIF('SCV Med OK'!$C:$C,'Itapagipe Med OK'!C46) + COUNTIF('Subúrbio Med OK'!$C:$C,'Itapagipe Med OK'!C46) + COUNTIF('DVIS Med OK'!$C:$C,'Itapagipe Med OK'!C46) + COUNTIF('CR Med OK'!$C:$C,'Itapagipe Med OK'!C46) + COUNTIF('CCZ Med OK'!$C:$C,'Itapagipe Med OK'!C46) + COUNTIF('DRCA Med OK'!$C:$C,'Itapagipe Med OK'!C46) + COUNTIF('SAMU Med OK'!$C:$C,'Itapagipe Med OK'!C46) + COUNTIF('ESPS Med OK'!$C:$C,'Itapagipe Med OK'!C46) + COUNTIF('LACEM Med OK'!$C:$C,'Itapagipe Med OK'!C46)</f>
        <v>0</v>
      </c>
    </row>
    <row r="47" spans="1:15" ht="13.5" customHeight="1">
      <c r="A47" s="15" t="s">
        <v>22</v>
      </c>
      <c r="B47" s="61">
        <v>45536</v>
      </c>
      <c r="C47" s="122">
        <v>14993</v>
      </c>
      <c r="D47" s="61">
        <v>45658</v>
      </c>
      <c r="E47" s="61">
        <v>45687</v>
      </c>
      <c r="F47" s="42">
        <f t="shared" ref="F47:F57" si="4">(E47-D47)+1</f>
        <v>30</v>
      </c>
      <c r="G47" s="65">
        <v>210</v>
      </c>
      <c r="H47" s="14">
        <v>1</v>
      </c>
      <c r="I47" s="109">
        <f t="shared" ref="I47:I58" si="5">G47/30*H47*F47</f>
        <v>210</v>
      </c>
      <c r="J47" s="67" t="s">
        <v>112</v>
      </c>
      <c r="K47" s="14">
        <v>66795</v>
      </c>
      <c r="O47" s="1">
        <f>COUNTIF('Sede Med Ok'!$C:$C,'Itapagipe Med OK'!C47) + COUNTIF('Barra Med OK'!$C:$C,'Itapagipe Med OK'!C47) + COUNTIF('Boca do Rio Med OK'!$C:$C,'Itapagipe Med OK'!C47) + COUNTIF('Brotas Med OK'!$C:$C,'Itapagipe Med OK'!C47) + COUNTIF('Cabula Med OK'!$C:$C,'Itapagipe Med OK'!C47) + COUNTIF('Cajazeiras Med OK'!$C:$C,'Itapagipe Med OK'!C47) + COUNTIF('CH Med OK'!$C:$C,'Itapagipe Med OK'!C47) + COUNTIF('Itapuã Med OK'!$C:$C,'Itapagipe Med OK'!C47) + COUNTIF('Liberdade Med OK'!$C:$C,'Itapagipe Med OK'!C47) + COUNTIF('Pau da Lima Med OK'!$C:$C,'Itapagipe Med OK'!C47) + COUNTIF('SCV Med OK'!$C:$C,'Itapagipe Med OK'!C47) + COUNTIF('Subúrbio Med OK'!$C:$C,'Itapagipe Med OK'!C47) + COUNTIF('DVIS Med OK'!$C:$C,'Itapagipe Med OK'!C47) + COUNTIF('CR Med OK'!$C:$C,'Itapagipe Med OK'!C47) + COUNTIF('CCZ Med OK'!$C:$C,'Itapagipe Med OK'!C47) + COUNTIF('DRCA Med OK'!$C:$C,'Itapagipe Med OK'!C47) + COUNTIF('SAMU Med OK'!$C:$C,'Itapagipe Med OK'!C47) + COUNTIF('ESPS Med OK'!$C:$C,'Itapagipe Med OK'!C47) + COUNTIF('LACEM Med OK'!$C:$C,'Itapagipe Med OK'!C47)</f>
        <v>0</v>
      </c>
    </row>
    <row r="48" spans="1:15" ht="13.5" customHeight="1">
      <c r="A48" s="15" t="s">
        <v>22</v>
      </c>
      <c r="B48" s="61">
        <v>45536</v>
      </c>
      <c r="C48" s="265">
        <v>14994</v>
      </c>
      <c r="D48" s="61">
        <v>45658</v>
      </c>
      <c r="E48" s="61">
        <v>45687</v>
      </c>
      <c r="F48" s="42">
        <f t="shared" si="4"/>
        <v>30</v>
      </c>
      <c r="G48" s="65">
        <v>210</v>
      </c>
      <c r="H48" s="14">
        <v>1</v>
      </c>
      <c r="I48" s="109">
        <f t="shared" si="5"/>
        <v>210</v>
      </c>
      <c r="J48" s="67" t="s">
        <v>569</v>
      </c>
      <c r="K48" s="14">
        <v>66795</v>
      </c>
      <c r="O48" s="1">
        <f>COUNTIF('Sede Med Ok'!$C:$C,'Itapagipe Med OK'!C48) + COUNTIF('Barra Med OK'!$C:$C,'Itapagipe Med OK'!C48) + COUNTIF('Boca do Rio Med OK'!$C:$C,'Itapagipe Med OK'!C48) + COUNTIF('Brotas Med OK'!$C:$C,'Itapagipe Med OK'!C48) + COUNTIF('Cabula Med OK'!$C:$C,'Itapagipe Med OK'!C48) + COUNTIF('Cajazeiras Med OK'!$C:$C,'Itapagipe Med OK'!C48) + COUNTIF('CH Med OK'!$C:$C,'Itapagipe Med OK'!C48) + COUNTIF('Itapuã Med OK'!$C:$C,'Itapagipe Med OK'!C48) + COUNTIF('Liberdade Med OK'!$C:$C,'Itapagipe Med OK'!C48) + COUNTIF('Pau da Lima Med OK'!$C:$C,'Itapagipe Med OK'!C48) + COUNTIF('SCV Med OK'!$C:$C,'Itapagipe Med OK'!C48) + COUNTIF('Subúrbio Med OK'!$C:$C,'Itapagipe Med OK'!C48) + COUNTIF('DVIS Med OK'!$C:$C,'Itapagipe Med OK'!C48) + COUNTIF('CR Med OK'!$C:$C,'Itapagipe Med OK'!C48) + COUNTIF('CCZ Med OK'!$C:$C,'Itapagipe Med OK'!C48) + COUNTIF('DRCA Med OK'!$C:$C,'Itapagipe Med OK'!C48) + COUNTIF('SAMU Med OK'!$C:$C,'Itapagipe Med OK'!C48) + COUNTIF('ESPS Med OK'!$C:$C,'Itapagipe Med OK'!C48) + COUNTIF('LACEM Med OK'!$C:$C,'Itapagipe Med OK'!C48)</f>
        <v>0</v>
      </c>
    </row>
    <row r="49" spans="1:15" ht="13.5" customHeight="1">
      <c r="A49" s="15" t="s">
        <v>22</v>
      </c>
      <c r="B49" s="61">
        <v>45536</v>
      </c>
      <c r="C49" s="265">
        <v>14995</v>
      </c>
      <c r="D49" s="61">
        <v>45658</v>
      </c>
      <c r="E49" s="61">
        <v>45687</v>
      </c>
      <c r="F49" s="42">
        <f t="shared" si="4"/>
        <v>30</v>
      </c>
      <c r="G49" s="65">
        <v>210</v>
      </c>
      <c r="H49" s="14">
        <v>1</v>
      </c>
      <c r="I49" s="109">
        <f t="shared" si="5"/>
        <v>210</v>
      </c>
      <c r="J49" s="67" t="s">
        <v>151</v>
      </c>
      <c r="K49" s="14">
        <v>66795</v>
      </c>
      <c r="O49" s="1">
        <f>COUNTIF('Sede Med Ok'!$C:$C,'Itapagipe Med OK'!C49) + COUNTIF('Barra Med OK'!$C:$C,'Itapagipe Med OK'!C49) + COUNTIF('Boca do Rio Med OK'!$C:$C,'Itapagipe Med OK'!C49) + COUNTIF('Brotas Med OK'!$C:$C,'Itapagipe Med OK'!C49) + COUNTIF('Cabula Med OK'!$C:$C,'Itapagipe Med OK'!C49) + COUNTIF('Cajazeiras Med OK'!$C:$C,'Itapagipe Med OK'!C49) + COUNTIF('CH Med OK'!$C:$C,'Itapagipe Med OK'!C49) + COUNTIF('Itapuã Med OK'!$C:$C,'Itapagipe Med OK'!C49) + COUNTIF('Liberdade Med OK'!$C:$C,'Itapagipe Med OK'!C49) + COUNTIF('Pau da Lima Med OK'!$C:$C,'Itapagipe Med OK'!C49) + COUNTIF('SCV Med OK'!$C:$C,'Itapagipe Med OK'!C49) + COUNTIF('Subúrbio Med OK'!$C:$C,'Itapagipe Med OK'!C49) + COUNTIF('DVIS Med OK'!$C:$C,'Itapagipe Med OK'!C49) + COUNTIF('CR Med OK'!$C:$C,'Itapagipe Med OK'!C49) + COUNTIF('CCZ Med OK'!$C:$C,'Itapagipe Med OK'!C49) + COUNTIF('DRCA Med OK'!$C:$C,'Itapagipe Med OK'!C49) + COUNTIF('SAMU Med OK'!$C:$C,'Itapagipe Med OK'!C49) + COUNTIF('ESPS Med OK'!$C:$C,'Itapagipe Med OK'!C49) + COUNTIF('LACEM Med OK'!$C:$C,'Itapagipe Med OK'!C49)</f>
        <v>0</v>
      </c>
    </row>
    <row r="50" spans="1:15" ht="13.5" customHeight="1">
      <c r="A50" s="15" t="s">
        <v>22</v>
      </c>
      <c r="B50" s="61">
        <v>45536</v>
      </c>
      <c r="C50" s="265">
        <v>14996</v>
      </c>
      <c r="D50" s="61">
        <v>45658</v>
      </c>
      <c r="E50" s="61">
        <v>45687</v>
      </c>
      <c r="F50" s="42">
        <f t="shared" si="4"/>
        <v>30</v>
      </c>
      <c r="G50" s="65">
        <v>210</v>
      </c>
      <c r="H50" s="14">
        <v>1</v>
      </c>
      <c r="I50" s="109">
        <f t="shared" si="5"/>
        <v>210</v>
      </c>
      <c r="J50" s="67" t="s">
        <v>150</v>
      </c>
      <c r="K50" s="14">
        <v>66795</v>
      </c>
      <c r="O50" s="1">
        <f>COUNTIF('Sede Med Ok'!$C:$C,'Itapagipe Med OK'!C50) + COUNTIF('Barra Med OK'!$C:$C,'Itapagipe Med OK'!C50) + COUNTIF('Boca do Rio Med OK'!$C:$C,'Itapagipe Med OK'!C50) + COUNTIF('Brotas Med OK'!$C:$C,'Itapagipe Med OK'!C50) + COUNTIF('Cabula Med OK'!$C:$C,'Itapagipe Med OK'!C50) + COUNTIF('Cajazeiras Med OK'!$C:$C,'Itapagipe Med OK'!C50) + COUNTIF('CH Med OK'!$C:$C,'Itapagipe Med OK'!C50) + COUNTIF('Itapuã Med OK'!$C:$C,'Itapagipe Med OK'!C50) + COUNTIF('Liberdade Med OK'!$C:$C,'Itapagipe Med OK'!C50) + COUNTIF('Pau da Lima Med OK'!$C:$C,'Itapagipe Med OK'!C50) + COUNTIF('SCV Med OK'!$C:$C,'Itapagipe Med OK'!C50) + COUNTIF('Subúrbio Med OK'!$C:$C,'Itapagipe Med OK'!C50) + COUNTIF('DVIS Med OK'!$C:$C,'Itapagipe Med OK'!C50) + COUNTIF('CR Med OK'!$C:$C,'Itapagipe Med OK'!C50) + COUNTIF('CCZ Med OK'!$C:$C,'Itapagipe Med OK'!C50) + COUNTIF('DRCA Med OK'!$C:$C,'Itapagipe Med OK'!C50) + COUNTIF('SAMU Med OK'!$C:$C,'Itapagipe Med OK'!C50) + COUNTIF('ESPS Med OK'!$C:$C,'Itapagipe Med OK'!C50) + COUNTIF('LACEM Med OK'!$C:$C,'Itapagipe Med OK'!C50)</f>
        <v>0</v>
      </c>
    </row>
    <row r="51" spans="1:15" ht="13.5" customHeight="1">
      <c r="A51" s="15" t="s">
        <v>22</v>
      </c>
      <c r="B51" s="61">
        <v>45536</v>
      </c>
      <c r="C51" s="265">
        <v>14997</v>
      </c>
      <c r="D51" s="61">
        <v>45658</v>
      </c>
      <c r="E51" s="61">
        <v>45687</v>
      </c>
      <c r="F51" s="42">
        <f t="shared" si="4"/>
        <v>30</v>
      </c>
      <c r="G51" s="65">
        <v>210</v>
      </c>
      <c r="H51" s="14">
        <v>1</v>
      </c>
      <c r="I51" s="109">
        <f t="shared" si="5"/>
        <v>210</v>
      </c>
      <c r="J51" s="67" t="s">
        <v>524</v>
      </c>
      <c r="K51" s="14">
        <v>66795</v>
      </c>
      <c r="O51" s="1">
        <f>COUNTIF('Sede Med Ok'!$C:$C,'Itapagipe Med OK'!C51) + COUNTIF('Barra Med OK'!$C:$C,'Itapagipe Med OK'!C51) + COUNTIF('Boca do Rio Med OK'!$C:$C,'Itapagipe Med OK'!C51) + COUNTIF('Brotas Med OK'!$C:$C,'Itapagipe Med OK'!C51) + COUNTIF('Cabula Med OK'!$C:$C,'Itapagipe Med OK'!C51) + COUNTIF('Cajazeiras Med OK'!$C:$C,'Itapagipe Med OK'!C51) + COUNTIF('CH Med OK'!$C:$C,'Itapagipe Med OK'!C51) + COUNTIF('Itapuã Med OK'!$C:$C,'Itapagipe Med OK'!C51) + COUNTIF('Liberdade Med OK'!$C:$C,'Itapagipe Med OK'!C51) + COUNTIF('Pau da Lima Med OK'!$C:$C,'Itapagipe Med OK'!C51) + COUNTIF('SCV Med OK'!$C:$C,'Itapagipe Med OK'!C51) + COUNTIF('Subúrbio Med OK'!$C:$C,'Itapagipe Med OK'!C51) + COUNTIF('DVIS Med OK'!$C:$C,'Itapagipe Med OK'!C51) + COUNTIF('CR Med OK'!$C:$C,'Itapagipe Med OK'!C51) + COUNTIF('CCZ Med OK'!$C:$C,'Itapagipe Med OK'!C51) + COUNTIF('DRCA Med OK'!$C:$C,'Itapagipe Med OK'!C51) + COUNTIF('SAMU Med OK'!$C:$C,'Itapagipe Med OK'!C51) + COUNTIF('ESPS Med OK'!$C:$C,'Itapagipe Med OK'!C51) + COUNTIF('LACEM Med OK'!$C:$C,'Itapagipe Med OK'!C51)</f>
        <v>0</v>
      </c>
    </row>
    <row r="52" spans="1:15" ht="13.5" customHeight="1">
      <c r="A52" s="15" t="s">
        <v>22</v>
      </c>
      <c r="B52" s="61">
        <v>45536</v>
      </c>
      <c r="C52" s="265">
        <v>14998</v>
      </c>
      <c r="D52" s="61">
        <v>45658</v>
      </c>
      <c r="E52" s="61">
        <v>45687</v>
      </c>
      <c r="F52" s="42">
        <f t="shared" si="4"/>
        <v>30</v>
      </c>
      <c r="G52" s="65">
        <v>210</v>
      </c>
      <c r="H52" s="14">
        <v>1</v>
      </c>
      <c r="I52" s="109">
        <f t="shared" si="5"/>
        <v>210</v>
      </c>
      <c r="J52" s="67" t="s">
        <v>568</v>
      </c>
      <c r="K52" s="14">
        <v>66795</v>
      </c>
      <c r="O52" s="1">
        <f>COUNTIF('Sede Med Ok'!$C:$C,'Itapagipe Med OK'!C52) + COUNTIF('Barra Med OK'!$C:$C,'Itapagipe Med OK'!C52) + COUNTIF('Boca do Rio Med OK'!$C:$C,'Itapagipe Med OK'!C52) + COUNTIF('Brotas Med OK'!$C:$C,'Itapagipe Med OK'!C52) + COUNTIF('Cabula Med OK'!$C:$C,'Itapagipe Med OK'!C52) + COUNTIF('Cajazeiras Med OK'!$C:$C,'Itapagipe Med OK'!C52) + COUNTIF('CH Med OK'!$C:$C,'Itapagipe Med OK'!C52) + COUNTIF('Itapuã Med OK'!$C:$C,'Itapagipe Med OK'!C52) + COUNTIF('Liberdade Med OK'!$C:$C,'Itapagipe Med OK'!C52) + COUNTIF('Pau da Lima Med OK'!$C:$C,'Itapagipe Med OK'!C52) + COUNTIF('SCV Med OK'!$C:$C,'Itapagipe Med OK'!C52) + COUNTIF('Subúrbio Med OK'!$C:$C,'Itapagipe Med OK'!C52) + COUNTIF('DVIS Med OK'!$C:$C,'Itapagipe Med OK'!C52) + COUNTIF('CR Med OK'!$C:$C,'Itapagipe Med OK'!C52) + COUNTIF('CCZ Med OK'!$C:$C,'Itapagipe Med OK'!C52) + COUNTIF('DRCA Med OK'!$C:$C,'Itapagipe Med OK'!C52) + COUNTIF('SAMU Med OK'!$C:$C,'Itapagipe Med OK'!C52) + COUNTIF('ESPS Med OK'!$C:$C,'Itapagipe Med OK'!C52) + COUNTIF('LACEM Med OK'!$C:$C,'Itapagipe Med OK'!C52)</f>
        <v>0</v>
      </c>
    </row>
    <row r="53" spans="1:15" ht="13.5" customHeight="1">
      <c r="A53" s="15" t="s">
        <v>22</v>
      </c>
      <c r="B53" s="61">
        <v>45536</v>
      </c>
      <c r="C53" s="51">
        <v>14999</v>
      </c>
      <c r="D53" s="61">
        <v>45658</v>
      </c>
      <c r="E53" s="61">
        <v>45687</v>
      </c>
      <c r="F53" s="42">
        <f t="shared" si="4"/>
        <v>30</v>
      </c>
      <c r="G53" s="65">
        <v>210</v>
      </c>
      <c r="H53" s="14">
        <v>1</v>
      </c>
      <c r="I53" s="109">
        <f t="shared" si="5"/>
        <v>210</v>
      </c>
      <c r="J53" s="67" t="s">
        <v>510</v>
      </c>
      <c r="K53" s="14">
        <v>66795</v>
      </c>
      <c r="O53" s="1">
        <f>COUNTIF('Sede Med Ok'!$C:$C,'Itapagipe Med OK'!C53) + COUNTIF('Barra Med OK'!$C:$C,'Itapagipe Med OK'!C53) + COUNTIF('Boca do Rio Med OK'!$C:$C,'Itapagipe Med OK'!C53) + COUNTIF('Brotas Med OK'!$C:$C,'Itapagipe Med OK'!C53) + COUNTIF('Cabula Med OK'!$C:$C,'Itapagipe Med OK'!C53) + COUNTIF('Cajazeiras Med OK'!$C:$C,'Itapagipe Med OK'!C53) + COUNTIF('CH Med OK'!$C:$C,'Itapagipe Med OK'!C53) + COUNTIF('Itapuã Med OK'!$C:$C,'Itapagipe Med OK'!C53) + COUNTIF('Liberdade Med OK'!$C:$C,'Itapagipe Med OK'!C53) + COUNTIF('Pau da Lima Med OK'!$C:$C,'Itapagipe Med OK'!C53) + COUNTIF('SCV Med OK'!$C:$C,'Itapagipe Med OK'!C53) + COUNTIF('Subúrbio Med OK'!$C:$C,'Itapagipe Med OK'!C53) + COUNTIF('DVIS Med OK'!$C:$C,'Itapagipe Med OK'!C53) + COUNTIF('CR Med OK'!$C:$C,'Itapagipe Med OK'!C53) + COUNTIF('CCZ Med OK'!$C:$C,'Itapagipe Med OK'!C53) + COUNTIF('DRCA Med OK'!$C:$C,'Itapagipe Med OK'!C53) + COUNTIF('SAMU Med OK'!$C:$C,'Itapagipe Med OK'!C53) + COUNTIF('ESPS Med OK'!$C:$C,'Itapagipe Med OK'!C53) + COUNTIF('LACEM Med OK'!$C:$C,'Itapagipe Med OK'!C53)</f>
        <v>0</v>
      </c>
    </row>
    <row r="54" spans="1:15" ht="13.5" customHeight="1">
      <c r="A54" s="15" t="s">
        <v>18</v>
      </c>
      <c r="B54" s="61">
        <v>45536</v>
      </c>
      <c r="C54" s="14">
        <v>8574</v>
      </c>
      <c r="D54" s="61">
        <v>45658</v>
      </c>
      <c r="E54" s="61">
        <v>45687</v>
      </c>
      <c r="F54" s="42">
        <f t="shared" si="4"/>
        <v>30</v>
      </c>
      <c r="G54" s="65">
        <v>235</v>
      </c>
      <c r="H54" s="14">
        <v>1</v>
      </c>
      <c r="I54" s="109">
        <f t="shared" si="5"/>
        <v>235</v>
      </c>
      <c r="J54" s="67" t="s">
        <v>567</v>
      </c>
      <c r="K54" s="14"/>
      <c r="O54" s="1">
        <f>COUNTIF('Sede Med Ok'!$C:$C,'Itapagipe Med OK'!C54) + COUNTIF('Barra Med OK'!$C:$C,'Itapagipe Med OK'!C54) + COUNTIF('Boca do Rio Med OK'!$C:$C,'Itapagipe Med OK'!C54) + COUNTIF('Brotas Med OK'!$C:$C,'Itapagipe Med OK'!C54) + COUNTIF('Cabula Med OK'!$C:$C,'Itapagipe Med OK'!C54) + COUNTIF('Cajazeiras Med OK'!$C:$C,'Itapagipe Med OK'!C54) + COUNTIF('CH Med OK'!$C:$C,'Itapagipe Med OK'!C54) + COUNTIF('Itapuã Med OK'!$C:$C,'Itapagipe Med OK'!C54) + COUNTIF('Liberdade Med OK'!$C:$C,'Itapagipe Med OK'!C54) + COUNTIF('Pau da Lima Med OK'!$C:$C,'Itapagipe Med OK'!C54) + COUNTIF('SCV Med OK'!$C:$C,'Itapagipe Med OK'!C54) + COUNTIF('Subúrbio Med OK'!$C:$C,'Itapagipe Med OK'!C54) + COUNTIF('DVIS Med OK'!$C:$C,'Itapagipe Med OK'!C54) + COUNTIF('CR Med OK'!$C:$C,'Itapagipe Med OK'!C54) + COUNTIF('CCZ Med OK'!$C:$C,'Itapagipe Med OK'!C54) + COUNTIF('DRCA Med OK'!$C:$C,'Itapagipe Med OK'!C54) + COUNTIF('SAMU Med OK'!$C:$C,'Itapagipe Med OK'!C54) + COUNTIF('ESPS Med OK'!$C:$C,'Itapagipe Med OK'!C54) + COUNTIF('LACEM Med OK'!$C:$C,'Itapagipe Med OK'!C54)</f>
        <v>0</v>
      </c>
    </row>
    <row r="55" spans="1:15" ht="13.5" customHeight="1">
      <c r="A55" s="15" t="s">
        <v>18</v>
      </c>
      <c r="B55" s="61">
        <v>45536</v>
      </c>
      <c r="C55" s="51">
        <v>10942</v>
      </c>
      <c r="D55" s="61">
        <v>45658</v>
      </c>
      <c r="E55" s="61">
        <v>45687</v>
      </c>
      <c r="F55" s="42">
        <f t="shared" si="4"/>
        <v>30</v>
      </c>
      <c r="G55" s="65">
        <v>235</v>
      </c>
      <c r="H55" s="14">
        <v>1</v>
      </c>
      <c r="I55" s="109">
        <f t="shared" si="5"/>
        <v>235</v>
      </c>
      <c r="J55" s="67" t="s">
        <v>564</v>
      </c>
      <c r="K55" s="14"/>
      <c r="O55" s="1">
        <f>COUNTIF('Sede Med Ok'!$C:$C,'Itapagipe Med OK'!C55) + COUNTIF('Barra Med OK'!$C:$C,'Itapagipe Med OK'!C55) + COUNTIF('Boca do Rio Med OK'!$C:$C,'Itapagipe Med OK'!C55) + COUNTIF('Brotas Med OK'!$C:$C,'Itapagipe Med OK'!C55) + COUNTIF('Cabula Med OK'!$C:$C,'Itapagipe Med OK'!C55) + COUNTIF('Cajazeiras Med OK'!$C:$C,'Itapagipe Med OK'!C55) + COUNTIF('CH Med OK'!$C:$C,'Itapagipe Med OK'!C55) + COUNTIF('Itapuã Med OK'!$C:$C,'Itapagipe Med OK'!C55) + COUNTIF('Liberdade Med OK'!$C:$C,'Itapagipe Med OK'!C55) + COUNTIF('Pau da Lima Med OK'!$C:$C,'Itapagipe Med OK'!C55) + COUNTIF('SCV Med OK'!$C:$C,'Itapagipe Med OK'!C55) + COUNTIF('Subúrbio Med OK'!$C:$C,'Itapagipe Med OK'!C55) + COUNTIF('DVIS Med OK'!$C:$C,'Itapagipe Med OK'!C55) + COUNTIF('CR Med OK'!$C:$C,'Itapagipe Med OK'!C55) + COUNTIF('CCZ Med OK'!$C:$C,'Itapagipe Med OK'!C55) + COUNTIF('DRCA Med OK'!$C:$C,'Itapagipe Med OK'!C55) + COUNTIF('SAMU Med OK'!$C:$C,'Itapagipe Med OK'!C55) + COUNTIF('ESPS Med OK'!$C:$C,'Itapagipe Med OK'!C55) + COUNTIF('LACEM Med OK'!$C:$C,'Itapagipe Med OK'!C55)</f>
        <v>0</v>
      </c>
    </row>
    <row r="56" spans="1:15" ht="13.5" customHeight="1">
      <c r="A56" s="15" t="s">
        <v>18</v>
      </c>
      <c r="B56" s="61">
        <v>45536</v>
      </c>
      <c r="C56" s="51">
        <v>11338</v>
      </c>
      <c r="D56" s="61">
        <v>45658</v>
      </c>
      <c r="E56" s="61">
        <v>45687</v>
      </c>
      <c r="F56" s="42">
        <f t="shared" si="4"/>
        <v>30</v>
      </c>
      <c r="G56" s="65">
        <v>235</v>
      </c>
      <c r="H56" s="14">
        <v>1</v>
      </c>
      <c r="I56" s="109">
        <f t="shared" si="5"/>
        <v>235</v>
      </c>
      <c r="J56" s="67" t="s">
        <v>182</v>
      </c>
      <c r="K56" s="14"/>
      <c r="O56" s="1">
        <f>COUNTIF('Sede Med Ok'!$C:$C,'Itapagipe Med OK'!C56) + COUNTIF('Barra Med OK'!$C:$C,'Itapagipe Med OK'!C56) + COUNTIF('Boca do Rio Med OK'!$C:$C,'Itapagipe Med OK'!C56) + COUNTIF('Brotas Med OK'!$C:$C,'Itapagipe Med OK'!C56) + COUNTIF('Cabula Med OK'!$C:$C,'Itapagipe Med OK'!C56) + COUNTIF('Cajazeiras Med OK'!$C:$C,'Itapagipe Med OK'!C56) + COUNTIF('CH Med OK'!$C:$C,'Itapagipe Med OK'!C56) + COUNTIF('Itapuã Med OK'!$C:$C,'Itapagipe Med OK'!C56) + COUNTIF('Liberdade Med OK'!$C:$C,'Itapagipe Med OK'!C56) + COUNTIF('Pau da Lima Med OK'!$C:$C,'Itapagipe Med OK'!C56) + COUNTIF('SCV Med OK'!$C:$C,'Itapagipe Med OK'!C56) + COUNTIF('Subúrbio Med OK'!$C:$C,'Itapagipe Med OK'!C56) + COUNTIF('DVIS Med OK'!$C:$C,'Itapagipe Med OK'!C56) + COUNTIF('CR Med OK'!$C:$C,'Itapagipe Med OK'!C56) + COUNTIF('CCZ Med OK'!$C:$C,'Itapagipe Med OK'!C56) + COUNTIF('DRCA Med OK'!$C:$C,'Itapagipe Med OK'!C56) + COUNTIF('SAMU Med OK'!$C:$C,'Itapagipe Med OK'!C56) + COUNTIF('ESPS Med OK'!$C:$C,'Itapagipe Med OK'!C56) + COUNTIF('LACEM Med OK'!$C:$C,'Itapagipe Med OK'!C56)</f>
        <v>0</v>
      </c>
    </row>
    <row r="57" spans="1:15" ht="13.5" customHeight="1">
      <c r="A57" s="15" t="s">
        <v>14</v>
      </c>
      <c r="B57" s="61">
        <v>45536</v>
      </c>
      <c r="C57" s="51">
        <v>308</v>
      </c>
      <c r="D57" s="61">
        <v>45658</v>
      </c>
      <c r="E57" s="61">
        <v>45687</v>
      </c>
      <c r="F57" s="42">
        <f t="shared" si="4"/>
        <v>30</v>
      </c>
      <c r="G57" s="65">
        <v>347</v>
      </c>
      <c r="H57" s="14">
        <v>1</v>
      </c>
      <c r="I57" s="109">
        <f t="shared" si="5"/>
        <v>347</v>
      </c>
      <c r="J57" s="67" t="s">
        <v>239</v>
      </c>
      <c r="K57" s="14"/>
      <c r="O57" s="1">
        <f>COUNTIF('Sede Med Ok'!$C:$C,'Itapagipe Med OK'!C57) + COUNTIF('Barra Med OK'!$C:$C,'Itapagipe Med OK'!C57) + COUNTIF('Boca do Rio Med OK'!$C:$C,'Itapagipe Med OK'!C57) + COUNTIF('Brotas Med OK'!$C:$C,'Itapagipe Med OK'!C57) + COUNTIF('Cabula Med OK'!$C:$C,'Itapagipe Med OK'!C57) + COUNTIF('Cajazeiras Med OK'!$C:$C,'Itapagipe Med OK'!C57) + COUNTIF('CH Med OK'!$C:$C,'Itapagipe Med OK'!C57) + COUNTIF('Itapuã Med OK'!$C:$C,'Itapagipe Med OK'!C57) + COUNTIF('Liberdade Med OK'!$C:$C,'Itapagipe Med OK'!C57) + COUNTIF('Pau da Lima Med OK'!$C:$C,'Itapagipe Med OK'!C57) + COUNTIF('SCV Med OK'!$C:$C,'Itapagipe Med OK'!C57) + COUNTIF('Subúrbio Med OK'!$C:$C,'Itapagipe Med OK'!C57) + COUNTIF('DVIS Med OK'!$C:$C,'Itapagipe Med OK'!C57) + COUNTIF('CR Med OK'!$C:$C,'Itapagipe Med OK'!C57) + COUNTIF('CCZ Med OK'!$C:$C,'Itapagipe Med OK'!C57) + COUNTIF('DRCA Med OK'!$C:$C,'Itapagipe Med OK'!C57) + COUNTIF('SAMU Med OK'!$C:$C,'Itapagipe Med OK'!C57) + COUNTIF('ESPS Med OK'!$C:$C,'Itapagipe Med OK'!C57) + COUNTIF('LACEM Med OK'!$C:$C,'Itapagipe Med OK'!C57)</f>
        <v>0</v>
      </c>
    </row>
    <row r="58" spans="1:15" ht="13.5" customHeight="1">
      <c r="A58" s="15"/>
      <c r="B58" s="61"/>
      <c r="C58" s="202"/>
      <c r="D58" s="101"/>
      <c r="E58" s="101"/>
      <c r="F58" s="102"/>
      <c r="G58" s="101"/>
      <c r="H58" s="44"/>
      <c r="I58" s="109">
        <f t="shared" si="5"/>
        <v>0</v>
      </c>
      <c r="J58" s="39"/>
      <c r="K58" s="51"/>
      <c r="O58" s="1">
        <f>COUNTIF('Sede Med Ok'!$C:$C,'Itapagipe Med OK'!C58) + COUNTIF('Barra Med OK'!$C:$C,'Itapagipe Med OK'!C58) + COUNTIF('Boca do Rio Med OK'!$C:$C,'Itapagipe Med OK'!C58) + COUNTIF('Brotas Med OK'!$C:$C,'Itapagipe Med OK'!C58) + COUNTIF('Cabula Med OK'!$C:$C,'Itapagipe Med OK'!C58) + COUNTIF('Cajazeiras Med OK'!$C:$C,'Itapagipe Med OK'!C58) + COUNTIF('CH Med OK'!$C:$C,'Itapagipe Med OK'!C58) + COUNTIF('Itapuã Med OK'!$C:$C,'Itapagipe Med OK'!C58) + COUNTIF('Liberdade Med OK'!$C:$C,'Itapagipe Med OK'!C58) + COUNTIF('Pau da Lima Med OK'!$C:$C,'Itapagipe Med OK'!C58) + COUNTIF('SCV Med OK'!$C:$C,'Itapagipe Med OK'!C58) + COUNTIF('Subúrbio Med OK'!$C:$C,'Itapagipe Med OK'!C58) + COUNTIF('DVIS Med OK'!$C:$C,'Itapagipe Med OK'!C58) + COUNTIF('CR Med OK'!$C:$C,'Itapagipe Med OK'!C58) + COUNTIF('CCZ Med OK'!$C:$C,'Itapagipe Med OK'!C58) + COUNTIF('DRCA Med OK'!$C:$C,'Itapagipe Med OK'!C58) + COUNTIF('SAMU Med OK'!$C:$C,'Itapagipe Med OK'!C58) + COUNTIF('ESPS Med OK'!$C:$C,'Itapagipe Med OK'!C58) + COUNTIF('LACEM Med OK'!$C:$C,'Itapagipe Med OK'!C58)</f>
        <v>0</v>
      </c>
    </row>
    <row r="59" spans="1:15" ht="13.5" customHeight="1">
      <c r="A59" s="38" t="s">
        <v>566</v>
      </c>
      <c r="B59" s="99"/>
      <c r="C59" s="98"/>
      <c r="D59" s="36"/>
      <c r="E59" s="36"/>
      <c r="F59" s="37"/>
      <c r="G59" s="36"/>
      <c r="H59" s="11">
        <f>SUM(H47:H58)</f>
        <v>11</v>
      </c>
      <c r="I59" s="27">
        <f>SUM(I47:I58)</f>
        <v>2522</v>
      </c>
      <c r="J59" s="35"/>
      <c r="K59" s="107"/>
      <c r="O59" s="1">
        <f>COUNTIF('Sede Med Ok'!$C:$C,'Itapagipe Med OK'!C59) + COUNTIF('Barra Med OK'!$C:$C,'Itapagipe Med OK'!C59) + COUNTIF('Boca do Rio Med OK'!$C:$C,'Itapagipe Med OK'!C59) + COUNTIF('Brotas Med OK'!$C:$C,'Itapagipe Med OK'!C59) + COUNTIF('Cabula Med OK'!$C:$C,'Itapagipe Med OK'!C59) + COUNTIF('Cajazeiras Med OK'!$C:$C,'Itapagipe Med OK'!C59) + COUNTIF('CH Med OK'!$C:$C,'Itapagipe Med OK'!C59) + COUNTIF('Itapuã Med OK'!$C:$C,'Itapagipe Med OK'!C59) + COUNTIF('Liberdade Med OK'!$C:$C,'Itapagipe Med OK'!C59) + COUNTIF('Pau da Lima Med OK'!$C:$C,'Itapagipe Med OK'!C59) + COUNTIF('SCV Med OK'!$C:$C,'Itapagipe Med OK'!C59) + COUNTIF('Subúrbio Med OK'!$C:$C,'Itapagipe Med OK'!C59) + COUNTIF('DVIS Med OK'!$C:$C,'Itapagipe Med OK'!C59) + COUNTIF('CR Med OK'!$C:$C,'Itapagipe Med OK'!C59) + COUNTIF('CCZ Med OK'!$C:$C,'Itapagipe Med OK'!C59) + COUNTIF('DRCA Med OK'!$C:$C,'Itapagipe Med OK'!C59) + COUNTIF('SAMU Med OK'!$C:$C,'Itapagipe Med OK'!C59) + COUNTIF('ESPS Med OK'!$C:$C,'Itapagipe Med OK'!C59) + COUNTIF('LACEM Med OK'!$C:$C,'Itapagipe Med OK'!C59)</f>
        <v>0</v>
      </c>
    </row>
    <row r="60" spans="1:15" ht="13.5" customHeight="1">
      <c r="A60" s="29"/>
      <c r="B60" s="32"/>
      <c r="C60" s="32"/>
      <c r="D60" s="33"/>
      <c r="E60" s="33"/>
      <c r="F60" s="34"/>
      <c r="G60" s="33"/>
      <c r="H60" s="32"/>
      <c r="I60" s="31"/>
      <c r="J60" s="30"/>
      <c r="K60" s="70"/>
      <c r="O60" s="1">
        <f>COUNTIF('Sede Med Ok'!$C:$C,'Itapagipe Med OK'!C60) + COUNTIF('Barra Med OK'!$C:$C,'Itapagipe Med OK'!C60) + COUNTIF('Boca do Rio Med OK'!$C:$C,'Itapagipe Med OK'!C60) + COUNTIF('Brotas Med OK'!$C:$C,'Itapagipe Med OK'!C60) + COUNTIF('Cabula Med OK'!$C:$C,'Itapagipe Med OK'!C60) + COUNTIF('Cajazeiras Med OK'!$C:$C,'Itapagipe Med OK'!C60) + COUNTIF('CH Med OK'!$C:$C,'Itapagipe Med OK'!C60) + COUNTIF('Itapuã Med OK'!$C:$C,'Itapagipe Med OK'!C60) + COUNTIF('Liberdade Med OK'!$C:$C,'Itapagipe Med OK'!C60) + COUNTIF('Pau da Lima Med OK'!$C:$C,'Itapagipe Med OK'!C60) + COUNTIF('SCV Med OK'!$C:$C,'Itapagipe Med OK'!C60) + COUNTIF('Subúrbio Med OK'!$C:$C,'Itapagipe Med OK'!C60) + COUNTIF('DVIS Med OK'!$C:$C,'Itapagipe Med OK'!C60) + COUNTIF('CR Med OK'!$C:$C,'Itapagipe Med OK'!C60) + COUNTIF('CCZ Med OK'!$C:$C,'Itapagipe Med OK'!C60) + COUNTIF('DRCA Med OK'!$C:$C,'Itapagipe Med OK'!C60) + COUNTIF('SAMU Med OK'!$C:$C,'Itapagipe Med OK'!C60) + COUNTIF('ESPS Med OK'!$C:$C,'Itapagipe Med OK'!C60) + COUNTIF('LACEM Med OK'!$C:$C,'Itapagipe Med OK'!C60)</f>
        <v>0</v>
      </c>
    </row>
    <row r="61" spans="1:15" ht="13.5" customHeight="1">
      <c r="A61" s="15" t="s">
        <v>20</v>
      </c>
      <c r="B61" s="61">
        <v>45536</v>
      </c>
      <c r="C61" s="51">
        <v>5223</v>
      </c>
      <c r="D61" s="61">
        <v>45658</v>
      </c>
      <c r="E61" s="61">
        <v>45687</v>
      </c>
      <c r="F61" s="42">
        <f t="shared" ref="F61:F82" si="6">(E61-D61)+1</f>
        <v>30</v>
      </c>
      <c r="G61" s="65">
        <v>57</v>
      </c>
      <c r="H61" s="14">
        <v>1</v>
      </c>
      <c r="I61" s="109">
        <f t="shared" ref="I61:I83" si="7">G61/30*H61*F61</f>
        <v>57</v>
      </c>
      <c r="J61" s="52" t="s">
        <v>565</v>
      </c>
      <c r="K61" s="51">
        <v>61235</v>
      </c>
      <c r="O61" s="1">
        <f>COUNTIF('Sede Med Ok'!$C:$C,'Itapagipe Med OK'!C61) + COUNTIF('Barra Med OK'!$C:$C,'Itapagipe Med OK'!C61) + COUNTIF('Boca do Rio Med OK'!$C:$C,'Itapagipe Med OK'!C61) + COUNTIF('Brotas Med OK'!$C:$C,'Itapagipe Med OK'!C61) + COUNTIF('Cabula Med OK'!$C:$C,'Itapagipe Med OK'!C61) + COUNTIF('Cajazeiras Med OK'!$C:$C,'Itapagipe Med OK'!C61) + COUNTIF('CH Med OK'!$C:$C,'Itapagipe Med OK'!C61) + COUNTIF('Itapuã Med OK'!$C:$C,'Itapagipe Med OK'!C61) + COUNTIF('Liberdade Med OK'!$C:$C,'Itapagipe Med OK'!C61) + COUNTIF('Pau da Lima Med OK'!$C:$C,'Itapagipe Med OK'!C61) + COUNTIF('SCV Med OK'!$C:$C,'Itapagipe Med OK'!C61) + COUNTIF('Subúrbio Med OK'!$C:$C,'Itapagipe Med OK'!C61) + COUNTIF('DVIS Med OK'!$C:$C,'Itapagipe Med OK'!C61) + COUNTIF('CR Med OK'!$C:$C,'Itapagipe Med OK'!C61) + COUNTIF('CCZ Med OK'!$C:$C,'Itapagipe Med OK'!C61) + COUNTIF('DRCA Med OK'!$C:$C,'Itapagipe Med OK'!C61) + COUNTIF('SAMU Med OK'!$C:$C,'Itapagipe Med OK'!C61) + COUNTIF('ESPS Med OK'!$C:$C,'Itapagipe Med OK'!C61) + COUNTIF('LACEM Med OK'!$C:$C,'Itapagipe Med OK'!C61)</f>
        <v>0</v>
      </c>
    </row>
    <row r="62" spans="1:15" ht="13.5" customHeight="1">
      <c r="A62" s="15" t="s">
        <v>18</v>
      </c>
      <c r="B62" s="61">
        <v>45536</v>
      </c>
      <c r="C62" s="14">
        <v>7177</v>
      </c>
      <c r="D62" s="61">
        <v>45658</v>
      </c>
      <c r="E62" s="61">
        <v>45687</v>
      </c>
      <c r="F62" s="42">
        <f t="shared" si="6"/>
        <v>30</v>
      </c>
      <c r="G62" s="65">
        <v>235</v>
      </c>
      <c r="H62" s="14">
        <v>1</v>
      </c>
      <c r="I62" s="109">
        <f t="shared" si="7"/>
        <v>235</v>
      </c>
      <c r="J62" s="67" t="s">
        <v>195</v>
      </c>
      <c r="K62" s="51"/>
      <c r="O62" s="1">
        <f>COUNTIF('Sede Med Ok'!$C:$C,'Itapagipe Med OK'!C62) + COUNTIF('Barra Med OK'!$C:$C,'Itapagipe Med OK'!C62) + COUNTIF('Boca do Rio Med OK'!$C:$C,'Itapagipe Med OK'!C62) + COUNTIF('Brotas Med OK'!$C:$C,'Itapagipe Med OK'!C62) + COUNTIF('Cabula Med OK'!$C:$C,'Itapagipe Med OK'!C62) + COUNTIF('Cajazeiras Med OK'!$C:$C,'Itapagipe Med OK'!C62) + COUNTIF('CH Med OK'!$C:$C,'Itapagipe Med OK'!C62) + COUNTIF('Itapuã Med OK'!$C:$C,'Itapagipe Med OK'!C62) + COUNTIF('Liberdade Med OK'!$C:$C,'Itapagipe Med OK'!C62) + COUNTIF('Pau da Lima Med OK'!$C:$C,'Itapagipe Med OK'!C62) + COUNTIF('SCV Med OK'!$C:$C,'Itapagipe Med OK'!C62) + COUNTIF('Subúrbio Med OK'!$C:$C,'Itapagipe Med OK'!C62) + COUNTIF('DVIS Med OK'!$C:$C,'Itapagipe Med OK'!C62) + COUNTIF('CR Med OK'!$C:$C,'Itapagipe Med OK'!C62) + COUNTIF('CCZ Med OK'!$C:$C,'Itapagipe Med OK'!C62) + COUNTIF('DRCA Med OK'!$C:$C,'Itapagipe Med OK'!C62) + COUNTIF('SAMU Med OK'!$C:$C,'Itapagipe Med OK'!C62) + COUNTIF('ESPS Med OK'!$C:$C,'Itapagipe Med OK'!C62) + COUNTIF('LACEM Med OK'!$C:$C,'Itapagipe Med OK'!C62)</f>
        <v>0</v>
      </c>
    </row>
    <row r="63" spans="1:15" ht="13.5" customHeight="1">
      <c r="A63" s="15" t="s">
        <v>18</v>
      </c>
      <c r="B63" s="61">
        <v>45536</v>
      </c>
      <c r="C63" s="14">
        <v>10939</v>
      </c>
      <c r="D63" s="61">
        <v>45658</v>
      </c>
      <c r="E63" s="61">
        <v>45687</v>
      </c>
      <c r="F63" s="42">
        <f t="shared" si="6"/>
        <v>30</v>
      </c>
      <c r="G63" s="65">
        <v>235</v>
      </c>
      <c r="H63" s="14">
        <v>1</v>
      </c>
      <c r="I63" s="109">
        <f t="shared" si="7"/>
        <v>235</v>
      </c>
      <c r="J63" s="67" t="s">
        <v>210</v>
      </c>
      <c r="K63" s="51"/>
      <c r="O63" s="1">
        <f>COUNTIF('Sede Med Ok'!$C:$C,'Itapagipe Med OK'!C63) + COUNTIF('Barra Med OK'!$C:$C,'Itapagipe Med OK'!C63) + COUNTIF('Boca do Rio Med OK'!$C:$C,'Itapagipe Med OK'!C63) + COUNTIF('Brotas Med OK'!$C:$C,'Itapagipe Med OK'!C63) + COUNTIF('Cabula Med OK'!$C:$C,'Itapagipe Med OK'!C63) + COUNTIF('Cajazeiras Med OK'!$C:$C,'Itapagipe Med OK'!C63) + COUNTIF('CH Med OK'!$C:$C,'Itapagipe Med OK'!C63) + COUNTIF('Itapuã Med OK'!$C:$C,'Itapagipe Med OK'!C63) + COUNTIF('Liberdade Med OK'!$C:$C,'Itapagipe Med OK'!C63) + COUNTIF('Pau da Lima Med OK'!$C:$C,'Itapagipe Med OK'!C63) + COUNTIF('SCV Med OK'!$C:$C,'Itapagipe Med OK'!C63) + COUNTIF('Subúrbio Med OK'!$C:$C,'Itapagipe Med OK'!C63) + COUNTIF('DVIS Med OK'!$C:$C,'Itapagipe Med OK'!C63) + COUNTIF('CR Med OK'!$C:$C,'Itapagipe Med OK'!C63) + COUNTIF('CCZ Med OK'!$C:$C,'Itapagipe Med OK'!C63) + COUNTIF('DRCA Med OK'!$C:$C,'Itapagipe Med OK'!C63) + COUNTIF('SAMU Med OK'!$C:$C,'Itapagipe Med OK'!C63) + COUNTIF('ESPS Med OK'!$C:$C,'Itapagipe Med OK'!C63) + COUNTIF('LACEM Med OK'!$C:$C,'Itapagipe Med OK'!C63)</f>
        <v>0</v>
      </c>
    </row>
    <row r="64" spans="1:15" ht="13.5" customHeight="1">
      <c r="A64" s="15" t="s">
        <v>18</v>
      </c>
      <c r="B64" s="61">
        <v>45536</v>
      </c>
      <c r="C64" s="14">
        <v>3548</v>
      </c>
      <c r="D64" s="61">
        <v>45658</v>
      </c>
      <c r="E64" s="61">
        <v>45687</v>
      </c>
      <c r="F64" s="42">
        <f t="shared" si="6"/>
        <v>30</v>
      </c>
      <c r="G64" s="65">
        <v>235</v>
      </c>
      <c r="H64" s="14">
        <v>1</v>
      </c>
      <c r="I64" s="109">
        <f t="shared" si="7"/>
        <v>235</v>
      </c>
      <c r="J64" s="67" t="s">
        <v>194</v>
      </c>
      <c r="K64" s="51"/>
      <c r="O64" s="1">
        <f>COUNTIF('Sede Med Ok'!$C:$C,'Itapagipe Med OK'!C64) + COUNTIF('Barra Med OK'!$C:$C,'Itapagipe Med OK'!C64) + COUNTIF('Boca do Rio Med OK'!$C:$C,'Itapagipe Med OK'!C64) + COUNTIF('Brotas Med OK'!$C:$C,'Itapagipe Med OK'!C64) + COUNTIF('Cabula Med OK'!$C:$C,'Itapagipe Med OK'!C64) + COUNTIF('Cajazeiras Med OK'!$C:$C,'Itapagipe Med OK'!C64) + COUNTIF('CH Med OK'!$C:$C,'Itapagipe Med OK'!C64) + COUNTIF('Itapuã Med OK'!$C:$C,'Itapagipe Med OK'!C64) + COUNTIF('Liberdade Med OK'!$C:$C,'Itapagipe Med OK'!C64) + COUNTIF('Pau da Lima Med OK'!$C:$C,'Itapagipe Med OK'!C64) + COUNTIF('SCV Med OK'!$C:$C,'Itapagipe Med OK'!C64) + COUNTIF('Subúrbio Med OK'!$C:$C,'Itapagipe Med OK'!C64) + COUNTIF('DVIS Med OK'!$C:$C,'Itapagipe Med OK'!C64) + COUNTIF('CR Med OK'!$C:$C,'Itapagipe Med OK'!C64) + COUNTIF('CCZ Med OK'!$C:$C,'Itapagipe Med OK'!C64) + COUNTIF('DRCA Med OK'!$C:$C,'Itapagipe Med OK'!C64) + COUNTIF('SAMU Med OK'!$C:$C,'Itapagipe Med OK'!C64) + COUNTIF('ESPS Med OK'!$C:$C,'Itapagipe Med OK'!C64) + COUNTIF('LACEM Med OK'!$C:$C,'Itapagipe Med OK'!C64)</f>
        <v>0</v>
      </c>
    </row>
    <row r="65" spans="1:15" ht="13.5" customHeight="1">
      <c r="A65" s="15" t="s">
        <v>18</v>
      </c>
      <c r="B65" s="61">
        <v>45536</v>
      </c>
      <c r="C65" s="14">
        <v>6326</v>
      </c>
      <c r="D65" s="61">
        <v>45658</v>
      </c>
      <c r="E65" s="61">
        <v>45687</v>
      </c>
      <c r="F65" s="42">
        <f t="shared" si="6"/>
        <v>30</v>
      </c>
      <c r="G65" s="65">
        <v>235</v>
      </c>
      <c r="H65" s="14">
        <v>1</v>
      </c>
      <c r="I65" s="109">
        <f t="shared" si="7"/>
        <v>235</v>
      </c>
      <c r="J65" s="67" t="s">
        <v>189</v>
      </c>
      <c r="K65" s="51"/>
      <c r="O65" s="1">
        <f>COUNTIF('Sede Med Ok'!$C:$C,'Itapagipe Med OK'!C65) + COUNTIF('Barra Med OK'!$C:$C,'Itapagipe Med OK'!C65) + COUNTIF('Boca do Rio Med OK'!$C:$C,'Itapagipe Med OK'!C65) + COUNTIF('Brotas Med OK'!$C:$C,'Itapagipe Med OK'!C65) + COUNTIF('Cabula Med OK'!$C:$C,'Itapagipe Med OK'!C65) + COUNTIF('Cajazeiras Med OK'!$C:$C,'Itapagipe Med OK'!C65) + COUNTIF('CH Med OK'!$C:$C,'Itapagipe Med OK'!C65) + COUNTIF('Itapuã Med OK'!$C:$C,'Itapagipe Med OK'!C65) + COUNTIF('Liberdade Med OK'!$C:$C,'Itapagipe Med OK'!C65) + COUNTIF('Pau da Lima Med OK'!$C:$C,'Itapagipe Med OK'!C65) + COUNTIF('SCV Med OK'!$C:$C,'Itapagipe Med OK'!C65) + COUNTIF('Subúrbio Med OK'!$C:$C,'Itapagipe Med OK'!C65) + COUNTIF('DVIS Med OK'!$C:$C,'Itapagipe Med OK'!C65) + COUNTIF('CR Med OK'!$C:$C,'Itapagipe Med OK'!C65) + COUNTIF('CCZ Med OK'!$C:$C,'Itapagipe Med OK'!C65) + COUNTIF('DRCA Med OK'!$C:$C,'Itapagipe Med OK'!C65) + COUNTIF('SAMU Med OK'!$C:$C,'Itapagipe Med OK'!C65) + COUNTIF('ESPS Med OK'!$C:$C,'Itapagipe Med OK'!C65) + COUNTIF('LACEM Med OK'!$C:$C,'Itapagipe Med OK'!C65)</f>
        <v>0</v>
      </c>
    </row>
    <row r="66" spans="1:15" ht="13.5" customHeight="1">
      <c r="A66" s="15" t="s">
        <v>18</v>
      </c>
      <c r="B66" s="61">
        <v>45536</v>
      </c>
      <c r="C66" s="14">
        <v>5013</v>
      </c>
      <c r="D66" s="61">
        <v>45658</v>
      </c>
      <c r="E66" s="61">
        <v>45687</v>
      </c>
      <c r="F66" s="42">
        <f t="shared" si="6"/>
        <v>30</v>
      </c>
      <c r="G66" s="65">
        <v>235</v>
      </c>
      <c r="H66" s="14">
        <v>1</v>
      </c>
      <c r="I66" s="109">
        <f t="shared" si="7"/>
        <v>235</v>
      </c>
      <c r="J66" s="67" t="s">
        <v>298</v>
      </c>
      <c r="K66" s="51"/>
      <c r="O66" s="1">
        <f>COUNTIF('Sede Med Ok'!$C:$C,'Itapagipe Med OK'!C66) + COUNTIF('Barra Med OK'!$C:$C,'Itapagipe Med OK'!C66) + COUNTIF('Boca do Rio Med OK'!$C:$C,'Itapagipe Med OK'!C66) + COUNTIF('Brotas Med OK'!$C:$C,'Itapagipe Med OK'!C66) + COUNTIF('Cabula Med OK'!$C:$C,'Itapagipe Med OK'!C66) + COUNTIF('Cajazeiras Med OK'!$C:$C,'Itapagipe Med OK'!C66) + COUNTIF('CH Med OK'!$C:$C,'Itapagipe Med OK'!C66) + COUNTIF('Itapuã Med OK'!$C:$C,'Itapagipe Med OK'!C66) + COUNTIF('Liberdade Med OK'!$C:$C,'Itapagipe Med OK'!C66) + COUNTIF('Pau da Lima Med OK'!$C:$C,'Itapagipe Med OK'!C66) + COUNTIF('SCV Med OK'!$C:$C,'Itapagipe Med OK'!C66) + COUNTIF('Subúrbio Med OK'!$C:$C,'Itapagipe Med OK'!C66) + COUNTIF('DVIS Med OK'!$C:$C,'Itapagipe Med OK'!C66) + COUNTIF('CR Med OK'!$C:$C,'Itapagipe Med OK'!C66) + COUNTIF('CCZ Med OK'!$C:$C,'Itapagipe Med OK'!C66) + COUNTIF('DRCA Med OK'!$C:$C,'Itapagipe Med OK'!C66) + COUNTIF('SAMU Med OK'!$C:$C,'Itapagipe Med OK'!C66) + COUNTIF('ESPS Med OK'!$C:$C,'Itapagipe Med OK'!C66) + COUNTIF('LACEM Med OK'!$C:$C,'Itapagipe Med OK'!C66)</f>
        <v>0</v>
      </c>
    </row>
    <row r="67" spans="1:15" ht="13.5" customHeight="1">
      <c r="A67" s="15" t="s">
        <v>18</v>
      </c>
      <c r="B67" s="61">
        <v>45536</v>
      </c>
      <c r="C67" s="14">
        <v>3574</v>
      </c>
      <c r="D67" s="61">
        <v>45658</v>
      </c>
      <c r="E67" s="61">
        <v>45687</v>
      </c>
      <c r="F67" s="42">
        <f t="shared" si="6"/>
        <v>30</v>
      </c>
      <c r="G67" s="65">
        <v>235</v>
      </c>
      <c r="H67" s="14">
        <v>1</v>
      </c>
      <c r="I67" s="109">
        <f t="shared" si="7"/>
        <v>235</v>
      </c>
      <c r="J67" s="67" t="s">
        <v>262</v>
      </c>
      <c r="K67" s="51"/>
      <c r="O67" s="1">
        <f>COUNTIF('Sede Med Ok'!$C:$C,'Itapagipe Med OK'!C67) + COUNTIF('Barra Med OK'!$C:$C,'Itapagipe Med OK'!C67) + COUNTIF('Boca do Rio Med OK'!$C:$C,'Itapagipe Med OK'!C67) + COUNTIF('Brotas Med OK'!$C:$C,'Itapagipe Med OK'!C67) + COUNTIF('Cabula Med OK'!$C:$C,'Itapagipe Med OK'!C67) + COUNTIF('Cajazeiras Med OK'!$C:$C,'Itapagipe Med OK'!C67) + COUNTIF('CH Med OK'!$C:$C,'Itapagipe Med OK'!C67) + COUNTIF('Itapuã Med OK'!$C:$C,'Itapagipe Med OK'!C67) + COUNTIF('Liberdade Med OK'!$C:$C,'Itapagipe Med OK'!C67) + COUNTIF('Pau da Lima Med OK'!$C:$C,'Itapagipe Med OK'!C67) + COUNTIF('SCV Med OK'!$C:$C,'Itapagipe Med OK'!C67) + COUNTIF('Subúrbio Med OK'!$C:$C,'Itapagipe Med OK'!C67) + COUNTIF('DVIS Med OK'!$C:$C,'Itapagipe Med OK'!C67) + COUNTIF('CR Med OK'!$C:$C,'Itapagipe Med OK'!C67) + COUNTIF('CCZ Med OK'!$C:$C,'Itapagipe Med OK'!C67) + COUNTIF('DRCA Med OK'!$C:$C,'Itapagipe Med OK'!C67) + COUNTIF('SAMU Med OK'!$C:$C,'Itapagipe Med OK'!C67) + COUNTIF('ESPS Med OK'!$C:$C,'Itapagipe Med OK'!C67) + COUNTIF('LACEM Med OK'!$C:$C,'Itapagipe Med OK'!C67)</f>
        <v>0</v>
      </c>
    </row>
    <row r="68" spans="1:15" ht="13.5" customHeight="1">
      <c r="A68" s="15" t="s">
        <v>18</v>
      </c>
      <c r="B68" s="61">
        <v>45536</v>
      </c>
      <c r="C68" s="14">
        <v>4630</v>
      </c>
      <c r="D68" s="61">
        <v>45658</v>
      </c>
      <c r="E68" s="61">
        <v>45687</v>
      </c>
      <c r="F68" s="42">
        <f t="shared" si="6"/>
        <v>30</v>
      </c>
      <c r="G68" s="65">
        <v>235</v>
      </c>
      <c r="H68" s="14">
        <v>1</v>
      </c>
      <c r="I68" s="109">
        <f t="shared" si="7"/>
        <v>235</v>
      </c>
      <c r="J68" s="67" t="s">
        <v>297</v>
      </c>
      <c r="K68" s="51"/>
      <c r="O68" s="1">
        <f>COUNTIF('Sede Med Ok'!$C:$C,'Itapagipe Med OK'!C68) + COUNTIF('Barra Med OK'!$C:$C,'Itapagipe Med OK'!C68) + COUNTIF('Boca do Rio Med OK'!$C:$C,'Itapagipe Med OK'!C68) + COUNTIF('Brotas Med OK'!$C:$C,'Itapagipe Med OK'!C68) + COUNTIF('Cabula Med OK'!$C:$C,'Itapagipe Med OK'!C68) + COUNTIF('Cajazeiras Med OK'!$C:$C,'Itapagipe Med OK'!C68) + COUNTIF('CH Med OK'!$C:$C,'Itapagipe Med OK'!C68) + COUNTIF('Itapuã Med OK'!$C:$C,'Itapagipe Med OK'!C68) + COUNTIF('Liberdade Med OK'!$C:$C,'Itapagipe Med OK'!C68) + COUNTIF('Pau da Lima Med OK'!$C:$C,'Itapagipe Med OK'!C68) + COUNTIF('SCV Med OK'!$C:$C,'Itapagipe Med OK'!C68) + COUNTIF('Subúrbio Med OK'!$C:$C,'Itapagipe Med OK'!C68) + COUNTIF('DVIS Med OK'!$C:$C,'Itapagipe Med OK'!C68) + COUNTIF('CR Med OK'!$C:$C,'Itapagipe Med OK'!C68) + COUNTIF('CCZ Med OK'!$C:$C,'Itapagipe Med OK'!C68) + COUNTIF('DRCA Med OK'!$C:$C,'Itapagipe Med OK'!C68) + COUNTIF('SAMU Med OK'!$C:$C,'Itapagipe Med OK'!C68) + COUNTIF('ESPS Med OK'!$C:$C,'Itapagipe Med OK'!C68) + COUNTIF('LACEM Med OK'!$C:$C,'Itapagipe Med OK'!C68)</f>
        <v>0</v>
      </c>
    </row>
    <row r="69" spans="1:15" ht="13.5" customHeight="1">
      <c r="A69" s="15" t="s">
        <v>18</v>
      </c>
      <c r="B69" s="61">
        <v>45536</v>
      </c>
      <c r="C69" s="14">
        <v>6321</v>
      </c>
      <c r="D69" s="61">
        <v>45658</v>
      </c>
      <c r="E69" s="61">
        <v>45687</v>
      </c>
      <c r="F69" s="42">
        <f t="shared" si="6"/>
        <v>30</v>
      </c>
      <c r="G69" s="65">
        <v>235</v>
      </c>
      <c r="H69" s="14">
        <v>1</v>
      </c>
      <c r="I69" s="109">
        <f t="shared" si="7"/>
        <v>235</v>
      </c>
      <c r="J69" s="67" t="s">
        <v>314</v>
      </c>
      <c r="K69" s="51"/>
      <c r="O69" s="1">
        <f>COUNTIF('Sede Med Ok'!$C:$C,'Itapagipe Med OK'!C69) + COUNTIF('Barra Med OK'!$C:$C,'Itapagipe Med OK'!C69) + COUNTIF('Boca do Rio Med OK'!$C:$C,'Itapagipe Med OK'!C69) + COUNTIF('Brotas Med OK'!$C:$C,'Itapagipe Med OK'!C69) + COUNTIF('Cabula Med OK'!$C:$C,'Itapagipe Med OK'!C69) + COUNTIF('Cajazeiras Med OK'!$C:$C,'Itapagipe Med OK'!C69) + COUNTIF('CH Med OK'!$C:$C,'Itapagipe Med OK'!C69) + COUNTIF('Itapuã Med OK'!$C:$C,'Itapagipe Med OK'!C69) + COUNTIF('Liberdade Med OK'!$C:$C,'Itapagipe Med OK'!C69) + COUNTIF('Pau da Lima Med OK'!$C:$C,'Itapagipe Med OK'!C69) + COUNTIF('SCV Med OK'!$C:$C,'Itapagipe Med OK'!C69) + COUNTIF('Subúrbio Med OK'!$C:$C,'Itapagipe Med OK'!C69) + COUNTIF('DVIS Med OK'!$C:$C,'Itapagipe Med OK'!C69) + COUNTIF('CR Med OK'!$C:$C,'Itapagipe Med OK'!C69) + COUNTIF('CCZ Med OK'!$C:$C,'Itapagipe Med OK'!C69) + COUNTIF('DRCA Med OK'!$C:$C,'Itapagipe Med OK'!C69) + COUNTIF('SAMU Med OK'!$C:$C,'Itapagipe Med OK'!C69) + COUNTIF('ESPS Med OK'!$C:$C,'Itapagipe Med OK'!C69) + COUNTIF('LACEM Med OK'!$C:$C,'Itapagipe Med OK'!C69)</f>
        <v>0</v>
      </c>
    </row>
    <row r="70" spans="1:15" ht="13.5" customHeight="1">
      <c r="A70" s="15" t="s">
        <v>18</v>
      </c>
      <c r="B70" s="61">
        <v>45536</v>
      </c>
      <c r="C70" s="14">
        <v>4547</v>
      </c>
      <c r="D70" s="61">
        <v>45658</v>
      </c>
      <c r="E70" s="61">
        <v>45687</v>
      </c>
      <c r="F70" s="42">
        <f t="shared" si="6"/>
        <v>30</v>
      </c>
      <c r="G70" s="65">
        <v>235</v>
      </c>
      <c r="H70" s="14">
        <v>1</v>
      </c>
      <c r="I70" s="109">
        <f t="shared" si="7"/>
        <v>235</v>
      </c>
      <c r="J70" s="67" t="s">
        <v>341</v>
      </c>
      <c r="K70" s="51"/>
      <c r="O70" s="1">
        <f>COUNTIF('Sede Med Ok'!$C:$C,'Itapagipe Med OK'!C70) + COUNTIF('Barra Med OK'!$C:$C,'Itapagipe Med OK'!C70) + COUNTIF('Boca do Rio Med OK'!$C:$C,'Itapagipe Med OK'!C70) + COUNTIF('Brotas Med OK'!$C:$C,'Itapagipe Med OK'!C70) + COUNTIF('Cabula Med OK'!$C:$C,'Itapagipe Med OK'!C70) + COUNTIF('Cajazeiras Med OK'!$C:$C,'Itapagipe Med OK'!C70) + COUNTIF('CH Med OK'!$C:$C,'Itapagipe Med OK'!C70) + COUNTIF('Itapuã Med OK'!$C:$C,'Itapagipe Med OK'!C70) + COUNTIF('Liberdade Med OK'!$C:$C,'Itapagipe Med OK'!C70) + COUNTIF('Pau da Lima Med OK'!$C:$C,'Itapagipe Med OK'!C70) + COUNTIF('SCV Med OK'!$C:$C,'Itapagipe Med OK'!C70) + COUNTIF('Subúrbio Med OK'!$C:$C,'Itapagipe Med OK'!C70) + COUNTIF('DVIS Med OK'!$C:$C,'Itapagipe Med OK'!C70) + COUNTIF('CR Med OK'!$C:$C,'Itapagipe Med OK'!C70) + COUNTIF('CCZ Med OK'!$C:$C,'Itapagipe Med OK'!C70) + COUNTIF('DRCA Med OK'!$C:$C,'Itapagipe Med OK'!C70) + COUNTIF('SAMU Med OK'!$C:$C,'Itapagipe Med OK'!C70) + COUNTIF('ESPS Med OK'!$C:$C,'Itapagipe Med OK'!C70) + COUNTIF('LACEM Med OK'!$C:$C,'Itapagipe Med OK'!C70)</f>
        <v>0</v>
      </c>
    </row>
    <row r="71" spans="1:15" ht="13.5" customHeight="1">
      <c r="A71" s="15" t="s">
        <v>18</v>
      </c>
      <c r="B71" s="61">
        <v>45536</v>
      </c>
      <c r="C71" s="14">
        <v>6635</v>
      </c>
      <c r="D71" s="61">
        <v>45658</v>
      </c>
      <c r="E71" s="61">
        <v>45687</v>
      </c>
      <c r="F71" s="42">
        <f t="shared" si="6"/>
        <v>30</v>
      </c>
      <c r="G71" s="65">
        <v>235</v>
      </c>
      <c r="H71" s="14">
        <v>1</v>
      </c>
      <c r="I71" s="109">
        <f t="shared" si="7"/>
        <v>235</v>
      </c>
      <c r="J71" s="67" t="s">
        <v>149</v>
      </c>
      <c r="K71" s="51"/>
      <c r="O71" s="1">
        <f>COUNTIF('Sede Med Ok'!$C:$C,'Itapagipe Med OK'!C71) + COUNTIF('Barra Med OK'!$C:$C,'Itapagipe Med OK'!C71) + COUNTIF('Boca do Rio Med OK'!$C:$C,'Itapagipe Med OK'!C71) + COUNTIF('Brotas Med OK'!$C:$C,'Itapagipe Med OK'!C71) + COUNTIF('Cabula Med OK'!$C:$C,'Itapagipe Med OK'!C71) + COUNTIF('Cajazeiras Med OK'!$C:$C,'Itapagipe Med OK'!C71) + COUNTIF('CH Med OK'!$C:$C,'Itapagipe Med OK'!C71) + COUNTIF('Itapuã Med OK'!$C:$C,'Itapagipe Med OK'!C71) + COUNTIF('Liberdade Med OK'!$C:$C,'Itapagipe Med OK'!C71) + COUNTIF('Pau da Lima Med OK'!$C:$C,'Itapagipe Med OK'!C71) + COUNTIF('SCV Med OK'!$C:$C,'Itapagipe Med OK'!C71) + COUNTIF('Subúrbio Med OK'!$C:$C,'Itapagipe Med OK'!C71) + COUNTIF('DVIS Med OK'!$C:$C,'Itapagipe Med OK'!C71) + COUNTIF('CR Med OK'!$C:$C,'Itapagipe Med OK'!C71) + COUNTIF('CCZ Med OK'!$C:$C,'Itapagipe Med OK'!C71) + COUNTIF('DRCA Med OK'!$C:$C,'Itapagipe Med OK'!C71) + COUNTIF('SAMU Med OK'!$C:$C,'Itapagipe Med OK'!C71) + COUNTIF('ESPS Med OK'!$C:$C,'Itapagipe Med OK'!C71) + COUNTIF('LACEM Med OK'!$C:$C,'Itapagipe Med OK'!C71)</f>
        <v>0</v>
      </c>
    </row>
    <row r="72" spans="1:15" ht="13.5" customHeight="1">
      <c r="A72" s="15" t="s">
        <v>18</v>
      </c>
      <c r="B72" s="61">
        <v>45536</v>
      </c>
      <c r="C72" s="14">
        <v>12630</v>
      </c>
      <c r="D72" s="61">
        <v>45658</v>
      </c>
      <c r="E72" s="61">
        <v>45687</v>
      </c>
      <c r="F72" s="42">
        <f t="shared" si="6"/>
        <v>30</v>
      </c>
      <c r="G72" s="65">
        <v>235</v>
      </c>
      <c r="H72" s="14">
        <v>1</v>
      </c>
      <c r="I72" s="109">
        <f t="shared" si="7"/>
        <v>235</v>
      </c>
      <c r="J72" s="67" t="s">
        <v>560</v>
      </c>
      <c r="K72" s="51"/>
      <c r="O72" s="1">
        <f>COUNTIF('Sede Med Ok'!$C:$C,'Itapagipe Med OK'!C72) + COUNTIF('Barra Med OK'!$C:$C,'Itapagipe Med OK'!C72) + COUNTIF('Boca do Rio Med OK'!$C:$C,'Itapagipe Med OK'!C72) + COUNTIF('Brotas Med OK'!$C:$C,'Itapagipe Med OK'!C72) + COUNTIF('Cabula Med OK'!$C:$C,'Itapagipe Med OK'!C72) + COUNTIF('Cajazeiras Med OK'!$C:$C,'Itapagipe Med OK'!C72) + COUNTIF('CH Med OK'!$C:$C,'Itapagipe Med OK'!C72) + COUNTIF('Itapuã Med OK'!$C:$C,'Itapagipe Med OK'!C72) + COUNTIF('Liberdade Med OK'!$C:$C,'Itapagipe Med OK'!C72) + COUNTIF('Pau da Lima Med OK'!$C:$C,'Itapagipe Med OK'!C72) + COUNTIF('SCV Med OK'!$C:$C,'Itapagipe Med OK'!C72) + COUNTIF('Subúrbio Med OK'!$C:$C,'Itapagipe Med OK'!C72) + COUNTIF('DVIS Med OK'!$C:$C,'Itapagipe Med OK'!C72) + COUNTIF('CR Med OK'!$C:$C,'Itapagipe Med OK'!C72) + COUNTIF('CCZ Med OK'!$C:$C,'Itapagipe Med OK'!C72) + COUNTIF('DRCA Med OK'!$C:$C,'Itapagipe Med OK'!C72) + COUNTIF('SAMU Med OK'!$C:$C,'Itapagipe Med OK'!C72) + COUNTIF('ESPS Med OK'!$C:$C,'Itapagipe Med OK'!C72) + COUNTIF('LACEM Med OK'!$C:$C,'Itapagipe Med OK'!C72)</f>
        <v>0</v>
      </c>
    </row>
    <row r="73" spans="1:15" ht="13.5" customHeight="1">
      <c r="A73" s="15" t="s">
        <v>18</v>
      </c>
      <c r="B73" s="61">
        <v>45536</v>
      </c>
      <c r="C73" s="14">
        <v>6317</v>
      </c>
      <c r="D73" s="61">
        <v>45658</v>
      </c>
      <c r="E73" s="61">
        <v>45687</v>
      </c>
      <c r="F73" s="42">
        <f t="shared" si="6"/>
        <v>30</v>
      </c>
      <c r="G73" s="65">
        <v>235</v>
      </c>
      <c r="H73" s="14">
        <v>1</v>
      </c>
      <c r="I73" s="109">
        <f t="shared" si="7"/>
        <v>235</v>
      </c>
      <c r="J73" s="67" t="s">
        <v>564</v>
      </c>
      <c r="K73" s="51"/>
      <c r="O73" s="1">
        <f>COUNTIF('Sede Med Ok'!$C:$C,'Itapagipe Med OK'!C73) + COUNTIF('Barra Med OK'!$C:$C,'Itapagipe Med OK'!C73) + COUNTIF('Boca do Rio Med OK'!$C:$C,'Itapagipe Med OK'!C73) + COUNTIF('Brotas Med OK'!$C:$C,'Itapagipe Med OK'!C73) + COUNTIF('Cabula Med OK'!$C:$C,'Itapagipe Med OK'!C73) + COUNTIF('Cajazeiras Med OK'!$C:$C,'Itapagipe Med OK'!C73) + COUNTIF('CH Med OK'!$C:$C,'Itapagipe Med OK'!C73) + COUNTIF('Itapuã Med OK'!$C:$C,'Itapagipe Med OK'!C73) + COUNTIF('Liberdade Med OK'!$C:$C,'Itapagipe Med OK'!C73) + COUNTIF('Pau da Lima Med OK'!$C:$C,'Itapagipe Med OK'!C73) + COUNTIF('SCV Med OK'!$C:$C,'Itapagipe Med OK'!C73) + COUNTIF('Subúrbio Med OK'!$C:$C,'Itapagipe Med OK'!C73) + COUNTIF('DVIS Med OK'!$C:$C,'Itapagipe Med OK'!C73) + COUNTIF('CR Med OK'!$C:$C,'Itapagipe Med OK'!C73) + COUNTIF('CCZ Med OK'!$C:$C,'Itapagipe Med OK'!C73) + COUNTIF('DRCA Med OK'!$C:$C,'Itapagipe Med OK'!C73) + COUNTIF('SAMU Med OK'!$C:$C,'Itapagipe Med OK'!C73) + COUNTIF('ESPS Med OK'!$C:$C,'Itapagipe Med OK'!C73) + COUNTIF('LACEM Med OK'!$C:$C,'Itapagipe Med OK'!C73)</f>
        <v>0</v>
      </c>
    </row>
    <row r="74" spans="1:15" ht="13.5" customHeight="1">
      <c r="A74" s="15" t="s">
        <v>17</v>
      </c>
      <c r="B74" s="61">
        <v>45536</v>
      </c>
      <c r="C74" s="14">
        <v>8680</v>
      </c>
      <c r="D74" s="61">
        <v>45658</v>
      </c>
      <c r="E74" s="61">
        <v>45687</v>
      </c>
      <c r="F74" s="42">
        <f t="shared" si="6"/>
        <v>30</v>
      </c>
      <c r="G74" s="65">
        <v>238</v>
      </c>
      <c r="H74" s="14">
        <v>1</v>
      </c>
      <c r="I74" s="109">
        <f t="shared" si="7"/>
        <v>238</v>
      </c>
      <c r="J74" s="67" t="s">
        <v>563</v>
      </c>
      <c r="K74" s="51"/>
      <c r="O74" s="1">
        <f>COUNTIF('Sede Med Ok'!$C:$C,'Itapagipe Med OK'!C74) + COUNTIF('Barra Med OK'!$C:$C,'Itapagipe Med OK'!C74) + COUNTIF('Boca do Rio Med OK'!$C:$C,'Itapagipe Med OK'!C74) + COUNTIF('Brotas Med OK'!$C:$C,'Itapagipe Med OK'!C74) + COUNTIF('Cabula Med OK'!$C:$C,'Itapagipe Med OK'!C74) + COUNTIF('Cajazeiras Med OK'!$C:$C,'Itapagipe Med OK'!C74) + COUNTIF('CH Med OK'!$C:$C,'Itapagipe Med OK'!C74) + COUNTIF('Itapuã Med OK'!$C:$C,'Itapagipe Med OK'!C74) + COUNTIF('Liberdade Med OK'!$C:$C,'Itapagipe Med OK'!C74) + COUNTIF('Pau da Lima Med OK'!$C:$C,'Itapagipe Med OK'!C74) + COUNTIF('SCV Med OK'!$C:$C,'Itapagipe Med OK'!C74) + COUNTIF('Subúrbio Med OK'!$C:$C,'Itapagipe Med OK'!C74) + COUNTIF('DVIS Med OK'!$C:$C,'Itapagipe Med OK'!C74) + COUNTIF('CR Med OK'!$C:$C,'Itapagipe Med OK'!C74) + COUNTIF('CCZ Med OK'!$C:$C,'Itapagipe Med OK'!C74) + COUNTIF('DRCA Med OK'!$C:$C,'Itapagipe Med OK'!C74) + COUNTIF('SAMU Med OK'!$C:$C,'Itapagipe Med OK'!C74) + COUNTIF('ESPS Med OK'!$C:$C,'Itapagipe Med OK'!C74) + COUNTIF('LACEM Med OK'!$C:$C,'Itapagipe Med OK'!C74)</f>
        <v>0</v>
      </c>
    </row>
    <row r="75" spans="1:15" ht="13.5" customHeight="1">
      <c r="A75" s="15" t="s">
        <v>17</v>
      </c>
      <c r="B75" s="61">
        <v>45536</v>
      </c>
      <c r="C75" s="14">
        <v>10666</v>
      </c>
      <c r="D75" s="61">
        <v>45658</v>
      </c>
      <c r="E75" s="61">
        <v>45687</v>
      </c>
      <c r="F75" s="42">
        <f t="shared" si="6"/>
        <v>30</v>
      </c>
      <c r="G75" s="65">
        <v>238</v>
      </c>
      <c r="H75" s="14">
        <v>1</v>
      </c>
      <c r="I75" s="109">
        <f t="shared" si="7"/>
        <v>238</v>
      </c>
      <c r="J75" s="67" t="s">
        <v>240</v>
      </c>
      <c r="K75" s="51"/>
      <c r="O75" s="1">
        <f>COUNTIF('Sede Med Ok'!$C:$C,'Itapagipe Med OK'!C75) + COUNTIF('Barra Med OK'!$C:$C,'Itapagipe Med OK'!C75) + COUNTIF('Boca do Rio Med OK'!$C:$C,'Itapagipe Med OK'!C75) + COUNTIF('Brotas Med OK'!$C:$C,'Itapagipe Med OK'!C75) + COUNTIF('Cabula Med OK'!$C:$C,'Itapagipe Med OK'!C75) + COUNTIF('Cajazeiras Med OK'!$C:$C,'Itapagipe Med OK'!C75) + COUNTIF('CH Med OK'!$C:$C,'Itapagipe Med OK'!C75) + COUNTIF('Itapuã Med OK'!$C:$C,'Itapagipe Med OK'!C75) + COUNTIF('Liberdade Med OK'!$C:$C,'Itapagipe Med OK'!C75) + COUNTIF('Pau da Lima Med OK'!$C:$C,'Itapagipe Med OK'!C75) + COUNTIF('SCV Med OK'!$C:$C,'Itapagipe Med OK'!C75) + COUNTIF('Subúrbio Med OK'!$C:$C,'Itapagipe Med OK'!C75) + COUNTIF('DVIS Med OK'!$C:$C,'Itapagipe Med OK'!C75) + COUNTIF('CR Med OK'!$C:$C,'Itapagipe Med OK'!C75) + COUNTIF('CCZ Med OK'!$C:$C,'Itapagipe Med OK'!C75) + COUNTIF('DRCA Med OK'!$C:$C,'Itapagipe Med OK'!C75) + COUNTIF('SAMU Med OK'!$C:$C,'Itapagipe Med OK'!C75) + COUNTIF('ESPS Med OK'!$C:$C,'Itapagipe Med OK'!C75) + COUNTIF('LACEM Med OK'!$C:$C,'Itapagipe Med OK'!C75)</f>
        <v>0</v>
      </c>
    </row>
    <row r="76" spans="1:15" ht="13.5" customHeight="1">
      <c r="A76" s="15" t="s">
        <v>17</v>
      </c>
      <c r="B76" s="61">
        <v>45536</v>
      </c>
      <c r="C76" s="14">
        <v>10652</v>
      </c>
      <c r="D76" s="61">
        <v>45658</v>
      </c>
      <c r="E76" s="61">
        <v>45687</v>
      </c>
      <c r="F76" s="42">
        <f t="shared" si="6"/>
        <v>30</v>
      </c>
      <c r="G76" s="65">
        <v>238</v>
      </c>
      <c r="H76" s="14">
        <v>1</v>
      </c>
      <c r="I76" s="109">
        <f t="shared" si="7"/>
        <v>238</v>
      </c>
      <c r="J76" s="67" t="s">
        <v>562</v>
      </c>
      <c r="K76" s="51"/>
      <c r="O76" s="1">
        <f>COUNTIF('Sede Med Ok'!$C:$C,'Itapagipe Med OK'!C76) + COUNTIF('Barra Med OK'!$C:$C,'Itapagipe Med OK'!C76) + COUNTIF('Boca do Rio Med OK'!$C:$C,'Itapagipe Med OK'!C76) + COUNTIF('Brotas Med OK'!$C:$C,'Itapagipe Med OK'!C76) + COUNTIF('Cabula Med OK'!$C:$C,'Itapagipe Med OK'!C76) + COUNTIF('Cajazeiras Med OK'!$C:$C,'Itapagipe Med OK'!C76) + COUNTIF('CH Med OK'!$C:$C,'Itapagipe Med OK'!C76) + COUNTIF('Itapuã Med OK'!$C:$C,'Itapagipe Med OK'!C76) + COUNTIF('Liberdade Med OK'!$C:$C,'Itapagipe Med OK'!C76) + COUNTIF('Pau da Lima Med OK'!$C:$C,'Itapagipe Med OK'!C76) + COUNTIF('SCV Med OK'!$C:$C,'Itapagipe Med OK'!C76) + COUNTIF('Subúrbio Med OK'!$C:$C,'Itapagipe Med OK'!C76) + COUNTIF('DVIS Med OK'!$C:$C,'Itapagipe Med OK'!C76) + COUNTIF('CR Med OK'!$C:$C,'Itapagipe Med OK'!C76) + COUNTIF('CCZ Med OK'!$C:$C,'Itapagipe Med OK'!C76) + COUNTIF('DRCA Med OK'!$C:$C,'Itapagipe Med OK'!C76) + COUNTIF('SAMU Med OK'!$C:$C,'Itapagipe Med OK'!C76) + COUNTIF('ESPS Med OK'!$C:$C,'Itapagipe Med OK'!C76) + COUNTIF('LACEM Med OK'!$C:$C,'Itapagipe Med OK'!C76)</f>
        <v>0</v>
      </c>
    </row>
    <row r="77" spans="1:15" ht="13.5" customHeight="1">
      <c r="A77" s="15" t="s">
        <v>17</v>
      </c>
      <c r="B77" s="61">
        <v>45536</v>
      </c>
      <c r="C77" s="14">
        <v>10682</v>
      </c>
      <c r="D77" s="61">
        <v>45658</v>
      </c>
      <c r="E77" s="61">
        <v>45687</v>
      </c>
      <c r="F77" s="42">
        <f t="shared" si="6"/>
        <v>30</v>
      </c>
      <c r="G77" s="65">
        <v>238</v>
      </c>
      <c r="H77" s="14">
        <v>1</v>
      </c>
      <c r="I77" s="109">
        <f t="shared" si="7"/>
        <v>238</v>
      </c>
      <c r="J77" s="67" t="s">
        <v>149</v>
      </c>
      <c r="K77" s="51"/>
      <c r="O77" s="1">
        <f>COUNTIF('Sede Med Ok'!$C:$C,'Itapagipe Med OK'!C77) + COUNTIF('Barra Med OK'!$C:$C,'Itapagipe Med OK'!C77) + COUNTIF('Boca do Rio Med OK'!$C:$C,'Itapagipe Med OK'!C77) + COUNTIF('Brotas Med OK'!$C:$C,'Itapagipe Med OK'!C77) + COUNTIF('Cabula Med OK'!$C:$C,'Itapagipe Med OK'!C77) + COUNTIF('Cajazeiras Med OK'!$C:$C,'Itapagipe Med OK'!C77) + COUNTIF('CH Med OK'!$C:$C,'Itapagipe Med OK'!C77) + COUNTIF('Itapuã Med OK'!$C:$C,'Itapagipe Med OK'!C77) + COUNTIF('Liberdade Med OK'!$C:$C,'Itapagipe Med OK'!C77) + COUNTIF('Pau da Lima Med OK'!$C:$C,'Itapagipe Med OK'!C77) + COUNTIF('SCV Med OK'!$C:$C,'Itapagipe Med OK'!C77) + COUNTIF('Subúrbio Med OK'!$C:$C,'Itapagipe Med OK'!C77) + COUNTIF('DVIS Med OK'!$C:$C,'Itapagipe Med OK'!C77) + COUNTIF('CR Med OK'!$C:$C,'Itapagipe Med OK'!C77) + COUNTIF('CCZ Med OK'!$C:$C,'Itapagipe Med OK'!C77) + COUNTIF('DRCA Med OK'!$C:$C,'Itapagipe Med OK'!C77) + COUNTIF('SAMU Med OK'!$C:$C,'Itapagipe Med OK'!C77) + COUNTIF('ESPS Med OK'!$C:$C,'Itapagipe Med OK'!C77) + COUNTIF('LACEM Med OK'!$C:$C,'Itapagipe Med OK'!C77)</f>
        <v>0</v>
      </c>
    </row>
    <row r="78" spans="1:15" ht="13.5" customHeight="1">
      <c r="A78" s="15" t="s">
        <v>17</v>
      </c>
      <c r="B78" s="61">
        <v>45536</v>
      </c>
      <c r="C78" s="14">
        <v>5840</v>
      </c>
      <c r="D78" s="61">
        <v>45658</v>
      </c>
      <c r="E78" s="61">
        <v>45687</v>
      </c>
      <c r="F78" s="42">
        <f t="shared" si="6"/>
        <v>30</v>
      </c>
      <c r="G78" s="65">
        <v>238</v>
      </c>
      <c r="H78" s="14">
        <v>1</v>
      </c>
      <c r="I78" s="109">
        <f t="shared" si="7"/>
        <v>238</v>
      </c>
      <c r="J78" s="67" t="s">
        <v>112</v>
      </c>
      <c r="K78" s="51"/>
      <c r="O78" s="1">
        <f>COUNTIF('Sede Med Ok'!$C:$C,'Itapagipe Med OK'!C78) + COUNTIF('Barra Med OK'!$C:$C,'Itapagipe Med OK'!C78) + COUNTIF('Boca do Rio Med OK'!$C:$C,'Itapagipe Med OK'!C78) + COUNTIF('Brotas Med OK'!$C:$C,'Itapagipe Med OK'!C78) + COUNTIF('Cabula Med OK'!$C:$C,'Itapagipe Med OK'!C78) + COUNTIF('Cajazeiras Med OK'!$C:$C,'Itapagipe Med OK'!C78) + COUNTIF('CH Med OK'!$C:$C,'Itapagipe Med OK'!C78) + COUNTIF('Itapuã Med OK'!$C:$C,'Itapagipe Med OK'!C78) + COUNTIF('Liberdade Med OK'!$C:$C,'Itapagipe Med OK'!C78) + COUNTIF('Pau da Lima Med OK'!$C:$C,'Itapagipe Med OK'!C78) + COUNTIF('SCV Med OK'!$C:$C,'Itapagipe Med OK'!C78) + COUNTIF('Subúrbio Med OK'!$C:$C,'Itapagipe Med OK'!C78) + COUNTIF('DVIS Med OK'!$C:$C,'Itapagipe Med OK'!C78) + COUNTIF('CR Med OK'!$C:$C,'Itapagipe Med OK'!C78) + COUNTIF('CCZ Med OK'!$C:$C,'Itapagipe Med OK'!C78) + COUNTIF('DRCA Med OK'!$C:$C,'Itapagipe Med OK'!C78) + COUNTIF('SAMU Med OK'!$C:$C,'Itapagipe Med OK'!C78) + COUNTIF('ESPS Med OK'!$C:$C,'Itapagipe Med OK'!C78) + COUNTIF('LACEM Med OK'!$C:$C,'Itapagipe Med OK'!C78)</f>
        <v>0</v>
      </c>
    </row>
    <row r="79" spans="1:15" ht="13.5" customHeight="1">
      <c r="A79" s="15" t="s">
        <v>17</v>
      </c>
      <c r="B79" s="61">
        <v>45536</v>
      </c>
      <c r="C79" s="14">
        <v>10646</v>
      </c>
      <c r="D79" s="61">
        <v>45658</v>
      </c>
      <c r="E79" s="61">
        <v>45687</v>
      </c>
      <c r="F79" s="42">
        <f t="shared" si="6"/>
        <v>30</v>
      </c>
      <c r="G79" s="65">
        <v>238</v>
      </c>
      <c r="H79" s="14">
        <v>1</v>
      </c>
      <c r="I79" s="109">
        <f t="shared" si="7"/>
        <v>238</v>
      </c>
      <c r="J79" s="67" t="s">
        <v>561</v>
      </c>
      <c r="K79" s="51"/>
      <c r="O79" s="1">
        <f>COUNTIF('Sede Med Ok'!$C:$C,'Itapagipe Med OK'!C79) + COUNTIF('Barra Med OK'!$C:$C,'Itapagipe Med OK'!C79) + COUNTIF('Boca do Rio Med OK'!$C:$C,'Itapagipe Med OK'!C79) + COUNTIF('Brotas Med OK'!$C:$C,'Itapagipe Med OK'!C79) + COUNTIF('Cabula Med OK'!$C:$C,'Itapagipe Med OK'!C79) + COUNTIF('Cajazeiras Med OK'!$C:$C,'Itapagipe Med OK'!C79) + COUNTIF('CH Med OK'!$C:$C,'Itapagipe Med OK'!C79) + COUNTIF('Itapuã Med OK'!$C:$C,'Itapagipe Med OK'!C79) + COUNTIF('Liberdade Med OK'!$C:$C,'Itapagipe Med OK'!C79) + COUNTIF('Pau da Lima Med OK'!$C:$C,'Itapagipe Med OK'!C79) + COUNTIF('SCV Med OK'!$C:$C,'Itapagipe Med OK'!C79) + COUNTIF('Subúrbio Med OK'!$C:$C,'Itapagipe Med OK'!C79) + COUNTIF('DVIS Med OK'!$C:$C,'Itapagipe Med OK'!C79) + COUNTIF('CR Med OK'!$C:$C,'Itapagipe Med OK'!C79) + COUNTIF('CCZ Med OK'!$C:$C,'Itapagipe Med OK'!C79) + COUNTIF('DRCA Med OK'!$C:$C,'Itapagipe Med OK'!C79) + COUNTIF('SAMU Med OK'!$C:$C,'Itapagipe Med OK'!C79) + COUNTIF('ESPS Med OK'!$C:$C,'Itapagipe Med OK'!C79) + COUNTIF('LACEM Med OK'!$C:$C,'Itapagipe Med OK'!C79)</f>
        <v>0</v>
      </c>
    </row>
    <row r="80" spans="1:15" ht="13.5" customHeight="1">
      <c r="A80" s="15" t="s">
        <v>17</v>
      </c>
      <c r="B80" s="61">
        <v>45536</v>
      </c>
      <c r="C80" s="51">
        <v>12725</v>
      </c>
      <c r="D80" s="61">
        <v>45658</v>
      </c>
      <c r="E80" s="61">
        <v>45687</v>
      </c>
      <c r="F80" s="42">
        <f t="shared" si="6"/>
        <v>30</v>
      </c>
      <c r="G80" s="65">
        <v>238</v>
      </c>
      <c r="H80" s="14">
        <v>1</v>
      </c>
      <c r="I80" s="109">
        <f t="shared" si="7"/>
        <v>238</v>
      </c>
      <c r="J80" s="52" t="s">
        <v>560</v>
      </c>
      <c r="K80" s="51">
        <v>59902</v>
      </c>
      <c r="O80" s="1">
        <f>COUNTIF('Sede Med Ok'!$C:$C,'Itapagipe Med OK'!C80) + COUNTIF('Barra Med OK'!$C:$C,'Itapagipe Med OK'!C80) + COUNTIF('Boca do Rio Med OK'!$C:$C,'Itapagipe Med OK'!C80) + COUNTIF('Brotas Med OK'!$C:$C,'Itapagipe Med OK'!C80) + COUNTIF('Cabula Med OK'!$C:$C,'Itapagipe Med OK'!C80) + COUNTIF('Cajazeiras Med OK'!$C:$C,'Itapagipe Med OK'!C80) + COUNTIF('CH Med OK'!$C:$C,'Itapagipe Med OK'!C80) + COUNTIF('Itapuã Med OK'!$C:$C,'Itapagipe Med OK'!C80) + COUNTIF('Liberdade Med OK'!$C:$C,'Itapagipe Med OK'!C80) + COUNTIF('Pau da Lima Med OK'!$C:$C,'Itapagipe Med OK'!C80) + COUNTIF('SCV Med OK'!$C:$C,'Itapagipe Med OK'!C80) + COUNTIF('Subúrbio Med OK'!$C:$C,'Itapagipe Med OK'!C80) + COUNTIF('DVIS Med OK'!$C:$C,'Itapagipe Med OK'!C80) + COUNTIF('CR Med OK'!$C:$C,'Itapagipe Med OK'!C80) + COUNTIF('CCZ Med OK'!$C:$C,'Itapagipe Med OK'!C80) + COUNTIF('DRCA Med OK'!$C:$C,'Itapagipe Med OK'!C80) + COUNTIF('SAMU Med OK'!$C:$C,'Itapagipe Med OK'!C80) + COUNTIF('ESPS Med OK'!$C:$C,'Itapagipe Med OK'!C80) + COUNTIF('LACEM Med OK'!$C:$C,'Itapagipe Med OK'!C80)</f>
        <v>0</v>
      </c>
    </row>
    <row r="81" spans="1:15" ht="13.5" customHeight="1">
      <c r="A81" s="15" t="s">
        <v>15</v>
      </c>
      <c r="B81" s="61">
        <v>45536</v>
      </c>
      <c r="C81" s="14">
        <v>5405</v>
      </c>
      <c r="D81" s="61">
        <v>45658</v>
      </c>
      <c r="E81" s="61">
        <v>45687</v>
      </c>
      <c r="F81" s="42">
        <f t="shared" si="6"/>
        <v>30</v>
      </c>
      <c r="G81" s="65">
        <v>260</v>
      </c>
      <c r="H81" s="14">
        <v>1</v>
      </c>
      <c r="I81" s="109">
        <f t="shared" si="7"/>
        <v>260</v>
      </c>
      <c r="J81" s="67" t="s">
        <v>560</v>
      </c>
      <c r="K81" s="51"/>
      <c r="O81" s="1">
        <f>COUNTIF('Sede Med Ok'!$C:$C,'Itapagipe Med OK'!C81) + COUNTIF('Barra Med OK'!$C:$C,'Itapagipe Med OK'!C81) + COUNTIF('Boca do Rio Med OK'!$C:$C,'Itapagipe Med OK'!C81) + COUNTIF('Brotas Med OK'!$C:$C,'Itapagipe Med OK'!C81) + COUNTIF('Cabula Med OK'!$C:$C,'Itapagipe Med OK'!C81) + COUNTIF('Cajazeiras Med OK'!$C:$C,'Itapagipe Med OK'!C81) + COUNTIF('CH Med OK'!$C:$C,'Itapagipe Med OK'!C81) + COUNTIF('Itapuã Med OK'!$C:$C,'Itapagipe Med OK'!C81) + COUNTIF('Liberdade Med OK'!$C:$C,'Itapagipe Med OK'!C81) + COUNTIF('Pau da Lima Med OK'!$C:$C,'Itapagipe Med OK'!C81) + COUNTIF('SCV Med OK'!$C:$C,'Itapagipe Med OK'!C81) + COUNTIF('Subúrbio Med OK'!$C:$C,'Itapagipe Med OK'!C81) + COUNTIF('DVIS Med OK'!$C:$C,'Itapagipe Med OK'!C81) + COUNTIF('CR Med OK'!$C:$C,'Itapagipe Med OK'!C81) + COUNTIF('CCZ Med OK'!$C:$C,'Itapagipe Med OK'!C81) + COUNTIF('DRCA Med OK'!$C:$C,'Itapagipe Med OK'!C81) + COUNTIF('SAMU Med OK'!$C:$C,'Itapagipe Med OK'!C81) + COUNTIF('ESPS Med OK'!$C:$C,'Itapagipe Med OK'!C81) + COUNTIF('LACEM Med OK'!$C:$C,'Itapagipe Med OK'!C81)</f>
        <v>0</v>
      </c>
    </row>
    <row r="82" spans="1:15" ht="13.5" customHeight="1">
      <c r="A82" s="15" t="s">
        <v>15</v>
      </c>
      <c r="B82" s="61">
        <v>45536</v>
      </c>
      <c r="C82" s="14">
        <v>7478</v>
      </c>
      <c r="D82" s="61">
        <v>45658</v>
      </c>
      <c r="E82" s="61">
        <v>45687</v>
      </c>
      <c r="F82" s="42">
        <f t="shared" si="6"/>
        <v>30</v>
      </c>
      <c r="G82" s="65">
        <v>260</v>
      </c>
      <c r="H82" s="14">
        <v>1</v>
      </c>
      <c r="I82" s="109">
        <f t="shared" si="7"/>
        <v>260</v>
      </c>
      <c r="J82" s="67" t="s">
        <v>239</v>
      </c>
      <c r="K82" s="51"/>
      <c r="O82" s="1">
        <f>COUNTIF('Sede Med Ok'!$C:$C,'Itapagipe Med OK'!C82) + COUNTIF('Barra Med OK'!$C:$C,'Itapagipe Med OK'!C82) + COUNTIF('Boca do Rio Med OK'!$C:$C,'Itapagipe Med OK'!C82) + COUNTIF('Brotas Med OK'!$C:$C,'Itapagipe Med OK'!C82) + COUNTIF('Cabula Med OK'!$C:$C,'Itapagipe Med OK'!C82) + COUNTIF('Cajazeiras Med OK'!$C:$C,'Itapagipe Med OK'!C82) + COUNTIF('CH Med OK'!$C:$C,'Itapagipe Med OK'!C82) + COUNTIF('Itapuã Med OK'!$C:$C,'Itapagipe Med OK'!C82) + COUNTIF('Liberdade Med OK'!$C:$C,'Itapagipe Med OK'!C82) + COUNTIF('Pau da Lima Med OK'!$C:$C,'Itapagipe Med OK'!C82) + COUNTIF('SCV Med OK'!$C:$C,'Itapagipe Med OK'!C82) + COUNTIF('Subúrbio Med OK'!$C:$C,'Itapagipe Med OK'!C82) + COUNTIF('DVIS Med OK'!$C:$C,'Itapagipe Med OK'!C82) + COUNTIF('CR Med OK'!$C:$C,'Itapagipe Med OK'!C82) + COUNTIF('CCZ Med OK'!$C:$C,'Itapagipe Med OK'!C82) + COUNTIF('DRCA Med OK'!$C:$C,'Itapagipe Med OK'!C82) + COUNTIF('SAMU Med OK'!$C:$C,'Itapagipe Med OK'!C82) + COUNTIF('ESPS Med OK'!$C:$C,'Itapagipe Med OK'!C82) + COUNTIF('LACEM Med OK'!$C:$C,'Itapagipe Med OK'!C82)</f>
        <v>0</v>
      </c>
    </row>
    <row r="83" spans="1:15" ht="13.5" customHeight="1">
      <c r="A83" s="38"/>
      <c r="B83" s="44"/>
      <c r="C83" s="264"/>
      <c r="D83" s="101"/>
      <c r="E83" s="101"/>
      <c r="F83" s="102"/>
      <c r="G83" s="101"/>
      <c r="H83" s="44"/>
      <c r="I83" s="59">
        <f t="shared" si="7"/>
        <v>0</v>
      </c>
      <c r="J83" s="1"/>
      <c r="K83" s="51"/>
      <c r="O83" s="1">
        <f>COUNTIF('Sede Med Ok'!$C:$C,'Itapagipe Med OK'!C83) + COUNTIF('Barra Med OK'!$C:$C,'Itapagipe Med OK'!C83) + COUNTIF('Boca do Rio Med OK'!$C:$C,'Itapagipe Med OK'!C83) + COUNTIF('Brotas Med OK'!$C:$C,'Itapagipe Med OK'!C83) + COUNTIF('Cabula Med OK'!$C:$C,'Itapagipe Med OK'!C83) + COUNTIF('Cajazeiras Med OK'!$C:$C,'Itapagipe Med OK'!C83) + COUNTIF('CH Med OK'!$C:$C,'Itapagipe Med OK'!C83) + COUNTIF('Itapuã Med OK'!$C:$C,'Itapagipe Med OK'!C83) + COUNTIF('Liberdade Med OK'!$C:$C,'Itapagipe Med OK'!C83) + COUNTIF('Pau da Lima Med OK'!$C:$C,'Itapagipe Med OK'!C83) + COUNTIF('SCV Med OK'!$C:$C,'Itapagipe Med OK'!C83) + COUNTIF('Subúrbio Med OK'!$C:$C,'Itapagipe Med OK'!C83) + COUNTIF('DVIS Med OK'!$C:$C,'Itapagipe Med OK'!C83) + COUNTIF('CR Med OK'!$C:$C,'Itapagipe Med OK'!C83) + COUNTIF('CCZ Med OK'!$C:$C,'Itapagipe Med OK'!C83) + COUNTIF('DRCA Med OK'!$C:$C,'Itapagipe Med OK'!C83) + COUNTIF('SAMU Med OK'!$C:$C,'Itapagipe Med OK'!C83) + COUNTIF('ESPS Med OK'!$C:$C,'Itapagipe Med OK'!C83) + COUNTIF('LACEM Med OK'!$C:$C,'Itapagipe Med OK'!C83)</f>
        <v>0</v>
      </c>
    </row>
    <row r="84" spans="1:15" ht="13.5" customHeight="1">
      <c r="A84" s="38" t="s">
        <v>1120</v>
      </c>
      <c r="B84" s="10"/>
      <c r="C84" s="10"/>
      <c r="D84" s="36"/>
      <c r="E84" s="36"/>
      <c r="F84" s="37"/>
      <c r="G84" s="36"/>
      <c r="H84" s="11">
        <f>SUM(H61:H83)</f>
        <v>22</v>
      </c>
      <c r="I84" s="148">
        <f>SUM(I61:I83)</f>
        <v>5063</v>
      </c>
      <c r="J84" s="35"/>
      <c r="K84" s="107"/>
      <c r="O84" s="1">
        <f>COUNTIF('Sede Med Ok'!$C:$C,'Itapagipe Med OK'!C84) + COUNTIF('Barra Med OK'!$C:$C,'Itapagipe Med OK'!C84) + COUNTIF('Boca do Rio Med OK'!$C:$C,'Itapagipe Med OK'!C84) + COUNTIF('Brotas Med OK'!$C:$C,'Itapagipe Med OK'!C84) + COUNTIF('Cabula Med OK'!$C:$C,'Itapagipe Med OK'!C84) + COUNTIF('Cajazeiras Med OK'!$C:$C,'Itapagipe Med OK'!C84) + COUNTIF('CH Med OK'!$C:$C,'Itapagipe Med OK'!C84) + COUNTIF('Itapuã Med OK'!$C:$C,'Itapagipe Med OK'!C84) + COUNTIF('Liberdade Med OK'!$C:$C,'Itapagipe Med OK'!C84) + COUNTIF('Pau da Lima Med OK'!$C:$C,'Itapagipe Med OK'!C84) + COUNTIF('SCV Med OK'!$C:$C,'Itapagipe Med OK'!C84) + COUNTIF('Subúrbio Med OK'!$C:$C,'Itapagipe Med OK'!C84) + COUNTIF('DVIS Med OK'!$C:$C,'Itapagipe Med OK'!C84) + COUNTIF('CR Med OK'!$C:$C,'Itapagipe Med OK'!C84) + COUNTIF('CCZ Med OK'!$C:$C,'Itapagipe Med OK'!C84) + COUNTIF('DRCA Med OK'!$C:$C,'Itapagipe Med OK'!C84) + COUNTIF('SAMU Med OK'!$C:$C,'Itapagipe Med OK'!C84) + COUNTIF('ESPS Med OK'!$C:$C,'Itapagipe Med OK'!C84) + COUNTIF('LACEM Med OK'!$C:$C,'Itapagipe Med OK'!C84)</f>
        <v>0</v>
      </c>
    </row>
    <row r="85" spans="1:15" ht="13.5" customHeight="1">
      <c r="A85" s="29"/>
      <c r="B85" s="72"/>
      <c r="C85" s="71"/>
      <c r="D85" s="33"/>
      <c r="E85" s="33"/>
      <c r="F85" s="34"/>
      <c r="G85" s="33"/>
      <c r="H85" s="32"/>
      <c r="I85" s="116"/>
      <c r="J85" s="30"/>
      <c r="K85" s="70"/>
      <c r="O85" s="1">
        <f>COUNTIF('Sede Med Ok'!$C:$C,'Itapagipe Med OK'!C85) + COUNTIF('Barra Med OK'!$C:$C,'Itapagipe Med OK'!C85) + COUNTIF('Boca do Rio Med OK'!$C:$C,'Itapagipe Med OK'!C85) + COUNTIF('Brotas Med OK'!$C:$C,'Itapagipe Med OK'!C85) + COUNTIF('Cabula Med OK'!$C:$C,'Itapagipe Med OK'!C85) + COUNTIF('Cajazeiras Med OK'!$C:$C,'Itapagipe Med OK'!C85) + COUNTIF('CH Med OK'!$C:$C,'Itapagipe Med OK'!C85) + COUNTIF('Itapuã Med OK'!$C:$C,'Itapagipe Med OK'!C85) + COUNTIF('Liberdade Med OK'!$C:$C,'Itapagipe Med OK'!C85) + COUNTIF('Pau da Lima Med OK'!$C:$C,'Itapagipe Med OK'!C85) + COUNTIF('SCV Med OK'!$C:$C,'Itapagipe Med OK'!C85) + COUNTIF('Subúrbio Med OK'!$C:$C,'Itapagipe Med OK'!C85) + COUNTIF('DVIS Med OK'!$C:$C,'Itapagipe Med OK'!C85) + COUNTIF('CR Med OK'!$C:$C,'Itapagipe Med OK'!C85) + COUNTIF('CCZ Med OK'!$C:$C,'Itapagipe Med OK'!C85) + COUNTIF('DRCA Med OK'!$C:$C,'Itapagipe Med OK'!C85) + COUNTIF('SAMU Med OK'!$C:$C,'Itapagipe Med OK'!C85) + COUNTIF('ESPS Med OK'!$C:$C,'Itapagipe Med OK'!C85) + COUNTIF('LACEM Med OK'!$C:$C,'Itapagipe Med OK'!C85)</f>
        <v>0</v>
      </c>
    </row>
    <row r="86" spans="1:15" ht="13.5" customHeight="1">
      <c r="A86" s="15" t="s">
        <v>22</v>
      </c>
      <c r="B86" s="61">
        <v>45514</v>
      </c>
      <c r="C86" s="14">
        <v>14974</v>
      </c>
      <c r="D86" s="61">
        <v>45658</v>
      </c>
      <c r="E86" s="61">
        <v>45687</v>
      </c>
      <c r="F86" s="42">
        <f t="shared" ref="F86:F92" si="8">(E86-D86)+1</f>
        <v>30</v>
      </c>
      <c r="G86" s="65">
        <v>210</v>
      </c>
      <c r="H86" s="14">
        <v>1</v>
      </c>
      <c r="I86" s="109">
        <f t="shared" ref="I86:I93" si="9">G86/30*H86*F86</f>
        <v>210</v>
      </c>
      <c r="J86" s="64" t="s">
        <v>281</v>
      </c>
      <c r="K86" s="14">
        <v>66842</v>
      </c>
      <c r="O86" s="1">
        <f>COUNTIF('Sede Med Ok'!$C:$C,'Itapagipe Med OK'!C86) + COUNTIF('Barra Med OK'!$C:$C,'Itapagipe Med OK'!C86) + COUNTIF('Boca do Rio Med OK'!$C:$C,'Itapagipe Med OK'!C86) + COUNTIF('Brotas Med OK'!$C:$C,'Itapagipe Med OK'!C86) + COUNTIF('Cabula Med OK'!$C:$C,'Itapagipe Med OK'!C86) + COUNTIF('Cajazeiras Med OK'!$C:$C,'Itapagipe Med OK'!C86) + COUNTIF('CH Med OK'!$C:$C,'Itapagipe Med OK'!C86) + COUNTIF('Itapuã Med OK'!$C:$C,'Itapagipe Med OK'!C86) + COUNTIF('Liberdade Med OK'!$C:$C,'Itapagipe Med OK'!C86) + COUNTIF('Pau da Lima Med OK'!$C:$C,'Itapagipe Med OK'!C86) + COUNTIF('SCV Med OK'!$C:$C,'Itapagipe Med OK'!C86) + COUNTIF('Subúrbio Med OK'!$C:$C,'Itapagipe Med OK'!C86) + COUNTIF('DVIS Med OK'!$C:$C,'Itapagipe Med OK'!C86) + COUNTIF('CR Med OK'!$C:$C,'Itapagipe Med OK'!C86) + COUNTIF('CCZ Med OK'!$C:$C,'Itapagipe Med OK'!C86) + COUNTIF('DRCA Med OK'!$C:$C,'Itapagipe Med OK'!C86) + COUNTIF('SAMU Med OK'!$C:$C,'Itapagipe Med OK'!C86) + COUNTIF('ESPS Med OK'!$C:$C,'Itapagipe Med OK'!C86) + COUNTIF('LACEM Med OK'!$C:$C,'Itapagipe Med OK'!C86)</f>
        <v>0</v>
      </c>
    </row>
    <row r="87" spans="1:15" ht="13.5" customHeight="1">
      <c r="A87" s="15" t="s">
        <v>22</v>
      </c>
      <c r="B87" s="61">
        <v>45514</v>
      </c>
      <c r="C87" s="14">
        <v>14968</v>
      </c>
      <c r="D87" s="61">
        <v>45658</v>
      </c>
      <c r="E87" s="61">
        <v>45687</v>
      </c>
      <c r="F87" s="42">
        <f t="shared" si="8"/>
        <v>30</v>
      </c>
      <c r="G87" s="65">
        <v>210</v>
      </c>
      <c r="H87" s="14">
        <v>1</v>
      </c>
      <c r="I87" s="109">
        <f t="shared" si="9"/>
        <v>210</v>
      </c>
      <c r="J87" s="67" t="s">
        <v>216</v>
      </c>
      <c r="K87" s="63">
        <v>66842</v>
      </c>
      <c r="O87" s="1">
        <f>COUNTIF('Sede Med Ok'!$C:$C,'Itapagipe Med OK'!C87) + COUNTIF('Barra Med OK'!$C:$C,'Itapagipe Med OK'!C87) + COUNTIF('Boca do Rio Med OK'!$C:$C,'Itapagipe Med OK'!C87) + COUNTIF('Brotas Med OK'!$C:$C,'Itapagipe Med OK'!C87) + COUNTIF('Cabula Med OK'!$C:$C,'Itapagipe Med OK'!C87) + COUNTIF('Cajazeiras Med OK'!$C:$C,'Itapagipe Med OK'!C87) + COUNTIF('CH Med OK'!$C:$C,'Itapagipe Med OK'!C87) + COUNTIF('Itapuã Med OK'!$C:$C,'Itapagipe Med OK'!C87) + COUNTIF('Liberdade Med OK'!$C:$C,'Itapagipe Med OK'!C87) + COUNTIF('Pau da Lima Med OK'!$C:$C,'Itapagipe Med OK'!C87) + COUNTIF('SCV Med OK'!$C:$C,'Itapagipe Med OK'!C87) + COUNTIF('Subúrbio Med OK'!$C:$C,'Itapagipe Med OK'!C87) + COUNTIF('DVIS Med OK'!$C:$C,'Itapagipe Med OK'!C87) + COUNTIF('CR Med OK'!$C:$C,'Itapagipe Med OK'!C87) + COUNTIF('CCZ Med OK'!$C:$C,'Itapagipe Med OK'!C87) + COUNTIF('DRCA Med OK'!$C:$C,'Itapagipe Med OK'!C87) + COUNTIF('SAMU Med OK'!$C:$C,'Itapagipe Med OK'!C87) + COUNTIF('ESPS Med OK'!$C:$C,'Itapagipe Med OK'!C87) + COUNTIF('LACEM Med OK'!$C:$C,'Itapagipe Med OK'!C87)</f>
        <v>0</v>
      </c>
    </row>
    <row r="88" spans="1:15" ht="13.5" customHeight="1">
      <c r="A88" s="15" t="s">
        <v>22</v>
      </c>
      <c r="B88" s="61">
        <v>45514</v>
      </c>
      <c r="C88" s="14">
        <v>14969</v>
      </c>
      <c r="D88" s="61">
        <v>45658</v>
      </c>
      <c r="E88" s="61">
        <v>45687</v>
      </c>
      <c r="F88" s="42">
        <f t="shared" si="8"/>
        <v>30</v>
      </c>
      <c r="G88" s="65">
        <v>210</v>
      </c>
      <c r="H88" s="14">
        <v>1</v>
      </c>
      <c r="I88" s="109">
        <f t="shared" si="9"/>
        <v>210</v>
      </c>
      <c r="J88" s="67" t="s">
        <v>143</v>
      </c>
      <c r="K88" s="63">
        <v>66842</v>
      </c>
      <c r="O88" s="1">
        <f>COUNTIF('Sede Med Ok'!$C:$C,'Itapagipe Med OK'!C88) + COUNTIF('Barra Med OK'!$C:$C,'Itapagipe Med OK'!C88) + COUNTIF('Boca do Rio Med OK'!$C:$C,'Itapagipe Med OK'!C88) + COUNTIF('Brotas Med OK'!$C:$C,'Itapagipe Med OK'!C88) + COUNTIF('Cabula Med OK'!$C:$C,'Itapagipe Med OK'!C88) + COUNTIF('Cajazeiras Med OK'!$C:$C,'Itapagipe Med OK'!C88) + COUNTIF('CH Med OK'!$C:$C,'Itapagipe Med OK'!C88) + COUNTIF('Itapuã Med OK'!$C:$C,'Itapagipe Med OK'!C88) + COUNTIF('Liberdade Med OK'!$C:$C,'Itapagipe Med OK'!C88) + COUNTIF('Pau da Lima Med OK'!$C:$C,'Itapagipe Med OK'!C88) + COUNTIF('SCV Med OK'!$C:$C,'Itapagipe Med OK'!C88) + COUNTIF('Subúrbio Med OK'!$C:$C,'Itapagipe Med OK'!C88) + COUNTIF('DVIS Med OK'!$C:$C,'Itapagipe Med OK'!C88) + COUNTIF('CR Med OK'!$C:$C,'Itapagipe Med OK'!C88) + COUNTIF('CCZ Med OK'!$C:$C,'Itapagipe Med OK'!C88) + COUNTIF('DRCA Med OK'!$C:$C,'Itapagipe Med OK'!C88) + COUNTIF('SAMU Med OK'!$C:$C,'Itapagipe Med OK'!C88) + COUNTIF('ESPS Med OK'!$C:$C,'Itapagipe Med OK'!C88) + COUNTIF('LACEM Med OK'!$C:$C,'Itapagipe Med OK'!C88)</f>
        <v>0</v>
      </c>
    </row>
    <row r="89" spans="1:15" ht="13.5" customHeight="1">
      <c r="A89" s="15" t="s">
        <v>22</v>
      </c>
      <c r="B89" s="61">
        <v>45514</v>
      </c>
      <c r="C89" s="14">
        <v>14970</v>
      </c>
      <c r="D89" s="61">
        <v>45658</v>
      </c>
      <c r="E89" s="61">
        <v>45687</v>
      </c>
      <c r="F89" s="42">
        <f t="shared" si="8"/>
        <v>30</v>
      </c>
      <c r="G89" s="65">
        <v>210</v>
      </c>
      <c r="H89" s="14">
        <v>1</v>
      </c>
      <c r="I89" s="109">
        <f t="shared" si="9"/>
        <v>210</v>
      </c>
      <c r="J89" s="67" t="s">
        <v>151</v>
      </c>
      <c r="K89" s="63">
        <v>66842</v>
      </c>
      <c r="O89" s="1">
        <f>COUNTIF('Sede Med Ok'!$C:$C,'Itapagipe Med OK'!C89) + COUNTIF('Barra Med OK'!$C:$C,'Itapagipe Med OK'!C89) + COUNTIF('Boca do Rio Med OK'!$C:$C,'Itapagipe Med OK'!C89) + COUNTIF('Brotas Med OK'!$C:$C,'Itapagipe Med OK'!C89) + COUNTIF('Cabula Med OK'!$C:$C,'Itapagipe Med OK'!C89) + COUNTIF('Cajazeiras Med OK'!$C:$C,'Itapagipe Med OK'!C89) + COUNTIF('CH Med OK'!$C:$C,'Itapagipe Med OK'!C89) + COUNTIF('Itapuã Med OK'!$C:$C,'Itapagipe Med OK'!C89) + COUNTIF('Liberdade Med OK'!$C:$C,'Itapagipe Med OK'!C89) + COUNTIF('Pau da Lima Med OK'!$C:$C,'Itapagipe Med OK'!C89) + COUNTIF('SCV Med OK'!$C:$C,'Itapagipe Med OK'!C89) + COUNTIF('Subúrbio Med OK'!$C:$C,'Itapagipe Med OK'!C89) + COUNTIF('DVIS Med OK'!$C:$C,'Itapagipe Med OK'!C89) + COUNTIF('CR Med OK'!$C:$C,'Itapagipe Med OK'!C89) + COUNTIF('CCZ Med OK'!$C:$C,'Itapagipe Med OK'!C89) + COUNTIF('DRCA Med OK'!$C:$C,'Itapagipe Med OK'!C89) + COUNTIF('SAMU Med OK'!$C:$C,'Itapagipe Med OK'!C89) + COUNTIF('ESPS Med OK'!$C:$C,'Itapagipe Med OK'!C89) + COUNTIF('LACEM Med OK'!$C:$C,'Itapagipe Med OK'!C89)</f>
        <v>0</v>
      </c>
    </row>
    <row r="90" spans="1:15" ht="13.5" customHeight="1">
      <c r="A90" s="15" t="s">
        <v>22</v>
      </c>
      <c r="B90" s="61">
        <v>45514</v>
      </c>
      <c r="C90" s="14">
        <v>14971</v>
      </c>
      <c r="D90" s="61">
        <v>45658</v>
      </c>
      <c r="E90" s="61">
        <v>45687</v>
      </c>
      <c r="F90" s="42">
        <f t="shared" si="8"/>
        <v>30</v>
      </c>
      <c r="G90" s="65">
        <v>210</v>
      </c>
      <c r="H90" s="14">
        <v>1</v>
      </c>
      <c r="I90" s="109">
        <f t="shared" si="9"/>
        <v>210</v>
      </c>
      <c r="J90" s="67" t="s">
        <v>559</v>
      </c>
      <c r="K90" s="63">
        <v>66842</v>
      </c>
      <c r="O90" s="1">
        <f>COUNTIF('Sede Med Ok'!$C:$C,'Itapagipe Med OK'!C90) + COUNTIF('Barra Med OK'!$C:$C,'Itapagipe Med OK'!C90) + COUNTIF('Boca do Rio Med OK'!$C:$C,'Itapagipe Med OK'!C90) + COUNTIF('Brotas Med OK'!$C:$C,'Itapagipe Med OK'!C90) + COUNTIF('Cabula Med OK'!$C:$C,'Itapagipe Med OK'!C90) + COUNTIF('Cajazeiras Med OK'!$C:$C,'Itapagipe Med OK'!C90) + COUNTIF('CH Med OK'!$C:$C,'Itapagipe Med OK'!C90) + COUNTIF('Itapuã Med OK'!$C:$C,'Itapagipe Med OK'!C90) + COUNTIF('Liberdade Med OK'!$C:$C,'Itapagipe Med OK'!C90) + COUNTIF('Pau da Lima Med OK'!$C:$C,'Itapagipe Med OK'!C90) + COUNTIF('SCV Med OK'!$C:$C,'Itapagipe Med OK'!C90) + COUNTIF('Subúrbio Med OK'!$C:$C,'Itapagipe Med OK'!C90) + COUNTIF('DVIS Med OK'!$C:$C,'Itapagipe Med OK'!C90) + COUNTIF('CR Med OK'!$C:$C,'Itapagipe Med OK'!C90) + COUNTIF('CCZ Med OK'!$C:$C,'Itapagipe Med OK'!C90) + COUNTIF('DRCA Med OK'!$C:$C,'Itapagipe Med OK'!C90) + COUNTIF('SAMU Med OK'!$C:$C,'Itapagipe Med OK'!C90) + COUNTIF('ESPS Med OK'!$C:$C,'Itapagipe Med OK'!C90) + COUNTIF('LACEM Med OK'!$C:$C,'Itapagipe Med OK'!C90)</f>
        <v>0</v>
      </c>
    </row>
    <row r="91" spans="1:15" ht="13.5" customHeight="1">
      <c r="A91" s="15" t="s">
        <v>22</v>
      </c>
      <c r="B91" s="61">
        <v>45514</v>
      </c>
      <c r="C91" s="14">
        <v>14972</v>
      </c>
      <c r="D91" s="61">
        <v>45658</v>
      </c>
      <c r="E91" s="61">
        <v>45687</v>
      </c>
      <c r="F91" s="42">
        <f t="shared" si="8"/>
        <v>30</v>
      </c>
      <c r="G91" s="65">
        <v>210</v>
      </c>
      <c r="H91" s="14">
        <v>1</v>
      </c>
      <c r="I91" s="109">
        <f t="shared" si="9"/>
        <v>210</v>
      </c>
      <c r="J91" s="67" t="s">
        <v>558</v>
      </c>
      <c r="K91" s="63">
        <v>66842</v>
      </c>
      <c r="O91" s="1">
        <f>COUNTIF('Sede Med Ok'!$C:$C,'Itapagipe Med OK'!C91) + COUNTIF('Barra Med OK'!$C:$C,'Itapagipe Med OK'!C91) + COUNTIF('Boca do Rio Med OK'!$C:$C,'Itapagipe Med OK'!C91) + COUNTIF('Brotas Med OK'!$C:$C,'Itapagipe Med OK'!C91) + COUNTIF('Cabula Med OK'!$C:$C,'Itapagipe Med OK'!C91) + COUNTIF('Cajazeiras Med OK'!$C:$C,'Itapagipe Med OK'!C91) + COUNTIF('CH Med OK'!$C:$C,'Itapagipe Med OK'!C91) + COUNTIF('Itapuã Med OK'!$C:$C,'Itapagipe Med OK'!C91) + COUNTIF('Liberdade Med OK'!$C:$C,'Itapagipe Med OK'!C91) + COUNTIF('Pau da Lima Med OK'!$C:$C,'Itapagipe Med OK'!C91) + COUNTIF('SCV Med OK'!$C:$C,'Itapagipe Med OK'!C91) + COUNTIF('Subúrbio Med OK'!$C:$C,'Itapagipe Med OK'!C91) + COUNTIF('DVIS Med OK'!$C:$C,'Itapagipe Med OK'!C91) + COUNTIF('CR Med OK'!$C:$C,'Itapagipe Med OK'!C91) + COUNTIF('CCZ Med OK'!$C:$C,'Itapagipe Med OK'!C91) + COUNTIF('DRCA Med OK'!$C:$C,'Itapagipe Med OK'!C91) + COUNTIF('SAMU Med OK'!$C:$C,'Itapagipe Med OK'!C91) + COUNTIF('ESPS Med OK'!$C:$C,'Itapagipe Med OK'!C91) + COUNTIF('LACEM Med OK'!$C:$C,'Itapagipe Med OK'!C91)</f>
        <v>0</v>
      </c>
    </row>
    <row r="92" spans="1:15" ht="13.5" customHeight="1">
      <c r="A92" s="15" t="s">
        <v>22</v>
      </c>
      <c r="B92" s="61">
        <v>45514</v>
      </c>
      <c r="C92" s="14">
        <v>14973</v>
      </c>
      <c r="D92" s="61">
        <v>45658</v>
      </c>
      <c r="E92" s="61">
        <v>45687</v>
      </c>
      <c r="F92" s="42">
        <f t="shared" si="8"/>
        <v>30</v>
      </c>
      <c r="G92" s="65">
        <v>210</v>
      </c>
      <c r="H92" s="14">
        <v>1</v>
      </c>
      <c r="I92" s="109">
        <f t="shared" si="9"/>
        <v>210</v>
      </c>
      <c r="J92" s="67" t="s">
        <v>438</v>
      </c>
      <c r="K92" s="63">
        <v>66842</v>
      </c>
      <c r="O92" s="1">
        <f>COUNTIF('Sede Med Ok'!$C:$C,'Itapagipe Med OK'!C92) + COUNTIF('Barra Med OK'!$C:$C,'Itapagipe Med OK'!C92) + COUNTIF('Boca do Rio Med OK'!$C:$C,'Itapagipe Med OK'!C92) + COUNTIF('Brotas Med OK'!$C:$C,'Itapagipe Med OK'!C92) + COUNTIF('Cabula Med OK'!$C:$C,'Itapagipe Med OK'!C92) + COUNTIF('Cajazeiras Med OK'!$C:$C,'Itapagipe Med OK'!C92) + COUNTIF('CH Med OK'!$C:$C,'Itapagipe Med OK'!C92) + COUNTIF('Itapuã Med OK'!$C:$C,'Itapagipe Med OK'!C92) + COUNTIF('Liberdade Med OK'!$C:$C,'Itapagipe Med OK'!C92) + COUNTIF('Pau da Lima Med OK'!$C:$C,'Itapagipe Med OK'!C92) + COUNTIF('SCV Med OK'!$C:$C,'Itapagipe Med OK'!C92) + COUNTIF('Subúrbio Med OK'!$C:$C,'Itapagipe Med OK'!C92) + COUNTIF('DVIS Med OK'!$C:$C,'Itapagipe Med OK'!C92) + COUNTIF('CR Med OK'!$C:$C,'Itapagipe Med OK'!C92) + COUNTIF('CCZ Med OK'!$C:$C,'Itapagipe Med OK'!C92) + COUNTIF('DRCA Med OK'!$C:$C,'Itapagipe Med OK'!C92) + COUNTIF('SAMU Med OK'!$C:$C,'Itapagipe Med OK'!C92) + COUNTIF('ESPS Med OK'!$C:$C,'Itapagipe Med OK'!C92) + COUNTIF('LACEM Med OK'!$C:$C,'Itapagipe Med OK'!C92)</f>
        <v>0</v>
      </c>
    </row>
    <row r="93" spans="1:15" ht="13.5" customHeight="1">
      <c r="A93" s="15"/>
      <c r="B93" s="66"/>
      <c r="C93" s="14"/>
      <c r="D93" s="61"/>
      <c r="E93" s="61"/>
      <c r="F93" s="42"/>
      <c r="G93" s="263"/>
      <c r="H93" s="14"/>
      <c r="I93" s="109">
        <f t="shared" si="9"/>
        <v>0</v>
      </c>
      <c r="J93" s="184"/>
      <c r="K93" s="14"/>
      <c r="O93" s="1">
        <f>COUNTIF('Sede Med Ok'!$C:$C,'Itapagipe Med OK'!C93) + COUNTIF('Barra Med OK'!$C:$C,'Itapagipe Med OK'!C93) + COUNTIF('Boca do Rio Med OK'!$C:$C,'Itapagipe Med OK'!C93) + COUNTIF('Brotas Med OK'!$C:$C,'Itapagipe Med OK'!C93) + COUNTIF('Cabula Med OK'!$C:$C,'Itapagipe Med OK'!C93) + COUNTIF('Cajazeiras Med OK'!$C:$C,'Itapagipe Med OK'!C93) + COUNTIF('CH Med OK'!$C:$C,'Itapagipe Med OK'!C93) + COUNTIF('Itapuã Med OK'!$C:$C,'Itapagipe Med OK'!C93) + COUNTIF('Liberdade Med OK'!$C:$C,'Itapagipe Med OK'!C93) + COUNTIF('Pau da Lima Med OK'!$C:$C,'Itapagipe Med OK'!C93) + COUNTIF('SCV Med OK'!$C:$C,'Itapagipe Med OK'!C93) + COUNTIF('Subúrbio Med OK'!$C:$C,'Itapagipe Med OK'!C93) + COUNTIF('DVIS Med OK'!$C:$C,'Itapagipe Med OK'!C93) + COUNTIF('CR Med OK'!$C:$C,'Itapagipe Med OK'!C93) + COUNTIF('CCZ Med OK'!$C:$C,'Itapagipe Med OK'!C93) + COUNTIF('DRCA Med OK'!$C:$C,'Itapagipe Med OK'!C93) + COUNTIF('SAMU Med OK'!$C:$C,'Itapagipe Med OK'!C93) + COUNTIF('ESPS Med OK'!$C:$C,'Itapagipe Med OK'!C93) + COUNTIF('LACEM Med OK'!$C:$C,'Itapagipe Med OK'!C93)</f>
        <v>0</v>
      </c>
    </row>
    <row r="94" spans="1:15" ht="13.5" customHeight="1">
      <c r="A94" s="38" t="s">
        <v>557</v>
      </c>
      <c r="B94" s="10"/>
      <c r="C94" s="10"/>
      <c r="D94" s="36"/>
      <c r="E94" s="36"/>
      <c r="F94" s="37"/>
      <c r="G94" s="36">
        <v>238</v>
      </c>
      <c r="H94" s="11">
        <f>SUM(H86:H93)</f>
        <v>7</v>
      </c>
      <c r="I94" s="148">
        <f>SUM(I86:I93)</f>
        <v>1470</v>
      </c>
      <c r="J94" s="35"/>
      <c r="K94" s="107"/>
      <c r="O94" s="1">
        <f>COUNTIF('Sede Med Ok'!$C:$C,'Itapagipe Med OK'!C94) + COUNTIF('Barra Med OK'!$C:$C,'Itapagipe Med OK'!C94) + COUNTIF('Boca do Rio Med OK'!$C:$C,'Itapagipe Med OK'!C94) + COUNTIF('Brotas Med OK'!$C:$C,'Itapagipe Med OK'!C94) + COUNTIF('Cabula Med OK'!$C:$C,'Itapagipe Med OK'!C94) + COUNTIF('Cajazeiras Med OK'!$C:$C,'Itapagipe Med OK'!C94) + COUNTIF('CH Med OK'!$C:$C,'Itapagipe Med OK'!C94) + COUNTIF('Itapuã Med OK'!$C:$C,'Itapagipe Med OK'!C94) + COUNTIF('Liberdade Med OK'!$C:$C,'Itapagipe Med OK'!C94) + COUNTIF('Pau da Lima Med OK'!$C:$C,'Itapagipe Med OK'!C94) + COUNTIF('SCV Med OK'!$C:$C,'Itapagipe Med OK'!C94) + COUNTIF('Subúrbio Med OK'!$C:$C,'Itapagipe Med OK'!C94) + COUNTIF('DVIS Med OK'!$C:$C,'Itapagipe Med OK'!C94) + COUNTIF('CR Med OK'!$C:$C,'Itapagipe Med OK'!C94) + COUNTIF('CCZ Med OK'!$C:$C,'Itapagipe Med OK'!C94) + COUNTIF('DRCA Med OK'!$C:$C,'Itapagipe Med OK'!C94) + COUNTIF('SAMU Med OK'!$C:$C,'Itapagipe Med OK'!C94) + COUNTIF('ESPS Med OK'!$C:$C,'Itapagipe Med OK'!C94) + COUNTIF('LACEM Med OK'!$C:$C,'Itapagipe Med OK'!C94)</f>
        <v>0</v>
      </c>
    </row>
    <row r="95" spans="1:15" ht="13.5" customHeight="1">
      <c r="B95" s="124"/>
      <c r="C95" s="123"/>
      <c r="D95" s="20"/>
      <c r="E95" s="20"/>
      <c r="F95" s="19"/>
      <c r="G95" s="7"/>
      <c r="I95" s="7"/>
      <c r="J95" s="26"/>
      <c r="O95" s="1">
        <f>COUNTIF('Sede Med Ok'!$C:$C,'Itapagipe Med OK'!C95) + COUNTIF('Barra Med OK'!$C:$C,'Itapagipe Med OK'!C95) + COUNTIF('Boca do Rio Med OK'!$C:$C,'Itapagipe Med OK'!C95) + COUNTIF('Brotas Med OK'!$C:$C,'Itapagipe Med OK'!C95) + COUNTIF('Cabula Med OK'!$C:$C,'Itapagipe Med OK'!C95) + COUNTIF('Cajazeiras Med OK'!$C:$C,'Itapagipe Med OK'!C95) + COUNTIF('CH Med OK'!$C:$C,'Itapagipe Med OK'!C95) + COUNTIF('Itapuã Med OK'!$C:$C,'Itapagipe Med OK'!C95) + COUNTIF('Liberdade Med OK'!$C:$C,'Itapagipe Med OK'!C95) + COUNTIF('Pau da Lima Med OK'!$C:$C,'Itapagipe Med OK'!C95) + COUNTIF('SCV Med OK'!$C:$C,'Itapagipe Med OK'!C95) + COUNTIF('Subúrbio Med OK'!$C:$C,'Itapagipe Med OK'!C95) + COUNTIF('DVIS Med OK'!$C:$C,'Itapagipe Med OK'!C95) + COUNTIF('CR Med OK'!$C:$C,'Itapagipe Med OK'!C95) + COUNTIF('CCZ Med OK'!$C:$C,'Itapagipe Med OK'!C95) + COUNTIF('DRCA Med OK'!$C:$C,'Itapagipe Med OK'!C95) + COUNTIF('SAMU Med OK'!$C:$C,'Itapagipe Med OK'!C95) + COUNTIF('ESPS Med OK'!$C:$C,'Itapagipe Med OK'!C95) + COUNTIF('LACEM Med OK'!$C:$C,'Itapagipe Med OK'!C95)</f>
        <v>0</v>
      </c>
    </row>
    <row r="96" spans="1:15" ht="13.5" customHeight="1">
      <c r="A96" s="15" t="s">
        <v>18</v>
      </c>
      <c r="B96" s="61">
        <v>45512</v>
      </c>
      <c r="C96" s="14">
        <v>13415</v>
      </c>
      <c r="D96" s="61">
        <v>45658</v>
      </c>
      <c r="E96" s="61">
        <v>45687</v>
      </c>
      <c r="F96" s="42">
        <f t="shared" ref="F96:F118" si="10">(E96-D96)+1</f>
        <v>30</v>
      </c>
      <c r="G96" s="65">
        <v>235</v>
      </c>
      <c r="H96" s="14">
        <v>1</v>
      </c>
      <c r="I96" s="59">
        <f t="shared" ref="I96:I119" si="11">G96/30*H96*F96</f>
        <v>235</v>
      </c>
      <c r="J96" s="117" t="s">
        <v>556</v>
      </c>
      <c r="K96" s="168" t="s">
        <v>547</v>
      </c>
      <c r="O96" s="1">
        <f>COUNTIF('Sede Med Ok'!$C:$C,'Itapagipe Med OK'!C96) + COUNTIF('Barra Med OK'!$C:$C,'Itapagipe Med OK'!C96) + COUNTIF('Boca do Rio Med OK'!$C:$C,'Itapagipe Med OK'!C96) + COUNTIF('Brotas Med OK'!$C:$C,'Itapagipe Med OK'!C96) + COUNTIF('Cabula Med OK'!$C:$C,'Itapagipe Med OK'!C96) + COUNTIF('Cajazeiras Med OK'!$C:$C,'Itapagipe Med OK'!C96) + COUNTIF('CH Med OK'!$C:$C,'Itapagipe Med OK'!C96) + COUNTIF('Itapuã Med OK'!$C:$C,'Itapagipe Med OK'!C96) + COUNTIF('Liberdade Med OK'!$C:$C,'Itapagipe Med OK'!C96) + COUNTIF('Pau da Lima Med OK'!$C:$C,'Itapagipe Med OK'!C96) + COUNTIF('SCV Med OK'!$C:$C,'Itapagipe Med OK'!C96) + COUNTIF('Subúrbio Med OK'!$C:$C,'Itapagipe Med OK'!C96) + COUNTIF('DVIS Med OK'!$C:$C,'Itapagipe Med OK'!C96) + COUNTIF('CR Med OK'!$C:$C,'Itapagipe Med OK'!C96) + COUNTIF('CCZ Med OK'!$C:$C,'Itapagipe Med OK'!C96) + COUNTIF('DRCA Med OK'!$C:$C,'Itapagipe Med OK'!C96) + COUNTIF('SAMU Med OK'!$C:$C,'Itapagipe Med OK'!C96) + COUNTIF('ESPS Med OK'!$C:$C,'Itapagipe Med OK'!C96) + COUNTIF('LACEM Med OK'!$C:$C,'Itapagipe Med OK'!C96)</f>
        <v>0</v>
      </c>
    </row>
    <row r="97" spans="1:15" ht="13.5" customHeight="1">
      <c r="A97" s="15" t="s">
        <v>18</v>
      </c>
      <c r="B97" s="61">
        <v>45512</v>
      </c>
      <c r="C97" s="14">
        <v>13741</v>
      </c>
      <c r="D97" s="61">
        <v>45658</v>
      </c>
      <c r="E97" s="61">
        <v>45687</v>
      </c>
      <c r="F97" s="42">
        <f t="shared" si="10"/>
        <v>30</v>
      </c>
      <c r="G97" s="65">
        <v>235</v>
      </c>
      <c r="H97" s="14">
        <v>1</v>
      </c>
      <c r="I97" s="59">
        <f t="shared" si="11"/>
        <v>235</v>
      </c>
      <c r="J97" s="117" t="s">
        <v>556</v>
      </c>
      <c r="K97" s="168" t="s">
        <v>547</v>
      </c>
      <c r="O97" s="1">
        <f>COUNTIF('Sede Med Ok'!$C:$C,'Itapagipe Med OK'!C97) + COUNTIF('Barra Med OK'!$C:$C,'Itapagipe Med OK'!C97) + COUNTIF('Boca do Rio Med OK'!$C:$C,'Itapagipe Med OK'!C97) + COUNTIF('Brotas Med OK'!$C:$C,'Itapagipe Med OK'!C97) + COUNTIF('Cabula Med OK'!$C:$C,'Itapagipe Med OK'!C97) + COUNTIF('Cajazeiras Med OK'!$C:$C,'Itapagipe Med OK'!C97) + COUNTIF('CH Med OK'!$C:$C,'Itapagipe Med OK'!C97) + COUNTIF('Itapuã Med OK'!$C:$C,'Itapagipe Med OK'!C97) + COUNTIF('Liberdade Med OK'!$C:$C,'Itapagipe Med OK'!C97) + COUNTIF('Pau da Lima Med OK'!$C:$C,'Itapagipe Med OK'!C97) + COUNTIF('SCV Med OK'!$C:$C,'Itapagipe Med OK'!C97) + COUNTIF('Subúrbio Med OK'!$C:$C,'Itapagipe Med OK'!C97) + COUNTIF('DVIS Med OK'!$C:$C,'Itapagipe Med OK'!C97) + COUNTIF('CR Med OK'!$C:$C,'Itapagipe Med OK'!C97) + COUNTIF('CCZ Med OK'!$C:$C,'Itapagipe Med OK'!C97) + COUNTIF('DRCA Med OK'!$C:$C,'Itapagipe Med OK'!C97) + COUNTIF('SAMU Med OK'!$C:$C,'Itapagipe Med OK'!C97) + COUNTIF('ESPS Med OK'!$C:$C,'Itapagipe Med OK'!C97) + COUNTIF('LACEM Med OK'!$C:$C,'Itapagipe Med OK'!C97)</f>
        <v>0</v>
      </c>
    </row>
    <row r="98" spans="1:15" ht="13.5" customHeight="1">
      <c r="A98" s="15" t="s">
        <v>18</v>
      </c>
      <c r="B98" s="61">
        <v>45512</v>
      </c>
      <c r="C98" s="14">
        <v>13306</v>
      </c>
      <c r="D98" s="61">
        <v>45658</v>
      </c>
      <c r="E98" s="61">
        <v>45687</v>
      </c>
      <c r="F98" s="42">
        <f t="shared" si="10"/>
        <v>30</v>
      </c>
      <c r="G98" s="65">
        <v>235</v>
      </c>
      <c r="H98" s="14">
        <v>1</v>
      </c>
      <c r="I98" s="59">
        <f t="shared" si="11"/>
        <v>235</v>
      </c>
      <c r="J98" s="117" t="s">
        <v>555</v>
      </c>
      <c r="K98" s="168" t="s">
        <v>545</v>
      </c>
      <c r="O98" s="1">
        <f>COUNTIF('Sede Med Ok'!$C:$C,'Itapagipe Med OK'!C98) + COUNTIF('Barra Med OK'!$C:$C,'Itapagipe Med OK'!C98) + COUNTIF('Boca do Rio Med OK'!$C:$C,'Itapagipe Med OK'!C98) + COUNTIF('Brotas Med OK'!$C:$C,'Itapagipe Med OK'!C98) + COUNTIF('Cabula Med OK'!$C:$C,'Itapagipe Med OK'!C98) + COUNTIF('Cajazeiras Med OK'!$C:$C,'Itapagipe Med OK'!C98) + COUNTIF('CH Med OK'!$C:$C,'Itapagipe Med OK'!C98) + COUNTIF('Itapuã Med OK'!$C:$C,'Itapagipe Med OK'!C98) + COUNTIF('Liberdade Med OK'!$C:$C,'Itapagipe Med OK'!C98) + COUNTIF('Pau da Lima Med OK'!$C:$C,'Itapagipe Med OK'!C98) + COUNTIF('SCV Med OK'!$C:$C,'Itapagipe Med OK'!C98) + COUNTIF('Subúrbio Med OK'!$C:$C,'Itapagipe Med OK'!C98) + COUNTIF('DVIS Med OK'!$C:$C,'Itapagipe Med OK'!C98) + COUNTIF('CR Med OK'!$C:$C,'Itapagipe Med OK'!C98) + COUNTIF('CCZ Med OK'!$C:$C,'Itapagipe Med OK'!C98) + COUNTIF('DRCA Med OK'!$C:$C,'Itapagipe Med OK'!C98) + COUNTIF('SAMU Med OK'!$C:$C,'Itapagipe Med OK'!C98) + COUNTIF('ESPS Med OK'!$C:$C,'Itapagipe Med OK'!C98) + COUNTIF('LACEM Med OK'!$C:$C,'Itapagipe Med OK'!C98)</f>
        <v>0</v>
      </c>
    </row>
    <row r="99" spans="1:15" ht="13.5" customHeight="1">
      <c r="A99" s="15" t="s">
        <v>18</v>
      </c>
      <c r="B99" s="61">
        <v>45512</v>
      </c>
      <c r="C99" s="14">
        <v>13739</v>
      </c>
      <c r="D99" s="61">
        <v>45658</v>
      </c>
      <c r="E99" s="61">
        <v>45687</v>
      </c>
      <c r="F99" s="42">
        <f t="shared" si="10"/>
        <v>30</v>
      </c>
      <c r="G99" s="65">
        <v>235</v>
      </c>
      <c r="H99" s="14">
        <v>1</v>
      </c>
      <c r="I99" s="59">
        <f t="shared" si="11"/>
        <v>235</v>
      </c>
      <c r="J99" s="117" t="s">
        <v>554</v>
      </c>
      <c r="K99" s="168" t="s">
        <v>543</v>
      </c>
      <c r="O99" s="1">
        <f>COUNTIF('Sede Med Ok'!$C:$C,'Itapagipe Med OK'!C99) + COUNTIF('Barra Med OK'!$C:$C,'Itapagipe Med OK'!C99) + COUNTIF('Boca do Rio Med OK'!$C:$C,'Itapagipe Med OK'!C99) + COUNTIF('Brotas Med OK'!$C:$C,'Itapagipe Med OK'!C99) + COUNTIF('Cabula Med OK'!$C:$C,'Itapagipe Med OK'!C99) + COUNTIF('Cajazeiras Med OK'!$C:$C,'Itapagipe Med OK'!C99) + COUNTIF('CH Med OK'!$C:$C,'Itapagipe Med OK'!C99) + COUNTIF('Itapuã Med OK'!$C:$C,'Itapagipe Med OK'!C99) + COUNTIF('Liberdade Med OK'!$C:$C,'Itapagipe Med OK'!C99) + COUNTIF('Pau da Lima Med OK'!$C:$C,'Itapagipe Med OK'!C99) + COUNTIF('SCV Med OK'!$C:$C,'Itapagipe Med OK'!C99) + COUNTIF('Subúrbio Med OK'!$C:$C,'Itapagipe Med OK'!C99) + COUNTIF('DVIS Med OK'!$C:$C,'Itapagipe Med OK'!C99) + COUNTIF('CR Med OK'!$C:$C,'Itapagipe Med OK'!C99) + COUNTIF('CCZ Med OK'!$C:$C,'Itapagipe Med OK'!C99) + COUNTIF('DRCA Med OK'!$C:$C,'Itapagipe Med OK'!C99) + COUNTIF('SAMU Med OK'!$C:$C,'Itapagipe Med OK'!C99) + COUNTIF('ESPS Med OK'!$C:$C,'Itapagipe Med OK'!C99) + COUNTIF('LACEM Med OK'!$C:$C,'Itapagipe Med OK'!C99)</f>
        <v>0</v>
      </c>
    </row>
    <row r="100" spans="1:15" ht="13.5" customHeight="1">
      <c r="A100" s="15" t="s">
        <v>18</v>
      </c>
      <c r="B100" s="61">
        <v>45512</v>
      </c>
      <c r="C100" s="14">
        <v>13249</v>
      </c>
      <c r="D100" s="61">
        <v>45658</v>
      </c>
      <c r="E100" s="61">
        <v>45687</v>
      </c>
      <c r="F100" s="42">
        <f t="shared" si="10"/>
        <v>30</v>
      </c>
      <c r="G100" s="65">
        <v>235</v>
      </c>
      <c r="H100" s="14">
        <v>1</v>
      </c>
      <c r="I100" s="59">
        <f t="shared" si="11"/>
        <v>235</v>
      </c>
      <c r="J100" s="117" t="s">
        <v>553</v>
      </c>
      <c r="K100" s="168" t="s">
        <v>541</v>
      </c>
      <c r="O100" s="1">
        <f>COUNTIF('Sede Med Ok'!$C:$C,'Itapagipe Med OK'!C100) + COUNTIF('Barra Med OK'!$C:$C,'Itapagipe Med OK'!C100) + COUNTIF('Boca do Rio Med OK'!$C:$C,'Itapagipe Med OK'!C100) + COUNTIF('Brotas Med OK'!$C:$C,'Itapagipe Med OK'!C100) + COUNTIF('Cabula Med OK'!$C:$C,'Itapagipe Med OK'!C100) + COUNTIF('Cajazeiras Med OK'!$C:$C,'Itapagipe Med OK'!C100) + COUNTIF('CH Med OK'!$C:$C,'Itapagipe Med OK'!C100) + COUNTIF('Itapuã Med OK'!$C:$C,'Itapagipe Med OK'!C100) + COUNTIF('Liberdade Med OK'!$C:$C,'Itapagipe Med OK'!C100) + COUNTIF('Pau da Lima Med OK'!$C:$C,'Itapagipe Med OK'!C100) + COUNTIF('SCV Med OK'!$C:$C,'Itapagipe Med OK'!C100) + COUNTIF('Subúrbio Med OK'!$C:$C,'Itapagipe Med OK'!C100) + COUNTIF('DVIS Med OK'!$C:$C,'Itapagipe Med OK'!C100) + COUNTIF('CR Med OK'!$C:$C,'Itapagipe Med OK'!C100) + COUNTIF('CCZ Med OK'!$C:$C,'Itapagipe Med OK'!C100) + COUNTIF('DRCA Med OK'!$C:$C,'Itapagipe Med OK'!C100) + COUNTIF('SAMU Med OK'!$C:$C,'Itapagipe Med OK'!C100) + COUNTIF('ESPS Med OK'!$C:$C,'Itapagipe Med OK'!C100) + COUNTIF('LACEM Med OK'!$C:$C,'Itapagipe Med OK'!C100)</f>
        <v>0</v>
      </c>
    </row>
    <row r="101" spans="1:15" ht="13.5" customHeight="1">
      <c r="A101" s="15" t="s">
        <v>18</v>
      </c>
      <c r="B101" s="61">
        <v>45512</v>
      </c>
      <c r="C101" s="14">
        <v>13316</v>
      </c>
      <c r="D101" s="61">
        <v>45658</v>
      </c>
      <c r="E101" s="61">
        <v>45687</v>
      </c>
      <c r="F101" s="42">
        <f t="shared" si="10"/>
        <v>30</v>
      </c>
      <c r="G101" s="65">
        <v>235</v>
      </c>
      <c r="H101" s="14">
        <v>1</v>
      </c>
      <c r="I101" s="59">
        <f t="shared" si="11"/>
        <v>235</v>
      </c>
      <c r="J101" s="117" t="s">
        <v>552</v>
      </c>
      <c r="K101" s="168" t="s">
        <v>539</v>
      </c>
      <c r="O101" s="1">
        <f>COUNTIF('Sede Med Ok'!$C:$C,'Itapagipe Med OK'!C101) + COUNTIF('Barra Med OK'!$C:$C,'Itapagipe Med OK'!C101) + COUNTIF('Boca do Rio Med OK'!$C:$C,'Itapagipe Med OK'!C101) + COUNTIF('Brotas Med OK'!$C:$C,'Itapagipe Med OK'!C101) + COUNTIF('Cabula Med OK'!$C:$C,'Itapagipe Med OK'!C101) + COUNTIF('Cajazeiras Med OK'!$C:$C,'Itapagipe Med OK'!C101) + COUNTIF('CH Med OK'!$C:$C,'Itapagipe Med OK'!C101) + COUNTIF('Itapuã Med OK'!$C:$C,'Itapagipe Med OK'!C101) + COUNTIF('Liberdade Med OK'!$C:$C,'Itapagipe Med OK'!C101) + COUNTIF('Pau da Lima Med OK'!$C:$C,'Itapagipe Med OK'!C101) + COUNTIF('SCV Med OK'!$C:$C,'Itapagipe Med OK'!C101) + COUNTIF('Subúrbio Med OK'!$C:$C,'Itapagipe Med OK'!C101) + COUNTIF('DVIS Med OK'!$C:$C,'Itapagipe Med OK'!C101) + COUNTIF('CR Med OK'!$C:$C,'Itapagipe Med OK'!C101) + COUNTIF('CCZ Med OK'!$C:$C,'Itapagipe Med OK'!C101) + COUNTIF('DRCA Med OK'!$C:$C,'Itapagipe Med OK'!C101) + COUNTIF('SAMU Med OK'!$C:$C,'Itapagipe Med OK'!C101) + COUNTIF('ESPS Med OK'!$C:$C,'Itapagipe Med OK'!C101) + COUNTIF('LACEM Med OK'!$C:$C,'Itapagipe Med OK'!C101)</f>
        <v>0</v>
      </c>
    </row>
    <row r="102" spans="1:15" ht="13.5" customHeight="1">
      <c r="A102" s="15" t="s">
        <v>18</v>
      </c>
      <c r="B102" s="61">
        <v>45512</v>
      </c>
      <c r="C102" s="14">
        <v>13345</v>
      </c>
      <c r="D102" s="61">
        <v>45658</v>
      </c>
      <c r="E102" s="61">
        <v>45687</v>
      </c>
      <c r="F102" s="42">
        <f t="shared" si="10"/>
        <v>30</v>
      </c>
      <c r="G102" s="65">
        <v>235</v>
      </c>
      <c r="H102" s="14">
        <v>1</v>
      </c>
      <c r="I102" s="59">
        <f t="shared" si="11"/>
        <v>235</v>
      </c>
      <c r="J102" s="117" t="s">
        <v>551</v>
      </c>
      <c r="K102" s="168" t="s">
        <v>528</v>
      </c>
      <c r="O102" s="1">
        <f>COUNTIF('Sede Med Ok'!$C:$C,'Itapagipe Med OK'!C102) + COUNTIF('Barra Med OK'!$C:$C,'Itapagipe Med OK'!C102) + COUNTIF('Boca do Rio Med OK'!$C:$C,'Itapagipe Med OK'!C102) + COUNTIF('Brotas Med OK'!$C:$C,'Itapagipe Med OK'!C102) + COUNTIF('Cabula Med OK'!$C:$C,'Itapagipe Med OK'!C102) + COUNTIF('Cajazeiras Med OK'!$C:$C,'Itapagipe Med OK'!C102) + COUNTIF('CH Med OK'!$C:$C,'Itapagipe Med OK'!C102) + COUNTIF('Itapuã Med OK'!$C:$C,'Itapagipe Med OK'!C102) + COUNTIF('Liberdade Med OK'!$C:$C,'Itapagipe Med OK'!C102) + COUNTIF('Pau da Lima Med OK'!$C:$C,'Itapagipe Med OK'!C102) + COUNTIF('SCV Med OK'!$C:$C,'Itapagipe Med OK'!C102) + COUNTIF('Subúrbio Med OK'!$C:$C,'Itapagipe Med OK'!C102) + COUNTIF('DVIS Med OK'!$C:$C,'Itapagipe Med OK'!C102) + COUNTIF('CR Med OK'!$C:$C,'Itapagipe Med OK'!C102) + COUNTIF('CCZ Med OK'!$C:$C,'Itapagipe Med OK'!C102) + COUNTIF('DRCA Med OK'!$C:$C,'Itapagipe Med OK'!C102) + COUNTIF('SAMU Med OK'!$C:$C,'Itapagipe Med OK'!C102) + COUNTIF('ESPS Med OK'!$C:$C,'Itapagipe Med OK'!C102) + COUNTIF('LACEM Med OK'!$C:$C,'Itapagipe Med OK'!C102)</f>
        <v>0</v>
      </c>
    </row>
    <row r="103" spans="1:15" ht="13.5" customHeight="1">
      <c r="A103" s="15" t="s">
        <v>18</v>
      </c>
      <c r="B103" s="61">
        <v>45512</v>
      </c>
      <c r="C103" s="14">
        <v>13749</v>
      </c>
      <c r="D103" s="61">
        <v>45658</v>
      </c>
      <c r="E103" s="61">
        <v>45687</v>
      </c>
      <c r="F103" s="42">
        <f t="shared" si="10"/>
        <v>30</v>
      </c>
      <c r="G103" s="65">
        <v>235</v>
      </c>
      <c r="H103" s="14">
        <v>1</v>
      </c>
      <c r="I103" s="59">
        <f t="shared" si="11"/>
        <v>235</v>
      </c>
      <c r="J103" s="117" t="s">
        <v>550</v>
      </c>
      <c r="K103" s="168" t="s">
        <v>549</v>
      </c>
      <c r="O103" s="1">
        <f>COUNTIF('Sede Med Ok'!$C:$C,'Itapagipe Med OK'!C103) + COUNTIF('Barra Med OK'!$C:$C,'Itapagipe Med OK'!C103) + COUNTIF('Boca do Rio Med OK'!$C:$C,'Itapagipe Med OK'!C103) + COUNTIF('Brotas Med OK'!$C:$C,'Itapagipe Med OK'!C103) + COUNTIF('Cabula Med OK'!$C:$C,'Itapagipe Med OK'!C103) + COUNTIF('Cajazeiras Med OK'!$C:$C,'Itapagipe Med OK'!C103) + COUNTIF('CH Med OK'!$C:$C,'Itapagipe Med OK'!C103) + COUNTIF('Itapuã Med OK'!$C:$C,'Itapagipe Med OK'!C103) + COUNTIF('Liberdade Med OK'!$C:$C,'Itapagipe Med OK'!C103) + COUNTIF('Pau da Lima Med OK'!$C:$C,'Itapagipe Med OK'!C103) + COUNTIF('SCV Med OK'!$C:$C,'Itapagipe Med OK'!C103) + COUNTIF('Subúrbio Med OK'!$C:$C,'Itapagipe Med OK'!C103) + COUNTIF('DVIS Med OK'!$C:$C,'Itapagipe Med OK'!C103) + COUNTIF('CR Med OK'!$C:$C,'Itapagipe Med OK'!C103) + COUNTIF('CCZ Med OK'!$C:$C,'Itapagipe Med OK'!C103) + COUNTIF('DRCA Med OK'!$C:$C,'Itapagipe Med OK'!C103) + COUNTIF('SAMU Med OK'!$C:$C,'Itapagipe Med OK'!C103) + COUNTIF('ESPS Med OK'!$C:$C,'Itapagipe Med OK'!C103) + COUNTIF('LACEM Med OK'!$C:$C,'Itapagipe Med OK'!C103)</f>
        <v>0</v>
      </c>
    </row>
    <row r="104" spans="1:15" ht="13.5" customHeight="1">
      <c r="A104" s="15" t="s">
        <v>18</v>
      </c>
      <c r="B104" s="61">
        <v>45512</v>
      </c>
      <c r="C104" s="14">
        <v>13246</v>
      </c>
      <c r="D104" s="61">
        <v>45658</v>
      </c>
      <c r="E104" s="61">
        <v>45687</v>
      </c>
      <c r="F104" s="42">
        <f t="shared" si="10"/>
        <v>30</v>
      </c>
      <c r="G104" s="65">
        <v>235</v>
      </c>
      <c r="H104" s="14">
        <v>1</v>
      </c>
      <c r="I104" s="59">
        <f t="shared" si="11"/>
        <v>235</v>
      </c>
      <c r="J104" s="117" t="s">
        <v>548</v>
      </c>
      <c r="K104" s="168" t="s">
        <v>547</v>
      </c>
      <c r="O104" s="1">
        <f>COUNTIF('Sede Med Ok'!$C:$C,'Itapagipe Med OK'!C104) + COUNTIF('Barra Med OK'!$C:$C,'Itapagipe Med OK'!C104) + COUNTIF('Boca do Rio Med OK'!$C:$C,'Itapagipe Med OK'!C104) + COUNTIF('Brotas Med OK'!$C:$C,'Itapagipe Med OK'!C104) + COUNTIF('Cabula Med OK'!$C:$C,'Itapagipe Med OK'!C104) + COUNTIF('Cajazeiras Med OK'!$C:$C,'Itapagipe Med OK'!C104) + COUNTIF('CH Med OK'!$C:$C,'Itapagipe Med OK'!C104) + COUNTIF('Itapuã Med OK'!$C:$C,'Itapagipe Med OK'!C104) + COUNTIF('Liberdade Med OK'!$C:$C,'Itapagipe Med OK'!C104) + COUNTIF('Pau da Lima Med OK'!$C:$C,'Itapagipe Med OK'!C104) + COUNTIF('SCV Med OK'!$C:$C,'Itapagipe Med OK'!C104) + COUNTIF('Subúrbio Med OK'!$C:$C,'Itapagipe Med OK'!C104) + COUNTIF('DVIS Med OK'!$C:$C,'Itapagipe Med OK'!C104) + COUNTIF('CR Med OK'!$C:$C,'Itapagipe Med OK'!C104) + COUNTIF('CCZ Med OK'!$C:$C,'Itapagipe Med OK'!C104) + COUNTIF('DRCA Med OK'!$C:$C,'Itapagipe Med OK'!C104) + COUNTIF('SAMU Med OK'!$C:$C,'Itapagipe Med OK'!C104) + COUNTIF('ESPS Med OK'!$C:$C,'Itapagipe Med OK'!C104) + COUNTIF('LACEM Med OK'!$C:$C,'Itapagipe Med OK'!C104)</f>
        <v>0</v>
      </c>
    </row>
    <row r="105" spans="1:15" ht="13.5" customHeight="1">
      <c r="A105" s="15" t="s">
        <v>18</v>
      </c>
      <c r="B105" s="61">
        <v>45512</v>
      </c>
      <c r="C105" s="14">
        <v>13304</v>
      </c>
      <c r="D105" s="61">
        <v>45658</v>
      </c>
      <c r="E105" s="61">
        <v>45687</v>
      </c>
      <c r="F105" s="42">
        <f t="shared" si="10"/>
        <v>30</v>
      </c>
      <c r="G105" s="65">
        <v>235</v>
      </c>
      <c r="H105" s="14">
        <v>1</v>
      </c>
      <c r="I105" s="59">
        <f t="shared" si="11"/>
        <v>235</v>
      </c>
      <c r="J105" s="117" t="s">
        <v>546</v>
      </c>
      <c r="K105" s="168" t="s">
        <v>545</v>
      </c>
      <c r="O105" s="1">
        <f>COUNTIF('Sede Med Ok'!$C:$C,'Itapagipe Med OK'!C105) + COUNTIF('Barra Med OK'!$C:$C,'Itapagipe Med OK'!C105) + COUNTIF('Boca do Rio Med OK'!$C:$C,'Itapagipe Med OK'!C105) + COUNTIF('Brotas Med OK'!$C:$C,'Itapagipe Med OK'!C105) + COUNTIF('Cabula Med OK'!$C:$C,'Itapagipe Med OK'!C105) + COUNTIF('Cajazeiras Med OK'!$C:$C,'Itapagipe Med OK'!C105) + COUNTIF('CH Med OK'!$C:$C,'Itapagipe Med OK'!C105) + COUNTIF('Itapuã Med OK'!$C:$C,'Itapagipe Med OK'!C105) + COUNTIF('Liberdade Med OK'!$C:$C,'Itapagipe Med OK'!C105) + COUNTIF('Pau da Lima Med OK'!$C:$C,'Itapagipe Med OK'!C105) + COUNTIF('SCV Med OK'!$C:$C,'Itapagipe Med OK'!C105) + COUNTIF('Subúrbio Med OK'!$C:$C,'Itapagipe Med OK'!C105) + COUNTIF('DVIS Med OK'!$C:$C,'Itapagipe Med OK'!C105) + COUNTIF('CR Med OK'!$C:$C,'Itapagipe Med OK'!C105) + COUNTIF('CCZ Med OK'!$C:$C,'Itapagipe Med OK'!C105) + COUNTIF('DRCA Med OK'!$C:$C,'Itapagipe Med OK'!C105) + COUNTIF('SAMU Med OK'!$C:$C,'Itapagipe Med OK'!C105) + COUNTIF('ESPS Med OK'!$C:$C,'Itapagipe Med OK'!C105) + COUNTIF('LACEM Med OK'!$C:$C,'Itapagipe Med OK'!C105)</f>
        <v>0</v>
      </c>
    </row>
    <row r="106" spans="1:15" ht="13.5" customHeight="1">
      <c r="A106" s="15" t="s">
        <v>18</v>
      </c>
      <c r="B106" s="61">
        <v>45512</v>
      </c>
      <c r="C106" s="14">
        <v>13341</v>
      </c>
      <c r="D106" s="61">
        <v>45658</v>
      </c>
      <c r="E106" s="61">
        <v>45687</v>
      </c>
      <c r="F106" s="42">
        <f t="shared" si="10"/>
        <v>30</v>
      </c>
      <c r="G106" s="65">
        <v>235</v>
      </c>
      <c r="H106" s="14">
        <v>1</v>
      </c>
      <c r="I106" s="59">
        <f t="shared" si="11"/>
        <v>235</v>
      </c>
      <c r="J106" s="117" t="s">
        <v>544</v>
      </c>
      <c r="K106" s="168" t="s">
        <v>543</v>
      </c>
      <c r="O106" s="1">
        <f>COUNTIF('Sede Med Ok'!$C:$C,'Itapagipe Med OK'!C106) + COUNTIF('Barra Med OK'!$C:$C,'Itapagipe Med OK'!C106) + COUNTIF('Boca do Rio Med OK'!$C:$C,'Itapagipe Med OK'!C106) + COUNTIF('Brotas Med OK'!$C:$C,'Itapagipe Med OK'!C106) + COUNTIF('Cabula Med OK'!$C:$C,'Itapagipe Med OK'!C106) + COUNTIF('Cajazeiras Med OK'!$C:$C,'Itapagipe Med OK'!C106) + COUNTIF('CH Med OK'!$C:$C,'Itapagipe Med OK'!C106) + COUNTIF('Itapuã Med OK'!$C:$C,'Itapagipe Med OK'!C106) + COUNTIF('Liberdade Med OK'!$C:$C,'Itapagipe Med OK'!C106) + COUNTIF('Pau da Lima Med OK'!$C:$C,'Itapagipe Med OK'!C106) + COUNTIF('SCV Med OK'!$C:$C,'Itapagipe Med OK'!C106) + COUNTIF('Subúrbio Med OK'!$C:$C,'Itapagipe Med OK'!C106) + COUNTIF('DVIS Med OK'!$C:$C,'Itapagipe Med OK'!C106) + COUNTIF('CR Med OK'!$C:$C,'Itapagipe Med OK'!C106) + COUNTIF('CCZ Med OK'!$C:$C,'Itapagipe Med OK'!C106) + COUNTIF('DRCA Med OK'!$C:$C,'Itapagipe Med OK'!C106) + COUNTIF('SAMU Med OK'!$C:$C,'Itapagipe Med OK'!C106) + COUNTIF('ESPS Med OK'!$C:$C,'Itapagipe Med OK'!C106) + COUNTIF('LACEM Med OK'!$C:$C,'Itapagipe Med OK'!C106)</f>
        <v>0</v>
      </c>
    </row>
    <row r="107" spans="1:15" ht="13.5" customHeight="1">
      <c r="A107" s="15" t="s">
        <v>18</v>
      </c>
      <c r="B107" s="61">
        <v>45512</v>
      </c>
      <c r="C107" s="14">
        <v>13245</v>
      </c>
      <c r="D107" s="61">
        <v>45658</v>
      </c>
      <c r="E107" s="61">
        <v>45687</v>
      </c>
      <c r="F107" s="42">
        <f t="shared" si="10"/>
        <v>30</v>
      </c>
      <c r="G107" s="65">
        <v>235</v>
      </c>
      <c r="H107" s="14">
        <v>1</v>
      </c>
      <c r="I107" s="59">
        <f t="shared" si="11"/>
        <v>235</v>
      </c>
      <c r="J107" s="117" t="s">
        <v>542</v>
      </c>
      <c r="K107" s="168" t="s">
        <v>541</v>
      </c>
      <c r="O107" s="1">
        <f>COUNTIF('Sede Med Ok'!$C:$C,'Itapagipe Med OK'!C107) + COUNTIF('Barra Med OK'!$C:$C,'Itapagipe Med OK'!C107) + COUNTIF('Boca do Rio Med OK'!$C:$C,'Itapagipe Med OK'!C107) + COUNTIF('Brotas Med OK'!$C:$C,'Itapagipe Med OK'!C107) + COUNTIF('Cabula Med OK'!$C:$C,'Itapagipe Med OK'!C107) + COUNTIF('Cajazeiras Med OK'!$C:$C,'Itapagipe Med OK'!C107) + COUNTIF('CH Med OK'!$C:$C,'Itapagipe Med OK'!C107) + COUNTIF('Itapuã Med OK'!$C:$C,'Itapagipe Med OK'!C107) + COUNTIF('Liberdade Med OK'!$C:$C,'Itapagipe Med OK'!C107) + COUNTIF('Pau da Lima Med OK'!$C:$C,'Itapagipe Med OK'!C107) + COUNTIF('SCV Med OK'!$C:$C,'Itapagipe Med OK'!C107) + COUNTIF('Subúrbio Med OK'!$C:$C,'Itapagipe Med OK'!C107) + COUNTIF('DVIS Med OK'!$C:$C,'Itapagipe Med OK'!C107) + COUNTIF('CR Med OK'!$C:$C,'Itapagipe Med OK'!C107) + COUNTIF('CCZ Med OK'!$C:$C,'Itapagipe Med OK'!C107) + COUNTIF('DRCA Med OK'!$C:$C,'Itapagipe Med OK'!C107) + COUNTIF('SAMU Med OK'!$C:$C,'Itapagipe Med OK'!C107) + COUNTIF('ESPS Med OK'!$C:$C,'Itapagipe Med OK'!C107) + COUNTIF('LACEM Med OK'!$C:$C,'Itapagipe Med OK'!C107)</f>
        <v>0</v>
      </c>
    </row>
    <row r="108" spans="1:15" ht="13.5" customHeight="1">
      <c r="A108" s="141" t="s">
        <v>18</v>
      </c>
      <c r="B108" s="61">
        <v>45512</v>
      </c>
      <c r="C108" s="14">
        <v>13779</v>
      </c>
      <c r="D108" s="61">
        <v>45658</v>
      </c>
      <c r="E108" s="61">
        <v>45687</v>
      </c>
      <c r="F108" s="138">
        <f t="shared" si="10"/>
        <v>30</v>
      </c>
      <c r="G108" s="258">
        <v>235</v>
      </c>
      <c r="H108" s="14">
        <v>1</v>
      </c>
      <c r="I108" s="59">
        <f t="shared" si="11"/>
        <v>235</v>
      </c>
      <c r="J108" s="262" t="s">
        <v>540</v>
      </c>
      <c r="K108" s="168" t="s">
        <v>539</v>
      </c>
      <c r="O108" s="1">
        <f>COUNTIF('Sede Med Ok'!$C:$C,'Itapagipe Med OK'!C108) + COUNTIF('Barra Med OK'!$C:$C,'Itapagipe Med OK'!C108) + COUNTIF('Boca do Rio Med OK'!$C:$C,'Itapagipe Med OK'!C108) + COUNTIF('Brotas Med OK'!$C:$C,'Itapagipe Med OK'!C108) + COUNTIF('Cabula Med OK'!$C:$C,'Itapagipe Med OK'!C108) + COUNTIF('Cajazeiras Med OK'!$C:$C,'Itapagipe Med OK'!C108) + COUNTIF('CH Med OK'!$C:$C,'Itapagipe Med OK'!C108) + COUNTIF('Itapuã Med OK'!$C:$C,'Itapagipe Med OK'!C108) + COUNTIF('Liberdade Med OK'!$C:$C,'Itapagipe Med OK'!C108) + COUNTIF('Pau da Lima Med OK'!$C:$C,'Itapagipe Med OK'!C108) + COUNTIF('SCV Med OK'!$C:$C,'Itapagipe Med OK'!C108) + COUNTIF('Subúrbio Med OK'!$C:$C,'Itapagipe Med OK'!C108) + COUNTIF('DVIS Med OK'!$C:$C,'Itapagipe Med OK'!C108) + COUNTIF('CR Med OK'!$C:$C,'Itapagipe Med OK'!C108) + COUNTIF('CCZ Med OK'!$C:$C,'Itapagipe Med OK'!C108) + COUNTIF('DRCA Med OK'!$C:$C,'Itapagipe Med OK'!C108) + COUNTIF('SAMU Med OK'!$C:$C,'Itapagipe Med OK'!C108) + COUNTIF('ESPS Med OK'!$C:$C,'Itapagipe Med OK'!C108) + COUNTIF('LACEM Med OK'!$C:$C,'Itapagipe Med OK'!C108)</f>
        <v>0</v>
      </c>
    </row>
    <row r="109" spans="1:15" ht="13.5" customHeight="1">
      <c r="A109" s="15" t="s">
        <v>18</v>
      </c>
      <c r="B109" s="61">
        <v>45512</v>
      </c>
      <c r="C109" s="14">
        <v>13794</v>
      </c>
      <c r="D109" s="61">
        <v>45658</v>
      </c>
      <c r="E109" s="61">
        <v>45687</v>
      </c>
      <c r="F109" s="42">
        <f t="shared" si="10"/>
        <v>30</v>
      </c>
      <c r="G109" s="65">
        <v>235</v>
      </c>
      <c r="H109" s="14">
        <v>1</v>
      </c>
      <c r="I109" s="109">
        <f t="shared" si="11"/>
        <v>235</v>
      </c>
      <c r="J109" s="117" t="s">
        <v>538</v>
      </c>
      <c r="K109" s="260" t="s">
        <v>528</v>
      </c>
      <c r="O109" s="1">
        <f>COUNTIF('Sede Med Ok'!$C:$C,'Itapagipe Med OK'!C109) + COUNTIF('Barra Med OK'!$C:$C,'Itapagipe Med OK'!C109) + COUNTIF('Boca do Rio Med OK'!$C:$C,'Itapagipe Med OK'!C109) + COUNTIF('Brotas Med OK'!$C:$C,'Itapagipe Med OK'!C109) + COUNTIF('Cabula Med OK'!$C:$C,'Itapagipe Med OK'!C109) + COUNTIF('Cajazeiras Med OK'!$C:$C,'Itapagipe Med OK'!C109) + COUNTIF('CH Med OK'!$C:$C,'Itapagipe Med OK'!C109) + COUNTIF('Itapuã Med OK'!$C:$C,'Itapagipe Med OK'!C109) + COUNTIF('Liberdade Med OK'!$C:$C,'Itapagipe Med OK'!C109) + COUNTIF('Pau da Lima Med OK'!$C:$C,'Itapagipe Med OK'!C109) + COUNTIF('SCV Med OK'!$C:$C,'Itapagipe Med OK'!C109) + COUNTIF('Subúrbio Med OK'!$C:$C,'Itapagipe Med OK'!C109) + COUNTIF('DVIS Med OK'!$C:$C,'Itapagipe Med OK'!C109) + COUNTIF('CR Med OK'!$C:$C,'Itapagipe Med OK'!C109) + COUNTIF('CCZ Med OK'!$C:$C,'Itapagipe Med OK'!C109) + COUNTIF('DRCA Med OK'!$C:$C,'Itapagipe Med OK'!C109) + COUNTIF('SAMU Med OK'!$C:$C,'Itapagipe Med OK'!C109) + COUNTIF('ESPS Med OK'!$C:$C,'Itapagipe Med OK'!C109) + COUNTIF('LACEM Med OK'!$C:$C,'Itapagipe Med OK'!C109)</f>
        <v>0</v>
      </c>
    </row>
    <row r="110" spans="1:15" ht="13.5" customHeight="1">
      <c r="A110" s="15" t="s">
        <v>18</v>
      </c>
      <c r="B110" s="61">
        <v>45512</v>
      </c>
      <c r="C110" s="14">
        <v>13778</v>
      </c>
      <c r="D110" s="61">
        <v>45658</v>
      </c>
      <c r="E110" s="61">
        <v>45687</v>
      </c>
      <c r="F110" s="42">
        <f t="shared" si="10"/>
        <v>30</v>
      </c>
      <c r="G110" s="65">
        <v>235</v>
      </c>
      <c r="H110" s="14">
        <v>1</v>
      </c>
      <c r="I110" s="109">
        <f t="shared" si="11"/>
        <v>235</v>
      </c>
      <c r="J110" s="261" t="s">
        <v>537</v>
      </c>
      <c r="K110" s="260" t="s">
        <v>528</v>
      </c>
      <c r="O110" s="1">
        <f>COUNTIF('Sede Med Ok'!$C:$C,'Itapagipe Med OK'!C110) + COUNTIF('Barra Med OK'!$C:$C,'Itapagipe Med OK'!C110) + COUNTIF('Boca do Rio Med OK'!$C:$C,'Itapagipe Med OK'!C110) + COUNTIF('Brotas Med OK'!$C:$C,'Itapagipe Med OK'!C110) + COUNTIF('Cabula Med OK'!$C:$C,'Itapagipe Med OK'!C110) + COUNTIF('Cajazeiras Med OK'!$C:$C,'Itapagipe Med OK'!C110) + COUNTIF('CH Med OK'!$C:$C,'Itapagipe Med OK'!C110) + COUNTIF('Itapuã Med OK'!$C:$C,'Itapagipe Med OK'!C110) + COUNTIF('Liberdade Med OK'!$C:$C,'Itapagipe Med OK'!C110) + COUNTIF('Pau da Lima Med OK'!$C:$C,'Itapagipe Med OK'!C110) + COUNTIF('SCV Med OK'!$C:$C,'Itapagipe Med OK'!C110) + COUNTIF('Subúrbio Med OK'!$C:$C,'Itapagipe Med OK'!C110) + COUNTIF('DVIS Med OK'!$C:$C,'Itapagipe Med OK'!C110) + COUNTIF('CR Med OK'!$C:$C,'Itapagipe Med OK'!C110) + COUNTIF('CCZ Med OK'!$C:$C,'Itapagipe Med OK'!C110) + COUNTIF('DRCA Med OK'!$C:$C,'Itapagipe Med OK'!C110) + COUNTIF('SAMU Med OK'!$C:$C,'Itapagipe Med OK'!C110) + COUNTIF('ESPS Med OK'!$C:$C,'Itapagipe Med OK'!C110) + COUNTIF('LACEM Med OK'!$C:$C,'Itapagipe Med OK'!C110)</f>
        <v>0</v>
      </c>
    </row>
    <row r="111" spans="1:15" ht="13.5" customHeight="1">
      <c r="A111" s="15" t="s">
        <v>18</v>
      </c>
      <c r="B111" s="61">
        <v>45512</v>
      </c>
      <c r="C111" s="14">
        <v>13744</v>
      </c>
      <c r="D111" s="61">
        <v>45658</v>
      </c>
      <c r="E111" s="61">
        <v>45687</v>
      </c>
      <c r="F111" s="42">
        <f t="shared" si="10"/>
        <v>30</v>
      </c>
      <c r="G111" s="65">
        <v>235</v>
      </c>
      <c r="H111" s="14">
        <v>1</v>
      </c>
      <c r="I111" s="109">
        <f t="shared" si="11"/>
        <v>235</v>
      </c>
      <c r="J111" s="261" t="s">
        <v>536</v>
      </c>
      <c r="K111" s="260" t="s">
        <v>528</v>
      </c>
      <c r="O111" s="1">
        <f>COUNTIF('Sede Med Ok'!$C:$C,'Itapagipe Med OK'!C111) + COUNTIF('Barra Med OK'!$C:$C,'Itapagipe Med OK'!C111) + COUNTIF('Boca do Rio Med OK'!$C:$C,'Itapagipe Med OK'!C111) + COUNTIF('Brotas Med OK'!$C:$C,'Itapagipe Med OK'!C111) + COUNTIF('Cabula Med OK'!$C:$C,'Itapagipe Med OK'!C111) + COUNTIF('Cajazeiras Med OK'!$C:$C,'Itapagipe Med OK'!C111) + COUNTIF('CH Med OK'!$C:$C,'Itapagipe Med OK'!C111) + COUNTIF('Itapuã Med OK'!$C:$C,'Itapagipe Med OK'!C111) + COUNTIF('Liberdade Med OK'!$C:$C,'Itapagipe Med OK'!C111) + COUNTIF('Pau da Lima Med OK'!$C:$C,'Itapagipe Med OK'!C111) + COUNTIF('SCV Med OK'!$C:$C,'Itapagipe Med OK'!C111) + COUNTIF('Subúrbio Med OK'!$C:$C,'Itapagipe Med OK'!C111) + COUNTIF('DVIS Med OK'!$C:$C,'Itapagipe Med OK'!C111) + COUNTIF('CR Med OK'!$C:$C,'Itapagipe Med OK'!C111) + COUNTIF('CCZ Med OK'!$C:$C,'Itapagipe Med OK'!C111) + COUNTIF('DRCA Med OK'!$C:$C,'Itapagipe Med OK'!C111) + COUNTIF('SAMU Med OK'!$C:$C,'Itapagipe Med OK'!C111) + COUNTIF('ESPS Med OK'!$C:$C,'Itapagipe Med OK'!C111) + COUNTIF('LACEM Med OK'!$C:$C,'Itapagipe Med OK'!C111)</f>
        <v>0</v>
      </c>
    </row>
    <row r="112" spans="1:15" ht="13.5" customHeight="1">
      <c r="A112" s="15" t="s">
        <v>18</v>
      </c>
      <c r="B112" s="61">
        <v>45512</v>
      </c>
      <c r="C112" s="14">
        <v>13777</v>
      </c>
      <c r="D112" s="61">
        <v>45658</v>
      </c>
      <c r="E112" s="61">
        <v>45687</v>
      </c>
      <c r="F112" s="42">
        <f t="shared" si="10"/>
        <v>30</v>
      </c>
      <c r="G112" s="65">
        <v>235</v>
      </c>
      <c r="H112" s="14">
        <v>1</v>
      </c>
      <c r="I112" s="109">
        <f t="shared" si="11"/>
        <v>235</v>
      </c>
      <c r="J112" s="261" t="s">
        <v>535</v>
      </c>
      <c r="K112" s="260" t="s">
        <v>528</v>
      </c>
      <c r="O112" s="1">
        <f>COUNTIF('Sede Med Ok'!$C:$C,'Itapagipe Med OK'!C112) + COUNTIF('Barra Med OK'!$C:$C,'Itapagipe Med OK'!C112) + COUNTIF('Boca do Rio Med OK'!$C:$C,'Itapagipe Med OK'!C112) + COUNTIF('Brotas Med OK'!$C:$C,'Itapagipe Med OK'!C112) + COUNTIF('Cabula Med OK'!$C:$C,'Itapagipe Med OK'!C112) + COUNTIF('Cajazeiras Med OK'!$C:$C,'Itapagipe Med OK'!C112) + COUNTIF('CH Med OK'!$C:$C,'Itapagipe Med OK'!C112) + COUNTIF('Itapuã Med OK'!$C:$C,'Itapagipe Med OK'!C112) + COUNTIF('Liberdade Med OK'!$C:$C,'Itapagipe Med OK'!C112) + COUNTIF('Pau da Lima Med OK'!$C:$C,'Itapagipe Med OK'!C112) + COUNTIF('SCV Med OK'!$C:$C,'Itapagipe Med OK'!C112) + COUNTIF('Subúrbio Med OK'!$C:$C,'Itapagipe Med OK'!C112) + COUNTIF('DVIS Med OK'!$C:$C,'Itapagipe Med OK'!C112) + COUNTIF('CR Med OK'!$C:$C,'Itapagipe Med OK'!C112) + COUNTIF('CCZ Med OK'!$C:$C,'Itapagipe Med OK'!C112) + COUNTIF('DRCA Med OK'!$C:$C,'Itapagipe Med OK'!C112) + COUNTIF('SAMU Med OK'!$C:$C,'Itapagipe Med OK'!C112) + COUNTIF('ESPS Med OK'!$C:$C,'Itapagipe Med OK'!C112) + COUNTIF('LACEM Med OK'!$C:$C,'Itapagipe Med OK'!C112)</f>
        <v>0</v>
      </c>
    </row>
    <row r="113" spans="1:15" ht="13.5" customHeight="1">
      <c r="A113" s="15" t="s">
        <v>18</v>
      </c>
      <c r="B113" s="61">
        <v>45512</v>
      </c>
      <c r="C113" s="14">
        <v>13776</v>
      </c>
      <c r="D113" s="61">
        <v>45658</v>
      </c>
      <c r="E113" s="61">
        <v>45687</v>
      </c>
      <c r="F113" s="42">
        <f t="shared" si="10"/>
        <v>30</v>
      </c>
      <c r="G113" s="65">
        <v>235</v>
      </c>
      <c r="H113" s="14">
        <v>1</v>
      </c>
      <c r="I113" s="109">
        <f t="shared" si="11"/>
        <v>235</v>
      </c>
      <c r="J113" s="261" t="s">
        <v>534</v>
      </c>
      <c r="K113" s="260" t="s">
        <v>528</v>
      </c>
      <c r="O113" s="1">
        <f>COUNTIF('Sede Med Ok'!$C:$C,'Itapagipe Med OK'!C113) + COUNTIF('Barra Med OK'!$C:$C,'Itapagipe Med OK'!C113) + COUNTIF('Boca do Rio Med OK'!$C:$C,'Itapagipe Med OK'!C113) + COUNTIF('Brotas Med OK'!$C:$C,'Itapagipe Med OK'!C113) + COUNTIF('Cabula Med OK'!$C:$C,'Itapagipe Med OK'!C113) + COUNTIF('Cajazeiras Med OK'!$C:$C,'Itapagipe Med OK'!C113) + COUNTIF('CH Med OK'!$C:$C,'Itapagipe Med OK'!C113) + COUNTIF('Itapuã Med OK'!$C:$C,'Itapagipe Med OK'!C113) + COUNTIF('Liberdade Med OK'!$C:$C,'Itapagipe Med OK'!C113) + COUNTIF('Pau da Lima Med OK'!$C:$C,'Itapagipe Med OK'!C113) + COUNTIF('SCV Med OK'!$C:$C,'Itapagipe Med OK'!C113) + COUNTIF('Subúrbio Med OK'!$C:$C,'Itapagipe Med OK'!C113) + COUNTIF('DVIS Med OK'!$C:$C,'Itapagipe Med OK'!C113) + COUNTIF('CR Med OK'!$C:$C,'Itapagipe Med OK'!C113) + COUNTIF('CCZ Med OK'!$C:$C,'Itapagipe Med OK'!C113) + COUNTIF('DRCA Med OK'!$C:$C,'Itapagipe Med OK'!C113) + COUNTIF('SAMU Med OK'!$C:$C,'Itapagipe Med OK'!C113) + COUNTIF('ESPS Med OK'!$C:$C,'Itapagipe Med OK'!C113) + COUNTIF('LACEM Med OK'!$C:$C,'Itapagipe Med OK'!C113)</f>
        <v>0</v>
      </c>
    </row>
    <row r="114" spans="1:15" ht="13.5" customHeight="1">
      <c r="A114" s="15" t="s">
        <v>18</v>
      </c>
      <c r="B114" s="61">
        <v>45512</v>
      </c>
      <c r="C114" s="14">
        <v>13747</v>
      </c>
      <c r="D114" s="61">
        <v>45658</v>
      </c>
      <c r="E114" s="61">
        <v>45687</v>
      </c>
      <c r="F114" s="42">
        <f t="shared" si="10"/>
        <v>30</v>
      </c>
      <c r="G114" s="65">
        <v>235</v>
      </c>
      <c r="H114" s="14">
        <v>1</v>
      </c>
      <c r="I114" s="109">
        <f t="shared" si="11"/>
        <v>235</v>
      </c>
      <c r="J114" s="261" t="s">
        <v>533</v>
      </c>
      <c r="K114" s="260" t="s">
        <v>528</v>
      </c>
      <c r="O114" s="1">
        <f>COUNTIF('Sede Med Ok'!$C:$C,'Itapagipe Med OK'!C114) + COUNTIF('Barra Med OK'!$C:$C,'Itapagipe Med OK'!C114) + COUNTIF('Boca do Rio Med OK'!$C:$C,'Itapagipe Med OK'!C114) + COUNTIF('Brotas Med OK'!$C:$C,'Itapagipe Med OK'!C114) + COUNTIF('Cabula Med OK'!$C:$C,'Itapagipe Med OK'!C114) + COUNTIF('Cajazeiras Med OK'!$C:$C,'Itapagipe Med OK'!C114) + COUNTIF('CH Med OK'!$C:$C,'Itapagipe Med OK'!C114) + COUNTIF('Itapuã Med OK'!$C:$C,'Itapagipe Med OK'!C114) + COUNTIF('Liberdade Med OK'!$C:$C,'Itapagipe Med OK'!C114) + COUNTIF('Pau da Lima Med OK'!$C:$C,'Itapagipe Med OK'!C114) + COUNTIF('SCV Med OK'!$C:$C,'Itapagipe Med OK'!C114) + COUNTIF('Subúrbio Med OK'!$C:$C,'Itapagipe Med OK'!C114) + COUNTIF('DVIS Med OK'!$C:$C,'Itapagipe Med OK'!C114) + COUNTIF('CR Med OK'!$C:$C,'Itapagipe Med OK'!C114) + COUNTIF('CCZ Med OK'!$C:$C,'Itapagipe Med OK'!C114) + COUNTIF('DRCA Med OK'!$C:$C,'Itapagipe Med OK'!C114) + COUNTIF('SAMU Med OK'!$C:$C,'Itapagipe Med OK'!C114) + COUNTIF('ESPS Med OK'!$C:$C,'Itapagipe Med OK'!C114) + COUNTIF('LACEM Med OK'!$C:$C,'Itapagipe Med OK'!C114)</f>
        <v>0</v>
      </c>
    </row>
    <row r="115" spans="1:15" ht="13.5" customHeight="1">
      <c r="A115" s="15" t="s">
        <v>18</v>
      </c>
      <c r="B115" s="61">
        <v>45512</v>
      </c>
      <c r="C115" s="14">
        <v>13745</v>
      </c>
      <c r="D115" s="61">
        <v>45658</v>
      </c>
      <c r="E115" s="61">
        <v>45687</v>
      </c>
      <c r="F115" s="42">
        <f t="shared" si="10"/>
        <v>30</v>
      </c>
      <c r="G115" s="65">
        <v>235</v>
      </c>
      <c r="H115" s="14">
        <v>1</v>
      </c>
      <c r="I115" s="109">
        <f t="shared" si="11"/>
        <v>235</v>
      </c>
      <c r="J115" s="117" t="s">
        <v>532</v>
      </c>
      <c r="K115" s="260" t="s">
        <v>528</v>
      </c>
      <c r="O115" s="1">
        <f>COUNTIF('Sede Med Ok'!$C:$C,'Itapagipe Med OK'!C115) + COUNTIF('Barra Med OK'!$C:$C,'Itapagipe Med OK'!C115) + COUNTIF('Boca do Rio Med OK'!$C:$C,'Itapagipe Med OK'!C115) + COUNTIF('Brotas Med OK'!$C:$C,'Itapagipe Med OK'!C115) + COUNTIF('Cabula Med OK'!$C:$C,'Itapagipe Med OK'!C115) + COUNTIF('Cajazeiras Med OK'!$C:$C,'Itapagipe Med OK'!C115) + COUNTIF('CH Med OK'!$C:$C,'Itapagipe Med OK'!C115) + COUNTIF('Itapuã Med OK'!$C:$C,'Itapagipe Med OK'!C115) + COUNTIF('Liberdade Med OK'!$C:$C,'Itapagipe Med OK'!C115) + COUNTIF('Pau da Lima Med OK'!$C:$C,'Itapagipe Med OK'!C115) + COUNTIF('SCV Med OK'!$C:$C,'Itapagipe Med OK'!C115) + COUNTIF('Subúrbio Med OK'!$C:$C,'Itapagipe Med OK'!C115) + COUNTIF('DVIS Med OK'!$C:$C,'Itapagipe Med OK'!C115) + COUNTIF('CR Med OK'!$C:$C,'Itapagipe Med OK'!C115) + COUNTIF('CCZ Med OK'!$C:$C,'Itapagipe Med OK'!C115) + COUNTIF('DRCA Med OK'!$C:$C,'Itapagipe Med OK'!C115) + COUNTIF('SAMU Med OK'!$C:$C,'Itapagipe Med OK'!C115) + COUNTIF('ESPS Med OK'!$C:$C,'Itapagipe Med OK'!C115) + COUNTIF('LACEM Med OK'!$C:$C,'Itapagipe Med OK'!C115)</f>
        <v>0</v>
      </c>
    </row>
    <row r="116" spans="1:15" ht="13.5" customHeight="1">
      <c r="A116" s="15" t="s">
        <v>18</v>
      </c>
      <c r="B116" s="61">
        <v>45512</v>
      </c>
      <c r="C116" s="14">
        <v>13743</v>
      </c>
      <c r="D116" s="61">
        <v>45658</v>
      </c>
      <c r="E116" s="61">
        <v>45687</v>
      </c>
      <c r="F116" s="42">
        <f t="shared" si="10"/>
        <v>30</v>
      </c>
      <c r="G116" s="65">
        <v>235</v>
      </c>
      <c r="H116" s="14">
        <v>1</v>
      </c>
      <c r="I116" s="109">
        <f t="shared" si="11"/>
        <v>235</v>
      </c>
      <c r="J116" s="117" t="s">
        <v>531</v>
      </c>
      <c r="K116" s="260" t="s">
        <v>528</v>
      </c>
      <c r="O116" s="1">
        <f>COUNTIF('Sede Med Ok'!$C:$C,'Itapagipe Med OK'!C116) + COUNTIF('Barra Med OK'!$C:$C,'Itapagipe Med OK'!C116) + COUNTIF('Boca do Rio Med OK'!$C:$C,'Itapagipe Med OK'!C116) + COUNTIF('Brotas Med OK'!$C:$C,'Itapagipe Med OK'!C116) + COUNTIF('Cabula Med OK'!$C:$C,'Itapagipe Med OK'!C116) + COUNTIF('Cajazeiras Med OK'!$C:$C,'Itapagipe Med OK'!C116) + COUNTIF('CH Med OK'!$C:$C,'Itapagipe Med OK'!C116) + COUNTIF('Itapuã Med OK'!$C:$C,'Itapagipe Med OK'!C116) + COUNTIF('Liberdade Med OK'!$C:$C,'Itapagipe Med OK'!C116) + COUNTIF('Pau da Lima Med OK'!$C:$C,'Itapagipe Med OK'!C116) + COUNTIF('SCV Med OK'!$C:$C,'Itapagipe Med OK'!C116) + COUNTIF('Subúrbio Med OK'!$C:$C,'Itapagipe Med OK'!C116) + COUNTIF('DVIS Med OK'!$C:$C,'Itapagipe Med OK'!C116) + COUNTIF('CR Med OK'!$C:$C,'Itapagipe Med OK'!C116) + COUNTIF('CCZ Med OK'!$C:$C,'Itapagipe Med OK'!C116) + COUNTIF('DRCA Med OK'!$C:$C,'Itapagipe Med OK'!C116) + COUNTIF('SAMU Med OK'!$C:$C,'Itapagipe Med OK'!C116) + COUNTIF('ESPS Med OK'!$C:$C,'Itapagipe Med OK'!C116) + COUNTIF('LACEM Med OK'!$C:$C,'Itapagipe Med OK'!C116)</f>
        <v>0</v>
      </c>
    </row>
    <row r="117" spans="1:15" ht="13.5" customHeight="1">
      <c r="A117" s="15" t="s">
        <v>18</v>
      </c>
      <c r="B117" s="61">
        <v>45512</v>
      </c>
      <c r="C117" s="14">
        <v>13738</v>
      </c>
      <c r="D117" s="61">
        <v>45658</v>
      </c>
      <c r="E117" s="61">
        <v>45687</v>
      </c>
      <c r="F117" s="42">
        <f t="shared" si="10"/>
        <v>30</v>
      </c>
      <c r="G117" s="65">
        <v>235</v>
      </c>
      <c r="H117" s="14">
        <v>1</v>
      </c>
      <c r="I117" s="109">
        <f t="shared" si="11"/>
        <v>235</v>
      </c>
      <c r="J117" s="117" t="s">
        <v>530</v>
      </c>
      <c r="K117" s="260" t="s">
        <v>528</v>
      </c>
      <c r="O117" s="1">
        <f>COUNTIF('Sede Med Ok'!$C:$C,'Itapagipe Med OK'!C117) + COUNTIF('Barra Med OK'!$C:$C,'Itapagipe Med OK'!C117) + COUNTIF('Boca do Rio Med OK'!$C:$C,'Itapagipe Med OK'!C117) + COUNTIF('Brotas Med OK'!$C:$C,'Itapagipe Med OK'!C117) + COUNTIF('Cabula Med OK'!$C:$C,'Itapagipe Med OK'!C117) + COUNTIF('Cajazeiras Med OK'!$C:$C,'Itapagipe Med OK'!C117) + COUNTIF('CH Med OK'!$C:$C,'Itapagipe Med OK'!C117) + COUNTIF('Itapuã Med OK'!$C:$C,'Itapagipe Med OK'!C117) + COUNTIF('Liberdade Med OK'!$C:$C,'Itapagipe Med OK'!C117) + COUNTIF('Pau da Lima Med OK'!$C:$C,'Itapagipe Med OK'!C117) + COUNTIF('SCV Med OK'!$C:$C,'Itapagipe Med OK'!C117) + COUNTIF('Subúrbio Med OK'!$C:$C,'Itapagipe Med OK'!C117) + COUNTIF('DVIS Med OK'!$C:$C,'Itapagipe Med OK'!C117) + COUNTIF('CR Med OK'!$C:$C,'Itapagipe Med OK'!C117) + COUNTIF('CCZ Med OK'!$C:$C,'Itapagipe Med OK'!C117) + COUNTIF('DRCA Med OK'!$C:$C,'Itapagipe Med OK'!C117) + COUNTIF('SAMU Med OK'!$C:$C,'Itapagipe Med OK'!C117) + COUNTIF('ESPS Med OK'!$C:$C,'Itapagipe Med OK'!C117) + COUNTIF('LACEM Med OK'!$C:$C,'Itapagipe Med OK'!C117)</f>
        <v>0</v>
      </c>
    </row>
    <row r="118" spans="1:15" ht="13.5" customHeight="1">
      <c r="A118" s="15" t="s">
        <v>17</v>
      </c>
      <c r="B118" s="61">
        <v>45512</v>
      </c>
      <c r="C118" s="14">
        <v>13649</v>
      </c>
      <c r="D118" s="61">
        <v>45658</v>
      </c>
      <c r="E118" s="61">
        <v>45687</v>
      </c>
      <c r="F118" s="42">
        <f t="shared" si="10"/>
        <v>30</v>
      </c>
      <c r="G118" s="65">
        <v>238</v>
      </c>
      <c r="H118" s="14">
        <v>1</v>
      </c>
      <c r="I118" s="109">
        <f t="shared" si="11"/>
        <v>238</v>
      </c>
      <c r="J118" s="261" t="s">
        <v>529</v>
      </c>
      <c r="K118" s="260" t="s">
        <v>528</v>
      </c>
      <c r="O118" s="1">
        <f>COUNTIF('Sede Med Ok'!$C:$C,'Itapagipe Med OK'!C118) + COUNTIF('Barra Med OK'!$C:$C,'Itapagipe Med OK'!C118) + COUNTIF('Boca do Rio Med OK'!$C:$C,'Itapagipe Med OK'!C118) + COUNTIF('Brotas Med OK'!$C:$C,'Itapagipe Med OK'!C118) + COUNTIF('Cabula Med OK'!$C:$C,'Itapagipe Med OK'!C118) + COUNTIF('Cajazeiras Med OK'!$C:$C,'Itapagipe Med OK'!C118) + COUNTIF('CH Med OK'!$C:$C,'Itapagipe Med OK'!C118) + COUNTIF('Itapuã Med OK'!$C:$C,'Itapagipe Med OK'!C118) + COUNTIF('Liberdade Med OK'!$C:$C,'Itapagipe Med OK'!C118) + COUNTIF('Pau da Lima Med OK'!$C:$C,'Itapagipe Med OK'!C118) + COUNTIF('SCV Med OK'!$C:$C,'Itapagipe Med OK'!C118) + COUNTIF('Subúrbio Med OK'!$C:$C,'Itapagipe Med OK'!C118) + COUNTIF('DVIS Med OK'!$C:$C,'Itapagipe Med OK'!C118) + COUNTIF('CR Med OK'!$C:$C,'Itapagipe Med OK'!C118) + COUNTIF('CCZ Med OK'!$C:$C,'Itapagipe Med OK'!C118) + COUNTIF('DRCA Med OK'!$C:$C,'Itapagipe Med OK'!C118) + COUNTIF('SAMU Med OK'!$C:$C,'Itapagipe Med OK'!C118) + COUNTIF('ESPS Med OK'!$C:$C,'Itapagipe Med OK'!C118) + COUNTIF('LACEM Med OK'!$C:$C,'Itapagipe Med OK'!C118)</f>
        <v>0</v>
      </c>
    </row>
    <row r="119" spans="1:15" ht="13.5" customHeight="1">
      <c r="A119" s="15"/>
      <c r="B119" s="61"/>
      <c r="C119" s="69"/>
      <c r="D119" s="15"/>
      <c r="E119" s="15"/>
      <c r="F119" s="15"/>
      <c r="G119" s="15"/>
      <c r="H119" s="15"/>
      <c r="I119" s="59">
        <f t="shared" si="11"/>
        <v>0</v>
      </c>
      <c r="J119" s="132"/>
      <c r="K119" s="14"/>
      <c r="O119" s="1">
        <f>COUNTIF('Sede Med Ok'!$C:$C,'Itapagipe Med OK'!C119) + COUNTIF('Barra Med OK'!$C:$C,'Itapagipe Med OK'!C119) + COUNTIF('Boca do Rio Med OK'!$C:$C,'Itapagipe Med OK'!C119) + COUNTIF('Brotas Med OK'!$C:$C,'Itapagipe Med OK'!C119) + COUNTIF('Cabula Med OK'!$C:$C,'Itapagipe Med OK'!C119) + COUNTIF('Cajazeiras Med OK'!$C:$C,'Itapagipe Med OK'!C119) + COUNTIF('CH Med OK'!$C:$C,'Itapagipe Med OK'!C119) + COUNTIF('Itapuã Med OK'!$C:$C,'Itapagipe Med OK'!C119) + COUNTIF('Liberdade Med OK'!$C:$C,'Itapagipe Med OK'!C119) + COUNTIF('Pau da Lima Med OK'!$C:$C,'Itapagipe Med OK'!C119) + COUNTIF('SCV Med OK'!$C:$C,'Itapagipe Med OK'!C119) + COUNTIF('Subúrbio Med OK'!$C:$C,'Itapagipe Med OK'!C119) + COUNTIF('DVIS Med OK'!$C:$C,'Itapagipe Med OK'!C119) + COUNTIF('CR Med OK'!$C:$C,'Itapagipe Med OK'!C119) + COUNTIF('CCZ Med OK'!$C:$C,'Itapagipe Med OK'!C119) + COUNTIF('DRCA Med OK'!$C:$C,'Itapagipe Med OK'!C119) + COUNTIF('SAMU Med OK'!$C:$C,'Itapagipe Med OK'!C119) + COUNTIF('ESPS Med OK'!$C:$C,'Itapagipe Med OK'!C119) + COUNTIF('LACEM Med OK'!$C:$C,'Itapagipe Med OK'!C119)</f>
        <v>0</v>
      </c>
    </row>
    <row r="120" spans="1:15" ht="13.5" customHeight="1">
      <c r="A120" s="38" t="s">
        <v>527</v>
      </c>
      <c r="B120" s="99"/>
      <c r="C120" s="98"/>
      <c r="D120" s="36"/>
      <c r="E120" s="36"/>
      <c r="F120" s="37"/>
      <c r="G120" s="36"/>
      <c r="H120" s="11">
        <f>SUM(H96:H119)</f>
        <v>23</v>
      </c>
      <c r="I120" s="27">
        <f>SUM(I96:I119)</f>
        <v>5408</v>
      </c>
      <c r="J120" s="35"/>
      <c r="K120" s="107"/>
      <c r="O120" s="1">
        <f>COUNTIF('Sede Med Ok'!$C:$C,'Itapagipe Med OK'!C120) + COUNTIF('Barra Med OK'!$C:$C,'Itapagipe Med OK'!C120) + COUNTIF('Boca do Rio Med OK'!$C:$C,'Itapagipe Med OK'!C120) + COUNTIF('Brotas Med OK'!$C:$C,'Itapagipe Med OK'!C120) + COUNTIF('Cabula Med OK'!$C:$C,'Itapagipe Med OK'!C120) + COUNTIF('Cajazeiras Med OK'!$C:$C,'Itapagipe Med OK'!C120) + COUNTIF('CH Med OK'!$C:$C,'Itapagipe Med OK'!C120) + COUNTIF('Itapuã Med OK'!$C:$C,'Itapagipe Med OK'!C120) + COUNTIF('Liberdade Med OK'!$C:$C,'Itapagipe Med OK'!C120) + COUNTIF('Pau da Lima Med OK'!$C:$C,'Itapagipe Med OK'!C120) + COUNTIF('SCV Med OK'!$C:$C,'Itapagipe Med OK'!C120) + COUNTIF('Subúrbio Med OK'!$C:$C,'Itapagipe Med OK'!C120) + COUNTIF('DVIS Med OK'!$C:$C,'Itapagipe Med OK'!C120) + COUNTIF('CR Med OK'!$C:$C,'Itapagipe Med OK'!C120) + COUNTIF('CCZ Med OK'!$C:$C,'Itapagipe Med OK'!C120) + COUNTIF('DRCA Med OK'!$C:$C,'Itapagipe Med OK'!C120) + COUNTIF('SAMU Med OK'!$C:$C,'Itapagipe Med OK'!C120) + COUNTIF('ESPS Med OK'!$C:$C,'Itapagipe Med OK'!C120) + COUNTIF('LACEM Med OK'!$C:$C,'Itapagipe Med OK'!C120)</f>
        <v>0</v>
      </c>
    </row>
    <row r="121" spans="1:15" ht="13.5" customHeight="1">
      <c r="A121" s="29"/>
      <c r="B121" s="72"/>
      <c r="C121" s="259"/>
      <c r="D121" s="33"/>
      <c r="E121" s="33"/>
      <c r="F121" s="34"/>
      <c r="G121" s="33"/>
      <c r="H121" s="32"/>
      <c r="I121" s="116"/>
      <c r="J121" s="30"/>
      <c r="K121" s="70"/>
      <c r="O121" s="1">
        <f>COUNTIF('Sede Med Ok'!$C:$C,'Itapagipe Med OK'!C121) + COUNTIF('Barra Med OK'!$C:$C,'Itapagipe Med OK'!C121) + COUNTIF('Boca do Rio Med OK'!$C:$C,'Itapagipe Med OK'!C121) + COUNTIF('Brotas Med OK'!$C:$C,'Itapagipe Med OK'!C121) + COUNTIF('Cabula Med OK'!$C:$C,'Itapagipe Med OK'!C121) + COUNTIF('Cajazeiras Med OK'!$C:$C,'Itapagipe Med OK'!C121) + COUNTIF('CH Med OK'!$C:$C,'Itapagipe Med OK'!C121) + COUNTIF('Itapuã Med OK'!$C:$C,'Itapagipe Med OK'!C121) + COUNTIF('Liberdade Med OK'!$C:$C,'Itapagipe Med OK'!C121) + COUNTIF('Pau da Lima Med OK'!$C:$C,'Itapagipe Med OK'!C121) + COUNTIF('SCV Med OK'!$C:$C,'Itapagipe Med OK'!C121) + COUNTIF('Subúrbio Med OK'!$C:$C,'Itapagipe Med OK'!C121) + COUNTIF('DVIS Med OK'!$C:$C,'Itapagipe Med OK'!C121) + COUNTIF('CR Med OK'!$C:$C,'Itapagipe Med OK'!C121) + COUNTIF('CCZ Med OK'!$C:$C,'Itapagipe Med OK'!C121) + COUNTIF('DRCA Med OK'!$C:$C,'Itapagipe Med OK'!C121) + COUNTIF('SAMU Med OK'!$C:$C,'Itapagipe Med OK'!C121) + COUNTIF('ESPS Med OK'!$C:$C,'Itapagipe Med OK'!C121) + COUNTIF('LACEM Med OK'!$C:$C,'Itapagipe Med OK'!C121)</f>
        <v>0</v>
      </c>
    </row>
    <row r="122" spans="1:15" ht="13.5" customHeight="1">
      <c r="A122" s="141" t="s">
        <v>22</v>
      </c>
      <c r="B122" s="61">
        <v>45514</v>
      </c>
      <c r="C122" s="51">
        <v>14904</v>
      </c>
      <c r="D122" s="61">
        <v>45658</v>
      </c>
      <c r="E122" s="61">
        <v>45687</v>
      </c>
      <c r="F122" s="138">
        <f t="shared" ref="F122:F128" si="12">(E122-D122)+1</f>
        <v>30</v>
      </c>
      <c r="G122" s="258">
        <v>210</v>
      </c>
      <c r="H122" s="158">
        <v>1</v>
      </c>
      <c r="I122" s="135">
        <f t="shared" ref="I122:I129" si="13">G122/30*H122*F122</f>
        <v>210</v>
      </c>
      <c r="J122" s="67" t="s">
        <v>219</v>
      </c>
      <c r="K122" s="133">
        <v>66788</v>
      </c>
      <c r="O122" s="1">
        <f>COUNTIF('Sede Med Ok'!$C:$C,'Itapagipe Med OK'!C122) + COUNTIF('Barra Med OK'!$C:$C,'Itapagipe Med OK'!C122) + COUNTIF('Boca do Rio Med OK'!$C:$C,'Itapagipe Med OK'!C122) + COUNTIF('Brotas Med OK'!$C:$C,'Itapagipe Med OK'!C122) + COUNTIF('Cabula Med OK'!$C:$C,'Itapagipe Med OK'!C122) + COUNTIF('Cajazeiras Med OK'!$C:$C,'Itapagipe Med OK'!C122) + COUNTIF('CH Med OK'!$C:$C,'Itapagipe Med OK'!C122) + COUNTIF('Itapuã Med OK'!$C:$C,'Itapagipe Med OK'!C122) + COUNTIF('Liberdade Med OK'!$C:$C,'Itapagipe Med OK'!C122) + COUNTIF('Pau da Lima Med OK'!$C:$C,'Itapagipe Med OK'!C122) + COUNTIF('SCV Med OK'!$C:$C,'Itapagipe Med OK'!C122) + COUNTIF('Subúrbio Med OK'!$C:$C,'Itapagipe Med OK'!C122) + COUNTIF('DVIS Med OK'!$C:$C,'Itapagipe Med OK'!C122) + COUNTIF('CR Med OK'!$C:$C,'Itapagipe Med OK'!C122) + COUNTIF('CCZ Med OK'!$C:$C,'Itapagipe Med OK'!C122) + COUNTIF('DRCA Med OK'!$C:$C,'Itapagipe Med OK'!C122) + COUNTIF('SAMU Med OK'!$C:$C,'Itapagipe Med OK'!C122) + COUNTIF('ESPS Med OK'!$C:$C,'Itapagipe Med OK'!C122) + COUNTIF('LACEM Med OK'!$C:$C,'Itapagipe Med OK'!C122)</f>
        <v>0</v>
      </c>
    </row>
    <row r="123" spans="1:15" ht="13.5" customHeight="1">
      <c r="A123" s="141" t="s">
        <v>22</v>
      </c>
      <c r="B123" s="61">
        <v>45514</v>
      </c>
      <c r="C123" s="51">
        <v>14905</v>
      </c>
      <c r="D123" s="61">
        <v>45658</v>
      </c>
      <c r="E123" s="61">
        <v>45687</v>
      </c>
      <c r="F123" s="138">
        <f t="shared" si="12"/>
        <v>30</v>
      </c>
      <c r="G123" s="258">
        <v>210</v>
      </c>
      <c r="H123" s="158">
        <v>1</v>
      </c>
      <c r="I123" s="135">
        <f t="shared" si="13"/>
        <v>210</v>
      </c>
      <c r="J123" s="67" t="s">
        <v>303</v>
      </c>
      <c r="K123" s="133">
        <v>66788</v>
      </c>
      <c r="O123" s="1">
        <f>COUNTIF('Sede Med Ok'!$C:$C,'Itapagipe Med OK'!C123) + COUNTIF('Barra Med OK'!$C:$C,'Itapagipe Med OK'!C123) + COUNTIF('Boca do Rio Med OK'!$C:$C,'Itapagipe Med OK'!C123) + COUNTIF('Brotas Med OK'!$C:$C,'Itapagipe Med OK'!C123) + COUNTIF('Cabula Med OK'!$C:$C,'Itapagipe Med OK'!C123) + COUNTIF('Cajazeiras Med OK'!$C:$C,'Itapagipe Med OK'!C123) + COUNTIF('CH Med OK'!$C:$C,'Itapagipe Med OK'!C123) + COUNTIF('Itapuã Med OK'!$C:$C,'Itapagipe Med OK'!C123) + COUNTIF('Liberdade Med OK'!$C:$C,'Itapagipe Med OK'!C123) + COUNTIF('Pau da Lima Med OK'!$C:$C,'Itapagipe Med OK'!C123) + COUNTIF('SCV Med OK'!$C:$C,'Itapagipe Med OK'!C123) + COUNTIF('Subúrbio Med OK'!$C:$C,'Itapagipe Med OK'!C123) + COUNTIF('DVIS Med OK'!$C:$C,'Itapagipe Med OK'!C123) + COUNTIF('CR Med OK'!$C:$C,'Itapagipe Med OK'!C123) + COUNTIF('CCZ Med OK'!$C:$C,'Itapagipe Med OK'!C123) + COUNTIF('DRCA Med OK'!$C:$C,'Itapagipe Med OK'!C123) + COUNTIF('SAMU Med OK'!$C:$C,'Itapagipe Med OK'!C123) + COUNTIF('ESPS Med OK'!$C:$C,'Itapagipe Med OK'!C123) + COUNTIF('LACEM Med OK'!$C:$C,'Itapagipe Med OK'!C123)</f>
        <v>0</v>
      </c>
    </row>
    <row r="124" spans="1:15" ht="13.5" customHeight="1">
      <c r="A124" s="15" t="s">
        <v>18</v>
      </c>
      <c r="B124" s="61">
        <v>45551</v>
      </c>
      <c r="C124" s="51">
        <v>14662</v>
      </c>
      <c r="D124" s="61">
        <v>45658</v>
      </c>
      <c r="E124" s="61">
        <v>45687</v>
      </c>
      <c r="F124" s="138">
        <f t="shared" si="12"/>
        <v>30</v>
      </c>
      <c r="G124" s="258">
        <v>235</v>
      </c>
      <c r="H124" s="158">
        <v>1</v>
      </c>
      <c r="I124" s="135">
        <f t="shared" si="13"/>
        <v>235</v>
      </c>
      <c r="J124" s="67" t="s">
        <v>216</v>
      </c>
      <c r="K124" s="133">
        <v>68272</v>
      </c>
      <c r="O124" s="1">
        <f>COUNTIF('Sede Med Ok'!$C:$C,'Itapagipe Med OK'!C124) + COUNTIF('Barra Med OK'!$C:$C,'Itapagipe Med OK'!C124) + COUNTIF('Boca do Rio Med OK'!$C:$C,'Itapagipe Med OK'!C124) + COUNTIF('Brotas Med OK'!$C:$C,'Itapagipe Med OK'!C124) + COUNTIF('Cabula Med OK'!$C:$C,'Itapagipe Med OK'!C124) + COUNTIF('Cajazeiras Med OK'!$C:$C,'Itapagipe Med OK'!C124) + COUNTIF('CH Med OK'!$C:$C,'Itapagipe Med OK'!C124) + COUNTIF('Itapuã Med OK'!$C:$C,'Itapagipe Med OK'!C124) + COUNTIF('Liberdade Med OK'!$C:$C,'Itapagipe Med OK'!C124) + COUNTIF('Pau da Lima Med OK'!$C:$C,'Itapagipe Med OK'!C124) + COUNTIF('SCV Med OK'!$C:$C,'Itapagipe Med OK'!C124) + COUNTIF('Subúrbio Med OK'!$C:$C,'Itapagipe Med OK'!C124) + COUNTIF('DVIS Med OK'!$C:$C,'Itapagipe Med OK'!C124) + COUNTIF('CR Med OK'!$C:$C,'Itapagipe Med OK'!C124) + COUNTIF('CCZ Med OK'!$C:$C,'Itapagipe Med OK'!C124) + COUNTIF('DRCA Med OK'!$C:$C,'Itapagipe Med OK'!C124) + COUNTIF('SAMU Med OK'!$C:$C,'Itapagipe Med OK'!C124) + COUNTIF('ESPS Med OK'!$C:$C,'Itapagipe Med OK'!C124) + COUNTIF('LACEM Med OK'!$C:$C,'Itapagipe Med OK'!C124)</f>
        <v>0</v>
      </c>
    </row>
    <row r="125" spans="1:15" ht="13.5" customHeight="1">
      <c r="A125" s="15" t="s">
        <v>18</v>
      </c>
      <c r="B125" s="61">
        <v>45536</v>
      </c>
      <c r="C125" s="51">
        <v>10173</v>
      </c>
      <c r="D125" s="61">
        <v>45658</v>
      </c>
      <c r="E125" s="61">
        <v>45687</v>
      </c>
      <c r="F125" s="138">
        <f t="shared" si="12"/>
        <v>30</v>
      </c>
      <c r="G125" s="258">
        <v>235</v>
      </c>
      <c r="H125" s="158">
        <v>1</v>
      </c>
      <c r="I125" s="135">
        <f t="shared" si="13"/>
        <v>235</v>
      </c>
      <c r="J125" s="67" t="s">
        <v>526</v>
      </c>
      <c r="K125" s="133"/>
      <c r="O125" s="1">
        <f>COUNTIF('Sede Med Ok'!$C:$C,'Itapagipe Med OK'!C125) + COUNTIF('Barra Med OK'!$C:$C,'Itapagipe Med OK'!C125) + COUNTIF('Boca do Rio Med OK'!$C:$C,'Itapagipe Med OK'!C125) + COUNTIF('Brotas Med OK'!$C:$C,'Itapagipe Med OK'!C125) + COUNTIF('Cabula Med OK'!$C:$C,'Itapagipe Med OK'!C125) + COUNTIF('Cajazeiras Med OK'!$C:$C,'Itapagipe Med OK'!C125) + COUNTIF('CH Med OK'!$C:$C,'Itapagipe Med OK'!C125) + COUNTIF('Itapuã Med OK'!$C:$C,'Itapagipe Med OK'!C125) + COUNTIF('Liberdade Med OK'!$C:$C,'Itapagipe Med OK'!C125) + COUNTIF('Pau da Lima Med OK'!$C:$C,'Itapagipe Med OK'!C125) + COUNTIF('SCV Med OK'!$C:$C,'Itapagipe Med OK'!C125) + COUNTIF('Subúrbio Med OK'!$C:$C,'Itapagipe Med OK'!C125) + COUNTIF('DVIS Med OK'!$C:$C,'Itapagipe Med OK'!C125) + COUNTIF('CR Med OK'!$C:$C,'Itapagipe Med OK'!C125) + COUNTIF('CCZ Med OK'!$C:$C,'Itapagipe Med OK'!C125) + COUNTIF('DRCA Med OK'!$C:$C,'Itapagipe Med OK'!C125) + COUNTIF('SAMU Med OK'!$C:$C,'Itapagipe Med OK'!C125) + COUNTIF('ESPS Med OK'!$C:$C,'Itapagipe Med OK'!C125) + COUNTIF('LACEM Med OK'!$C:$C,'Itapagipe Med OK'!C125)</f>
        <v>0</v>
      </c>
    </row>
    <row r="126" spans="1:15" ht="13.5" customHeight="1">
      <c r="A126" s="15" t="s">
        <v>18</v>
      </c>
      <c r="B126" s="61">
        <v>45536</v>
      </c>
      <c r="C126" s="51">
        <v>8592</v>
      </c>
      <c r="D126" s="61">
        <v>45658</v>
      </c>
      <c r="E126" s="61">
        <v>45687</v>
      </c>
      <c r="F126" s="138">
        <f t="shared" si="12"/>
        <v>30</v>
      </c>
      <c r="G126" s="258">
        <v>235</v>
      </c>
      <c r="H126" s="158">
        <v>1</v>
      </c>
      <c r="I126" s="135">
        <f t="shared" si="13"/>
        <v>235</v>
      </c>
      <c r="J126" s="67" t="s">
        <v>194</v>
      </c>
      <c r="K126" s="133"/>
      <c r="O126" s="1">
        <f>COUNTIF('Sede Med Ok'!$C:$C,'Itapagipe Med OK'!C126) + COUNTIF('Barra Med OK'!$C:$C,'Itapagipe Med OK'!C126) + COUNTIF('Boca do Rio Med OK'!$C:$C,'Itapagipe Med OK'!C126) + COUNTIF('Brotas Med OK'!$C:$C,'Itapagipe Med OK'!C126) + COUNTIF('Cabula Med OK'!$C:$C,'Itapagipe Med OK'!C126) + COUNTIF('Cajazeiras Med OK'!$C:$C,'Itapagipe Med OK'!C126) + COUNTIF('CH Med OK'!$C:$C,'Itapagipe Med OK'!C126) + COUNTIF('Itapuã Med OK'!$C:$C,'Itapagipe Med OK'!C126) + COUNTIF('Liberdade Med OK'!$C:$C,'Itapagipe Med OK'!C126) + COUNTIF('Pau da Lima Med OK'!$C:$C,'Itapagipe Med OK'!C126) + COUNTIF('SCV Med OK'!$C:$C,'Itapagipe Med OK'!C126) + COUNTIF('Subúrbio Med OK'!$C:$C,'Itapagipe Med OK'!C126) + COUNTIF('DVIS Med OK'!$C:$C,'Itapagipe Med OK'!C126) + COUNTIF('CR Med OK'!$C:$C,'Itapagipe Med OK'!C126) + COUNTIF('CCZ Med OK'!$C:$C,'Itapagipe Med OK'!C126) + COUNTIF('DRCA Med OK'!$C:$C,'Itapagipe Med OK'!C126) + COUNTIF('SAMU Med OK'!$C:$C,'Itapagipe Med OK'!C126) + COUNTIF('ESPS Med OK'!$C:$C,'Itapagipe Med OK'!C126) + COUNTIF('LACEM Med OK'!$C:$C,'Itapagipe Med OK'!C126)</f>
        <v>0</v>
      </c>
    </row>
    <row r="127" spans="1:15" ht="13.5" customHeight="1">
      <c r="A127" s="15" t="s">
        <v>18</v>
      </c>
      <c r="B127" s="61">
        <v>45536</v>
      </c>
      <c r="C127" s="51">
        <v>11648</v>
      </c>
      <c r="D127" s="61">
        <v>45658</v>
      </c>
      <c r="E127" s="61">
        <v>45687</v>
      </c>
      <c r="F127" s="138">
        <f t="shared" si="12"/>
        <v>30</v>
      </c>
      <c r="G127" s="258">
        <v>235</v>
      </c>
      <c r="H127" s="158">
        <v>1</v>
      </c>
      <c r="I127" s="135">
        <f t="shared" si="13"/>
        <v>235</v>
      </c>
      <c r="J127" s="67" t="s">
        <v>182</v>
      </c>
      <c r="K127" s="133"/>
      <c r="O127" s="1">
        <f>COUNTIF('Sede Med Ok'!$C:$C,'Itapagipe Med OK'!C127) + COUNTIF('Barra Med OK'!$C:$C,'Itapagipe Med OK'!C127) + COUNTIF('Boca do Rio Med OK'!$C:$C,'Itapagipe Med OK'!C127) + COUNTIF('Brotas Med OK'!$C:$C,'Itapagipe Med OK'!C127) + COUNTIF('Cabula Med OK'!$C:$C,'Itapagipe Med OK'!C127) + COUNTIF('Cajazeiras Med OK'!$C:$C,'Itapagipe Med OK'!C127) + COUNTIF('CH Med OK'!$C:$C,'Itapagipe Med OK'!C127) + COUNTIF('Itapuã Med OK'!$C:$C,'Itapagipe Med OK'!C127) + COUNTIF('Liberdade Med OK'!$C:$C,'Itapagipe Med OK'!C127) + COUNTIF('Pau da Lima Med OK'!$C:$C,'Itapagipe Med OK'!C127) + COUNTIF('SCV Med OK'!$C:$C,'Itapagipe Med OK'!C127) + COUNTIF('Subúrbio Med OK'!$C:$C,'Itapagipe Med OK'!C127) + COUNTIF('DVIS Med OK'!$C:$C,'Itapagipe Med OK'!C127) + COUNTIF('CR Med OK'!$C:$C,'Itapagipe Med OK'!C127) + COUNTIF('CCZ Med OK'!$C:$C,'Itapagipe Med OK'!C127) + COUNTIF('DRCA Med OK'!$C:$C,'Itapagipe Med OK'!C127) + COUNTIF('SAMU Med OK'!$C:$C,'Itapagipe Med OK'!C127) + COUNTIF('ESPS Med OK'!$C:$C,'Itapagipe Med OK'!C127) + COUNTIF('LACEM Med OK'!$C:$C,'Itapagipe Med OK'!C127)</f>
        <v>0</v>
      </c>
    </row>
    <row r="128" spans="1:15" ht="13.5" customHeight="1">
      <c r="A128" s="15" t="s">
        <v>18</v>
      </c>
      <c r="B128" s="61">
        <v>45536</v>
      </c>
      <c r="C128" s="51">
        <v>8575</v>
      </c>
      <c r="D128" s="61">
        <v>45658</v>
      </c>
      <c r="E128" s="61">
        <v>45687</v>
      </c>
      <c r="F128" s="138">
        <f t="shared" si="12"/>
        <v>30</v>
      </c>
      <c r="G128" s="258">
        <v>235</v>
      </c>
      <c r="H128" s="158">
        <v>1</v>
      </c>
      <c r="I128" s="135">
        <f t="shared" si="13"/>
        <v>235</v>
      </c>
      <c r="J128" s="67" t="s">
        <v>112</v>
      </c>
      <c r="K128" s="133"/>
      <c r="O128" s="1">
        <f>COUNTIF('Sede Med Ok'!$C:$C,'Itapagipe Med OK'!C128) + COUNTIF('Barra Med OK'!$C:$C,'Itapagipe Med OK'!C128) + COUNTIF('Boca do Rio Med OK'!$C:$C,'Itapagipe Med OK'!C128) + COUNTIF('Brotas Med OK'!$C:$C,'Itapagipe Med OK'!C128) + COUNTIF('Cabula Med OK'!$C:$C,'Itapagipe Med OK'!C128) + COUNTIF('Cajazeiras Med OK'!$C:$C,'Itapagipe Med OK'!C128) + COUNTIF('CH Med OK'!$C:$C,'Itapagipe Med OK'!C128) + COUNTIF('Itapuã Med OK'!$C:$C,'Itapagipe Med OK'!C128) + COUNTIF('Liberdade Med OK'!$C:$C,'Itapagipe Med OK'!C128) + COUNTIF('Pau da Lima Med OK'!$C:$C,'Itapagipe Med OK'!C128) + COUNTIF('SCV Med OK'!$C:$C,'Itapagipe Med OK'!C128) + COUNTIF('Subúrbio Med OK'!$C:$C,'Itapagipe Med OK'!C128) + COUNTIF('DVIS Med OK'!$C:$C,'Itapagipe Med OK'!C128) + COUNTIF('CR Med OK'!$C:$C,'Itapagipe Med OK'!C128) + COUNTIF('CCZ Med OK'!$C:$C,'Itapagipe Med OK'!C128) + COUNTIF('DRCA Med OK'!$C:$C,'Itapagipe Med OK'!C128) + COUNTIF('SAMU Med OK'!$C:$C,'Itapagipe Med OK'!C128) + COUNTIF('ESPS Med OK'!$C:$C,'Itapagipe Med OK'!C128) + COUNTIF('LACEM Med OK'!$C:$C,'Itapagipe Med OK'!C128)</f>
        <v>0</v>
      </c>
    </row>
    <row r="129" spans="1:15" ht="13.5" customHeight="1">
      <c r="A129" s="38"/>
      <c r="B129" s="61"/>
      <c r="C129" s="202"/>
      <c r="D129" s="101"/>
      <c r="E129" s="101"/>
      <c r="F129" s="42"/>
      <c r="G129" s="101"/>
      <c r="H129" s="44"/>
      <c r="I129" s="59">
        <f t="shared" si="13"/>
        <v>0</v>
      </c>
      <c r="J129" s="39"/>
      <c r="K129" s="51"/>
      <c r="O129" s="1">
        <f>COUNTIF('Sede Med Ok'!$C:$C,'Itapagipe Med OK'!C129) + COUNTIF('Barra Med OK'!$C:$C,'Itapagipe Med OK'!C129) + COUNTIF('Boca do Rio Med OK'!$C:$C,'Itapagipe Med OK'!C129) + COUNTIF('Brotas Med OK'!$C:$C,'Itapagipe Med OK'!C129) + COUNTIF('Cabula Med OK'!$C:$C,'Itapagipe Med OK'!C129) + COUNTIF('Cajazeiras Med OK'!$C:$C,'Itapagipe Med OK'!C129) + COUNTIF('CH Med OK'!$C:$C,'Itapagipe Med OK'!C129) + COUNTIF('Itapuã Med OK'!$C:$C,'Itapagipe Med OK'!C129) + COUNTIF('Liberdade Med OK'!$C:$C,'Itapagipe Med OK'!C129) + COUNTIF('Pau da Lima Med OK'!$C:$C,'Itapagipe Med OK'!C129) + COUNTIF('SCV Med OK'!$C:$C,'Itapagipe Med OK'!C129) + COUNTIF('Subúrbio Med OK'!$C:$C,'Itapagipe Med OK'!C129) + COUNTIF('DVIS Med OK'!$C:$C,'Itapagipe Med OK'!C129) + COUNTIF('CR Med OK'!$C:$C,'Itapagipe Med OK'!C129) + COUNTIF('CCZ Med OK'!$C:$C,'Itapagipe Med OK'!C129) + COUNTIF('DRCA Med OK'!$C:$C,'Itapagipe Med OK'!C129) + COUNTIF('SAMU Med OK'!$C:$C,'Itapagipe Med OK'!C129) + COUNTIF('ESPS Med OK'!$C:$C,'Itapagipe Med OK'!C129) + COUNTIF('LACEM Med OK'!$C:$C,'Itapagipe Med OK'!C129)</f>
        <v>0</v>
      </c>
    </row>
    <row r="130" spans="1:15" ht="13.5" customHeight="1">
      <c r="A130" s="38" t="s">
        <v>525</v>
      </c>
      <c r="B130" s="99"/>
      <c r="C130" s="98"/>
      <c r="D130" s="36"/>
      <c r="E130" s="36"/>
      <c r="F130" s="37"/>
      <c r="G130" s="36"/>
      <c r="H130" s="11">
        <f>SUM(H122:H129)</f>
        <v>7</v>
      </c>
      <c r="I130" s="94">
        <f>SUM(I122:I129)</f>
        <v>1595</v>
      </c>
      <c r="J130" s="35"/>
      <c r="K130" s="107"/>
      <c r="O130" s="1">
        <f>COUNTIF('Sede Med Ok'!$C:$C,'Itapagipe Med OK'!C130) + COUNTIF('Barra Med OK'!$C:$C,'Itapagipe Med OK'!C130) + COUNTIF('Boca do Rio Med OK'!$C:$C,'Itapagipe Med OK'!C130) + COUNTIF('Brotas Med OK'!$C:$C,'Itapagipe Med OK'!C130) + COUNTIF('Cabula Med OK'!$C:$C,'Itapagipe Med OK'!C130) + COUNTIF('Cajazeiras Med OK'!$C:$C,'Itapagipe Med OK'!C130) + COUNTIF('CH Med OK'!$C:$C,'Itapagipe Med OK'!C130) + COUNTIF('Itapuã Med OK'!$C:$C,'Itapagipe Med OK'!C130) + COUNTIF('Liberdade Med OK'!$C:$C,'Itapagipe Med OK'!C130) + COUNTIF('Pau da Lima Med OK'!$C:$C,'Itapagipe Med OK'!C130) + COUNTIF('SCV Med OK'!$C:$C,'Itapagipe Med OK'!C130) + COUNTIF('Subúrbio Med OK'!$C:$C,'Itapagipe Med OK'!C130) + COUNTIF('DVIS Med OK'!$C:$C,'Itapagipe Med OK'!C130) + COUNTIF('CR Med OK'!$C:$C,'Itapagipe Med OK'!C130) + COUNTIF('CCZ Med OK'!$C:$C,'Itapagipe Med OK'!C130) + COUNTIF('DRCA Med OK'!$C:$C,'Itapagipe Med OK'!C130) + COUNTIF('SAMU Med OK'!$C:$C,'Itapagipe Med OK'!C130) + COUNTIF('ESPS Med OK'!$C:$C,'Itapagipe Med OK'!C130) + COUNTIF('LACEM Med OK'!$C:$C,'Itapagipe Med OK'!C130)</f>
        <v>0</v>
      </c>
    </row>
    <row r="131" spans="1:15" ht="13.5" customHeight="1">
      <c r="A131" s="29"/>
      <c r="B131" s="72"/>
      <c r="C131" s="71"/>
      <c r="D131" s="33"/>
      <c r="E131" s="33"/>
      <c r="F131" s="19"/>
      <c r="G131" s="33"/>
      <c r="H131" s="32"/>
      <c r="I131" s="155"/>
      <c r="J131" s="30"/>
      <c r="K131" s="70"/>
      <c r="O131" s="1">
        <f>COUNTIF('Sede Med Ok'!$C:$C,'Itapagipe Med OK'!C131) + COUNTIF('Barra Med OK'!$C:$C,'Itapagipe Med OK'!C131) + COUNTIF('Boca do Rio Med OK'!$C:$C,'Itapagipe Med OK'!C131) + COUNTIF('Brotas Med OK'!$C:$C,'Itapagipe Med OK'!C131) + COUNTIF('Cabula Med OK'!$C:$C,'Itapagipe Med OK'!C131) + COUNTIF('Cajazeiras Med OK'!$C:$C,'Itapagipe Med OK'!C131) + COUNTIF('CH Med OK'!$C:$C,'Itapagipe Med OK'!C131) + COUNTIF('Itapuã Med OK'!$C:$C,'Itapagipe Med OK'!C131) + COUNTIF('Liberdade Med OK'!$C:$C,'Itapagipe Med OK'!C131) + COUNTIF('Pau da Lima Med OK'!$C:$C,'Itapagipe Med OK'!C131) + COUNTIF('SCV Med OK'!$C:$C,'Itapagipe Med OK'!C131) + COUNTIF('Subúrbio Med OK'!$C:$C,'Itapagipe Med OK'!C131) + COUNTIF('DVIS Med OK'!$C:$C,'Itapagipe Med OK'!C131) + COUNTIF('CR Med OK'!$C:$C,'Itapagipe Med OK'!C131) + COUNTIF('CCZ Med OK'!$C:$C,'Itapagipe Med OK'!C131) + COUNTIF('DRCA Med OK'!$C:$C,'Itapagipe Med OK'!C131) + COUNTIF('SAMU Med OK'!$C:$C,'Itapagipe Med OK'!C131) + COUNTIF('ESPS Med OK'!$C:$C,'Itapagipe Med OK'!C131) + COUNTIF('LACEM Med OK'!$C:$C,'Itapagipe Med OK'!C131)</f>
        <v>0</v>
      </c>
    </row>
    <row r="132" spans="1:15" ht="13.5" customHeight="1">
      <c r="A132" s="15" t="s">
        <v>22</v>
      </c>
      <c r="B132" s="61">
        <v>45514</v>
      </c>
      <c r="C132" s="51">
        <v>14945</v>
      </c>
      <c r="D132" s="61">
        <v>45658</v>
      </c>
      <c r="E132" s="61">
        <v>45687</v>
      </c>
      <c r="F132" s="42">
        <f t="shared" ref="F132:F139" si="14">(E132-D132)+1</f>
        <v>30</v>
      </c>
      <c r="G132" s="65">
        <v>210</v>
      </c>
      <c r="H132" s="51">
        <v>1</v>
      </c>
      <c r="I132" s="59">
        <f t="shared" ref="I132:I140" si="15">G132/30*H132*F132</f>
        <v>210</v>
      </c>
      <c r="J132" s="67" t="s">
        <v>182</v>
      </c>
      <c r="K132" s="51">
        <v>66972</v>
      </c>
      <c r="O132" s="1">
        <f>COUNTIF('Sede Med Ok'!$C:$C,'Itapagipe Med OK'!C132) + COUNTIF('Barra Med OK'!$C:$C,'Itapagipe Med OK'!C132) + COUNTIF('Boca do Rio Med OK'!$C:$C,'Itapagipe Med OK'!C132) + COUNTIF('Brotas Med OK'!$C:$C,'Itapagipe Med OK'!C132) + COUNTIF('Cabula Med OK'!$C:$C,'Itapagipe Med OK'!C132) + COUNTIF('Cajazeiras Med OK'!$C:$C,'Itapagipe Med OK'!C132) + COUNTIF('CH Med OK'!$C:$C,'Itapagipe Med OK'!C132) + COUNTIF('Itapuã Med OK'!$C:$C,'Itapagipe Med OK'!C132) + COUNTIF('Liberdade Med OK'!$C:$C,'Itapagipe Med OK'!C132) + COUNTIF('Pau da Lima Med OK'!$C:$C,'Itapagipe Med OK'!C132) + COUNTIF('SCV Med OK'!$C:$C,'Itapagipe Med OK'!C132) + COUNTIF('Subúrbio Med OK'!$C:$C,'Itapagipe Med OK'!C132) + COUNTIF('DVIS Med OK'!$C:$C,'Itapagipe Med OK'!C132) + COUNTIF('CR Med OK'!$C:$C,'Itapagipe Med OK'!C132) + COUNTIF('CCZ Med OK'!$C:$C,'Itapagipe Med OK'!C132) + COUNTIF('DRCA Med OK'!$C:$C,'Itapagipe Med OK'!C132) + COUNTIF('SAMU Med OK'!$C:$C,'Itapagipe Med OK'!C132) + COUNTIF('ESPS Med OK'!$C:$C,'Itapagipe Med OK'!C132) + COUNTIF('LACEM Med OK'!$C:$C,'Itapagipe Med OK'!C132)</f>
        <v>0</v>
      </c>
    </row>
    <row r="133" spans="1:15" ht="13.5" customHeight="1">
      <c r="A133" s="15" t="s">
        <v>22</v>
      </c>
      <c r="B133" s="61">
        <v>45514</v>
      </c>
      <c r="C133" s="51">
        <v>14946</v>
      </c>
      <c r="D133" s="61">
        <v>45658</v>
      </c>
      <c r="E133" s="61">
        <v>45687</v>
      </c>
      <c r="F133" s="42">
        <f t="shared" si="14"/>
        <v>30</v>
      </c>
      <c r="G133" s="65">
        <v>210</v>
      </c>
      <c r="H133" s="51">
        <v>1</v>
      </c>
      <c r="I133" s="59">
        <f t="shared" si="15"/>
        <v>210</v>
      </c>
      <c r="J133" s="67" t="s">
        <v>151</v>
      </c>
      <c r="K133" s="51">
        <v>66972</v>
      </c>
      <c r="O133" s="1">
        <f>COUNTIF('Sede Med Ok'!$C:$C,'Itapagipe Med OK'!C133) + COUNTIF('Barra Med OK'!$C:$C,'Itapagipe Med OK'!C133) + COUNTIF('Boca do Rio Med OK'!$C:$C,'Itapagipe Med OK'!C133) + COUNTIF('Brotas Med OK'!$C:$C,'Itapagipe Med OK'!C133) + COUNTIF('Cabula Med OK'!$C:$C,'Itapagipe Med OK'!C133) + COUNTIF('Cajazeiras Med OK'!$C:$C,'Itapagipe Med OK'!C133) + COUNTIF('CH Med OK'!$C:$C,'Itapagipe Med OK'!C133) + COUNTIF('Itapuã Med OK'!$C:$C,'Itapagipe Med OK'!C133) + COUNTIF('Liberdade Med OK'!$C:$C,'Itapagipe Med OK'!C133) + COUNTIF('Pau da Lima Med OK'!$C:$C,'Itapagipe Med OK'!C133) + COUNTIF('SCV Med OK'!$C:$C,'Itapagipe Med OK'!C133) + COUNTIF('Subúrbio Med OK'!$C:$C,'Itapagipe Med OK'!C133) + COUNTIF('DVIS Med OK'!$C:$C,'Itapagipe Med OK'!C133) + COUNTIF('CR Med OK'!$C:$C,'Itapagipe Med OK'!C133) + COUNTIF('CCZ Med OK'!$C:$C,'Itapagipe Med OK'!C133) + COUNTIF('DRCA Med OK'!$C:$C,'Itapagipe Med OK'!C133) + COUNTIF('SAMU Med OK'!$C:$C,'Itapagipe Med OK'!C133) + COUNTIF('ESPS Med OK'!$C:$C,'Itapagipe Med OK'!C133) + COUNTIF('LACEM Med OK'!$C:$C,'Itapagipe Med OK'!C133)</f>
        <v>0</v>
      </c>
    </row>
    <row r="134" spans="1:15" ht="13.5" customHeight="1">
      <c r="A134" s="15" t="s">
        <v>22</v>
      </c>
      <c r="B134" s="61">
        <v>45514</v>
      </c>
      <c r="C134" s="51">
        <v>14947</v>
      </c>
      <c r="D134" s="61">
        <v>45658</v>
      </c>
      <c r="E134" s="61">
        <v>45687</v>
      </c>
      <c r="F134" s="42">
        <f t="shared" si="14"/>
        <v>30</v>
      </c>
      <c r="G134" s="65">
        <v>210</v>
      </c>
      <c r="H134" s="51">
        <v>1</v>
      </c>
      <c r="I134" s="59">
        <f t="shared" si="15"/>
        <v>210</v>
      </c>
      <c r="J134" s="67" t="s">
        <v>150</v>
      </c>
      <c r="K134" s="51">
        <v>66972</v>
      </c>
      <c r="O134" s="1">
        <f>COUNTIF('Sede Med Ok'!$C:$C,'Itapagipe Med OK'!C134) + COUNTIF('Barra Med OK'!$C:$C,'Itapagipe Med OK'!C134) + COUNTIF('Boca do Rio Med OK'!$C:$C,'Itapagipe Med OK'!C134) + COUNTIF('Brotas Med OK'!$C:$C,'Itapagipe Med OK'!C134) + COUNTIF('Cabula Med OK'!$C:$C,'Itapagipe Med OK'!C134) + COUNTIF('Cajazeiras Med OK'!$C:$C,'Itapagipe Med OK'!C134) + COUNTIF('CH Med OK'!$C:$C,'Itapagipe Med OK'!C134) + COUNTIF('Itapuã Med OK'!$C:$C,'Itapagipe Med OK'!C134) + COUNTIF('Liberdade Med OK'!$C:$C,'Itapagipe Med OK'!C134) + COUNTIF('Pau da Lima Med OK'!$C:$C,'Itapagipe Med OK'!C134) + COUNTIF('SCV Med OK'!$C:$C,'Itapagipe Med OK'!C134) + COUNTIF('Subúrbio Med OK'!$C:$C,'Itapagipe Med OK'!C134) + COUNTIF('DVIS Med OK'!$C:$C,'Itapagipe Med OK'!C134) + COUNTIF('CR Med OK'!$C:$C,'Itapagipe Med OK'!C134) + COUNTIF('CCZ Med OK'!$C:$C,'Itapagipe Med OK'!C134) + COUNTIF('DRCA Med OK'!$C:$C,'Itapagipe Med OK'!C134) + COUNTIF('SAMU Med OK'!$C:$C,'Itapagipe Med OK'!C134) + COUNTIF('ESPS Med OK'!$C:$C,'Itapagipe Med OK'!C134) + COUNTIF('LACEM Med OK'!$C:$C,'Itapagipe Med OK'!C134)</f>
        <v>0</v>
      </c>
    </row>
    <row r="135" spans="1:15" ht="13.5" customHeight="1">
      <c r="A135" s="15" t="s">
        <v>22</v>
      </c>
      <c r="B135" s="61">
        <v>45514</v>
      </c>
      <c r="C135" s="51">
        <v>14949</v>
      </c>
      <c r="D135" s="61">
        <v>45658</v>
      </c>
      <c r="E135" s="61">
        <v>45687</v>
      </c>
      <c r="F135" s="42">
        <f t="shared" si="14"/>
        <v>30</v>
      </c>
      <c r="G135" s="65">
        <v>210</v>
      </c>
      <c r="H135" s="51">
        <v>1</v>
      </c>
      <c r="I135" s="59">
        <f t="shared" si="15"/>
        <v>210</v>
      </c>
      <c r="J135" s="67" t="s">
        <v>520</v>
      </c>
      <c r="K135" s="51">
        <v>66972</v>
      </c>
      <c r="O135" s="1">
        <f>COUNTIF('Sede Med Ok'!$C:$C,'Itapagipe Med OK'!C135) + COUNTIF('Barra Med OK'!$C:$C,'Itapagipe Med OK'!C135) + COUNTIF('Boca do Rio Med OK'!$C:$C,'Itapagipe Med OK'!C135) + COUNTIF('Brotas Med OK'!$C:$C,'Itapagipe Med OK'!C135) + COUNTIF('Cabula Med OK'!$C:$C,'Itapagipe Med OK'!C135) + COUNTIF('Cajazeiras Med OK'!$C:$C,'Itapagipe Med OK'!C135) + COUNTIF('CH Med OK'!$C:$C,'Itapagipe Med OK'!C135) + COUNTIF('Itapuã Med OK'!$C:$C,'Itapagipe Med OK'!C135) + COUNTIF('Liberdade Med OK'!$C:$C,'Itapagipe Med OK'!C135) + COUNTIF('Pau da Lima Med OK'!$C:$C,'Itapagipe Med OK'!C135) + COUNTIF('SCV Med OK'!$C:$C,'Itapagipe Med OK'!C135) + COUNTIF('Subúrbio Med OK'!$C:$C,'Itapagipe Med OK'!C135) + COUNTIF('DVIS Med OK'!$C:$C,'Itapagipe Med OK'!C135) + COUNTIF('CR Med OK'!$C:$C,'Itapagipe Med OK'!C135) + COUNTIF('CCZ Med OK'!$C:$C,'Itapagipe Med OK'!C135) + COUNTIF('DRCA Med OK'!$C:$C,'Itapagipe Med OK'!C135) + COUNTIF('SAMU Med OK'!$C:$C,'Itapagipe Med OK'!C135) + COUNTIF('ESPS Med OK'!$C:$C,'Itapagipe Med OK'!C135) + COUNTIF('LACEM Med OK'!$C:$C,'Itapagipe Med OK'!C135)</f>
        <v>0</v>
      </c>
    </row>
    <row r="136" spans="1:15" ht="13.5" customHeight="1">
      <c r="A136" s="15" t="s">
        <v>22</v>
      </c>
      <c r="B136" s="61">
        <v>45514</v>
      </c>
      <c r="C136" s="51">
        <v>14948</v>
      </c>
      <c r="D136" s="61">
        <v>45658</v>
      </c>
      <c r="E136" s="61">
        <v>45687</v>
      </c>
      <c r="F136" s="42">
        <f t="shared" si="14"/>
        <v>30</v>
      </c>
      <c r="G136" s="65">
        <v>210</v>
      </c>
      <c r="H136" s="51">
        <v>1</v>
      </c>
      <c r="I136" s="59">
        <f t="shared" si="15"/>
        <v>210</v>
      </c>
      <c r="J136" s="67" t="s">
        <v>524</v>
      </c>
      <c r="K136" s="51">
        <v>66972</v>
      </c>
      <c r="O136" s="1">
        <f>COUNTIF('Sede Med Ok'!$C:$C,'Itapagipe Med OK'!C136) + COUNTIF('Barra Med OK'!$C:$C,'Itapagipe Med OK'!C136) + COUNTIF('Boca do Rio Med OK'!$C:$C,'Itapagipe Med OK'!C136) + COUNTIF('Brotas Med OK'!$C:$C,'Itapagipe Med OK'!C136) + COUNTIF('Cabula Med OK'!$C:$C,'Itapagipe Med OK'!C136) + COUNTIF('Cajazeiras Med OK'!$C:$C,'Itapagipe Med OK'!C136) + COUNTIF('CH Med OK'!$C:$C,'Itapagipe Med OK'!C136) + COUNTIF('Itapuã Med OK'!$C:$C,'Itapagipe Med OK'!C136) + COUNTIF('Liberdade Med OK'!$C:$C,'Itapagipe Med OK'!C136) + COUNTIF('Pau da Lima Med OK'!$C:$C,'Itapagipe Med OK'!C136) + COUNTIF('SCV Med OK'!$C:$C,'Itapagipe Med OK'!C136) + COUNTIF('Subúrbio Med OK'!$C:$C,'Itapagipe Med OK'!C136) + COUNTIF('DVIS Med OK'!$C:$C,'Itapagipe Med OK'!C136) + COUNTIF('CR Med OK'!$C:$C,'Itapagipe Med OK'!C136) + COUNTIF('CCZ Med OK'!$C:$C,'Itapagipe Med OK'!C136) + COUNTIF('DRCA Med OK'!$C:$C,'Itapagipe Med OK'!C136) + COUNTIF('SAMU Med OK'!$C:$C,'Itapagipe Med OK'!C136) + COUNTIF('ESPS Med OK'!$C:$C,'Itapagipe Med OK'!C136) + COUNTIF('LACEM Med OK'!$C:$C,'Itapagipe Med OK'!C136)</f>
        <v>0</v>
      </c>
    </row>
    <row r="137" spans="1:15" ht="13.5" customHeight="1">
      <c r="A137" s="15" t="s">
        <v>22</v>
      </c>
      <c r="B137" s="61">
        <v>45514</v>
      </c>
      <c r="C137" s="51">
        <v>14944</v>
      </c>
      <c r="D137" s="61">
        <v>45658</v>
      </c>
      <c r="E137" s="61">
        <v>45687</v>
      </c>
      <c r="F137" s="42">
        <f t="shared" si="14"/>
        <v>30</v>
      </c>
      <c r="G137" s="65">
        <v>210</v>
      </c>
      <c r="H137" s="51">
        <v>1</v>
      </c>
      <c r="I137" s="59">
        <f t="shared" si="15"/>
        <v>210</v>
      </c>
      <c r="J137" s="67" t="s">
        <v>523</v>
      </c>
      <c r="K137" s="51">
        <v>66972</v>
      </c>
      <c r="O137" s="1">
        <f>COUNTIF('Sede Med Ok'!$C:$C,'Itapagipe Med OK'!C137) + COUNTIF('Barra Med OK'!$C:$C,'Itapagipe Med OK'!C137) + COUNTIF('Boca do Rio Med OK'!$C:$C,'Itapagipe Med OK'!C137) + COUNTIF('Brotas Med OK'!$C:$C,'Itapagipe Med OK'!C137) + COUNTIF('Cabula Med OK'!$C:$C,'Itapagipe Med OK'!C137) + COUNTIF('Cajazeiras Med OK'!$C:$C,'Itapagipe Med OK'!C137) + COUNTIF('CH Med OK'!$C:$C,'Itapagipe Med OK'!C137) + COUNTIF('Itapuã Med OK'!$C:$C,'Itapagipe Med OK'!C137) + COUNTIF('Liberdade Med OK'!$C:$C,'Itapagipe Med OK'!C137) + COUNTIF('Pau da Lima Med OK'!$C:$C,'Itapagipe Med OK'!C137) + COUNTIF('SCV Med OK'!$C:$C,'Itapagipe Med OK'!C137) + COUNTIF('Subúrbio Med OK'!$C:$C,'Itapagipe Med OK'!C137) + COUNTIF('DVIS Med OK'!$C:$C,'Itapagipe Med OK'!C137) + COUNTIF('CR Med OK'!$C:$C,'Itapagipe Med OK'!C137) + COUNTIF('CCZ Med OK'!$C:$C,'Itapagipe Med OK'!C137) + COUNTIF('DRCA Med OK'!$C:$C,'Itapagipe Med OK'!C137) + COUNTIF('SAMU Med OK'!$C:$C,'Itapagipe Med OK'!C137) + COUNTIF('ESPS Med OK'!$C:$C,'Itapagipe Med OK'!C137) + COUNTIF('LACEM Med OK'!$C:$C,'Itapagipe Med OK'!C137)</f>
        <v>0</v>
      </c>
    </row>
    <row r="138" spans="1:15" ht="13.5" customHeight="1">
      <c r="A138" s="15" t="s">
        <v>22</v>
      </c>
      <c r="B138" s="61">
        <v>45514</v>
      </c>
      <c r="C138" s="51">
        <v>14943</v>
      </c>
      <c r="D138" s="61">
        <v>45658</v>
      </c>
      <c r="E138" s="61">
        <v>45687</v>
      </c>
      <c r="F138" s="42">
        <f t="shared" si="14"/>
        <v>30</v>
      </c>
      <c r="G138" s="65">
        <v>210</v>
      </c>
      <c r="H138" s="51">
        <v>1</v>
      </c>
      <c r="I138" s="59">
        <f t="shared" si="15"/>
        <v>210</v>
      </c>
      <c r="J138" s="67" t="s">
        <v>112</v>
      </c>
      <c r="K138" s="51">
        <v>66972</v>
      </c>
      <c r="O138" s="1">
        <f>COUNTIF('Sede Med Ok'!$C:$C,'Itapagipe Med OK'!C138) + COUNTIF('Barra Med OK'!$C:$C,'Itapagipe Med OK'!C138) + COUNTIF('Boca do Rio Med OK'!$C:$C,'Itapagipe Med OK'!C138) + COUNTIF('Brotas Med OK'!$C:$C,'Itapagipe Med OK'!C138) + COUNTIF('Cabula Med OK'!$C:$C,'Itapagipe Med OK'!C138) + COUNTIF('Cajazeiras Med OK'!$C:$C,'Itapagipe Med OK'!C138) + COUNTIF('CH Med OK'!$C:$C,'Itapagipe Med OK'!C138) + COUNTIF('Itapuã Med OK'!$C:$C,'Itapagipe Med OK'!C138) + COUNTIF('Liberdade Med OK'!$C:$C,'Itapagipe Med OK'!C138) + COUNTIF('Pau da Lima Med OK'!$C:$C,'Itapagipe Med OK'!C138) + COUNTIF('SCV Med OK'!$C:$C,'Itapagipe Med OK'!C138) + COUNTIF('Subúrbio Med OK'!$C:$C,'Itapagipe Med OK'!C138) + COUNTIF('DVIS Med OK'!$C:$C,'Itapagipe Med OK'!C138) + COUNTIF('CR Med OK'!$C:$C,'Itapagipe Med OK'!C138) + COUNTIF('CCZ Med OK'!$C:$C,'Itapagipe Med OK'!C138) + COUNTIF('DRCA Med OK'!$C:$C,'Itapagipe Med OK'!C138) + COUNTIF('SAMU Med OK'!$C:$C,'Itapagipe Med OK'!C138) + COUNTIF('ESPS Med OK'!$C:$C,'Itapagipe Med OK'!C138) + COUNTIF('LACEM Med OK'!$C:$C,'Itapagipe Med OK'!C138)</f>
        <v>0</v>
      </c>
    </row>
    <row r="139" spans="1:15" ht="13.5" customHeight="1">
      <c r="A139" s="15" t="s">
        <v>17</v>
      </c>
      <c r="B139" s="61">
        <v>45536</v>
      </c>
      <c r="C139" s="51">
        <v>11090</v>
      </c>
      <c r="D139" s="61">
        <v>45658</v>
      </c>
      <c r="E139" s="61">
        <v>45687</v>
      </c>
      <c r="F139" s="42">
        <f t="shared" si="14"/>
        <v>30</v>
      </c>
      <c r="G139" s="65">
        <v>238</v>
      </c>
      <c r="H139" s="51">
        <v>1</v>
      </c>
      <c r="I139" s="59">
        <f t="shared" si="15"/>
        <v>238</v>
      </c>
      <c r="J139" s="67" t="s">
        <v>216</v>
      </c>
      <c r="K139" s="51"/>
      <c r="O139" s="1">
        <f>COUNTIF('Sede Med Ok'!$C:$C,'Itapagipe Med OK'!C139) + COUNTIF('Barra Med OK'!$C:$C,'Itapagipe Med OK'!C139) + COUNTIF('Boca do Rio Med OK'!$C:$C,'Itapagipe Med OK'!C139) + COUNTIF('Brotas Med OK'!$C:$C,'Itapagipe Med OK'!C139) + COUNTIF('Cabula Med OK'!$C:$C,'Itapagipe Med OK'!C139) + COUNTIF('Cajazeiras Med OK'!$C:$C,'Itapagipe Med OK'!C139) + COUNTIF('CH Med OK'!$C:$C,'Itapagipe Med OK'!C139) + COUNTIF('Itapuã Med OK'!$C:$C,'Itapagipe Med OK'!C139) + COUNTIF('Liberdade Med OK'!$C:$C,'Itapagipe Med OK'!C139) + COUNTIF('Pau da Lima Med OK'!$C:$C,'Itapagipe Med OK'!C139) + COUNTIF('SCV Med OK'!$C:$C,'Itapagipe Med OK'!C139) + COUNTIF('Subúrbio Med OK'!$C:$C,'Itapagipe Med OK'!C139) + COUNTIF('DVIS Med OK'!$C:$C,'Itapagipe Med OK'!C139) + COUNTIF('CR Med OK'!$C:$C,'Itapagipe Med OK'!C139) + COUNTIF('CCZ Med OK'!$C:$C,'Itapagipe Med OK'!C139) + COUNTIF('DRCA Med OK'!$C:$C,'Itapagipe Med OK'!C139) + COUNTIF('SAMU Med OK'!$C:$C,'Itapagipe Med OK'!C139) + COUNTIF('ESPS Med OK'!$C:$C,'Itapagipe Med OK'!C139) + COUNTIF('LACEM Med OK'!$C:$C,'Itapagipe Med OK'!C139)</f>
        <v>0</v>
      </c>
    </row>
    <row r="140" spans="1:15" ht="13.5" customHeight="1">
      <c r="A140" s="38"/>
      <c r="B140" s="61"/>
      <c r="C140" s="202"/>
      <c r="D140" s="101"/>
      <c r="E140" s="101"/>
      <c r="F140" s="102"/>
      <c r="G140" s="101"/>
      <c r="H140" s="44"/>
      <c r="I140" s="59">
        <f t="shared" si="15"/>
        <v>0</v>
      </c>
      <c r="J140" s="67"/>
      <c r="K140" s="51"/>
      <c r="O140" s="1">
        <f>COUNTIF('Sede Med Ok'!$C:$C,'Itapagipe Med OK'!C140) + COUNTIF('Barra Med OK'!$C:$C,'Itapagipe Med OK'!C140) + COUNTIF('Boca do Rio Med OK'!$C:$C,'Itapagipe Med OK'!C140) + COUNTIF('Brotas Med OK'!$C:$C,'Itapagipe Med OK'!C140) + COUNTIF('Cabula Med OK'!$C:$C,'Itapagipe Med OK'!C140) + COUNTIF('Cajazeiras Med OK'!$C:$C,'Itapagipe Med OK'!C140) + COUNTIF('CH Med OK'!$C:$C,'Itapagipe Med OK'!C140) + COUNTIF('Itapuã Med OK'!$C:$C,'Itapagipe Med OK'!C140) + COUNTIF('Liberdade Med OK'!$C:$C,'Itapagipe Med OK'!C140) + COUNTIF('Pau da Lima Med OK'!$C:$C,'Itapagipe Med OK'!C140) + COUNTIF('SCV Med OK'!$C:$C,'Itapagipe Med OK'!C140) + COUNTIF('Subúrbio Med OK'!$C:$C,'Itapagipe Med OK'!C140) + COUNTIF('DVIS Med OK'!$C:$C,'Itapagipe Med OK'!C140) + COUNTIF('CR Med OK'!$C:$C,'Itapagipe Med OK'!C140) + COUNTIF('CCZ Med OK'!$C:$C,'Itapagipe Med OK'!C140) + COUNTIF('DRCA Med OK'!$C:$C,'Itapagipe Med OK'!C140) + COUNTIF('SAMU Med OK'!$C:$C,'Itapagipe Med OK'!C140) + COUNTIF('ESPS Med OK'!$C:$C,'Itapagipe Med OK'!C140) + COUNTIF('LACEM Med OK'!$C:$C,'Itapagipe Med OK'!C140)</f>
        <v>0</v>
      </c>
    </row>
    <row r="141" spans="1:15" ht="13.5" customHeight="1">
      <c r="A141" s="38" t="s">
        <v>522</v>
      </c>
      <c r="B141" s="99"/>
      <c r="C141" s="98"/>
      <c r="D141" s="36"/>
      <c r="E141" s="36"/>
      <c r="F141" s="37"/>
      <c r="G141" s="36"/>
      <c r="H141" s="11">
        <f>SUM(H132:H140)</f>
        <v>8</v>
      </c>
      <c r="I141" s="27">
        <f>SUM(I132:I140)</f>
        <v>1708</v>
      </c>
      <c r="J141" s="35"/>
      <c r="K141" s="107"/>
      <c r="O141" s="1">
        <f>COUNTIF('Sede Med Ok'!$C:$C,'Itapagipe Med OK'!C141) + COUNTIF('Barra Med OK'!$C:$C,'Itapagipe Med OK'!C141) + COUNTIF('Boca do Rio Med OK'!$C:$C,'Itapagipe Med OK'!C141) + COUNTIF('Brotas Med OK'!$C:$C,'Itapagipe Med OK'!C141) + COUNTIF('Cabula Med OK'!$C:$C,'Itapagipe Med OK'!C141) + COUNTIF('Cajazeiras Med OK'!$C:$C,'Itapagipe Med OK'!C141) + COUNTIF('CH Med OK'!$C:$C,'Itapagipe Med OK'!C141) + COUNTIF('Itapuã Med OK'!$C:$C,'Itapagipe Med OK'!C141) + COUNTIF('Liberdade Med OK'!$C:$C,'Itapagipe Med OK'!C141) + COUNTIF('Pau da Lima Med OK'!$C:$C,'Itapagipe Med OK'!C141) + COUNTIF('SCV Med OK'!$C:$C,'Itapagipe Med OK'!C141) + COUNTIF('Subúrbio Med OK'!$C:$C,'Itapagipe Med OK'!C141) + COUNTIF('DVIS Med OK'!$C:$C,'Itapagipe Med OK'!C141) + COUNTIF('CR Med OK'!$C:$C,'Itapagipe Med OK'!C141) + COUNTIF('CCZ Med OK'!$C:$C,'Itapagipe Med OK'!C141) + COUNTIF('DRCA Med OK'!$C:$C,'Itapagipe Med OK'!C141) + COUNTIF('SAMU Med OK'!$C:$C,'Itapagipe Med OK'!C141) + COUNTIF('ESPS Med OK'!$C:$C,'Itapagipe Med OK'!C141) + COUNTIF('LACEM Med OK'!$C:$C,'Itapagipe Med OK'!C141)</f>
        <v>0</v>
      </c>
    </row>
    <row r="142" spans="1:15" ht="13.5" customHeight="1">
      <c r="A142" s="29"/>
      <c r="B142" s="72"/>
      <c r="C142" s="71"/>
      <c r="D142" s="33"/>
      <c r="E142" s="33"/>
      <c r="F142" s="34"/>
      <c r="G142" s="33"/>
      <c r="H142" s="32"/>
      <c r="I142" s="116"/>
      <c r="J142" s="30"/>
      <c r="K142" s="70"/>
      <c r="O142" s="1">
        <f>COUNTIF('Sede Med Ok'!$C:$C,'Itapagipe Med OK'!C142) + COUNTIF('Barra Med OK'!$C:$C,'Itapagipe Med OK'!C142) + COUNTIF('Boca do Rio Med OK'!$C:$C,'Itapagipe Med OK'!C142) + COUNTIF('Brotas Med OK'!$C:$C,'Itapagipe Med OK'!C142) + COUNTIF('Cabula Med OK'!$C:$C,'Itapagipe Med OK'!C142) + COUNTIF('Cajazeiras Med OK'!$C:$C,'Itapagipe Med OK'!C142) + COUNTIF('CH Med OK'!$C:$C,'Itapagipe Med OK'!C142) + COUNTIF('Itapuã Med OK'!$C:$C,'Itapagipe Med OK'!C142) + COUNTIF('Liberdade Med OK'!$C:$C,'Itapagipe Med OK'!C142) + COUNTIF('Pau da Lima Med OK'!$C:$C,'Itapagipe Med OK'!C142) + COUNTIF('SCV Med OK'!$C:$C,'Itapagipe Med OK'!C142) + COUNTIF('Subúrbio Med OK'!$C:$C,'Itapagipe Med OK'!C142) + COUNTIF('DVIS Med OK'!$C:$C,'Itapagipe Med OK'!C142) + COUNTIF('CR Med OK'!$C:$C,'Itapagipe Med OK'!C142) + COUNTIF('CCZ Med OK'!$C:$C,'Itapagipe Med OK'!C142) + COUNTIF('DRCA Med OK'!$C:$C,'Itapagipe Med OK'!C142) + COUNTIF('SAMU Med OK'!$C:$C,'Itapagipe Med OK'!C142) + COUNTIF('ESPS Med OK'!$C:$C,'Itapagipe Med OK'!C142) + COUNTIF('LACEM Med OK'!$C:$C,'Itapagipe Med OK'!C142)</f>
        <v>0</v>
      </c>
    </row>
    <row r="143" spans="1:15" ht="13.5" customHeight="1">
      <c r="A143" s="15" t="s">
        <v>22</v>
      </c>
      <c r="B143" s="61">
        <v>45514</v>
      </c>
      <c r="C143" s="14">
        <v>14907</v>
      </c>
      <c r="D143" s="61">
        <v>45658</v>
      </c>
      <c r="E143" s="61">
        <v>45687</v>
      </c>
      <c r="F143" s="42">
        <f t="shared" ref="F143:F149" si="16">(E143-D143)+1</f>
        <v>30</v>
      </c>
      <c r="G143" s="65">
        <v>210</v>
      </c>
      <c r="H143" s="14">
        <v>1</v>
      </c>
      <c r="I143" s="109">
        <f t="shared" ref="I143:I150" si="17">G143/30*H143*F143</f>
        <v>210</v>
      </c>
      <c r="J143" s="67" t="s">
        <v>521</v>
      </c>
      <c r="K143" s="63">
        <v>66798</v>
      </c>
      <c r="O143" s="1">
        <f>COUNTIF('Sede Med Ok'!$C:$C,'Itapagipe Med OK'!C143) + COUNTIF('Barra Med OK'!$C:$C,'Itapagipe Med OK'!C143) + COUNTIF('Boca do Rio Med OK'!$C:$C,'Itapagipe Med OK'!C143) + COUNTIF('Brotas Med OK'!$C:$C,'Itapagipe Med OK'!C143) + COUNTIF('Cabula Med OK'!$C:$C,'Itapagipe Med OK'!C143) + COUNTIF('Cajazeiras Med OK'!$C:$C,'Itapagipe Med OK'!C143) + COUNTIF('CH Med OK'!$C:$C,'Itapagipe Med OK'!C143) + COUNTIF('Itapuã Med OK'!$C:$C,'Itapagipe Med OK'!C143) + COUNTIF('Liberdade Med OK'!$C:$C,'Itapagipe Med OK'!C143) + COUNTIF('Pau da Lima Med OK'!$C:$C,'Itapagipe Med OK'!C143) + COUNTIF('SCV Med OK'!$C:$C,'Itapagipe Med OK'!C143) + COUNTIF('Subúrbio Med OK'!$C:$C,'Itapagipe Med OK'!C143) + COUNTIF('DVIS Med OK'!$C:$C,'Itapagipe Med OK'!C143) + COUNTIF('CR Med OK'!$C:$C,'Itapagipe Med OK'!C143) + COUNTIF('CCZ Med OK'!$C:$C,'Itapagipe Med OK'!C143) + COUNTIF('DRCA Med OK'!$C:$C,'Itapagipe Med OK'!C143) + COUNTIF('SAMU Med OK'!$C:$C,'Itapagipe Med OK'!C143) + COUNTIF('ESPS Med OK'!$C:$C,'Itapagipe Med OK'!C143) + COUNTIF('LACEM Med OK'!$C:$C,'Itapagipe Med OK'!C143)</f>
        <v>0</v>
      </c>
    </row>
    <row r="144" spans="1:15" ht="13.5" customHeight="1">
      <c r="A144" s="15" t="s">
        <v>22</v>
      </c>
      <c r="B144" s="61">
        <v>45514</v>
      </c>
      <c r="C144" s="14">
        <v>14908</v>
      </c>
      <c r="D144" s="61">
        <v>45658</v>
      </c>
      <c r="E144" s="61">
        <v>45687</v>
      </c>
      <c r="F144" s="42">
        <f t="shared" si="16"/>
        <v>30</v>
      </c>
      <c r="G144" s="65">
        <v>210</v>
      </c>
      <c r="H144" s="14">
        <v>1</v>
      </c>
      <c r="I144" s="109">
        <f t="shared" si="17"/>
        <v>210</v>
      </c>
      <c r="J144" s="67" t="s">
        <v>520</v>
      </c>
      <c r="K144" s="63">
        <v>66798</v>
      </c>
      <c r="O144" s="1">
        <f>COUNTIF('Sede Med Ok'!$C:$C,'Itapagipe Med OK'!C144) + COUNTIF('Barra Med OK'!$C:$C,'Itapagipe Med OK'!C144) + COUNTIF('Boca do Rio Med OK'!$C:$C,'Itapagipe Med OK'!C144) + COUNTIF('Brotas Med OK'!$C:$C,'Itapagipe Med OK'!C144) + COUNTIF('Cabula Med OK'!$C:$C,'Itapagipe Med OK'!C144) + COUNTIF('Cajazeiras Med OK'!$C:$C,'Itapagipe Med OK'!C144) + COUNTIF('CH Med OK'!$C:$C,'Itapagipe Med OK'!C144) + COUNTIF('Itapuã Med OK'!$C:$C,'Itapagipe Med OK'!C144) + COUNTIF('Liberdade Med OK'!$C:$C,'Itapagipe Med OK'!C144) + COUNTIF('Pau da Lima Med OK'!$C:$C,'Itapagipe Med OK'!C144) + COUNTIF('SCV Med OK'!$C:$C,'Itapagipe Med OK'!C144) + COUNTIF('Subúrbio Med OK'!$C:$C,'Itapagipe Med OK'!C144) + COUNTIF('DVIS Med OK'!$C:$C,'Itapagipe Med OK'!C144) + COUNTIF('CR Med OK'!$C:$C,'Itapagipe Med OK'!C144) + COUNTIF('CCZ Med OK'!$C:$C,'Itapagipe Med OK'!C144) + COUNTIF('DRCA Med OK'!$C:$C,'Itapagipe Med OK'!C144) + COUNTIF('SAMU Med OK'!$C:$C,'Itapagipe Med OK'!C144) + COUNTIF('ESPS Med OK'!$C:$C,'Itapagipe Med OK'!C144) + COUNTIF('LACEM Med OK'!$C:$C,'Itapagipe Med OK'!C144)</f>
        <v>0</v>
      </c>
    </row>
    <row r="145" spans="1:15" ht="13.5" customHeight="1">
      <c r="A145" s="15" t="s">
        <v>22</v>
      </c>
      <c r="B145" s="61">
        <v>45514</v>
      </c>
      <c r="C145" s="14">
        <v>14906</v>
      </c>
      <c r="D145" s="61">
        <v>45658</v>
      </c>
      <c r="E145" s="61">
        <v>45687</v>
      </c>
      <c r="F145" s="42">
        <f t="shared" si="16"/>
        <v>30</v>
      </c>
      <c r="G145" s="65">
        <v>210</v>
      </c>
      <c r="H145" s="14">
        <v>1</v>
      </c>
      <c r="I145" s="109">
        <f t="shared" si="17"/>
        <v>210</v>
      </c>
      <c r="J145" s="67" t="s">
        <v>143</v>
      </c>
      <c r="K145" s="63">
        <v>66798</v>
      </c>
      <c r="O145" s="1">
        <f>COUNTIF('Sede Med Ok'!$C:$C,'Itapagipe Med OK'!C145) + COUNTIF('Barra Med OK'!$C:$C,'Itapagipe Med OK'!C145) + COUNTIF('Boca do Rio Med OK'!$C:$C,'Itapagipe Med OK'!C145) + COUNTIF('Brotas Med OK'!$C:$C,'Itapagipe Med OK'!C145) + COUNTIF('Cabula Med OK'!$C:$C,'Itapagipe Med OK'!C145) + COUNTIF('Cajazeiras Med OK'!$C:$C,'Itapagipe Med OK'!C145) + COUNTIF('CH Med OK'!$C:$C,'Itapagipe Med OK'!C145) + COUNTIF('Itapuã Med OK'!$C:$C,'Itapagipe Med OK'!C145) + COUNTIF('Liberdade Med OK'!$C:$C,'Itapagipe Med OK'!C145) + COUNTIF('Pau da Lima Med OK'!$C:$C,'Itapagipe Med OK'!C145) + COUNTIF('SCV Med OK'!$C:$C,'Itapagipe Med OK'!C145) + COUNTIF('Subúrbio Med OK'!$C:$C,'Itapagipe Med OK'!C145) + COUNTIF('DVIS Med OK'!$C:$C,'Itapagipe Med OK'!C145) + COUNTIF('CR Med OK'!$C:$C,'Itapagipe Med OK'!C145) + COUNTIF('CCZ Med OK'!$C:$C,'Itapagipe Med OK'!C145) + COUNTIF('DRCA Med OK'!$C:$C,'Itapagipe Med OK'!C145) + COUNTIF('SAMU Med OK'!$C:$C,'Itapagipe Med OK'!C145) + COUNTIF('ESPS Med OK'!$C:$C,'Itapagipe Med OK'!C145) + COUNTIF('LACEM Med OK'!$C:$C,'Itapagipe Med OK'!C145)</f>
        <v>0</v>
      </c>
    </row>
    <row r="146" spans="1:15" ht="13.5" customHeight="1">
      <c r="A146" s="15" t="s">
        <v>18</v>
      </c>
      <c r="B146" s="61">
        <v>45674</v>
      </c>
      <c r="C146" s="104">
        <v>13856</v>
      </c>
      <c r="D146" s="61">
        <v>45674</v>
      </c>
      <c r="E146" s="61">
        <v>45687</v>
      </c>
      <c r="F146" s="42">
        <f t="shared" si="16"/>
        <v>14</v>
      </c>
      <c r="G146" s="65">
        <v>235</v>
      </c>
      <c r="H146" s="475">
        <v>1</v>
      </c>
      <c r="I146" s="109">
        <f t="shared" si="17"/>
        <v>109.66666666666666</v>
      </c>
      <c r="J146" s="67" t="s">
        <v>262</v>
      </c>
      <c r="K146" s="474">
        <v>74418</v>
      </c>
      <c r="O146" s="1">
        <f>COUNTIF('Sede Med Ok'!$C:$C,'Itapagipe Med OK'!C146) + COUNTIF('Barra Med OK'!$C:$C,'Itapagipe Med OK'!C146) + COUNTIF('Boca do Rio Med OK'!$C:$C,'Itapagipe Med OK'!C146) + COUNTIF('Brotas Med OK'!$C:$C,'Itapagipe Med OK'!C146) + COUNTIF('Cabula Med OK'!$C:$C,'Itapagipe Med OK'!C146) + COUNTIF('Cajazeiras Med OK'!$C:$C,'Itapagipe Med OK'!C146) + COUNTIF('CH Med OK'!$C:$C,'Itapagipe Med OK'!C146) + COUNTIF('Itapuã Med OK'!$C:$C,'Itapagipe Med OK'!C146) + COUNTIF('Liberdade Med OK'!$C:$C,'Itapagipe Med OK'!C146) + COUNTIF('Pau da Lima Med OK'!$C:$C,'Itapagipe Med OK'!C146) + COUNTIF('SCV Med OK'!$C:$C,'Itapagipe Med OK'!C146) + COUNTIF('Subúrbio Med OK'!$C:$C,'Itapagipe Med OK'!C146) + COUNTIF('DVIS Med OK'!$C:$C,'Itapagipe Med OK'!C146) + COUNTIF('CR Med OK'!$C:$C,'Itapagipe Med OK'!C146) + COUNTIF('CCZ Med OK'!$C:$C,'Itapagipe Med OK'!C146) + COUNTIF('DRCA Med OK'!$C:$C,'Itapagipe Med OK'!C146) + COUNTIF('SAMU Med OK'!$C:$C,'Itapagipe Med OK'!C146) + COUNTIF('ESPS Med OK'!$C:$C,'Itapagipe Med OK'!C146) + COUNTIF('LACEM Med OK'!$C:$C,'Itapagipe Med OK'!C146)</f>
        <v>0</v>
      </c>
    </row>
    <row r="147" spans="1:15" ht="13.5" customHeight="1">
      <c r="A147" s="15" t="s">
        <v>18</v>
      </c>
      <c r="B147" s="61">
        <v>45536</v>
      </c>
      <c r="C147" s="51">
        <v>13454</v>
      </c>
      <c r="D147" s="61">
        <v>45658</v>
      </c>
      <c r="E147" s="61">
        <v>45687</v>
      </c>
      <c r="F147" s="42">
        <f t="shared" si="16"/>
        <v>30</v>
      </c>
      <c r="G147" s="65">
        <v>235</v>
      </c>
      <c r="H147" s="14">
        <v>1</v>
      </c>
      <c r="I147" s="109">
        <f t="shared" si="17"/>
        <v>235</v>
      </c>
      <c r="J147" s="52" t="s">
        <v>215</v>
      </c>
      <c r="K147" s="63"/>
      <c r="O147" s="1">
        <f>COUNTIF('Sede Med Ok'!$C:$C,'Itapagipe Med OK'!C147) + COUNTIF('Barra Med OK'!$C:$C,'Itapagipe Med OK'!C147) + COUNTIF('Boca do Rio Med OK'!$C:$C,'Itapagipe Med OK'!C147) + COUNTIF('Brotas Med OK'!$C:$C,'Itapagipe Med OK'!C147) + COUNTIF('Cabula Med OK'!$C:$C,'Itapagipe Med OK'!C147) + COUNTIF('Cajazeiras Med OK'!$C:$C,'Itapagipe Med OK'!C147) + COUNTIF('CH Med OK'!$C:$C,'Itapagipe Med OK'!C147) + COUNTIF('Itapuã Med OK'!$C:$C,'Itapagipe Med OK'!C147) + COUNTIF('Liberdade Med OK'!$C:$C,'Itapagipe Med OK'!C147) + COUNTIF('Pau da Lima Med OK'!$C:$C,'Itapagipe Med OK'!C147) + COUNTIF('SCV Med OK'!$C:$C,'Itapagipe Med OK'!C147) + COUNTIF('Subúrbio Med OK'!$C:$C,'Itapagipe Med OK'!C147) + COUNTIF('DVIS Med OK'!$C:$C,'Itapagipe Med OK'!C147) + COUNTIF('CR Med OK'!$C:$C,'Itapagipe Med OK'!C147) + COUNTIF('CCZ Med OK'!$C:$C,'Itapagipe Med OK'!C147) + COUNTIF('DRCA Med OK'!$C:$C,'Itapagipe Med OK'!C147) + COUNTIF('SAMU Med OK'!$C:$C,'Itapagipe Med OK'!C147) + COUNTIF('ESPS Med OK'!$C:$C,'Itapagipe Med OK'!C147) + COUNTIF('LACEM Med OK'!$C:$C,'Itapagipe Med OK'!C147)</f>
        <v>0</v>
      </c>
    </row>
    <row r="148" spans="1:15" ht="13.5" customHeight="1">
      <c r="A148" s="15" t="s">
        <v>18</v>
      </c>
      <c r="B148" s="61">
        <v>45536</v>
      </c>
      <c r="C148" s="51">
        <v>12020</v>
      </c>
      <c r="D148" s="61">
        <v>45658</v>
      </c>
      <c r="E148" s="61">
        <v>45687</v>
      </c>
      <c r="F148" s="42">
        <f t="shared" si="16"/>
        <v>30</v>
      </c>
      <c r="G148" s="65">
        <v>235</v>
      </c>
      <c r="H148" s="14">
        <v>1</v>
      </c>
      <c r="I148" s="109">
        <f t="shared" si="17"/>
        <v>235</v>
      </c>
      <c r="J148" s="52" t="s">
        <v>216</v>
      </c>
      <c r="K148" s="63"/>
      <c r="O148" s="1">
        <f>COUNTIF('Sede Med Ok'!$C:$C,'Itapagipe Med OK'!C148) + COUNTIF('Barra Med OK'!$C:$C,'Itapagipe Med OK'!C148) + COUNTIF('Boca do Rio Med OK'!$C:$C,'Itapagipe Med OK'!C148) + COUNTIF('Brotas Med OK'!$C:$C,'Itapagipe Med OK'!C148) + COUNTIF('Cabula Med OK'!$C:$C,'Itapagipe Med OK'!C148) + COUNTIF('Cajazeiras Med OK'!$C:$C,'Itapagipe Med OK'!C148) + COUNTIF('CH Med OK'!$C:$C,'Itapagipe Med OK'!C148) + COUNTIF('Itapuã Med OK'!$C:$C,'Itapagipe Med OK'!C148) + COUNTIF('Liberdade Med OK'!$C:$C,'Itapagipe Med OK'!C148) + COUNTIF('Pau da Lima Med OK'!$C:$C,'Itapagipe Med OK'!C148) + COUNTIF('SCV Med OK'!$C:$C,'Itapagipe Med OK'!C148) + COUNTIF('Subúrbio Med OK'!$C:$C,'Itapagipe Med OK'!C148) + COUNTIF('DVIS Med OK'!$C:$C,'Itapagipe Med OK'!C148) + COUNTIF('CR Med OK'!$C:$C,'Itapagipe Med OK'!C148) + COUNTIF('CCZ Med OK'!$C:$C,'Itapagipe Med OK'!C148) + COUNTIF('DRCA Med OK'!$C:$C,'Itapagipe Med OK'!C148) + COUNTIF('SAMU Med OK'!$C:$C,'Itapagipe Med OK'!C148) + COUNTIF('ESPS Med OK'!$C:$C,'Itapagipe Med OK'!C148) + COUNTIF('LACEM Med OK'!$C:$C,'Itapagipe Med OK'!C148)</f>
        <v>0</v>
      </c>
    </row>
    <row r="149" spans="1:15" ht="13.5" customHeight="1">
      <c r="A149" s="15" t="s">
        <v>17</v>
      </c>
      <c r="B149" s="61">
        <v>45536</v>
      </c>
      <c r="C149" s="51">
        <v>11515</v>
      </c>
      <c r="D149" s="61">
        <v>45658</v>
      </c>
      <c r="E149" s="61">
        <v>45687</v>
      </c>
      <c r="F149" s="42">
        <f t="shared" si="16"/>
        <v>30</v>
      </c>
      <c r="G149" s="65">
        <v>238</v>
      </c>
      <c r="H149" s="14">
        <v>1</v>
      </c>
      <c r="I149" s="109">
        <f t="shared" si="17"/>
        <v>238</v>
      </c>
      <c r="J149" s="121" t="s">
        <v>519</v>
      </c>
      <c r="K149" s="63"/>
      <c r="O149" s="1">
        <f>COUNTIF('Sede Med Ok'!$C:$C,'Itapagipe Med OK'!C149) + COUNTIF('Barra Med OK'!$C:$C,'Itapagipe Med OK'!C149) + COUNTIF('Boca do Rio Med OK'!$C:$C,'Itapagipe Med OK'!C149) + COUNTIF('Brotas Med OK'!$C:$C,'Itapagipe Med OK'!C149) + COUNTIF('Cabula Med OK'!$C:$C,'Itapagipe Med OK'!C149) + COUNTIF('Cajazeiras Med OK'!$C:$C,'Itapagipe Med OK'!C149) + COUNTIF('CH Med OK'!$C:$C,'Itapagipe Med OK'!C149) + COUNTIF('Itapuã Med OK'!$C:$C,'Itapagipe Med OK'!C149) + COUNTIF('Liberdade Med OK'!$C:$C,'Itapagipe Med OK'!C149) + COUNTIF('Pau da Lima Med OK'!$C:$C,'Itapagipe Med OK'!C149) + COUNTIF('SCV Med OK'!$C:$C,'Itapagipe Med OK'!C149) + COUNTIF('Subúrbio Med OK'!$C:$C,'Itapagipe Med OK'!C149) + COUNTIF('DVIS Med OK'!$C:$C,'Itapagipe Med OK'!C149) + COUNTIF('CR Med OK'!$C:$C,'Itapagipe Med OK'!C149) + COUNTIF('CCZ Med OK'!$C:$C,'Itapagipe Med OK'!C149) + COUNTIF('DRCA Med OK'!$C:$C,'Itapagipe Med OK'!C149) + COUNTIF('SAMU Med OK'!$C:$C,'Itapagipe Med OK'!C149) + COUNTIF('ESPS Med OK'!$C:$C,'Itapagipe Med OK'!C149) + COUNTIF('LACEM Med OK'!$C:$C,'Itapagipe Med OK'!C149)</f>
        <v>0</v>
      </c>
    </row>
    <row r="150" spans="1:15" ht="13.5" customHeight="1">
      <c r="A150" s="15"/>
      <c r="B150" s="61"/>
      <c r="C150" s="257"/>
      <c r="D150" s="61"/>
      <c r="E150" s="61"/>
      <c r="F150" s="42"/>
      <c r="G150" s="65"/>
      <c r="H150" s="14"/>
      <c r="I150" s="59">
        <f t="shared" si="17"/>
        <v>0</v>
      </c>
      <c r="J150" s="184"/>
      <c r="K150" s="14"/>
      <c r="O150" s="1">
        <f>COUNTIF('Sede Med Ok'!$C:$C,'Itapagipe Med OK'!C150) + COUNTIF('Barra Med OK'!$C:$C,'Itapagipe Med OK'!C150) + COUNTIF('Boca do Rio Med OK'!$C:$C,'Itapagipe Med OK'!C150) + COUNTIF('Brotas Med OK'!$C:$C,'Itapagipe Med OK'!C150) + COUNTIF('Cabula Med OK'!$C:$C,'Itapagipe Med OK'!C150) + COUNTIF('Cajazeiras Med OK'!$C:$C,'Itapagipe Med OK'!C150) + COUNTIF('CH Med OK'!$C:$C,'Itapagipe Med OK'!C150) + COUNTIF('Itapuã Med OK'!$C:$C,'Itapagipe Med OK'!C150) + COUNTIF('Liberdade Med OK'!$C:$C,'Itapagipe Med OK'!C150) + COUNTIF('Pau da Lima Med OK'!$C:$C,'Itapagipe Med OK'!C150) + COUNTIF('SCV Med OK'!$C:$C,'Itapagipe Med OK'!C150) + COUNTIF('Subúrbio Med OK'!$C:$C,'Itapagipe Med OK'!C150) + COUNTIF('DVIS Med OK'!$C:$C,'Itapagipe Med OK'!C150) + COUNTIF('CR Med OK'!$C:$C,'Itapagipe Med OK'!C150) + COUNTIF('CCZ Med OK'!$C:$C,'Itapagipe Med OK'!C150) + COUNTIF('DRCA Med OK'!$C:$C,'Itapagipe Med OK'!C150) + COUNTIF('SAMU Med OK'!$C:$C,'Itapagipe Med OK'!C150) + COUNTIF('ESPS Med OK'!$C:$C,'Itapagipe Med OK'!C150) + COUNTIF('LACEM Med OK'!$C:$C,'Itapagipe Med OK'!C150)</f>
        <v>0</v>
      </c>
    </row>
    <row r="151" spans="1:15" ht="13.5" customHeight="1">
      <c r="A151" s="38" t="s">
        <v>518</v>
      </c>
      <c r="B151" s="99"/>
      <c r="C151" s="98"/>
      <c r="D151" s="36"/>
      <c r="E151" s="36"/>
      <c r="F151" s="37"/>
      <c r="G151" s="36"/>
      <c r="H151" s="11">
        <f>SUM(H143:H150)</f>
        <v>7</v>
      </c>
      <c r="I151" s="148">
        <f>SUM(I143:I150)</f>
        <v>1447.6666666666665</v>
      </c>
      <c r="J151" s="35"/>
      <c r="K151" s="107"/>
      <c r="L151" s="33"/>
      <c r="O151" s="1">
        <f>COUNTIF('Sede Med Ok'!$C:$C,'Itapagipe Med OK'!C151) + COUNTIF('Barra Med OK'!$C:$C,'Itapagipe Med OK'!C151) + COUNTIF('Boca do Rio Med OK'!$C:$C,'Itapagipe Med OK'!C151) + COUNTIF('Brotas Med OK'!$C:$C,'Itapagipe Med OK'!C151) + COUNTIF('Cabula Med OK'!$C:$C,'Itapagipe Med OK'!C151) + COUNTIF('Cajazeiras Med OK'!$C:$C,'Itapagipe Med OK'!C151) + COUNTIF('CH Med OK'!$C:$C,'Itapagipe Med OK'!C151) + COUNTIF('Itapuã Med OK'!$C:$C,'Itapagipe Med OK'!C151) + COUNTIF('Liberdade Med OK'!$C:$C,'Itapagipe Med OK'!C151) + COUNTIF('Pau da Lima Med OK'!$C:$C,'Itapagipe Med OK'!C151) + COUNTIF('SCV Med OK'!$C:$C,'Itapagipe Med OK'!C151) + COUNTIF('Subúrbio Med OK'!$C:$C,'Itapagipe Med OK'!C151) + COUNTIF('DVIS Med OK'!$C:$C,'Itapagipe Med OK'!C151) + COUNTIF('CR Med OK'!$C:$C,'Itapagipe Med OK'!C151) + COUNTIF('CCZ Med OK'!$C:$C,'Itapagipe Med OK'!C151) + COUNTIF('DRCA Med OK'!$C:$C,'Itapagipe Med OK'!C151) + COUNTIF('SAMU Med OK'!$C:$C,'Itapagipe Med OK'!C151) + COUNTIF('ESPS Med OK'!$C:$C,'Itapagipe Med OK'!C151) + COUNTIF('LACEM Med OK'!$C:$C,'Itapagipe Med OK'!C151)</f>
        <v>0</v>
      </c>
    </row>
    <row r="152" spans="1:15" ht="13.5" customHeight="1">
      <c r="A152" s="29"/>
      <c r="B152" s="32"/>
      <c r="C152" s="32"/>
      <c r="D152" s="33"/>
      <c r="E152" s="33"/>
      <c r="F152" s="34"/>
      <c r="G152" s="33"/>
      <c r="H152" s="32"/>
      <c r="I152" s="116"/>
      <c r="J152" s="256"/>
      <c r="K152" s="70"/>
      <c r="O152" s="1">
        <f>COUNTIF('Sede Med Ok'!$C:$C,'Itapagipe Med OK'!C152) + COUNTIF('Barra Med OK'!$C:$C,'Itapagipe Med OK'!C152) + COUNTIF('Boca do Rio Med OK'!$C:$C,'Itapagipe Med OK'!C152) + COUNTIF('Brotas Med OK'!$C:$C,'Itapagipe Med OK'!C152) + COUNTIF('Cabula Med OK'!$C:$C,'Itapagipe Med OK'!C152) + COUNTIF('Cajazeiras Med OK'!$C:$C,'Itapagipe Med OK'!C152) + COUNTIF('CH Med OK'!$C:$C,'Itapagipe Med OK'!C152) + COUNTIF('Itapuã Med OK'!$C:$C,'Itapagipe Med OK'!C152) + COUNTIF('Liberdade Med OK'!$C:$C,'Itapagipe Med OK'!C152) + COUNTIF('Pau da Lima Med OK'!$C:$C,'Itapagipe Med OK'!C152) + COUNTIF('SCV Med OK'!$C:$C,'Itapagipe Med OK'!C152) + COUNTIF('Subúrbio Med OK'!$C:$C,'Itapagipe Med OK'!C152) + COUNTIF('DVIS Med OK'!$C:$C,'Itapagipe Med OK'!C152) + COUNTIF('CR Med OK'!$C:$C,'Itapagipe Med OK'!C152) + COUNTIF('CCZ Med OK'!$C:$C,'Itapagipe Med OK'!C152) + COUNTIF('DRCA Med OK'!$C:$C,'Itapagipe Med OK'!C152) + COUNTIF('SAMU Med OK'!$C:$C,'Itapagipe Med OK'!C152) + COUNTIF('ESPS Med OK'!$C:$C,'Itapagipe Med OK'!C152) + COUNTIF('LACEM Med OK'!$C:$C,'Itapagipe Med OK'!C152)</f>
        <v>0</v>
      </c>
    </row>
    <row r="153" spans="1:15" ht="13.5" customHeight="1">
      <c r="A153" s="29"/>
      <c r="B153" s="32"/>
      <c r="C153" s="32"/>
      <c r="D153" s="33"/>
      <c r="E153" s="33"/>
      <c r="F153" s="34"/>
      <c r="G153" s="33"/>
      <c r="H153" s="44">
        <f>H19+H23+H34+H45+H59+H84+H94+H120+H130+H141+H151</f>
        <v>105</v>
      </c>
      <c r="I153" s="255">
        <f>I19+I23+I34+I45+I59+I84+I94+I120+I130+I141+I151</f>
        <v>23803.666666666668</v>
      </c>
      <c r="J153" s="30"/>
      <c r="K153" s="70"/>
      <c r="O153" s="1">
        <f>COUNTIF('Sede Med Ok'!$C:$C,'Itapagipe Med OK'!C153) + COUNTIF('Barra Med OK'!$C:$C,'Itapagipe Med OK'!C153) + COUNTIF('Boca do Rio Med OK'!$C:$C,'Itapagipe Med OK'!C153) + COUNTIF('Brotas Med OK'!$C:$C,'Itapagipe Med OK'!C153) + COUNTIF('Cabula Med OK'!$C:$C,'Itapagipe Med OK'!C153) + COUNTIF('Cajazeiras Med OK'!$C:$C,'Itapagipe Med OK'!C153) + COUNTIF('CH Med OK'!$C:$C,'Itapagipe Med OK'!C153) + COUNTIF('Itapuã Med OK'!$C:$C,'Itapagipe Med OK'!C153) + COUNTIF('Liberdade Med OK'!$C:$C,'Itapagipe Med OK'!C153) + COUNTIF('Pau da Lima Med OK'!$C:$C,'Itapagipe Med OK'!C153) + COUNTIF('SCV Med OK'!$C:$C,'Itapagipe Med OK'!C153) + COUNTIF('Subúrbio Med OK'!$C:$C,'Itapagipe Med OK'!C153) + COUNTIF('DVIS Med OK'!$C:$C,'Itapagipe Med OK'!C153) + COUNTIF('CR Med OK'!$C:$C,'Itapagipe Med OK'!C153) + COUNTIF('CCZ Med OK'!$C:$C,'Itapagipe Med OK'!C153) + COUNTIF('DRCA Med OK'!$C:$C,'Itapagipe Med OK'!C153) + COUNTIF('SAMU Med OK'!$C:$C,'Itapagipe Med OK'!C153) + COUNTIF('ESPS Med OK'!$C:$C,'Itapagipe Med OK'!C153) + COUNTIF('LACEM Med OK'!$C:$C,'Itapagipe Med OK'!C153)</f>
        <v>0</v>
      </c>
    </row>
    <row r="154" spans="1:15" ht="13.5" customHeight="1">
      <c r="A154" s="29"/>
      <c r="B154" s="32"/>
      <c r="C154" s="32"/>
      <c r="D154" s="33"/>
      <c r="E154" s="33"/>
      <c r="F154" s="34"/>
      <c r="G154" s="33"/>
      <c r="H154" s="32"/>
      <c r="I154" s="116"/>
      <c r="J154" s="30"/>
      <c r="K154" s="70"/>
      <c r="O154" s="1">
        <f>COUNTIF('Sede Med Ok'!$C:$C,'Itapagipe Med OK'!C154) + COUNTIF('Barra Med OK'!$C:$C,'Itapagipe Med OK'!C154) + COUNTIF('Boca do Rio Med OK'!$C:$C,'Itapagipe Med OK'!C154) + COUNTIF('Brotas Med OK'!$C:$C,'Itapagipe Med OK'!C154) + COUNTIF('Cabula Med OK'!$C:$C,'Itapagipe Med OK'!C154) + COUNTIF('Cajazeiras Med OK'!$C:$C,'Itapagipe Med OK'!C154) + COUNTIF('CH Med OK'!$C:$C,'Itapagipe Med OK'!C154) + COUNTIF('Itapuã Med OK'!$C:$C,'Itapagipe Med OK'!C154) + COUNTIF('Liberdade Med OK'!$C:$C,'Itapagipe Med OK'!C154) + COUNTIF('Pau da Lima Med OK'!$C:$C,'Itapagipe Med OK'!C154) + COUNTIF('SCV Med OK'!$C:$C,'Itapagipe Med OK'!C154) + COUNTIF('Subúrbio Med OK'!$C:$C,'Itapagipe Med OK'!C154) + COUNTIF('DVIS Med OK'!$C:$C,'Itapagipe Med OK'!C154) + COUNTIF('CR Med OK'!$C:$C,'Itapagipe Med OK'!C154) + COUNTIF('CCZ Med OK'!$C:$C,'Itapagipe Med OK'!C154) + COUNTIF('DRCA Med OK'!$C:$C,'Itapagipe Med OK'!C154) + COUNTIF('SAMU Med OK'!$C:$C,'Itapagipe Med OK'!C154) + COUNTIF('ESPS Med OK'!$C:$C,'Itapagipe Med OK'!C154) + COUNTIF('LACEM Med OK'!$C:$C,'Itapagipe Med OK'!C154)</f>
        <v>0</v>
      </c>
    </row>
    <row r="155" spans="1:15" s="26" customFormat="1" ht="13.5" customHeight="1">
      <c r="A155" s="29"/>
      <c r="B155" s="32"/>
      <c r="C155" s="32"/>
      <c r="D155" s="33"/>
      <c r="E155" s="33"/>
      <c r="F155" s="34"/>
      <c r="G155" s="33"/>
      <c r="H155" s="32"/>
      <c r="I155" s="116"/>
      <c r="J155" s="30"/>
      <c r="K155" s="70"/>
      <c r="O155" s="1">
        <f>COUNTIF('Sede Med Ok'!$C:$C,'Itapagipe Med OK'!C155) + COUNTIF('Barra Med OK'!$C:$C,'Itapagipe Med OK'!C155) + COUNTIF('Boca do Rio Med OK'!$C:$C,'Itapagipe Med OK'!C155) + COUNTIF('Brotas Med OK'!$C:$C,'Itapagipe Med OK'!C155) + COUNTIF('Cabula Med OK'!$C:$C,'Itapagipe Med OK'!C155) + COUNTIF('Cajazeiras Med OK'!$C:$C,'Itapagipe Med OK'!C155) + COUNTIF('CH Med OK'!$C:$C,'Itapagipe Med OK'!C155) + COUNTIF('Itapuã Med OK'!$C:$C,'Itapagipe Med OK'!C155) + COUNTIF('Liberdade Med OK'!$C:$C,'Itapagipe Med OK'!C155) + COUNTIF('Pau da Lima Med OK'!$C:$C,'Itapagipe Med OK'!C155) + COUNTIF('SCV Med OK'!$C:$C,'Itapagipe Med OK'!C155) + COUNTIF('Subúrbio Med OK'!$C:$C,'Itapagipe Med OK'!C155) + COUNTIF('DVIS Med OK'!$C:$C,'Itapagipe Med OK'!C155) + COUNTIF('CR Med OK'!$C:$C,'Itapagipe Med OK'!C155) + COUNTIF('CCZ Med OK'!$C:$C,'Itapagipe Med OK'!C155) + COUNTIF('DRCA Med OK'!$C:$C,'Itapagipe Med OK'!C155) + COUNTIF('SAMU Med OK'!$C:$C,'Itapagipe Med OK'!C155) + COUNTIF('ESPS Med OK'!$C:$C,'Itapagipe Med OK'!C155) + COUNTIF('LACEM Med OK'!$C:$C,'Itapagipe Med OK'!C155)</f>
        <v>0</v>
      </c>
    </row>
    <row r="156" spans="1:15" ht="13.5" customHeight="1">
      <c r="A156" s="536" t="s">
        <v>33</v>
      </c>
      <c r="B156" s="536"/>
      <c r="C156" s="536"/>
      <c r="D156" s="536"/>
      <c r="E156" s="536"/>
      <c r="F156" s="536"/>
      <c r="G156" s="536"/>
      <c r="H156" s="536"/>
      <c r="I156" s="536"/>
      <c r="J156" s="25">
        <f>I146</f>
        <v>109.66666666666666</v>
      </c>
      <c r="K156" s="24"/>
      <c r="O156" s="1">
        <f>COUNTIF('Sede Med Ok'!$C:$C,'Itapagipe Med OK'!C156) + COUNTIF('Barra Med OK'!$C:$C,'Itapagipe Med OK'!C156) + COUNTIF('Boca do Rio Med OK'!$C:$C,'Itapagipe Med OK'!C156) + COUNTIF('Brotas Med OK'!$C:$C,'Itapagipe Med OK'!C156) + COUNTIF('Cabula Med OK'!$C:$C,'Itapagipe Med OK'!C156) + COUNTIF('Cajazeiras Med OK'!$C:$C,'Itapagipe Med OK'!C156) + COUNTIF('CH Med OK'!$C:$C,'Itapagipe Med OK'!C156) + COUNTIF('Itapuã Med OK'!$C:$C,'Itapagipe Med OK'!C156) + COUNTIF('Liberdade Med OK'!$C:$C,'Itapagipe Med OK'!C156) + COUNTIF('Pau da Lima Med OK'!$C:$C,'Itapagipe Med OK'!C156) + COUNTIF('SCV Med OK'!$C:$C,'Itapagipe Med OK'!C156) + COUNTIF('Subúrbio Med OK'!$C:$C,'Itapagipe Med OK'!C156) + COUNTIF('DVIS Med OK'!$C:$C,'Itapagipe Med OK'!C156) + COUNTIF('CR Med OK'!$C:$C,'Itapagipe Med OK'!C156) + COUNTIF('CCZ Med OK'!$C:$C,'Itapagipe Med OK'!C156) + COUNTIF('DRCA Med OK'!$C:$C,'Itapagipe Med OK'!C156) + COUNTIF('SAMU Med OK'!$C:$C,'Itapagipe Med OK'!C156) + COUNTIF('ESPS Med OK'!$C:$C,'Itapagipe Med OK'!C156) + COUNTIF('LACEM Med OK'!$C:$C,'Itapagipe Med OK'!C156)</f>
        <v>0</v>
      </c>
    </row>
    <row r="157" spans="1:15" ht="13.5" customHeight="1">
      <c r="O157" s="1">
        <f>COUNTIF('Sede Med Ok'!$C:$C,'Itapagipe Med OK'!C157) + COUNTIF('Barra Med OK'!$C:$C,'Itapagipe Med OK'!C157) + COUNTIF('Boca do Rio Med OK'!$C:$C,'Itapagipe Med OK'!C157) + COUNTIF('Brotas Med OK'!$C:$C,'Itapagipe Med OK'!C157) + COUNTIF('Cabula Med OK'!$C:$C,'Itapagipe Med OK'!C157) + COUNTIF('Cajazeiras Med OK'!$C:$C,'Itapagipe Med OK'!C157) + COUNTIF('CH Med OK'!$C:$C,'Itapagipe Med OK'!C157) + COUNTIF('Itapuã Med OK'!$C:$C,'Itapagipe Med OK'!C157) + COUNTIF('Liberdade Med OK'!$C:$C,'Itapagipe Med OK'!C157) + COUNTIF('Pau da Lima Med OK'!$C:$C,'Itapagipe Med OK'!C157) + COUNTIF('SCV Med OK'!$C:$C,'Itapagipe Med OK'!C157) + COUNTIF('Subúrbio Med OK'!$C:$C,'Itapagipe Med OK'!C157) + COUNTIF('DVIS Med OK'!$C:$C,'Itapagipe Med OK'!C157) + COUNTIF('CR Med OK'!$C:$C,'Itapagipe Med OK'!C157) + COUNTIF('CCZ Med OK'!$C:$C,'Itapagipe Med OK'!C157) + COUNTIF('DRCA Med OK'!$C:$C,'Itapagipe Med OK'!C157) + COUNTIF('SAMU Med OK'!$C:$C,'Itapagipe Med OK'!C157) + COUNTIF('ESPS Med OK'!$C:$C,'Itapagipe Med OK'!C157) + COUNTIF('LACEM Med OK'!$C:$C,'Itapagipe Med OK'!C157)</f>
        <v>0</v>
      </c>
    </row>
    <row r="158" spans="1:15" ht="12.75">
      <c r="A158" s="18" t="s">
        <v>32</v>
      </c>
      <c r="B158" s="1"/>
      <c r="F158" s="22"/>
      <c r="G158" s="7"/>
      <c r="I158" s="23"/>
      <c r="J158" s="23"/>
      <c r="O158" s="1">
        <f>COUNTIF('Sede Med Ok'!$C:$C,'Itapagipe Med OK'!C158) + COUNTIF('Barra Med OK'!$C:$C,'Itapagipe Med OK'!C158) + COUNTIF('Boca do Rio Med OK'!$C:$C,'Itapagipe Med OK'!C158) + COUNTIF('Brotas Med OK'!$C:$C,'Itapagipe Med OK'!C158) + COUNTIF('Cabula Med OK'!$C:$C,'Itapagipe Med OK'!C158) + COUNTIF('Cajazeiras Med OK'!$C:$C,'Itapagipe Med OK'!C158) + COUNTIF('CH Med OK'!$C:$C,'Itapagipe Med OK'!C158) + COUNTIF('Itapuã Med OK'!$C:$C,'Itapagipe Med OK'!C158) + COUNTIF('Liberdade Med OK'!$C:$C,'Itapagipe Med OK'!C158) + COUNTIF('Pau da Lima Med OK'!$C:$C,'Itapagipe Med OK'!C158) + COUNTIF('SCV Med OK'!$C:$C,'Itapagipe Med OK'!C158) + COUNTIF('Subúrbio Med OK'!$C:$C,'Itapagipe Med OK'!C158) + COUNTIF('DVIS Med OK'!$C:$C,'Itapagipe Med OK'!C158) + COUNTIF('CR Med OK'!$C:$C,'Itapagipe Med OK'!C158) + COUNTIF('CCZ Med OK'!$C:$C,'Itapagipe Med OK'!C158) + COUNTIF('DRCA Med OK'!$C:$C,'Itapagipe Med OK'!C158) + COUNTIF('SAMU Med OK'!$C:$C,'Itapagipe Med OK'!C158) + COUNTIF('ESPS Med OK'!$C:$C,'Itapagipe Med OK'!C158) + COUNTIF('LACEM Med OK'!$C:$C,'Itapagipe Med OK'!C158)</f>
        <v>0</v>
      </c>
    </row>
    <row r="159" spans="1:15" ht="60" customHeight="1">
      <c r="A159" s="532"/>
      <c r="B159" s="518"/>
      <c r="C159" s="518"/>
      <c r="D159" s="518"/>
      <c r="E159" s="532"/>
      <c r="F159" s="518"/>
      <c r="G159" s="518"/>
      <c r="H159" s="518"/>
      <c r="I159" s="533"/>
      <c r="J159" s="22"/>
      <c r="O159" s="1">
        <f>COUNTIF('Sede Med Ok'!$C:$C,'Itapagipe Med OK'!C159) + COUNTIF('Barra Med OK'!$C:$C,'Itapagipe Med OK'!C159) + COUNTIF('Boca do Rio Med OK'!$C:$C,'Itapagipe Med OK'!C159) + COUNTIF('Brotas Med OK'!$C:$C,'Itapagipe Med OK'!C159) + COUNTIF('Cabula Med OK'!$C:$C,'Itapagipe Med OK'!C159) + COUNTIF('Cajazeiras Med OK'!$C:$C,'Itapagipe Med OK'!C159) + COUNTIF('CH Med OK'!$C:$C,'Itapagipe Med OK'!C159) + COUNTIF('Itapuã Med OK'!$C:$C,'Itapagipe Med OK'!C159) + COUNTIF('Liberdade Med OK'!$C:$C,'Itapagipe Med OK'!C159) + COUNTIF('Pau da Lima Med OK'!$C:$C,'Itapagipe Med OK'!C159) + COUNTIF('SCV Med OK'!$C:$C,'Itapagipe Med OK'!C159) + COUNTIF('Subúrbio Med OK'!$C:$C,'Itapagipe Med OK'!C159) + COUNTIF('DVIS Med OK'!$C:$C,'Itapagipe Med OK'!C159) + COUNTIF('CR Med OK'!$C:$C,'Itapagipe Med OK'!C159) + COUNTIF('CCZ Med OK'!$C:$C,'Itapagipe Med OK'!C159) + COUNTIF('DRCA Med OK'!$C:$C,'Itapagipe Med OK'!C159) + COUNTIF('SAMU Med OK'!$C:$C,'Itapagipe Med OK'!C159) + COUNTIF('ESPS Med OK'!$C:$C,'Itapagipe Med OK'!C159) + COUNTIF('LACEM Med OK'!$C:$C,'Itapagipe Med OK'!C159)</f>
        <v>0</v>
      </c>
    </row>
    <row r="160" spans="1:15" ht="13.5" customHeight="1">
      <c r="A160" s="535" t="s">
        <v>31</v>
      </c>
      <c r="B160" s="535"/>
      <c r="C160" s="535"/>
      <c r="D160" s="535"/>
      <c r="E160" s="535" t="s">
        <v>30</v>
      </c>
      <c r="F160" s="535"/>
      <c r="G160" s="535"/>
      <c r="H160" s="535"/>
      <c r="I160" s="535"/>
      <c r="J160" s="18"/>
      <c r="K160" s="16"/>
      <c r="O160" s="1">
        <f>COUNTIF('Sede Med Ok'!$C:$C,'Itapagipe Med OK'!C160) + COUNTIF('Barra Med OK'!$C:$C,'Itapagipe Med OK'!C160) + COUNTIF('Boca do Rio Med OK'!$C:$C,'Itapagipe Med OK'!C160) + COUNTIF('Brotas Med OK'!$C:$C,'Itapagipe Med OK'!C160) + COUNTIF('Cabula Med OK'!$C:$C,'Itapagipe Med OK'!C160) + COUNTIF('Cajazeiras Med OK'!$C:$C,'Itapagipe Med OK'!C160) + COUNTIF('CH Med OK'!$C:$C,'Itapagipe Med OK'!C160) + COUNTIF('Itapuã Med OK'!$C:$C,'Itapagipe Med OK'!C160) + COUNTIF('Liberdade Med OK'!$C:$C,'Itapagipe Med OK'!C160) + COUNTIF('Pau da Lima Med OK'!$C:$C,'Itapagipe Med OK'!C160) + COUNTIF('SCV Med OK'!$C:$C,'Itapagipe Med OK'!C160) + COUNTIF('Subúrbio Med OK'!$C:$C,'Itapagipe Med OK'!C160) + COUNTIF('DVIS Med OK'!$C:$C,'Itapagipe Med OK'!C160) + COUNTIF('CR Med OK'!$C:$C,'Itapagipe Med OK'!C160) + COUNTIF('CCZ Med OK'!$C:$C,'Itapagipe Med OK'!C160) + COUNTIF('DRCA Med OK'!$C:$C,'Itapagipe Med OK'!C160) + COUNTIF('SAMU Med OK'!$C:$C,'Itapagipe Med OK'!C160) + COUNTIF('ESPS Med OK'!$C:$C,'Itapagipe Med OK'!C160) + COUNTIF('LACEM Med OK'!$C:$C,'Itapagipe Med OK'!C160)</f>
        <v>0</v>
      </c>
    </row>
    <row r="161" spans="1:15" ht="13.5" customHeight="1">
      <c r="I161" s="20"/>
      <c r="J161" s="19"/>
      <c r="L161" s="16"/>
      <c r="O161" s="1">
        <f>COUNTIF('Sede Med Ok'!$C:$C,'Itapagipe Med OK'!C161) + COUNTIF('Barra Med OK'!$C:$C,'Itapagipe Med OK'!C161) + COUNTIF('Boca do Rio Med OK'!$C:$C,'Itapagipe Med OK'!C161) + COUNTIF('Brotas Med OK'!$C:$C,'Itapagipe Med OK'!C161) + COUNTIF('Cabula Med OK'!$C:$C,'Itapagipe Med OK'!C161) + COUNTIF('Cajazeiras Med OK'!$C:$C,'Itapagipe Med OK'!C161) + COUNTIF('CH Med OK'!$C:$C,'Itapagipe Med OK'!C161) + COUNTIF('Itapuã Med OK'!$C:$C,'Itapagipe Med OK'!C161) + COUNTIF('Liberdade Med OK'!$C:$C,'Itapagipe Med OK'!C161) + COUNTIF('Pau da Lima Med OK'!$C:$C,'Itapagipe Med OK'!C161) + COUNTIF('SCV Med OK'!$C:$C,'Itapagipe Med OK'!C161) + COUNTIF('Subúrbio Med OK'!$C:$C,'Itapagipe Med OK'!C161) + COUNTIF('DVIS Med OK'!$C:$C,'Itapagipe Med OK'!C161) + COUNTIF('CR Med OK'!$C:$C,'Itapagipe Med OK'!C161) + COUNTIF('CCZ Med OK'!$C:$C,'Itapagipe Med OK'!C161) + COUNTIF('DRCA Med OK'!$C:$C,'Itapagipe Med OK'!C161) + COUNTIF('SAMU Med OK'!$C:$C,'Itapagipe Med OK'!C161) + COUNTIF('ESPS Med OK'!$C:$C,'Itapagipe Med OK'!C161) + COUNTIF('LACEM Med OK'!$C:$C,'Itapagipe Med OK'!C161)</f>
        <v>0</v>
      </c>
    </row>
    <row r="162" spans="1:15" ht="13.5" customHeight="1">
      <c r="D162" s="20"/>
      <c r="G162" s="7"/>
      <c r="H162" s="16"/>
      <c r="I162" s="16"/>
      <c r="J162" s="16"/>
      <c r="K162" s="16"/>
    </row>
    <row r="163" spans="1:15" ht="13.5" customHeight="1">
      <c r="D163" s="20"/>
      <c r="E163" s="20"/>
      <c r="F163" s="19"/>
      <c r="G163" s="7"/>
      <c r="I163" s="7"/>
      <c r="J163" s="1"/>
    </row>
    <row r="164" spans="1:15" ht="13.5" customHeight="1">
      <c r="A164" s="531" t="s">
        <v>29</v>
      </c>
      <c r="B164" s="531"/>
      <c r="C164" s="531"/>
      <c r="D164" s="531"/>
      <c r="E164" s="18"/>
      <c r="F164" s="18"/>
      <c r="G164" s="18"/>
      <c r="I164" s="7"/>
      <c r="J164" s="3"/>
    </row>
    <row r="165" spans="1:15" ht="13.5" customHeight="1">
      <c r="A165" s="534" t="s">
        <v>28</v>
      </c>
      <c r="B165" s="534"/>
      <c r="C165" s="534"/>
      <c r="D165" s="534"/>
      <c r="E165" s="17"/>
      <c r="F165" s="17"/>
      <c r="G165" s="17"/>
      <c r="I165" s="7"/>
      <c r="J165" s="3"/>
    </row>
    <row r="166" spans="1:15" ht="13.5" customHeight="1">
      <c r="A166" s="11" t="s">
        <v>27</v>
      </c>
      <c r="B166" s="11" t="s">
        <v>26</v>
      </c>
      <c r="C166" s="11" t="s">
        <v>25</v>
      </c>
      <c r="D166" s="11" t="s">
        <v>24</v>
      </c>
      <c r="E166" s="16"/>
      <c r="F166" s="16"/>
      <c r="G166" s="16"/>
    </row>
    <row r="167" spans="1:15" ht="13.5" customHeight="1">
      <c r="A167" s="15" t="s">
        <v>23</v>
      </c>
      <c r="B167" s="14">
        <f>COUNTIFS($A$12:$A$163,"Cond Ar Janela 7.500 BTU/h")</f>
        <v>0</v>
      </c>
      <c r="C167" s="224">
        <v>37</v>
      </c>
      <c r="D167" s="13">
        <f t="shared" ref="D167:D189" si="18">B167*C167</f>
        <v>0</v>
      </c>
      <c r="E167" s="2"/>
      <c r="F167" s="8"/>
      <c r="G167" s="7"/>
    </row>
    <row r="168" spans="1:15" ht="13.5" customHeight="1">
      <c r="A168" s="15" t="s">
        <v>22</v>
      </c>
      <c r="B168" s="14">
        <f>COUNTIFS($A$12:$A$163,"Cond Ar Janela 10.000 BTU/h")</f>
        <v>31</v>
      </c>
      <c r="C168" s="225">
        <v>210</v>
      </c>
      <c r="D168" s="13">
        <f t="shared" si="18"/>
        <v>6510</v>
      </c>
      <c r="E168" s="2"/>
      <c r="F168" s="8"/>
      <c r="G168" s="7"/>
    </row>
    <row r="169" spans="1:15" ht="13.5" customHeight="1">
      <c r="A169" s="15" t="s">
        <v>21</v>
      </c>
      <c r="B169" s="14">
        <f>COUNTIFS($A$12:$A$86,"Cond Ar Janela 18.000 BTU/h")</f>
        <v>0</v>
      </c>
      <c r="C169" s="225">
        <v>208</v>
      </c>
      <c r="D169" s="13">
        <f t="shared" si="18"/>
        <v>0</v>
      </c>
      <c r="E169" s="2"/>
      <c r="F169" s="8"/>
      <c r="G169" s="7"/>
    </row>
    <row r="170" spans="1:15" ht="13.5" customHeight="1">
      <c r="A170" s="15" t="s">
        <v>20</v>
      </c>
      <c r="B170" s="14">
        <f>COUNTIFS($A$12:$A$163,"Cond Ar Janela 21.000 BTU/h")</f>
        <v>1</v>
      </c>
      <c r="C170" s="225">
        <v>57</v>
      </c>
      <c r="D170" s="13">
        <f t="shared" si="18"/>
        <v>57</v>
      </c>
      <c r="E170" s="2"/>
      <c r="F170" s="8"/>
      <c r="G170" s="7"/>
    </row>
    <row r="171" spans="1:15" ht="13.5" customHeight="1">
      <c r="A171" s="15" t="s">
        <v>19</v>
      </c>
      <c r="B171" s="14">
        <f>COUNTIFS($A$12:$A$163,"Cond Ar Split 9.000 BTU/h Hi Wall")</f>
        <v>0</v>
      </c>
      <c r="C171" s="225">
        <v>147</v>
      </c>
      <c r="D171" s="13">
        <f t="shared" si="18"/>
        <v>0</v>
      </c>
      <c r="E171" s="2"/>
      <c r="F171" s="8"/>
      <c r="G171" s="7"/>
    </row>
    <row r="172" spans="1:15" ht="13.5" customHeight="1">
      <c r="A172" s="15" t="s">
        <v>18</v>
      </c>
      <c r="B172" s="14">
        <f>COUNTIFS($A$12:$A$163,"Cond Ar Split 12.000 BTU/h Hi Wall")</f>
        <v>55</v>
      </c>
      <c r="C172" s="225">
        <v>235</v>
      </c>
      <c r="D172" s="13">
        <f t="shared" si="18"/>
        <v>12925</v>
      </c>
      <c r="E172" s="2"/>
      <c r="F172" s="8"/>
      <c r="G172" s="7"/>
    </row>
    <row r="173" spans="1:15" ht="13.5" customHeight="1">
      <c r="A173" s="15" t="s">
        <v>17</v>
      </c>
      <c r="B173" s="14">
        <f>COUNTIFS($A$12:$A$163,"Cond Ar Split 18.000 BTU/h Hi Wall")</f>
        <v>15</v>
      </c>
      <c r="C173" s="225">
        <v>238</v>
      </c>
      <c r="D173" s="13">
        <f t="shared" si="18"/>
        <v>3570</v>
      </c>
      <c r="E173" s="2"/>
      <c r="F173" s="8"/>
      <c r="G173" s="7"/>
    </row>
    <row r="174" spans="1:15" ht="13.5" customHeight="1">
      <c r="A174" s="15" t="s">
        <v>16</v>
      </c>
      <c r="B174" s="14">
        <f>COUNTIFS($A$12:$A$163,"Cond Ar Split 22.000 BTU/h Hi Wall")</f>
        <v>0</v>
      </c>
      <c r="C174" s="225">
        <v>242</v>
      </c>
      <c r="D174" s="13">
        <f t="shared" si="18"/>
        <v>0</v>
      </c>
      <c r="E174" s="2"/>
      <c r="F174" s="8"/>
      <c r="G174" s="7"/>
    </row>
    <row r="175" spans="1:15" ht="13.5" customHeight="1">
      <c r="A175" s="15" t="s">
        <v>15</v>
      </c>
      <c r="B175" s="14">
        <f>COUNTIFS($A$12:$A$163,"Cond Ar Split 24.000 BTU/h Hi Wall")</f>
        <v>2</v>
      </c>
      <c r="C175" s="225">
        <v>260</v>
      </c>
      <c r="D175" s="13">
        <f t="shared" si="18"/>
        <v>520</v>
      </c>
      <c r="E175" s="2"/>
      <c r="F175" s="8"/>
      <c r="G175" s="7"/>
    </row>
    <row r="176" spans="1:15" ht="13.5" customHeight="1">
      <c r="A176" s="15" t="s">
        <v>14</v>
      </c>
      <c r="B176" s="14">
        <f>COUNTIFS($A$12:$A$163,"Cond Ar Split 30.000 BTU/h Hi Wall")</f>
        <v>1</v>
      </c>
      <c r="C176" s="225">
        <v>347</v>
      </c>
      <c r="D176" s="13">
        <f t="shared" si="18"/>
        <v>347</v>
      </c>
      <c r="E176" s="2"/>
      <c r="F176" s="8"/>
      <c r="G176" s="7"/>
    </row>
    <row r="177" spans="1:7" ht="13.5" customHeight="1">
      <c r="A177" s="15" t="s">
        <v>13</v>
      </c>
      <c r="B177" s="14">
        <f>COUNTIFS($A$12:$A$163,"Cond Ar Split 24.000 BTU/h Piso/Teto")</f>
        <v>0</v>
      </c>
      <c r="C177" s="225">
        <v>367</v>
      </c>
      <c r="D177" s="13">
        <f t="shared" si="18"/>
        <v>0</v>
      </c>
      <c r="E177" s="2"/>
      <c r="F177" s="8"/>
      <c r="G177" s="7"/>
    </row>
    <row r="178" spans="1:7" ht="13.5" customHeight="1">
      <c r="A178" s="15" t="s">
        <v>12</v>
      </c>
      <c r="B178" s="14">
        <f>COUNTIFS($A$12:$A$163,"Cond Ar Split 30.000 BTU/h Piso/Teto")</f>
        <v>0</v>
      </c>
      <c r="C178" s="225">
        <v>367</v>
      </c>
      <c r="D178" s="13">
        <f t="shared" si="18"/>
        <v>0</v>
      </c>
      <c r="E178" s="2"/>
      <c r="F178" s="8"/>
      <c r="G178" s="7"/>
    </row>
    <row r="179" spans="1:7" ht="13.5" customHeight="1">
      <c r="A179" s="15" t="s">
        <v>11</v>
      </c>
      <c r="B179" s="14">
        <f>COUNTIFS($A$12:$A$163,"Cond Ar Split 36.000 BTU/h Piso/Teto")</f>
        <v>0</v>
      </c>
      <c r="C179" s="225">
        <v>447</v>
      </c>
      <c r="D179" s="13">
        <f t="shared" si="18"/>
        <v>0</v>
      </c>
      <c r="E179" s="2"/>
      <c r="F179" s="8"/>
      <c r="G179" s="7"/>
    </row>
    <row r="180" spans="1:7" ht="13.5" customHeight="1">
      <c r="A180" s="15" t="s">
        <v>10</v>
      </c>
      <c r="B180" s="14">
        <f>COUNTIFS($A$12:$A$163,"Cond Ar Split 48.000 BTU/h Piso/Teto")</f>
        <v>0</v>
      </c>
      <c r="C180" s="225">
        <v>497</v>
      </c>
      <c r="D180" s="13">
        <f t="shared" si="18"/>
        <v>0</v>
      </c>
      <c r="E180" s="2"/>
      <c r="F180" s="8"/>
      <c r="G180" s="7"/>
    </row>
    <row r="181" spans="1:7" ht="13.5" customHeight="1">
      <c r="A181" s="15" t="s">
        <v>9</v>
      </c>
      <c r="B181" s="14">
        <f>COUNTIFS($A$12:$A$163,"Cond Ar Split 60.000 BTU/h Piso/Teto")</f>
        <v>0</v>
      </c>
      <c r="C181" s="225">
        <v>597</v>
      </c>
      <c r="D181" s="13">
        <f t="shared" si="18"/>
        <v>0</v>
      </c>
      <c r="E181" s="2"/>
      <c r="F181" s="8"/>
      <c r="G181" s="7"/>
    </row>
    <row r="182" spans="1:7" ht="13.5" customHeight="1">
      <c r="A182" s="15" t="s">
        <v>8</v>
      </c>
      <c r="B182" s="14">
        <f>COUNTIFS($A$12:$A$163,"Cond Ar Split 18.000 BTU/h Cassete")</f>
        <v>0</v>
      </c>
      <c r="C182" s="225">
        <v>395</v>
      </c>
      <c r="D182" s="13">
        <f t="shared" si="18"/>
        <v>0</v>
      </c>
      <c r="E182" s="2"/>
      <c r="F182" s="8"/>
      <c r="G182" s="7"/>
    </row>
    <row r="183" spans="1:7" ht="13.5" customHeight="1">
      <c r="A183" s="15" t="s">
        <v>7</v>
      </c>
      <c r="B183" s="14">
        <f>COUNTIFS($A$12:$A$163,"Cond Ar Split 24.000 BTU/h Cassete")</f>
        <v>0</v>
      </c>
      <c r="C183" s="225">
        <v>442.75</v>
      </c>
      <c r="D183" s="13">
        <f t="shared" si="18"/>
        <v>0</v>
      </c>
      <c r="E183" s="2"/>
      <c r="F183" s="8"/>
      <c r="G183" s="7"/>
    </row>
    <row r="184" spans="1:7" ht="13.5" customHeight="1">
      <c r="A184" s="15" t="s">
        <v>6</v>
      </c>
      <c r="B184" s="14">
        <f>COUNTIFS($A$12:$A$163,"Cond Ar Split 30.000 BTU/h Cassete")</f>
        <v>0</v>
      </c>
      <c r="C184" s="225">
        <v>430</v>
      </c>
      <c r="D184" s="13">
        <f t="shared" si="18"/>
        <v>0</v>
      </c>
      <c r="E184" s="2"/>
      <c r="F184" s="8"/>
      <c r="G184" s="7"/>
    </row>
    <row r="185" spans="1:7" ht="13.5" customHeight="1">
      <c r="A185" s="15" t="s">
        <v>5</v>
      </c>
      <c r="B185" s="14">
        <f>COUNTIFS($A$12:$A$163,"Cond Ar Split 36.000 BTU/h Cassete")</f>
        <v>0</v>
      </c>
      <c r="C185" s="225">
        <v>478</v>
      </c>
      <c r="D185" s="13">
        <f t="shared" si="18"/>
        <v>0</v>
      </c>
      <c r="E185" s="2"/>
      <c r="F185" s="8"/>
      <c r="G185" s="7"/>
    </row>
    <row r="186" spans="1:7" ht="13.5" customHeight="1">
      <c r="A186" s="15" t="s">
        <v>4</v>
      </c>
      <c r="B186" s="14">
        <f>COUNTIFS($A$12:$A$163,"Cond Ar Split 48.000 BTU/h Cassete")</f>
        <v>0</v>
      </c>
      <c r="C186" s="225">
        <v>577</v>
      </c>
      <c r="D186" s="13">
        <f t="shared" si="18"/>
        <v>0</v>
      </c>
      <c r="E186" s="2"/>
      <c r="F186" s="8"/>
      <c r="G186" s="7"/>
    </row>
    <row r="187" spans="1:7" ht="13.5" customHeight="1">
      <c r="A187" s="15" t="s">
        <v>3</v>
      </c>
      <c r="B187" s="14">
        <f>COUNTIFS($A$12:$A$163,"Cond Ar Split 60.000 BTU/h Cassete")</f>
        <v>0</v>
      </c>
      <c r="C187" s="225">
        <v>645</v>
      </c>
      <c r="D187" s="13">
        <f t="shared" si="18"/>
        <v>0</v>
      </c>
      <c r="E187" s="2"/>
      <c r="F187" s="8"/>
      <c r="G187" s="7"/>
    </row>
    <row r="188" spans="1:7" ht="13.5" customHeight="1">
      <c r="A188" s="15" t="s">
        <v>2</v>
      </c>
      <c r="B188" s="14">
        <f>COUNTIFS($A$12:$A$163,"Cond Ar Tri Split 36.000 BTU/h (3x12.000)")</f>
        <v>0</v>
      </c>
      <c r="C188" s="225">
        <v>147</v>
      </c>
      <c r="D188" s="13">
        <f t="shared" si="18"/>
        <v>0</v>
      </c>
      <c r="E188" s="2"/>
      <c r="F188" s="8"/>
      <c r="G188" s="7"/>
    </row>
    <row r="189" spans="1:7" ht="13.5" customHeight="1">
      <c r="A189" s="15" t="s">
        <v>1</v>
      </c>
      <c r="B189" s="14">
        <f>COUNTIFS($A$12:$A$163,"Cond Ar Portátil 12.000 BTU/h")</f>
        <v>0</v>
      </c>
      <c r="C189" s="225">
        <v>100</v>
      </c>
      <c r="D189" s="13">
        <f t="shared" si="18"/>
        <v>0</v>
      </c>
      <c r="E189" s="2"/>
      <c r="F189" s="8"/>
      <c r="G189" s="7"/>
    </row>
    <row r="190" spans="1:7" ht="13.5" customHeight="1">
      <c r="A190" s="12" t="s">
        <v>0</v>
      </c>
      <c r="B190" s="11">
        <f>SUM(B167:B189)</f>
        <v>105</v>
      </c>
      <c r="C190" s="193"/>
      <c r="D190" s="9">
        <f>SUM(D167:D189)</f>
        <v>23929</v>
      </c>
      <c r="E190" s="16"/>
      <c r="F190" s="92"/>
      <c r="G190" s="91"/>
    </row>
    <row r="194" spans="10:10" ht="13.5" customHeight="1">
      <c r="J194" s="3"/>
    </row>
  </sheetData>
  <mergeCells count="26">
    <mergeCell ref="A160:D160"/>
    <mergeCell ref="E160:I160"/>
    <mergeCell ref="A164:D164"/>
    <mergeCell ref="A165:D165"/>
    <mergeCell ref="A10:I10"/>
    <mergeCell ref="C11:E11"/>
    <mergeCell ref="G11:I11"/>
    <mergeCell ref="D13:E13"/>
    <mergeCell ref="A156:I156"/>
    <mergeCell ref="A159:D159"/>
    <mergeCell ref="E159:I159"/>
    <mergeCell ref="A6:I6"/>
    <mergeCell ref="A7:I7"/>
    <mergeCell ref="A8:D8"/>
    <mergeCell ref="E8:I8"/>
    <mergeCell ref="A9:B9"/>
    <mergeCell ref="C9:F9"/>
    <mergeCell ref="G9:I9"/>
    <mergeCell ref="A5:C5"/>
    <mergeCell ref="D5:F5"/>
    <mergeCell ref="G5:I5"/>
    <mergeCell ref="A1:I1"/>
    <mergeCell ref="A3:I3"/>
    <mergeCell ref="A4:C4"/>
    <mergeCell ref="D4:F4"/>
    <mergeCell ref="G4:I4"/>
  </mergeCells>
  <conditionalFormatting sqref="C1:C1048576">
    <cfRule type="expression" dxfId="32" priority="1">
      <formula>$O1&gt;0</formula>
    </cfRule>
    <cfRule type="duplicateValues" dxfId="31" priority="2"/>
  </conditionalFormatting>
  <printOptions horizontalCentered="1"/>
  <pageMargins left="0.27559055118110237" right="0.19685039370078741" top="0.27559055118110237" bottom="0.35433070866141736" header="0.23622047244094491" footer="0.15748031496062992"/>
  <pageSetup paperSize="9" scale="69" orientation="portrait" r:id="rId1"/>
  <headerFooter alignWithMargins="0">
    <oddFooter>&amp;L&amp;F/&amp;A&amp;C&amp;D&amp;R&amp;P/&amp;N</oddFooter>
  </headerFooter>
  <rowBreaks count="1" manualBreakCount="1">
    <brk id="87" max="8" man="1"/>
  </rowBreaks>
  <colBreaks count="1" manualBreakCount="1">
    <brk id="9" max="36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5"/>
  <sheetViews>
    <sheetView showGridLines="0" workbookViewId="0">
      <pane ySplit="11" topLeftCell="A12" activePane="bottomLeft" state="frozen"/>
      <selection activeCell="G94" sqref="G94"/>
      <selection pane="bottomLeft" activeCell="C12" sqref="C12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584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76" customFormat="1" ht="13.5" customHeight="1">
      <c r="A12" s="537" t="s">
        <v>18</v>
      </c>
      <c r="B12" s="538"/>
      <c r="C12" s="69">
        <v>1</v>
      </c>
      <c r="D12" s="432">
        <v>235</v>
      </c>
      <c r="E12" s="423">
        <v>14</v>
      </c>
      <c r="F12" s="433">
        <f>D12/30*C12*E12</f>
        <v>109.66666666666666</v>
      </c>
    </row>
    <row r="13" spans="1:6" ht="13.5" customHeight="1">
      <c r="A13" s="555"/>
      <c r="B13" s="556"/>
      <c r="C13" s="86"/>
      <c r="D13" s="85"/>
      <c r="E13" s="42"/>
      <c r="F13" s="84"/>
    </row>
    <row r="14" spans="1:6" ht="13.5" customHeight="1">
      <c r="A14" s="514" t="s">
        <v>583</v>
      </c>
      <c r="B14" s="516"/>
      <c r="C14" s="83">
        <f>SUM(C12:C13)</f>
        <v>1</v>
      </c>
      <c r="D14" s="82"/>
      <c r="E14" s="82"/>
      <c r="F14" s="81">
        <f>SUM(F12:F13)</f>
        <v>109.66666666666666</v>
      </c>
    </row>
    <row r="15" spans="1:6" ht="13.5" customHeight="1">
      <c r="A15" s="4"/>
      <c r="B15" s="80"/>
      <c r="C15" s="4"/>
      <c r="D15" s="79"/>
      <c r="E15" s="78"/>
      <c r="F15" s="77"/>
    </row>
    <row r="17" spans="1:9" ht="13.5" customHeight="1">
      <c r="A17" s="536" t="s">
        <v>33</v>
      </c>
      <c r="B17" s="536"/>
      <c r="C17" s="536"/>
      <c r="D17" s="536"/>
      <c r="E17" s="536"/>
      <c r="F17" s="536"/>
      <c r="G17" s="25"/>
      <c r="H17" s="25"/>
      <c r="I17" s="25"/>
    </row>
    <row r="19" spans="1:9" ht="13.5" customHeight="1">
      <c r="A19" s="18" t="s">
        <v>32</v>
      </c>
      <c r="B19" s="1"/>
      <c r="F19" s="22"/>
      <c r="G19" s="7"/>
      <c r="I19" s="23"/>
    </row>
    <row r="20" spans="1:9" ht="60" customHeight="1">
      <c r="A20" s="532"/>
      <c r="B20" s="518"/>
      <c r="C20" s="533"/>
      <c r="D20" s="547"/>
      <c r="E20" s="547"/>
      <c r="F20" s="547"/>
    </row>
    <row r="21" spans="1:9" ht="13.5" customHeight="1">
      <c r="A21" s="535" t="s">
        <v>31</v>
      </c>
      <c r="B21" s="535"/>
      <c r="C21" s="535"/>
      <c r="D21" s="75"/>
      <c r="E21" s="75" t="s">
        <v>30</v>
      </c>
      <c r="F21" s="75"/>
      <c r="G21" s="18"/>
      <c r="H21" s="18"/>
      <c r="I21" s="18"/>
    </row>
    <row r="95" spans="7:7" ht="13.5" customHeight="1">
      <c r="G95" s="1">
        <v>238</v>
      </c>
    </row>
  </sheetData>
  <mergeCells count="19">
    <mergeCell ref="A21:C21"/>
    <mergeCell ref="A13:B13"/>
    <mergeCell ref="A14:B14"/>
    <mergeCell ref="A17:F17"/>
    <mergeCell ref="A20:C20"/>
    <mergeCell ref="D20:F20"/>
    <mergeCell ref="A12:B12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</mergeCells>
  <printOptions horizontalCentered="1"/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O334"/>
  <sheetViews>
    <sheetView showGridLines="0" view="pageBreakPreview" zoomScale="60" workbookViewId="0">
      <pane ySplit="13" topLeftCell="A134" activePane="bottomLeft" state="frozen"/>
      <selection activeCell="G94" sqref="G94"/>
      <selection pane="bottomLeft" activeCell="G32" sqref="G32"/>
    </sheetView>
  </sheetViews>
  <sheetFormatPr defaultRowHeight="13.5" customHeight="1"/>
  <cols>
    <col min="1" max="1" width="47.710937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32.5703125" style="2" bestFit="1" customWidth="1"/>
    <col min="11" max="11" width="12.28515625" style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666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  <c r="O13" s="1"/>
    </row>
    <row r="14" spans="1:15" ht="13.5" customHeight="1">
      <c r="A14" s="15" t="s">
        <v>22</v>
      </c>
      <c r="B14" s="61">
        <v>45533</v>
      </c>
      <c r="C14" s="14">
        <v>14953</v>
      </c>
      <c r="D14" s="61">
        <v>45658</v>
      </c>
      <c r="E14" s="61">
        <v>45687</v>
      </c>
      <c r="F14" s="42">
        <f>(E14-D14)+1</f>
        <v>30</v>
      </c>
      <c r="G14" s="279">
        <v>210</v>
      </c>
      <c r="H14" s="14">
        <v>1</v>
      </c>
      <c r="I14" s="273">
        <f>G14/30*H14*F14</f>
        <v>210</v>
      </c>
      <c r="J14" s="67" t="s">
        <v>193</v>
      </c>
      <c r="K14" s="14">
        <v>66553</v>
      </c>
      <c r="O14" s="1">
        <f>COUNTIF('Sede Med Ok'!$C:$C,'Itapuã Med OK'!C14) + COUNTIF('Barra Med OK'!$C:$C,'Itapuã Med OK'!C14) + COUNTIF('Boca do Rio Med OK'!$C:$C,'Itapuã Med OK'!C14) + COUNTIF('Brotas Med OK'!$C:$C,'Itapuã Med OK'!C14) + COUNTIF('Cabula Med OK'!$C:$C,'Itapuã Med OK'!C14) + COUNTIF('Cajazeiras Med OK'!$C:$C,'Itapuã Med OK'!C14) + COUNTIF('CH Med OK'!$C:$C,'Itapuã Med OK'!C14) + COUNTIF('Itapagipe Med OK'!$C:$C,'Itapuã Med OK'!C14) + COUNTIF('Liberdade Med OK'!$C:$C,'Itapuã Med OK'!C14) + COUNTIF('Pau da Lima Med OK'!$C:$C,'Itapuã Med OK'!C14) + COUNTIF('SCV Med OK'!$C:$C,'Itapuã Med OK'!C14) + COUNTIF('Subúrbio Med OK'!$C:$C,'Itapuã Med OK'!C14) + COUNTIF('DVIS Med OK'!$C:$C,'Itapuã Med OK'!C14) + COUNTIF('CR Med OK'!$C:$C,'Itapuã Med OK'!C14) + COUNTIF('CCZ Med OK'!$C:$C,'Itapuã Med OK'!C14) + COUNTIF('DRCA Med OK'!$C:$C,'Itapuã Med OK'!C14) + COUNTIF('SAMU Med OK'!$C:$C,'Itapuã Med OK'!C14) + COUNTIF('ESPS Med OK'!$C:$C,'Itapuã Med OK'!C14) + COUNTIF('LACEM Med OK'!$C:$C,'Itapuã Med OK'!C14)</f>
        <v>0</v>
      </c>
    </row>
    <row r="15" spans="1:15" ht="13.5" customHeight="1">
      <c r="A15" s="15" t="s">
        <v>22</v>
      </c>
      <c r="B15" s="61">
        <v>45533</v>
      </c>
      <c r="C15" s="14">
        <v>14954</v>
      </c>
      <c r="D15" s="61">
        <v>45658</v>
      </c>
      <c r="E15" s="61">
        <v>45687</v>
      </c>
      <c r="F15" s="42">
        <f>(E15-D15)+1</f>
        <v>30</v>
      </c>
      <c r="G15" s="279">
        <v>210</v>
      </c>
      <c r="H15" s="14">
        <v>1</v>
      </c>
      <c r="I15" s="273">
        <f>G15/30*H15*F15</f>
        <v>210</v>
      </c>
      <c r="J15" s="67" t="s">
        <v>209</v>
      </c>
      <c r="K15" s="14">
        <v>66553</v>
      </c>
      <c r="O15" s="1">
        <f>COUNTIF('Sede Med Ok'!$C:$C,'Itapuã Med OK'!C15) + COUNTIF('Barra Med OK'!$C:$C,'Itapuã Med OK'!C15) + COUNTIF('Boca do Rio Med OK'!$C:$C,'Itapuã Med OK'!C15) + COUNTIF('Brotas Med OK'!$C:$C,'Itapuã Med OK'!C15) + COUNTIF('Cabula Med OK'!$C:$C,'Itapuã Med OK'!C15) + COUNTIF('Cajazeiras Med OK'!$C:$C,'Itapuã Med OK'!C15) + COUNTIF('CH Med OK'!$C:$C,'Itapuã Med OK'!C15) + COUNTIF('Itapagipe Med OK'!$C:$C,'Itapuã Med OK'!C15) + COUNTIF('Liberdade Med OK'!$C:$C,'Itapuã Med OK'!C15) + COUNTIF('Pau da Lima Med OK'!$C:$C,'Itapuã Med OK'!C15) + COUNTIF('SCV Med OK'!$C:$C,'Itapuã Med OK'!C15) + COUNTIF('Subúrbio Med OK'!$C:$C,'Itapuã Med OK'!C15) + COUNTIF('DVIS Med OK'!$C:$C,'Itapuã Med OK'!C15) + COUNTIF('CR Med OK'!$C:$C,'Itapuã Med OK'!C15) + COUNTIF('CCZ Med OK'!$C:$C,'Itapuã Med OK'!C15) + COUNTIF('DRCA Med OK'!$C:$C,'Itapuã Med OK'!C15) + COUNTIF('SAMU Med OK'!$C:$C,'Itapuã Med OK'!C15) + COUNTIF('ESPS Med OK'!$C:$C,'Itapuã Med OK'!C15) + COUNTIF('LACEM Med OK'!$C:$C,'Itapuã Med OK'!C15)</f>
        <v>0</v>
      </c>
    </row>
    <row r="16" spans="1:15" ht="13.5" customHeight="1">
      <c r="A16" s="15" t="s">
        <v>18</v>
      </c>
      <c r="B16" s="61">
        <v>45536</v>
      </c>
      <c r="C16" s="14">
        <v>15544</v>
      </c>
      <c r="D16" s="61">
        <v>45658</v>
      </c>
      <c r="E16" s="61">
        <v>45687</v>
      </c>
      <c r="F16" s="42">
        <f>(E16-D16)+1</f>
        <v>30</v>
      </c>
      <c r="G16" s="279">
        <v>235</v>
      </c>
      <c r="H16" s="14">
        <v>1</v>
      </c>
      <c r="I16" s="273">
        <v>235</v>
      </c>
      <c r="J16" s="64" t="s">
        <v>195</v>
      </c>
      <c r="K16" s="14">
        <v>68626</v>
      </c>
      <c r="L16" s="1" t="s">
        <v>1063</v>
      </c>
      <c r="O16" s="1">
        <f>COUNTIF('Sede Med Ok'!$C:$C,'Itapuã Med OK'!C16) + COUNTIF('Barra Med OK'!$C:$C,'Itapuã Med OK'!C16) + COUNTIF('Boca do Rio Med OK'!$C:$C,'Itapuã Med OK'!C16) + COUNTIF('Brotas Med OK'!$C:$C,'Itapuã Med OK'!C16) + COUNTIF('Cabula Med OK'!$C:$C,'Itapuã Med OK'!C16) + COUNTIF('Cajazeiras Med OK'!$C:$C,'Itapuã Med OK'!C16) + COUNTIF('CH Med OK'!$C:$C,'Itapuã Med OK'!C16) + COUNTIF('Itapagipe Med OK'!$C:$C,'Itapuã Med OK'!C16) + COUNTIF('Liberdade Med OK'!$C:$C,'Itapuã Med OK'!C16) + COUNTIF('Pau da Lima Med OK'!$C:$C,'Itapuã Med OK'!C16) + COUNTIF('SCV Med OK'!$C:$C,'Itapuã Med OK'!C16) + COUNTIF('Subúrbio Med OK'!$C:$C,'Itapuã Med OK'!C16) + COUNTIF('DVIS Med OK'!$C:$C,'Itapuã Med OK'!C16) + COUNTIF('CR Med OK'!$C:$C,'Itapuã Med OK'!C16) + COUNTIF('CCZ Med OK'!$C:$C,'Itapuã Med OK'!C16) + COUNTIF('DRCA Med OK'!$C:$C,'Itapuã Med OK'!C16) + COUNTIF('SAMU Med OK'!$C:$C,'Itapuã Med OK'!C16) + COUNTIF('ESPS Med OK'!$C:$C,'Itapuã Med OK'!C16) + COUNTIF('LACEM Med OK'!$C:$C,'Itapuã Med OK'!C16)</f>
        <v>0</v>
      </c>
    </row>
    <row r="17" spans="1:15" ht="13.5" customHeight="1">
      <c r="A17" s="15" t="s">
        <v>18</v>
      </c>
      <c r="B17" s="61">
        <v>45536</v>
      </c>
      <c r="C17" s="14">
        <v>15543</v>
      </c>
      <c r="D17" s="61">
        <v>45658</v>
      </c>
      <c r="E17" s="61">
        <v>45687</v>
      </c>
      <c r="F17" s="42">
        <f>(E17-D17)+1</f>
        <v>30</v>
      </c>
      <c r="G17" s="279">
        <v>235</v>
      </c>
      <c r="H17" s="14">
        <v>1</v>
      </c>
      <c r="I17" s="279">
        <v>235</v>
      </c>
      <c r="J17" s="64" t="s">
        <v>210</v>
      </c>
      <c r="K17" s="63">
        <v>68626</v>
      </c>
      <c r="L17" s="1" t="s">
        <v>1063</v>
      </c>
      <c r="O17" s="1">
        <f>COUNTIF('Sede Med Ok'!$C:$C,'Itapuã Med OK'!C17) + COUNTIF('Barra Med OK'!$C:$C,'Itapuã Med OK'!C17) + COUNTIF('Boca do Rio Med OK'!$C:$C,'Itapuã Med OK'!C17) + COUNTIF('Brotas Med OK'!$C:$C,'Itapuã Med OK'!C17) + COUNTIF('Cabula Med OK'!$C:$C,'Itapuã Med OK'!C17) + COUNTIF('Cajazeiras Med OK'!$C:$C,'Itapuã Med OK'!C17) + COUNTIF('CH Med OK'!$C:$C,'Itapuã Med OK'!C17) + COUNTIF('Itapagipe Med OK'!$C:$C,'Itapuã Med OK'!C17) + COUNTIF('Liberdade Med OK'!$C:$C,'Itapuã Med OK'!C17) + COUNTIF('Pau da Lima Med OK'!$C:$C,'Itapuã Med OK'!C17) + COUNTIF('SCV Med OK'!$C:$C,'Itapuã Med OK'!C17) + COUNTIF('Subúrbio Med OK'!$C:$C,'Itapuã Med OK'!C17) + COUNTIF('DVIS Med OK'!$C:$C,'Itapuã Med OK'!C17) + COUNTIF('CR Med OK'!$C:$C,'Itapuã Med OK'!C17) + COUNTIF('CCZ Med OK'!$C:$C,'Itapuã Med OK'!C17) + COUNTIF('DRCA Med OK'!$C:$C,'Itapuã Med OK'!C17) + COUNTIF('SAMU Med OK'!$C:$C,'Itapuã Med OK'!C17) + COUNTIF('ESPS Med OK'!$C:$C,'Itapuã Med OK'!C17) + COUNTIF('LACEM Med OK'!$C:$C,'Itapuã Med OK'!C17)</f>
        <v>0</v>
      </c>
    </row>
    <row r="18" spans="1:15" ht="13.5" customHeight="1">
      <c r="A18" s="15" t="s">
        <v>18</v>
      </c>
      <c r="B18" s="61">
        <v>45536</v>
      </c>
      <c r="C18" s="14">
        <v>15545</v>
      </c>
      <c r="D18" s="61">
        <v>45658</v>
      </c>
      <c r="E18" s="61">
        <v>45687</v>
      </c>
      <c r="F18" s="42">
        <f>(E18-D18)+1</f>
        <v>30</v>
      </c>
      <c r="G18" s="279">
        <v>235</v>
      </c>
      <c r="H18" s="14">
        <v>1</v>
      </c>
      <c r="I18" s="279">
        <v>235</v>
      </c>
      <c r="J18" s="64" t="s">
        <v>194</v>
      </c>
      <c r="K18" s="63">
        <v>68626</v>
      </c>
      <c r="L18" s="1" t="s">
        <v>1063</v>
      </c>
      <c r="O18" s="1">
        <f>COUNTIF('Sede Med Ok'!$C:$C,'Itapuã Med OK'!C18) + COUNTIF('Barra Med OK'!$C:$C,'Itapuã Med OK'!C18) + COUNTIF('Boca do Rio Med OK'!$C:$C,'Itapuã Med OK'!C18) + COUNTIF('Brotas Med OK'!$C:$C,'Itapuã Med OK'!C18) + COUNTIF('Cabula Med OK'!$C:$C,'Itapuã Med OK'!C18) + COUNTIF('Cajazeiras Med OK'!$C:$C,'Itapuã Med OK'!C18) + COUNTIF('CH Med OK'!$C:$C,'Itapuã Med OK'!C18) + COUNTIF('Itapagipe Med OK'!$C:$C,'Itapuã Med OK'!C18) + COUNTIF('Liberdade Med OK'!$C:$C,'Itapuã Med OK'!C18) + COUNTIF('Pau da Lima Med OK'!$C:$C,'Itapuã Med OK'!C18) + COUNTIF('SCV Med OK'!$C:$C,'Itapuã Med OK'!C18) + COUNTIF('Subúrbio Med OK'!$C:$C,'Itapuã Med OK'!C18) + COUNTIF('DVIS Med OK'!$C:$C,'Itapuã Med OK'!C18) + COUNTIF('CR Med OK'!$C:$C,'Itapuã Med OK'!C18) + COUNTIF('CCZ Med OK'!$C:$C,'Itapuã Med OK'!C18) + COUNTIF('DRCA Med OK'!$C:$C,'Itapuã Med OK'!C18) + COUNTIF('SAMU Med OK'!$C:$C,'Itapuã Med OK'!C18) + COUNTIF('ESPS Med OK'!$C:$C,'Itapuã Med OK'!C18) + COUNTIF('LACEM Med OK'!$C:$C,'Itapuã Med OK'!C18)</f>
        <v>0</v>
      </c>
    </row>
    <row r="19" spans="1:15" ht="13.5" customHeight="1">
      <c r="A19" s="15"/>
      <c r="B19" s="61"/>
      <c r="C19" s="69"/>
      <c r="D19" s="61"/>
      <c r="E19" s="61"/>
      <c r="F19" s="42"/>
      <c r="G19" s="279"/>
      <c r="H19" s="14"/>
      <c r="I19" s="273">
        <f>G19/30*H19*F19</f>
        <v>0</v>
      </c>
      <c r="J19" s="64"/>
      <c r="K19" s="64"/>
      <c r="O19" s="1">
        <f>COUNTIF('Sede Med Ok'!$C:$C,'Itapuã Med OK'!C19) + COUNTIF('Barra Med OK'!$C:$C,'Itapuã Med OK'!C19) + COUNTIF('Boca do Rio Med OK'!$C:$C,'Itapuã Med OK'!C19) + COUNTIF('Brotas Med OK'!$C:$C,'Itapuã Med OK'!C19) + COUNTIF('Cabula Med OK'!$C:$C,'Itapuã Med OK'!C19) + COUNTIF('Cajazeiras Med OK'!$C:$C,'Itapuã Med OK'!C19) + COUNTIF('CH Med OK'!$C:$C,'Itapuã Med OK'!C19) + COUNTIF('Itapagipe Med OK'!$C:$C,'Itapuã Med OK'!C19) + COUNTIF('Liberdade Med OK'!$C:$C,'Itapuã Med OK'!C19) + COUNTIF('Pau da Lima Med OK'!$C:$C,'Itapuã Med OK'!C19) + COUNTIF('SCV Med OK'!$C:$C,'Itapuã Med OK'!C19) + COUNTIF('Subúrbio Med OK'!$C:$C,'Itapuã Med OK'!C19) + COUNTIF('DVIS Med OK'!$C:$C,'Itapuã Med OK'!C19) + COUNTIF('CR Med OK'!$C:$C,'Itapuã Med OK'!C19) + COUNTIF('CCZ Med OK'!$C:$C,'Itapuã Med OK'!C19) + COUNTIF('DRCA Med OK'!$C:$C,'Itapuã Med OK'!C19) + COUNTIF('SAMU Med OK'!$C:$C,'Itapuã Med OK'!C19) + COUNTIF('ESPS Med OK'!$C:$C,'Itapuã Med OK'!C19) + COUNTIF('LACEM Med OK'!$C:$C,'Itapuã Med OK'!C19)</f>
        <v>0</v>
      </c>
    </row>
    <row r="20" spans="1:15" ht="13.5" customHeight="1">
      <c r="A20" s="38" t="s">
        <v>665</v>
      </c>
      <c r="B20" s="10"/>
      <c r="C20" s="10"/>
      <c r="D20" s="36"/>
      <c r="E20" s="36"/>
      <c r="F20" s="37"/>
      <c r="G20" s="271"/>
      <c r="H20" s="11">
        <f>SUM(H14:H19)</f>
        <v>5</v>
      </c>
      <c r="I20" s="269">
        <f>SUM(I14:I19)</f>
        <v>1125</v>
      </c>
      <c r="J20" s="35"/>
      <c r="K20" s="35"/>
      <c r="O20" s="1">
        <f>COUNTIF('Sede Med Ok'!$C:$C,'Itapuã Med OK'!C20) + COUNTIF('Barra Med OK'!$C:$C,'Itapuã Med OK'!C20) + COUNTIF('Boca do Rio Med OK'!$C:$C,'Itapuã Med OK'!C20) + COUNTIF('Brotas Med OK'!$C:$C,'Itapuã Med OK'!C20) + COUNTIF('Cabula Med OK'!$C:$C,'Itapuã Med OK'!C20) + COUNTIF('Cajazeiras Med OK'!$C:$C,'Itapuã Med OK'!C20) + COUNTIF('CH Med OK'!$C:$C,'Itapuã Med OK'!C20) + COUNTIF('Itapagipe Med OK'!$C:$C,'Itapuã Med OK'!C20) + COUNTIF('Liberdade Med OK'!$C:$C,'Itapuã Med OK'!C20) + COUNTIF('Pau da Lima Med OK'!$C:$C,'Itapuã Med OK'!C20) + COUNTIF('SCV Med OK'!$C:$C,'Itapuã Med OK'!C20) + COUNTIF('Subúrbio Med OK'!$C:$C,'Itapuã Med OK'!C20) + COUNTIF('DVIS Med OK'!$C:$C,'Itapuã Med OK'!C20) + COUNTIF('CR Med OK'!$C:$C,'Itapuã Med OK'!C20) + COUNTIF('CCZ Med OK'!$C:$C,'Itapuã Med OK'!C20) + COUNTIF('DRCA Med OK'!$C:$C,'Itapuã Med OK'!C20) + COUNTIF('SAMU Med OK'!$C:$C,'Itapuã Med OK'!C20) + COUNTIF('ESPS Med OK'!$C:$C,'Itapuã Med OK'!C20) + COUNTIF('LACEM Med OK'!$C:$C,'Itapuã Med OK'!C20)</f>
        <v>0</v>
      </c>
    </row>
    <row r="21" spans="1:15" ht="13.5" customHeight="1">
      <c r="A21" s="548"/>
      <c r="B21" s="549"/>
      <c r="C21" s="549"/>
      <c r="D21" s="549"/>
      <c r="E21" s="549"/>
      <c r="F21" s="549"/>
      <c r="G21" s="549"/>
      <c r="H21" s="549"/>
      <c r="I21" s="549"/>
      <c r="J21" s="549"/>
      <c r="K21" s="549"/>
      <c r="O21" s="1">
        <f>COUNTIF('Sede Med Ok'!$C:$C,'Itapuã Med OK'!C21) + COUNTIF('Barra Med OK'!$C:$C,'Itapuã Med OK'!C21) + COUNTIF('Boca do Rio Med OK'!$C:$C,'Itapuã Med OK'!C21) + COUNTIF('Brotas Med OK'!$C:$C,'Itapuã Med OK'!C21) + COUNTIF('Cabula Med OK'!$C:$C,'Itapuã Med OK'!C21) + COUNTIF('Cajazeiras Med OK'!$C:$C,'Itapuã Med OK'!C21) + COUNTIF('CH Med OK'!$C:$C,'Itapuã Med OK'!C21) + COUNTIF('Itapagipe Med OK'!$C:$C,'Itapuã Med OK'!C21) + COUNTIF('Liberdade Med OK'!$C:$C,'Itapuã Med OK'!C21) + COUNTIF('Pau da Lima Med OK'!$C:$C,'Itapuã Med OK'!C21) + COUNTIF('SCV Med OK'!$C:$C,'Itapuã Med OK'!C21) + COUNTIF('Subúrbio Med OK'!$C:$C,'Itapuã Med OK'!C21) + COUNTIF('DVIS Med OK'!$C:$C,'Itapuã Med OK'!C21) + COUNTIF('CR Med OK'!$C:$C,'Itapuã Med OK'!C21) + COUNTIF('CCZ Med OK'!$C:$C,'Itapuã Med OK'!C21) + COUNTIF('DRCA Med OK'!$C:$C,'Itapuã Med OK'!C21) + COUNTIF('SAMU Med OK'!$C:$C,'Itapuã Med OK'!C21) + COUNTIF('ESPS Med OK'!$C:$C,'Itapuã Med OK'!C21) + COUNTIF('LACEM Med OK'!$C:$C,'Itapuã Med OK'!C21)</f>
        <v>0</v>
      </c>
    </row>
    <row r="22" spans="1:15" ht="13.5" customHeight="1">
      <c r="A22" s="15" t="s">
        <v>18</v>
      </c>
      <c r="B22" s="61">
        <v>45536</v>
      </c>
      <c r="C22" s="14">
        <v>15546</v>
      </c>
      <c r="D22" s="61">
        <v>45658</v>
      </c>
      <c r="E22" s="61">
        <v>45687</v>
      </c>
      <c r="F22" s="42">
        <f>(E22-D22)+1</f>
        <v>30</v>
      </c>
      <c r="G22" s="278">
        <v>235</v>
      </c>
      <c r="H22" s="14">
        <v>1</v>
      </c>
      <c r="I22" s="273">
        <v>235</v>
      </c>
      <c r="J22" s="282" t="s">
        <v>195</v>
      </c>
      <c r="K22" s="63">
        <v>68630</v>
      </c>
      <c r="L22" s="1" t="s">
        <v>1063</v>
      </c>
      <c r="O22" s="1">
        <f>COUNTIF('Sede Med Ok'!$C:$C,'Itapuã Med OK'!C22) + COUNTIF('Barra Med OK'!$C:$C,'Itapuã Med OK'!C22) + COUNTIF('Boca do Rio Med OK'!$C:$C,'Itapuã Med OK'!C22) + COUNTIF('Brotas Med OK'!$C:$C,'Itapuã Med OK'!C22) + COUNTIF('Cabula Med OK'!$C:$C,'Itapuã Med OK'!C22) + COUNTIF('Cajazeiras Med OK'!$C:$C,'Itapuã Med OK'!C22) + COUNTIF('CH Med OK'!$C:$C,'Itapuã Med OK'!C22) + COUNTIF('Itapagipe Med OK'!$C:$C,'Itapuã Med OK'!C22) + COUNTIF('Liberdade Med OK'!$C:$C,'Itapuã Med OK'!C22) + COUNTIF('Pau da Lima Med OK'!$C:$C,'Itapuã Med OK'!C22) + COUNTIF('SCV Med OK'!$C:$C,'Itapuã Med OK'!C22) + COUNTIF('Subúrbio Med OK'!$C:$C,'Itapuã Med OK'!C22) + COUNTIF('DVIS Med OK'!$C:$C,'Itapuã Med OK'!C22) + COUNTIF('CR Med OK'!$C:$C,'Itapuã Med OK'!C22) + COUNTIF('CCZ Med OK'!$C:$C,'Itapuã Med OK'!C22) + COUNTIF('DRCA Med OK'!$C:$C,'Itapuã Med OK'!C22) + COUNTIF('SAMU Med OK'!$C:$C,'Itapuã Med OK'!C22) + COUNTIF('ESPS Med OK'!$C:$C,'Itapuã Med OK'!C22) + COUNTIF('LACEM Med OK'!$C:$C,'Itapuã Med OK'!C22)</f>
        <v>0</v>
      </c>
    </row>
    <row r="23" spans="1:15" ht="13.5" customHeight="1">
      <c r="A23" s="15" t="s">
        <v>18</v>
      </c>
      <c r="B23" s="61">
        <v>45536</v>
      </c>
      <c r="C23" s="14">
        <v>15547</v>
      </c>
      <c r="D23" s="61">
        <v>45658</v>
      </c>
      <c r="E23" s="61">
        <v>45687</v>
      </c>
      <c r="F23" s="114">
        <f>(E23-D23)+1</f>
        <v>30</v>
      </c>
      <c r="G23" s="278">
        <v>235</v>
      </c>
      <c r="H23" s="14">
        <v>1</v>
      </c>
      <c r="I23" s="273">
        <v>235</v>
      </c>
      <c r="J23" s="282" t="s">
        <v>210</v>
      </c>
      <c r="K23" s="63">
        <v>68630</v>
      </c>
      <c r="L23" s="1" t="s">
        <v>1063</v>
      </c>
      <c r="O23" s="1">
        <f>COUNTIF('Sede Med Ok'!$C:$C,'Itapuã Med OK'!C23) + COUNTIF('Barra Med OK'!$C:$C,'Itapuã Med OK'!C23) + COUNTIF('Boca do Rio Med OK'!$C:$C,'Itapuã Med OK'!C23) + COUNTIF('Brotas Med OK'!$C:$C,'Itapuã Med OK'!C23) + COUNTIF('Cabula Med OK'!$C:$C,'Itapuã Med OK'!C23) + COUNTIF('Cajazeiras Med OK'!$C:$C,'Itapuã Med OK'!C23) + COUNTIF('CH Med OK'!$C:$C,'Itapuã Med OK'!C23) + COUNTIF('Itapagipe Med OK'!$C:$C,'Itapuã Med OK'!C23) + COUNTIF('Liberdade Med OK'!$C:$C,'Itapuã Med OK'!C23) + COUNTIF('Pau da Lima Med OK'!$C:$C,'Itapuã Med OK'!C23) + COUNTIF('SCV Med OK'!$C:$C,'Itapuã Med OK'!C23) + COUNTIF('Subúrbio Med OK'!$C:$C,'Itapuã Med OK'!C23) + COUNTIF('DVIS Med OK'!$C:$C,'Itapuã Med OK'!C23) + COUNTIF('CR Med OK'!$C:$C,'Itapuã Med OK'!C23) + COUNTIF('CCZ Med OK'!$C:$C,'Itapuã Med OK'!C23) + COUNTIF('DRCA Med OK'!$C:$C,'Itapuã Med OK'!C23) + COUNTIF('SAMU Med OK'!$C:$C,'Itapuã Med OK'!C23) + COUNTIF('ESPS Med OK'!$C:$C,'Itapuã Med OK'!C23) + COUNTIF('LACEM Med OK'!$C:$C,'Itapuã Med OK'!C23)</f>
        <v>0</v>
      </c>
    </row>
    <row r="24" spans="1:15" ht="13.5" customHeight="1">
      <c r="A24" s="15" t="s">
        <v>17</v>
      </c>
      <c r="B24" s="61">
        <v>45568</v>
      </c>
      <c r="C24" s="398">
        <v>11546</v>
      </c>
      <c r="D24" s="61">
        <v>45658</v>
      </c>
      <c r="E24" s="61">
        <v>45687</v>
      </c>
      <c r="F24" s="114">
        <f>(E24-D24)+1</f>
        <v>30</v>
      </c>
      <c r="G24" s="278">
        <v>238</v>
      </c>
      <c r="H24" s="14">
        <v>1</v>
      </c>
      <c r="I24" s="273">
        <f>G24/30*H24*F24</f>
        <v>238</v>
      </c>
      <c r="J24" s="282" t="s">
        <v>1070</v>
      </c>
      <c r="K24" s="63">
        <v>69232</v>
      </c>
      <c r="O24" s="1">
        <f>COUNTIF('Sede Med Ok'!$C:$C,'Itapuã Med OK'!C24) + COUNTIF('Barra Med OK'!$C:$C,'Itapuã Med OK'!C24) + COUNTIF('Boca do Rio Med OK'!$C:$C,'Itapuã Med OK'!C24) + COUNTIF('Brotas Med OK'!$C:$C,'Itapuã Med OK'!C24) + COUNTIF('Cabula Med OK'!$C:$C,'Itapuã Med OK'!C24) + COUNTIF('Cajazeiras Med OK'!$C:$C,'Itapuã Med OK'!C24) + COUNTIF('CH Med OK'!$C:$C,'Itapuã Med OK'!C24) + COUNTIF('Itapagipe Med OK'!$C:$C,'Itapuã Med OK'!C24) + COUNTIF('Liberdade Med OK'!$C:$C,'Itapuã Med OK'!C24) + COUNTIF('Pau da Lima Med OK'!$C:$C,'Itapuã Med OK'!C24) + COUNTIF('SCV Med OK'!$C:$C,'Itapuã Med OK'!C24) + COUNTIF('Subúrbio Med OK'!$C:$C,'Itapuã Med OK'!C24) + COUNTIF('DVIS Med OK'!$C:$C,'Itapuã Med OK'!C24) + COUNTIF('CR Med OK'!$C:$C,'Itapuã Med OK'!C24) + COUNTIF('CCZ Med OK'!$C:$C,'Itapuã Med OK'!C24) + COUNTIF('DRCA Med OK'!$C:$C,'Itapuã Med OK'!C24) + COUNTIF('SAMU Med OK'!$C:$C,'Itapuã Med OK'!C24) + COUNTIF('ESPS Med OK'!$C:$C,'Itapuã Med OK'!C24) + COUNTIF('LACEM Med OK'!$C:$C,'Itapuã Med OK'!C24)</f>
        <v>0</v>
      </c>
    </row>
    <row r="25" spans="1:15" ht="13.5" customHeight="1">
      <c r="A25" s="15"/>
      <c r="B25" s="61"/>
      <c r="C25" s="69"/>
      <c r="D25" s="61"/>
      <c r="E25" s="61"/>
      <c r="F25" s="42"/>
      <c r="G25" s="279"/>
      <c r="H25" s="14"/>
      <c r="I25" s="273">
        <f>G25/30*H25*F25</f>
        <v>0</v>
      </c>
      <c r="J25" s="64"/>
      <c r="K25" s="64"/>
      <c r="O25" s="1">
        <f>COUNTIF('Sede Med Ok'!$C:$C,'Itapuã Med OK'!C25) + COUNTIF('Barra Med OK'!$C:$C,'Itapuã Med OK'!C25) + COUNTIF('Boca do Rio Med OK'!$C:$C,'Itapuã Med OK'!C25) + COUNTIF('Brotas Med OK'!$C:$C,'Itapuã Med OK'!C25) + COUNTIF('Cabula Med OK'!$C:$C,'Itapuã Med OK'!C25) + COUNTIF('Cajazeiras Med OK'!$C:$C,'Itapuã Med OK'!C25) + COUNTIF('CH Med OK'!$C:$C,'Itapuã Med OK'!C25) + COUNTIF('Itapagipe Med OK'!$C:$C,'Itapuã Med OK'!C25) + COUNTIF('Liberdade Med OK'!$C:$C,'Itapuã Med OK'!C25) + COUNTIF('Pau da Lima Med OK'!$C:$C,'Itapuã Med OK'!C25) + COUNTIF('SCV Med OK'!$C:$C,'Itapuã Med OK'!C25) + COUNTIF('Subúrbio Med OK'!$C:$C,'Itapuã Med OK'!C25) + COUNTIF('DVIS Med OK'!$C:$C,'Itapuã Med OK'!C25) + COUNTIF('CR Med OK'!$C:$C,'Itapuã Med OK'!C25) + COUNTIF('CCZ Med OK'!$C:$C,'Itapuã Med OK'!C25) + COUNTIF('DRCA Med OK'!$C:$C,'Itapuã Med OK'!C25) + COUNTIF('SAMU Med OK'!$C:$C,'Itapuã Med OK'!C25) + COUNTIF('ESPS Med OK'!$C:$C,'Itapuã Med OK'!C25) + COUNTIF('LACEM Med OK'!$C:$C,'Itapuã Med OK'!C25)</f>
        <v>0</v>
      </c>
    </row>
    <row r="26" spans="1:15" ht="13.5" customHeight="1">
      <c r="A26" s="38" t="s">
        <v>664</v>
      </c>
      <c r="B26" s="10"/>
      <c r="C26" s="10"/>
      <c r="D26" s="36"/>
      <c r="E26" s="36"/>
      <c r="F26" s="37"/>
      <c r="G26" s="271"/>
      <c r="H26" s="11">
        <f>SUM(H22:H25)</f>
        <v>3</v>
      </c>
      <c r="I26" s="269">
        <f>SUM(I22:I25)</f>
        <v>708</v>
      </c>
      <c r="J26" s="35"/>
      <c r="K26" s="35"/>
      <c r="O26" s="1">
        <f>COUNTIF('Sede Med Ok'!$C:$C,'Itapuã Med OK'!C26) + COUNTIF('Barra Med OK'!$C:$C,'Itapuã Med OK'!C26) + COUNTIF('Boca do Rio Med OK'!$C:$C,'Itapuã Med OK'!C26) + COUNTIF('Brotas Med OK'!$C:$C,'Itapuã Med OK'!C26) + COUNTIF('Cabula Med OK'!$C:$C,'Itapuã Med OK'!C26) + COUNTIF('Cajazeiras Med OK'!$C:$C,'Itapuã Med OK'!C26) + COUNTIF('CH Med OK'!$C:$C,'Itapuã Med OK'!C26) + COUNTIF('Itapagipe Med OK'!$C:$C,'Itapuã Med OK'!C26) + COUNTIF('Liberdade Med OK'!$C:$C,'Itapuã Med OK'!C26) + COUNTIF('Pau da Lima Med OK'!$C:$C,'Itapuã Med OK'!C26) + COUNTIF('SCV Med OK'!$C:$C,'Itapuã Med OK'!C26) + COUNTIF('Subúrbio Med OK'!$C:$C,'Itapuã Med OK'!C26) + COUNTIF('DVIS Med OK'!$C:$C,'Itapuã Med OK'!C26) + COUNTIF('CR Med OK'!$C:$C,'Itapuã Med OK'!C26) + COUNTIF('CCZ Med OK'!$C:$C,'Itapuã Med OK'!C26) + COUNTIF('DRCA Med OK'!$C:$C,'Itapuã Med OK'!C26) + COUNTIF('SAMU Med OK'!$C:$C,'Itapuã Med OK'!C26) + COUNTIF('ESPS Med OK'!$C:$C,'Itapuã Med OK'!C26) + COUNTIF('LACEM Med OK'!$C:$C,'Itapuã Med OK'!C26)</f>
        <v>0</v>
      </c>
    </row>
    <row r="27" spans="1:15" ht="13.5" customHeight="1">
      <c r="A27" s="548"/>
      <c r="B27" s="549"/>
      <c r="C27" s="549"/>
      <c r="D27" s="549"/>
      <c r="E27" s="549"/>
      <c r="F27" s="549"/>
      <c r="G27" s="549"/>
      <c r="H27" s="549"/>
      <c r="I27" s="549"/>
      <c r="J27" s="549"/>
      <c r="K27" s="549"/>
      <c r="O27" s="1">
        <f>COUNTIF('Sede Med Ok'!$C:$C,'Itapuã Med OK'!C27) + COUNTIF('Barra Med OK'!$C:$C,'Itapuã Med OK'!C27) + COUNTIF('Boca do Rio Med OK'!$C:$C,'Itapuã Med OK'!C27) + COUNTIF('Brotas Med OK'!$C:$C,'Itapuã Med OK'!C27) + COUNTIF('Cabula Med OK'!$C:$C,'Itapuã Med OK'!C27) + COUNTIF('Cajazeiras Med OK'!$C:$C,'Itapuã Med OK'!C27) + COUNTIF('CH Med OK'!$C:$C,'Itapuã Med OK'!C27) + COUNTIF('Itapagipe Med OK'!$C:$C,'Itapuã Med OK'!C27) + COUNTIF('Liberdade Med OK'!$C:$C,'Itapuã Med OK'!C27) + COUNTIF('Pau da Lima Med OK'!$C:$C,'Itapuã Med OK'!C27) + COUNTIF('SCV Med OK'!$C:$C,'Itapuã Med OK'!C27) + COUNTIF('Subúrbio Med OK'!$C:$C,'Itapuã Med OK'!C27) + COUNTIF('DVIS Med OK'!$C:$C,'Itapuã Med OK'!C27) + COUNTIF('CR Med OK'!$C:$C,'Itapuã Med OK'!C27) + COUNTIF('CCZ Med OK'!$C:$C,'Itapuã Med OK'!C27) + COUNTIF('DRCA Med OK'!$C:$C,'Itapuã Med OK'!C27) + COUNTIF('SAMU Med OK'!$C:$C,'Itapuã Med OK'!C27) + COUNTIF('ESPS Med OK'!$C:$C,'Itapuã Med OK'!C27) + COUNTIF('LACEM Med OK'!$C:$C,'Itapuã Med OK'!C27)</f>
        <v>0</v>
      </c>
    </row>
    <row r="28" spans="1:15" ht="13.5" customHeight="1">
      <c r="A28" s="15" t="s">
        <v>18</v>
      </c>
      <c r="B28" s="61">
        <v>45629</v>
      </c>
      <c r="C28" s="231">
        <v>16763</v>
      </c>
      <c r="D28" s="61">
        <v>45658</v>
      </c>
      <c r="E28" s="61">
        <v>45687</v>
      </c>
      <c r="F28" s="114">
        <f>(E28-D28)+1</f>
        <v>30</v>
      </c>
      <c r="G28" s="278">
        <v>235</v>
      </c>
      <c r="H28" s="14">
        <v>1</v>
      </c>
      <c r="I28" s="273">
        <f>G28/30*H28*F28</f>
        <v>235</v>
      </c>
      <c r="J28" s="281" t="s">
        <v>143</v>
      </c>
      <c r="K28" s="63">
        <v>71881</v>
      </c>
      <c r="L28" s="1" t="s">
        <v>1127</v>
      </c>
      <c r="O28" s="1">
        <f>COUNTIF('Sede Med Ok'!$C:$C,'Itapuã Med OK'!C28) + COUNTIF('Barra Med OK'!$C:$C,'Itapuã Med OK'!C28) + COUNTIF('Boca do Rio Med OK'!$C:$C,'Itapuã Med OK'!C28) + COUNTIF('Brotas Med OK'!$C:$C,'Itapuã Med OK'!C28) + COUNTIF('Cabula Med OK'!$C:$C,'Itapuã Med OK'!C28) + COUNTIF('Cajazeiras Med OK'!$C:$C,'Itapuã Med OK'!C28) + COUNTIF('CH Med OK'!$C:$C,'Itapuã Med OK'!C28) + COUNTIF('Itapagipe Med OK'!$C:$C,'Itapuã Med OK'!C28) + COUNTIF('Liberdade Med OK'!$C:$C,'Itapuã Med OK'!C28) + COUNTIF('Pau da Lima Med OK'!$C:$C,'Itapuã Med OK'!C28) + COUNTIF('SCV Med OK'!$C:$C,'Itapuã Med OK'!C28) + COUNTIF('Subúrbio Med OK'!$C:$C,'Itapuã Med OK'!C28) + COUNTIF('DVIS Med OK'!$C:$C,'Itapuã Med OK'!C28) + COUNTIF('CR Med OK'!$C:$C,'Itapuã Med OK'!C28) + COUNTIF('CCZ Med OK'!$C:$C,'Itapuã Med OK'!C28) + COUNTIF('DRCA Med OK'!$C:$C,'Itapuã Med OK'!C28) + COUNTIF('SAMU Med OK'!$C:$C,'Itapuã Med OK'!C28) + COUNTIF('ESPS Med OK'!$C:$C,'Itapuã Med OK'!C28) + COUNTIF('LACEM Med OK'!$C:$C,'Itapuã Med OK'!C28)</f>
        <v>0</v>
      </c>
    </row>
    <row r="29" spans="1:15" ht="13.5" customHeight="1">
      <c r="A29" s="15"/>
      <c r="B29" s="61"/>
      <c r="C29" s="69"/>
      <c r="D29" s="61"/>
      <c r="E29" s="61"/>
      <c r="F29" s="42"/>
      <c r="G29" s="279"/>
      <c r="H29" s="14"/>
      <c r="I29" s="273">
        <f>G29/30*H29*F29</f>
        <v>0</v>
      </c>
      <c r="J29" s="64"/>
      <c r="K29" s="64"/>
      <c r="O29" s="1">
        <f>COUNTIF('Sede Med Ok'!$C:$C,'Itapuã Med OK'!C29) + COUNTIF('Barra Med OK'!$C:$C,'Itapuã Med OK'!C29) + COUNTIF('Boca do Rio Med OK'!$C:$C,'Itapuã Med OK'!C29) + COUNTIF('Brotas Med OK'!$C:$C,'Itapuã Med OK'!C29) + COUNTIF('Cabula Med OK'!$C:$C,'Itapuã Med OK'!C29) + COUNTIF('Cajazeiras Med OK'!$C:$C,'Itapuã Med OK'!C29) + COUNTIF('CH Med OK'!$C:$C,'Itapuã Med OK'!C29) + COUNTIF('Itapagipe Med OK'!$C:$C,'Itapuã Med OK'!C29) + COUNTIF('Liberdade Med OK'!$C:$C,'Itapuã Med OK'!C29) + COUNTIF('Pau da Lima Med OK'!$C:$C,'Itapuã Med OK'!C29) + COUNTIF('SCV Med OK'!$C:$C,'Itapuã Med OK'!C29) + COUNTIF('Subúrbio Med OK'!$C:$C,'Itapuã Med OK'!C29) + COUNTIF('DVIS Med OK'!$C:$C,'Itapuã Med OK'!C29) + COUNTIF('CR Med OK'!$C:$C,'Itapuã Med OK'!C29) + COUNTIF('CCZ Med OK'!$C:$C,'Itapuã Med OK'!C29) + COUNTIF('DRCA Med OK'!$C:$C,'Itapuã Med OK'!C29) + COUNTIF('SAMU Med OK'!$C:$C,'Itapuã Med OK'!C29) + COUNTIF('ESPS Med OK'!$C:$C,'Itapuã Med OK'!C29) + COUNTIF('LACEM Med OK'!$C:$C,'Itapuã Med OK'!C29)</f>
        <v>0</v>
      </c>
    </row>
    <row r="30" spans="1:15" ht="13.5" customHeight="1">
      <c r="A30" s="38" t="s">
        <v>1126</v>
      </c>
      <c r="B30" s="10"/>
      <c r="C30" s="10"/>
      <c r="D30" s="36"/>
      <c r="E30" s="36"/>
      <c r="F30" s="37"/>
      <c r="G30" s="271"/>
      <c r="H30" s="11">
        <f>SUM(H28:H29)</f>
        <v>1</v>
      </c>
      <c r="I30" s="269">
        <f>SUM(I28:I29)</f>
        <v>235</v>
      </c>
      <c r="J30" s="35"/>
      <c r="K30" s="35"/>
      <c r="O30" s="1">
        <f>COUNTIF('Sede Med Ok'!$C:$C,'Itapuã Med OK'!C30) + COUNTIF('Barra Med OK'!$C:$C,'Itapuã Med OK'!C30) + COUNTIF('Boca do Rio Med OK'!$C:$C,'Itapuã Med OK'!C30) + COUNTIF('Brotas Med OK'!$C:$C,'Itapuã Med OK'!C30) + COUNTIF('Cabula Med OK'!$C:$C,'Itapuã Med OK'!C30) + COUNTIF('Cajazeiras Med OK'!$C:$C,'Itapuã Med OK'!C30) + COUNTIF('CH Med OK'!$C:$C,'Itapuã Med OK'!C30) + COUNTIF('Itapagipe Med OK'!$C:$C,'Itapuã Med OK'!C30) + COUNTIF('Liberdade Med OK'!$C:$C,'Itapuã Med OK'!C30) + COUNTIF('Pau da Lima Med OK'!$C:$C,'Itapuã Med OK'!C30) + COUNTIF('SCV Med OK'!$C:$C,'Itapuã Med OK'!C30) + COUNTIF('Subúrbio Med OK'!$C:$C,'Itapuã Med OK'!C30) + COUNTIF('DVIS Med OK'!$C:$C,'Itapuã Med OK'!C30) + COUNTIF('CR Med OK'!$C:$C,'Itapuã Med OK'!C30) + COUNTIF('CCZ Med OK'!$C:$C,'Itapuã Med OK'!C30) + COUNTIF('DRCA Med OK'!$C:$C,'Itapuã Med OK'!C30) + COUNTIF('SAMU Med OK'!$C:$C,'Itapuã Med OK'!C30) + COUNTIF('ESPS Med OK'!$C:$C,'Itapuã Med OK'!C30) + COUNTIF('LACEM Med OK'!$C:$C,'Itapuã Med OK'!C30)</f>
        <v>0</v>
      </c>
    </row>
    <row r="31" spans="1:15" ht="13.5" customHeight="1">
      <c r="D31" s="20"/>
      <c r="E31" s="20"/>
      <c r="F31" s="19"/>
      <c r="G31" s="7"/>
      <c r="I31" s="270"/>
      <c r="J31" s="26"/>
      <c r="O31" s="1">
        <f>COUNTIF('Sede Med Ok'!$C:$C,'Itapuã Med OK'!C31) + COUNTIF('Barra Med OK'!$C:$C,'Itapuã Med OK'!C31) + COUNTIF('Boca do Rio Med OK'!$C:$C,'Itapuã Med OK'!C31) + COUNTIF('Brotas Med OK'!$C:$C,'Itapuã Med OK'!C31) + COUNTIF('Cabula Med OK'!$C:$C,'Itapuã Med OK'!C31) + COUNTIF('Cajazeiras Med OK'!$C:$C,'Itapuã Med OK'!C31) + COUNTIF('CH Med OK'!$C:$C,'Itapuã Med OK'!C31) + COUNTIF('Itapagipe Med OK'!$C:$C,'Itapuã Med OK'!C31) + COUNTIF('Liberdade Med OK'!$C:$C,'Itapuã Med OK'!C31) + COUNTIF('Pau da Lima Med OK'!$C:$C,'Itapuã Med OK'!C31) + COUNTIF('SCV Med OK'!$C:$C,'Itapuã Med OK'!C31) + COUNTIF('Subúrbio Med OK'!$C:$C,'Itapuã Med OK'!C31) + COUNTIF('DVIS Med OK'!$C:$C,'Itapuã Med OK'!C31) + COUNTIF('CR Med OK'!$C:$C,'Itapuã Med OK'!C31) + COUNTIF('CCZ Med OK'!$C:$C,'Itapuã Med OK'!C31) + COUNTIF('DRCA Med OK'!$C:$C,'Itapuã Med OK'!C31) + COUNTIF('SAMU Med OK'!$C:$C,'Itapuã Med OK'!C31) + COUNTIF('ESPS Med OK'!$C:$C,'Itapuã Med OK'!C31) + COUNTIF('LACEM Med OK'!$C:$C,'Itapuã Med OK'!C31)</f>
        <v>0</v>
      </c>
    </row>
    <row r="32" spans="1:15" ht="13.5" customHeight="1">
      <c r="A32" s="15" t="s">
        <v>18</v>
      </c>
      <c r="B32" s="61">
        <v>45536</v>
      </c>
      <c r="C32" s="14">
        <v>292</v>
      </c>
      <c r="D32" s="61">
        <v>45658</v>
      </c>
      <c r="E32" s="61">
        <v>45687</v>
      </c>
      <c r="F32" s="42">
        <f>(E32-D32)+1</f>
        <v>30</v>
      </c>
      <c r="G32" s="278">
        <v>235</v>
      </c>
      <c r="H32" s="14">
        <v>1</v>
      </c>
      <c r="I32" s="273">
        <f>G32/30*H32*F32</f>
        <v>235</v>
      </c>
      <c r="J32" s="280" t="s">
        <v>216</v>
      </c>
      <c r="K32" s="166"/>
      <c r="O32" s="1">
        <f>COUNTIF('Sede Med Ok'!$C:$C,'Itapuã Med OK'!C32) + COUNTIF('Barra Med OK'!$C:$C,'Itapuã Med OK'!C32) + COUNTIF('Boca do Rio Med OK'!$C:$C,'Itapuã Med OK'!C32) + COUNTIF('Brotas Med OK'!$C:$C,'Itapuã Med OK'!C32) + COUNTIF('Cabula Med OK'!$C:$C,'Itapuã Med OK'!C32) + COUNTIF('Cajazeiras Med OK'!$C:$C,'Itapuã Med OK'!C32) + COUNTIF('CH Med OK'!$C:$C,'Itapuã Med OK'!C32) + COUNTIF('Itapagipe Med OK'!$C:$C,'Itapuã Med OK'!C32) + COUNTIF('Liberdade Med OK'!$C:$C,'Itapuã Med OK'!C32) + COUNTIF('Pau da Lima Med OK'!$C:$C,'Itapuã Med OK'!C32) + COUNTIF('SCV Med OK'!$C:$C,'Itapuã Med OK'!C32) + COUNTIF('Subúrbio Med OK'!$C:$C,'Itapuã Med OK'!C32) + COUNTIF('DVIS Med OK'!$C:$C,'Itapuã Med OK'!C32) + COUNTIF('CR Med OK'!$C:$C,'Itapuã Med OK'!C32) + COUNTIF('CCZ Med OK'!$C:$C,'Itapuã Med OK'!C32) + COUNTIF('DRCA Med OK'!$C:$C,'Itapuã Med OK'!C32) + COUNTIF('SAMU Med OK'!$C:$C,'Itapuã Med OK'!C32) + COUNTIF('ESPS Med OK'!$C:$C,'Itapuã Med OK'!C32) + COUNTIF('LACEM Med OK'!$C:$C,'Itapuã Med OK'!C32)</f>
        <v>0</v>
      </c>
    </row>
    <row r="33" spans="1:15" ht="13.5" customHeight="1">
      <c r="A33" s="15" t="s">
        <v>18</v>
      </c>
      <c r="B33" s="61">
        <v>45559</v>
      </c>
      <c r="C33" s="14">
        <v>14634</v>
      </c>
      <c r="D33" s="61">
        <v>45658</v>
      </c>
      <c r="E33" s="61">
        <v>45687</v>
      </c>
      <c r="F33" s="114">
        <f>(E33-D33)+1</f>
        <v>30</v>
      </c>
      <c r="G33" s="278">
        <v>235</v>
      </c>
      <c r="H33" s="14">
        <v>1</v>
      </c>
      <c r="I33" s="273">
        <f>G33/30*H33*F33</f>
        <v>235</v>
      </c>
      <c r="J33" s="281" t="s">
        <v>163</v>
      </c>
      <c r="K33" s="63">
        <v>68729</v>
      </c>
      <c r="O33" s="1">
        <f>COUNTIF('Sede Med Ok'!$C:$C,'Itapuã Med OK'!C33) + COUNTIF('Barra Med OK'!$C:$C,'Itapuã Med OK'!C33) + COUNTIF('Boca do Rio Med OK'!$C:$C,'Itapuã Med OK'!C33) + COUNTIF('Brotas Med OK'!$C:$C,'Itapuã Med OK'!C33) + COUNTIF('Cabula Med OK'!$C:$C,'Itapuã Med OK'!C33) + COUNTIF('Cajazeiras Med OK'!$C:$C,'Itapuã Med OK'!C33) + COUNTIF('CH Med OK'!$C:$C,'Itapuã Med OK'!C33) + COUNTIF('Itapagipe Med OK'!$C:$C,'Itapuã Med OK'!C33) + COUNTIF('Liberdade Med OK'!$C:$C,'Itapuã Med OK'!C33) + COUNTIF('Pau da Lima Med OK'!$C:$C,'Itapuã Med OK'!C33) + COUNTIF('SCV Med OK'!$C:$C,'Itapuã Med OK'!C33) + COUNTIF('Subúrbio Med OK'!$C:$C,'Itapuã Med OK'!C33) + COUNTIF('DVIS Med OK'!$C:$C,'Itapuã Med OK'!C33) + COUNTIF('CR Med OK'!$C:$C,'Itapuã Med OK'!C33) + COUNTIF('CCZ Med OK'!$C:$C,'Itapuã Med OK'!C33) + COUNTIF('DRCA Med OK'!$C:$C,'Itapuã Med OK'!C33) + COUNTIF('SAMU Med OK'!$C:$C,'Itapuã Med OK'!C33) + COUNTIF('ESPS Med OK'!$C:$C,'Itapuã Med OK'!C33) + COUNTIF('LACEM Med OK'!$C:$C,'Itapuã Med OK'!C33)</f>
        <v>0</v>
      </c>
    </row>
    <row r="34" spans="1:15" ht="13.5" customHeight="1">
      <c r="A34" s="15" t="s">
        <v>18</v>
      </c>
      <c r="B34" s="61">
        <v>45568</v>
      </c>
      <c r="C34" s="398">
        <v>14633</v>
      </c>
      <c r="D34" s="61">
        <v>45658</v>
      </c>
      <c r="E34" s="61">
        <v>45687</v>
      </c>
      <c r="F34" s="114">
        <f>(E34-D34)+1</f>
        <v>30</v>
      </c>
      <c r="G34" s="278">
        <v>235</v>
      </c>
      <c r="H34" s="14">
        <v>1</v>
      </c>
      <c r="I34" s="273">
        <f>G34/30*H34*F34</f>
        <v>235</v>
      </c>
      <c r="J34" s="281" t="s">
        <v>217</v>
      </c>
      <c r="K34" s="63">
        <v>68805</v>
      </c>
      <c r="O34" s="1">
        <f>COUNTIF('Sede Med Ok'!$C:$C,'Itapuã Med OK'!C34) + COUNTIF('Barra Med OK'!$C:$C,'Itapuã Med OK'!C34) + COUNTIF('Boca do Rio Med OK'!$C:$C,'Itapuã Med OK'!C34) + COUNTIF('Brotas Med OK'!$C:$C,'Itapuã Med OK'!C34) + COUNTIF('Cabula Med OK'!$C:$C,'Itapuã Med OK'!C34) + COUNTIF('Cajazeiras Med OK'!$C:$C,'Itapuã Med OK'!C34) + COUNTIF('CH Med OK'!$C:$C,'Itapuã Med OK'!C34) + COUNTIF('Itapagipe Med OK'!$C:$C,'Itapuã Med OK'!C34) + COUNTIF('Liberdade Med OK'!$C:$C,'Itapuã Med OK'!C34) + COUNTIF('Pau da Lima Med OK'!$C:$C,'Itapuã Med OK'!C34) + COUNTIF('SCV Med OK'!$C:$C,'Itapuã Med OK'!C34) + COUNTIF('Subúrbio Med OK'!$C:$C,'Itapuã Med OK'!C34) + COUNTIF('DVIS Med OK'!$C:$C,'Itapuã Med OK'!C34) + COUNTIF('CR Med OK'!$C:$C,'Itapuã Med OK'!C34) + COUNTIF('CCZ Med OK'!$C:$C,'Itapuã Med OK'!C34) + COUNTIF('DRCA Med OK'!$C:$C,'Itapuã Med OK'!C34) + COUNTIF('SAMU Med OK'!$C:$C,'Itapuã Med OK'!C34) + COUNTIF('ESPS Med OK'!$C:$C,'Itapuã Med OK'!C34) + COUNTIF('LACEM Med OK'!$C:$C,'Itapuã Med OK'!C34)</f>
        <v>0</v>
      </c>
    </row>
    <row r="35" spans="1:15" ht="13.5" customHeight="1">
      <c r="A35" s="15"/>
      <c r="B35" s="61"/>
      <c r="C35" s="69"/>
      <c r="D35" s="61"/>
      <c r="E35" s="61"/>
      <c r="F35" s="42"/>
      <c r="G35" s="279"/>
      <c r="H35" s="14"/>
      <c r="I35" s="273">
        <f>G35/30*H35*F35</f>
        <v>0</v>
      </c>
      <c r="J35" s="64"/>
      <c r="K35" s="64"/>
      <c r="O35" s="1">
        <f>COUNTIF('Sede Med Ok'!$C:$C,'Itapuã Med OK'!C35) + COUNTIF('Barra Med OK'!$C:$C,'Itapuã Med OK'!C35) + COUNTIF('Boca do Rio Med OK'!$C:$C,'Itapuã Med OK'!C35) + COUNTIF('Brotas Med OK'!$C:$C,'Itapuã Med OK'!C35) + COUNTIF('Cabula Med OK'!$C:$C,'Itapuã Med OK'!C35) + COUNTIF('Cajazeiras Med OK'!$C:$C,'Itapuã Med OK'!C35) + COUNTIF('CH Med OK'!$C:$C,'Itapuã Med OK'!C35) + COUNTIF('Itapagipe Med OK'!$C:$C,'Itapuã Med OK'!C35) + COUNTIF('Liberdade Med OK'!$C:$C,'Itapuã Med OK'!C35) + COUNTIF('Pau da Lima Med OK'!$C:$C,'Itapuã Med OK'!C35) + COUNTIF('SCV Med OK'!$C:$C,'Itapuã Med OK'!C35) + COUNTIF('Subúrbio Med OK'!$C:$C,'Itapuã Med OK'!C35) + COUNTIF('DVIS Med OK'!$C:$C,'Itapuã Med OK'!C35) + COUNTIF('CR Med OK'!$C:$C,'Itapuã Med OK'!C35) + COUNTIF('CCZ Med OK'!$C:$C,'Itapuã Med OK'!C35) + COUNTIF('DRCA Med OK'!$C:$C,'Itapuã Med OK'!C35) + COUNTIF('SAMU Med OK'!$C:$C,'Itapuã Med OK'!C35) + COUNTIF('ESPS Med OK'!$C:$C,'Itapuã Med OK'!C35) + COUNTIF('LACEM Med OK'!$C:$C,'Itapuã Med OK'!C35)</f>
        <v>0</v>
      </c>
    </row>
    <row r="36" spans="1:15" ht="13.5" customHeight="1">
      <c r="A36" s="38" t="s">
        <v>663</v>
      </c>
      <c r="B36" s="10"/>
      <c r="C36" s="10"/>
      <c r="D36" s="36"/>
      <c r="E36" s="36"/>
      <c r="F36" s="37"/>
      <c r="G36" s="271"/>
      <c r="H36" s="11">
        <f>SUM(H32:H35)</f>
        <v>3</v>
      </c>
      <c r="I36" s="269">
        <f>SUM(I32:I35)</f>
        <v>705</v>
      </c>
      <c r="J36" s="35"/>
      <c r="K36" s="35"/>
      <c r="O36" s="1">
        <f>COUNTIF('Sede Med Ok'!$C:$C,'Itapuã Med OK'!C36) + COUNTIF('Barra Med OK'!$C:$C,'Itapuã Med OK'!C36) + COUNTIF('Boca do Rio Med OK'!$C:$C,'Itapuã Med OK'!C36) + COUNTIF('Brotas Med OK'!$C:$C,'Itapuã Med OK'!C36) + COUNTIF('Cabula Med OK'!$C:$C,'Itapuã Med OK'!C36) + COUNTIF('Cajazeiras Med OK'!$C:$C,'Itapuã Med OK'!C36) + COUNTIF('CH Med OK'!$C:$C,'Itapuã Med OK'!C36) + COUNTIF('Itapagipe Med OK'!$C:$C,'Itapuã Med OK'!C36) + COUNTIF('Liberdade Med OK'!$C:$C,'Itapuã Med OK'!C36) + COUNTIF('Pau da Lima Med OK'!$C:$C,'Itapuã Med OK'!C36) + COUNTIF('SCV Med OK'!$C:$C,'Itapuã Med OK'!C36) + COUNTIF('Subúrbio Med OK'!$C:$C,'Itapuã Med OK'!C36) + COUNTIF('DVIS Med OK'!$C:$C,'Itapuã Med OK'!C36) + COUNTIF('CR Med OK'!$C:$C,'Itapuã Med OK'!C36) + COUNTIF('CCZ Med OK'!$C:$C,'Itapuã Med OK'!C36) + COUNTIF('DRCA Med OK'!$C:$C,'Itapuã Med OK'!C36) + COUNTIF('SAMU Med OK'!$C:$C,'Itapuã Med OK'!C36) + COUNTIF('ESPS Med OK'!$C:$C,'Itapuã Med OK'!C36) + COUNTIF('LACEM Med OK'!$C:$C,'Itapuã Med OK'!C36)</f>
        <v>0</v>
      </c>
    </row>
    <row r="37" spans="1:15" ht="13.5" customHeight="1">
      <c r="D37" s="20"/>
      <c r="E37" s="20"/>
      <c r="F37" s="19"/>
      <c r="G37" s="7"/>
      <c r="I37" s="270"/>
      <c r="J37" s="26"/>
      <c r="O37" s="1">
        <f>COUNTIF('Sede Med Ok'!$C:$C,'Itapuã Med OK'!C37) + COUNTIF('Barra Med OK'!$C:$C,'Itapuã Med OK'!C37) + COUNTIF('Boca do Rio Med OK'!$C:$C,'Itapuã Med OK'!C37) + COUNTIF('Brotas Med OK'!$C:$C,'Itapuã Med OK'!C37) + COUNTIF('Cabula Med OK'!$C:$C,'Itapuã Med OK'!C37) + COUNTIF('Cajazeiras Med OK'!$C:$C,'Itapuã Med OK'!C37) + COUNTIF('CH Med OK'!$C:$C,'Itapuã Med OK'!C37) + COUNTIF('Itapagipe Med OK'!$C:$C,'Itapuã Med OK'!C37) + COUNTIF('Liberdade Med OK'!$C:$C,'Itapuã Med OK'!C37) + COUNTIF('Pau da Lima Med OK'!$C:$C,'Itapuã Med OK'!C37) + COUNTIF('SCV Med OK'!$C:$C,'Itapuã Med OK'!C37) + COUNTIF('Subúrbio Med OK'!$C:$C,'Itapuã Med OK'!C37) + COUNTIF('DVIS Med OK'!$C:$C,'Itapuã Med OK'!C37) + COUNTIF('CR Med OK'!$C:$C,'Itapuã Med OK'!C37) + COUNTIF('CCZ Med OK'!$C:$C,'Itapuã Med OK'!C37) + COUNTIF('DRCA Med OK'!$C:$C,'Itapuã Med OK'!C37) + COUNTIF('SAMU Med OK'!$C:$C,'Itapuã Med OK'!C37) + COUNTIF('ESPS Med OK'!$C:$C,'Itapuã Med OK'!C37) + COUNTIF('LACEM Med OK'!$C:$C,'Itapuã Med OK'!C37)</f>
        <v>0</v>
      </c>
    </row>
    <row r="38" spans="1:15" ht="13.5" customHeight="1">
      <c r="A38" s="15" t="s">
        <v>18</v>
      </c>
      <c r="B38" s="61">
        <v>45536</v>
      </c>
      <c r="C38" s="14">
        <v>15557</v>
      </c>
      <c r="D38" s="61">
        <v>45658</v>
      </c>
      <c r="E38" s="61">
        <v>45687</v>
      </c>
      <c r="F38" s="42">
        <f>(E38-D38)+1</f>
        <v>30</v>
      </c>
      <c r="G38" s="225">
        <v>235</v>
      </c>
      <c r="H38" s="14">
        <v>1</v>
      </c>
      <c r="I38" s="273">
        <v>235</v>
      </c>
      <c r="J38" s="64" t="s">
        <v>662</v>
      </c>
      <c r="K38" s="14">
        <v>68192</v>
      </c>
      <c r="L38" s="1" t="s">
        <v>1063</v>
      </c>
      <c r="O38" s="1">
        <f>COUNTIF('Sede Med Ok'!$C:$C,'Itapuã Med OK'!C38) + COUNTIF('Barra Med OK'!$C:$C,'Itapuã Med OK'!C38) + COUNTIF('Boca do Rio Med OK'!$C:$C,'Itapuã Med OK'!C38) + COUNTIF('Brotas Med OK'!$C:$C,'Itapuã Med OK'!C38) + COUNTIF('Cabula Med OK'!$C:$C,'Itapuã Med OK'!C38) + COUNTIF('Cajazeiras Med OK'!$C:$C,'Itapuã Med OK'!C38) + COUNTIF('CH Med OK'!$C:$C,'Itapuã Med OK'!C38) + COUNTIF('Itapagipe Med OK'!$C:$C,'Itapuã Med OK'!C38) + COUNTIF('Liberdade Med OK'!$C:$C,'Itapuã Med OK'!C38) + COUNTIF('Pau da Lima Med OK'!$C:$C,'Itapuã Med OK'!C38) + COUNTIF('SCV Med OK'!$C:$C,'Itapuã Med OK'!C38) + COUNTIF('Subúrbio Med OK'!$C:$C,'Itapuã Med OK'!C38) + COUNTIF('DVIS Med OK'!$C:$C,'Itapuã Med OK'!C38) + COUNTIF('CR Med OK'!$C:$C,'Itapuã Med OK'!C38) + COUNTIF('CCZ Med OK'!$C:$C,'Itapuã Med OK'!C38) + COUNTIF('DRCA Med OK'!$C:$C,'Itapuã Med OK'!C38) + COUNTIF('SAMU Med OK'!$C:$C,'Itapuã Med OK'!C38) + COUNTIF('ESPS Med OK'!$C:$C,'Itapuã Med OK'!C38) + COUNTIF('LACEM Med OK'!$C:$C,'Itapuã Med OK'!C38)</f>
        <v>0</v>
      </c>
    </row>
    <row r="39" spans="1:15" ht="13.5" customHeight="1">
      <c r="A39" s="15" t="s">
        <v>18</v>
      </c>
      <c r="B39" s="61">
        <v>45536</v>
      </c>
      <c r="C39" s="14">
        <v>1956</v>
      </c>
      <c r="D39" s="61">
        <v>45658</v>
      </c>
      <c r="E39" s="61">
        <v>45687</v>
      </c>
      <c r="F39" s="42">
        <f>(E39-D39)+1</f>
        <v>30</v>
      </c>
      <c r="G39" s="225">
        <v>235</v>
      </c>
      <c r="H39" s="14">
        <v>1</v>
      </c>
      <c r="I39" s="273">
        <v>235</v>
      </c>
      <c r="J39" s="281" t="s">
        <v>661</v>
      </c>
      <c r="K39" s="166"/>
      <c r="L39" s="1" t="s">
        <v>1063</v>
      </c>
      <c r="O39" s="1">
        <f>COUNTIF('Sede Med Ok'!$C:$C,'Itapuã Med OK'!C39) + COUNTIF('Barra Med OK'!$C:$C,'Itapuã Med OK'!C39) + COUNTIF('Boca do Rio Med OK'!$C:$C,'Itapuã Med OK'!C39) + COUNTIF('Brotas Med OK'!$C:$C,'Itapuã Med OK'!C39) + COUNTIF('Cabula Med OK'!$C:$C,'Itapuã Med OK'!C39) + COUNTIF('Cajazeiras Med OK'!$C:$C,'Itapuã Med OK'!C39) + COUNTIF('CH Med OK'!$C:$C,'Itapuã Med OK'!C39) + COUNTIF('Itapagipe Med OK'!$C:$C,'Itapuã Med OK'!C39) + COUNTIF('Liberdade Med OK'!$C:$C,'Itapuã Med OK'!C39) + COUNTIF('Pau da Lima Med OK'!$C:$C,'Itapuã Med OK'!C39) + COUNTIF('SCV Med OK'!$C:$C,'Itapuã Med OK'!C39) + COUNTIF('Subúrbio Med OK'!$C:$C,'Itapuã Med OK'!C39) + COUNTIF('DVIS Med OK'!$C:$C,'Itapuã Med OK'!C39) + COUNTIF('CR Med OK'!$C:$C,'Itapuã Med OK'!C39) + COUNTIF('CCZ Med OK'!$C:$C,'Itapuã Med OK'!C39) + COUNTIF('DRCA Med OK'!$C:$C,'Itapuã Med OK'!C39) + COUNTIF('SAMU Med OK'!$C:$C,'Itapuã Med OK'!C39) + COUNTIF('ESPS Med OK'!$C:$C,'Itapuã Med OK'!C39) + COUNTIF('LACEM Med OK'!$C:$C,'Itapuã Med OK'!C39)</f>
        <v>0</v>
      </c>
    </row>
    <row r="40" spans="1:15" ht="13.5" customHeight="1">
      <c r="A40" s="15" t="s">
        <v>18</v>
      </c>
      <c r="B40" s="61">
        <v>45536</v>
      </c>
      <c r="C40" s="14">
        <v>12548</v>
      </c>
      <c r="D40" s="61">
        <v>45658</v>
      </c>
      <c r="E40" s="61">
        <v>45687</v>
      </c>
      <c r="F40" s="42">
        <f>(E40-D40)+1</f>
        <v>30</v>
      </c>
      <c r="G40" s="278">
        <v>235</v>
      </c>
      <c r="H40" s="14">
        <v>1</v>
      </c>
      <c r="I40" s="273">
        <f>G40/30*H40*F40</f>
        <v>235</v>
      </c>
      <c r="J40" s="280" t="s">
        <v>660</v>
      </c>
      <c r="K40" s="166"/>
      <c r="O40" s="1">
        <f>COUNTIF('Sede Med Ok'!$C:$C,'Itapuã Med OK'!C40) + COUNTIF('Barra Med OK'!$C:$C,'Itapuã Med OK'!C40) + COUNTIF('Boca do Rio Med OK'!$C:$C,'Itapuã Med OK'!C40) + COUNTIF('Brotas Med OK'!$C:$C,'Itapuã Med OK'!C40) + COUNTIF('Cabula Med OK'!$C:$C,'Itapuã Med OK'!C40) + COUNTIF('Cajazeiras Med OK'!$C:$C,'Itapuã Med OK'!C40) + COUNTIF('CH Med OK'!$C:$C,'Itapuã Med OK'!C40) + COUNTIF('Itapagipe Med OK'!$C:$C,'Itapuã Med OK'!C40) + COUNTIF('Liberdade Med OK'!$C:$C,'Itapuã Med OK'!C40) + COUNTIF('Pau da Lima Med OK'!$C:$C,'Itapuã Med OK'!C40) + COUNTIF('SCV Med OK'!$C:$C,'Itapuã Med OK'!C40) + COUNTIF('Subúrbio Med OK'!$C:$C,'Itapuã Med OK'!C40) + COUNTIF('DVIS Med OK'!$C:$C,'Itapuã Med OK'!C40) + COUNTIF('CR Med OK'!$C:$C,'Itapuã Med OK'!C40) + COUNTIF('CCZ Med OK'!$C:$C,'Itapuã Med OK'!C40) + COUNTIF('DRCA Med OK'!$C:$C,'Itapuã Med OK'!C40) + COUNTIF('SAMU Med OK'!$C:$C,'Itapuã Med OK'!C40) + COUNTIF('ESPS Med OK'!$C:$C,'Itapuã Med OK'!C40) + COUNTIF('LACEM Med OK'!$C:$C,'Itapuã Med OK'!C40)</f>
        <v>0</v>
      </c>
    </row>
    <row r="41" spans="1:15" ht="13.5" customHeight="1">
      <c r="A41" s="15" t="s">
        <v>17</v>
      </c>
      <c r="B41" s="61">
        <v>45536</v>
      </c>
      <c r="C41" s="14">
        <v>11091</v>
      </c>
      <c r="D41" s="61">
        <v>45658</v>
      </c>
      <c r="E41" s="61">
        <v>45687</v>
      </c>
      <c r="F41" s="42">
        <f>(E41-D41)+1</f>
        <v>30</v>
      </c>
      <c r="G41" s="278">
        <v>238</v>
      </c>
      <c r="H41" s="14">
        <v>1</v>
      </c>
      <c r="I41" s="273">
        <f>G41/30*H41*F41</f>
        <v>238</v>
      </c>
      <c r="J41" s="280" t="s">
        <v>45</v>
      </c>
      <c r="K41" s="166"/>
      <c r="O41" s="1">
        <f>COUNTIF('Sede Med Ok'!$C:$C,'Itapuã Med OK'!C41) + COUNTIF('Barra Med OK'!$C:$C,'Itapuã Med OK'!C41) + COUNTIF('Boca do Rio Med OK'!$C:$C,'Itapuã Med OK'!C41) + COUNTIF('Brotas Med OK'!$C:$C,'Itapuã Med OK'!C41) + COUNTIF('Cabula Med OK'!$C:$C,'Itapuã Med OK'!C41) + COUNTIF('Cajazeiras Med OK'!$C:$C,'Itapuã Med OK'!C41) + COUNTIF('CH Med OK'!$C:$C,'Itapuã Med OK'!C41) + COUNTIF('Itapagipe Med OK'!$C:$C,'Itapuã Med OK'!C41) + COUNTIF('Liberdade Med OK'!$C:$C,'Itapuã Med OK'!C41) + COUNTIF('Pau da Lima Med OK'!$C:$C,'Itapuã Med OK'!C41) + COUNTIF('SCV Med OK'!$C:$C,'Itapuã Med OK'!C41) + COUNTIF('Subúrbio Med OK'!$C:$C,'Itapuã Med OK'!C41) + COUNTIF('DVIS Med OK'!$C:$C,'Itapuã Med OK'!C41) + COUNTIF('CR Med OK'!$C:$C,'Itapuã Med OK'!C41) + COUNTIF('CCZ Med OK'!$C:$C,'Itapuã Med OK'!C41) + COUNTIF('DRCA Med OK'!$C:$C,'Itapuã Med OK'!C41) + COUNTIF('SAMU Med OK'!$C:$C,'Itapuã Med OK'!C41) + COUNTIF('ESPS Med OK'!$C:$C,'Itapuã Med OK'!C41) + COUNTIF('LACEM Med OK'!$C:$C,'Itapuã Med OK'!C41)</f>
        <v>0</v>
      </c>
    </row>
    <row r="42" spans="1:15" ht="13.5" customHeight="1">
      <c r="A42" s="15"/>
      <c r="B42" s="61"/>
      <c r="C42" s="14"/>
      <c r="D42" s="61"/>
      <c r="E42" s="61"/>
      <c r="F42" s="42"/>
      <c r="G42" s="279"/>
      <c r="H42" s="14"/>
      <c r="I42" s="273">
        <f>G42/30*H42*F42</f>
        <v>0</v>
      </c>
      <c r="J42" s="64"/>
      <c r="K42" s="64"/>
      <c r="O42" s="1">
        <f>COUNTIF('Sede Med Ok'!$C:$C,'Itapuã Med OK'!C42) + COUNTIF('Barra Med OK'!$C:$C,'Itapuã Med OK'!C42) + COUNTIF('Boca do Rio Med OK'!$C:$C,'Itapuã Med OK'!C42) + COUNTIF('Brotas Med OK'!$C:$C,'Itapuã Med OK'!C42) + COUNTIF('Cabula Med OK'!$C:$C,'Itapuã Med OK'!C42) + COUNTIF('Cajazeiras Med OK'!$C:$C,'Itapuã Med OK'!C42) + COUNTIF('CH Med OK'!$C:$C,'Itapuã Med OK'!C42) + COUNTIF('Itapagipe Med OK'!$C:$C,'Itapuã Med OK'!C42) + COUNTIF('Liberdade Med OK'!$C:$C,'Itapuã Med OK'!C42) + COUNTIF('Pau da Lima Med OK'!$C:$C,'Itapuã Med OK'!C42) + COUNTIF('SCV Med OK'!$C:$C,'Itapuã Med OK'!C42) + COUNTIF('Subúrbio Med OK'!$C:$C,'Itapuã Med OK'!C42) + COUNTIF('DVIS Med OK'!$C:$C,'Itapuã Med OK'!C42) + COUNTIF('CR Med OK'!$C:$C,'Itapuã Med OK'!C42) + COUNTIF('CCZ Med OK'!$C:$C,'Itapuã Med OK'!C42) + COUNTIF('DRCA Med OK'!$C:$C,'Itapuã Med OK'!C42) + COUNTIF('SAMU Med OK'!$C:$C,'Itapuã Med OK'!C42) + COUNTIF('ESPS Med OK'!$C:$C,'Itapuã Med OK'!C42) + COUNTIF('LACEM Med OK'!$C:$C,'Itapuã Med OK'!C42)</f>
        <v>0</v>
      </c>
    </row>
    <row r="43" spans="1:15" ht="13.5" customHeight="1">
      <c r="A43" s="38" t="s">
        <v>659</v>
      </c>
      <c r="B43" s="10"/>
      <c r="C43" s="10"/>
      <c r="D43" s="36"/>
      <c r="E43" s="36"/>
      <c r="F43" s="37"/>
      <c r="G43" s="271"/>
      <c r="H43" s="11">
        <f>SUM(H38:H42)</f>
        <v>4</v>
      </c>
      <c r="I43" s="269">
        <f>SUM(I38:I42)</f>
        <v>943</v>
      </c>
      <c r="J43" s="35"/>
      <c r="K43" s="35"/>
      <c r="O43" s="1">
        <f>COUNTIF('Sede Med Ok'!$C:$C,'Itapuã Med OK'!C43) + COUNTIF('Barra Med OK'!$C:$C,'Itapuã Med OK'!C43) + COUNTIF('Boca do Rio Med OK'!$C:$C,'Itapuã Med OK'!C43) + COUNTIF('Brotas Med OK'!$C:$C,'Itapuã Med OK'!C43) + COUNTIF('Cabula Med OK'!$C:$C,'Itapuã Med OK'!C43) + COUNTIF('Cajazeiras Med OK'!$C:$C,'Itapuã Med OK'!C43) + COUNTIF('CH Med OK'!$C:$C,'Itapuã Med OK'!C43) + COUNTIF('Itapagipe Med OK'!$C:$C,'Itapuã Med OK'!C43) + COUNTIF('Liberdade Med OK'!$C:$C,'Itapuã Med OK'!C43) + COUNTIF('Pau da Lima Med OK'!$C:$C,'Itapuã Med OK'!C43) + COUNTIF('SCV Med OK'!$C:$C,'Itapuã Med OK'!C43) + COUNTIF('Subúrbio Med OK'!$C:$C,'Itapuã Med OK'!C43) + COUNTIF('DVIS Med OK'!$C:$C,'Itapuã Med OK'!C43) + COUNTIF('CR Med OK'!$C:$C,'Itapuã Med OK'!C43) + COUNTIF('CCZ Med OK'!$C:$C,'Itapuã Med OK'!C43) + COUNTIF('DRCA Med OK'!$C:$C,'Itapuã Med OK'!C43) + COUNTIF('SAMU Med OK'!$C:$C,'Itapuã Med OK'!C43) + COUNTIF('ESPS Med OK'!$C:$C,'Itapuã Med OK'!C43) + COUNTIF('LACEM Med OK'!$C:$C,'Itapuã Med OK'!C43)</f>
        <v>0</v>
      </c>
    </row>
    <row r="44" spans="1:15" ht="13.5" customHeight="1">
      <c r="D44" s="20"/>
      <c r="E44" s="20"/>
      <c r="F44" s="19"/>
      <c r="G44" s="7"/>
      <c r="I44" s="270"/>
      <c r="J44" s="26"/>
      <c r="O44" s="1">
        <f>COUNTIF('Sede Med Ok'!$C:$C,'Itapuã Med OK'!C44) + COUNTIF('Barra Med OK'!$C:$C,'Itapuã Med OK'!C44) + COUNTIF('Boca do Rio Med OK'!$C:$C,'Itapuã Med OK'!C44) + COUNTIF('Brotas Med OK'!$C:$C,'Itapuã Med OK'!C44) + COUNTIF('Cabula Med OK'!$C:$C,'Itapuã Med OK'!C44) + COUNTIF('Cajazeiras Med OK'!$C:$C,'Itapuã Med OK'!C44) + COUNTIF('CH Med OK'!$C:$C,'Itapuã Med OK'!C44) + COUNTIF('Itapagipe Med OK'!$C:$C,'Itapuã Med OK'!C44) + COUNTIF('Liberdade Med OK'!$C:$C,'Itapuã Med OK'!C44) + COUNTIF('Pau da Lima Med OK'!$C:$C,'Itapuã Med OK'!C44) + COUNTIF('SCV Med OK'!$C:$C,'Itapuã Med OK'!C44) + COUNTIF('Subúrbio Med OK'!$C:$C,'Itapuã Med OK'!C44) + COUNTIF('DVIS Med OK'!$C:$C,'Itapuã Med OK'!C44) + COUNTIF('CR Med OK'!$C:$C,'Itapuã Med OK'!C44) + COUNTIF('CCZ Med OK'!$C:$C,'Itapuã Med OK'!C44) + COUNTIF('DRCA Med OK'!$C:$C,'Itapuã Med OK'!C44) + COUNTIF('SAMU Med OK'!$C:$C,'Itapuã Med OK'!C44) + COUNTIF('ESPS Med OK'!$C:$C,'Itapuã Med OK'!C44) + COUNTIF('LACEM Med OK'!$C:$C,'Itapuã Med OK'!C44)</f>
        <v>0</v>
      </c>
    </row>
    <row r="45" spans="1:15" ht="13.5" customHeight="1">
      <c r="A45" s="15" t="s">
        <v>18</v>
      </c>
      <c r="B45" s="61">
        <v>45536</v>
      </c>
      <c r="C45" s="122">
        <v>15542</v>
      </c>
      <c r="D45" s="61">
        <v>45658</v>
      </c>
      <c r="E45" s="61">
        <v>45687</v>
      </c>
      <c r="F45" s="42">
        <f t="shared" ref="F45:F58" si="0">(E45-D45)+1</f>
        <v>30</v>
      </c>
      <c r="G45" s="225">
        <v>235</v>
      </c>
      <c r="H45" s="14">
        <v>1</v>
      </c>
      <c r="I45" s="273">
        <v>235</v>
      </c>
      <c r="J45" s="57" t="s">
        <v>657</v>
      </c>
      <c r="K45" s="14">
        <v>68625</v>
      </c>
      <c r="L45" s="1" t="s">
        <v>1063</v>
      </c>
      <c r="O45" s="1">
        <f>COUNTIF('Sede Med Ok'!$C:$C,'Itapuã Med OK'!C45) + COUNTIF('Barra Med OK'!$C:$C,'Itapuã Med OK'!C45) + COUNTIF('Boca do Rio Med OK'!$C:$C,'Itapuã Med OK'!C45) + COUNTIF('Brotas Med OK'!$C:$C,'Itapuã Med OK'!C45) + COUNTIF('Cabula Med OK'!$C:$C,'Itapuã Med OK'!C45) + COUNTIF('Cajazeiras Med OK'!$C:$C,'Itapuã Med OK'!C45) + COUNTIF('CH Med OK'!$C:$C,'Itapuã Med OK'!C45) + COUNTIF('Itapagipe Med OK'!$C:$C,'Itapuã Med OK'!C45) + COUNTIF('Liberdade Med OK'!$C:$C,'Itapuã Med OK'!C45) + COUNTIF('Pau da Lima Med OK'!$C:$C,'Itapuã Med OK'!C45) + COUNTIF('SCV Med OK'!$C:$C,'Itapuã Med OK'!C45) + COUNTIF('Subúrbio Med OK'!$C:$C,'Itapuã Med OK'!C45) + COUNTIF('DVIS Med OK'!$C:$C,'Itapuã Med OK'!C45) + COUNTIF('CR Med OK'!$C:$C,'Itapuã Med OK'!C45) + COUNTIF('CCZ Med OK'!$C:$C,'Itapuã Med OK'!C45) + COUNTIF('DRCA Med OK'!$C:$C,'Itapuã Med OK'!C45) + COUNTIF('SAMU Med OK'!$C:$C,'Itapuã Med OK'!C45) + COUNTIF('ESPS Med OK'!$C:$C,'Itapuã Med OK'!C45) + COUNTIF('LACEM Med OK'!$C:$C,'Itapuã Med OK'!C45)</f>
        <v>0</v>
      </c>
    </row>
    <row r="46" spans="1:15" ht="13.5" customHeight="1">
      <c r="A46" s="15" t="s">
        <v>18</v>
      </c>
      <c r="B46" s="61">
        <v>45536</v>
      </c>
      <c r="C46" s="122">
        <v>15540</v>
      </c>
      <c r="D46" s="61">
        <v>45658</v>
      </c>
      <c r="E46" s="61">
        <v>45687</v>
      </c>
      <c r="F46" s="42">
        <f t="shared" si="0"/>
        <v>30</v>
      </c>
      <c r="G46" s="225">
        <v>235</v>
      </c>
      <c r="H46" s="14">
        <v>1</v>
      </c>
      <c r="I46" s="273">
        <v>235</v>
      </c>
      <c r="J46" s="57" t="s">
        <v>112</v>
      </c>
      <c r="K46" s="14">
        <v>68625</v>
      </c>
      <c r="L46" s="1" t="s">
        <v>1063</v>
      </c>
      <c r="O46" s="1">
        <f>COUNTIF('Sede Med Ok'!$C:$C,'Itapuã Med OK'!C46) + COUNTIF('Barra Med OK'!$C:$C,'Itapuã Med OK'!C46) + COUNTIF('Boca do Rio Med OK'!$C:$C,'Itapuã Med OK'!C46) + COUNTIF('Brotas Med OK'!$C:$C,'Itapuã Med OK'!C46) + COUNTIF('Cabula Med OK'!$C:$C,'Itapuã Med OK'!C46) + COUNTIF('Cajazeiras Med OK'!$C:$C,'Itapuã Med OK'!C46) + COUNTIF('CH Med OK'!$C:$C,'Itapuã Med OK'!C46) + COUNTIF('Itapagipe Med OK'!$C:$C,'Itapuã Med OK'!C46) + COUNTIF('Liberdade Med OK'!$C:$C,'Itapuã Med OK'!C46) + COUNTIF('Pau da Lima Med OK'!$C:$C,'Itapuã Med OK'!C46) + COUNTIF('SCV Med OK'!$C:$C,'Itapuã Med OK'!C46) + COUNTIF('Subúrbio Med OK'!$C:$C,'Itapuã Med OK'!C46) + COUNTIF('DVIS Med OK'!$C:$C,'Itapuã Med OK'!C46) + COUNTIF('CR Med OK'!$C:$C,'Itapuã Med OK'!C46) + COUNTIF('CCZ Med OK'!$C:$C,'Itapuã Med OK'!C46) + COUNTIF('DRCA Med OK'!$C:$C,'Itapuã Med OK'!C46) + COUNTIF('SAMU Med OK'!$C:$C,'Itapuã Med OK'!C46) + COUNTIF('ESPS Med OK'!$C:$C,'Itapuã Med OK'!C46) + COUNTIF('LACEM Med OK'!$C:$C,'Itapuã Med OK'!C46)</f>
        <v>0</v>
      </c>
    </row>
    <row r="47" spans="1:15" ht="13.5" customHeight="1">
      <c r="A47" s="15" t="s">
        <v>18</v>
      </c>
      <c r="B47" s="61">
        <v>45536</v>
      </c>
      <c r="C47" s="122">
        <v>15729</v>
      </c>
      <c r="D47" s="61">
        <v>45658</v>
      </c>
      <c r="E47" s="61">
        <v>45687</v>
      </c>
      <c r="F47" s="42">
        <f t="shared" si="0"/>
        <v>30</v>
      </c>
      <c r="G47" s="225">
        <v>235</v>
      </c>
      <c r="H47" s="14">
        <v>1</v>
      </c>
      <c r="I47" s="273">
        <v>235</v>
      </c>
      <c r="J47" s="57" t="s">
        <v>658</v>
      </c>
      <c r="K47" s="14"/>
      <c r="L47" s="1" t="s">
        <v>1063</v>
      </c>
      <c r="O47" s="1">
        <f>COUNTIF('Sede Med Ok'!$C:$C,'Itapuã Med OK'!C47) + COUNTIF('Barra Med OK'!$C:$C,'Itapuã Med OK'!C47) + COUNTIF('Boca do Rio Med OK'!$C:$C,'Itapuã Med OK'!C47) + COUNTIF('Brotas Med OK'!$C:$C,'Itapuã Med OK'!C47) + COUNTIF('Cabula Med OK'!$C:$C,'Itapuã Med OK'!C47) + COUNTIF('Cajazeiras Med OK'!$C:$C,'Itapuã Med OK'!C47) + COUNTIF('CH Med OK'!$C:$C,'Itapuã Med OK'!C47) + COUNTIF('Itapagipe Med OK'!$C:$C,'Itapuã Med OK'!C47) + COUNTIF('Liberdade Med OK'!$C:$C,'Itapuã Med OK'!C47) + COUNTIF('Pau da Lima Med OK'!$C:$C,'Itapuã Med OK'!C47) + COUNTIF('SCV Med OK'!$C:$C,'Itapuã Med OK'!C47) + COUNTIF('Subúrbio Med OK'!$C:$C,'Itapuã Med OK'!C47) + COUNTIF('DVIS Med OK'!$C:$C,'Itapuã Med OK'!C47) + COUNTIF('CR Med OK'!$C:$C,'Itapuã Med OK'!C47) + COUNTIF('CCZ Med OK'!$C:$C,'Itapuã Med OK'!C47) + COUNTIF('DRCA Med OK'!$C:$C,'Itapuã Med OK'!C47) + COUNTIF('SAMU Med OK'!$C:$C,'Itapuã Med OK'!C47) + COUNTIF('ESPS Med OK'!$C:$C,'Itapuã Med OK'!C47) + COUNTIF('LACEM Med OK'!$C:$C,'Itapuã Med OK'!C47)</f>
        <v>0</v>
      </c>
    </row>
    <row r="48" spans="1:15" ht="13.5" customHeight="1">
      <c r="A48" s="15" t="s">
        <v>18</v>
      </c>
      <c r="B48" s="61">
        <v>45536</v>
      </c>
      <c r="C48" s="122">
        <v>258</v>
      </c>
      <c r="D48" s="61">
        <v>45658</v>
      </c>
      <c r="E48" s="61">
        <v>45687</v>
      </c>
      <c r="F48" s="42">
        <f t="shared" si="0"/>
        <v>30</v>
      </c>
      <c r="G48" s="278">
        <v>235</v>
      </c>
      <c r="H48" s="14">
        <v>1</v>
      </c>
      <c r="I48" s="273">
        <f t="shared" ref="I48:I58" si="1">G48/30*H48*F48</f>
        <v>235</v>
      </c>
      <c r="J48" s="57" t="s">
        <v>657</v>
      </c>
      <c r="K48" s="14"/>
      <c r="N48" s="400"/>
      <c r="O48" s="1">
        <f>COUNTIF('Sede Med Ok'!$C:$C,'Itapuã Med OK'!C48) + COUNTIF('Barra Med OK'!$C:$C,'Itapuã Med OK'!C48) + COUNTIF('Boca do Rio Med OK'!$C:$C,'Itapuã Med OK'!C48) + COUNTIF('Brotas Med OK'!$C:$C,'Itapuã Med OK'!C48) + COUNTIF('Cabula Med OK'!$C:$C,'Itapuã Med OK'!C48) + COUNTIF('Cajazeiras Med OK'!$C:$C,'Itapuã Med OK'!C48) + COUNTIF('CH Med OK'!$C:$C,'Itapuã Med OK'!C48) + COUNTIF('Itapagipe Med OK'!$C:$C,'Itapuã Med OK'!C48) + COUNTIF('Liberdade Med OK'!$C:$C,'Itapuã Med OK'!C48) + COUNTIF('Pau da Lima Med OK'!$C:$C,'Itapuã Med OK'!C48) + COUNTIF('SCV Med OK'!$C:$C,'Itapuã Med OK'!C48) + COUNTIF('Subúrbio Med OK'!$C:$C,'Itapuã Med OK'!C48) + COUNTIF('DVIS Med OK'!$C:$C,'Itapuã Med OK'!C48) + COUNTIF('CR Med OK'!$C:$C,'Itapuã Med OK'!C48) + COUNTIF('CCZ Med OK'!$C:$C,'Itapuã Med OK'!C48) + COUNTIF('DRCA Med OK'!$C:$C,'Itapuã Med OK'!C48) + COUNTIF('SAMU Med OK'!$C:$C,'Itapuã Med OK'!C48) + COUNTIF('ESPS Med OK'!$C:$C,'Itapuã Med OK'!C48) + COUNTIF('LACEM Med OK'!$C:$C,'Itapuã Med OK'!C48)</f>
        <v>0</v>
      </c>
    </row>
    <row r="49" spans="1:15" ht="13.5" customHeight="1">
      <c r="A49" s="15" t="s">
        <v>18</v>
      </c>
      <c r="B49" s="61">
        <v>45536</v>
      </c>
      <c r="C49" s="122">
        <v>10224</v>
      </c>
      <c r="D49" s="61">
        <v>45658</v>
      </c>
      <c r="E49" s="61">
        <v>45687</v>
      </c>
      <c r="F49" s="42">
        <f t="shared" si="0"/>
        <v>30</v>
      </c>
      <c r="G49" s="225">
        <v>235</v>
      </c>
      <c r="H49" s="14">
        <v>1</v>
      </c>
      <c r="I49" s="273">
        <f t="shared" si="1"/>
        <v>235</v>
      </c>
      <c r="J49" s="57" t="s">
        <v>149</v>
      </c>
      <c r="K49" s="14"/>
      <c r="O49" s="1">
        <f>COUNTIF('Sede Med Ok'!$C:$C,'Itapuã Med OK'!C49) + COUNTIF('Barra Med OK'!$C:$C,'Itapuã Med OK'!C49) + COUNTIF('Boca do Rio Med OK'!$C:$C,'Itapuã Med OK'!C49) + COUNTIF('Brotas Med OK'!$C:$C,'Itapuã Med OK'!C49) + COUNTIF('Cabula Med OK'!$C:$C,'Itapuã Med OK'!C49) + COUNTIF('Cajazeiras Med OK'!$C:$C,'Itapuã Med OK'!C49) + COUNTIF('CH Med OK'!$C:$C,'Itapuã Med OK'!C49) + COUNTIF('Itapagipe Med OK'!$C:$C,'Itapuã Med OK'!C49) + COUNTIF('Liberdade Med OK'!$C:$C,'Itapuã Med OK'!C49) + COUNTIF('Pau da Lima Med OK'!$C:$C,'Itapuã Med OK'!C49) + COUNTIF('SCV Med OK'!$C:$C,'Itapuã Med OK'!C49) + COUNTIF('Subúrbio Med OK'!$C:$C,'Itapuã Med OK'!C49) + COUNTIF('DVIS Med OK'!$C:$C,'Itapuã Med OK'!C49) + COUNTIF('CR Med OK'!$C:$C,'Itapuã Med OK'!C49) + COUNTIF('CCZ Med OK'!$C:$C,'Itapuã Med OK'!C49) + COUNTIF('DRCA Med OK'!$C:$C,'Itapuã Med OK'!C49) + COUNTIF('SAMU Med OK'!$C:$C,'Itapuã Med OK'!C49) + COUNTIF('ESPS Med OK'!$C:$C,'Itapuã Med OK'!C49) + COUNTIF('LACEM Med OK'!$C:$C,'Itapuã Med OK'!C49)</f>
        <v>0</v>
      </c>
    </row>
    <row r="50" spans="1:15" ht="13.5" customHeight="1">
      <c r="A50" s="15" t="s">
        <v>18</v>
      </c>
      <c r="B50" s="61">
        <v>45536</v>
      </c>
      <c r="C50" s="122">
        <v>10881</v>
      </c>
      <c r="D50" s="61">
        <v>45658</v>
      </c>
      <c r="E50" s="61">
        <v>45687</v>
      </c>
      <c r="F50" s="114">
        <f t="shared" si="0"/>
        <v>30</v>
      </c>
      <c r="G50" s="225">
        <v>235</v>
      </c>
      <c r="H50" s="14">
        <v>1</v>
      </c>
      <c r="I50" s="273">
        <f t="shared" si="1"/>
        <v>235</v>
      </c>
      <c r="J50" s="57" t="s">
        <v>656</v>
      </c>
      <c r="K50" s="14"/>
      <c r="O50" s="1">
        <f>COUNTIF('Sede Med Ok'!$C:$C,'Itapuã Med OK'!C50) + COUNTIF('Barra Med OK'!$C:$C,'Itapuã Med OK'!C50) + COUNTIF('Boca do Rio Med OK'!$C:$C,'Itapuã Med OK'!C50) + COUNTIF('Brotas Med OK'!$C:$C,'Itapuã Med OK'!C50) + COUNTIF('Cabula Med OK'!$C:$C,'Itapuã Med OK'!C50) + COUNTIF('Cajazeiras Med OK'!$C:$C,'Itapuã Med OK'!C50) + COUNTIF('CH Med OK'!$C:$C,'Itapuã Med OK'!C50) + COUNTIF('Itapagipe Med OK'!$C:$C,'Itapuã Med OK'!C50) + COUNTIF('Liberdade Med OK'!$C:$C,'Itapuã Med OK'!C50) + COUNTIF('Pau da Lima Med OK'!$C:$C,'Itapuã Med OK'!C50) + COUNTIF('SCV Med OK'!$C:$C,'Itapuã Med OK'!C50) + COUNTIF('Subúrbio Med OK'!$C:$C,'Itapuã Med OK'!C50) + COUNTIF('DVIS Med OK'!$C:$C,'Itapuã Med OK'!C50) + COUNTIF('CR Med OK'!$C:$C,'Itapuã Med OK'!C50) + COUNTIF('CCZ Med OK'!$C:$C,'Itapuã Med OK'!C50) + COUNTIF('DRCA Med OK'!$C:$C,'Itapuã Med OK'!C50) + COUNTIF('SAMU Med OK'!$C:$C,'Itapuã Med OK'!C50) + COUNTIF('ESPS Med OK'!$C:$C,'Itapuã Med OK'!C50) + COUNTIF('LACEM Med OK'!$C:$C,'Itapuã Med OK'!C50)</f>
        <v>0</v>
      </c>
    </row>
    <row r="51" spans="1:15" ht="13.5" customHeight="1">
      <c r="A51" s="15" t="s">
        <v>18</v>
      </c>
      <c r="B51" s="61">
        <v>45536</v>
      </c>
      <c r="C51" s="122">
        <v>13457</v>
      </c>
      <c r="D51" s="61">
        <v>45658</v>
      </c>
      <c r="E51" s="61">
        <v>45687</v>
      </c>
      <c r="F51" s="114">
        <f t="shared" si="0"/>
        <v>30</v>
      </c>
      <c r="G51" s="225">
        <v>235</v>
      </c>
      <c r="H51" s="14">
        <v>1</v>
      </c>
      <c r="I51" s="273">
        <f t="shared" si="1"/>
        <v>235</v>
      </c>
      <c r="J51" s="57" t="s">
        <v>220</v>
      </c>
      <c r="K51" s="14"/>
      <c r="O51" s="1">
        <f>COUNTIF('Sede Med Ok'!$C:$C,'Itapuã Med OK'!C51) + COUNTIF('Barra Med OK'!$C:$C,'Itapuã Med OK'!C51) + COUNTIF('Boca do Rio Med OK'!$C:$C,'Itapuã Med OK'!C51) + COUNTIF('Brotas Med OK'!$C:$C,'Itapuã Med OK'!C51) + COUNTIF('Cabula Med OK'!$C:$C,'Itapuã Med OK'!C51) + COUNTIF('Cajazeiras Med OK'!$C:$C,'Itapuã Med OK'!C51) + COUNTIF('CH Med OK'!$C:$C,'Itapuã Med OK'!C51) + COUNTIF('Itapagipe Med OK'!$C:$C,'Itapuã Med OK'!C51) + COUNTIF('Liberdade Med OK'!$C:$C,'Itapuã Med OK'!C51) + COUNTIF('Pau da Lima Med OK'!$C:$C,'Itapuã Med OK'!C51) + COUNTIF('SCV Med OK'!$C:$C,'Itapuã Med OK'!C51) + COUNTIF('Subúrbio Med OK'!$C:$C,'Itapuã Med OK'!C51) + COUNTIF('DVIS Med OK'!$C:$C,'Itapuã Med OK'!C51) + COUNTIF('CR Med OK'!$C:$C,'Itapuã Med OK'!C51) + COUNTIF('CCZ Med OK'!$C:$C,'Itapuã Med OK'!C51) + COUNTIF('DRCA Med OK'!$C:$C,'Itapuã Med OK'!C51) + COUNTIF('SAMU Med OK'!$C:$C,'Itapuã Med OK'!C51) + COUNTIF('ESPS Med OK'!$C:$C,'Itapuã Med OK'!C51) + COUNTIF('LACEM Med OK'!$C:$C,'Itapuã Med OK'!C51)</f>
        <v>0</v>
      </c>
    </row>
    <row r="52" spans="1:15" ht="13.5" customHeight="1">
      <c r="A52" s="15" t="s">
        <v>18</v>
      </c>
      <c r="B52" s="61">
        <v>45566</v>
      </c>
      <c r="C52" s="231">
        <v>15787</v>
      </c>
      <c r="D52" s="61">
        <v>45658</v>
      </c>
      <c r="E52" s="61">
        <v>45687</v>
      </c>
      <c r="F52" s="114">
        <f t="shared" si="0"/>
        <v>30</v>
      </c>
      <c r="G52" s="225">
        <v>235</v>
      </c>
      <c r="H52" s="14">
        <v>1</v>
      </c>
      <c r="I52" s="273">
        <f t="shared" si="1"/>
        <v>235</v>
      </c>
      <c r="J52" s="57" t="s">
        <v>1065</v>
      </c>
      <c r="K52" s="14">
        <v>68638</v>
      </c>
      <c r="O52" s="1">
        <f>COUNTIF('Sede Med Ok'!$C:$C,'Itapuã Med OK'!C52) + COUNTIF('Barra Med OK'!$C:$C,'Itapuã Med OK'!C52) + COUNTIF('Boca do Rio Med OK'!$C:$C,'Itapuã Med OK'!C52) + COUNTIF('Brotas Med OK'!$C:$C,'Itapuã Med OK'!C52) + COUNTIF('Cabula Med OK'!$C:$C,'Itapuã Med OK'!C52) + COUNTIF('Cajazeiras Med OK'!$C:$C,'Itapuã Med OK'!C52) + COUNTIF('CH Med OK'!$C:$C,'Itapuã Med OK'!C52) + COUNTIF('Itapagipe Med OK'!$C:$C,'Itapuã Med OK'!C52) + COUNTIF('Liberdade Med OK'!$C:$C,'Itapuã Med OK'!C52) + COUNTIF('Pau da Lima Med OK'!$C:$C,'Itapuã Med OK'!C52) + COUNTIF('SCV Med OK'!$C:$C,'Itapuã Med OK'!C52) + COUNTIF('Subúrbio Med OK'!$C:$C,'Itapuã Med OK'!C52) + COUNTIF('DVIS Med OK'!$C:$C,'Itapuã Med OK'!C52) + COUNTIF('CR Med OK'!$C:$C,'Itapuã Med OK'!C52) + COUNTIF('CCZ Med OK'!$C:$C,'Itapuã Med OK'!C52) + COUNTIF('DRCA Med OK'!$C:$C,'Itapuã Med OK'!C52) + COUNTIF('SAMU Med OK'!$C:$C,'Itapuã Med OK'!C52) + COUNTIF('ESPS Med OK'!$C:$C,'Itapuã Med OK'!C52) + COUNTIF('LACEM Med OK'!$C:$C,'Itapuã Med OK'!C52)</f>
        <v>0</v>
      </c>
    </row>
    <row r="53" spans="1:15" ht="13.5" customHeight="1">
      <c r="A53" s="15" t="s">
        <v>18</v>
      </c>
      <c r="B53" s="61">
        <v>45568</v>
      </c>
      <c r="C53" s="122">
        <v>15910</v>
      </c>
      <c r="D53" s="61">
        <v>45658</v>
      </c>
      <c r="E53" s="61">
        <v>45687</v>
      </c>
      <c r="F53" s="114">
        <f t="shared" si="0"/>
        <v>30</v>
      </c>
      <c r="G53" s="225">
        <v>235</v>
      </c>
      <c r="H53" s="14">
        <v>1</v>
      </c>
      <c r="I53" s="273">
        <f t="shared" si="1"/>
        <v>235</v>
      </c>
      <c r="J53" s="57" t="s">
        <v>1068</v>
      </c>
      <c r="K53" s="14">
        <v>68795</v>
      </c>
      <c r="L53" s="1" t="s">
        <v>1063</v>
      </c>
      <c r="O53" s="1">
        <f>COUNTIF('Sede Med Ok'!$C:$C,'Itapuã Med OK'!C53) + COUNTIF('Barra Med OK'!$C:$C,'Itapuã Med OK'!C53) + COUNTIF('Boca do Rio Med OK'!$C:$C,'Itapuã Med OK'!C53) + COUNTIF('Brotas Med OK'!$C:$C,'Itapuã Med OK'!C53) + COUNTIF('Cabula Med OK'!$C:$C,'Itapuã Med OK'!C53) + COUNTIF('Cajazeiras Med OK'!$C:$C,'Itapuã Med OK'!C53) + COUNTIF('CH Med OK'!$C:$C,'Itapuã Med OK'!C53) + COUNTIF('Itapagipe Med OK'!$C:$C,'Itapuã Med OK'!C53) + COUNTIF('Liberdade Med OK'!$C:$C,'Itapuã Med OK'!C53) + COUNTIF('Pau da Lima Med OK'!$C:$C,'Itapuã Med OK'!C53) + COUNTIF('SCV Med OK'!$C:$C,'Itapuã Med OK'!C53) + COUNTIF('Subúrbio Med OK'!$C:$C,'Itapuã Med OK'!C53) + COUNTIF('DVIS Med OK'!$C:$C,'Itapuã Med OK'!C53) + COUNTIF('CR Med OK'!$C:$C,'Itapuã Med OK'!C53) + COUNTIF('CCZ Med OK'!$C:$C,'Itapuã Med OK'!C53) + COUNTIF('DRCA Med OK'!$C:$C,'Itapuã Med OK'!C53) + COUNTIF('SAMU Med OK'!$C:$C,'Itapuã Med OK'!C53) + COUNTIF('ESPS Med OK'!$C:$C,'Itapuã Med OK'!C53) + COUNTIF('LACEM Med OK'!$C:$C,'Itapuã Med OK'!C53)</f>
        <v>0</v>
      </c>
    </row>
    <row r="54" spans="1:15" ht="13.5" customHeight="1">
      <c r="A54" s="15" t="s">
        <v>18</v>
      </c>
      <c r="B54" s="61">
        <v>45568</v>
      </c>
      <c r="C54" s="122">
        <v>15909</v>
      </c>
      <c r="D54" s="61">
        <v>45658</v>
      </c>
      <c r="E54" s="61">
        <v>45687</v>
      </c>
      <c r="F54" s="114">
        <f t="shared" si="0"/>
        <v>30</v>
      </c>
      <c r="G54" s="225">
        <v>235</v>
      </c>
      <c r="H54" s="14">
        <v>1</v>
      </c>
      <c r="I54" s="273">
        <f t="shared" si="1"/>
        <v>235</v>
      </c>
      <c r="J54" s="57" t="s">
        <v>1068</v>
      </c>
      <c r="K54" s="14">
        <v>68795</v>
      </c>
      <c r="L54" s="1" t="s">
        <v>1063</v>
      </c>
      <c r="O54" s="1">
        <f>COUNTIF('Sede Med Ok'!$C:$C,'Itapuã Med OK'!C54) + COUNTIF('Barra Med OK'!$C:$C,'Itapuã Med OK'!C54) + COUNTIF('Boca do Rio Med OK'!$C:$C,'Itapuã Med OK'!C54) + COUNTIF('Brotas Med OK'!$C:$C,'Itapuã Med OK'!C54) + COUNTIF('Cabula Med OK'!$C:$C,'Itapuã Med OK'!C54) + COUNTIF('Cajazeiras Med OK'!$C:$C,'Itapuã Med OK'!C54) + COUNTIF('CH Med OK'!$C:$C,'Itapuã Med OK'!C54) + COUNTIF('Itapagipe Med OK'!$C:$C,'Itapuã Med OK'!C54) + COUNTIF('Liberdade Med OK'!$C:$C,'Itapuã Med OK'!C54) + COUNTIF('Pau da Lima Med OK'!$C:$C,'Itapuã Med OK'!C54) + COUNTIF('SCV Med OK'!$C:$C,'Itapuã Med OK'!C54) + COUNTIF('Subúrbio Med OK'!$C:$C,'Itapuã Med OK'!C54) + COUNTIF('DVIS Med OK'!$C:$C,'Itapuã Med OK'!C54) + COUNTIF('CR Med OK'!$C:$C,'Itapuã Med OK'!C54) + COUNTIF('CCZ Med OK'!$C:$C,'Itapuã Med OK'!C54) + COUNTIF('DRCA Med OK'!$C:$C,'Itapuã Med OK'!C54) + COUNTIF('SAMU Med OK'!$C:$C,'Itapuã Med OK'!C54) + COUNTIF('ESPS Med OK'!$C:$C,'Itapuã Med OK'!C54) + COUNTIF('LACEM Med OK'!$C:$C,'Itapuã Med OK'!C54)</f>
        <v>0</v>
      </c>
    </row>
    <row r="55" spans="1:15" ht="13.5" customHeight="1">
      <c r="A55" s="15" t="s">
        <v>17</v>
      </c>
      <c r="B55" s="61">
        <v>45536</v>
      </c>
      <c r="C55" s="122">
        <v>8458</v>
      </c>
      <c r="D55" s="61">
        <v>45658</v>
      </c>
      <c r="E55" s="61">
        <v>45687</v>
      </c>
      <c r="F55" s="114">
        <f t="shared" si="0"/>
        <v>30</v>
      </c>
      <c r="G55" s="225">
        <v>238</v>
      </c>
      <c r="H55" s="14">
        <v>1</v>
      </c>
      <c r="I55" s="273">
        <f t="shared" si="1"/>
        <v>238</v>
      </c>
      <c r="J55" s="57" t="s">
        <v>650</v>
      </c>
      <c r="K55" s="14"/>
      <c r="O55" s="1">
        <f>COUNTIF('Sede Med Ok'!$C:$C,'Itapuã Med OK'!C55) + COUNTIF('Barra Med OK'!$C:$C,'Itapuã Med OK'!C55) + COUNTIF('Boca do Rio Med OK'!$C:$C,'Itapuã Med OK'!C55) + COUNTIF('Brotas Med OK'!$C:$C,'Itapuã Med OK'!C55) + COUNTIF('Cabula Med OK'!$C:$C,'Itapuã Med OK'!C55) + COUNTIF('Cajazeiras Med OK'!$C:$C,'Itapuã Med OK'!C55) + COUNTIF('CH Med OK'!$C:$C,'Itapuã Med OK'!C55) + COUNTIF('Itapagipe Med OK'!$C:$C,'Itapuã Med OK'!C55) + COUNTIF('Liberdade Med OK'!$C:$C,'Itapuã Med OK'!C55) + COUNTIF('Pau da Lima Med OK'!$C:$C,'Itapuã Med OK'!C55) + COUNTIF('SCV Med OK'!$C:$C,'Itapuã Med OK'!C55) + COUNTIF('Subúrbio Med OK'!$C:$C,'Itapuã Med OK'!C55) + COUNTIF('DVIS Med OK'!$C:$C,'Itapuã Med OK'!C55) + COUNTIF('CR Med OK'!$C:$C,'Itapuã Med OK'!C55) + COUNTIF('CCZ Med OK'!$C:$C,'Itapuã Med OK'!C55) + COUNTIF('DRCA Med OK'!$C:$C,'Itapuã Med OK'!C55) + COUNTIF('SAMU Med OK'!$C:$C,'Itapuã Med OK'!C55) + COUNTIF('ESPS Med OK'!$C:$C,'Itapuã Med OK'!C55) + COUNTIF('LACEM Med OK'!$C:$C,'Itapuã Med OK'!C55)</f>
        <v>0</v>
      </c>
    </row>
    <row r="56" spans="1:15" ht="13.5" customHeight="1">
      <c r="A56" s="15" t="s">
        <v>17</v>
      </c>
      <c r="B56" s="61">
        <v>45536</v>
      </c>
      <c r="C56" s="122">
        <v>11516</v>
      </c>
      <c r="D56" s="61">
        <v>45658</v>
      </c>
      <c r="E56" s="61">
        <v>45687</v>
      </c>
      <c r="F56" s="114">
        <f t="shared" si="0"/>
        <v>30</v>
      </c>
      <c r="G56" s="225">
        <v>238</v>
      </c>
      <c r="H56" s="14">
        <v>1</v>
      </c>
      <c r="I56" s="273">
        <f t="shared" si="1"/>
        <v>238</v>
      </c>
      <c r="J56" s="57" t="s">
        <v>440</v>
      </c>
      <c r="K56" s="14"/>
      <c r="L56" s="1" t="s">
        <v>1063</v>
      </c>
      <c r="O56" s="1">
        <f>COUNTIF('Sede Med Ok'!$C:$C,'Itapuã Med OK'!C56) + COUNTIF('Barra Med OK'!$C:$C,'Itapuã Med OK'!C56) + COUNTIF('Boca do Rio Med OK'!$C:$C,'Itapuã Med OK'!C56) + COUNTIF('Brotas Med OK'!$C:$C,'Itapuã Med OK'!C56) + COUNTIF('Cabula Med OK'!$C:$C,'Itapuã Med OK'!C56) + COUNTIF('Cajazeiras Med OK'!$C:$C,'Itapuã Med OK'!C56) + COUNTIF('CH Med OK'!$C:$C,'Itapuã Med OK'!C56) + COUNTIF('Itapagipe Med OK'!$C:$C,'Itapuã Med OK'!C56) + COUNTIF('Liberdade Med OK'!$C:$C,'Itapuã Med OK'!C56) + COUNTIF('Pau da Lima Med OK'!$C:$C,'Itapuã Med OK'!C56) + COUNTIF('SCV Med OK'!$C:$C,'Itapuã Med OK'!C56) + COUNTIF('Subúrbio Med OK'!$C:$C,'Itapuã Med OK'!C56) + COUNTIF('DVIS Med OK'!$C:$C,'Itapuã Med OK'!C56) + COUNTIF('CR Med OK'!$C:$C,'Itapuã Med OK'!C56) + COUNTIF('CCZ Med OK'!$C:$C,'Itapuã Med OK'!C56) + COUNTIF('DRCA Med OK'!$C:$C,'Itapuã Med OK'!C56) + COUNTIF('SAMU Med OK'!$C:$C,'Itapuã Med OK'!C56) + COUNTIF('ESPS Med OK'!$C:$C,'Itapuã Med OK'!C56) + COUNTIF('LACEM Med OK'!$C:$C,'Itapuã Med OK'!C56)</f>
        <v>0</v>
      </c>
    </row>
    <row r="57" spans="1:15" ht="13.5" customHeight="1">
      <c r="A57" s="15" t="s">
        <v>17</v>
      </c>
      <c r="B57" s="61">
        <v>45536</v>
      </c>
      <c r="C57" s="122">
        <v>13660</v>
      </c>
      <c r="D57" s="61">
        <v>45658</v>
      </c>
      <c r="E57" s="61">
        <v>45687</v>
      </c>
      <c r="F57" s="42">
        <f t="shared" si="0"/>
        <v>30</v>
      </c>
      <c r="G57" s="225">
        <v>238</v>
      </c>
      <c r="H57" s="14">
        <v>1</v>
      </c>
      <c r="I57" s="273">
        <f t="shared" si="1"/>
        <v>238</v>
      </c>
      <c r="J57" s="57" t="s">
        <v>655</v>
      </c>
      <c r="K57" s="14"/>
      <c r="L57" s="1" t="s">
        <v>1063</v>
      </c>
      <c r="O57" s="1">
        <f>COUNTIF('Sede Med Ok'!$C:$C,'Itapuã Med OK'!C57) + COUNTIF('Barra Med OK'!$C:$C,'Itapuã Med OK'!C57) + COUNTIF('Boca do Rio Med OK'!$C:$C,'Itapuã Med OK'!C57) + COUNTIF('Brotas Med OK'!$C:$C,'Itapuã Med OK'!C57) + COUNTIF('Cabula Med OK'!$C:$C,'Itapuã Med OK'!C57) + COUNTIF('Cajazeiras Med OK'!$C:$C,'Itapuã Med OK'!C57) + COUNTIF('CH Med OK'!$C:$C,'Itapuã Med OK'!C57) + COUNTIF('Itapagipe Med OK'!$C:$C,'Itapuã Med OK'!C57) + COUNTIF('Liberdade Med OK'!$C:$C,'Itapuã Med OK'!C57) + COUNTIF('Pau da Lima Med OK'!$C:$C,'Itapuã Med OK'!C57) + COUNTIF('SCV Med OK'!$C:$C,'Itapuã Med OK'!C57) + COUNTIF('Subúrbio Med OK'!$C:$C,'Itapuã Med OK'!C57) + COUNTIF('DVIS Med OK'!$C:$C,'Itapuã Med OK'!C57) + COUNTIF('CR Med OK'!$C:$C,'Itapuã Med OK'!C57) + COUNTIF('CCZ Med OK'!$C:$C,'Itapuã Med OK'!C57) + COUNTIF('DRCA Med OK'!$C:$C,'Itapuã Med OK'!C57) + COUNTIF('SAMU Med OK'!$C:$C,'Itapuã Med OK'!C57) + COUNTIF('ESPS Med OK'!$C:$C,'Itapuã Med OK'!C57) + COUNTIF('LACEM Med OK'!$C:$C,'Itapuã Med OK'!C57)</f>
        <v>0</v>
      </c>
    </row>
    <row r="58" spans="1:15" ht="13.5" customHeight="1">
      <c r="A58" s="15" t="s">
        <v>9</v>
      </c>
      <c r="B58" s="61">
        <v>45536</v>
      </c>
      <c r="C58" s="14">
        <v>7392</v>
      </c>
      <c r="D58" s="61">
        <v>45658</v>
      </c>
      <c r="E58" s="61">
        <v>45687</v>
      </c>
      <c r="F58" s="42">
        <f t="shared" si="0"/>
        <v>30</v>
      </c>
      <c r="G58" s="225">
        <v>597</v>
      </c>
      <c r="H58" s="14">
        <v>1</v>
      </c>
      <c r="I58" s="273">
        <f t="shared" si="1"/>
        <v>597</v>
      </c>
      <c r="J58" s="57" t="s">
        <v>654</v>
      </c>
      <c r="K58" s="14"/>
      <c r="L58" s="1" t="s">
        <v>1063</v>
      </c>
      <c r="O58" s="1">
        <f>COUNTIF('Sede Med Ok'!$C:$C,'Itapuã Med OK'!C58) + COUNTIF('Barra Med OK'!$C:$C,'Itapuã Med OK'!C58) + COUNTIF('Boca do Rio Med OK'!$C:$C,'Itapuã Med OK'!C58) + COUNTIF('Brotas Med OK'!$C:$C,'Itapuã Med OK'!C58) + COUNTIF('Cabula Med OK'!$C:$C,'Itapuã Med OK'!C58) + COUNTIF('Cajazeiras Med OK'!$C:$C,'Itapuã Med OK'!C58) + COUNTIF('CH Med OK'!$C:$C,'Itapuã Med OK'!C58) + COUNTIF('Itapagipe Med OK'!$C:$C,'Itapuã Med OK'!C58) + COUNTIF('Liberdade Med OK'!$C:$C,'Itapuã Med OK'!C58) + COUNTIF('Pau da Lima Med OK'!$C:$C,'Itapuã Med OK'!C58) + COUNTIF('SCV Med OK'!$C:$C,'Itapuã Med OK'!C58) + COUNTIF('Subúrbio Med OK'!$C:$C,'Itapuã Med OK'!C58) + COUNTIF('DVIS Med OK'!$C:$C,'Itapuã Med OK'!C58) + COUNTIF('CR Med OK'!$C:$C,'Itapuã Med OK'!C58) + COUNTIF('CCZ Med OK'!$C:$C,'Itapuã Med OK'!C58) + COUNTIF('DRCA Med OK'!$C:$C,'Itapuã Med OK'!C58) + COUNTIF('SAMU Med OK'!$C:$C,'Itapuã Med OK'!C58) + COUNTIF('ESPS Med OK'!$C:$C,'Itapuã Med OK'!C58) + COUNTIF('LACEM Med OK'!$C:$C,'Itapuã Med OK'!C58)</f>
        <v>0</v>
      </c>
    </row>
    <row r="59" spans="1:15" ht="13.5" customHeight="1">
      <c r="A59" s="15"/>
      <c r="B59" s="61"/>
      <c r="C59" s="69"/>
      <c r="D59" s="61"/>
      <c r="E59" s="61"/>
      <c r="F59" s="42"/>
      <c r="G59" s="276"/>
      <c r="H59" s="14"/>
      <c r="I59" s="273">
        <f t="shared" ref="I59" si="2">G59/30*H59*F59</f>
        <v>0</v>
      </c>
      <c r="J59" s="64"/>
      <c r="K59" s="14"/>
      <c r="O59" s="1">
        <f>COUNTIF('Sede Med Ok'!$C:$C,'Itapuã Med OK'!C59) + COUNTIF('Barra Med OK'!$C:$C,'Itapuã Med OK'!C59) + COUNTIF('Boca do Rio Med OK'!$C:$C,'Itapuã Med OK'!C59) + COUNTIF('Brotas Med OK'!$C:$C,'Itapuã Med OK'!C59) + COUNTIF('Cabula Med OK'!$C:$C,'Itapuã Med OK'!C59) + COUNTIF('Cajazeiras Med OK'!$C:$C,'Itapuã Med OK'!C59) + COUNTIF('CH Med OK'!$C:$C,'Itapuã Med OK'!C59) + COUNTIF('Itapagipe Med OK'!$C:$C,'Itapuã Med OK'!C59) + COUNTIF('Liberdade Med OK'!$C:$C,'Itapuã Med OK'!C59) + COUNTIF('Pau da Lima Med OK'!$C:$C,'Itapuã Med OK'!C59) + COUNTIF('SCV Med OK'!$C:$C,'Itapuã Med OK'!C59) + COUNTIF('Subúrbio Med OK'!$C:$C,'Itapuã Med OK'!C59) + COUNTIF('DVIS Med OK'!$C:$C,'Itapuã Med OK'!C59) + COUNTIF('CR Med OK'!$C:$C,'Itapuã Med OK'!C59) + COUNTIF('CCZ Med OK'!$C:$C,'Itapuã Med OK'!C59) + COUNTIF('DRCA Med OK'!$C:$C,'Itapuã Med OK'!C59) + COUNTIF('SAMU Med OK'!$C:$C,'Itapuã Med OK'!C59) + COUNTIF('ESPS Med OK'!$C:$C,'Itapuã Med OK'!C59) + COUNTIF('LACEM Med OK'!$C:$C,'Itapuã Med OK'!C59)</f>
        <v>0</v>
      </c>
    </row>
    <row r="60" spans="1:15" ht="13.5" customHeight="1">
      <c r="A60" s="38" t="s">
        <v>653</v>
      </c>
      <c r="B60" s="10"/>
      <c r="C60" s="10"/>
      <c r="D60" s="36"/>
      <c r="E60" s="36"/>
      <c r="F60" s="37"/>
      <c r="G60" s="271"/>
      <c r="H60" s="11">
        <f>SUM(H45:H59)</f>
        <v>14</v>
      </c>
      <c r="I60" s="269">
        <f>SUM(I45:I59)</f>
        <v>3661</v>
      </c>
      <c r="J60" s="35"/>
      <c r="K60" s="35"/>
      <c r="O60" s="1">
        <f>COUNTIF('Sede Med Ok'!$C:$C,'Itapuã Med OK'!C60) + COUNTIF('Barra Med OK'!$C:$C,'Itapuã Med OK'!C60) + COUNTIF('Boca do Rio Med OK'!$C:$C,'Itapuã Med OK'!C60) + COUNTIF('Brotas Med OK'!$C:$C,'Itapuã Med OK'!C60) + COUNTIF('Cabula Med OK'!$C:$C,'Itapuã Med OK'!C60) + COUNTIF('Cajazeiras Med OK'!$C:$C,'Itapuã Med OK'!C60) + COUNTIF('CH Med OK'!$C:$C,'Itapuã Med OK'!C60) + COUNTIF('Itapagipe Med OK'!$C:$C,'Itapuã Med OK'!C60) + COUNTIF('Liberdade Med OK'!$C:$C,'Itapuã Med OK'!C60) + COUNTIF('Pau da Lima Med OK'!$C:$C,'Itapuã Med OK'!C60) + COUNTIF('SCV Med OK'!$C:$C,'Itapuã Med OK'!C60) + COUNTIF('Subúrbio Med OK'!$C:$C,'Itapuã Med OK'!C60) + COUNTIF('DVIS Med OK'!$C:$C,'Itapuã Med OK'!C60) + COUNTIF('CR Med OK'!$C:$C,'Itapuã Med OK'!C60) + COUNTIF('CCZ Med OK'!$C:$C,'Itapuã Med OK'!C60) + COUNTIF('DRCA Med OK'!$C:$C,'Itapuã Med OK'!C60) + COUNTIF('SAMU Med OK'!$C:$C,'Itapuã Med OK'!C60) + COUNTIF('ESPS Med OK'!$C:$C,'Itapuã Med OK'!C60) + COUNTIF('LACEM Med OK'!$C:$C,'Itapuã Med OK'!C60)</f>
        <v>0</v>
      </c>
    </row>
    <row r="61" spans="1:15" ht="13.5" customHeight="1">
      <c r="D61" s="20"/>
      <c r="E61" s="20"/>
      <c r="F61" s="19"/>
      <c r="G61" s="7"/>
      <c r="I61" s="270"/>
      <c r="J61" s="26"/>
      <c r="O61" s="1">
        <f>COUNTIF('Sede Med Ok'!$C:$C,'Itapuã Med OK'!C61) + COUNTIF('Barra Med OK'!$C:$C,'Itapuã Med OK'!C61) + COUNTIF('Boca do Rio Med OK'!$C:$C,'Itapuã Med OK'!C61) + COUNTIF('Brotas Med OK'!$C:$C,'Itapuã Med OK'!C61) + COUNTIF('Cabula Med OK'!$C:$C,'Itapuã Med OK'!C61) + COUNTIF('Cajazeiras Med OK'!$C:$C,'Itapuã Med OK'!C61) + COUNTIF('CH Med OK'!$C:$C,'Itapuã Med OK'!C61) + COUNTIF('Itapagipe Med OK'!$C:$C,'Itapuã Med OK'!C61) + COUNTIF('Liberdade Med OK'!$C:$C,'Itapuã Med OK'!C61) + COUNTIF('Pau da Lima Med OK'!$C:$C,'Itapuã Med OK'!C61) + COUNTIF('SCV Med OK'!$C:$C,'Itapuã Med OK'!C61) + COUNTIF('Subúrbio Med OK'!$C:$C,'Itapuã Med OK'!C61) + COUNTIF('DVIS Med OK'!$C:$C,'Itapuã Med OK'!C61) + COUNTIF('CR Med OK'!$C:$C,'Itapuã Med OK'!C61) + COUNTIF('CCZ Med OK'!$C:$C,'Itapuã Med OK'!C61) + COUNTIF('DRCA Med OK'!$C:$C,'Itapuã Med OK'!C61) + COUNTIF('SAMU Med OK'!$C:$C,'Itapuã Med OK'!C61) + COUNTIF('ESPS Med OK'!$C:$C,'Itapuã Med OK'!C61) + COUNTIF('LACEM Med OK'!$C:$C,'Itapuã Med OK'!C61)</f>
        <v>0</v>
      </c>
    </row>
    <row r="62" spans="1:15" ht="13.5" customHeight="1">
      <c r="A62" s="15" t="s">
        <v>18</v>
      </c>
      <c r="B62" s="61">
        <v>45536</v>
      </c>
      <c r="C62" s="14">
        <v>5640</v>
      </c>
      <c r="D62" s="61">
        <v>45658</v>
      </c>
      <c r="E62" s="61">
        <v>45687</v>
      </c>
      <c r="F62" s="42">
        <f t="shared" ref="F62:F68" si="3">(E62-D62)+1</f>
        <v>30</v>
      </c>
      <c r="G62" s="225">
        <v>235</v>
      </c>
      <c r="H62" s="14">
        <v>1</v>
      </c>
      <c r="I62" s="273">
        <v>235</v>
      </c>
      <c r="J62" s="277" t="s">
        <v>652</v>
      </c>
      <c r="K62" s="14">
        <v>68571</v>
      </c>
      <c r="L62" s="1" t="s">
        <v>1063</v>
      </c>
      <c r="O62" s="1">
        <f>COUNTIF('Sede Med Ok'!$C:$C,'Itapuã Med OK'!C62) + COUNTIF('Barra Med OK'!$C:$C,'Itapuã Med OK'!C62) + COUNTIF('Boca do Rio Med OK'!$C:$C,'Itapuã Med OK'!C62) + COUNTIF('Brotas Med OK'!$C:$C,'Itapuã Med OK'!C62) + COUNTIF('Cabula Med OK'!$C:$C,'Itapuã Med OK'!C62) + COUNTIF('Cajazeiras Med OK'!$C:$C,'Itapuã Med OK'!C62) + COUNTIF('CH Med OK'!$C:$C,'Itapuã Med OK'!C62) + COUNTIF('Itapagipe Med OK'!$C:$C,'Itapuã Med OK'!C62) + COUNTIF('Liberdade Med OK'!$C:$C,'Itapuã Med OK'!C62) + COUNTIF('Pau da Lima Med OK'!$C:$C,'Itapuã Med OK'!C62) + COUNTIF('SCV Med OK'!$C:$C,'Itapuã Med OK'!C62) + COUNTIF('Subúrbio Med OK'!$C:$C,'Itapuã Med OK'!C62) + COUNTIF('DVIS Med OK'!$C:$C,'Itapuã Med OK'!C62) + COUNTIF('CR Med OK'!$C:$C,'Itapuã Med OK'!C62) + COUNTIF('CCZ Med OK'!$C:$C,'Itapuã Med OK'!C62) + COUNTIF('DRCA Med OK'!$C:$C,'Itapuã Med OK'!C62) + COUNTIF('SAMU Med OK'!$C:$C,'Itapuã Med OK'!C62) + COUNTIF('ESPS Med OK'!$C:$C,'Itapuã Med OK'!C62) + COUNTIF('LACEM Med OK'!$C:$C,'Itapuã Med OK'!C62)</f>
        <v>0</v>
      </c>
    </row>
    <row r="63" spans="1:15" ht="13.5" customHeight="1">
      <c r="A63" s="15" t="s">
        <v>18</v>
      </c>
      <c r="B63" s="61">
        <v>45536</v>
      </c>
      <c r="C63" s="14">
        <v>15534</v>
      </c>
      <c r="D63" s="61">
        <v>45658</v>
      </c>
      <c r="E63" s="61">
        <v>45687</v>
      </c>
      <c r="F63" s="42">
        <f t="shared" si="3"/>
        <v>30</v>
      </c>
      <c r="G63" s="225">
        <v>235</v>
      </c>
      <c r="H63" s="14">
        <v>1</v>
      </c>
      <c r="I63" s="273">
        <v>235</v>
      </c>
      <c r="J63" s="277" t="s">
        <v>112</v>
      </c>
      <c r="K63" s="14">
        <v>68586</v>
      </c>
      <c r="L63" s="1" t="s">
        <v>1063</v>
      </c>
      <c r="O63" s="1">
        <f>COUNTIF('Sede Med Ok'!$C:$C,'Itapuã Med OK'!C63) + COUNTIF('Barra Med OK'!$C:$C,'Itapuã Med OK'!C63) + COUNTIF('Boca do Rio Med OK'!$C:$C,'Itapuã Med OK'!C63) + COUNTIF('Brotas Med OK'!$C:$C,'Itapuã Med OK'!C63) + COUNTIF('Cabula Med OK'!$C:$C,'Itapuã Med OK'!C63) + COUNTIF('Cajazeiras Med OK'!$C:$C,'Itapuã Med OK'!C63) + COUNTIF('CH Med OK'!$C:$C,'Itapuã Med OK'!C63) + COUNTIF('Itapagipe Med OK'!$C:$C,'Itapuã Med OK'!C63) + COUNTIF('Liberdade Med OK'!$C:$C,'Itapuã Med OK'!C63) + COUNTIF('Pau da Lima Med OK'!$C:$C,'Itapuã Med OK'!C63) + COUNTIF('SCV Med OK'!$C:$C,'Itapuã Med OK'!C63) + COUNTIF('Subúrbio Med OK'!$C:$C,'Itapuã Med OK'!C63) + COUNTIF('DVIS Med OK'!$C:$C,'Itapuã Med OK'!C63) + COUNTIF('CR Med OK'!$C:$C,'Itapuã Med OK'!C63) + COUNTIF('CCZ Med OK'!$C:$C,'Itapuã Med OK'!C63) + COUNTIF('DRCA Med OK'!$C:$C,'Itapuã Med OK'!C63) + COUNTIF('SAMU Med OK'!$C:$C,'Itapuã Med OK'!C63) + COUNTIF('ESPS Med OK'!$C:$C,'Itapuã Med OK'!C63) + COUNTIF('LACEM Med OK'!$C:$C,'Itapuã Med OK'!C63)</f>
        <v>0</v>
      </c>
    </row>
    <row r="64" spans="1:15" ht="13.5" customHeight="1">
      <c r="A64" s="15" t="s">
        <v>18</v>
      </c>
      <c r="B64" s="61">
        <v>45536</v>
      </c>
      <c r="C64" s="14">
        <v>8590</v>
      </c>
      <c r="D64" s="61">
        <v>45658</v>
      </c>
      <c r="E64" s="61">
        <v>45687</v>
      </c>
      <c r="F64" s="42">
        <f t="shared" si="3"/>
        <v>30</v>
      </c>
      <c r="G64" s="225">
        <v>235</v>
      </c>
      <c r="H64" s="14">
        <v>1</v>
      </c>
      <c r="I64" s="273">
        <f t="shared" ref="I64:I69" si="4">G64/30*H64*F64</f>
        <v>235</v>
      </c>
      <c r="J64" s="277" t="s">
        <v>220</v>
      </c>
      <c r="K64" s="14">
        <v>51589</v>
      </c>
      <c r="O64" s="1">
        <f>COUNTIF('Sede Med Ok'!$C:$C,'Itapuã Med OK'!C64) + COUNTIF('Barra Med OK'!$C:$C,'Itapuã Med OK'!C64) + COUNTIF('Boca do Rio Med OK'!$C:$C,'Itapuã Med OK'!C64) + COUNTIF('Brotas Med OK'!$C:$C,'Itapuã Med OK'!C64) + COUNTIF('Cabula Med OK'!$C:$C,'Itapuã Med OK'!C64) + COUNTIF('Cajazeiras Med OK'!$C:$C,'Itapuã Med OK'!C64) + COUNTIF('CH Med OK'!$C:$C,'Itapuã Med OK'!C64) + COUNTIF('Itapagipe Med OK'!$C:$C,'Itapuã Med OK'!C64) + COUNTIF('Liberdade Med OK'!$C:$C,'Itapuã Med OK'!C64) + COUNTIF('Pau da Lima Med OK'!$C:$C,'Itapuã Med OK'!C64) + COUNTIF('SCV Med OK'!$C:$C,'Itapuã Med OK'!C64) + COUNTIF('Subúrbio Med OK'!$C:$C,'Itapuã Med OK'!C64) + COUNTIF('DVIS Med OK'!$C:$C,'Itapuã Med OK'!C64) + COUNTIF('CR Med OK'!$C:$C,'Itapuã Med OK'!C64) + COUNTIF('CCZ Med OK'!$C:$C,'Itapuã Med OK'!C64) + COUNTIF('DRCA Med OK'!$C:$C,'Itapuã Med OK'!C64) + COUNTIF('SAMU Med OK'!$C:$C,'Itapuã Med OK'!C64) + COUNTIF('ESPS Med OK'!$C:$C,'Itapuã Med OK'!C64) + COUNTIF('LACEM Med OK'!$C:$C,'Itapuã Med OK'!C64)</f>
        <v>0</v>
      </c>
    </row>
    <row r="65" spans="1:15" ht="13.5" customHeight="1">
      <c r="A65" s="15" t="s">
        <v>18</v>
      </c>
      <c r="B65" s="61">
        <v>45536</v>
      </c>
      <c r="C65" s="14">
        <v>13728</v>
      </c>
      <c r="D65" s="61">
        <v>45658</v>
      </c>
      <c r="E65" s="61">
        <v>45687</v>
      </c>
      <c r="F65" s="42">
        <f t="shared" si="3"/>
        <v>30</v>
      </c>
      <c r="G65" s="225">
        <v>235</v>
      </c>
      <c r="H65" s="14">
        <v>1</v>
      </c>
      <c r="I65" s="273">
        <f t="shared" si="4"/>
        <v>235</v>
      </c>
      <c r="J65" s="274" t="s">
        <v>303</v>
      </c>
      <c r="K65" s="14">
        <v>64557</v>
      </c>
      <c r="O65" s="1">
        <f>COUNTIF('Sede Med Ok'!$C:$C,'Itapuã Med OK'!C65) + COUNTIF('Barra Med OK'!$C:$C,'Itapuã Med OK'!C65) + COUNTIF('Boca do Rio Med OK'!$C:$C,'Itapuã Med OK'!C65) + COUNTIF('Brotas Med OK'!$C:$C,'Itapuã Med OK'!C65) + COUNTIF('Cabula Med OK'!$C:$C,'Itapuã Med OK'!C65) + COUNTIF('Cajazeiras Med OK'!$C:$C,'Itapuã Med OK'!C65) + COUNTIF('CH Med OK'!$C:$C,'Itapuã Med OK'!C65) + COUNTIF('Itapagipe Med OK'!$C:$C,'Itapuã Med OK'!C65) + COUNTIF('Liberdade Med OK'!$C:$C,'Itapuã Med OK'!C65) + COUNTIF('Pau da Lima Med OK'!$C:$C,'Itapuã Med OK'!C65) + COUNTIF('SCV Med OK'!$C:$C,'Itapuã Med OK'!C65) + COUNTIF('Subúrbio Med OK'!$C:$C,'Itapuã Med OK'!C65) + COUNTIF('DVIS Med OK'!$C:$C,'Itapuã Med OK'!C65) + COUNTIF('CR Med OK'!$C:$C,'Itapuã Med OK'!C65) + COUNTIF('CCZ Med OK'!$C:$C,'Itapuã Med OK'!C65) + COUNTIF('DRCA Med OK'!$C:$C,'Itapuã Med OK'!C65) + COUNTIF('SAMU Med OK'!$C:$C,'Itapuã Med OK'!C65) + COUNTIF('ESPS Med OK'!$C:$C,'Itapuã Med OK'!C65) + COUNTIF('LACEM Med OK'!$C:$C,'Itapuã Med OK'!C65)</f>
        <v>0</v>
      </c>
    </row>
    <row r="66" spans="1:15" ht="13.5" customHeight="1">
      <c r="A66" s="15" t="s">
        <v>18</v>
      </c>
      <c r="B66" s="61">
        <v>45536</v>
      </c>
      <c r="C66" s="14">
        <v>13734</v>
      </c>
      <c r="D66" s="61">
        <v>45658</v>
      </c>
      <c r="E66" s="61">
        <v>45687</v>
      </c>
      <c r="F66" s="42">
        <f t="shared" si="3"/>
        <v>30</v>
      </c>
      <c r="G66" s="225">
        <v>235</v>
      </c>
      <c r="H66" s="14">
        <v>1</v>
      </c>
      <c r="I66" s="273">
        <f t="shared" si="4"/>
        <v>235</v>
      </c>
      <c r="J66" s="274" t="s">
        <v>306</v>
      </c>
      <c r="K66" s="14">
        <v>64557</v>
      </c>
      <c r="O66" s="1">
        <f>COUNTIF('Sede Med Ok'!$C:$C,'Itapuã Med OK'!C66) + COUNTIF('Barra Med OK'!$C:$C,'Itapuã Med OK'!C66) + COUNTIF('Boca do Rio Med OK'!$C:$C,'Itapuã Med OK'!C66) + COUNTIF('Brotas Med OK'!$C:$C,'Itapuã Med OK'!C66) + COUNTIF('Cabula Med OK'!$C:$C,'Itapuã Med OK'!C66) + COUNTIF('Cajazeiras Med OK'!$C:$C,'Itapuã Med OK'!C66) + COUNTIF('CH Med OK'!$C:$C,'Itapuã Med OK'!C66) + COUNTIF('Itapagipe Med OK'!$C:$C,'Itapuã Med OK'!C66) + COUNTIF('Liberdade Med OK'!$C:$C,'Itapuã Med OK'!C66) + COUNTIF('Pau da Lima Med OK'!$C:$C,'Itapuã Med OK'!C66) + COUNTIF('SCV Med OK'!$C:$C,'Itapuã Med OK'!C66) + COUNTIF('Subúrbio Med OK'!$C:$C,'Itapuã Med OK'!C66) + COUNTIF('DVIS Med OK'!$C:$C,'Itapuã Med OK'!C66) + COUNTIF('CR Med OK'!$C:$C,'Itapuã Med OK'!C66) + COUNTIF('CCZ Med OK'!$C:$C,'Itapuã Med OK'!C66) + COUNTIF('DRCA Med OK'!$C:$C,'Itapuã Med OK'!C66) + COUNTIF('SAMU Med OK'!$C:$C,'Itapuã Med OK'!C66) + COUNTIF('ESPS Med OK'!$C:$C,'Itapuã Med OK'!C66) + COUNTIF('LACEM Med OK'!$C:$C,'Itapuã Med OK'!C66)</f>
        <v>0</v>
      </c>
    </row>
    <row r="67" spans="1:15" ht="13.5" customHeight="1">
      <c r="A67" s="15" t="s">
        <v>18</v>
      </c>
      <c r="B67" s="61">
        <v>45536</v>
      </c>
      <c r="C67" s="14">
        <v>13729</v>
      </c>
      <c r="D67" s="61">
        <v>45658</v>
      </c>
      <c r="E67" s="61">
        <v>45687</v>
      </c>
      <c r="F67" s="42">
        <f t="shared" si="3"/>
        <v>30</v>
      </c>
      <c r="G67" s="225">
        <v>235</v>
      </c>
      <c r="H67" s="14">
        <v>1</v>
      </c>
      <c r="I67" s="273">
        <f t="shared" si="4"/>
        <v>235</v>
      </c>
      <c r="J67" s="274" t="s">
        <v>305</v>
      </c>
      <c r="K67" s="14">
        <v>64557</v>
      </c>
      <c r="O67" s="1">
        <f>COUNTIF('Sede Med Ok'!$C:$C,'Itapuã Med OK'!C67) + COUNTIF('Barra Med OK'!$C:$C,'Itapuã Med OK'!C67) + COUNTIF('Boca do Rio Med OK'!$C:$C,'Itapuã Med OK'!C67) + COUNTIF('Brotas Med OK'!$C:$C,'Itapuã Med OK'!C67) + COUNTIF('Cabula Med OK'!$C:$C,'Itapuã Med OK'!C67) + COUNTIF('Cajazeiras Med OK'!$C:$C,'Itapuã Med OK'!C67) + COUNTIF('CH Med OK'!$C:$C,'Itapuã Med OK'!C67) + COUNTIF('Itapagipe Med OK'!$C:$C,'Itapuã Med OK'!C67) + COUNTIF('Liberdade Med OK'!$C:$C,'Itapuã Med OK'!C67) + COUNTIF('Pau da Lima Med OK'!$C:$C,'Itapuã Med OK'!C67) + COUNTIF('SCV Med OK'!$C:$C,'Itapuã Med OK'!C67) + COUNTIF('Subúrbio Med OK'!$C:$C,'Itapuã Med OK'!C67) + COUNTIF('DVIS Med OK'!$C:$C,'Itapuã Med OK'!C67) + COUNTIF('CR Med OK'!$C:$C,'Itapuã Med OK'!C67) + COUNTIF('CCZ Med OK'!$C:$C,'Itapuã Med OK'!C67) + COUNTIF('DRCA Med OK'!$C:$C,'Itapuã Med OK'!C67) + COUNTIF('SAMU Med OK'!$C:$C,'Itapuã Med OK'!C67) + COUNTIF('ESPS Med OK'!$C:$C,'Itapuã Med OK'!C67) + COUNTIF('LACEM Med OK'!$C:$C,'Itapuã Med OK'!C67)</f>
        <v>0</v>
      </c>
    </row>
    <row r="68" spans="1:15" ht="13.5" customHeight="1">
      <c r="A68" s="15" t="s">
        <v>18</v>
      </c>
      <c r="B68" s="61">
        <v>45536</v>
      </c>
      <c r="C68" s="14">
        <v>13735</v>
      </c>
      <c r="D68" s="61">
        <v>45658</v>
      </c>
      <c r="E68" s="61">
        <v>45687</v>
      </c>
      <c r="F68" s="42">
        <f t="shared" si="3"/>
        <v>30</v>
      </c>
      <c r="G68" s="225">
        <v>235</v>
      </c>
      <c r="H68" s="14">
        <v>1</v>
      </c>
      <c r="I68" s="273">
        <f t="shared" si="4"/>
        <v>235</v>
      </c>
      <c r="J68" s="274" t="s">
        <v>349</v>
      </c>
      <c r="K68" s="14">
        <v>64557</v>
      </c>
      <c r="O68" s="1">
        <f>COUNTIF('Sede Med Ok'!$C:$C,'Itapuã Med OK'!C68) + COUNTIF('Barra Med OK'!$C:$C,'Itapuã Med OK'!C68) + COUNTIF('Boca do Rio Med OK'!$C:$C,'Itapuã Med OK'!C68) + COUNTIF('Brotas Med OK'!$C:$C,'Itapuã Med OK'!C68) + COUNTIF('Cabula Med OK'!$C:$C,'Itapuã Med OK'!C68) + COUNTIF('Cajazeiras Med OK'!$C:$C,'Itapuã Med OK'!C68) + COUNTIF('CH Med OK'!$C:$C,'Itapuã Med OK'!C68) + COUNTIF('Itapagipe Med OK'!$C:$C,'Itapuã Med OK'!C68) + COUNTIF('Liberdade Med OK'!$C:$C,'Itapuã Med OK'!C68) + COUNTIF('Pau da Lima Med OK'!$C:$C,'Itapuã Med OK'!C68) + COUNTIF('SCV Med OK'!$C:$C,'Itapuã Med OK'!C68) + COUNTIF('Subúrbio Med OK'!$C:$C,'Itapuã Med OK'!C68) + COUNTIF('DVIS Med OK'!$C:$C,'Itapuã Med OK'!C68) + COUNTIF('CR Med OK'!$C:$C,'Itapuã Med OK'!C68) + COUNTIF('CCZ Med OK'!$C:$C,'Itapuã Med OK'!C68) + COUNTIF('DRCA Med OK'!$C:$C,'Itapuã Med OK'!C68) + COUNTIF('SAMU Med OK'!$C:$C,'Itapuã Med OK'!C68) + COUNTIF('ESPS Med OK'!$C:$C,'Itapuã Med OK'!C68) + COUNTIF('LACEM Med OK'!$C:$C,'Itapuã Med OK'!C68)</f>
        <v>0</v>
      </c>
    </row>
    <row r="69" spans="1:15" ht="13.5" customHeight="1">
      <c r="A69" s="15"/>
      <c r="B69" s="61"/>
      <c r="C69" s="69"/>
      <c r="D69" s="61"/>
      <c r="E69" s="61"/>
      <c r="F69" s="42"/>
      <c r="G69" s="276"/>
      <c r="H69" s="14"/>
      <c r="I69" s="273">
        <f t="shared" si="4"/>
        <v>0</v>
      </c>
      <c r="J69" s="64"/>
      <c r="K69" s="64"/>
      <c r="O69" s="1">
        <f>COUNTIF('Sede Med Ok'!$C:$C,'Itapuã Med OK'!C69) + COUNTIF('Barra Med OK'!$C:$C,'Itapuã Med OK'!C69) + COUNTIF('Boca do Rio Med OK'!$C:$C,'Itapuã Med OK'!C69) + COUNTIF('Brotas Med OK'!$C:$C,'Itapuã Med OK'!C69) + COUNTIF('Cabula Med OK'!$C:$C,'Itapuã Med OK'!C69) + COUNTIF('Cajazeiras Med OK'!$C:$C,'Itapuã Med OK'!C69) + COUNTIF('CH Med OK'!$C:$C,'Itapuã Med OK'!C69) + COUNTIF('Itapagipe Med OK'!$C:$C,'Itapuã Med OK'!C69) + COUNTIF('Liberdade Med OK'!$C:$C,'Itapuã Med OK'!C69) + COUNTIF('Pau da Lima Med OK'!$C:$C,'Itapuã Med OK'!C69) + COUNTIF('SCV Med OK'!$C:$C,'Itapuã Med OK'!C69) + COUNTIF('Subúrbio Med OK'!$C:$C,'Itapuã Med OK'!C69) + COUNTIF('DVIS Med OK'!$C:$C,'Itapuã Med OK'!C69) + COUNTIF('CR Med OK'!$C:$C,'Itapuã Med OK'!C69) + COUNTIF('CCZ Med OK'!$C:$C,'Itapuã Med OK'!C69) + COUNTIF('DRCA Med OK'!$C:$C,'Itapuã Med OK'!C69) + COUNTIF('SAMU Med OK'!$C:$C,'Itapuã Med OK'!C69) + COUNTIF('ESPS Med OK'!$C:$C,'Itapuã Med OK'!C69) + COUNTIF('LACEM Med OK'!$C:$C,'Itapuã Med OK'!C69)</f>
        <v>0</v>
      </c>
    </row>
    <row r="70" spans="1:15" ht="13.5" customHeight="1">
      <c r="A70" s="38" t="s">
        <v>651</v>
      </c>
      <c r="B70" s="10"/>
      <c r="C70" s="10"/>
      <c r="D70" s="36"/>
      <c r="E70" s="36"/>
      <c r="F70" s="37"/>
      <c r="G70" s="271"/>
      <c r="H70" s="11">
        <f>SUM(H62:H69)</f>
        <v>7</v>
      </c>
      <c r="I70" s="269">
        <f>SUM(I62:I69)</f>
        <v>1645</v>
      </c>
      <c r="J70" s="35"/>
      <c r="K70" s="35"/>
      <c r="O70" s="1">
        <f>COUNTIF('Sede Med Ok'!$C:$C,'Itapuã Med OK'!C70) + COUNTIF('Barra Med OK'!$C:$C,'Itapuã Med OK'!C70) + COUNTIF('Boca do Rio Med OK'!$C:$C,'Itapuã Med OK'!C70) + COUNTIF('Brotas Med OK'!$C:$C,'Itapuã Med OK'!C70) + COUNTIF('Cabula Med OK'!$C:$C,'Itapuã Med OK'!C70) + COUNTIF('Cajazeiras Med OK'!$C:$C,'Itapuã Med OK'!C70) + COUNTIF('CH Med OK'!$C:$C,'Itapuã Med OK'!C70) + COUNTIF('Itapagipe Med OK'!$C:$C,'Itapuã Med OK'!C70) + COUNTIF('Liberdade Med OK'!$C:$C,'Itapuã Med OK'!C70) + COUNTIF('Pau da Lima Med OK'!$C:$C,'Itapuã Med OK'!C70) + COUNTIF('SCV Med OK'!$C:$C,'Itapuã Med OK'!C70) + COUNTIF('Subúrbio Med OK'!$C:$C,'Itapuã Med OK'!C70) + COUNTIF('DVIS Med OK'!$C:$C,'Itapuã Med OK'!C70) + COUNTIF('CR Med OK'!$C:$C,'Itapuã Med OK'!C70) + COUNTIF('CCZ Med OK'!$C:$C,'Itapuã Med OK'!C70) + COUNTIF('DRCA Med OK'!$C:$C,'Itapuã Med OK'!C70) + COUNTIF('SAMU Med OK'!$C:$C,'Itapuã Med OK'!C70) + COUNTIF('ESPS Med OK'!$C:$C,'Itapuã Med OK'!C70) + COUNTIF('LACEM Med OK'!$C:$C,'Itapuã Med OK'!C70)</f>
        <v>0</v>
      </c>
    </row>
    <row r="71" spans="1:15" ht="13.5" customHeight="1">
      <c r="D71" s="20"/>
      <c r="E71" s="20"/>
      <c r="F71" s="19"/>
      <c r="G71" s="7"/>
      <c r="I71" s="270"/>
      <c r="J71" s="26"/>
      <c r="O71" s="1">
        <f>COUNTIF('Sede Med Ok'!$C:$C,'Itapuã Med OK'!C71) + COUNTIF('Barra Med OK'!$C:$C,'Itapuã Med OK'!C71) + COUNTIF('Boca do Rio Med OK'!$C:$C,'Itapuã Med OK'!C71) + COUNTIF('Brotas Med OK'!$C:$C,'Itapuã Med OK'!C71) + COUNTIF('Cabula Med OK'!$C:$C,'Itapuã Med OK'!C71) + COUNTIF('Cajazeiras Med OK'!$C:$C,'Itapuã Med OK'!C71) + COUNTIF('CH Med OK'!$C:$C,'Itapuã Med OK'!C71) + COUNTIF('Itapagipe Med OK'!$C:$C,'Itapuã Med OK'!C71) + COUNTIF('Liberdade Med OK'!$C:$C,'Itapuã Med OK'!C71) + COUNTIF('Pau da Lima Med OK'!$C:$C,'Itapuã Med OK'!C71) + COUNTIF('SCV Med OK'!$C:$C,'Itapuã Med OK'!C71) + COUNTIF('Subúrbio Med OK'!$C:$C,'Itapuã Med OK'!C71) + COUNTIF('DVIS Med OK'!$C:$C,'Itapuã Med OK'!C71) + COUNTIF('CR Med OK'!$C:$C,'Itapuã Med OK'!C71) + COUNTIF('CCZ Med OK'!$C:$C,'Itapuã Med OK'!C71) + COUNTIF('DRCA Med OK'!$C:$C,'Itapuã Med OK'!C71) + COUNTIF('SAMU Med OK'!$C:$C,'Itapuã Med OK'!C71) + COUNTIF('ESPS Med OK'!$C:$C,'Itapuã Med OK'!C71) + COUNTIF('LACEM Med OK'!$C:$C,'Itapuã Med OK'!C71)</f>
        <v>0</v>
      </c>
    </row>
    <row r="72" spans="1:15" ht="13.5" customHeight="1">
      <c r="A72" s="15" t="s">
        <v>18</v>
      </c>
      <c r="B72" s="61">
        <v>45609</v>
      </c>
      <c r="C72" s="122">
        <v>14178</v>
      </c>
      <c r="D72" s="61">
        <v>45658</v>
      </c>
      <c r="E72" s="61">
        <v>45687</v>
      </c>
      <c r="F72" s="42">
        <f t="shared" ref="F72:F86" si="5">(E72-D72)+1</f>
        <v>30</v>
      </c>
      <c r="G72" s="225">
        <v>235</v>
      </c>
      <c r="H72" s="14">
        <v>1</v>
      </c>
      <c r="I72" s="273">
        <f t="shared" ref="I72:I81" si="6">G72/30*H72*F72</f>
        <v>235</v>
      </c>
      <c r="J72" s="64" t="s">
        <v>295</v>
      </c>
      <c r="K72" s="14">
        <v>71497</v>
      </c>
      <c r="L72" s="1" t="s">
        <v>1109</v>
      </c>
      <c r="O72" s="1">
        <f>COUNTIF('Sede Med Ok'!$C:$C,'Itapuã Med OK'!C72) + COUNTIF('Barra Med OK'!$C:$C,'Itapuã Med OK'!C72) + COUNTIF('Boca do Rio Med OK'!$C:$C,'Itapuã Med OK'!C72) + COUNTIF('Brotas Med OK'!$C:$C,'Itapuã Med OK'!C72) + COUNTIF('Cabula Med OK'!$C:$C,'Itapuã Med OK'!C72) + COUNTIF('Cajazeiras Med OK'!$C:$C,'Itapuã Med OK'!C72) + COUNTIF('CH Med OK'!$C:$C,'Itapuã Med OK'!C72) + COUNTIF('Itapagipe Med OK'!$C:$C,'Itapuã Med OK'!C72) + COUNTIF('Liberdade Med OK'!$C:$C,'Itapuã Med OK'!C72) + COUNTIF('Pau da Lima Med OK'!$C:$C,'Itapuã Med OK'!C72) + COUNTIF('SCV Med OK'!$C:$C,'Itapuã Med OK'!C72) + COUNTIF('Subúrbio Med OK'!$C:$C,'Itapuã Med OK'!C72) + COUNTIF('DVIS Med OK'!$C:$C,'Itapuã Med OK'!C72) + COUNTIF('CR Med OK'!$C:$C,'Itapuã Med OK'!C72) + COUNTIF('CCZ Med OK'!$C:$C,'Itapuã Med OK'!C72) + COUNTIF('DRCA Med OK'!$C:$C,'Itapuã Med OK'!C72) + COUNTIF('SAMU Med OK'!$C:$C,'Itapuã Med OK'!C72) + COUNTIF('ESPS Med OK'!$C:$C,'Itapuã Med OK'!C72) + COUNTIF('LACEM Med OK'!$C:$C,'Itapuã Med OK'!C72)</f>
        <v>0</v>
      </c>
    </row>
    <row r="73" spans="1:15" ht="13.5" customHeight="1">
      <c r="A73" s="15" t="s">
        <v>18</v>
      </c>
      <c r="B73" s="61">
        <v>45609</v>
      </c>
      <c r="C73" s="122">
        <v>14212</v>
      </c>
      <c r="D73" s="61">
        <v>45658</v>
      </c>
      <c r="E73" s="61">
        <v>45687</v>
      </c>
      <c r="F73" s="42">
        <f t="shared" si="5"/>
        <v>30</v>
      </c>
      <c r="G73" s="225">
        <v>235</v>
      </c>
      <c r="H73" s="14">
        <v>1</v>
      </c>
      <c r="I73" s="273">
        <f t="shared" si="6"/>
        <v>235</v>
      </c>
      <c r="J73" s="64" t="s">
        <v>295</v>
      </c>
      <c r="K73" s="14">
        <v>71497</v>
      </c>
      <c r="L73" s="1" t="s">
        <v>1109</v>
      </c>
      <c r="O73" s="1">
        <f>COUNTIF('Sede Med Ok'!$C:$C,'Itapuã Med OK'!C73) + COUNTIF('Barra Med OK'!$C:$C,'Itapuã Med OK'!C73) + COUNTIF('Boca do Rio Med OK'!$C:$C,'Itapuã Med OK'!C73) + COUNTIF('Brotas Med OK'!$C:$C,'Itapuã Med OK'!C73) + COUNTIF('Cabula Med OK'!$C:$C,'Itapuã Med OK'!C73) + COUNTIF('Cajazeiras Med OK'!$C:$C,'Itapuã Med OK'!C73) + COUNTIF('CH Med OK'!$C:$C,'Itapuã Med OK'!C73) + COUNTIF('Itapagipe Med OK'!$C:$C,'Itapuã Med OK'!C73) + COUNTIF('Liberdade Med OK'!$C:$C,'Itapuã Med OK'!C73) + COUNTIF('Pau da Lima Med OK'!$C:$C,'Itapuã Med OK'!C73) + COUNTIF('SCV Med OK'!$C:$C,'Itapuã Med OK'!C73) + COUNTIF('Subúrbio Med OK'!$C:$C,'Itapuã Med OK'!C73) + COUNTIF('DVIS Med OK'!$C:$C,'Itapuã Med OK'!C73) + COUNTIF('CR Med OK'!$C:$C,'Itapuã Med OK'!C73) + COUNTIF('CCZ Med OK'!$C:$C,'Itapuã Med OK'!C73) + COUNTIF('DRCA Med OK'!$C:$C,'Itapuã Med OK'!C73) + COUNTIF('SAMU Med OK'!$C:$C,'Itapuã Med OK'!C73) + COUNTIF('ESPS Med OK'!$C:$C,'Itapuã Med OK'!C73) + COUNTIF('LACEM Med OK'!$C:$C,'Itapuã Med OK'!C73)</f>
        <v>0</v>
      </c>
    </row>
    <row r="74" spans="1:15" ht="13.5" customHeight="1">
      <c r="A74" s="15" t="s">
        <v>18</v>
      </c>
      <c r="B74" s="61">
        <v>45536</v>
      </c>
      <c r="C74" s="122">
        <v>4791</v>
      </c>
      <c r="D74" s="61">
        <v>45658</v>
      </c>
      <c r="E74" s="61">
        <v>45687</v>
      </c>
      <c r="F74" s="42">
        <f t="shared" si="5"/>
        <v>30</v>
      </c>
      <c r="G74" s="225">
        <v>235</v>
      </c>
      <c r="H74" s="14">
        <v>1</v>
      </c>
      <c r="I74" s="273">
        <f t="shared" si="6"/>
        <v>235</v>
      </c>
      <c r="J74" s="57" t="s">
        <v>283</v>
      </c>
      <c r="K74" s="14">
        <v>68647</v>
      </c>
      <c r="L74" s="1" t="s">
        <v>1063</v>
      </c>
      <c r="O74" s="1">
        <f>COUNTIF('Sede Med Ok'!$C:$C,'Itapuã Med OK'!C74) + COUNTIF('Barra Med OK'!$C:$C,'Itapuã Med OK'!C74) + COUNTIF('Boca do Rio Med OK'!$C:$C,'Itapuã Med OK'!C74) + COUNTIF('Brotas Med OK'!$C:$C,'Itapuã Med OK'!C74) + COUNTIF('Cabula Med OK'!$C:$C,'Itapuã Med OK'!C74) + COUNTIF('Cajazeiras Med OK'!$C:$C,'Itapuã Med OK'!C74) + COUNTIF('CH Med OK'!$C:$C,'Itapuã Med OK'!C74) + COUNTIF('Itapagipe Med OK'!$C:$C,'Itapuã Med OK'!C74) + COUNTIF('Liberdade Med OK'!$C:$C,'Itapuã Med OK'!C74) + COUNTIF('Pau da Lima Med OK'!$C:$C,'Itapuã Med OK'!C74) + COUNTIF('SCV Med OK'!$C:$C,'Itapuã Med OK'!C74) + COUNTIF('Subúrbio Med OK'!$C:$C,'Itapuã Med OK'!C74) + COUNTIF('DVIS Med OK'!$C:$C,'Itapuã Med OK'!C74) + COUNTIF('CR Med OK'!$C:$C,'Itapuã Med OK'!C74) + COUNTIF('CCZ Med OK'!$C:$C,'Itapuã Med OK'!C74) + COUNTIF('DRCA Med OK'!$C:$C,'Itapuã Med OK'!C74) + COUNTIF('SAMU Med OK'!$C:$C,'Itapuã Med OK'!C74) + COUNTIF('ESPS Med OK'!$C:$C,'Itapuã Med OK'!C74) + COUNTIF('LACEM Med OK'!$C:$C,'Itapuã Med OK'!C74)</f>
        <v>0</v>
      </c>
    </row>
    <row r="75" spans="1:15" ht="13.5" customHeight="1">
      <c r="A75" s="15" t="s">
        <v>18</v>
      </c>
      <c r="B75" s="61">
        <v>45536</v>
      </c>
      <c r="C75" s="14">
        <v>13960</v>
      </c>
      <c r="D75" s="61">
        <v>45658</v>
      </c>
      <c r="E75" s="61">
        <v>45687</v>
      </c>
      <c r="F75" s="42">
        <f t="shared" si="5"/>
        <v>30</v>
      </c>
      <c r="G75" s="225">
        <v>235</v>
      </c>
      <c r="H75" s="14">
        <v>1</v>
      </c>
      <c r="I75" s="273">
        <f t="shared" si="6"/>
        <v>235</v>
      </c>
      <c r="J75" s="57" t="s">
        <v>182</v>
      </c>
      <c r="K75" s="15"/>
      <c r="L75" s="1" t="s">
        <v>1063</v>
      </c>
      <c r="O75" s="1">
        <f>COUNTIF('Sede Med Ok'!$C:$C,'Itapuã Med OK'!C75) + COUNTIF('Barra Med OK'!$C:$C,'Itapuã Med OK'!C75) + COUNTIF('Boca do Rio Med OK'!$C:$C,'Itapuã Med OK'!C75) + COUNTIF('Brotas Med OK'!$C:$C,'Itapuã Med OK'!C75) + COUNTIF('Cabula Med OK'!$C:$C,'Itapuã Med OK'!C75) + COUNTIF('Cajazeiras Med OK'!$C:$C,'Itapuã Med OK'!C75) + COUNTIF('CH Med OK'!$C:$C,'Itapuã Med OK'!C75) + COUNTIF('Itapagipe Med OK'!$C:$C,'Itapuã Med OK'!C75) + COUNTIF('Liberdade Med OK'!$C:$C,'Itapuã Med OK'!C75) + COUNTIF('Pau da Lima Med OK'!$C:$C,'Itapuã Med OK'!C75) + COUNTIF('SCV Med OK'!$C:$C,'Itapuã Med OK'!C75) + COUNTIF('Subúrbio Med OK'!$C:$C,'Itapuã Med OK'!C75) + COUNTIF('DVIS Med OK'!$C:$C,'Itapuã Med OK'!C75) + COUNTIF('CR Med OK'!$C:$C,'Itapuã Med OK'!C75) + COUNTIF('CCZ Med OK'!$C:$C,'Itapuã Med OK'!C75) + COUNTIF('DRCA Med OK'!$C:$C,'Itapuã Med OK'!C75) + COUNTIF('SAMU Med OK'!$C:$C,'Itapuã Med OK'!C75) + COUNTIF('ESPS Med OK'!$C:$C,'Itapuã Med OK'!C75) + COUNTIF('LACEM Med OK'!$C:$C,'Itapuã Med OK'!C75)</f>
        <v>0</v>
      </c>
    </row>
    <row r="76" spans="1:15" ht="13.5" customHeight="1">
      <c r="A76" s="15" t="s">
        <v>18</v>
      </c>
      <c r="B76" s="61">
        <v>45536</v>
      </c>
      <c r="C76" s="14">
        <v>11037</v>
      </c>
      <c r="D76" s="61">
        <v>45658</v>
      </c>
      <c r="E76" s="61">
        <v>45687</v>
      </c>
      <c r="F76" s="42">
        <f t="shared" si="5"/>
        <v>30</v>
      </c>
      <c r="G76" s="225">
        <v>235</v>
      </c>
      <c r="H76" s="14">
        <v>1</v>
      </c>
      <c r="I76" s="273">
        <f t="shared" si="6"/>
        <v>235</v>
      </c>
      <c r="J76" s="57" t="s">
        <v>220</v>
      </c>
      <c r="K76" s="15"/>
      <c r="O76" s="1">
        <f>COUNTIF('Sede Med Ok'!$C:$C,'Itapuã Med OK'!C76) + COUNTIF('Barra Med OK'!$C:$C,'Itapuã Med OK'!C76) + COUNTIF('Boca do Rio Med OK'!$C:$C,'Itapuã Med OK'!C76) + COUNTIF('Brotas Med OK'!$C:$C,'Itapuã Med OK'!C76) + COUNTIF('Cabula Med OK'!$C:$C,'Itapuã Med OK'!C76) + COUNTIF('Cajazeiras Med OK'!$C:$C,'Itapuã Med OK'!C76) + COUNTIF('CH Med OK'!$C:$C,'Itapuã Med OK'!C76) + COUNTIF('Itapagipe Med OK'!$C:$C,'Itapuã Med OK'!C76) + COUNTIF('Liberdade Med OK'!$C:$C,'Itapuã Med OK'!C76) + COUNTIF('Pau da Lima Med OK'!$C:$C,'Itapuã Med OK'!C76) + COUNTIF('SCV Med OK'!$C:$C,'Itapuã Med OK'!C76) + COUNTIF('Subúrbio Med OK'!$C:$C,'Itapuã Med OK'!C76) + COUNTIF('DVIS Med OK'!$C:$C,'Itapuã Med OK'!C76) + COUNTIF('CR Med OK'!$C:$C,'Itapuã Med OK'!C76) + COUNTIF('CCZ Med OK'!$C:$C,'Itapuã Med OK'!C76) + COUNTIF('DRCA Med OK'!$C:$C,'Itapuã Med OK'!C76) + COUNTIF('SAMU Med OK'!$C:$C,'Itapuã Med OK'!C76) + COUNTIF('ESPS Med OK'!$C:$C,'Itapuã Med OK'!C76) + COUNTIF('LACEM Med OK'!$C:$C,'Itapuã Med OK'!C76)</f>
        <v>0</v>
      </c>
    </row>
    <row r="77" spans="1:15" ht="13.5" customHeight="1">
      <c r="A77" s="15" t="s">
        <v>18</v>
      </c>
      <c r="B77" s="61">
        <v>45536</v>
      </c>
      <c r="C77" s="14">
        <v>10788</v>
      </c>
      <c r="D77" s="61">
        <v>45658</v>
      </c>
      <c r="E77" s="61">
        <v>45687</v>
      </c>
      <c r="F77" s="114">
        <f t="shared" si="5"/>
        <v>30</v>
      </c>
      <c r="G77" s="225">
        <v>235</v>
      </c>
      <c r="H77" s="14">
        <v>1</v>
      </c>
      <c r="I77" s="273">
        <f t="shared" si="6"/>
        <v>235</v>
      </c>
      <c r="J77" s="57" t="s">
        <v>650</v>
      </c>
      <c r="K77" s="15"/>
      <c r="O77" s="1">
        <f>COUNTIF('Sede Med Ok'!$C:$C,'Itapuã Med OK'!C77) + COUNTIF('Barra Med OK'!$C:$C,'Itapuã Med OK'!C77) + COUNTIF('Boca do Rio Med OK'!$C:$C,'Itapuã Med OK'!C77) + COUNTIF('Brotas Med OK'!$C:$C,'Itapuã Med OK'!C77) + COUNTIF('Cabula Med OK'!$C:$C,'Itapuã Med OK'!C77) + COUNTIF('Cajazeiras Med OK'!$C:$C,'Itapuã Med OK'!C77) + COUNTIF('CH Med OK'!$C:$C,'Itapuã Med OK'!C77) + COUNTIF('Itapagipe Med OK'!$C:$C,'Itapuã Med OK'!C77) + COUNTIF('Liberdade Med OK'!$C:$C,'Itapuã Med OK'!C77) + COUNTIF('Pau da Lima Med OK'!$C:$C,'Itapuã Med OK'!C77) + COUNTIF('SCV Med OK'!$C:$C,'Itapuã Med OK'!C77) + COUNTIF('Subúrbio Med OK'!$C:$C,'Itapuã Med OK'!C77) + COUNTIF('DVIS Med OK'!$C:$C,'Itapuã Med OK'!C77) + COUNTIF('CR Med OK'!$C:$C,'Itapuã Med OK'!C77) + COUNTIF('CCZ Med OK'!$C:$C,'Itapuã Med OK'!C77) + COUNTIF('DRCA Med OK'!$C:$C,'Itapuã Med OK'!C77) + COUNTIF('SAMU Med OK'!$C:$C,'Itapuã Med OK'!C77) + COUNTIF('ESPS Med OK'!$C:$C,'Itapuã Med OK'!C77) + COUNTIF('LACEM Med OK'!$C:$C,'Itapuã Med OK'!C77)</f>
        <v>0</v>
      </c>
    </row>
    <row r="78" spans="1:15" ht="13.5" customHeight="1">
      <c r="A78" s="15" t="s">
        <v>18</v>
      </c>
      <c r="B78" s="61">
        <v>45568</v>
      </c>
      <c r="C78" s="14">
        <v>15826</v>
      </c>
      <c r="D78" s="61">
        <v>45658</v>
      </c>
      <c r="E78" s="61">
        <v>45687</v>
      </c>
      <c r="F78" s="114">
        <f t="shared" si="5"/>
        <v>30</v>
      </c>
      <c r="G78" s="225">
        <v>235</v>
      </c>
      <c r="H78" s="14">
        <v>1</v>
      </c>
      <c r="I78" s="273">
        <f t="shared" si="6"/>
        <v>235</v>
      </c>
      <c r="J78" s="57" t="s">
        <v>195</v>
      </c>
      <c r="K78" s="14">
        <v>68647</v>
      </c>
      <c r="O78" s="1">
        <f>COUNTIF('Sede Med Ok'!$C:$C,'Itapuã Med OK'!C78) + COUNTIF('Barra Med OK'!$C:$C,'Itapuã Med OK'!C78) + COUNTIF('Boca do Rio Med OK'!$C:$C,'Itapuã Med OK'!C78) + COUNTIF('Brotas Med OK'!$C:$C,'Itapuã Med OK'!C78) + COUNTIF('Cabula Med OK'!$C:$C,'Itapuã Med OK'!C78) + COUNTIF('Cajazeiras Med OK'!$C:$C,'Itapuã Med OK'!C78) + COUNTIF('CH Med OK'!$C:$C,'Itapuã Med OK'!C78) + COUNTIF('Itapagipe Med OK'!$C:$C,'Itapuã Med OK'!C78) + COUNTIF('Liberdade Med OK'!$C:$C,'Itapuã Med OK'!C78) + COUNTIF('Pau da Lima Med OK'!$C:$C,'Itapuã Med OK'!C78) + COUNTIF('SCV Med OK'!$C:$C,'Itapuã Med OK'!C78) + COUNTIF('Subúrbio Med OK'!$C:$C,'Itapuã Med OK'!C78) + COUNTIF('DVIS Med OK'!$C:$C,'Itapuã Med OK'!C78) + COUNTIF('CR Med OK'!$C:$C,'Itapuã Med OK'!C78) + COUNTIF('CCZ Med OK'!$C:$C,'Itapuã Med OK'!C78) + COUNTIF('DRCA Med OK'!$C:$C,'Itapuã Med OK'!C78) + COUNTIF('SAMU Med OK'!$C:$C,'Itapuã Med OK'!C78) + COUNTIF('ESPS Med OK'!$C:$C,'Itapuã Med OK'!C78) + COUNTIF('LACEM Med OK'!$C:$C,'Itapuã Med OK'!C78)</f>
        <v>0</v>
      </c>
    </row>
    <row r="79" spans="1:15" ht="13.5" customHeight="1">
      <c r="A79" s="15" t="s">
        <v>18</v>
      </c>
      <c r="B79" s="61">
        <v>45568</v>
      </c>
      <c r="C79" s="14">
        <v>15825</v>
      </c>
      <c r="D79" s="61">
        <v>45658</v>
      </c>
      <c r="E79" s="61">
        <v>45687</v>
      </c>
      <c r="F79" s="114">
        <f t="shared" si="5"/>
        <v>30</v>
      </c>
      <c r="G79" s="225">
        <v>235</v>
      </c>
      <c r="H79" s="14">
        <v>1</v>
      </c>
      <c r="I79" s="273">
        <f t="shared" si="6"/>
        <v>235</v>
      </c>
      <c r="J79" s="57" t="s">
        <v>210</v>
      </c>
      <c r="K79" s="14">
        <v>68647</v>
      </c>
      <c r="L79" s="1" t="s">
        <v>1063</v>
      </c>
      <c r="M79" s="394"/>
      <c r="O79" s="1">
        <f>COUNTIF('Sede Med Ok'!$C:$C,'Itapuã Med OK'!C79) + COUNTIF('Barra Med OK'!$C:$C,'Itapuã Med OK'!C79) + COUNTIF('Boca do Rio Med OK'!$C:$C,'Itapuã Med OK'!C79) + COUNTIF('Brotas Med OK'!$C:$C,'Itapuã Med OK'!C79) + COUNTIF('Cabula Med OK'!$C:$C,'Itapuã Med OK'!C79) + COUNTIF('Cajazeiras Med OK'!$C:$C,'Itapuã Med OK'!C79) + COUNTIF('CH Med OK'!$C:$C,'Itapuã Med OK'!C79) + COUNTIF('Itapagipe Med OK'!$C:$C,'Itapuã Med OK'!C79) + COUNTIF('Liberdade Med OK'!$C:$C,'Itapuã Med OK'!C79) + COUNTIF('Pau da Lima Med OK'!$C:$C,'Itapuã Med OK'!C79) + COUNTIF('SCV Med OK'!$C:$C,'Itapuã Med OK'!C79) + COUNTIF('Subúrbio Med OK'!$C:$C,'Itapuã Med OK'!C79) + COUNTIF('DVIS Med OK'!$C:$C,'Itapuã Med OK'!C79) + COUNTIF('CR Med OK'!$C:$C,'Itapuã Med OK'!C79) + COUNTIF('CCZ Med OK'!$C:$C,'Itapuã Med OK'!C79) + COUNTIF('DRCA Med OK'!$C:$C,'Itapuã Med OK'!C79) + COUNTIF('SAMU Med OK'!$C:$C,'Itapuã Med OK'!C79) + COUNTIF('ESPS Med OK'!$C:$C,'Itapuã Med OK'!C79) + COUNTIF('LACEM Med OK'!$C:$C,'Itapuã Med OK'!C79)</f>
        <v>0</v>
      </c>
    </row>
    <row r="80" spans="1:15" ht="13.5" customHeight="1">
      <c r="A80" s="15" t="s">
        <v>18</v>
      </c>
      <c r="B80" s="61">
        <v>45568</v>
      </c>
      <c r="C80" s="14">
        <v>15813</v>
      </c>
      <c r="D80" s="61">
        <v>45658</v>
      </c>
      <c r="E80" s="61">
        <v>45687</v>
      </c>
      <c r="F80" s="114">
        <f t="shared" si="5"/>
        <v>30</v>
      </c>
      <c r="G80" s="225">
        <v>235</v>
      </c>
      <c r="H80" s="14">
        <v>1</v>
      </c>
      <c r="I80" s="273">
        <f t="shared" si="6"/>
        <v>235</v>
      </c>
      <c r="J80" s="57" t="s">
        <v>217</v>
      </c>
      <c r="K80" s="14">
        <v>68647</v>
      </c>
      <c r="L80" s="1" t="s">
        <v>1063</v>
      </c>
      <c r="M80" s="395"/>
      <c r="O80" s="1">
        <f>COUNTIF('Sede Med Ok'!$C:$C,'Itapuã Med OK'!C80) + COUNTIF('Barra Med OK'!$C:$C,'Itapuã Med OK'!C80) + COUNTIF('Boca do Rio Med OK'!$C:$C,'Itapuã Med OK'!C80) + COUNTIF('Brotas Med OK'!$C:$C,'Itapuã Med OK'!C80) + COUNTIF('Cabula Med OK'!$C:$C,'Itapuã Med OK'!C80) + COUNTIF('Cajazeiras Med OK'!$C:$C,'Itapuã Med OK'!C80) + COUNTIF('CH Med OK'!$C:$C,'Itapuã Med OK'!C80) + COUNTIF('Itapagipe Med OK'!$C:$C,'Itapuã Med OK'!C80) + COUNTIF('Liberdade Med OK'!$C:$C,'Itapuã Med OK'!C80) + COUNTIF('Pau da Lima Med OK'!$C:$C,'Itapuã Med OK'!C80) + COUNTIF('SCV Med OK'!$C:$C,'Itapuã Med OK'!C80) + COUNTIF('Subúrbio Med OK'!$C:$C,'Itapuã Med OK'!C80) + COUNTIF('DVIS Med OK'!$C:$C,'Itapuã Med OK'!C80) + COUNTIF('CR Med OK'!$C:$C,'Itapuã Med OK'!C80) + COUNTIF('CCZ Med OK'!$C:$C,'Itapuã Med OK'!C80) + COUNTIF('DRCA Med OK'!$C:$C,'Itapuã Med OK'!C80) + COUNTIF('SAMU Med OK'!$C:$C,'Itapuã Med OK'!C80) + COUNTIF('ESPS Med OK'!$C:$C,'Itapuã Med OK'!C80) + COUNTIF('LACEM Med OK'!$C:$C,'Itapuã Med OK'!C80)</f>
        <v>0</v>
      </c>
    </row>
    <row r="81" spans="1:15" ht="13.5" customHeight="1">
      <c r="A81" s="15" t="s">
        <v>18</v>
      </c>
      <c r="B81" s="61">
        <v>45568</v>
      </c>
      <c r="C81" s="14">
        <v>15814</v>
      </c>
      <c r="D81" s="61">
        <v>45658</v>
      </c>
      <c r="E81" s="61">
        <v>45687</v>
      </c>
      <c r="F81" s="114">
        <f t="shared" si="5"/>
        <v>30</v>
      </c>
      <c r="G81" s="225">
        <v>235</v>
      </c>
      <c r="H81" s="14">
        <v>1</v>
      </c>
      <c r="I81" s="273">
        <f t="shared" si="6"/>
        <v>235</v>
      </c>
      <c r="J81" s="57" t="s">
        <v>189</v>
      </c>
      <c r="K81" s="14">
        <v>68647</v>
      </c>
      <c r="L81" s="1" t="s">
        <v>1063</v>
      </c>
      <c r="M81" s="395"/>
      <c r="O81" s="1">
        <f>COUNTIF('Sede Med Ok'!$C:$C,'Itapuã Med OK'!C81) + COUNTIF('Barra Med OK'!$C:$C,'Itapuã Med OK'!C81) + COUNTIF('Boca do Rio Med OK'!$C:$C,'Itapuã Med OK'!C81) + COUNTIF('Brotas Med OK'!$C:$C,'Itapuã Med OK'!C81) + COUNTIF('Cabula Med OK'!$C:$C,'Itapuã Med OK'!C81) + COUNTIF('Cajazeiras Med OK'!$C:$C,'Itapuã Med OK'!C81) + COUNTIF('CH Med OK'!$C:$C,'Itapuã Med OK'!C81) + COUNTIF('Itapagipe Med OK'!$C:$C,'Itapuã Med OK'!C81) + COUNTIF('Liberdade Med OK'!$C:$C,'Itapuã Med OK'!C81) + COUNTIF('Pau da Lima Med OK'!$C:$C,'Itapuã Med OK'!C81) + COUNTIF('SCV Med OK'!$C:$C,'Itapuã Med OK'!C81) + COUNTIF('Subúrbio Med OK'!$C:$C,'Itapuã Med OK'!C81) + COUNTIF('DVIS Med OK'!$C:$C,'Itapuã Med OK'!C81) + COUNTIF('CR Med OK'!$C:$C,'Itapuã Med OK'!C81) + COUNTIF('CCZ Med OK'!$C:$C,'Itapuã Med OK'!C81) + COUNTIF('DRCA Med OK'!$C:$C,'Itapuã Med OK'!C81) + COUNTIF('SAMU Med OK'!$C:$C,'Itapuã Med OK'!C81) + COUNTIF('ESPS Med OK'!$C:$C,'Itapuã Med OK'!C81) + COUNTIF('LACEM Med OK'!$C:$C,'Itapuã Med OK'!C81)</f>
        <v>0</v>
      </c>
    </row>
    <row r="82" spans="1:15" ht="13.5" customHeight="1">
      <c r="A82" s="15" t="s">
        <v>18</v>
      </c>
      <c r="B82" s="61">
        <v>45568</v>
      </c>
      <c r="C82" s="14">
        <v>15824</v>
      </c>
      <c r="D82" s="61">
        <v>45658</v>
      </c>
      <c r="E82" s="61">
        <v>45687</v>
      </c>
      <c r="F82" s="114">
        <f t="shared" si="5"/>
        <v>30</v>
      </c>
      <c r="G82" s="225">
        <v>235</v>
      </c>
      <c r="H82" s="14">
        <v>1</v>
      </c>
      <c r="I82" s="273">
        <f>G82/30*H82*F82</f>
        <v>235</v>
      </c>
      <c r="J82" s="57" t="s">
        <v>298</v>
      </c>
      <c r="K82" s="14">
        <v>68647</v>
      </c>
      <c r="L82" s="1" t="s">
        <v>1063</v>
      </c>
      <c r="M82" s="395"/>
      <c r="O82" s="1">
        <f>COUNTIF('Sede Med Ok'!$C:$C,'Itapuã Med OK'!C82) + COUNTIF('Barra Med OK'!$C:$C,'Itapuã Med OK'!C82) + COUNTIF('Boca do Rio Med OK'!$C:$C,'Itapuã Med OK'!C82) + COUNTIF('Brotas Med OK'!$C:$C,'Itapuã Med OK'!C82) + COUNTIF('Cabula Med OK'!$C:$C,'Itapuã Med OK'!C82) + COUNTIF('Cajazeiras Med OK'!$C:$C,'Itapuã Med OK'!C82) + COUNTIF('CH Med OK'!$C:$C,'Itapuã Med OK'!C82) + COUNTIF('Itapagipe Med OK'!$C:$C,'Itapuã Med OK'!C82) + COUNTIF('Liberdade Med OK'!$C:$C,'Itapuã Med OK'!C82) + COUNTIF('Pau da Lima Med OK'!$C:$C,'Itapuã Med OK'!C82) + COUNTIF('SCV Med OK'!$C:$C,'Itapuã Med OK'!C82) + COUNTIF('Subúrbio Med OK'!$C:$C,'Itapuã Med OK'!C82) + COUNTIF('DVIS Med OK'!$C:$C,'Itapuã Med OK'!C82) + COUNTIF('CR Med OK'!$C:$C,'Itapuã Med OK'!C82) + COUNTIF('CCZ Med OK'!$C:$C,'Itapuã Med OK'!C82) + COUNTIF('DRCA Med OK'!$C:$C,'Itapuã Med OK'!C82) + COUNTIF('SAMU Med OK'!$C:$C,'Itapuã Med OK'!C82) + COUNTIF('ESPS Med OK'!$C:$C,'Itapuã Med OK'!C82) + COUNTIF('LACEM Med OK'!$C:$C,'Itapuã Med OK'!C82)</f>
        <v>0</v>
      </c>
    </row>
    <row r="83" spans="1:15" ht="13.5" customHeight="1">
      <c r="A83" s="15" t="s">
        <v>18</v>
      </c>
      <c r="B83" s="61">
        <v>45568</v>
      </c>
      <c r="C83" s="14">
        <v>15805</v>
      </c>
      <c r="D83" s="61">
        <v>45658</v>
      </c>
      <c r="E83" s="61">
        <v>45687</v>
      </c>
      <c r="F83" s="114">
        <f t="shared" si="5"/>
        <v>30</v>
      </c>
      <c r="G83" s="225">
        <v>235</v>
      </c>
      <c r="H83" s="14">
        <v>1</v>
      </c>
      <c r="I83" s="273">
        <f t="shared" ref="I83:I87" si="7">G83/30*H83*F83</f>
        <v>235</v>
      </c>
      <c r="J83" s="57" t="s">
        <v>303</v>
      </c>
      <c r="K83" s="14">
        <v>68647</v>
      </c>
      <c r="L83" s="1" t="s">
        <v>1063</v>
      </c>
      <c r="M83" s="395"/>
      <c r="O83" s="1">
        <f>COUNTIF('Sede Med Ok'!$C:$C,'Itapuã Med OK'!C83) + COUNTIF('Barra Med OK'!$C:$C,'Itapuã Med OK'!C83) + COUNTIF('Boca do Rio Med OK'!$C:$C,'Itapuã Med OK'!C83) + COUNTIF('Brotas Med OK'!$C:$C,'Itapuã Med OK'!C83) + COUNTIF('Cabula Med OK'!$C:$C,'Itapuã Med OK'!C83) + COUNTIF('Cajazeiras Med OK'!$C:$C,'Itapuã Med OK'!C83) + COUNTIF('CH Med OK'!$C:$C,'Itapuã Med OK'!C83) + COUNTIF('Itapagipe Med OK'!$C:$C,'Itapuã Med OK'!C83) + COUNTIF('Liberdade Med OK'!$C:$C,'Itapuã Med OK'!C83) + COUNTIF('Pau da Lima Med OK'!$C:$C,'Itapuã Med OK'!C83) + COUNTIF('SCV Med OK'!$C:$C,'Itapuã Med OK'!C83) + COUNTIF('Subúrbio Med OK'!$C:$C,'Itapuã Med OK'!C83) + COUNTIF('DVIS Med OK'!$C:$C,'Itapuã Med OK'!C83) + COUNTIF('CR Med OK'!$C:$C,'Itapuã Med OK'!C83) + COUNTIF('CCZ Med OK'!$C:$C,'Itapuã Med OK'!C83) + COUNTIF('DRCA Med OK'!$C:$C,'Itapuã Med OK'!C83) + COUNTIF('SAMU Med OK'!$C:$C,'Itapuã Med OK'!C83) + COUNTIF('ESPS Med OK'!$C:$C,'Itapuã Med OK'!C83) + COUNTIF('LACEM Med OK'!$C:$C,'Itapuã Med OK'!C83)</f>
        <v>0</v>
      </c>
    </row>
    <row r="84" spans="1:15" ht="13.5" customHeight="1">
      <c r="A84" s="15" t="s">
        <v>18</v>
      </c>
      <c r="B84" s="61">
        <v>45568</v>
      </c>
      <c r="C84" s="14">
        <v>15804</v>
      </c>
      <c r="D84" s="61">
        <v>45658</v>
      </c>
      <c r="E84" s="61">
        <v>45687</v>
      </c>
      <c r="F84" s="114">
        <f t="shared" si="5"/>
        <v>30</v>
      </c>
      <c r="G84" s="225">
        <v>235</v>
      </c>
      <c r="H84" s="14">
        <v>1</v>
      </c>
      <c r="I84" s="273">
        <f t="shared" si="7"/>
        <v>235</v>
      </c>
      <c r="J84" s="57" t="s">
        <v>305</v>
      </c>
      <c r="K84" s="14">
        <v>68647</v>
      </c>
      <c r="L84" s="1" t="s">
        <v>1063</v>
      </c>
      <c r="M84" s="395"/>
      <c r="O84" s="1">
        <f>COUNTIF('Sede Med Ok'!$C:$C,'Itapuã Med OK'!C84) + COUNTIF('Barra Med OK'!$C:$C,'Itapuã Med OK'!C84) + COUNTIF('Boca do Rio Med OK'!$C:$C,'Itapuã Med OK'!C84) + COUNTIF('Brotas Med OK'!$C:$C,'Itapuã Med OK'!C84) + COUNTIF('Cabula Med OK'!$C:$C,'Itapuã Med OK'!C84) + COUNTIF('Cajazeiras Med OK'!$C:$C,'Itapuã Med OK'!C84) + COUNTIF('CH Med OK'!$C:$C,'Itapuã Med OK'!C84) + COUNTIF('Itapagipe Med OK'!$C:$C,'Itapuã Med OK'!C84) + COUNTIF('Liberdade Med OK'!$C:$C,'Itapuã Med OK'!C84) + COUNTIF('Pau da Lima Med OK'!$C:$C,'Itapuã Med OK'!C84) + COUNTIF('SCV Med OK'!$C:$C,'Itapuã Med OK'!C84) + COUNTIF('Subúrbio Med OK'!$C:$C,'Itapuã Med OK'!C84) + COUNTIF('DVIS Med OK'!$C:$C,'Itapuã Med OK'!C84) + COUNTIF('CR Med OK'!$C:$C,'Itapuã Med OK'!C84) + COUNTIF('CCZ Med OK'!$C:$C,'Itapuã Med OK'!C84) + COUNTIF('DRCA Med OK'!$C:$C,'Itapuã Med OK'!C84) + COUNTIF('SAMU Med OK'!$C:$C,'Itapuã Med OK'!C84) + COUNTIF('ESPS Med OK'!$C:$C,'Itapuã Med OK'!C84) + COUNTIF('LACEM Med OK'!$C:$C,'Itapuã Med OK'!C84)</f>
        <v>0</v>
      </c>
    </row>
    <row r="85" spans="1:15" ht="13.5" customHeight="1">
      <c r="A85" s="15" t="s">
        <v>18</v>
      </c>
      <c r="B85" s="61">
        <v>45568</v>
      </c>
      <c r="C85" s="14">
        <v>15838</v>
      </c>
      <c r="D85" s="61">
        <v>45658</v>
      </c>
      <c r="E85" s="61">
        <v>45687</v>
      </c>
      <c r="F85" s="114">
        <f t="shared" si="5"/>
        <v>30</v>
      </c>
      <c r="G85" s="225">
        <v>235</v>
      </c>
      <c r="H85" s="14">
        <v>1</v>
      </c>
      <c r="I85" s="273">
        <f t="shared" si="7"/>
        <v>235</v>
      </c>
      <c r="J85" s="57" t="s">
        <v>149</v>
      </c>
      <c r="K85" s="14">
        <v>68647</v>
      </c>
      <c r="L85" s="1" t="s">
        <v>1063</v>
      </c>
      <c r="M85" s="395"/>
      <c r="O85" s="1">
        <f>COUNTIF('Sede Med Ok'!$C:$C,'Itapuã Med OK'!C85) + COUNTIF('Barra Med OK'!$C:$C,'Itapuã Med OK'!C85) + COUNTIF('Boca do Rio Med OK'!$C:$C,'Itapuã Med OK'!C85) + COUNTIF('Brotas Med OK'!$C:$C,'Itapuã Med OK'!C85) + COUNTIF('Cabula Med OK'!$C:$C,'Itapuã Med OK'!C85) + COUNTIF('Cajazeiras Med OK'!$C:$C,'Itapuã Med OK'!C85) + COUNTIF('CH Med OK'!$C:$C,'Itapuã Med OK'!C85) + COUNTIF('Itapagipe Med OK'!$C:$C,'Itapuã Med OK'!C85) + COUNTIF('Liberdade Med OK'!$C:$C,'Itapuã Med OK'!C85) + COUNTIF('Pau da Lima Med OK'!$C:$C,'Itapuã Med OK'!C85) + COUNTIF('SCV Med OK'!$C:$C,'Itapuã Med OK'!C85) + COUNTIF('Subúrbio Med OK'!$C:$C,'Itapuã Med OK'!C85) + COUNTIF('DVIS Med OK'!$C:$C,'Itapuã Med OK'!C85) + COUNTIF('CR Med OK'!$C:$C,'Itapuã Med OK'!C85) + COUNTIF('CCZ Med OK'!$C:$C,'Itapuã Med OK'!C85) + COUNTIF('DRCA Med OK'!$C:$C,'Itapuã Med OK'!C85) + COUNTIF('SAMU Med OK'!$C:$C,'Itapuã Med OK'!C85) + COUNTIF('ESPS Med OK'!$C:$C,'Itapuã Med OK'!C85) + COUNTIF('LACEM Med OK'!$C:$C,'Itapuã Med OK'!C85)</f>
        <v>0</v>
      </c>
    </row>
    <row r="86" spans="1:15" ht="13.5" customHeight="1">
      <c r="A86" s="15" t="s">
        <v>17</v>
      </c>
      <c r="B86" s="61">
        <v>45536</v>
      </c>
      <c r="C86" s="14">
        <v>12227</v>
      </c>
      <c r="D86" s="61">
        <v>45658</v>
      </c>
      <c r="E86" s="61">
        <v>45687</v>
      </c>
      <c r="F86" s="42">
        <f t="shared" si="5"/>
        <v>30</v>
      </c>
      <c r="G86" s="225">
        <v>238</v>
      </c>
      <c r="H86" s="14">
        <v>1</v>
      </c>
      <c r="I86" s="273">
        <f t="shared" si="7"/>
        <v>238</v>
      </c>
      <c r="J86" s="57" t="s">
        <v>219</v>
      </c>
      <c r="K86" s="14">
        <v>58722</v>
      </c>
      <c r="L86" s="1" t="s">
        <v>1063</v>
      </c>
      <c r="M86" s="395"/>
      <c r="O86" s="1">
        <f>COUNTIF('Sede Med Ok'!$C:$C,'Itapuã Med OK'!C86) + COUNTIF('Barra Med OK'!$C:$C,'Itapuã Med OK'!C86) + COUNTIF('Boca do Rio Med OK'!$C:$C,'Itapuã Med OK'!C86) + COUNTIF('Brotas Med OK'!$C:$C,'Itapuã Med OK'!C86) + COUNTIF('Cabula Med OK'!$C:$C,'Itapuã Med OK'!C86) + COUNTIF('Cajazeiras Med OK'!$C:$C,'Itapuã Med OK'!C86) + COUNTIF('CH Med OK'!$C:$C,'Itapuã Med OK'!C86) + COUNTIF('Itapagipe Med OK'!$C:$C,'Itapuã Med OK'!C86) + COUNTIF('Liberdade Med OK'!$C:$C,'Itapuã Med OK'!C86) + COUNTIF('Pau da Lima Med OK'!$C:$C,'Itapuã Med OK'!C86) + COUNTIF('SCV Med OK'!$C:$C,'Itapuã Med OK'!C86) + COUNTIF('Subúrbio Med OK'!$C:$C,'Itapuã Med OK'!C86) + COUNTIF('DVIS Med OK'!$C:$C,'Itapuã Med OK'!C86) + COUNTIF('CR Med OK'!$C:$C,'Itapuã Med OK'!C86) + COUNTIF('CCZ Med OK'!$C:$C,'Itapuã Med OK'!C86) + COUNTIF('DRCA Med OK'!$C:$C,'Itapuã Med OK'!C86) + COUNTIF('SAMU Med OK'!$C:$C,'Itapuã Med OK'!C86) + COUNTIF('ESPS Med OK'!$C:$C,'Itapuã Med OK'!C86) + COUNTIF('LACEM Med OK'!$C:$C,'Itapuã Med OK'!C86)</f>
        <v>0</v>
      </c>
    </row>
    <row r="87" spans="1:15" ht="13.5" customHeight="1">
      <c r="A87" s="15"/>
      <c r="B87" s="61"/>
      <c r="C87" s="69"/>
      <c r="D87" s="61"/>
      <c r="E87" s="61"/>
      <c r="F87" s="42"/>
      <c r="G87" s="276"/>
      <c r="H87" s="14"/>
      <c r="I87" s="273">
        <f t="shared" si="7"/>
        <v>0</v>
      </c>
      <c r="J87" s="64"/>
      <c r="K87" s="64"/>
      <c r="M87" s="395"/>
      <c r="O87" s="1">
        <f>COUNTIF('Sede Med Ok'!$C:$C,'Itapuã Med OK'!C87) + COUNTIF('Barra Med OK'!$C:$C,'Itapuã Med OK'!C87) + COUNTIF('Boca do Rio Med OK'!$C:$C,'Itapuã Med OK'!C87) + COUNTIF('Brotas Med OK'!$C:$C,'Itapuã Med OK'!C87) + COUNTIF('Cabula Med OK'!$C:$C,'Itapuã Med OK'!C87) + COUNTIF('Cajazeiras Med OK'!$C:$C,'Itapuã Med OK'!C87) + COUNTIF('CH Med OK'!$C:$C,'Itapuã Med OK'!C87) + COUNTIF('Itapagipe Med OK'!$C:$C,'Itapuã Med OK'!C87) + COUNTIF('Liberdade Med OK'!$C:$C,'Itapuã Med OK'!C87) + COUNTIF('Pau da Lima Med OK'!$C:$C,'Itapuã Med OK'!C87) + COUNTIF('SCV Med OK'!$C:$C,'Itapuã Med OK'!C87) + COUNTIF('Subúrbio Med OK'!$C:$C,'Itapuã Med OK'!C87) + COUNTIF('DVIS Med OK'!$C:$C,'Itapuã Med OK'!C87) + COUNTIF('CR Med OK'!$C:$C,'Itapuã Med OK'!C87) + COUNTIF('CCZ Med OK'!$C:$C,'Itapuã Med OK'!C87) + COUNTIF('DRCA Med OK'!$C:$C,'Itapuã Med OK'!C87) + COUNTIF('SAMU Med OK'!$C:$C,'Itapuã Med OK'!C87) + COUNTIF('ESPS Med OK'!$C:$C,'Itapuã Med OK'!C87) + COUNTIF('LACEM Med OK'!$C:$C,'Itapuã Med OK'!C87)</f>
        <v>0</v>
      </c>
    </row>
    <row r="88" spans="1:15" ht="13.5" customHeight="1">
      <c r="A88" s="38" t="s">
        <v>649</v>
      </c>
      <c r="B88" s="10"/>
      <c r="C88" s="10"/>
      <c r="D88" s="36"/>
      <c r="E88" s="36"/>
      <c r="F88" s="37"/>
      <c r="G88" s="271"/>
      <c r="H88" s="11">
        <f>SUM(H72:H87)</f>
        <v>15</v>
      </c>
      <c r="I88" s="269">
        <f>SUM(I72:I87)</f>
        <v>3528</v>
      </c>
      <c r="J88" s="35"/>
      <c r="K88" s="35"/>
      <c r="O88" s="1">
        <f>COUNTIF('Sede Med Ok'!$C:$C,'Itapuã Med OK'!C88) + COUNTIF('Barra Med OK'!$C:$C,'Itapuã Med OK'!C88) + COUNTIF('Boca do Rio Med OK'!$C:$C,'Itapuã Med OK'!C88) + COUNTIF('Brotas Med OK'!$C:$C,'Itapuã Med OK'!C88) + COUNTIF('Cabula Med OK'!$C:$C,'Itapuã Med OK'!C88) + COUNTIF('Cajazeiras Med OK'!$C:$C,'Itapuã Med OK'!C88) + COUNTIF('CH Med OK'!$C:$C,'Itapuã Med OK'!C88) + COUNTIF('Itapagipe Med OK'!$C:$C,'Itapuã Med OK'!C88) + COUNTIF('Liberdade Med OK'!$C:$C,'Itapuã Med OK'!C88) + COUNTIF('Pau da Lima Med OK'!$C:$C,'Itapuã Med OK'!C88) + COUNTIF('SCV Med OK'!$C:$C,'Itapuã Med OK'!C88) + COUNTIF('Subúrbio Med OK'!$C:$C,'Itapuã Med OK'!C88) + COUNTIF('DVIS Med OK'!$C:$C,'Itapuã Med OK'!C88) + COUNTIF('CR Med OK'!$C:$C,'Itapuã Med OK'!C88) + COUNTIF('CCZ Med OK'!$C:$C,'Itapuã Med OK'!C88) + COUNTIF('DRCA Med OK'!$C:$C,'Itapuã Med OK'!C88) + COUNTIF('SAMU Med OK'!$C:$C,'Itapuã Med OK'!C88) + COUNTIF('ESPS Med OK'!$C:$C,'Itapuã Med OK'!C88) + COUNTIF('LACEM Med OK'!$C:$C,'Itapuã Med OK'!C88)</f>
        <v>0</v>
      </c>
    </row>
    <row r="89" spans="1:15" ht="13.5" customHeight="1">
      <c r="A89" s="548"/>
      <c r="B89" s="549"/>
      <c r="C89" s="549"/>
      <c r="D89" s="549"/>
      <c r="E89" s="549"/>
      <c r="F89" s="549"/>
      <c r="G89" s="549"/>
      <c r="H89" s="549"/>
      <c r="I89" s="549"/>
      <c r="J89" s="549"/>
      <c r="K89" s="549"/>
      <c r="O89" s="1">
        <f>COUNTIF('Sede Med Ok'!$C:$C,'Itapuã Med OK'!C89) + COUNTIF('Barra Med OK'!$C:$C,'Itapuã Med OK'!C89) + COUNTIF('Boca do Rio Med OK'!$C:$C,'Itapuã Med OK'!C89) + COUNTIF('Brotas Med OK'!$C:$C,'Itapuã Med OK'!C89) + COUNTIF('Cabula Med OK'!$C:$C,'Itapuã Med OK'!C89) + COUNTIF('Cajazeiras Med OK'!$C:$C,'Itapuã Med OK'!C89) + COUNTIF('CH Med OK'!$C:$C,'Itapuã Med OK'!C89) + COUNTIF('Itapagipe Med OK'!$C:$C,'Itapuã Med OK'!C89) + COUNTIF('Liberdade Med OK'!$C:$C,'Itapuã Med OK'!C89) + COUNTIF('Pau da Lima Med OK'!$C:$C,'Itapuã Med OK'!C89) + COUNTIF('SCV Med OK'!$C:$C,'Itapuã Med OK'!C89) + COUNTIF('Subúrbio Med OK'!$C:$C,'Itapuã Med OK'!C89) + COUNTIF('DVIS Med OK'!$C:$C,'Itapuã Med OK'!C89) + COUNTIF('CR Med OK'!$C:$C,'Itapuã Med OK'!C89) + COUNTIF('CCZ Med OK'!$C:$C,'Itapuã Med OK'!C89) + COUNTIF('DRCA Med OK'!$C:$C,'Itapuã Med OK'!C89) + COUNTIF('SAMU Med OK'!$C:$C,'Itapuã Med OK'!C89) + COUNTIF('ESPS Med OK'!$C:$C,'Itapuã Med OK'!C89) + COUNTIF('LACEM Med OK'!$C:$C,'Itapuã Med OK'!C89)</f>
        <v>0</v>
      </c>
    </row>
    <row r="90" spans="1:15" ht="13.5" customHeight="1">
      <c r="A90" s="15" t="s">
        <v>18</v>
      </c>
      <c r="B90" s="61">
        <v>45553</v>
      </c>
      <c r="C90" s="14">
        <v>15352</v>
      </c>
      <c r="D90" s="61">
        <v>45658</v>
      </c>
      <c r="E90" s="61">
        <v>45687</v>
      </c>
      <c r="F90" s="114">
        <f>(E90-D90)+1</f>
        <v>30</v>
      </c>
      <c r="G90" s="225">
        <v>235</v>
      </c>
      <c r="H90" s="14">
        <v>1</v>
      </c>
      <c r="I90" s="273">
        <f>G90/30*H90*F90</f>
        <v>235</v>
      </c>
      <c r="J90" s="57" t="s">
        <v>193</v>
      </c>
      <c r="K90" s="14">
        <v>68448</v>
      </c>
      <c r="O90" s="1">
        <f>COUNTIF('Sede Med Ok'!$C:$C,'Itapuã Med OK'!C90) + COUNTIF('Barra Med OK'!$C:$C,'Itapuã Med OK'!C90) + COUNTIF('Boca do Rio Med OK'!$C:$C,'Itapuã Med OK'!C90) + COUNTIF('Brotas Med OK'!$C:$C,'Itapuã Med OK'!C90) + COUNTIF('Cabula Med OK'!$C:$C,'Itapuã Med OK'!C90) + COUNTIF('Cajazeiras Med OK'!$C:$C,'Itapuã Med OK'!C90) + COUNTIF('CH Med OK'!$C:$C,'Itapuã Med OK'!C90) + COUNTIF('Itapagipe Med OK'!$C:$C,'Itapuã Med OK'!C90) + COUNTIF('Liberdade Med OK'!$C:$C,'Itapuã Med OK'!C90) + COUNTIF('Pau da Lima Med OK'!$C:$C,'Itapuã Med OK'!C90) + COUNTIF('SCV Med OK'!$C:$C,'Itapuã Med OK'!C90) + COUNTIF('Subúrbio Med OK'!$C:$C,'Itapuã Med OK'!C90) + COUNTIF('DVIS Med OK'!$C:$C,'Itapuã Med OK'!C90) + COUNTIF('CR Med OK'!$C:$C,'Itapuã Med OK'!C90) + COUNTIF('CCZ Med OK'!$C:$C,'Itapuã Med OK'!C90) + COUNTIF('DRCA Med OK'!$C:$C,'Itapuã Med OK'!C90) + COUNTIF('SAMU Med OK'!$C:$C,'Itapuã Med OK'!C90) + COUNTIF('ESPS Med OK'!$C:$C,'Itapuã Med OK'!C90) + COUNTIF('LACEM Med OK'!$C:$C,'Itapuã Med OK'!C90)</f>
        <v>0</v>
      </c>
    </row>
    <row r="91" spans="1:15" ht="13.5" customHeight="1">
      <c r="A91" s="15" t="s">
        <v>18</v>
      </c>
      <c r="B91" s="61">
        <v>45588</v>
      </c>
      <c r="C91" s="397">
        <v>15298</v>
      </c>
      <c r="D91" s="61">
        <v>45658</v>
      </c>
      <c r="E91" s="61">
        <v>45687</v>
      </c>
      <c r="F91" s="114">
        <f>(E91-D91)+1</f>
        <v>30</v>
      </c>
      <c r="G91" s="225">
        <v>235</v>
      </c>
      <c r="H91" s="14">
        <v>1</v>
      </c>
      <c r="I91" s="273">
        <f>G91/30*H91*F91</f>
        <v>235</v>
      </c>
      <c r="J91" s="57" t="s">
        <v>303</v>
      </c>
      <c r="K91" s="14">
        <v>70342</v>
      </c>
      <c r="O91" s="1">
        <f>COUNTIF('Sede Med Ok'!$C:$C,'Itapuã Med OK'!C91) + COUNTIF('Barra Med OK'!$C:$C,'Itapuã Med OK'!C91) + COUNTIF('Boca do Rio Med OK'!$C:$C,'Itapuã Med OK'!C91) + COUNTIF('Brotas Med OK'!$C:$C,'Itapuã Med OK'!C91) + COUNTIF('Cabula Med OK'!$C:$C,'Itapuã Med OK'!C91) + COUNTIF('Cajazeiras Med OK'!$C:$C,'Itapuã Med OK'!C91) + COUNTIF('CH Med OK'!$C:$C,'Itapuã Med OK'!C91) + COUNTIF('Itapagipe Med OK'!$C:$C,'Itapuã Med OK'!C91) + COUNTIF('Liberdade Med OK'!$C:$C,'Itapuã Med OK'!C91) + COUNTIF('Pau da Lima Med OK'!$C:$C,'Itapuã Med OK'!C91) + COUNTIF('SCV Med OK'!$C:$C,'Itapuã Med OK'!C91) + COUNTIF('Subúrbio Med OK'!$C:$C,'Itapuã Med OK'!C91) + COUNTIF('DVIS Med OK'!$C:$C,'Itapuã Med OK'!C91) + COUNTIF('CR Med OK'!$C:$C,'Itapuã Med OK'!C91) + COUNTIF('CCZ Med OK'!$C:$C,'Itapuã Med OK'!C91) + COUNTIF('DRCA Med OK'!$C:$C,'Itapuã Med OK'!C91) + COUNTIF('SAMU Med OK'!$C:$C,'Itapuã Med OK'!C91) + COUNTIF('ESPS Med OK'!$C:$C,'Itapuã Med OK'!C91) + COUNTIF('LACEM Med OK'!$C:$C,'Itapuã Med OK'!C91)</f>
        <v>0</v>
      </c>
    </row>
    <row r="92" spans="1:15" ht="13.5" customHeight="1">
      <c r="A92" s="15"/>
      <c r="B92" s="61"/>
      <c r="C92" s="69"/>
      <c r="D92" s="61"/>
      <c r="E92" s="61"/>
      <c r="F92" s="42"/>
      <c r="G92" s="276"/>
      <c r="H92" s="14"/>
      <c r="I92" s="273">
        <f>G92/30*H92*F92</f>
        <v>0</v>
      </c>
      <c r="J92" s="64"/>
      <c r="K92" s="64"/>
      <c r="O92" s="1">
        <f>COUNTIF('Sede Med Ok'!$C:$C,'Itapuã Med OK'!C92) + COUNTIF('Barra Med OK'!$C:$C,'Itapuã Med OK'!C92) + COUNTIF('Boca do Rio Med OK'!$C:$C,'Itapuã Med OK'!C92) + COUNTIF('Brotas Med OK'!$C:$C,'Itapuã Med OK'!C92) + COUNTIF('Cabula Med OK'!$C:$C,'Itapuã Med OK'!C92) + COUNTIF('Cajazeiras Med OK'!$C:$C,'Itapuã Med OK'!C92) + COUNTIF('CH Med OK'!$C:$C,'Itapuã Med OK'!C92) + COUNTIF('Itapagipe Med OK'!$C:$C,'Itapuã Med OK'!C92) + COUNTIF('Liberdade Med OK'!$C:$C,'Itapuã Med OK'!C92) + COUNTIF('Pau da Lima Med OK'!$C:$C,'Itapuã Med OK'!C92) + COUNTIF('SCV Med OK'!$C:$C,'Itapuã Med OK'!C92) + COUNTIF('Subúrbio Med OK'!$C:$C,'Itapuã Med OK'!C92) + COUNTIF('DVIS Med OK'!$C:$C,'Itapuã Med OK'!C92) + COUNTIF('CR Med OK'!$C:$C,'Itapuã Med OK'!C92) + COUNTIF('CCZ Med OK'!$C:$C,'Itapuã Med OK'!C92) + COUNTIF('DRCA Med OK'!$C:$C,'Itapuã Med OK'!C92) + COUNTIF('SAMU Med OK'!$C:$C,'Itapuã Med OK'!C92) + COUNTIF('ESPS Med OK'!$C:$C,'Itapuã Med OK'!C92) + COUNTIF('LACEM Med OK'!$C:$C,'Itapuã Med OK'!C92)</f>
        <v>0</v>
      </c>
    </row>
    <row r="93" spans="1:15" ht="13.5" customHeight="1">
      <c r="A93" s="38" t="s">
        <v>648</v>
      </c>
      <c r="B93" s="10"/>
      <c r="C93" s="10"/>
      <c r="D93" s="36"/>
      <c r="E93" s="36"/>
      <c r="F93" s="37"/>
      <c r="G93" s="271"/>
      <c r="H93" s="11">
        <f>SUM(H90:H92)</f>
        <v>2</v>
      </c>
      <c r="I93" s="269">
        <f>SUM(I90:I92)</f>
        <v>470</v>
      </c>
      <c r="J93" s="35"/>
      <c r="K93" s="35"/>
      <c r="O93" s="1">
        <f>COUNTIF('Sede Med Ok'!$C:$C,'Itapuã Med OK'!C93) + COUNTIF('Barra Med OK'!$C:$C,'Itapuã Med OK'!C93) + COUNTIF('Boca do Rio Med OK'!$C:$C,'Itapuã Med OK'!C93) + COUNTIF('Brotas Med OK'!$C:$C,'Itapuã Med OK'!C93) + COUNTIF('Cabula Med OK'!$C:$C,'Itapuã Med OK'!C93) + COUNTIF('Cajazeiras Med OK'!$C:$C,'Itapuã Med OK'!C93) + COUNTIF('CH Med OK'!$C:$C,'Itapuã Med OK'!C93) + COUNTIF('Itapagipe Med OK'!$C:$C,'Itapuã Med OK'!C93) + COUNTIF('Liberdade Med OK'!$C:$C,'Itapuã Med OK'!C93) + COUNTIF('Pau da Lima Med OK'!$C:$C,'Itapuã Med OK'!C93) + COUNTIF('SCV Med OK'!$C:$C,'Itapuã Med OK'!C93) + COUNTIF('Subúrbio Med OK'!$C:$C,'Itapuã Med OK'!C93) + COUNTIF('DVIS Med OK'!$C:$C,'Itapuã Med OK'!C93) + COUNTIF('CR Med OK'!$C:$C,'Itapuã Med OK'!C93) + COUNTIF('CCZ Med OK'!$C:$C,'Itapuã Med OK'!C93) + COUNTIF('DRCA Med OK'!$C:$C,'Itapuã Med OK'!C93) + COUNTIF('SAMU Med OK'!$C:$C,'Itapuã Med OK'!C93) + COUNTIF('ESPS Med OK'!$C:$C,'Itapuã Med OK'!C93) + COUNTIF('LACEM Med OK'!$C:$C,'Itapuã Med OK'!C93)</f>
        <v>0</v>
      </c>
    </row>
    <row r="94" spans="1:15" ht="13.5" customHeight="1">
      <c r="D94" s="20"/>
      <c r="E94" s="20"/>
      <c r="F94" s="19"/>
      <c r="G94" s="7"/>
      <c r="I94" s="270"/>
      <c r="J94" s="26"/>
      <c r="O94" s="1">
        <f>COUNTIF('Sede Med Ok'!$C:$C,'Itapuã Med OK'!C94) + COUNTIF('Barra Med OK'!$C:$C,'Itapuã Med OK'!C94) + COUNTIF('Boca do Rio Med OK'!$C:$C,'Itapuã Med OK'!C94) + COUNTIF('Brotas Med OK'!$C:$C,'Itapuã Med OK'!C94) + COUNTIF('Cabula Med OK'!$C:$C,'Itapuã Med OK'!C94) + COUNTIF('Cajazeiras Med OK'!$C:$C,'Itapuã Med OK'!C94) + COUNTIF('CH Med OK'!$C:$C,'Itapuã Med OK'!C94) + COUNTIF('Itapagipe Med OK'!$C:$C,'Itapuã Med OK'!C94) + COUNTIF('Liberdade Med OK'!$C:$C,'Itapuã Med OK'!C94) + COUNTIF('Pau da Lima Med OK'!$C:$C,'Itapuã Med OK'!C94) + COUNTIF('SCV Med OK'!$C:$C,'Itapuã Med OK'!C94) + COUNTIF('Subúrbio Med OK'!$C:$C,'Itapuã Med OK'!C94) + COUNTIF('DVIS Med OK'!$C:$C,'Itapuã Med OK'!C94) + COUNTIF('CR Med OK'!$C:$C,'Itapuã Med OK'!C94) + COUNTIF('CCZ Med OK'!$C:$C,'Itapuã Med OK'!C94) + COUNTIF('DRCA Med OK'!$C:$C,'Itapuã Med OK'!C94) + COUNTIF('SAMU Med OK'!$C:$C,'Itapuã Med OK'!C94) + COUNTIF('ESPS Med OK'!$C:$C,'Itapuã Med OK'!C94) + COUNTIF('LACEM Med OK'!$C:$C,'Itapuã Med OK'!C94)</f>
        <v>0</v>
      </c>
    </row>
    <row r="95" spans="1:15" ht="13.5" customHeight="1">
      <c r="A95" s="15" t="s">
        <v>18</v>
      </c>
      <c r="B95" s="61">
        <v>45684</v>
      </c>
      <c r="C95" s="104">
        <v>15213</v>
      </c>
      <c r="D95" s="61">
        <v>45684</v>
      </c>
      <c r="E95" s="61">
        <v>45687</v>
      </c>
      <c r="F95" s="42">
        <f t="shared" ref="F95:F127" si="8">(E95-D95)+1</f>
        <v>4</v>
      </c>
      <c r="G95" s="225">
        <v>235</v>
      </c>
      <c r="H95" s="465">
        <v>1</v>
      </c>
      <c r="I95" s="273">
        <f>G95/30*H95*F95</f>
        <v>31.333333333333332</v>
      </c>
      <c r="J95" s="64" t="s">
        <v>569</v>
      </c>
      <c r="K95" s="465">
        <v>74432</v>
      </c>
    </row>
    <row r="96" spans="1:15" ht="13.5" customHeight="1">
      <c r="A96" s="15" t="s">
        <v>18</v>
      </c>
      <c r="B96" s="61">
        <v>45556</v>
      </c>
      <c r="C96" s="14">
        <v>13477</v>
      </c>
      <c r="D96" s="61">
        <v>45658</v>
      </c>
      <c r="E96" s="61">
        <v>45687</v>
      </c>
      <c r="F96" s="42">
        <f t="shared" si="8"/>
        <v>30</v>
      </c>
      <c r="G96" s="225">
        <v>235</v>
      </c>
      <c r="H96" s="14">
        <v>1</v>
      </c>
      <c r="I96" s="273">
        <f>G96/30*H96*F96</f>
        <v>235</v>
      </c>
      <c r="J96" s="64" t="s">
        <v>647</v>
      </c>
      <c r="K96" s="14">
        <v>68772</v>
      </c>
      <c r="O96" s="1">
        <f>COUNTIF('Sede Med Ok'!$C:$C,'Itapuã Med OK'!C96) + COUNTIF('Barra Med OK'!$C:$C,'Itapuã Med OK'!C96) + COUNTIF('Boca do Rio Med OK'!$C:$C,'Itapuã Med OK'!C96) + COUNTIF('Brotas Med OK'!$C:$C,'Itapuã Med OK'!C96) + COUNTIF('Cabula Med OK'!$C:$C,'Itapuã Med OK'!C96) + COUNTIF('Cajazeiras Med OK'!$C:$C,'Itapuã Med OK'!C96) + COUNTIF('CH Med OK'!$C:$C,'Itapuã Med OK'!C96) + COUNTIF('Itapagipe Med OK'!$C:$C,'Itapuã Med OK'!C96) + COUNTIF('Liberdade Med OK'!$C:$C,'Itapuã Med OK'!C96) + COUNTIF('Pau da Lima Med OK'!$C:$C,'Itapuã Med OK'!C96) + COUNTIF('SCV Med OK'!$C:$C,'Itapuã Med OK'!C96) + COUNTIF('Subúrbio Med OK'!$C:$C,'Itapuã Med OK'!C96) + COUNTIF('DVIS Med OK'!$C:$C,'Itapuã Med OK'!C96) + COUNTIF('CR Med OK'!$C:$C,'Itapuã Med OK'!C96) + COUNTIF('CCZ Med OK'!$C:$C,'Itapuã Med OK'!C96) + COUNTIF('DRCA Med OK'!$C:$C,'Itapuã Med OK'!C96) + COUNTIF('SAMU Med OK'!$C:$C,'Itapuã Med OK'!C96) + COUNTIF('ESPS Med OK'!$C:$C,'Itapuã Med OK'!C96) + COUNTIF('LACEM Med OK'!$C:$C,'Itapuã Med OK'!C96)</f>
        <v>0</v>
      </c>
    </row>
    <row r="97" spans="1:15" ht="13.5" customHeight="1">
      <c r="A97" s="15" t="s">
        <v>18</v>
      </c>
      <c r="B97" s="61">
        <v>45556</v>
      </c>
      <c r="C97" s="14">
        <v>14150</v>
      </c>
      <c r="D97" s="61">
        <v>45658</v>
      </c>
      <c r="E97" s="61">
        <v>45687</v>
      </c>
      <c r="F97" s="42">
        <f t="shared" si="8"/>
        <v>30</v>
      </c>
      <c r="G97" s="225">
        <v>235</v>
      </c>
      <c r="H97" s="14">
        <v>1</v>
      </c>
      <c r="I97" s="273">
        <f>G97/30*H97*F97</f>
        <v>235</v>
      </c>
      <c r="J97" s="64" t="s">
        <v>630</v>
      </c>
      <c r="K97" s="14">
        <v>68772</v>
      </c>
      <c r="O97" s="1">
        <f>COUNTIF('Sede Med Ok'!$C:$C,'Itapuã Med OK'!C97) + COUNTIF('Barra Med OK'!$C:$C,'Itapuã Med OK'!C97) + COUNTIF('Boca do Rio Med OK'!$C:$C,'Itapuã Med OK'!C97) + COUNTIF('Brotas Med OK'!$C:$C,'Itapuã Med OK'!C97) + COUNTIF('Cabula Med OK'!$C:$C,'Itapuã Med OK'!C97) + COUNTIF('Cajazeiras Med OK'!$C:$C,'Itapuã Med OK'!C97) + COUNTIF('CH Med OK'!$C:$C,'Itapuã Med OK'!C97) + COUNTIF('Itapagipe Med OK'!$C:$C,'Itapuã Med OK'!C97) + COUNTIF('Liberdade Med OK'!$C:$C,'Itapuã Med OK'!C97) + COUNTIF('Pau da Lima Med OK'!$C:$C,'Itapuã Med OK'!C97) + COUNTIF('SCV Med OK'!$C:$C,'Itapuã Med OK'!C97) + COUNTIF('Subúrbio Med OK'!$C:$C,'Itapuã Med OK'!C97) + COUNTIF('DVIS Med OK'!$C:$C,'Itapuã Med OK'!C97) + COUNTIF('CR Med OK'!$C:$C,'Itapuã Med OK'!C97) + COUNTIF('CCZ Med OK'!$C:$C,'Itapuã Med OK'!C97) + COUNTIF('DRCA Med OK'!$C:$C,'Itapuã Med OK'!C97) + COUNTIF('SAMU Med OK'!$C:$C,'Itapuã Med OK'!C97) + COUNTIF('ESPS Med OK'!$C:$C,'Itapuã Med OK'!C97) + COUNTIF('LACEM Med OK'!$C:$C,'Itapuã Med OK'!C97)</f>
        <v>0</v>
      </c>
    </row>
    <row r="98" spans="1:15" ht="13.5" customHeight="1">
      <c r="A98" s="15" t="s">
        <v>18</v>
      </c>
      <c r="B98" s="61">
        <v>45536</v>
      </c>
      <c r="C98" s="14">
        <v>10896</v>
      </c>
      <c r="D98" s="61">
        <v>45658</v>
      </c>
      <c r="E98" s="61">
        <v>45687</v>
      </c>
      <c r="F98" s="42">
        <f t="shared" si="8"/>
        <v>30</v>
      </c>
      <c r="G98" s="225">
        <v>235</v>
      </c>
      <c r="H98" s="14">
        <v>1</v>
      </c>
      <c r="I98" s="273">
        <v>235</v>
      </c>
      <c r="J98" s="64" t="s">
        <v>646</v>
      </c>
      <c r="K98" s="14"/>
      <c r="O98" s="1">
        <f>COUNTIF('Sede Med Ok'!$C:$C,'Itapuã Med OK'!C98) + COUNTIF('Barra Med OK'!$C:$C,'Itapuã Med OK'!C98) + COUNTIF('Boca do Rio Med OK'!$C:$C,'Itapuã Med OK'!C98) + COUNTIF('Brotas Med OK'!$C:$C,'Itapuã Med OK'!C98) + COUNTIF('Cabula Med OK'!$C:$C,'Itapuã Med OK'!C98) + COUNTIF('Cajazeiras Med OK'!$C:$C,'Itapuã Med OK'!C98) + COUNTIF('CH Med OK'!$C:$C,'Itapuã Med OK'!C98) + COUNTIF('Itapagipe Med OK'!$C:$C,'Itapuã Med OK'!C98) + COUNTIF('Liberdade Med OK'!$C:$C,'Itapuã Med OK'!C98) + COUNTIF('Pau da Lima Med OK'!$C:$C,'Itapuã Med OK'!C98) + COUNTIF('SCV Med OK'!$C:$C,'Itapuã Med OK'!C98) + COUNTIF('Subúrbio Med OK'!$C:$C,'Itapuã Med OK'!C98) + COUNTIF('DVIS Med OK'!$C:$C,'Itapuã Med OK'!C98) + COUNTIF('CR Med OK'!$C:$C,'Itapuã Med OK'!C98) + COUNTIF('CCZ Med OK'!$C:$C,'Itapuã Med OK'!C98) + COUNTIF('DRCA Med OK'!$C:$C,'Itapuã Med OK'!C98) + COUNTIF('SAMU Med OK'!$C:$C,'Itapuã Med OK'!C98) + COUNTIF('ESPS Med OK'!$C:$C,'Itapuã Med OK'!C98) + COUNTIF('LACEM Med OK'!$C:$C,'Itapuã Med OK'!C98)</f>
        <v>0</v>
      </c>
    </row>
    <row r="99" spans="1:15" ht="13.5" customHeight="1">
      <c r="A99" s="15" t="s">
        <v>18</v>
      </c>
      <c r="B99" s="61">
        <v>45536</v>
      </c>
      <c r="C99" s="14">
        <v>249</v>
      </c>
      <c r="D99" s="61">
        <v>45658</v>
      </c>
      <c r="E99" s="61">
        <v>45687</v>
      </c>
      <c r="F99" s="42">
        <f t="shared" si="8"/>
        <v>30</v>
      </c>
      <c r="G99" s="225">
        <v>235</v>
      </c>
      <c r="H99" s="14">
        <v>1</v>
      </c>
      <c r="I99" s="273">
        <f t="shared" ref="I99:I127" si="9">G99/30*H99*F99</f>
        <v>235</v>
      </c>
      <c r="J99" s="64" t="s">
        <v>645</v>
      </c>
      <c r="K99" s="14"/>
      <c r="O99" s="1">
        <f>COUNTIF('Sede Med Ok'!$C:$C,'Itapuã Med OK'!C99) + COUNTIF('Barra Med OK'!$C:$C,'Itapuã Med OK'!C99) + COUNTIF('Boca do Rio Med OK'!$C:$C,'Itapuã Med OK'!C99) + COUNTIF('Brotas Med OK'!$C:$C,'Itapuã Med OK'!C99) + COUNTIF('Cabula Med OK'!$C:$C,'Itapuã Med OK'!C99) + COUNTIF('Cajazeiras Med OK'!$C:$C,'Itapuã Med OK'!C99) + COUNTIF('CH Med OK'!$C:$C,'Itapuã Med OK'!C99) + COUNTIF('Itapagipe Med OK'!$C:$C,'Itapuã Med OK'!C99) + COUNTIF('Liberdade Med OK'!$C:$C,'Itapuã Med OK'!C99) + COUNTIF('Pau da Lima Med OK'!$C:$C,'Itapuã Med OK'!C99) + COUNTIF('SCV Med OK'!$C:$C,'Itapuã Med OK'!C99) + COUNTIF('Subúrbio Med OK'!$C:$C,'Itapuã Med OK'!C99) + COUNTIF('DVIS Med OK'!$C:$C,'Itapuã Med OK'!C99) + COUNTIF('CR Med OK'!$C:$C,'Itapuã Med OK'!C99) + COUNTIF('CCZ Med OK'!$C:$C,'Itapuã Med OK'!C99) + COUNTIF('DRCA Med OK'!$C:$C,'Itapuã Med OK'!C99) + COUNTIF('SAMU Med OK'!$C:$C,'Itapuã Med OK'!C99) + COUNTIF('ESPS Med OK'!$C:$C,'Itapuã Med OK'!C99) + COUNTIF('LACEM Med OK'!$C:$C,'Itapuã Med OK'!C99)</f>
        <v>0</v>
      </c>
    </row>
    <row r="100" spans="1:15" ht="13.5" customHeight="1">
      <c r="A100" s="15" t="s">
        <v>18</v>
      </c>
      <c r="B100" s="61">
        <v>45536</v>
      </c>
      <c r="C100" s="14">
        <v>9960</v>
      </c>
      <c r="D100" s="61">
        <v>45658</v>
      </c>
      <c r="E100" s="61">
        <v>45687</v>
      </c>
      <c r="F100" s="42">
        <f t="shared" si="8"/>
        <v>30</v>
      </c>
      <c r="G100" s="225">
        <v>235</v>
      </c>
      <c r="H100" s="14">
        <v>1</v>
      </c>
      <c r="I100" s="273">
        <f t="shared" si="9"/>
        <v>235</v>
      </c>
      <c r="J100" s="56" t="s">
        <v>644</v>
      </c>
      <c r="K100" s="15"/>
      <c r="O100" s="1">
        <f>COUNTIF('Sede Med Ok'!$C:$C,'Itapuã Med OK'!C100) + COUNTIF('Barra Med OK'!$C:$C,'Itapuã Med OK'!C100) + COUNTIF('Boca do Rio Med OK'!$C:$C,'Itapuã Med OK'!C100) + COUNTIF('Brotas Med OK'!$C:$C,'Itapuã Med OK'!C100) + COUNTIF('Cabula Med OK'!$C:$C,'Itapuã Med OK'!C100) + COUNTIF('Cajazeiras Med OK'!$C:$C,'Itapuã Med OK'!C100) + COUNTIF('CH Med OK'!$C:$C,'Itapuã Med OK'!C100) + COUNTIF('Itapagipe Med OK'!$C:$C,'Itapuã Med OK'!C100) + COUNTIF('Liberdade Med OK'!$C:$C,'Itapuã Med OK'!C100) + COUNTIF('Pau da Lima Med OK'!$C:$C,'Itapuã Med OK'!C100) + COUNTIF('SCV Med OK'!$C:$C,'Itapuã Med OK'!C100) + COUNTIF('Subúrbio Med OK'!$C:$C,'Itapuã Med OK'!C100) + COUNTIF('DVIS Med OK'!$C:$C,'Itapuã Med OK'!C100) + COUNTIF('CR Med OK'!$C:$C,'Itapuã Med OK'!C100) + COUNTIF('CCZ Med OK'!$C:$C,'Itapuã Med OK'!C100) + COUNTIF('DRCA Med OK'!$C:$C,'Itapuã Med OK'!C100) + COUNTIF('SAMU Med OK'!$C:$C,'Itapuã Med OK'!C100) + COUNTIF('ESPS Med OK'!$C:$C,'Itapuã Med OK'!C100) + COUNTIF('LACEM Med OK'!$C:$C,'Itapuã Med OK'!C100)</f>
        <v>0</v>
      </c>
    </row>
    <row r="101" spans="1:15" ht="13.5" customHeight="1">
      <c r="A101" s="15" t="s">
        <v>18</v>
      </c>
      <c r="B101" s="61">
        <v>45536</v>
      </c>
      <c r="C101" s="14">
        <v>10179</v>
      </c>
      <c r="D101" s="61">
        <v>45658</v>
      </c>
      <c r="E101" s="61">
        <v>45687</v>
      </c>
      <c r="F101" s="42">
        <f t="shared" si="8"/>
        <v>30</v>
      </c>
      <c r="G101" s="225">
        <v>235</v>
      </c>
      <c r="H101" s="14">
        <v>1</v>
      </c>
      <c r="I101" s="273">
        <f t="shared" si="9"/>
        <v>235</v>
      </c>
      <c r="J101" s="56" t="s">
        <v>643</v>
      </c>
      <c r="K101" s="15"/>
      <c r="O101" s="1">
        <f>COUNTIF('Sede Med Ok'!$C:$C,'Itapuã Med OK'!C101) + COUNTIF('Barra Med OK'!$C:$C,'Itapuã Med OK'!C101) + COUNTIF('Boca do Rio Med OK'!$C:$C,'Itapuã Med OK'!C101) + COUNTIF('Brotas Med OK'!$C:$C,'Itapuã Med OK'!C101) + COUNTIF('Cabula Med OK'!$C:$C,'Itapuã Med OK'!C101) + COUNTIF('Cajazeiras Med OK'!$C:$C,'Itapuã Med OK'!C101) + COUNTIF('CH Med OK'!$C:$C,'Itapuã Med OK'!C101) + COUNTIF('Itapagipe Med OK'!$C:$C,'Itapuã Med OK'!C101) + COUNTIF('Liberdade Med OK'!$C:$C,'Itapuã Med OK'!C101) + COUNTIF('Pau da Lima Med OK'!$C:$C,'Itapuã Med OK'!C101) + COUNTIF('SCV Med OK'!$C:$C,'Itapuã Med OK'!C101) + COUNTIF('Subúrbio Med OK'!$C:$C,'Itapuã Med OK'!C101) + COUNTIF('DVIS Med OK'!$C:$C,'Itapuã Med OK'!C101) + COUNTIF('CR Med OK'!$C:$C,'Itapuã Med OK'!C101) + COUNTIF('CCZ Med OK'!$C:$C,'Itapuã Med OK'!C101) + COUNTIF('DRCA Med OK'!$C:$C,'Itapuã Med OK'!C101) + COUNTIF('SAMU Med OK'!$C:$C,'Itapuã Med OK'!C101) + COUNTIF('ESPS Med OK'!$C:$C,'Itapuã Med OK'!C101) + COUNTIF('LACEM Med OK'!$C:$C,'Itapuã Med OK'!C101)</f>
        <v>0</v>
      </c>
    </row>
    <row r="102" spans="1:15" ht="13.5" customHeight="1">
      <c r="A102" s="15" t="s">
        <v>18</v>
      </c>
      <c r="B102" s="61">
        <v>45536</v>
      </c>
      <c r="C102" s="14">
        <v>10871</v>
      </c>
      <c r="D102" s="61">
        <v>45658</v>
      </c>
      <c r="E102" s="61">
        <v>45687</v>
      </c>
      <c r="F102" s="42">
        <f t="shared" si="8"/>
        <v>30</v>
      </c>
      <c r="G102" s="225">
        <v>235</v>
      </c>
      <c r="H102" s="14">
        <v>1</v>
      </c>
      <c r="I102" s="273">
        <f t="shared" si="9"/>
        <v>235</v>
      </c>
      <c r="J102" s="56" t="s">
        <v>642</v>
      </c>
      <c r="K102" s="15"/>
      <c r="O102" s="1">
        <f>COUNTIF('Sede Med Ok'!$C:$C,'Itapuã Med OK'!C102) + COUNTIF('Barra Med OK'!$C:$C,'Itapuã Med OK'!C102) + COUNTIF('Boca do Rio Med OK'!$C:$C,'Itapuã Med OK'!C102) + COUNTIF('Brotas Med OK'!$C:$C,'Itapuã Med OK'!C102) + COUNTIF('Cabula Med OK'!$C:$C,'Itapuã Med OK'!C102) + COUNTIF('Cajazeiras Med OK'!$C:$C,'Itapuã Med OK'!C102) + COUNTIF('CH Med OK'!$C:$C,'Itapuã Med OK'!C102) + COUNTIF('Itapagipe Med OK'!$C:$C,'Itapuã Med OK'!C102) + COUNTIF('Liberdade Med OK'!$C:$C,'Itapuã Med OK'!C102) + COUNTIF('Pau da Lima Med OK'!$C:$C,'Itapuã Med OK'!C102) + COUNTIF('SCV Med OK'!$C:$C,'Itapuã Med OK'!C102) + COUNTIF('Subúrbio Med OK'!$C:$C,'Itapuã Med OK'!C102) + COUNTIF('DVIS Med OK'!$C:$C,'Itapuã Med OK'!C102) + COUNTIF('CR Med OK'!$C:$C,'Itapuã Med OK'!C102) + COUNTIF('CCZ Med OK'!$C:$C,'Itapuã Med OK'!C102) + COUNTIF('DRCA Med OK'!$C:$C,'Itapuã Med OK'!C102) + COUNTIF('SAMU Med OK'!$C:$C,'Itapuã Med OK'!C102) + COUNTIF('ESPS Med OK'!$C:$C,'Itapuã Med OK'!C102) + COUNTIF('LACEM Med OK'!$C:$C,'Itapuã Med OK'!C102)</f>
        <v>0</v>
      </c>
    </row>
    <row r="103" spans="1:15" ht="13.5" customHeight="1">
      <c r="A103" s="15" t="s">
        <v>18</v>
      </c>
      <c r="B103" s="61">
        <v>45536</v>
      </c>
      <c r="C103" s="14">
        <v>10895</v>
      </c>
      <c r="D103" s="61">
        <v>45658</v>
      </c>
      <c r="E103" s="61">
        <v>45687</v>
      </c>
      <c r="F103" s="42">
        <f t="shared" si="8"/>
        <v>30</v>
      </c>
      <c r="G103" s="225">
        <v>235</v>
      </c>
      <c r="H103" s="14">
        <v>1</v>
      </c>
      <c r="I103" s="273">
        <f t="shared" si="9"/>
        <v>235</v>
      </c>
      <c r="J103" s="56" t="s">
        <v>641</v>
      </c>
      <c r="K103" s="15"/>
      <c r="O103" s="1">
        <f>COUNTIF('Sede Med Ok'!$C:$C,'Itapuã Med OK'!C103) + COUNTIF('Barra Med OK'!$C:$C,'Itapuã Med OK'!C103) + COUNTIF('Boca do Rio Med OK'!$C:$C,'Itapuã Med OK'!C103) + COUNTIF('Brotas Med OK'!$C:$C,'Itapuã Med OK'!C103) + COUNTIF('Cabula Med OK'!$C:$C,'Itapuã Med OK'!C103) + COUNTIF('Cajazeiras Med OK'!$C:$C,'Itapuã Med OK'!C103) + COUNTIF('CH Med OK'!$C:$C,'Itapuã Med OK'!C103) + COUNTIF('Itapagipe Med OK'!$C:$C,'Itapuã Med OK'!C103) + COUNTIF('Liberdade Med OK'!$C:$C,'Itapuã Med OK'!C103) + COUNTIF('Pau da Lima Med OK'!$C:$C,'Itapuã Med OK'!C103) + COUNTIF('SCV Med OK'!$C:$C,'Itapuã Med OK'!C103) + COUNTIF('Subúrbio Med OK'!$C:$C,'Itapuã Med OK'!C103) + COUNTIF('DVIS Med OK'!$C:$C,'Itapuã Med OK'!C103) + COUNTIF('CR Med OK'!$C:$C,'Itapuã Med OK'!C103) + COUNTIF('CCZ Med OK'!$C:$C,'Itapuã Med OK'!C103) + COUNTIF('DRCA Med OK'!$C:$C,'Itapuã Med OK'!C103) + COUNTIF('SAMU Med OK'!$C:$C,'Itapuã Med OK'!C103) + COUNTIF('ESPS Med OK'!$C:$C,'Itapuã Med OK'!C103) + COUNTIF('LACEM Med OK'!$C:$C,'Itapuã Med OK'!C103)</f>
        <v>0</v>
      </c>
    </row>
    <row r="104" spans="1:15" ht="13.5" customHeight="1">
      <c r="A104" s="15" t="s">
        <v>18</v>
      </c>
      <c r="B104" s="61">
        <v>45536</v>
      </c>
      <c r="C104" s="14">
        <v>13232</v>
      </c>
      <c r="D104" s="61">
        <v>45658</v>
      </c>
      <c r="E104" s="61">
        <v>45687</v>
      </c>
      <c r="F104" s="42">
        <f t="shared" si="8"/>
        <v>30</v>
      </c>
      <c r="G104" s="225">
        <v>235</v>
      </c>
      <c r="H104" s="14">
        <v>1</v>
      </c>
      <c r="I104" s="273">
        <f t="shared" si="9"/>
        <v>235</v>
      </c>
      <c r="J104" s="56" t="s">
        <v>640</v>
      </c>
      <c r="K104" s="15"/>
      <c r="O104" s="1">
        <f>COUNTIF('Sede Med Ok'!$C:$C,'Itapuã Med OK'!C104) + COUNTIF('Barra Med OK'!$C:$C,'Itapuã Med OK'!C104) + COUNTIF('Boca do Rio Med OK'!$C:$C,'Itapuã Med OK'!C104) + COUNTIF('Brotas Med OK'!$C:$C,'Itapuã Med OK'!C104) + COUNTIF('Cabula Med OK'!$C:$C,'Itapuã Med OK'!C104) + COUNTIF('Cajazeiras Med OK'!$C:$C,'Itapuã Med OK'!C104) + COUNTIF('CH Med OK'!$C:$C,'Itapuã Med OK'!C104) + COUNTIF('Itapagipe Med OK'!$C:$C,'Itapuã Med OK'!C104) + COUNTIF('Liberdade Med OK'!$C:$C,'Itapuã Med OK'!C104) + COUNTIF('Pau da Lima Med OK'!$C:$C,'Itapuã Med OK'!C104) + COUNTIF('SCV Med OK'!$C:$C,'Itapuã Med OK'!C104) + COUNTIF('Subúrbio Med OK'!$C:$C,'Itapuã Med OK'!C104) + COUNTIF('DVIS Med OK'!$C:$C,'Itapuã Med OK'!C104) + COUNTIF('CR Med OK'!$C:$C,'Itapuã Med OK'!C104) + COUNTIF('CCZ Med OK'!$C:$C,'Itapuã Med OK'!C104) + COUNTIF('DRCA Med OK'!$C:$C,'Itapuã Med OK'!C104) + COUNTIF('SAMU Med OK'!$C:$C,'Itapuã Med OK'!C104) + COUNTIF('ESPS Med OK'!$C:$C,'Itapuã Med OK'!C104) + COUNTIF('LACEM Med OK'!$C:$C,'Itapuã Med OK'!C104)</f>
        <v>0</v>
      </c>
    </row>
    <row r="105" spans="1:15" ht="13.5" customHeight="1">
      <c r="A105" s="15" t="s">
        <v>18</v>
      </c>
      <c r="B105" s="61">
        <v>45536</v>
      </c>
      <c r="C105" s="14">
        <v>10872</v>
      </c>
      <c r="D105" s="61">
        <v>45658</v>
      </c>
      <c r="E105" s="61">
        <v>45687</v>
      </c>
      <c r="F105" s="42">
        <f t="shared" si="8"/>
        <v>30</v>
      </c>
      <c r="G105" s="225">
        <v>235</v>
      </c>
      <c r="H105" s="14">
        <v>1</v>
      </c>
      <c r="I105" s="273">
        <f t="shared" si="9"/>
        <v>235</v>
      </c>
      <c r="J105" s="56" t="s">
        <v>210</v>
      </c>
      <c r="K105" s="15"/>
      <c r="O105" s="1">
        <f>COUNTIF('Sede Med Ok'!$C:$C,'Itapuã Med OK'!C105) + COUNTIF('Barra Med OK'!$C:$C,'Itapuã Med OK'!C105) + COUNTIF('Boca do Rio Med OK'!$C:$C,'Itapuã Med OK'!C105) + COUNTIF('Brotas Med OK'!$C:$C,'Itapuã Med OK'!C105) + COUNTIF('Cabula Med OK'!$C:$C,'Itapuã Med OK'!C105) + COUNTIF('Cajazeiras Med OK'!$C:$C,'Itapuã Med OK'!C105) + COUNTIF('CH Med OK'!$C:$C,'Itapuã Med OK'!C105) + COUNTIF('Itapagipe Med OK'!$C:$C,'Itapuã Med OK'!C105) + COUNTIF('Liberdade Med OK'!$C:$C,'Itapuã Med OK'!C105) + COUNTIF('Pau da Lima Med OK'!$C:$C,'Itapuã Med OK'!C105) + COUNTIF('SCV Med OK'!$C:$C,'Itapuã Med OK'!C105) + COUNTIF('Subúrbio Med OK'!$C:$C,'Itapuã Med OK'!C105) + COUNTIF('DVIS Med OK'!$C:$C,'Itapuã Med OK'!C105) + COUNTIF('CR Med OK'!$C:$C,'Itapuã Med OK'!C105) + COUNTIF('CCZ Med OK'!$C:$C,'Itapuã Med OK'!C105) + COUNTIF('DRCA Med OK'!$C:$C,'Itapuã Med OK'!C105) + COUNTIF('SAMU Med OK'!$C:$C,'Itapuã Med OK'!C105) + COUNTIF('ESPS Med OK'!$C:$C,'Itapuã Med OK'!C105) + COUNTIF('LACEM Med OK'!$C:$C,'Itapuã Med OK'!C105)</f>
        <v>0</v>
      </c>
    </row>
    <row r="106" spans="1:15" ht="13.5" customHeight="1">
      <c r="A106" s="15" t="s">
        <v>18</v>
      </c>
      <c r="B106" s="61">
        <v>45536</v>
      </c>
      <c r="C106" s="14">
        <v>10873</v>
      </c>
      <c r="D106" s="61">
        <v>45658</v>
      </c>
      <c r="E106" s="61">
        <v>45687</v>
      </c>
      <c r="F106" s="42">
        <f t="shared" si="8"/>
        <v>30</v>
      </c>
      <c r="G106" s="225">
        <v>235</v>
      </c>
      <c r="H106" s="14">
        <v>1</v>
      </c>
      <c r="I106" s="273">
        <f t="shared" si="9"/>
        <v>235</v>
      </c>
      <c r="J106" s="56" t="s">
        <v>639</v>
      </c>
      <c r="K106" s="15"/>
      <c r="O106" s="1">
        <f>COUNTIF('Sede Med Ok'!$C:$C,'Itapuã Med OK'!C106) + COUNTIF('Barra Med OK'!$C:$C,'Itapuã Med OK'!C106) + COUNTIF('Boca do Rio Med OK'!$C:$C,'Itapuã Med OK'!C106) + COUNTIF('Brotas Med OK'!$C:$C,'Itapuã Med OK'!C106) + COUNTIF('Cabula Med OK'!$C:$C,'Itapuã Med OK'!C106) + COUNTIF('Cajazeiras Med OK'!$C:$C,'Itapuã Med OK'!C106) + COUNTIF('CH Med OK'!$C:$C,'Itapuã Med OK'!C106) + COUNTIF('Itapagipe Med OK'!$C:$C,'Itapuã Med OK'!C106) + COUNTIF('Liberdade Med OK'!$C:$C,'Itapuã Med OK'!C106) + COUNTIF('Pau da Lima Med OK'!$C:$C,'Itapuã Med OK'!C106) + COUNTIF('SCV Med OK'!$C:$C,'Itapuã Med OK'!C106) + COUNTIF('Subúrbio Med OK'!$C:$C,'Itapuã Med OK'!C106) + COUNTIF('DVIS Med OK'!$C:$C,'Itapuã Med OK'!C106) + COUNTIF('CR Med OK'!$C:$C,'Itapuã Med OK'!C106) + COUNTIF('CCZ Med OK'!$C:$C,'Itapuã Med OK'!C106) + COUNTIF('DRCA Med OK'!$C:$C,'Itapuã Med OK'!C106) + COUNTIF('SAMU Med OK'!$C:$C,'Itapuã Med OK'!C106) + COUNTIF('ESPS Med OK'!$C:$C,'Itapuã Med OK'!C106) + COUNTIF('LACEM Med OK'!$C:$C,'Itapuã Med OK'!C106)</f>
        <v>0</v>
      </c>
    </row>
    <row r="107" spans="1:15" ht="13.5" customHeight="1">
      <c r="A107" s="15" t="s">
        <v>18</v>
      </c>
      <c r="B107" s="61">
        <v>45536</v>
      </c>
      <c r="C107" s="14">
        <v>11917</v>
      </c>
      <c r="D107" s="61">
        <v>45658</v>
      </c>
      <c r="E107" s="61">
        <v>45687</v>
      </c>
      <c r="F107" s="42">
        <f t="shared" si="8"/>
        <v>30</v>
      </c>
      <c r="G107" s="225">
        <v>235</v>
      </c>
      <c r="H107" s="14">
        <v>1</v>
      </c>
      <c r="I107" s="273">
        <f t="shared" si="9"/>
        <v>235</v>
      </c>
      <c r="J107" s="56" t="s">
        <v>638</v>
      </c>
      <c r="K107" s="15"/>
      <c r="O107" s="1">
        <f>COUNTIF('Sede Med Ok'!$C:$C,'Itapuã Med OK'!C107) + COUNTIF('Barra Med OK'!$C:$C,'Itapuã Med OK'!C107) + COUNTIF('Boca do Rio Med OK'!$C:$C,'Itapuã Med OK'!C107) + COUNTIF('Brotas Med OK'!$C:$C,'Itapuã Med OK'!C107) + COUNTIF('Cabula Med OK'!$C:$C,'Itapuã Med OK'!C107) + COUNTIF('Cajazeiras Med OK'!$C:$C,'Itapuã Med OK'!C107) + COUNTIF('CH Med OK'!$C:$C,'Itapuã Med OK'!C107) + COUNTIF('Itapagipe Med OK'!$C:$C,'Itapuã Med OK'!C107) + COUNTIF('Liberdade Med OK'!$C:$C,'Itapuã Med OK'!C107) + COUNTIF('Pau da Lima Med OK'!$C:$C,'Itapuã Med OK'!C107) + COUNTIF('SCV Med OK'!$C:$C,'Itapuã Med OK'!C107) + COUNTIF('Subúrbio Med OK'!$C:$C,'Itapuã Med OK'!C107) + COUNTIF('DVIS Med OK'!$C:$C,'Itapuã Med OK'!C107) + COUNTIF('CR Med OK'!$C:$C,'Itapuã Med OK'!C107) + COUNTIF('CCZ Med OK'!$C:$C,'Itapuã Med OK'!C107) + COUNTIF('DRCA Med OK'!$C:$C,'Itapuã Med OK'!C107) + COUNTIF('SAMU Med OK'!$C:$C,'Itapuã Med OK'!C107) + COUNTIF('ESPS Med OK'!$C:$C,'Itapuã Med OK'!C107) + COUNTIF('LACEM Med OK'!$C:$C,'Itapuã Med OK'!C107)</f>
        <v>0</v>
      </c>
    </row>
    <row r="108" spans="1:15" ht="13.5" customHeight="1">
      <c r="A108" s="15" t="s">
        <v>18</v>
      </c>
      <c r="B108" s="61">
        <v>45536</v>
      </c>
      <c r="C108" s="14">
        <v>10893</v>
      </c>
      <c r="D108" s="61">
        <v>45658</v>
      </c>
      <c r="E108" s="61">
        <v>45687</v>
      </c>
      <c r="F108" s="42">
        <f t="shared" si="8"/>
        <v>30</v>
      </c>
      <c r="G108" s="225">
        <v>235</v>
      </c>
      <c r="H108" s="14">
        <v>1</v>
      </c>
      <c r="I108" s="273">
        <f t="shared" si="9"/>
        <v>235</v>
      </c>
      <c r="J108" s="56" t="s">
        <v>521</v>
      </c>
      <c r="K108" s="15"/>
      <c r="O108" s="1">
        <f>COUNTIF('Sede Med Ok'!$C:$C,'Itapuã Med OK'!C108) + COUNTIF('Barra Med OK'!$C:$C,'Itapuã Med OK'!C108) + COUNTIF('Boca do Rio Med OK'!$C:$C,'Itapuã Med OK'!C108) + COUNTIF('Brotas Med OK'!$C:$C,'Itapuã Med OK'!C108) + COUNTIF('Cabula Med OK'!$C:$C,'Itapuã Med OK'!C108) + COUNTIF('Cajazeiras Med OK'!$C:$C,'Itapuã Med OK'!C108) + COUNTIF('CH Med OK'!$C:$C,'Itapuã Med OK'!C108) + COUNTIF('Itapagipe Med OK'!$C:$C,'Itapuã Med OK'!C108) + COUNTIF('Liberdade Med OK'!$C:$C,'Itapuã Med OK'!C108) + COUNTIF('Pau da Lima Med OK'!$C:$C,'Itapuã Med OK'!C108) + COUNTIF('SCV Med OK'!$C:$C,'Itapuã Med OK'!C108) + COUNTIF('Subúrbio Med OK'!$C:$C,'Itapuã Med OK'!C108) + COUNTIF('DVIS Med OK'!$C:$C,'Itapuã Med OK'!C108) + COUNTIF('CR Med OK'!$C:$C,'Itapuã Med OK'!C108) + COUNTIF('CCZ Med OK'!$C:$C,'Itapuã Med OK'!C108) + COUNTIF('DRCA Med OK'!$C:$C,'Itapuã Med OK'!C108) + COUNTIF('SAMU Med OK'!$C:$C,'Itapuã Med OK'!C108) + COUNTIF('ESPS Med OK'!$C:$C,'Itapuã Med OK'!C108) + COUNTIF('LACEM Med OK'!$C:$C,'Itapuã Med OK'!C108)</f>
        <v>0</v>
      </c>
    </row>
    <row r="109" spans="1:15" ht="13.5" customHeight="1">
      <c r="A109" s="15" t="s">
        <v>18</v>
      </c>
      <c r="B109" s="61">
        <v>45536</v>
      </c>
      <c r="C109" s="14">
        <v>10894</v>
      </c>
      <c r="D109" s="61">
        <v>45658</v>
      </c>
      <c r="E109" s="61">
        <v>45687</v>
      </c>
      <c r="F109" s="42">
        <f t="shared" si="8"/>
        <v>30</v>
      </c>
      <c r="G109" s="225">
        <v>235</v>
      </c>
      <c r="H109" s="14">
        <v>1</v>
      </c>
      <c r="I109" s="273">
        <f t="shared" si="9"/>
        <v>235</v>
      </c>
      <c r="J109" s="56" t="s">
        <v>637</v>
      </c>
      <c r="K109" s="15"/>
      <c r="O109" s="1">
        <f>COUNTIF('Sede Med Ok'!$C:$C,'Itapuã Med OK'!C109) + COUNTIF('Barra Med OK'!$C:$C,'Itapuã Med OK'!C109) + COUNTIF('Boca do Rio Med OK'!$C:$C,'Itapuã Med OK'!C109) + COUNTIF('Brotas Med OK'!$C:$C,'Itapuã Med OK'!C109) + COUNTIF('Cabula Med OK'!$C:$C,'Itapuã Med OK'!C109) + COUNTIF('Cajazeiras Med OK'!$C:$C,'Itapuã Med OK'!C109) + COUNTIF('CH Med OK'!$C:$C,'Itapuã Med OK'!C109) + COUNTIF('Itapagipe Med OK'!$C:$C,'Itapuã Med OK'!C109) + COUNTIF('Liberdade Med OK'!$C:$C,'Itapuã Med OK'!C109) + COUNTIF('Pau da Lima Med OK'!$C:$C,'Itapuã Med OK'!C109) + COUNTIF('SCV Med OK'!$C:$C,'Itapuã Med OK'!C109) + COUNTIF('Subúrbio Med OK'!$C:$C,'Itapuã Med OK'!C109) + COUNTIF('DVIS Med OK'!$C:$C,'Itapuã Med OK'!C109) + COUNTIF('CR Med OK'!$C:$C,'Itapuã Med OK'!C109) + COUNTIF('CCZ Med OK'!$C:$C,'Itapuã Med OK'!C109) + COUNTIF('DRCA Med OK'!$C:$C,'Itapuã Med OK'!C109) + COUNTIF('SAMU Med OK'!$C:$C,'Itapuã Med OK'!C109) + COUNTIF('ESPS Med OK'!$C:$C,'Itapuã Med OK'!C109) + COUNTIF('LACEM Med OK'!$C:$C,'Itapuã Med OK'!C109)</f>
        <v>0</v>
      </c>
    </row>
    <row r="110" spans="1:15" ht="13.5" customHeight="1">
      <c r="A110" s="15" t="s">
        <v>18</v>
      </c>
      <c r="B110" s="61">
        <v>45536</v>
      </c>
      <c r="C110" s="14">
        <v>13357</v>
      </c>
      <c r="D110" s="61">
        <v>45658</v>
      </c>
      <c r="E110" s="61">
        <v>45687</v>
      </c>
      <c r="F110" s="42">
        <f t="shared" si="8"/>
        <v>30</v>
      </c>
      <c r="G110" s="225">
        <v>235</v>
      </c>
      <c r="H110" s="14">
        <v>1</v>
      </c>
      <c r="I110" s="273">
        <f t="shared" si="9"/>
        <v>235</v>
      </c>
      <c r="J110" s="56" t="s">
        <v>283</v>
      </c>
      <c r="K110" s="15"/>
      <c r="O110" s="1">
        <f>COUNTIF('Sede Med Ok'!$C:$C,'Itapuã Med OK'!C110) + COUNTIF('Barra Med OK'!$C:$C,'Itapuã Med OK'!C110) + COUNTIF('Boca do Rio Med OK'!$C:$C,'Itapuã Med OK'!C110) + COUNTIF('Brotas Med OK'!$C:$C,'Itapuã Med OK'!C110) + COUNTIF('Cabula Med OK'!$C:$C,'Itapuã Med OK'!C110) + COUNTIF('Cajazeiras Med OK'!$C:$C,'Itapuã Med OK'!C110) + COUNTIF('CH Med OK'!$C:$C,'Itapuã Med OK'!C110) + COUNTIF('Itapagipe Med OK'!$C:$C,'Itapuã Med OK'!C110) + COUNTIF('Liberdade Med OK'!$C:$C,'Itapuã Med OK'!C110) + COUNTIF('Pau da Lima Med OK'!$C:$C,'Itapuã Med OK'!C110) + COUNTIF('SCV Med OK'!$C:$C,'Itapuã Med OK'!C110) + COUNTIF('Subúrbio Med OK'!$C:$C,'Itapuã Med OK'!C110) + COUNTIF('DVIS Med OK'!$C:$C,'Itapuã Med OK'!C110) + COUNTIF('CR Med OK'!$C:$C,'Itapuã Med OK'!C110) + COUNTIF('CCZ Med OK'!$C:$C,'Itapuã Med OK'!C110) + COUNTIF('DRCA Med OK'!$C:$C,'Itapuã Med OK'!C110) + COUNTIF('SAMU Med OK'!$C:$C,'Itapuã Med OK'!C110) + COUNTIF('ESPS Med OK'!$C:$C,'Itapuã Med OK'!C110) + COUNTIF('LACEM Med OK'!$C:$C,'Itapuã Med OK'!C110)</f>
        <v>0</v>
      </c>
    </row>
    <row r="111" spans="1:15" ht="13.5" customHeight="1">
      <c r="A111" s="15" t="s">
        <v>18</v>
      </c>
      <c r="B111" s="61">
        <v>45536</v>
      </c>
      <c r="C111" s="14">
        <v>11943</v>
      </c>
      <c r="D111" s="61">
        <v>45658</v>
      </c>
      <c r="E111" s="61">
        <v>45687</v>
      </c>
      <c r="F111" s="42">
        <f t="shared" si="8"/>
        <v>30</v>
      </c>
      <c r="G111" s="225">
        <v>235</v>
      </c>
      <c r="H111" s="14">
        <v>1</v>
      </c>
      <c r="I111" s="273">
        <f t="shared" si="9"/>
        <v>235</v>
      </c>
      <c r="J111" s="56" t="s">
        <v>112</v>
      </c>
      <c r="K111" s="15"/>
      <c r="O111" s="1">
        <f>COUNTIF('Sede Med Ok'!$C:$C,'Itapuã Med OK'!C111) + COUNTIF('Barra Med OK'!$C:$C,'Itapuã Med OK'!C111) + COUNTIF('Boca do Rio Med OK'!$C:$C,'Itapuã Med OK'!C111) + COUNTIF('Brotas Med OK'!$C:$C,'Itapuã Med OK'!C111) + COUNTIF('Cabula Med OK'!$C:$C,'Itapuã Med OK'!C111) + COUNTIF('Cajazeiras Med OK'!$C:$C,'Itapuã Med OK'!C111) + COUNTIF('CH Med OK'!$C:$C,'Itapuã Med OK'!C111) + COUNTIF('Itapagipe Med OK'!$C:$C,'Itapuã Med OK'!C111) + COUNTIF('Liberdade Med OK'!$C:$C,'Itapuã Med OK'!C111) + COUNTIF('Pau da Lima Med OK'!$C:$C,'Itapuã Med OK'!C111) + COUNTIF('SCV Med OK'!$C:$C,'Itapuã Med OK'!C111) + COUNTIF('Subúrbio Med OK'!$C:$C,'Itapuã Med OK'!C111) + COUNTIF('DVIS Med OK'!$C:$C,'Itapuã Med OK'!C111) + COUNTIF('CR Med OK'!$C:$C,'Itapuã Med OK'!C111) + COUNTIF('CCZ Med OK'!$C:$C,'Itapuã Med OK'!C111) + COUNTIF('DRCA Med OK'!$C:$C,'Itapuã Med OK'!C111) + COUNTIF('SAMU Med OK'!$C:$C,'Itapuã Med OK'!C111) + COUNTIF('ESPS Med OK'!$C:$C,'Itapuã Med OK'!C111) + COUNTIF('LACEM Med OK'!$C:$C,'Itapuã Med OK'!C111)</f>
        <v>0</v>
      </c>
    </row>
    <row r="112" spans="1:15" ht="13.5" customHeight="1">
      <c r="A112" s="15" t="s">
        <v>18</v>
      </c>
      <c r="B112" s="61">
        <v>45536</v>
      </c>
      <c r="C112" s="14">
        <v>14102</v>
      </c>
      <c r="D112" s="61">
        <v>45658</v>
      </c>
      <c r="E112" s="61">
        <v>45687</v>
      </c>
      <c r="F112" s="42">
        <f t="shared" si="8"/>
        <v>30</v>
      </c>
      <c r="G112" s="225">
        <v>235</v>
      </c>
      <c r="H112" s="14">
        <v>1</v>
      </c>
      <c r="I112" s="273">
        <f t="shared" si="9"/>
        <v>235</v>
      </c>
      <c r="J112" s="52" t="s">
        <v>636</v>
      </c>
      <c r="K112" s="15"/>
      <c r="O112" s="1">
        <f>COUNTIF('Sede Med Ok'!$C:$C,'Itapuã Med OK'!C112) + COUNTIF('Barra Med OK'!$C:$C,'Itapuã Med OK'!C112) + COUNTIF('Boca do Rio Med OK'!$C:$C,'Itapuã Med OK'!C112) + COUNTIF('Brotas Med OK'!$C:$C,'Itapuã Med OK'!C112) + COUNTIF('Cabula Med OK'!$C:$C,'Itapuã Med OK'!C112) + COUNTIF('Cajazeiras Med OK'!$C:$C,'Itapuã Med OK'!C112) + COUNTIF('CH Med OK'!$C:$C,'Itapuã Med OK'!C112) + COUNTIF('Itapagipe Med OK'!$C:$C,'Itapuã Med OK'!C112) + COUNTIF('Liberdade Med OK'!$C:$C,'Itapuã Med OK'!C112) + COUNTIF('Pau da Lima Med OK'!$C:$C,'Itapuã Med OK'!C112) + COUNTIF('SCV Med OK'!$C:$C,'Itapuã Med OK'!C112) + COUNTIF('Subúrbio Med OK'!$C:$C,'Itapuã Med OK'!C112) + COUNTIF('DVIS Med OK'!$C:$C,'Itapuã Med OK'!C112) + COUNTIF('CR Med OK'!$C:$C,'Itapuã Med OK'!C112) + COUNTIF('CCZ Med OK'!$C:$C,'Itapuã Med OK'!C112) + COUNTIF('DRCA Med OK'!$C:$C,'Itapuã Med OK'!C112) + COUNTIF('SAMU Med OK'!$C:$C,'Itapuã Med OK'!C112) + COUNTIF('ESPS Med OK'!$C:$C,'Itapuã Med OK'!C112) + COUNTIF('LACEM Med OK'!$C:$C,'Itapuã Med OK'!C112)</f>
        <v>0</v>
      </c>
    </row>
    <row r="113" spans="1:15" ht="13.5" customHeight="1">
      <c r="A113" s="15" t="s">
        <v>18</v>
      </c>
      <c r="B113" s="61">
        <v>45536</v>
      </c>
      <c r="C113" s="14">
        <v>11932</v>
      </c>
      <c r="D113" s="61">
        <v>45658</v>
      </c>
      <c r="E113" s="61">
        <v>45687</v>
      </c>
      <c r="F113" s="42">
        <f t="shared" si="8"/>
        <v>30</v>
      </c>
      <c r="G113" s="225">
        <v>235</v>
      </c>
      <c r="H113" s="14">
        <v>1</v>
      </c>
      <c r="I113" s="273">
        <f t="shared" si="9"/>
        <v>235</v>
      </c>
      <c r="J113" s="52" t="s">
        <v>194</v>
      </c>
      <c r="K113" s="15"/>
      <c r="O113" s="1">
        <f>COUNTIF('Sede Med Ok'!$C:$C,'Itapuã Med OK'!C113) + COUNTIF('Barra Med OK'!$C:$C,'Itapuã Med OK'!C113) + COUNTIF('Boca do Rio Med OK'!$C:$C,'Itapuã Med OK'!C113) + COUNTIF('Brotas Med OK'!$C:$C,'Itapuã Med OK'!C113) + COUNTIF('Cabula Med OK'!$C:$C,'Itapuã Med OK'!C113) + COUNTIF('Cajazeiras Med OK'!$C:$C,'Itapuã Med OK'!C113) + COUNTIF('CH Med OK'!$C:$C,'Itapuã Med OK'!C113) + COUNTIF('Itapagipe Med OK'!$C:$C,'Itapuã Med OK'!C113) + COUNTIF('Liberdade Med OK'!$C:$C,'Itapuã Med OK'!C113) + COUNTIF('Pau da Lima Med OK'!$C:$C,'Itapuã Med OK'!C113) + COUNTIF('SCV Med OK'!$C:$C,'Itapuã Med OK'!C113) + COUNTIF('Subúrbio Med OK'!$C:$C,'Itapuã Med OK'!C113) + COUNTIF('DVIS Med OK'!$C:$C,'Itapuã Med OK'!C113) + COUNTIF('CR Med OK'!$C:$C,'Itapuã Med OK'!C113) + COUNTIF('CCZ Med OK'!$C:$C,'Itapuã Med OK'!C113) + COUNTIF('DRCA Med OK'!$C:$C,'Itapuã Med OK'!C113) + COUNTIF('SAMU Med OK'!$C:$C,'Itapuã Med OK'!C113) + COUNTIF('ESPS Med OK'!$C:$C,'Itapuã Med OK'!C113) + COUNTIF('LACEM Med OK'!$C:$C,'Itapuã Med OK'!C113)</f>
        <v>0</v>
      </c>
    </row>
    <row r="114" spans="1:15" ht="13.5" customHeight="1">
      <c r="A114" s="15" t="s">
        <v>18</v>
      </c>
      <c r="B114" s="61">
        <v>45536</v>
      </c>
      <c r="C114" s="14">
        <v>11396</v>
      </c>
      <c r="D114" s="61">
        <v>45658</v>
      </c>
      <c r="E114" s="61">
        <v>45687</v>
      </c>
      <c r="F114" s="42">
        <f t="shared" si="8"/>
        <v>30</v>
      </c>
      <c r="G114" s="225">
        <v>235</v>
      </c>
      <c r="H114" s="14">
        <v>1</v>
      </c>
      <c r="I114" s="273">
        <f t="shared" si="9"/>
        <v>235</v>
      </c>
      <c r="J114" s="56" t="s">
        <v>220</v>
      </c>
      <c r="K114" s="15"/>
      <c r="O114" s="1">
        <f>COUNTIF('Sede Med Ok'!$C:$C,'Itapuã Med OK'!C114) + COUNTIF('Barra Med OK'!$C:$C,'Itapuã Med OK'!C114) + COUNTIF('Boca do Rio Med OK'!$C:$C,'Itapuã Med OK'!C114) + COUNTIF('Brotas Med OK'!$C:$C,'Itapuã Med OK'!C114) + COUNTIF('Cabula Med OK'!$C:$C,'Itapuã Med OK'!C114) + COUNTIF('Cajazeiras Med OK'!$C:$C,'Itapuã Med OK'!C114) + COUNTIF('CH Med OK'!$C:$C,'Itapuã Med OK'!C114) + COUNTIF('Itapagipe Med OK'!$C:$C,'Itapuã Med OK'!C114) + COUNTIF('Liberdade Med OK'!$C:$C,'Itapuã Med OK'!C114) + COUNTIF('Pau da Lima Med OK'!$C:$C,'Itapuã Med OK'!C114) + COUNTIF('SCV Med OK'!$C:$C,'Itapuã Med OK'!C114) + COUNTIF('Subúrbio Med OK'!$C:$C,'Itapuã Med OK'!C114) + COUNTIF('DVIS Med OK'!$C:$C,'Itapuã Med OK'!C114) + COUNTIF('CR Med OK'!$C:$C,'Itapuã Med OK'!C114) + COUNTIF('CCZ Med OK'!$C:$C,'Itapuã Med OK'!C114) + COUNTIF('DRCA Med OK'!$C:$C,'Itapuã Med OK'!C114) + COUNTIF('SAMU Med OK'!$C:$C,'Itapuã Med OK'!C114) + COUNTIF('ESPS Med OK'!$C:$C,'Itapuã Med OK'!C114) + COUNTIF('LACEM Med OK'!$C:$C,'Itapuã Med OK'!C114)</f>
        <v>0</v>
      </c>
    </row>
    <row r="115" spans="1:15" ht="13.5" customHeight="1">
      <c r="A115" s="15" t="s">
        <v>18</v>
      </c>
      <c r="B115" s="61">
        <v>45536</v>
      </c>
      <c r="C115" s="14">
        <v>13176</v>
      </c>
      <c r="D115" s="61">
        <v>45658</v>
      </c>
      <c r="E115" s="61">
        <v>45687</v>
      </c>
      <c r="F115" s="42">
        <f t="shared" si="8"/>
        <v>30</v>
      </c>
      <c r="G115" s="225">
        <v>235</v>
      </c>
      <c r="H115" s="14">
        <v>1</v>
      </c>
      <c r="I115" s="273">
        <f t="shared" si="9"/>
        <v>235</v>
      </c>
      <c r="J115" s="56" t="s">
        <v>635</v>
      </c>
      <c r="K115" s="15"/>
      <c r="O115" s="1">
        <f>COUNTIF('Sede Med Ok'!$C:$C,'Itapuã Med OK'!C115) + COUNTIF('Barra Med OK'!$C:$C,'Itapuã Med OK'!C115) + COUNTIF('Boca do Rio Med OK'!$C:$C,'Itapuã Med OK'!C115) + COUNTIF('Brotas Med OK'!$C:$C,'Itapuã Med OK'!C115) + COUNTIF('Cabula Med OK'!$C:$C,'Itapuã Med OK'!C115) + COUNTIF('Cajazeiras Med OK'!$C:$C,'Itapuã Med OK'!C115) + COUNTIF('CH Med OK'!$C:$C,'Itapuã Med OK'!C115) + COUNTIF('Itapagipe Med OK'!$C:$C,'Itapuã Med OK'!C115) + COUNTIF('Liberdade Med OK'!$C:$C,'Itapuã Med OK'!C115) + COUNTIF('Pau da Lima Med OK'!$C:$C,'Itapuã Med OK'!C115) + COUNTIF('SCV Med OK'!$C:$C,'Itapuã Med OK'!C115) + COUNTIF('Subúrbio Med OK'!$C:$C,'Itapuã Med OK'!C115) + COUNTIF('DVIS Med OK'!$C:$C,'Itapuã Med OK'!C115) + COUNTIF('CR Med OK'!$C:$C,'Itapuã Med OK'!C115) + COUNTIF('CCZ Med OK'!$C:$C,'Itapuã Med OK'!C115) + COUNTIF('DRCA Med OK'!$C:$C,'Itapuã Med OK'!C115) + COUNTIF('SAMU Med OK'!$C:$C,'Itapuã Med OK'!C115) + COUNTIF('ESPS Med OK'!$C:$C,'Itapuã Med OK'!C115) + COUNTIF('LACEM Med OK'!$C:$C,'Itapuã Med OK'!C115)</f>
        <v>0</v>
      </c>
    </row>
    <row r="116" spans="1:15" ht="13.5" customHeight="1">
      <c r="A116" s="15" t="s">
        <v>18</v>
      </c>
      <c r="B116" s="61">
        <v>45536</v>
      </c>
      <c r="C116" s="14">
        <v>13247</v>
      </c>
      <c r="D116" s="61">
        <v>45658</v>
      </c>
      <c r="E116" s="61">
        <v>45687</v>
      </c>
      <c r="F116" s="42">
        <f t="shared" si="8"/>
        <v>30</v>
      </c>
      <c r="G116" s="225">
        <v>235</v>
      </c>
      <c r="H116" s="14">
        <v>1</v>
      </c>
      <c r="I116" s="273">
        <f t="shared" si="9"/>
        <v>235</v>
      </c>
      <c r="J116" s="56" t="s">
        <v>313</v>
      </c>
      <c r="K116" s="15"/>
      <c r="O116" s="1">
        <f>COUNTIF('Sede Med Ok'!$C:$C,'Itapuã Med OK'!C116) + COUNTIF('Barra Med OK'!$C:$C,'Itapuã Med OK'!C116) + COUNTIF('Boca do Rio Med OK'!$C:$C,'Itapuã Med OK'!C116) + COUNTIF('Brotas Med OK'!$C:$C,'Itapuã Med OK'!C116) + COUNTIF('Cabula Med OK'!$C:$C,'Itapuã Med OK'!C116) + COUNTIF('Cajazeiras Med OK'!$C:$C,'Itapuã Med OK'!C116) + COUNTIF('CH Med OK'!$C:$C,'Itapuã Med OK'!C116) + COUNTIF('Itapagipe Med OK'!$C:$C,'Itapuã Med OK'!C116) + COUNTIF('Liberdade Med OK'!$C:$C,'Itapuã Med OK'!C116) + COUNTIF('Pau da Lima Med OK'!$C:$C,'Itapuã Med OK'!C116) + COUNTIF('SCV Med OK'!$C:$C,'Itapuã Med OK'!C116) + COUNTIF('Subúrbio Med OK'!$C:$C,'Itapuã Med OK'!C116) + COUNTIF('DVIS Med OK'!$C:$C,'Itapuã Med OK'!C116) + COUNTIF('CR Med OK'!$C:$C,'Itapuã Med OK'!C116) + COUNTIF('CCZ Med OK'!$C:$C,'Itapuã Med OK'!C116) + COUNTIF('DRCA Med OK'!$C:$C,'Itapuã Med OK'!C116) + COUNTIF('SAMU Med OK'!$C:$C,'Itapuã Med OK'!C116) + COUNTIF('ESPS Med OK'!$C:$C,'Itapuã Med OK'!C116) + COUNTIF('LACEM Med OK'!$C:$C,'Itapuã Med OK'!C116)</f>
        <v>0</v>
      </c>
    </row>
    <row r="117" spans="1:15" ht="13.5" customHeight="1">
      <c r="A117" s="15" t="s">
        <v>18</v>
      </c>
      <c r="B117" s="61">
        <v>45536</v>
      </c>
      <c r="C117" s="14">
        <v>13851</v>
      </c>
      <c r="D117" s="61">
        <v>45658</v>
      </c>
      <c r="E117" s="61">
        <v>45687</v>
      </c>
      <c r="F117" s="42">
        <f t="shared" si="8"/>
        <v>30</v>
      </c>
      <c r="G117" s="225">
        <v>235</v>
      </c>
      <c r="H117" s="14">
        <v>1</v>
      </c>
      <c r="I117" s="273">
        <f t="shared" si="9"/>
        <v>235</v>
      </c>
      <c r="J117" s="56" t="s">
        <v>384</v>
      </c>
      <c r="K117" s="15"/>
      <c r="O117" s="1">
        <f>COUNTIF('Sede Med Ok'!$C:$C,'Itapuã Med OK'!C117) + COUNTIF('Barra Med OK'!$C:$C,'Itapuã Med OK'!C117) + COUNTIF('Boca do Rio Med OK'!$C:$C,'Itapuã Med OK'!C117) + COUNTIF('Brotas Med OK'!$C:$C,'Itapuã Med OK'!C117) + COUNTIF('Cabula Med OK'!$C:$C,'Itapuã Med OK'!C117) + COUNTIF('Cajazeiras Med OK'!$C:$C,'Itapuã Med OK'!C117) + COUNTIF('CH Med OK'!$C:$C,'Itapuã Med OK'!C117) + COUNTIF('Itapagipe Med OK'!$C:$C,'Itapuã Med OK'!C117) + COUNTIF('Liberdade Med OK'!$C:$C,'Itapuã Med OK'!C117) + COUNTIF('Pau da Lima Med OK'!$C:$C,'Itapuã Med OK'!C117) + COUNTIF('SCV Med OK'!$C:$C,'Itapuã Med OK'!C117) + COUNTIF('Subúrbio Med OK'!$C:$C,'Itapuã Med OK'!C117) + COUNTIF('DVIS Med OK'!$C:$C,'Itapuã Med OK'!C117) + COUNTIF('CR Med OK'!$C:$C,'Itapuã Med OK'!C117) + COUNTIF('CCZ Med OK'!$C:$C,'Itapuã Med OK'!C117) + COUNTIF('DRCA Med OK'!$C:$C,'Itapuã Med OK'!C117) + COUNTIF('SAMU Med OK'!$C:$C,'Itapuã Med OK'!C117) + COUNTIF('ESPS Med OK'!$C:$C,'Itapuã Med OK'!C117) + COUNTIF('LACEM Med OK'!$C:$C,'Itapuã Med OK'!C117)</f>
        <v>0</v>
      </c>
    </row>
    <row r="118" spans="1:15" ht="13.5" customHeight="1">
      <c r="A118" s="15" t="s">
        <v>17</v>
      </c>
      <c r="B118" s="61">
        <v>45536</v>
      </c>
      <c r="C118" s="14">
        <v>10181</v>
      </c>
      <c r="D118" s="61">
        <v>45658</v>
      </c>
      <c r="E118" s="61">
        <v>45687</v>
      </c>
      <c r="F118" s="42">
        <f t="shared" si="8"/>
        <v>30</v>
      </c>
      <c r="G118" s="225">
        <v>238</v>
      </c>
      <c r="H118" s="14">
        <v>1</v>
      </c>
      <c r="I118" s="273">
        <f t="shared" si="9"/>
        <v>238</v>
      </c>
      <c r="J118" s="56" t="s">
        <v>634</v>
      </c>
      <c r="K118" s="15"/>
      <c r="O118" s="1">
        <f>COUNTIF('Sede Med Ok'!$C:$C,'Itapuã Med OK'!C118) + COUNTIF('Barra Med OK'!$C:$C,'Itapuã Med OK'!C118) + COUNTIF('Boca do Rio Med OK'!$C:$C,'Itapuã Med OK'!C118) + COUNTIF('Brotas Med OK'!$C:$C,'Itapuã Med OK'!C118) + COUNTIF('Cabula Med OK'!$C:$C,'Itapuã Med OK'!C118) + COUNTIF('Cajazeiras Med OK'!$C:$C,'Itapuã Med OK'!C118) + COUNTIF('CH Med OK'!$C:$C,'Itapuã Med OK'!C118) + COUNTIF('Itapagipe Med OK'!$C:$C,'Itapuã Med OK'!C118) + COUNTIF('Liberdade Med OK'!$C:$C,'Itapuã Med OK'!C118) + COUNTIF('Pau da Lima Med OK'!$C:$C,'Itapuã Med OK'!C118) + COUNTIF('SCV Med OK'!$C:$C,'Itapuã Med OK'!C118) + COUNTIF('Subúrbio Med OK'!$C:$C,'Itapuã Med OK'!C118) + COUNTIF('DVIS Med OK'!$C:$C,'Itapuã Med OK'!C118) + COUNTIF('CR Med OK'!$C:$C,'Itapuã Med OK'!C118) + COUNTIF('CCZ Med OK'!$C:$C,'Itapuã Med OK'!C118) + COUNTIF('DRCA Med OK'!$C:$C,'Itapuã Med OK'!C118) + COUNTIF('SAMU Med OK'!$C:$C,'Itapuã Med OK'!C118) + COUNTIF('ESPS Med OK'!$C:$C,'Itapuã Med OK'!C118) + COUNTIF('LACEM Med OK'!$C:$C,'Itapuã Med OK'!C118)</f>
        <v>0</v>
      </c>
    </row>
    <row r="119" spans="1:15" ht="13.5" customHeight="1">
      <c r="A119" s="15" t="s">
        <v>17</v>
      </c>
      <c r="B119" s="61">
        <v>45536</v>
      </c>
      <c r="C119" s="14">
        <v>8501</v>
      </c>
      <c r="D119" s="61">
        <v>45658</v>
      </c>
      <c r="E119" s="61">
        <v>45687</v>
      </c>
      <c r="F119" s="42">
        <f t="shared" si="8"/>
        <v>30</v>
      </c>
      <c r="G119" s="225">
        <v>238</v>
      </c>
      <c r="H119" s="14">
        <v>1</v>
      </c>
      <c r="I119" s="273">
        <f t="shared" si="9"/>
        <v>238</v>
      </c>
      <c r="J119" s="56" t="s">
        <v>633</v>
      </c>
      <c r="K119" s="15"/>
      <c r="O119" s="1">
        <f>COUNTIF('Sede Med Ok'!$C:$C,'Itapuã Med OK'!C119) + COUNTIF('Barra Med OK'!$C:$C,'Itapuã Med OK'!C119) + COUNTIF('Boca do Rio Med OK'!$C:$C,'Itapuã Med OK'!C119) + COUNTIF('Brotas Med OK'!$C:$C,'Itapuã Med OK'!C119) + COUNTIF('Cabula Med OK'!$C:$C,'Itapuã Med OK'!C119) + COUNTIF('Cajazeiras Med OK'!$C:$C,'Itapuã Med OK'!C119) + COUNTIF('CH Med OK'!$C:$C,'Itapuã Med OK'!C119) + COUNTIF('Itapagipe Med OK'!$C:$C,'Itapuã Med OK'!C119) + COUNTIF('Liberdade Med OK'!$C:$C,'Itapuã Med OK'!C119) + COUNTIF('Pau da Lima Med OK'!$C:$C,'Itapuã Med OK'!C119) + COUNTIF('SCV Med OK'!$C:$C,'Itapuã Med OK'!C119) + COUNTIF('Subúrbio Med OK'!$C:$C,'Itapuã Med OK'!C119) + COUNTIF('DVIS Med OK'!$C:$C,'Itapuã Med OK'!C119) + COUNTIF('CR Med OK'!$C:$C,'Itapuã Med OK'!C119) + COUNTIF('CCZ Med OK'!$C:$C,'Itapuã Med OK'!C119) + COUNTIF('DRCA Med OK'!$C:$C,'Itapuã Med OK'!C119) + COUNTIF('SAMU Med OK'!$C:$C,'Itapuã Med OK'!C119) + COUNTIF('ESPS Med OK'!$C:$C,'Itapuã Med OK'!C119) + COUNTIF('LACEM Med OK'!$C:$C,'Itapuã Med OK'!C119)</f>
        <v>0</v>
      </c>
    </row>
    <row r="120" spans="1:15" ht="13.5" customHeight="1">
      <c r="A120" s="15" t="s">
        <v>17</v>
      </c>
      <c r="B120" s="61">
        <v>45556</v>
      </c>
      <c r="C120" s="14">
        <v>15148</v>
      </c>
      <c r="D120" s="61">
        <v>45658</v>
      </c>
      <c r="E120" s="61">
        <v>45687</v>
      </c>
      <c r="F120" s="42">
        <f t="shared" si="8"/>
        <v>30</v>
      </c>
      <c r="G120" s="225">
        <v>238</v>
      </c>
      <c r="H120" s="14">
        <v>1</v>
      </c>
      <c r="I120" s="273">
        <f t="shared" si="9"/>
        <v>238</v>
      </c>
      <c r="J120" s="56" t="s">
        <v>632</v>
      </c>
      <c r="K120" s="14">
        <v>68772</v>
      </c>
      <c r="O120" s="1">
        <f>COUNTIF('Sede Med Ok'!$C:$C,'Itapuã Med OK'!C120) + COUNTIF('Barra Med OK'!$C:$C,'Itapuã Med OK'!C120) + COUNTIF('Boca do Rio Med OK'!$C:$C,'Itapuã Med OK'!C120) + COUNTIF('Brotas Med OK'!$C:$C,'Itapuã Med OK'!C120) + COUNTIF('Cabula Med OK'!$C:$C,'Itapuã Med OK'!C120) + COUNTIF('Cajazeiras Med OK'!$C:$C,'Itapuã Med OK'!C120) + COUNTIF('CH Med OK'!$C:$C,'Itapuã Med OK'!C120) + COUNTIF('Itapagipe Med OK'!$C:$C,'Itapuã Med OK'!C120) + COUNTIF('Liberdade Med OK'!$C:$C,'Itapuã Med OK'!C120) + COUNTIF('Pau da Lima Med OK'!$C:$C,'Itapuã Med OK'!C120) + COUNTIF('SCV Med OK'!$C:$C,'Itapuã Med OK'!C120) + COUNTIF('Subúrbio Med OK'!$C:$C,'Itapuã Med OK'!C120) + COUNTIF('DVIS Med OK'!$C:$C,'Itapuã Med OK'!C120) + COUNTIF('CR Med OK'!$C:$C,'Itapuã Med OK'!C120) + COUNTIF('CCZ Med OK'!$C:$C,'Itapuã Med OK'!C120) + COUNTIF('DRCA Med OK'!$C:$C,'Itapuã Med OK'!C120) + COUNTIF('SAMU Med OK'!$C:$C,'Itapuã Med OK'!C120) + COUNTIF('ESPS Med OK'!$C:$C,'Itapuã Med OK'!C120) + COUNTIF('LACEM Med OK'!$C:$C,'Itapuã Med OK'!C120)</f>
        <v>0</v>
      </c>
    </row>
    <row r="121" spans="1:15" ht="13.5" customHeight="1">
      <c r="A121" s="15" t="s">
        <v>17</v>
      </c>
      <c r="B121" s="61">
        <v>45556</v>
      </c>
      <c r="C121" s="14">
        <v>2237</v>
      </c>
      <c r="D121" s="61">
        <v>45658</v>
      </c>
      <c r="E121" s="61">
        <v>45687</v>
      </c>
      <c r="F121" s="42">
        <f t="shared" si="8"/>
        <v>30</v>
      </c>
      <c r="G121" s="225">
        <v>238</v>
      </c>
      <c r="H121" s="14">
        <v>1</v>
      </c>
      <c r="I121" s="273">
        <f t="shared" si="9"/>
        <v>238</v>
      </c>
      <c r="J121" s="56" t="s">
        <v>631</v>
      </c>
      <c r="K121" s="14"/>
      <c r="O121" s="1">
        <f>COUNTIF('Sede Med Ok'!$C:$C,'Itapuã Med OK'!C121) + COUNTIF('Barra Med OK'!$C:$C,'Itapuã Med OK'!C121) + COUNTIF('Boca do Rio Med OK'!$C:$C,'Itapuã Med OK'!C121) + COUNTIF('Brotas Med OK'!$C:$C,'Itapuã Med OK'!C121) + COUNTIF('Cabula Med OK'!$C:$C,'Itapuã Med OK'!C121) + COUNTIF('Cajazeiras Med OK'!$C:$C,'Itapuã Med OK'!C121) + COUNTIF('CH Med OK'!$C:$C,'Itapuã Med OK'!C121) + COUNTIF('Itapagipe Med OK'!$C:$C,'Itapuã Med OK'!C121) + COUNTIF('Liberdade Med OK'!$C:$C,'Itapuã Med OK'!C121) + COUNTIF('Pau da Lima Med OK'!$C:$C,'Itapuã Med OK'!C121) + COUNTIF('SCV Med OK'!$C:$C,'Itapuã Med OK'!C121) + COUNTIF('Subúrbio Med OK'!$C:$C,'Itapuã Med OK'!C121) + COUNTIF('DVIS Med OK'!$C:$C,'Itapuã Med OK'!C121) + COUNTIF('CR Med OK'!$C:$C,'Itapuã Med OK'!C121) + COUNTIF('CCZ Med OK'!$C:$C,'Itapuã Med OK'!C121) + COUNTIF('DRCA Med OK'!$C:$C,'Itapuã Med OK'!C121) + COUNTIF('SAMU Med OK'!$C:$C,'Itapuã Med OK'!C121) + COUNTIF('ESPS Med OK'!$C:$C,'Itapuã Med OK'!C121) + COUNTIF('LACEM Med OK'!$C:$C,'Itapuã Med OK'!C121)</f>
        <v>0</v>
      </c>
    </row>
    <row r="122" spans="1:15" ht="13.5" customHeight="1">
      <c r="A122" s="15" t="s">
        <v>17</v>
      </c>
      <c r="B122" s="61">
        <v>45556</v>
      </c>
      <c r="C122" s="14">
        <v>15142</v>
      </c>
      <c r="D122" s="61">
        <v>45658</v>
      </c>
      <c r="E122" s="61">
        <v>45687</v>
      </c>
      <c r="F122" s="42">
        <f t="shared" si="8"/>
        <v>30</v>
      </c>
      <c r="G122" s="225">
        <v>238</v>
      </c>
      <c r="H122" s="14">
        <v>1</v>
      </c>
      <c r="I122" s="273">
        <f t="shared" si="9"/>
        <v>238</v>
      </c>
      <c r="J122" s="56" t="s">
        <v>630</v>
      </c>
      <c r="K122" s="14">
        <v>68772</v>
      </c>
      <c r="O122" s="1">
        <f>COUNTIF('Sede Med Ok'!$C:$C,'Itapuã Med OK'!C122) + COUNTIF('Barra Med OK'!$C:$C,'Itapuã Med OK'!C122) + COUNTIF('Boca do Rio Med OK'!$C:$C,'Itapuã Med OK'!C122) + COUNTIF('Brotas Med OK'!$C:$C,'Itapuã Med OK'!C122) + COUNTIF('Cabula Med OK'!$C:$C,'Itapuã Med OK'!C122) + COUNTIF('Cajazeiras Med OK'!$C:$C,'Itapuã Med OK'!C122) + COUNTIF('CH Med OK'!$C:$C,'Itapuã Med OK'!C122) + COUNTIF('Itapagipe Med OK'!$C:$C,'Itapuã Med OK'!C122) + COUNTIF('Liberdade Med OK'!$C:$C,'Itapuã Med OK'!C122) + COUNTIF('Pau da Lima Med OK'!$C:$C,'Itapuã Med OK'!C122) + COUNTIF('SCV Med OK'!$C:$C,'Itapuã Med OK'!C122) + COUNTIF('Subúrbio Med OK'!$C:$C,'Itapuã Med OK'!C122) + COUNTIF('DVIS Med OK'!$C:$C,'Itapuã Med OK'!C122) + COUNTIF('CR Med OK'!$C:$C,'Itapuã Med OK'!C122) + COUNTIF('CCZ Med OK'!$C:$C,'Itapuã Med OK'!C122) + COUNTIF('DRCA Med OK'!$C:$C,'Itapuã Med OK'!C122) + COUNTIF('SAMU Med OK'!$C:$C,'Itapuã Med OK'!C122) + COUNTIF('ESPS Med OK'!$C:$C,'Itapuã Med OK'!C122) + COUNTIF('LACEM Med OK'!$C:$C,'Itapuã Med OK'!C122)</f>
        <v>0</v>
      </c>
    </row>
    <row r="123" spans="1:15" ht="13.5" customHeight="1">
      <c r="A123" s="15" t="s">
        <v>17</v>
      </c>
      <c r="B123" s="61">
        <v>45536</v>
      </c>
      <c r="C123" s="14">
        <v>10919</v>
      </c>
      <c r="D123" s="61">
        <v>45658</v>
      </c>
      <c r="E123" s="61">
        <v>45687</v>
      </c>
      <c r="F123" s="42">
        <f t="shared" si="8"/>
        <v>30</v>
      </c>
      <c r="G123" s="225">
        <v>238</v>
      </c>
      <c r="H123" s="14">
        <v>1</v>
      </c>
      <c r="I123" s="273">
        <f t="shared" si="9"/>
        <v>238</v>
      </c>
      <c r="J123" s="56" t="s">
        <v>629</v>
      </c>
      <c r="K123" s="15"/>
      <c r="O123" s="1">
        <f>COUNTIF('Sede Med Ok'!$C:$C,'Itapuã Med OK'!C123) + COUNTIF('Barra Med OK'!$C:$C,'Itapuã Med OK'!C123) + COUNTIF('Boca do Rio Med OK'!$C:$C,'Itapuã Med OK'!C123) + COUNTIF('Brotas Med OK'!$C:$C,'Itapuã Med OK'!C123) + COUNTIF('Cabula Med OK'!$C:$C,'Itapuã Med OK'!C123) + COUNTIF('Cajazeiras Med OK'!$C:$C,'Itapuã Med OK'!C123) + COUNTIF('CH Med OK'!$C:$C,'Itapuã Med OK'!C123) + COUNTIF('Itapagipe Med OK'!$C:$C,'Itapuã Med OK'!C123) + COUNTIF('Liberdade Med OK'!$C:$C,'Itapuã Med OK'!C123) + COUNTIF('Pau da Lima Med OK'!$C:$C,'Itapuã Med OK'!C123) + COUNTIF('SCV Med OK'!$C:$C,'Itapuã Med OK'!C123) + COUNTIF('Subúrbio Med OK'!$C:$C,'Itapuã Med OK'!C123) + COUNTIF('DVIS Med OK'!$C:$C,'Itapuã Med OK'!C123) + COUNTIF('CR Med OK'!$C:$C,'Itapuã Med OK'!C123) + COUNTIF('CCZ Med OK'!$C:$C,'Itapuã Med OK'!C123) + COUNTIF('DRCA Med OK'!$C:$C,'Itapuã Med OK'!C123) + COUNTIF('SAMU Med OK'!$C:$C,'Itapuã Med OK'!C123) + COUNTIF('ESPS Med OK'!$C:$C,'Itapuã Med OK'!C123) + COUNTIF('LACEM Med OK'!$C:$C,'Itapuã Med OK'!C123)</f>
        <v>0</v>
      </c>
    </row>
    <row r="124" spans="1:15" ht="13.5" customHeight="1">
      <c r="A124" s="15" t="s">
        <v>17</v>
      </c>
      <c r="B124" s="61">
        <v>45536</v>
      </c>
      <c r="C124" s="14">
        <v>10920</v>
      </c>
      <c r="D124" s="61">
        <v>45658</v>
      </c>
      <c r="E124" s="61">
        <v>45687</v>
      </c>
      <c r="F124" s="42">
        <f t="shared" si="8"/>
        <v>30</v>
      </c>
      <c r="G124" s="225">
        <v>238</v>
      </c>
      <c r="H124" s="14">
        <v>1</v>
      </c>
      <c r="I124" s="273">
        <f t="shared" si="9"/>
        <v>238</v>
      </c>
      <c r="J124" s="56" t="s">
        <v>628</v>
      </c>
      <c r="K124" s="15"/>
      <c r="O124" s="1">
        <f>COUNTIF('Sede Med Ok'!$C:$C,'Itapuã Med OK'!C124) + COUNTIF('Barra Med OK'!$C:$C,'Itapuã Med OK'!C124) + COUNTIF('Boca do Rio Med OK'!$C:$C,'Itapuã Med OK'!C124) + COUNTIF('Brotas Med OK'!$C:$C,'Itapuã Med OK'!C124) + COUNTIF('Cabula Med OK'!$C:$C,'Itapuã Med OK'!C124) + COUNTIF('Cajazeiras Med OK'!$C:$C,'Itapuã Med OK'!C124) + COUNTIF('CH Med OK'!$C:$C,'Itapuã Med OK'!C124) + COUNTIF('Itapagipe Med OK'!$C:$C,'Itapuã Med OK'!C124) + COUNTIF('Liberdade Med OK'!$C:$C,'Itapuã Med OK'!C124) + COUNTIF('Pau da Lima Med OK'!$C:$C,'Itapuã Med OK'!C124) + COUNTIF('SCV Med OK'!$C:$C,'Itapuã Med OK'!C124) + COUNTIF('Subúrbio Med OK'!$C:$C,'Itapuã Med OK'!C124) + COUNTIF('DVIS Med OK'!$C:$C,'Itapuã Med OK'!C124) + COUNTIF('CR Med OK'!$C:$C,'Itapuã Med OK'!C124) + COUNTIF('CCZ Med OK'!$C:$C,'Itapuã Med OK'!C124) + COUNTIF('DRCA Med OK'!$C:$C,'Itapuã Med OK'!C124) + COUNTIF('SAMU Med OK'!$C:$C,'Itapuã Med OK'!C124) + COUNTIF('ESPS Med OK'!$C:$C,'Itapuã Med OK'!C124) + COUNTIF('LACEM Med OK'!$C:$C,'Itapuã Med OK'!C124)</f>
        <v>0</v>
      </c>
    </row>
    <row r="125" spans="1:15" ht="13.5" customHeight="1">
      <c r="A125" s="15" t="s">
        <v>15</v>
      </c>
      <c r="B125" s="61">
        <v>45536</v>
      </c>
      <c r="C125" s="14">
        <v>10844</v>
      </c>
      <c r="D125" s="61">
        <v>45658</v>
      </c>
      <c r="E125" s="61">
        <v>45687</v>
      </c>
      <c r="F125" s="42">
        <f t="shared" si="8"/>
        <v>30</v>
      </c>
      <c r="G125" s="225">
        <v>260</v>
      </c>
      <c r="H125" s="14">
        <v>1</v>
      </c>
      <c r="I125" s="273">
        <f t="shared" si="9"/>
        <v>260</v>
      </c>
      <c r="J125" s="56" t="s">
        <v>252</v>
      </c>
      <c r="K125" s="15"/>
      <c r="O125" s="1">
        <f>COUNTIF('Sede Med Ok'!$C:$C,'Itapuã Med OK'!C125) + COUNTIF('Barra Med OK'!$C:$C,'Itapuã Med OK'!C125) + COUNTIF('Boca do Rio Med OK'!$C:$C,'Itapuã Med OK'!C125) + COUNTIF('Brotas Med OK'!$C:$C,'Itapuã Med OK'!C125) + COUNTIF('Cabula Med OK'!$C:$C,'Itapuã Med OK'!C125) + COUNTIF('Cajazeiras Med OK'!$C:$C,'Itapuã Med OK'!C125) + COUNTIF('CH Med OK'!$C:$C,'Itapuã Med OK'!C125) + COUNTIF('Itapagipe Med OK'!$C:$C,'Itapuã Med OK'!C125) + COUNTIF('Liberdade Med OK'!$C:$C,'Itapuã Med OK'!C125) + COUNTIF('Pau da Lima Med OK'!$C:$C,'Itapuã Med OK'!C125) + COUNTIF('SCV Med OK'!$C:$C,'Itapuã Med OK'!C125) + COUNTIF('Subúrbio Med OK'!$C:$C,'Itapuã Med OK'!C125) + COUNTIF('DVIS Med OK'!$C:$C,'Itapuã Med OK'!C125) + COUNTIF('CR Med OK'!$C:$C,'Itapuã Med OK'!C125) + COUNTIF('CCZ Med OK'!$C:$C,'Itapuã Med OK'!C125) + COUNTIF('DRCA Med OK'!$C:$C,'Itapuã Med OK'!C125) + COUNTIF('SAMU Med OK'!$C:$C,'Itapuã Med OK'!C125) + COUNTIF('ESPS Med OK'!$C:$C,'Itapuã Med OK'!C125) + COUNTIF('LACEM Med OK'!$C:$C,'Itapuã Med OK'!C125)</f>
        <v>0</v>
      </c>
    </row>
    <row r="126" spans="1:15" ht="13.5" customHeight="1">
      <c r="A126" s="15" t="s">
        <v>14</v>
      </c>
      <c r="B126" s="61">
        <v>45536</v>
      </c>
      <c r="C126" s="14">
        <v>13012</v>
      </c>
      <c r="D126" s="61">
        <v>45658</v>
      </c>
      <c r="E126" s="61">
        <v>45687</v>
      </c>
      <c r="F126" s="42">
        <f t="shared" si="8"/>
        <v>30</v>
      </c>
      <c r="G126" s="225">
        <v>347</v>
      </c>
      <c r="H126" s="14">
        <v>1</v>
      </c>
      <c r="I126" s="273">
        <f t="shared" si="9"/>
        <v>347</v>
      </c>
      <c r="J126" s="56" t="s">
        <v>408</v>
      </c>
      <c r="K126" s="15"/>
      <c r="O126" s="1">
        <f>COUNTIF('Sede Med Ok'!$C:$C,'Itapuã Med OK'!C126) + COUNTIF('Barra Med OK'!$C:$C,'Itapuã Med OK'!C126) + COUNTIF('Boca do Rio Med OK'!$C:$C,'Itapuã Med OK'!C126) + COUNTIF('Brotas Med OK'!$C:$C,'Itapuã Med OK'!C126) + COUNTIF('Cabula Med OK'!$C:$C,'Itapuã Med OK'!C126) + COUNTIF('Cajazeiras Med OK'!$C:$C,'Itapuã Med OK'!C126) + COUNTIF('CH Med OK'!$C:$C,'Itapuã Med OK'!C126) + COUNTIF('Itapagipe Med OK'!$C:$C,'Itapuã Med OK'!C126) + COUNTIF('Liberdade Med OK'!$C:$C,'Itapuã Med OK'!C126) + COUNTIF('Pau da Lima Med OK'!$C:$C,'Itapuã Med OK'!C126) + COUNTIF('SCV Med OK'!$C:$C,'Itapuã Med OK'!C126) + COUNTIF('Subúrbio Med OK'!$C:$C,'Itapuã Med OK'!C126) + COUNTIF('DVIS Med OK'!$C:$C,'Itapuã Med OK'!C126) + COUNTIF('CR Med OK'!$C:$C,'Itapuã Med OK'!C126) + COUNTIF('CCZ Med OK'!$C:$C,'Itapuã Med OK'!C126) + COUNTIF('DRCA Med OK'!$C:$C,'Itapuã Med OK'!C126) + COUNTIF('SAMU Med OK'!$C:$C,'Itapuã Med OK'!C126) + COUNTIF('ESPS Med OK'!$C:$C,'Itapuã Med OK'!C126) + COUNTIF('LACEM Med OK'!$C:$C,'Itapuã Med OK'!C126)</f>
        <v>0</v>
      </c>
    </row>
    <row r="127" spans="1:15" ht="13.5" customHeight="1">
      <c r="A127" s="15" t="s">
        <v>9</v>
      </c>
      <c r="B127" s="61">
        <v>45536</v>
      </c>
      <c r="C127" s="14">
        <v>10382</v>
      </c>
      <c r="D127" s="61">
        <v>45658</v>
      </c>
      <c r="E127" s="61">
        <v>45687</v>
      </c>
      <c r="F127" s="42">
        <f t="shared" si="8"/>
        <v>30</v>
      </c>
      <c r="G127" s="225">
        <v>597</v>
      </c>
      <c r="H127" s="14">
        <v>1</v>
      </c>
      <c r="I127" s="273">
        <f t="shared" si="9"/>
        <v>597</v>
      </c>
      <c r="J127" s="56" t="s">
        <v>627</v>
      </c>
      <c r="K127" s="15"/>
      <c r="O127" s="1">
        <f>COUNTIF('Sede Med Ok'!$C:$C,'Itapuã Med OK'!C127) + COUNTIF('Barra Med OK'!$C:$C,'Itapuã Med OK'!C127) + COUNTIF('Boca do Rio Med OK'!$C:$C,'Itapuã Med OK'!C127) + COUNTIF('Brotas Med OK'!$C:$C,'Itapuã Med OK'!C127) + COUNTIF('Cabula Med OK'!$C:$C,'Itapuã Med OK'!C127) + COUNTIF('Cajazeiras Med OK'!$C:$C,'Itapuã Med OK'!C127) + COUNTIF('CH Med OK'!$C:$C,'Itapuã Med OK'!C127) + COUNTIF('Itapagipe Med OK'!$C:$C,'Itapuã Med OK'!C127) + COUNTIF('Liberdade Med OK'!$C:$C,'Itapuã Med OK'!C127) + COUNTIF('Pau da Lima Med OK'!$C:$C,'Itapuã Med OK'!C127) + COUNTIF('SCV Med OK'!$C:$C,'Itapuã Med OK'!C127) + COUNTIF('Subúrbio Med OK'!$C:$C,'Itapuã Med OK'!C127) + COUNTIF('DVIS Med OK'!$C:$C,'Itapuã Med OK'!C127) + COUNTIF('CR Med OK'!$C:$C,'Itapuã Med OK'!C127) + COUNTIF('CCZ Med OK'!$C:$C,'Itapuã Med OK'!C127) + COUNTIF('DRCA Med OK'!$C:$C,'Itapuã Med OK'!C127) + COUNTIF('SAMU Med OK'!$C:$C,'Itapuã Med OK'!C127) + COUNTIF('ESPS Med OK'!$C:$C,'Itapuã Med OK'!C127) + COUNTIF('LACEM Med OK'!$C:$C,'Itapuã Med OK'!C127)</f>
        <v>0</v>
      </c>
    </row>
    <row r="128" spans="1:15" ht="13.5" customHeight="1">
      <c r="A128" s="15"/>
      <c r="B128" s="14"/>
      <c r="C128" s="14"/>
      <c r="D128" s="66"/>
      <c r="E128" s="66"/>
      <c r="F128" s="42"/>
      <c r="G128" s="68"/>
      <c r="H128" s="15"/>
      <c r="I128" s="272"/>
      <c r="J128" s="64"/>
      <c r="K128" s="15"/>
      <c r="O128" s="1">
        <f>COUNTIF('Sede Med Ok'!$C:$C,'Itapuã Med OK'!C128) + COUNTIF('Barra Med OK'!$C:$C,'Itapuã Med OK'!C128) + COUNTIF('Boca do Rio Med OK'!$C:$C,'Itapuã Med OK'!C128) + COUNTIF('Brotas Med OK'!$C:$C,'Itapuã Med OK'!C128) + COUNTIF('Cabula Med OK'!$C:$C,'Itapuã Med OK'!C128) + COUNTIF('Cajazeiras Med OK'!$C:$C,'Itapuã Med OK'!C128) + COUNTIF('CH Med OK'!$C:$C,'Itapuã Med OK'!C128) + COUNTIF('Itapagipe Med OK'!$C:$C,'Itapuã Med OK'!C128) + COUNTIF('Liberdade Med OK'!$C:$C,'Itapuã Med OK'!C128) + COUNTIF('Pau da Lima Med OK'!$C:$C,'Itapuã Med OK'!C128) + COUNTIF('SCV Med OK'!$C:$C,'Itapuã Med OK'!C128) + COUNTIF('Subúrbio Med OK'!$C:$C,'Itapuã Med OK'!C128) + COUNTIF('DVIS Med OK'!$C:$C,'Itapuã Med OK'!C128) + COUNTIF('CR Med OK'!$C:$C,'Itapuã Med OK'!C128) + COUNTIF('CCZ Med OK'!$C:$C,'Itapuã Med OK'!C128) + COUNTIF('DRCA Med OK'!$C:$C,'Itapuã Med OK'!C128) + COUNTIF('SAMU Med OK'!$C:$C,'Itapuã Med OK'!C128) + COUNTIF('ESPS Med OK'!$C:$C,'Itapuã Med OK'!C128) + COUNTIF('LACEM Med OK'!$C:$C,'Itapuã Med OK'!C128)</f>
        <v>0</v>
      </c>
    </row>
    <row r="129" spans="1:15" ht="13.5" customHeight="1">
      <c r="A129" s="38" t="s">
        <v>626</v>
      </c>
      <c r="B129" s="10"/>
      <c r="C129" s="10"/>
      <c r="D129" s="36"/>
      <c r="E129" s="36"/>
      <c r="F129" s="37"/>
      <c r="G129" s="271"/>
      <c r="H129" s="11">
        <f>SUM(H95:H128)</f>
        <v>33</v>
      </c>
      <c r="I129" s="269">
        <f>SUM(I95:I128)</f>
        <v>8071.333333333333</v>
      </c>
      <c r="J129" s="35"/>
      <c r="K129" s="35"/>
      <c r="O129" s="1">
        <f>COUNTIF('Sede Med Ok'!$C:$C,'Itapuã Med OK'!C129) + COUNTIF('Barra Med OK'!$C:$C,'Itapuã Med OK'!C129) + COUNTIF('Boca do Rio Med OK'!$C:$C,'Itapuã Med OK'!C129) + COUNTIF('Brotas Med OK'!$C:$C,'Itapuã Med OK'!C129) + COUNTIF('Cabula Med OK'!$C:$C,'Itapuã Med OK'!C129) + COUNTIF('Cajazeiras Med OK'!$C:$C,'Itapuã Med OK'!C129) + COUNTIF('CH Med OK'!$C:$C,'Itapuã Med OK'!C129) + COUNTIF('Itapagipe Med OK'!$C:$C,'Itapuã Med OK'!C129) + COUNTIF('Liberdade Med OK'!$C:$C,'Itapuã Med OK'!C129) + COUNTIF('Pau da Lima Med OK'!$C:$C,'Itapuã Med OK'!C129) + COUNTIF('SCV Med OK'!$C:$C,'Itapuã Med OK'!C129) + COUNTIF('Subúrbio Med OK'!$C:$C,'Itapuã Med OK'!C129) + COUNTIF('DVIS Med OK'!$C:$C,'Itapuã Med OK'!C129) + COUNTIF('CR Med OK'!$C:$C,'Itapuã Med OK'!C129) + COUNTIF('CCZ Med OK'!$C:$C,'Itapuã Med OK'!C129) + COUNTIF('DRCA Med OK'!$C:$C,'Itapuã Med OK'!C129) + COUNTIF('SAMU Med OK'!$C:$C,'Itapuã Med OK'!C129) + COUNTIF('ESPS Med OK'!$C:$C,'Itapuã Med OK'!C129) + COUNTIF('LACEM Med OK'!$C:$C,'Itapuã Med OK'!C129)</f>
        <v>0</v>
      </c>
    </row>
    <row r="130" spans="1:15" ht="13.5" customHeight="1">
      <c r="D130" s="20"/>
      <c r="E130" s="20"/>
      <c r="F130" s="19"/>
      <c r="G130" s="7"/>
      <c r="I130" s="270"/>
      <c r="J130" s="26"/>
      <c r="O130" s="1">
        <f>COUNTIF('Sede Med Ok'!$C:$C,'Itapuã Med OK'!C130) + COUNTIF('Barra Med OK'!$C:$C,'Itapuã Med OK'!C130) + COUNTIF('Boca do Rio Med OK'!$C:$C,'Itapuã Med OK'!C130) + COUNTIF('Brotas Med OK'!$C:$C,'Itapuã Med OK'!C130) + COUNTIF('Cabula Med OK'!$C:$C,'Itapuã Med OK'!C130) + COUNTIF('Cajazeiras Med OK'!$C:$C,'Itapuã Med OK'!C130) + COUNTIF('CH Med OK'!$C:$C,'Itapuã Med OK'!C130) + COUNTIF('Itapagipe Med OK'!$C:$C,'Itapuã Med OK'!C130) + COUNTIF('Liberdade Med OK'!$C:$C,'Itapuã Med OK'!C130) + COUNTIF('Pau da Lima Med OK'!$C:$C,'Itapuã Med OK'!C130) + COUNTIF('SCV Med OK'!$C:$C,'Itapuã Med OK'!C130) + COUNTIF('Subúrbio Med OK'!$C:$C,'Itapuã Med OK'!C130) + COUNTIF('DVIS Med OK'!$C:$C,'Itapuã Med OK'!C130) + COUNTIF('CR Med OK'!$C:$C,'Itapuã Med OK'!C130) + COUNTIF('CCZ Med OK'!$C:$C,'Itapuã Med OK'!C130) + COUNTIF('DRCA Med OK'!$C:$C,'Itapuã Med OK'!C130) + COUNTIF('SAMU Med OK'!$C:$C,'Itapuã Med OK'!C130) + COUNTIF('ESPS Med OK'!$C:$C,'Itapuã Med OK'!C130) + COUNTIF('LACEM Med OK'!$C:$C,'Itapuã Med OK'!C130)</f>
        <v>0</v>
      </c>
    </row>
    <row r="131" spans="1:15" ht="13.5" customHeight="1">
      <c r="A131" s="15" t="s">
        <v>18</v>
      </c>
      <c r="B131" s="61">
        <v>45536</v>
      </c>
      <c r="C131" s="14">
        <v>15620</v>
      </c>
      <c r="D131" s="61">
        <v>45658</v>
      </c>
      <c r="E131" s="61">
        <v>45687</v>
      </c>
      <c r="F131" s="42">
        <f t="shared" ref="F131:F141" si="10">(E131-D131)+1</f>
        <v>30</v>
      </c>
      <c r="G131" s="225">
        <v>235</v>
      </c>
      <c r="H131" s="14">
        <v>1</v>
      </c>
      <c r="I131" s="273">
        <v>235</v>
      </c>
      <c r="J131" s="64" t="s">
        <v>297</v>
      </c>
      <c r="K131" s="14">
        <v>68655</v>
      </c>
      <c r="L131" s="1" t="s">
        <v>1063</v>
      </c>
      <c r="O131" s="1">
        <f>COUNTIF('Sede Med Ok'!$C:$C,'Itapuã Med OK'!C131) + COUNTIF('Barra Med OK'!$C:$C,'Itapuã Med OK'!C131) + COUNTIF('Boca do Rio Med OK'!$C:$C,'Itapuã Med OK'!C131) + COUNTIF('Brotas Med OK'!$C:$C,'Itapuã Med OK'!C131) + COUNTIF('Cabula Med OK'!$C:$C,'Itapuã Med OK'!C131) + COUNTIF('Cajazeiras Med OK'!$C:$C,'Itapuã Med OK'!C131) + COUNTIF('CH Med OK'!$C:$C,'Itapuã Med OK'!C131) + COUNTIF('Itapagipe Med OK'!$C:$C,'Itapuã Med OK'!C131) + COUNTIF('Liberdade Med OK'!$C:$C,'Itapuã Med OK'!C131) + COUNTIF('Pau da Lima Med OK'!$C:$C,'Itapuã Med OK'!C131) + COUNTIF('SCV Med OK'!$C:$C,'Itapuã Med OK'!C131) + COUNTIF('Subúrbio Med OK'!$C:$C,'Itapuã Med OK'!C131) + COUNTIF('DVIS Med OK'!$C:$C,'Itapuã Med OK'!C131) + COUNTIF('CR Med OK'!$C:$C,'Itapuã Med OK'!C131) + COUNTIF('CCZ Med OK'!$C:$C,'Itapuã Med OK'!C131) + COUNTIF('DRCA Med OK'!$C:$C,'Itapuã Med OK'!C131) + COUNTIF('SAMU Med OK'!$C:$C,'Itapuã Med OK'!C131) + COUNTIF('ESPS Med OK'!$C:$C,'Itapuã Med OK'!C131) + COUNTIF('LACEM Med OK'!$C:$C,'Itapuã Med OK'!C131)</f>
        <v>0</v>
      </c>
    </row>
    <row r="132" spans="1:15" ht="13.5" customHeight="1">
      <c r="A132" s="15" t="s">
        <v>18</v>
      </c>
      <c r="B132" s="61">
        <v>45536</v>
      </c>
      <c r="C132" s="14">
        <v>15621</v>
      </c>
      <c r="D132" s="61">
        <v>45658</v>
      </c>
      <c r="E132" s="61">
        <v>45687</v>
      </c>
      <c r="F132" s="42">
        <f t="shared" si="10"/>
        <v>30</v>
      </c>
      <c r="G132" s="225">
        <v>235</v>
      </c>
      <c r="H132" s="14">
        <v>1</v>
      </c>
      <c r="I132" s="273">
        <v>235</v>
      </c>
      <c r="J132" s="64" t="s">
        <v>210</v>
      </c>
      <c r="K132" s="14">
        <v>68655</v>
      </c>
      <c r="L132" s="1" t="s">
        <v>1063</v>
      </c>
      <c r="O132" s="1">
        <f>COUNTIF('Sede Med Ok'!$C:$C,'Itapuã Med OK'!C132) + COUNTIF('Barra Med OK'!$C:$C,'Itapuã Med OK'!C132) + COUNTIF('Boca do Rio Med OK'!$C:$C,'Itapuã Med OK'!C132) + COUNTIF('Brotas Med OK'!$C:$C,'Itapuã Med OK'!C132) + COUNTIF('Cabula Med OK'!$C:$C,'Itapuã Med OK'!C132) + COUNTIF('Cajazeiras Med OK'!$C:$C,'Itapuã Med OK'!C132) + COUNTIF('CH Med OK'!$C:$C,'Itapuã Med OK'!C132) + COUNTIF('Itapagipe Med OK'!$C:$C,'Itapuã Med OK'!C132) + COUNTIF('Liberdade Med OK'!$C:$C,'Itapuã Med OK'!C132) + COUNTIF('Pau da Lima Med OK'!$C:$C,'Itapuã Med OK'!C132) + COUNTIF('SCV Med OK'!$C:$C,'Itapuã Med OK'!C132) + COUNTIF('Subúrbio Med OK'!$C:$C,'Itapuã Med OK'!C132) + COUNTIF('DVIS Med OK'!$C:$C,'Itapuã Med OK'!C132) + COUNTIF('CR Med OK'!$C:$C,'Itapuã Med OK'!C132) + COUNTIF('CCZ Med OK'!$C:$C,'Itapuã Med OK'!C132) + COUNTIF('DRCA Med OK'!$C:$C,'Itapuã Med OK'!C132) + COUNTIF('SAMU Med OK'!$C:$C,'Itapuã Med OK'!C132) + COUNTIF('ESPS Med OK'!$C:$C,'Itapuã Med OK'!C132) + COUNTIF('LACEM Med OK'!$C:$C,'Itapuã Med OK'!C132)</f>
        <v>0</v>
      </c>
    </row>
    <row r="133" spans="1:15" ht="13.5" customHeight="1">
      <c r="A133" s="15" t="s">
        <v>18</v>
      </c>
      <c r="B133" s="61">
        <v>45536</v>
      </c>
      <c r="C133" s="14">
        <v>15622</v>
      </c>
      <c r="D133" s="61">
        <v>45658</v>
      </c>
      <c r="E133" s="61">
        <v>45687</v>
      </c>
      <c r="F133" s="42">
        <f t="shared" si="10"/>
        <v>30</v>
      </c>
      <c r="G133" s="225">
        <v>235</v>
      </c>
      <c r="H133" s="14">
        <v>1</v>
      </c>
      <c r="I133" s="273">
        <v>235</v>
      </c>
      <c r="J133" s="64" t="s">
        <v>189</v>
      </c>
      <c r="K133" s="14">
        <v>68655</v>
      </c>
      <c r="L133" s="1" t="s">
        <v>1063</v>
      </c>
      <c r="O133" s="1">
        <f>COUNTIF('Sede Med Ok'!$C:$C,'Itapuã Med OK'!C133) + COUNTIF('Barra Med OK'!$C:$C,'Itapuã Med OK'!C133) + COUNTIF('Boca do Rio Med OK'!$C:$C,'Itapuã Med OK'!C133) + COUNTIF('Brotas Med OK'!$C:$C,'Itapuã Med OK'!C133) + COUNTIF('Cabula Med OK'!$C:$C,'Itapuã Med OK'!C133) + COUNTIF('Cajazeiras Med OK'!$C:$C,'Itapuã Med OK'!C133) + COUNTIF('CH Med OK'!$C:$C,'Itapuã Med OK'!C133) + COUNTIF('Itapagipe Med OK'!$C:$C,'Itapuã Med OK'!C133) + COUNTIF('Liberdade Med OK'!$C:$C,'Itapuã Med OK'!C133) + COUNTIF('Pau da Lima Med OK'!$C:$C,'Itapuã Med OK'!C133) + COUNTIF('SCV Med OK'!$C:$C,'Itapuã Med OK'!C133) + COUNTIF('Subúrbio Med OK'!$C:$C,'Itapuã Med OK'!C133) + COUNTIF('DVIS Med OK'!$C:$C,'Itapuã Med OK'!C133) + COUNTIF('CR Med OK'!$C:$C,'Itapuã Med OK'!C133) + COUNTIF('CCZ Med OK'!$C:$C,'Itapuã Med OK'!C133) + COUNTIF('DRCA Med OK'!$C:$C,'Itapuã Med OK'!C133) + COUNTIF('SAMU Med OK'!$C:$C,'Itapuã Med OK'!C133) + COUNTIF('ESPS Med OK'!$C:$C,'Itapuã Med OK'!C133) + COUNTIF('LACEM Med OK'!$C:$C,'Itapuã Med OK'!C133)</f>
        <v>0</v>
      </c>
    </row>
    <row r="134" spans="1:15" ht="13.5" customHeight="1">
      <c r="A134" s="15" t="s">
        <v>18</v>
      </c>
      <c r="B134" s="61">
        <v>45536</v>
      </c>
      <c r="C134" s="14">
        <v>10730</v>
      </c>
      <c r="D134" s="61">
        <v>45658</v>
      </c>
      <c r="E134" s="61">
        <v>45687</v>
      </c>
      <c r="F134" s="42">
        <f t="shared" si="10"/>
        <v>30</v>
      </c>
      <c r="G134" s="225">
        <v>235</v>
      </c>
      <c r="H134" s="14">
        <v>1</v>
      </c>
      <c r="I134" s="273">
        <f t="shared" ref="I134:I141" si="11">G134/30*H134*F134</f>
        <v>235</v>
      </c>
      <c r="J134" s="56" t="s">
        <v>149</v>
      </c>
      <c r="K134" s="15"/>
      <c r="O134" s="1">
        <f>COUNTIF('Sede Med Ok'!$C:$C,'Itapuã Med OK'!C134) + COUNTIF('Barra Med OK'!$C:$C,'Itapuã Med OK'!C134) + COUNTIF('Boca do Rio Med OK'!$C:$C,'Itapuã Med OK'!C134) + COUNTIF('Brotas Med OK'!$C:$C,'Itapuã Med OK'!C134) + COUNTIF('Cabula Med OK'!$C:$C,'Itapuã Med OK'!C134) + COUNTIF('Cajazeiras Med OK'!$C:$C,'Itapuã Med OK'!C134) + COUNTIF('CH Med OK'!$C:$C,'Itapuã Med OK'!C134) + COUNTIF('Itapagipe Med OK'!$C:$C,'Itapuã Med OK'!C134) + COUNTIF('Liberdade Med OK'!$C:$C,'Itapuã Med OK'!C134) + COUNTIF('Pau da Lima Med OK'!$C:$C,'Itapuã Med OK'!C134) + COUNTIF('SCV Med OK'!$C:$C,'Itapuã Med OK'!C134) + COUNTIF('Subúrbio Med OK'!$C:$C,'Itapuã Med OK'!C134) + COUNTIF('DVIS Med OK'!$C:$C,'Itapuã Med OK'!C134) + COUNTIF('CR Med OK'!$C:$C,'Itapuã Med OK'!C134) + COUNTIF('CCZ Med OK'!$C:$C,'Itapuã Med OK'!C134) + COUNTIF('DRCA Med OK'!$C:$C,'Itapuã Med OK'!C134) + COUNTIF('SAMU Med OK'!$C:$C,'Itapuã Med OK'!C134) + COUNTIF('ESPS Med OK'!$C:$C,'Itapuã Med OK'!C134) + COUNTIF('LACEM Med OK'!$C:$C,'Itapuã Med OK'!C134)</f>
        <v>0</v>
      </c>
    </row>
    <row r="135" spans="1:15" ht="13.5" customHeight="1">
      <c r="A135" s="15" t="s">
        <v>18</v>
      </c>
      <c r="B135" s="61">
        <v>45536</v>
      </c>
      <c r="C135" s="14">
        <v>8567</v>
      </c>
      <c r="D135" s="61">
        <v>45658</v>
      </c>
      <c r="E135" s="61">
        <v>45687</v>
      </c>
      <c r="F135" s="42">
        <f t="shared" si="10"/>
        <v>30</v>
      </c>
      <c r="G135" s="225">
        <v>235</v>
      </c>
      <c r="H135" s="14">
        <v>1</v>
      </c>
      <c r="I135" s="273">
        <f t="shared" si="11"/>
        <v>235</v>
      </c>
      <c r="J135" s="52" t="s">
        <v>217</v>
      </c>
      <c r="K135" s="15"/>
      <c r="O135" s="1">
        <f>COUNTIF('Sede Med Ok'!$C:$C,'Itapuã Med OK'!C135) + COUNTIF('Barra Med OK'!$C:$C,'Itapuã Med OK'!C135) + COUNTIF('Boca do Rio Med OK'!$C:$C,'Itapuã Med OK'!C135) + COUNTIF('Brotas Med OK'!$C:$C,'Itapuã Med OK'!C135) + COUNTIF('Cabula Med OK'!$C:$C,'Itapuã Med OK'!C135) + COUNTIF('Cajazeiras Med OK'!$C:$C,'Itapuã Med OK'!C135) + COUNTIF('CH Med OK'!$C:$C,'Itapuã Med OK'!C135) + COUNTIF('Itapagipe Med OK'!$C:$C,'Itapuã Med OK'!C135) + COUNTIF('Liberdade Med OK'!$C:$C,'Itapuã Med OK'!C135) + COUNTIF('Pau da Lima Med OK'!$C:$C,'Itapuã Med OK'!C135) + COUNTIF('SCV Med OK'!$C:$C,'Itapuã Med OK'!C135) + COUNTIF('Subúrbio Med OK'!$C:$C,'Itapuã Med OK'!C135) + COUNTIF('DVIS Med OK'!$C:$C,'Itapuã Med OK'!C135) + COUNTIF('CR Med OK'!$C:$C,'Itapuã Med OK'!C135) + COUNTIF('CCZ Med OK'!$C:$C,'Itapuã Med OK'!C135) + COUNTIF('DRCA Med OK'!$C:$C,'Itapuã Med OK'!C135) + COUNTIF('SAMU Med OK'!$C:$C,'Itapuã Med OK'!C135) + COUNTIF('ESPS Med OK'!$C:$C,'Itapuã Med OK'!C135) + COUNTIF('LACEM Med OK'!$C:$C,'Itapuã Med OK'!C135)</f>
        <v>0</v>
      </c>
    </row>
    <row r="136" spans="1:15" ht="13.5" customHeight="1">
      <c r="A136" s="15" t="s">
        <v>18</v>
      </c>
      <c r="B136" s="61">
        <v>45536</v>
      </c>
      <c r="C136" s="14">
        <v>12951</v>
      </c>
      <c r="D136" s="61">
        <v>45658</v>
      </c>
      <c r="E136" s="61">
        <v>45687</v>
      </c>
      <c r="F136" s="42">
        <f t="shared" si="10"/>
        <v>30</v>
      </c>
      <c r="G136" s="225">
        <v>235</v>
      </c>
      <c r="H136" s="14">
        <v>1</v>
      </c>
      <c r="I136" s="273">
        <f t="shared" si="11"/>
        <v>235</v>
      </c>
      <c r="J136" s="56" t="s">
        <v>143</v>
      </c>
      <c r="K136" s="15"/>
      <c r="O136" s="1">
        <f>COUNTIF('Sede Med Ok'!$C:$C,'Itapuã Med OK'!C136) + COUNTIF('Barra Med OK'!$C:$C,'Itapuã Med OK'!C136) + COUNTIF('Boca do Rio Med OK'!$C:$C,'Itapuã Med OK'!C136) + COUNTIF('Brotas Med OK'!$C:$C,'Itapuã Med OK'!C136) + COUNTIF('Cabula Med OK'!$C:$C,'Itapuã Med OK'!C136) + COUNTIF('Cajazeiras Med OK'!$C:$C,'Itapuã Med OK'!C136) + COUNTIF('CH Med OK'!$C:$C,'Itapuã Med OK'!C136) + COUNTIF('Itapagipe Med OK'!$C:$C,'Itapuã Med OK'!C136) + COUNTIF('Liberdade Med OK'!$C:$C,'Itapuã Med OK'!C136) + COUNTIF('Pau da Lima Med OK'!$C:$C,'Itapuã Med OK'!C136) + COUNTIF('SCV Med OK'!$C:$C,'Itapuã Med OK'!C136) + COUNTIF('Subúrbio Med OK'!$C:$C,'Itapuã Med OK'!C136) + COUNTIF('DVIS Med OK'!$C:$C,'Itapuã Med OK'!C136) + COUNTIF('CR Med OK'!$C:$C,'Itapuã Med OK'!C136) + COUNTIF('CCZ Med OK'!$C:$C,'Itapuã Med OK'!C136) + COUNTIF('DRCA Med OK'!$C:$C,'Itapuã Med OK'!C136) + COUNTIF('SAMU Med OK'!$C:$C,'Itapuã Med OK'!C136) + COUNTIF('ESPS Med OK'!$C:$C,'Itapuã Med OK'!C136) + COUNTIF('LACEM Med OK'!$C:$C,'Itapuã Med OK'!C136)</f>
        <v>0</v>
      </c>
    </row>
    <row r="137" spans="1:15" ht="13.5" customHeight="1">
      <c r="A137" s="15" t="s">
        <v>18</v>
      </c>
      <c r="B137" s="61">
        <v>45536</v>
      </c>
      <c r="C137" s="14">
        <v>10754</v>
      </c>
      <c r="D137" s="61">
        <v>45658</v>
      </c>
      <c r="E137" s="61">
        <v>45687</v>
      </c>
      <c r="F137" s="42">
        <f t="shared" si="10"/>
        <v>30</v>
      </c>
      <c r="G137" s="225">
        <v>235</v>
      </c>
      <c r="H137" s="14">
        <v>1</v>
      </c>
      <c r="I137" s="273">
        <f t="shared" si="11"/>
        <v>235</v>
      </c>
      <c r="J137" s="56" t="s">
        <v>219</v>
      </c>
      <c r="K137" s="15"/>
      <c r="O137" s="1">
        <f>COUNTIF('Sede Med Ok'!$C:$C,'Itapuã Med OK'!C137) + COUNTIF('Barra Med OK'!$C:$C,'Itapuã Med OK'!C137) + COUNTIF('Boca do Rio Med OK'!$C:$C,'Itapuã Med OK'!C137) + COUNTIF('Brotas Med OK'!$C:$C,'Itapuã Med OK'!C137) + COUNTIF('Cabula Med OK'!$C:$C,'Itapuã Med OK'!C137) + COUNTIF('Cajazeiras Med OK'!$C:$C,'Itapuã Med OK'!C137) + COUNTIF('CH Med OK'!$C:$C,'Itapuã Med OK'!C137) + COUNTIF('Itapagipe Med OK'!$C:$C,'Itapuã Med OK'!C137) + COUNTIF('Liberdade Med OK'!$C:$C,'Itapuã Med OK'!C137) + COUNTIF('Pau da Lima Med OK'!$C:$C,'Itapuã Med OK'!C137) + COUNTIF('SCV Med OK'!$C:$C,'Itapuã Med OK'!C137) + COUNTIF('Subúrbio Med OK'!$C:$C,'Itapuã Med OK'!C137) + COUNTIF('DVIS Med OK'!$C:$C,'Itapuã Med OK'!C137) + COUNTIF('CR Med OK'!$C:$C,'Itapuã Med OK'!C137) + COUNTIF('CCZ Med OK'!$C:$C,'Itapuã Med OK'!C137) + COUNTIF('DRCA Med OK'!$C:$C,'Itapuã Med OK'!C137) + COUNTIF('SAMU Med OK'!$C:$C,'Itapuã Med OK'!C137) + COUNTIF('ESPS Med OK'!$C:$C,'Itapuã Med OK'!C137) + COUNTIF('LACEM Med OK'!$C:$C,'Itapuã Med OK'!C137)</f>
        <v>0</v>
      </c>
    </row>
    <row r="138" spans="1:15" ht="13.5" customHeight="1">
      <c r="A138" s="15" t="s">
        <v>18</v>
      </c>
      <c r="B138" s="61">
        <v>45536</v>
      </c>
      <c r="C138" s="14">
        <v>12530</v>
      </c>
      <c r="D138" s="61">
        <v>45658</v>
      </c>
      <c r="E138" s="61">
        <v>45687</v>
      </c>
      <c r="F138" s="42">
        <f t="shared" si="10"/>
        <v>30</v>
      </c>
      <c r="G138" s="225">
        <v>235</v>
      </c>
      <c r="H138" s="14">
        <v>1</v>
      </c>
      <c r="I138" s="273">
        <f t="shared" si="11"/>
        <v>235</v>
      </c>
      <c r="J138" s="52" t="s">
        <v>262</v>
      </c>
      <c r="K138" s="15"/>
      <c r="O138" s="1">
        <f>COUNTIF('Sede Med Ok'!$C:$C,'Itapuã Med OK'!C138) + COUNTIF('Barra Med OK'!$C:$C,'Itapuã Med OK'!C138) + COUNTIF('Boca do Rio Med OK'!$C:$C,'Itapuã Med OK'!C138) + COUNTIF('Brotas Med OK'!$C:$C,'Itapuã Med OK'!C138) + COUNTIF('Cabula Med OK'!$C:$C,'Itapuã Med OK'!C138) + COUNTIF('Cajazeiras Med OK'!$C:$C,'Itapuã Med OK'!C138) + COUNTIF('CH Med OK'!$C:$C,'Itapuã Med OK'!C138) + COUNTIF('Itapagipe Med OK'!$C:$C,'Itapuã Med OK'!C138) + COUNTIF('Liberdade Med OK'!$C:$C,'Itapuã Med OK'!C138) + COUNTIF('Pau da Lima Med OK'!$C:$C,'Itapuã Med OK'!C138) + COUNTIF('SCV Med OK'!$C:$C,'Itapuã Med OK'!C138) + COUNTIF('Subúrbio Med OK'!$C:$C,'Itapuã Med OK'!C138) + COUNTIF('DVIS Med OK'!$C:$C,'Itapuã Med OK'!C138) + COUNTIF('CR Med OK'!$C:$C,'Itapuã Med OK'!C138) + COUNTIF('CCZ Med OK'!$C:$C,'Itapuã Med OK'!C138) + COUNTIF('DRCA Med OK'!$C:$C,'Itapuã Med OK'!C138) + COUNTIF('SAMU Med OK'!$C:$C,'Itapuã Med OK'!C138) + COUNTIF('ESPS Med OK'!$C:$C,'Itapuã Med OK'!C138) + COUNTIF('LACEM Med OK'!$C:$C,'Itapuã Med OK'!C138)</f>
        <v>0</v>
      </c>
    </row>
    <row r="139" spans="1:15" ht="13.5" customHeight="1">
      <c r="A139" s="15" t="s">
        <v>18</v>
      </c>
      <c r="B139" s="61">
        <v>45536</v>
      </c>
      <c r="C139" s="14">
        <v>12520</v>
      </c>
      <c r="D139" s="61">
        <v>45658</v>
      </c>
      <c r="E139" s="61">
        <v>45687</v>
      </c>
      <c r="F139" s="42">
        <f t="shared" si="10"/>
        <v>30</v>
      </c>
      <c r="G139" s="225">
        <v>235</v>
      </c>
      <c r="H139" s="14">
        <v>1</v>
      </c>
      <c r="I139" s="273">
        <f t="shared" si="11"/>
        <v>235</v>
      </c>
      <c r="J139" s="52" t="s">
        <v>112</v>
      </c>
      <c r="K139" s="15"/>
      <c r="O139" s="1">
        <f>COUNTIF('Sede Med Ok'!$C:$C,'Itapuã Med OK'!C139) + COUNTIF('Barra Med OK'!$C:$C,'Itapuã Med OK'!C139) + COUNTIF('Boca do Rio Med OK'!$C:$C,'Itapuã Med OK'!C139) + COUNTIF('Brotas Med OK'!$C:$C,'Itapuã Med OK'!C139) + COUNTIF('Cabula Med OK'!$C:$C,'Itapuã Med OK'!C139) + COUNTIF('Cajazeiras Med OK'!$C:$C,'Itapuã Med OK'!C139) + COUNTIF('CH Med OK'!$C:$C,'Itapuã Med OK'!C139) + COUNTIF('Itapagipe Med OK'!$C:$C,'Itapuã Med OK'!C139) + COUNTIF('Liberdade Med OK'!$C:$C,'Itapuã Med OK'!C139) + COUNTIF('Pau da Lima Med OK'!$C:$C,'Itapuã Med OK'!C139) + COUNTIF('SCV Med OK'!$C:$C,'Itapuã Med OK'!C139) + COUNTIF('Subúrbio Med OK'!$C:$C,'Itapuã Med OK'!C139) + COUNTIF('DVIS Med OK'!$C:$C,'Itapuã Med OK'!C139) + COUNTIF('CR Med OK'!$C:$C,'Itapuã Med OK'!C139) + COUNTIF('CCZ Med OK'!$C:$C,'Itapuã Med OK'!C139) + COUNTIF('DRCA Med OK'!$C:$C,'Itapuã Med OK'!C139) + COUNTIF('SAMU Med OK'!$C:$C,'Itapuã Med OK'!C139) + COUNTIF('ESPS Med OK'!$C:$C,'Itapuã Med OK'!C139) + COUNTIF('LACEM Med OK'!$C:$C,'Itapuã Med OK'!C139)</f>
        <v>0</v>
      </c>
    </row>
    <row r="140" spans="1:15" ht="13.5" customHeight="1">
      <c r="A140" s="15" t="s">
        <v>18</v>
      </c>
      <c r="B140" s="61">
        <v>45536</v>
      </c>
      <c r="C140" s="14">
        <v>12531</v>
      </c>
      <c r="D140" s="61">
        <v>45658</v>
      </c>
      <c r="E140" s="61">
        <v>45687</v>
      </c>
      <c r="F140" s="42">
        <f t="shared" si="10"/>
        <v>30</v>
      </c>
      <c r="G140" s="225">
        <v>235</v>
      </c>
      <c r="H140" s="14">
        <v>1</v>
      </c>
      <c r="I140" s="273">
        <f t="shared" si="11"/>
        <v>235</v>
      </c>
      <c r="J140" s="52" t="s">
        <v>182</v>
      </c>
      <c r="K140" s="15"/>
      <c r="O140" s="1">
        <f>COUNTIF('Sede Med Ok'!$C:$C,'Itapuã Med OK'!C140) + COUNTIF('Barra Med OK'!$C:$C,'Itapuã Med OK'!C140) + COUNTIF('Boca do Rio Med OK'!$C:$C,'Itapuã Med OK'!C140) + COUNTIF('Brotas Med OK'!$C:$C,'Itapuã Med OK'!C140) + COUNTIF('Cabula Med OK'!$C:$C,'Itapuã Med OK'!C140) + COUNTIF('Cajazeiras Med OK'!$C:$C,'Itapuã Med OK'!C140) + COUNTIF('CH Med OK'!$C:$C,'Itapuã Med OK'!C140) + COUNTIF('Itapagipe Med OK'!$C:$C,'Itapuã Med OK'!C140) + COUNTIF('Liberdade Med OK'!$C:$C,'Itapuã Med OK'!C140) + COUNTIF('Pau da Lima Med OK'!$C:$C,'Itapuã Med OK'!C140) + COUNTIF('SCV Med OK'!$C:$C,'Itapuã Med OK'!C140) + COUNTIF('Subúrbio Med OK'!$C:$C,'Itapuã Med OK'!C140) + COUNTIF('DVIS Med OK'!$C:$C,'Itapuã Med OK'!C140) + COUNTIF('CR Med OK'!$C:$C,'Itapuã Med OK'!C140) + COUNTIF('CCZ Med OK'!$C:$C,'Itapuã Med OK'!C140) + COUNTIF('DRCA Med OK'!$C:$C,'Itapuã Med OK'!C140) + COUNTIF('SAMU Med OK'!$C:$C,'Itapuã Med OK'!C140) + COUNTIF('ESPS Med OK'!$C:$C,'Itapuã Med OK'!C140) + COUNTIF('LACEM Med OK'!$C:$C,'Itapuã Med OK'!C140)</f>
        <v>0</v>
      </c>
    </row>
    <row r="141" spans="1:15" ht="13.5" customHeight="1">
      <c r="A141" s="15" t="s">
        <v>18</v>
      </c>
      <c r="B141" s="61">
        <v>45536</v>
      </c>
      <c r="C141" s="14">
        <v>12952</v>
      </c>
      <c r="D141" s="61">
        <v>45658</v>
      </c>
      <c r="E141" s="61">
        <v>45687</v>
      </c>
      <c r="F141" s="42">
        <f t="shared" si="10"/>
        <v>30</v>
      </c>
      <c r="G141" s="225">
        <v>235</v>
      </c>
      <c r="H141" s="14">
        <v>1</v>
      </c>
      <c r="I141" s="273">
        <f t="shared" si="11"/>
        <v>235</v>
      </c>
      <c r="J141" s="52" t="s">
        <v>298</v>
      </c>
      <c r="K141" s="15"/>
      <c r="O141" s="1">
        <f>COUNTIF('Sede Med Ok'!$C:$C,'Itapuã Med OK'!C141) + COUNTIF('Barra Med OK'!$C:$C,'Itapuã Med OK'!C141) + COUNTIF('Boca do Rio Med OK'!$C:$C,'Itapuã Med OK'!C141) + COUNTIF('Brotas Med OK'!$C:$C,'Itapuã Med OK'!C141) + COUNTIF('Cabula Med OK'!$C:$C,'Itapuã Med OK'!C141) + COUNTIF('Cajazeiras Med OK'!$C:$C,'Itapuã Med OK'!C141) + COUNTIF('CH Med OK'!$C:$C,'Itapuã Med OK'!C141) + COUNTIF('Itapagipe Med OK'!$C:$C,'Itapuã Med OK'!C141) + COUNTIF('Liberdade Med OK'!$C:$C,'Itapuã Med OK'!C141) + COUNTIF('Pau da Lima Med OK'!$C:$C,'Itapuã Med OK'!C141) + COUNTIF('SCV Med OK'!$C:$C,'Itapuã Med OK'!C141) + COUNTIF('Subúrbio Med OK'!$C:$C,'Itapuã Med OK'!C141) + COUNTIF('DVIS Med OK'!$C:$C,'Itapuã Med OK'!C141) + COUNTIF('CR Med OK'!$C:$C,'Itapuã Med OK'!C141) + COUNTIF('CCZ Med OK'!$C:$C,'Itapuã Med OK'!C141) + COUNTIF('DRCA Med OK'!$C:$C,'Itapuã Med OK'!C141) + COUNTIF('SAMU Med OK'!$C:$C,'Itapuã Med OK'!C141) + COUNTIF('ESPS Med OK'!$C:$C,'Itapuã Med OK'!C141) + COUNTIF('LACEM Med OK'!$C:$C,'Itapuã Med OK'!C141)</f>
        <v>0</v>
      </c>
    </row>
    <row r="142" spans="1:15" ht="13.5" customHeight="1">
      <c r="A142" s="15"/>
      <c r="B142" s="14"/>
      <c r="C142" s="14"/>
      <c r="D142" s="66"/>
      <c r="E142" s="66"/>
      <c r="F142" s="42"/>
      <c r="G142" s="68"/>
      <c r="H142" s="15"/>
      <c r="I142" s="272"/>
      <c r="J142" s="64"/>
      <c r="K142" s="15"/>
      <c r="O142" s="1">
        <f>COUNTIF('Sede Med Ok'!$C:$C,'Itapuã Med OK'!C142) + COUNTIF('Barra Med OK'!$C:$C,'Itapuã Med OK'!C142) + COUNTIF('Boca do Rio Med OK'!$C:$C,'Itapuã Med OK'!C142) + COUNTIF('Brotas Med OK'!$C:$C,'Itapuã Med OK'!C142) + COUNTIF('Cabula Med OK'!$C:$C,'Itapuã Med OK'!C142) + COUNTIF('Cajazeiras Med OK'!$C:$C,'Itapuã Med OK'!C142) + COUNTIF('CH Med OK'!$C:$C,'Itapuã Med OK'!C142) + COUNTIF('Itapagipe Med OK'!$C:$C,'Itapuã Med OK'!C142) + COUNTIF('Liberdade Med OK'!$C:$C,'Itapuã Med OK'!C142) + COUNTIF('Pau da Lima Med OK'!$C:$C,'Itapuã Med OK'!C142) + COUNTIF('SCV Med OK'!$C:$C,'Itapuã Med OK'!C142) + COUNTIF('Subúrbio Med OK'!$C:$C,'Itapuã Med OK'!C142) + COUNTIF('DVIS Med OK'!$C:$C,'Itapuã Med OK'!C142) + COUNTIF('CR Med OK'!$C:$C,'Itapuã Med OK'!C142) + COUNTIF('CCZ Med OK'!$C:$C,'Itapuã Med OK'!C142) + COUNTIF('DRCA Med OK'!$C:$C,'Itapuã Med OK'!C142) + COUNTIF('SAMU Med OK'!$C:$C,'Itapuã Med OK'!C142) + COUNTIF('ESPS Med OK'!$C:$C,'Itapuã Med OK'!C142) + COUNTIF('LACEM Med OK'!$C:$C,'Itapuã Med OK'!C142)</f>
        <v>0</v>
      </c>
    </row>
    <row r="143" spans="1:15" ht="13.5" customHeight="1">
      <c r="A143" s="38" t="s">
        <v>625</v>
      </c>
      <c r="B143" s="10"/>
      <c r="C143" s="10"/>
      <c r="D143" s="36"/>
      <c r="E143" s="36"/>
      <c r="F143" s="37"/>
      <c r="G143" s="271"/>
      <c r="H143" s="11">
        <f>SUM(H131:H142)</f>
        <v>11</v>
      </c>
      <c r="I143" s="269">
        <f>SUM(I131:I142)</f>
        <v>2585</v>
      </c>
      <c r="J143" s="35"/>
      <c r="K143" s="35"/>
      <c r="O143" s="1">
        <f>COUNTIF('Sede Med Ok'!$C:$C,'Itapuã Med OK'!C143) + COUNTIF('Barra Med OK'!$C:$C,'Itapuã Med OK'!C143) + COUNTIF('Boca do Rio Med OK'!$C:$C,'Itapuã Med OK'!C143) + COUNTIF('Brotas Med OK'!$C:$C,'Itapuã Med OK'!C143) + COUNTIF('Cabula Med OK'!$C:$C,'Itapuã Med OK'!C143) + COUNTIF('Cajazeiras Med OK'!$C:$C,'Itapuã Med OK'!C143) + COUNTIF('CH Med OK'!$C:$C,'Itapuã Med OK'!C143) + COUNTIF('Itapagipe Med OK'!$C:$C,'Itapuã Med OK'!C143) + COUNTIF('Liberdade Med OK'!$C:$C,'Itapuã Med OK'!C143) + COUNTIF('Pau da Lima Med OK'!$C:$C,'Itapuã Med OK'!C143) + COUNTIF('SCV Med OK'!$C:$C,'Itapuã Med OK'!C143) + COUNTIF('Subúrbio Med OK'!$C:$C,'Itapuã Med OK'!C143) + COUNTIF('DVIS Med OK'!$C:$C,'Itapuã Med OK'!C143) + COUNTIF('CR Med OK'!$C:$C,'Itapuã Med OK'!C143) + COUNTIF('CCZ Med OK'!$C:$C,'Itapuã Med OK'!C143) + COUNTIF('DRCA Med OK'!$C:$C,'Itapuã Med OK'!C143) + COUNTIF('SAMU Med OK'!$C:$C,'Itapuã Med OK'!C143) + COUNTIF('ESPS Med OK'!$C:$C,'Itapuã Med OK'!C143) + COUNTIF('LACEM Med OK'!$C:$C,'Itapuã Med OK'!C143)</f>
        <v>0</v>
      </c>
    </row>
    <row r="144" spans="1:15" ht="13.5" customHeight="1">
      <c r="D144" s="20"/>
      <c r="E144" s="20"/>
      <c r="F144" s="19"/>
      <c r="G144" s="7"/>
      <c r="I144" s="270"/>
      <c r="J144" s="377"/>
      <c r="O144" s="1">
        <f>COUNTIF('Sede Med Ok'!$C:$C,'Itapuã Med OK'!C144) + COUNTIF('Barra Med OK'!$C:$C,'Itapuã Med OK'!C144) + COUNTIF('Boca do Rio Med OK'!$C:$C,'Itapuã Med OK'!C144) + COUNTIF('Brotas Med OK'!$C:$C,'Itapuã Med OK'!C144) + COUNTIF('Cabula Med OK'!$C:$C,'Itapuã Med OK'!C144) + COUNTIF('Cajazeiras Med OK'!$C:$C,'Itapuã Med OK'!C144) + COUNTIF('CH Med OK'!$C:$C,'Itapuã Med OK'!C144) + COUNTIF('Itapagipe Med OK'!$C:$C,'Itapuã Med OK'!C144) + COUNTIF('Liberdade Med OK'!$C:$C,'Itapuã Med OK'!C144) + COUNTIF('Pau da Lima Med OK'!$C:$C,'Itapuã Med OK'!C144) + COUNTIF('SCV Med OK'!$C:$C,'Itapuã Med OK'!C144) + COUNTIF('Subúrbio Med OK'!$C:$C,'Itapuã Med OK'!C144) + COUNTIF('DVIS Med OK'!$C:$C,'Itapuã Med OK'!C144) + COUNTIF('CR Med OK'!$C:$C,'Itapuã Med OK'!C144) + COUNTIF('CCZ Med OK'!$C:$C,'Itapuã Med OK'!C144) + COUNTIF('DRCA Med OK'!$C:$C,'Itapuã Med OK'!C144) + COUNTIF('SAMU Med OK'!$C:$C,'Itapuã Med OK'!C144) + COUNTIF('ESPS Med OK'!$C:$C,'Itapuã Med OK'!C144) + COUNTIF('LACEM Med OK'!$C:$C,'Itapuã Med OK'!C144)</f>
        <v>0</v>
      </c>
    </row>
    <row r="145" spans="1:15" ht="13.5" customHeight="1">
      <c r="A145" s="15" t="s">
        <v>18</v>
      </c>
      <c r="B145" s="61">
        <v>45536</v>
      </c>
      <c r="C145" s="14">
        <v>15518</v>
      </c>
      <c r="D145" s="61">
        <v>45658</v>
      </c>
      <c r="E145" s="61">
        <v>45687</v>
      </c>
      <c r="F145" s="42">
        <f t="shared" ref="F145:F155" si="12">(E145-D145)+1</f>
        <v>30</v>
      </c>
      <c r="G145" s="225">
        <v>235</v>
      </c>
      <c r="H145" s="14">
        <v>1</v>
      </c>
      <c r="I145" s="273">
        <f t="shared" ref="I145:I154" si="13">G145/30*H145*F145</f>
        <v>235</v>
      </c>
      <c r="J145" s="56" t="s">
        <v>624</v>
      </c>
      <c r="K145" s="14">
        <v>68553</v>
      </c>
      <c r="L145" s="1" t="s">
        <v>1063</v>
      </c>
      <c r="O145" s="1">
        <f>COUNTIF('Sede Med Ok'!$C:$C,'Itapuã Med OK'!C145) + COUNTIF('Barra Med OK'!$C:$C,'Itapuã Med OK'!C145) + COUNTIF('Boca do Rio Med OK'!$C:$C,'Itapuã Med OK'!C145) + COUNTIF('Brotas Med OK'!$C:$C,'Itapuã Med OK'!C145) + COUNTIF('Cabula Med OK'!$C:$C,'Itapuã Med OK'!C145) + COUNTIF('Cajazeiras Med OK'!$C:$C,'Itapuã Med OK'!C145) + COUNTIF('CH Med OK'!$C:$C,'Itapuã Med OK'!C145) + COUNTIF('Itapagipe Med OK'!$C:$C,'Itapuã Med OK'!C145) + COUNTIF('Liberdade Med OK'!$C:$C,'Itapuã Med OK'!C145) + COUNTIF('Pau da Lima Med OK'!$C:$C,'Itapuã Med OK'!C145) + COUNTIF('SCV Med OK'!$C:$C,'Itapuã Med OK'!C145) + COUNTIF('Subúrbio Med OK'!$C:$C,'Itapuã Med OK'!C145) + COUNTIF('DVIS Med OK'!$C:$C,'Itapuã Med OK'!C145) + COUNTIF('CR Med OK'!$C:$C,'Itapuã Med OK'!C145) + COUNTIF('CCZ Med OK'!$C:$C,'Itapuã Med OK'!C145) + COUNTIF('DRCA Med OK'!$C:$C,'Itapuã Med OK'!C145) + COUNTIF('SAMU Med OK'!$C:$C,'Itapuã Med OK'!C145) + COUNTIF('ESPS Med OK'!$C:$C,'Itapuã Med OK'!C145) + COUNTIF('LACEM Med OK'!$C:$C,'Itapuã Med OK'!C145)</f>
        <v>0</v>
      </c>
    </row>
    <row r="146" spans="1:15" ht="13.5" customHeight="1">
      <c r="A146" s="15" t="s">
        <v>18</v>
      </c>
      <c r="B146" s="61">
        <v>45536</v>
      </c>
      <c r="C146" s="122">
        <v>15552</v>
      </c>
      <c r="D146" s="61">
        <v>45658</v>
      </c>
      <c r="E146" s="61">
        <v>45687</v>
      </c>
      <c r="F146" s="42">
        <f t="shared" si="12"/>
        <v>30</v>
      </c>
      <c r="G146" s="225">
        <v>235</v>
      </c>
      <c r="H146" s="14">
        <v>1</v>
      </c>
      <c r="I146" s="273">
        <f t="shared" si="13"/>
        <v>235</v>
      </c>
      <c r="J146" s="56" t="s">
        <v>347</v>
      </c>
      <c r="K146" s="14">
        <v>68636</v>
      </c>
      <c r="L146" s="1" t="s">
        <v>1063</v>
      </c>
      <c r="O146" s="1">
        <f>COUNTIF('Sede Med Ok'!$C:$C,'Itapuã Med OK'!C146) + COUNTIF('Barra Med OK'!$C:$C,'Itapuã Med OK'!C146) + COUNTIF('Boca do Rio Med OK'!$C:$C,'Itapuã Med OK'!C146) + COUNTIF('Brotas Med OK'!$C:$C,'Itapuã Med OK'!C146) + COUNTIF('Cabula Med OK'!$C:$C,'Itapuã Med OK'!C146) + COUNTIF('Cajazeiras Med OK'!$C:$C,'Itapuã Med OK'!C146) + COUNTIF('CH Med OK'!$C:$C,'Itapuã Med OK'!C146) + COUNTIF('Itapagipe Med OK'!$C:$C,'Itapuã Med OK'!C146) + COUNTIF('Liberdade Med OK'!$C:$C,'Itapuã Med OK'!C146) + COUNTIF('Pau da Lima Med OK'!$C:$C,'Itapuã Med OK'!C146) + COUNTIF('SCV Med OK'!$C:$C,'Itapuã Med OK'!C146) + COUNTIF('Subúrbio Med OK'!$C:$C,'Itapuã Med OK'!C146) + COUNTIF('DVIS Med OK'!$C:$C,'Itapuã Med OK'!C146) + COUNTIF('CR Med OK'!$C:$C,'Itapuã Med OK'!C146) + COUNTIF('CCZ Med OK'!$C:$C,'Itapuã Med OK'!C146) + COUNTIF('DRCA Med OK'!$C:$C,'Itapuã Med OK'!C146) + COUNTIF('SAMU Med OK'!$C:$C,'Itapuã Med OK'!C146) + COUNTIF('ESPS Med OK'!$C:$C,'Itapuã Med OK'!C146) + COUNTIF('LACEM Med OK'!$C:$C,'Itapuã Med OK'!C146)</f>
        <v>0</v>
      </c>
    </row>
    <row r="147" spans="1:15" ht="13.5" customHeight="1">
      <c r="A147" s="15" t="s">
        <v>18</v>
      </c>
      <c r="B147" s="61">
        <v>45536</v>
      </c>
      <c r="C147" s="122">
        <v>14220</v>
      </c>
      <c r="D147" s="61">
        <v>45658</v>
      </c>
      <c r="E147" s="61">
        <v>45687</v>
      </c>
      <c r="F147" s="42">
        <f t="shared" si="12"/>
        <v>30</v>
      </c>
      <c r="G147" s="225">
        <v>235</v>
      </c>
      <c r="H147" s="14">
        <v>1</v>
      </c>
      <c r="I147" s="273">
        <f t="shared" si="13"/>
        <v>235</v>
      </c>
      <c r="J147" s="56" t="s">
        <v>623</v>
      </c>
      <c r="K147" s="14">
        <v>68636</v>
      </c>
      <c r="L147" s="1" t="s">
        <v>1063</v>
      </c>
      <c r="O147" s="1">
        <f>COUNTIF('Sede Med Ok'!$C:$C,'Itapuã Med OK'!C147) + COUNTIF('Barra Med OK'!$C:$C,'Itapuã Med OK'!C147) + COUNTIF('Boca do Rio Med OK'!$C:$C,'Itapuã Med OK'!C147) + COUNTIF('Brotas Med OK'!$C:$C,'Itapuã Med OK'!C147) + COUNTIF('Cabula Med OK'!$C:$C,'Itapuã Med OK'!C147) + COUNTIF('Cajazeiras Med OK'!$C:$C,'Itapuã Med OK'!C147) + COUNTIF('CH Med OK'!$C:$C,'Itapuã Med OK'!C147) + COUNTIF('Itapagipe Med OK'!$C:$C,'Itapuã Med OK'!C147) + COUNTIF('Liberdade Med OK'!$C:$C,'Itapuã Med OK'!C147) + COUNTIF('Pau da Lima Med OK'!$C:$C,'Itapuã Med OK'!C147) + COUNTIF('SCV Med OK'!$C:$C,'Itapuã Med OK'!C147) + COUNTIF('Subúrbio Med OK'!$C:$C,'Itapuã Med OK'!C147) + COUNTIF('DVIS Med OK'!$C:$C,'Itapuã Med OK'!C147) + COUNTIF('CR Med OK'!$C:$C,'Itapuã Med OK'!C147) + COUNTIF('CCZ Med OK'!$C:$C,'Itapuã Med OK'!C147) + COUNTIF('DRCA Med OK'!$C:$C,'Itapuã Med OK'!C147) + COUNTIF('SAMU Med OK'!$C:$C,'Itapuã Med OK'!C147) + COUNTIF('ESPS Med OK'!$C:$C,'Itapuã Med OK'!C147) + COUNTIF('LACEM Med OK'!$C:$C,'Itapuã Med OK'!C147)</f>
        <v>0</v>
      </c>
    </row>
    <row r="148" spans="1:15" ht="13.5" customHeight="1">
      <c r="A148" s="15" t="s">
        <v>18</v>
      </c>
      <c r="B148" s="61">
        <v>45536</v>
      </c>
      <c r="C148" s="122">
        <v>14208</v>
      </c>
      <c r="D148" s="61">
        <v>45658</v>
      </c>
      <c r="E148" s="61">
        <v>45687</v>
      </c>
      <c r="F148" s="42">
        <f t="shared" si="12"/>
        <v>30</v>
      </c>
      <c r="G148" s="225">
        <v>235</v>
      </c>
      <c r="H148" s="14">
        <v>1</v>
      </c>
      <c r="I148" s="273">
        <f t="shared" si="13"/>
        <v>235</v>
      </c>
      <c r="J148" s="56" t="s">
        <v>306</v>
      </c>
      <c r="K148" s="14">
        <v>68636</v>
      </c>
      <c r="L148" s="1" t="s">
        <v>1063</v>
      </c>
      <c r="O148" s="1">
        <f>COUNTIF('Sede Med Ok'!$C:$C,'Itapuã Med OK'!C148) + COUNTIF('Barra Med OK'!$C:$C,'Itapuã Med OK'!C148) + COUNTIF('Boca do Rio Med OK'!$C:$C,'Itapuã Med OK'!C148) + COUNTIF('Brotas Med OK'!$C:$C,'Itapuã Med OK'!C148) + COUNTIF('Cabula Med OK'!$C:$C,'Itapuã Med OK'!C148) + COUNTIF('Cajazeiras Med OK'!$C:$C,'Itapuã Med OK'!C148) + COUNTIF('CH Med OK'!$C:$C,'Itapuã Med OK'!C148) + COUNTIF('Itapagipe Med OK'!$C:$C,'Itapuã Med OK'!C148) + COUNTIF('Liberdade Med OK'!$C:$C,'Itapuã Med OK'!C148) + COUNTIF('Pau da Lima Med OK'!$C:$C,'Itapuã Med OK'!C148) + COUNTIF('SCV Med OK'!$C:$C,'Itapuã Med OK'!C148) + COUNTIF('Subúrbio Med OK'!$C:$C,'Itapuã Med OK'!C148) + COUNTIF('DVIS Med OK'!$C:$C,'Itapuã Med OK'!C148) + COUNTIF('CR Med OK'!$C:$C,'Itapuã Med OK'!C148) + COUNTIF('CCZ Med OK'!$C:$C,'Itapuã Med OK'!C148) + COUNTIF('DRCA Med OK'!$C:$C,'Itapuã Med OK'!C148) + COUNTIF('SAMU Med OK'!$C:$C,'Itapuã Med OK'!C148) + COUNTIF('ESPS Med OK'!$C:$C,'Itapuã Med OK'!C148) + COUNTIF('LACEM Med OK'!$C:$C,'Itapuã Med OK'!C148)</f>
        <v>0</v>
      </c>
    </row>
    <row r="149" spans="1:15" ht="13.5" customHeight="1">
      <c r="A149" s="15" t="s">
        <v>18</v>
      </c>
      <c r="B149" s="61">
        <v>45536</v>
      </c>
      <c r="C149" s="122">
        <v>14235</v>
      </c>
      <c r="D149" s="61">
        <v>45658</v>
      </c>
      <c r="E149" s="61">
        <v>45687</v>
      </c>
      <c r="F149" s="42">
        <f t="shared" si="12"/>
        <v>30</v>
      </c>
      <c r="G149" s="225">
        <v>235</v>
      </c>
      <c r="H149" s="14">
        <v>1</v>
      </c>
      <c r="I149" s="273">
        <f t="shared" si="13"/>
        <v>235</v>
      </c>
      <c r="J149" s="56" t="s">
        <v>622</v>
      </c>
      <c r="K149" s="14">
        <v>68636</v>
      </c>
      <c r="L149" s="1" t="s">
        <v>1063</v>
      </c>
      <c r="O149" s="1">
        <f>COUNTIF('Sede Med Ok'!$C:$C,'Itapuã Med OK'!C149) + COUNTIF('Barra Med OK'!$C:$C,'Itapuã Med OK'!C149) + COUNTIF('Boca do Rio Med OK'!$C:$C,'Itapuã Med OK'!C149) + COUNTIF('Brotas Med OK'!$C:$C,'Itapuã Med OK'!C149) + COUNTIF('Cabula Med OK'!$C:$C,'Itapuã Med OK'!C149) + COUNTIF('Cajazeiras Med OK'!$C:$C,'Itapuã Med OK'!C149) + COUNTIF('CH Med OK'!$C:$C,'Itapuã Med OK'!C149) + COUNTIF('Itapagipe Med OK'!$C:$C,'Itapuã Med OK'!C149) + COUNTIF('Liberdade Med OK'!$C:$C,'Itapuã Med OK'!C149) + COUNTIF('Pau da Lima Med OK'!$C:$C,'Itapuã Med OK'!C149) + COUNTIF('SCV Med OK'!$C:$C,'Itapuã Med OK'!C149) + COUNTIF('Subúrbio Med OK'!$C:$C,'Itapuã Med OK'!C149) + COUNTIF('DVIS Med OK'!$C:$C,'Itapuã Med OK'!C149) + COUNTIF('CR Med OK'!$C:$C,'Itapuã Med OK'!C149) + COUNTIF('CCZ Med OK'!$C:$C,'Itapuã Med OK'!C149) + COUNTIF('DRCA Med OK'!$C:$C,'Itapuã Med OK'!C149) + COUNTIF('SAMU Med OK'!$C:$C,'Itapuã Med OK'!C149) + COUNTIF('ESPS Med OK'!$C:$C,'Itapuã Med OK'!C149) + COUNTIF('LACEM Med OK'!$C:$C,'Itapuã Med OK'!C149)</f>
        <v>0</v>
      </c>
    </row>
    <row r="150" spans="1:15" ht="13.5" customHeight="1">
      <c r="A150" s="15" t="s">
        <v>18</v>
      </c>
      <c r="B150" s="61">
        <v>45610</v>
      </c>
      <c r="C150" s="122">
        <v>16136</v>
      </c>
      <c r="D150" s="61">
        <v>45658</v>
      </c>
      <c r="E150" s="61">
        <v>45687</v>
      </c>
      <c r="F150" s="42">
        <f t="shared" si="12"/>
        <v>30</v>
      </c>
      <c r="G150" s="225">
        <v>235</v>
      </c>
      <c r="H150" s="14">
        <v>1</v>
      </c>
      <c r="I150" s="273">
        <f t="shared" si="13"/>
        <v>235</v>
      </c>
      <c r="J150" s="56" t="s">
        <v>1115</v>
      </c>
      <c r="K150" s="14">
        <v>71516</v>
      </c>
      <c r="O150" s="1">
        <f>COUNTIF('Sede Med Ok'!$C:$C,'Itapuã Med OK'!C150) + COUNTIF('Barra Med OK'!$C:$C,'Itapuã Med OK'!C150) + COUNTIF('Boca do Rio Med OK'!$C:$C,'Itapuã Med OK'!C150) + COUNTIF('Brotas Med OK'!$C:$C,'Itapuã Med OK'!C150) + COUNTIF('Cabula Med OK'!$C:$C,'Itapuã Med OK'!C150) + COUNTIF('Cajazeiras Med OK'!$C:$C,'Itapuã Med OK'!C150) + COUNTIF('CH Med OK'!$C:$C,'Itapuã Med OK'!C150) + COUNTIF('Itapagipe Med OK'!$C:$C,'Itapuã Med OK'!C150) + COUNTIF('Liberdade Med OK'!$C:$C,'Itapuã Med OK'!C150) + COUNTIF('Pau da Lima Med OK'!$C:$C,'Itapuã Med OK'!C150) + COUNTIF('SCV Med OK'!$C:$C,'Itapuã Med OK'!C150) + COUNTIF('Subúrbio Med OK'!$C:$C,'Itapuã Med OK'!C150) + COUNTIF('DVIS Med OK'!$C:$C,'Itapuã Med OK'!C150) + COUNTIF('CR Med OK'!$C:$C,'Itapuã Med OK'!C150) + COUNTIF('CCZ Med OK'!$C:$C,'Itapuã Med OK'!C150) + COUNTIF('DRCA Med OK'!$C:$C,'Itapuã Med OK'!C150) + COUNTIF('SAMU Med OK'!$C:$C,'Itapuã Med OK'!C150) + COUNTIF('ESPS Med OK'!$C:$C,'Itapuã Med OK'!C150) + COUNTIF('LACEM Med OK'!$C:$C,'Itapuã Med OK'!C150)</f>
        <v>0</v>
      </c>
    </row>
    <row r="151" spans="1:15" ht="13.5" customHeight="1">
      <c r="A151" s="15" t="s">
        <v>18</v>
      </c>
      <c r="B151" s="61">
        <v>45536</v>
      </c>
      <c r="C151" s="122">
        <v>11940</v>
      </c>
      <c r="D151" s="61">
        <v>45658</v>
      </c>
      <c r="E151" s="61">
        <v>45687</v>
      </c>
      <c r="F151" s="42">
        <f t="shared" si="12"/>
        <v>30</v>
      </c>
      <c r="G151" s="225">
        <v>235</v>
      </c>
      <c r="H151" s="14">
        <v>1</v>
      </c>
      <c r="I151" s="273">
        <f t="shared" si="13"/>
        <v>235</v>
      </c>
      <c r="J151" s="56" t="s">
        <v>621</v>
      </c>
      <c r="K151" s="15"/>
      <c r="O151" s="1">
        <f>COUNTIF('Sede Med Ok'!$C:$C,'Itapuã Med OK'!C151) + COUNTIF('Barra Med OK'!$C:$C,'Itapuã Med OK'!C151) + COUNTIF('Boca do Rio Med OK'!$C:$C,'Itapuã Med OK'!C151) + COUNTIF('Brotas Med OK'!$C:$C,'Itapuã Med OK'!C151) + COUNTIF('Cabula Med OK'!$C:$C,'Itapuã Med OK'!C151) + COUNTIF('Cajazeiras Med OK'!$C:$C,'Itapuã Med OK'!C151) + COUNTIF('CH Med OK'!$C:$C,'Itapuã Med OK'!C151) + COUNTIF('Itapagipe Med OK'!$C:$C,'Itapuã Med OK'!C151) + COUNTIF('Liberdade Med OK'!$C:$C,'Itapuã Med OK'!C151) + COUNTIF('Pau da Lima Med OK'!$C:$C,'Itapuã Med OK'!C151) + COUNTIF('SCV Med OK'!$C:$C,'Itapuã Med OK'!C151) + COUNTIF('Subúrbio Med OK'!$C:$C,'Itapuã Med OK'!C151) + COUNTIF('DVIS Med OK'!$C:$C,'Itapuã Med OK'!C151) + COUNTIF('CR Med OK'!$C:$C,'Itapuã Med OK'!C151) + COUNTIF('CCZ Med OK'!$C:$C,'Itapuã Med OK'!C151) + COUNTIF('DRCA Med OK'!$C:$C,'Itapuã Med OK'!C151) + COUNTIF('SAMU Med OK'!$C:$C,'Itapuã Med OK'!C151) + COUNTIF('ESPS Med OK'!$C:$C,'Itapuã Med OK'!C151) + COUNTIF('LACEM Med OK'!$C:$C,'Itapuã Med OK'!C151)</f>
        <v>0</v>
      </c>
    </row>
    <row r="152" spans="1:15" ht="13.5" customHeight="1">
      <c r="A152" s="15" t="s">
        <v>18</v>
      </c>
      <c r="B152" s="61">
        <v>45536</v>
      </c>
      <c r="C152" s="122">
        <v>11950</v>
      </c>
      <c r="D152" s="61">
        <v>45658</v>
      </c>
      <c r="E152" s="61">
        <v>45687</v>
      </c>
      <c r="F152" s="42">
        <f t="shared" si="12"/>
        <v>30</v>
      </c>
      <c r="G152" s="225">
        <v>235</v>
      </c>
      <c r="H152" s="14">
        <v>1</v>
      </c>
      <c r="I152" s="273">
        <f t="shared" si="13"/>
        <v>235</v>
      </c>
      <c r="J152" s="56" t="s">
        <v>620</v>
      </c>
      <c r="K152" s="15"/>
      <c r="O152" s="1">
        <f>COUNTIF('Sede Med Ok'!$C:$C,'Itapuã Med OK'!C152) + COUNTIF('Barra Med OK'!$C:$C,'Itapuã Med OK'!C152) + COUNTIF('Boca do Rio Med OK'!$C:$C,'Itapuã Med OK'!C152) + COUNTIF('Brotas Med OK'!$C:$C,'Itapuã Med OK'!C152) + COUNTIF('Cabula Med OK'!$C:$C,'Itapuã Med OK'!C152) + COUNTIF('Cajazeiras Med OK'!$C:$C,'Itapuã Med OK'!C152) + COUNTIF('CH Med OK'!$C:$C,'Itapuã Med OK'!C152) + COUNTIF('Itapagipe Med OK'!$C:$C,'Itapuã Med OK'!C152) + COUNTIF('Liberdade Med OK'!$C:$C,'Itapuã Med OK'!C152) + COUNTIF('Pau da Lima Med OK'!$C:$C,'Itapuã Med OK'!C152) + COUNTIF('SCV Med OK'!$C:$C,'Itapuã Med OK'!C152) + COUNTIF('Subúrbio Med OK'!$C:$C,'Itapuã Med OK'!C152) + COUNTIF('DVIS Med OK'!$C:$C,'Itapuã Med OK'!C152) + COUNTIF('CR Med OK'!$C:$C,'Itapuã Med OK'!C152) + COUNTIF('CCZ Med OK'!$C:$C,'Itapuã Med OK'!C152) + COUNTIF('DRCA Med OK'!$C:$C,'Itapuã Med OK'!C152) + COUNTIF('SAMU Med OK'!$C:$C,'Itapuã Med OK'!C152) + COUNTIF('ESPS Med OK'!$C:$C,'Itapuã Med OK'!C152) + COUNTIF('LACEM Med OK'!$C:$C,'Itapuã Med OK'!C152)</f>
        <v>0</v>
      </c>
    </row>
    <row r="153" spans="1:15" ht="13.5" customHeight="1">
      <c r="A153" s="15" t="s">
        <v>17</v>
      </c>
      <c r="B153" s="61">
        <v>45536</v>
      </c>
      <c r="C153" s="14">
        <v>12023</v>
      </c>
      <c r="D153" s="61">
        <v>45658</v>
      </c>
      <c r="E153" s="61">
        <v>45687</v>
      </c>
      <c r="F153" s="42">
        <f t="shared" si="12"/>
        <v>30</v>
      </c>
      <c r="G153" s="225">
        <v>238</v>
      </c>
      <c r="H153" s="14">
        <v>1</v>
      </c>
      <c r="I153" s="273">
        <f t="shared" si="13"/>
        <v>238</v>
      </c>
      <c r="J153" s="56" t="s">
        <v>391</v>
      </c>
      <c r="K153" s="15"/>
      <c r="O153" s="1">
        <f>COUNTIF('Sede Med Ok'!$C:$C,'Itapuã Med OK'!C153) + COUNTIF('Barra Med OK'!$C:$C,'Itapuã Med OK'!C153) + COUNTIF('Boca do Rio Med OK'!$C:$C,'Itapuã Med OK'!C153) + COUNTIF('Brotas Med OK'!$C:$C,'Itapuã Med OK'!C153) + COUNTIF('Cabula Med OK'!$C:$C,'Itapuã Med OK'!C153) + COUNTIF('Cajazeiras Med OK'!$C:$C,'Itapuã Med OK'!C153) + COUNTIF('CH Med OK'!$C:$C,'Itapuã Med OK'!C153) + COUNTIF('Itapagipe Med OK'!$C:$C,'Itapuã Med OK'!C153) + COUNTIF('Liberdade Med OK'!$C:$C,'Itapuã Med OK'!C153) + COUNTIF('Pau da Lima Med OK'!$C:$C,'Itapuã Med OK'!C153) + COUNTIF('SCV Med OK'!$C:$C,'Itapuã Med OK'!C153) + COUNTIF('Subúrbio Med OK'!$C:$C,'Itapuã Med OK'!C153) + COUNTIF('DVIS Med OK'!$C:$C,'Itapuã Med OK'!C153) + COUNTIF('CR Med OK'!$C:$C,'Itapuã Med OK'!C153) + COUNTIF('CCZ Med OK'!$C:$C,'Itapuã Med OK'!C153) + COUNTIF('DRCA Med OK'!$C:$C,'Itapuã Med OK'!C153) + COUNTIF('SAMU Med OK'!$C:$C,'Itapuã Med OK'!C153) + COUNTIF('ESPS Med OK'!$C:$C,'Itapuã Med OK'!C153) + COUNTIF('LACEM Med OK'!$C:$C,'Itapuã Med OK'!C153)</f>
        <v>0</v>
      </c>
    </row>
    <row r="154" spans="1:15" ht="13.5" customHeight="1">
      <c r="A154" s="15" t="s">
        <v>17</v>
      </c>
      <c r="B154" s="61">
        <v>45536</v>
      </c>
      <c r="C154" s="14">
        <v>10756</v>
      </c>
      <c r="D154" s="61">
        <v>45658</v>
      </c>
      <c r="E154" s="61">
        <v>45687</v>
      </c>
      <c r="F154" s="42">
        <f t="shared" si="12"/>
        <v>30</v>
      </c>
      <c r="G154" s="225">
        <v>238</v>
      </c>
      <c r="H154" s="14">
        <v>1</v>
      </c>
      <c r="I154" s="273">
        <f t="shared" si="13"/>
        <v>238</v>
      </c>
      <c r="J154" s="56" t="s">
        <v>149</v>
      </c>
      <c r="K154" s="15"/>
      <c r="O154" s="1">
        <f>COUNTIF('Sede Med Ok'!$C:$C,'Itapuã Med OK'!C154) + COUNTIF('Barra Med OK'!$C:$C,'Itapuã Med OK'!C154) + COUNTIF('Boca do Rio Med OK'!$C:$C,'Itapuã Med OK'!C154) + COUNTIF('Brotas Med OK'!$C:$C,'Itapuã Med OK'!C154) + COUNTIF('Cabula Med OK'!$C:$C,'Itapuã Med OK'!C154) + COUNTIF('Cajazeiras Med OK'!$C:$C,'Itapuã Med OK'!C154) + COUNTIF('CH Med OK'!$C:$C,'Itapuã Med OK'!C154) + COUNTIF('Itapagipe Med OK'!$C:$C,'Itapuã Med OK'!C154) + COUNTIF('Liberdade Med OK'!$C:$C,'Itapuã Med OK'!C154) + COUNTIF('Pau da Lima Med OK'!$C:$C,'Itapuã Med OK'!C154) + COUNTIF('SCV Med OK'!$C:$C,'Itapuã Med OK'!C154) + COUNTIF('Subúrbio Med OK'!$C:$C,'Itapuã Med OK'!C154) + COUNTIF('DVIS Med OK'!$C:$C,'Itapuã Med OK'!C154) + COUNTIF('CR Med OK'!$C:$C,'Itapuã Med OK'!C154) + COUNTIF('CCZ Med OK'!$C:$C,'Itapuã Med OK'!C154) + COUNTIF('DRCA Med OK'!$C:$C,'Itapuã Med OK'!C154) + COUNTIF('SAMU Med OK'!$C:$C,'Itapuã Med OK'!C154) + COUNTIF('ESPS Med OK'!$C:$C,'Itapuã Med OK'!C154) + COUNTIF('LACEM Med OK'!$C:$C,'Itapuã Med OK'!C154)</f>
        <v>0</v>
      </c>
    </row>
    <row r="155" spans="1:15" ht="13.5" customHeight="1">
      <c r="A155" s="15" t="s">
        <v>17</v>
      </c>
      <c r="B155" s="61">
        <v>45536</v>
      </c>
      <c r="C155" s="14">
        <v>11545</v>
      </c>
      <c r="D155" s="61">
        <v>45658</v>
      </c>
      <c r="E155" s="61">
        <v>45687</v>
      </c>
      <c r="F155" s="42">
        <f t="shared" si="12"/>
        <v>30</v>
      </c>
      <c r="G155" s="225">
        <v>238</v>
      </c>
      <c r="H155" s="14">
        <v>1</v>
      </c>
      <c r="I155" s="273">
        <f>G155/30*H155*F155</f>
        <v>238</v>
      </c>
      <c r="J155" s="56" t="s">
        <v>219</v>
      </c>
      <c r="K155" s="15"/>
      <c r="O155" s="1">
        <f>COUNTIF('Sede Med Ok'!$C:$C,'Itapuã Med OK'!C155) + COUNTIF('Barra Med OK'!$C:$C,'Itapuã Med OK'!C155) + COUNTIF('Boca do Rio Med OK'!$C:$C,'Itapuã Med OK'!C155) + COUNTIF('Brotas Med OK'!$C:$C,'Itapuã Med OK'!C155) + COUNTIF('Cabula Med OK'!$C:$C,'Itapuã Med OK'!C155) + COUNTIF('Cajazeiras Med OK'!$C:$C,'Itapuã Med OK'!C155) + COUNTIF('CH Med OK'!$C:$C,'Itapuã Med OK'!C155) + COUNTIF('Itapagipe Med OK'!$C:$C,'Itapuã Med OK'!C155) + COUNTIF('Liberdade Med OK'!$C:$C,'Itapuã Med OK'!C155) + COUNTIF('Pau da Lima Med OK'!$C:$C,'Itapuã Med OK'!C155) + COUNTIF('SCV Med OK'!$C:$C,'Itapuã Med OK'!C155) + COUNTIF('Subúrbio Med OK'!$C:$C,'Itapuã Med OK'!C155) + COUNTIF('DVIS Med OK'!$C:$C,'Itapuã Med OK'!C155) + COUNTIF('CR Med OK'!$C:$C,'Itapuã Med OK'!C155) + COUNTIF('CCZ Med OK'!$C:$C,'Itapuã Med OK'!C155) + COUNTIF('DRCA Med OK'!$C:$C,'Itapuã Med OK'!C155) + COUNTIF('SAMU Med OK'!$C:$C,'Itapuã Med OK'!C155) + COUNTIF('ESPS Med OK'!$C:$C,'Itapuã Med OK'!C155) + COUNTIF('LACEM Med OK'!$C:$C,'Itapuã Med OK'!C155)</f>
        <v>0</v>
      </c>
    </row>
    <row r="156" spans="1:15" ht="13.5" customHeight="1">
      <c r="A156" s="15"/>
      <c r="B156" s="14"/>
      <c r="C156" s="14"/>
      <c r="D156" s="66"/>
      <c r="E156" s="66"/>
      <c r="F156" s="42"/>
      <c r="G156" s="68"/>
      <c r="H156" s="15"/>
      <c r="I156" s="272"/>
      <c r="J156" s="64"/>
      <c r="K156" s="15"/>
      <c r="O156" s="1">
        <f>COUNTIF('Sede Med Ok'!$C:$C,'Itapuã Med OK'!C156) + COUNTIF('Barra Med OK'!$C:$C,'Itapuã Med OK'!C156) + COUNTIF('Boca do Rio Med OK'!$C:$C,'Itapuã Med OK'!C156) + COUNTIF('Brotas Med OK'!$C:$C,'Itapuã Med OK'!C156) + COUNTIF('Cabula Med OK'!$C:$C,'Itapuã Med OK'!C156) + COUNTIF('Cajazeiras Med OK'!$C:$C,'Itapuã Med OK'!C156) + COUNTIF('CH Med OK'!$C:$C,'Itapuã Med OK'!C156) + COUNTIF('Itapagipe Med OK'!$C:$C,'Itapuã Med OK'!C156) + COUNTIF('Liberdade Med OK'!$C:$C,'Itapuã Med OK'!C156) + COUNTIF('Pau da Lima Med OK'!$C:$C,'Itapuã Med OK'!C156) + COUNTIF('SCV Med OK'!$C:$C,'Itapuã Med OK'!C156) + COUNTIF('Subúrbio Med OK'!$C:$C,'Itapuã Med OK'!C156) + COUNTIF('DVIS Med OK'!$C:$C,'Itapuã Med OK'!C156) + COUNTIF('CR Med OK'!$C:$C,'Itapuã Med OK'!C156) + COUNTIF('CCZ Med OK'!$C:$C,'Itapuã Med OK'!C156) + COUNTIF('DRCA Med OK'!$C:$C,'Itapuã Med OK'!C156) + COUNTIF('SAMU Med OK'!$C:$C,'Itapuã Med OK'!C156) + COUNTIF('ESPS Med OK'!$C:$C,'Itapuã Med OK'!C156) + COUNTIF('LACEM Med OK'!$C:$C,'Itapuã Med OK'!C156)</f>
        <v>0</v>
      </c>
    </row>
    <row r="157" spans="1:15" ht="13.5" customHeight="1">
      <c r="A157" s="38" t="s">
        <v>619</v>
      </c>
      <c r="B157" s="10"/>
      <c r="C157" s="10"/>
      <c r="D157" s="36"/>
      <c r="E157" s="36"/>
      <c r="F157" s="37"/>
      <c r="G157" s="271"/>
      <c r="H157" s="11">
        <f>SUM(H145:H156)</f>
        <v>11</v>
      </c>
      <c r="I157" s="269">
        <f>SUM(I145:I156)</f>
        <v>2594</v>
      </c>
      <c r="J157" s="35"/>
      <c r="K157" s="35"/>
      <c r="O157" s="1">
        <f>COUNTIF('Sede Med Ok'!$C:$C,'Itapuã Med OK'!C157) + COUNTIF('Barra Med OK'!$C:$C,'Itapuã Med OK'!C157) + COUNTIF('Boca do Rio Med OK'!$C:$C,'Itapuã Med OK'!C157) + COUNTIF('Brotas Med OK'!$C:$C,'Itapuã Med OK'!C157) + COUNTIF('Cabula Med OK'!$C:$C,'Itapuã Med OK'!C157) + COUNTIF('Cajazeiras Med OK'!$C:$C,'Itapuã Med OK'!C157) + COUNTIF('CH Med OK'!$C:$C,'Itapuã Med OK'!C157) + COUNTIF('Itapagipe Med OK'!$C:$C,'Itapuã Med OK'!C157) + COUNTIF('Liberdade Med OK'!$C:$C,'Itapuã Med OK'!C157) + COUNTIF('Pau da Lima Med OK'!$C:$C,'Itapuã Med OK'!C157) + COUNTIF('SCV Med OK'!$C:$C,'Itapuã Med OK'!C157) + COUNTIF('Subúrbio Med OK'!$C:$C,'Itapuã Med OK'!C157) + COUNTIF('DVIS Med OK'!$C:$C,'Itapuã Med OK'!C157) + COUNTIF('CR Med OK'!$C:$C,'Itapuã Med OK'!C157) + COUNTIF('CCZ Med OK'!$C:$C,'Itapuã Med OK'!C157) + COUNTIF('DRCA Med OK'!$C:$C,'Itapuã Med OK'!C157) + COUNTIF('SAMU Med OK'!$C:$C,'Itapuã Med OK'!C157) + COUNTIF('ESPS Med OK'!$C:$C,'Itapuã Med OK'!C157) + COUNTIF('LACEM Med OK'!$C:$C,'Itapuã Med OK'!C157)</f>
        <v>0</v>
      </c>
    </row>
    <row r="158" spans="1:15" ht="13.5" customHeight="1">
      <c r="D158" s="20"/>
      <c r="E158" s="20"/>
      <c r="F158" s="19"/>
      <c r="G158" s="7"/>
      <c r="I158" s="270"/>
      <c r="J158" s="26"/>
      <c r="O158" s="1">
        <f>COUNTIF('Sede Med Ok'!$C:$C,'Itapuã Med OK'!C158) + COUNTIF('Barra Med OK'!$C:$C,'Itapuã Med OK'!C158) + COUNTIF('Boca do Rio Med OK'!$C:$C,'Itapuã Med OK'!C158) + COUNTIF('Brotas Med OK'!$C:$C,'Itapuã Med OK'!C158) + COUNTIF('Cabula Med OK'!$C:$C,'Itapuã Med OK'!C158) + COUNTIF('Cajazeiras Med OK'!$C:$C,'Itapuã Med OK'!C158) + COUNTIF('CH Med OK'!$C:$C,'Itapuã Med OK'!C158) + COUNTIF('Itapagipe Med OK'!$C:$C,'Itapuã Med OK'!C158) + COUNTIF('Liberdade Med OK'!$C:$C,'Itapuã Med OK'!C158) + COUNTIF('Pau da Lima Med OK'!$C:$C,'Itapuã Med OK'!C158) + COUNTIF('SCV Med OK'!$C:$C,'Itapuã Med OK'!C158) + COUNTIF('Subúrbio Med OK'!$C:$C,'Itapuã Med OK'!C158) + COUNTIF('DVIS Med OK'!$C:$C,'Itapuã Med OK'!C158) + COUNTIF('CR Med OK'!$C:$C,'Itapuã Med OK'!C158) + COUNTIF('CCZ Med OK'!$C:$C,'Itapuã Med OK'!C158) + COUNTIF('DRCA Med OK'!$C:$C,'Itapuã Med OK'!C158) + COUNTIF('SAMU Med OK'!$C:$C,'Itapuã Med OK'!C158) + COUNTIF('ESPS Med OK'!$C:$C,'Itapuã Med OK'!C158) + COUNTIF('LACEM Med OK'!$C:$C,'Itapuã Med OK'!C158)</f>
        <v>0</v>
      </c>
    </row>
    <row r="159" spans="1:15" ht="13.5" customHeight="1">
      <c r="A159" s="15" t="s">
        <v>18</v>
      </c>
      <c r="B159" s="61">
        <v>45536</v>
      </c>
      <c r="C159" s="14">
        <v>15532</v>
      </c>
      <c r="D159" s="61">
        <v>45658</v>
      </c>
      <c r="E159" s="61">
        <v>45687</v>
      </c>
      <c r="F159" s="42">
        <f t="shared" ref="F159:F164" si="14">(E159-D159)+1</f>
        <v>30</v>
      </c>
      <c r="G159" s="225">
        <v>235</v>
      </c>
      <c r="H159" s="14">
        <v>1</v>
      </c>
      <c r="I159" s="273">
        <v>235</v>
      </c>
      <c r="J159" s="64" t="s">
        <v>618</v>
      </c>
      <c r="K159" s="15"/>
      <c r="L159" s="1" t="s">
        <v>1063</v>
      </c>
      <c r="O159" s="1">
        <f>COUNTIF('Sede Med Ok'!$C:$C,'Itapuã Med OK'!C159) + COUNTIF('Barra Med OK'!$C:$C,'Itapuã Med OK'!C159) + COUNTIF('Boca do Rio Med OK'!$C:$C,'Itapuã Med OK'!C159) + COUNTIF('Brotas Med OK'!$C:$C,'Itapuã Med OK'!C159) + COUNTIF('Cabula Med OK'!$C:$C,'Itapuã Med OK'!C159) + COUNTIF('Cajazeiras Med OK'!$C:$C,'Itapuã Med OK'!C159) + COUNTIF('CH Med OK'!$C:$C,'Itapuã Med OK'!C159) + COUNTIF('Itapagipe Med OK'!$C:$C,'Itapuã Med OK'!C159) + COUNTIF('Liberdade Med OK'!$C:$C,'Itapuã Med OK'!C159) + COUNTIF('Pau da Lima Med OK'!$C:$C,'Itapuã Med OK'!C159) + COUNTIF('SCV Med OK'!$C:$C,'Itapuã Med OK'!C159) + COUNTIF('Subúrbio Med OK'!$C:$C,'Itapuã Med OK'!C159) + COUNTIF('DVIS Med OK'!$C:$C,'Itapuã Med OK'!C159) + COUNTIF('CR Med OK'!$C:$C,'Itapuã Med OK'!C159) + COUNTIF('CCZ Med OK'!$C:$C,'Itapuã Med OK'!C159) + COUNTIF('DRCA Med OK'!$C:$C,'Itapuã Med OK'!C159) + COUNTIF('SAMU Med OK'!$C:$C,'Itapuã Med OK'!C159) + COUNTIF('ESPS Med OK'!$C:$C,'Itapuã Med OK'!C159) + COUNTIF('LACEM Med OK'!$C:$C,'Itapuã Med OK'!C159)</f>
        <v>0</v>
      </c>
    </row>
    <row r="160" spans="1:15" ht="13.5" customHeight="1">
      <c r="A160" s="15" t="s">
        <v>18</v>
      </c>
      <c r="B160" s="61">
        <v>45536</v>
      </c>
      <c r="C160" s="14">
        <v>15554</v>
      </c>
      <c r="D160" s="61">
        <v>45658</v>
      </c>
      <c r="E160" s="61">
        <v>45687</v>
      </c>
      <c r="F160" s="42">
        <f t="shared" si="14"/>
        <v>30</v>
      </c>
      <c r="G160" s="225">
        <v>235</v>
      </c>
      <c r="H160" s="14">
        <v>1</v>
      </c>
      <c r="I160" s="273">
        <v>235</v>
      </c>
      <c r="J160" s="64" t="s">
        <v>617</v>
      </c>
      <c r="K160" s="14">
        <v>68642</v>
      </c>
      <c r="L160" s="1" t="s">
        <v>1063</v>
      </c>
      <c r="O160" s="1">
        <f>COUNTIF('Sede Med Ok'!$C:$C,'Itapuã Med OK'!C160) + COUNTIF('Barra Med OK'!$C:$C,'Itapuã Med OK'!C160) + COUNTIF('Boca do Rio Med OK'!$C:$C,'Itapuã Med OK'!C160) + COUNTIF('Brotas Med OK'!$C:$C,'Itapuã Med OK'!C160) + COUNTIF('Cabula Med OK'!$C:$C,'Itapuã Med OK'!C160) + COUNTIF('Cajazeiras Med OK'!$C:$C,'Itapuã Med OK'!C160) + COUNTIF('CH Med OK'!$C:$C,'Itapuã Med OK'!C160) + COUNTIF('Itapagipe Med OK'!$C:$C,'Itapuã Med OK'!C160) + COUNTIF('Liberdade Med OK'!$C:$C,'Itapuã Med OK'!C160) + COUNTIF('Pau da Lima Med OK'!$C:$C,'Itapuã Med OK'!C160) + COUNTIF('SCV Med OK'!$C:$C,'Itapuã Med OK'!C160) + COUNTIF('Subúrbio Med OK'!$C:$C,'Itapuã Med OK'!C160) + COUNTIF('DVIS Med OK'!$C:$C,'Itapuã Med OK'!C160) + COUNTIF('CR Med OK'!$C:$C,'Itapuã Med OK'!C160) + COUNTIF('CCZ Med OK'!$C:$C,'Itapuã Med OK'!C160) + COUNTIF('DRCA Med OK'!$C:$C,'Itapuã Med OK'!C160) + COUNTIF('SAMU Med OK'!$C:$C,'Itapuã Med OK'!C160) + COUNTIF('ESPS Med OK'!$C:$C,'Itapuã Med OK'!C160) + COUNTIF('LACEM Med OK'!$C:$C,'Itapuã Med OK'!C160)</f>
        <v>0</v>
      </c>
    </row>
    <row r="161" spans="1:15" ht="13.5" customHeight="1">
      <c r="A161" s="15" t="s">
        <v>18</v>
      </c>
      <c r="B161" s="61">
        <v>45536</v>
      </c>
      <c r="C161" s="14">
        <v>15597</v>
      </c>
      <c r="D161" s="61">
        <v>45658</v>
      </c>
      <c r="E161" s="61">
        <v>45687</v>
      </c>
      <c r="F161" s="42">
        <f t="shared" si="14"/>
        <v>30</v>
      </c>
      <c r="G161" s="225">
        <v>235</v>
      </c>
      <c r="H161" s="14">
        <v>1</v>
      </c>
      <c r="I161" s="273">
        <v>235</v>
      </c>
      <c r="J161" s="64" t="s">
        <v>194</v>
      </c>
      <c r="K161" s="14">
        <v>68642</v>
      </c>
      <c r="L161" s="1" t="s">
        <v>1063</v>
      </c>
      <c r="O161" s="1">
        <f>COUNTIF('Sede Med Ok'!$C:$C,'Itapuã Med OK'!C161) + COUNTIF('Barra Med OK'!$C:$C,'Itapuã Med OK'!C161) + COUNTIF('Boca do Rio Med OK'!$C:$C,'Itapuã Med OK'!C161) + COUNTIF('Brotas Med OK'!$C:$C,'Itapuã Med OK'!C161) + COUNTIF('Cabula Med OK'!$C:$C,'Itapuã Med OK'!C161) + COUNTIF('Cajazeiras Med OK'!$C:$C,'Itapuã Med OK'!C161) + COUNTIF('CH Med OK'!$C:$C,'Itapuã Med OK'!C161) + COUNTIF('Itapagipe Med OK'!$C:$C,'Itapuã Med OK'!C161) + COUNTIF('Liberdade Med OK'!$C:$C,'Itapuã Med OK'!C161) + COUNTIF('Pau da Lima Med OK'!$C:$C,'Itapuã Med OK'!C161) + COUNTIF('SCV Med OK'!$C:$C,'Itapuã Med OK'!C161) + COUNTIF('Subúrbio Med OK'!$C:$C,'Itapuã Med OK'!C161) + COUNTIF('DVIS Med OK'!$C:$C,'Itapuã Med OK'!C161) + COUNTIF('CR Med OK'!$C:$C,'Itapuã Med OK'!C161) + COUNTIF('CCZ Med OK'!$C:$C,'Itapuã Med OK'!C161) + COUNTIF('DRCA Med OK'!$C:$C,'Itapuã Med OK'!C161) + COUNTIF('SAMU Med OK'!$C:$C,'Itapuã Med OK'!C161) + COUNTIF('ESPS Med OK'!$C:$C,'Itapuã Med OK'!C161) + COUNTIF('LACEM Med OK'!$C:$C,'Itapuã Med OK'!C161)</f>
        <v>0</v>
      </c>
    </row>
    <row r="162" spans="1:15" ht="13.5" customHeight="1">
      <c r="A162" s="15" t="s">
        <v>18</v>
      </c>
      <c r="B162" s="61">
        <v>45536</v>
      </c>
      <c r="C162" s="14">
        <v>14203</v>
      </c>
      <c r="D162" s="61">
        <v>45658</v>
      </c>
      <c r="E162" s="61">
        <v>45687</v>
      </c>
      <c r="F162" s="42">
        <f t="shared" si="14"/>
        <v>30</v>
      </c>
      <c r="G162" s="225">
        <v>235</v>
      </c>
      <c r="H162" s="14">
        <v>1</v>
      </c>
      <c r="I162" s="273">
        <v>235</v>
      </c>
      <c r="J162" s="64" t="s">
        <v>193</v>
      </c>
      <c r="K162" s="14">
        <v>68642</v>
      </c>
      <c r="L162" s="1" t="s">
        <v>1063</v>
      </c>
      <c r="O162" s="1">
        <f>COUNTIF('Sede Med Ok'!$C:$C,'Itapuã Med OK'!C162) + COUNTIF('Barra Med OK'!$C:$C,'Itapuã Med OK'!C162) + COUNTIF('Boca do Rio Med OK'!$C:$C,'Itapuã Med OK'!C162) + COUNTIF('Brotas Med OK'!$C:$C,'Itapuã Med OK'!C162) + COUNTIF('Cabula Med OK'!$C:$C,'Itapuã Med OK'!C162) + COUNTIF('Cajazeiras Med OK'!$C:$C,'Itapuã Med OK'!C162) + COUNTIF('CH Med OK'!$C:$C,'Itapuã Med OK'!C162) + COUNTIF('Itapagipe Med OK'!$C:$C,'Itapuã Med OK'!C162) + COUNTIF('Liberdade Med OK'!$C:$C,'Itapuã Med OK'!C162) + COUNTIF('Pau da Lima Med OK'!$C:$C,'Itapuã Med OK'!C162) + COUNTIF('SCV Med OK'!$C:$C,'Itapuã Med OK'!C162) + COUNTIF('Subúrbio Med OK'!$C:$C,'Itapuã Med OK'!C162) + COUNTIF('DVIS Med OK'!$C:$C,'Itapuã Med OK'!C162) + COUNTIF('CR Med OK'!$C:$C,'Itapuã Med OK'!C162) + COUNTIF('CCZ Med OK'!$C:$C,'Itapuã Med OK'!C162) + COUNTIF('DRCA Med OK'!$C:$C,'Itapuã Med OK'!C162) + COUNTIF('SAMU Med OK'!$C:$C,'Itapuã Med OK'!C162) + COUNTIF('ESPS Med OK'!$C:$C,'Itapuã Med OK'!C162) + COUNTIF('LACEM Med OK'!$C:$C,'Itapuã Med OK'!C162)</f>
        <v>0</v>
      </c>
    </row>
    <row r="163" spans="1:15" ht="13.5" customHeight="1">
      <c r="A163" s="15" t="s">
        <v>18</v>
      </c>
      <c r="B163" s="61">
        <v>45536</v>
      </c>
      <c r="C163" s="14">
        <v>14236</v>
      </c>
      <c r="D163" s="61">
        <v>45658</v>
      </c>
      <c r="E163" s="61">
        <v>45687</v>
      </c>
      <c r="F163" s="114">
        <f t="shared" si="14"/>
        <v>30</v>
      </c>
      <c r="G163" s="225">
        <v>235</v>
      </c>
      <c r="H163" s="14">
        <v>1</v>
      </c>
      <c r="I163" s="273">
        <v>235</v>
      </c>
      <c r="J163" s="64" t="s">
        <v>143</v>
      </c>
      <c r="K163" s="14">
        <v>68642</v>
      </c>
      <c r="L163" s="1" t="s">
        <v>1063</v>
      </c>
      <c r="O163" s="1">
        <f>COUNTIF('Sede Med Ok'!$C:$C,'Itapuã Med OK'!C163) + COUNTIF('Barra Med OK'!$C:$C,'Itapuã Med OK'!C163) + COUNTIF('Boca do Rio Med OK'!$C:$C,'Itapuã Med OK'!C163) + COUNTIF('Brotas Med OK'!$C:$C,'Itapuã Med OK'!C163) + COUNTIF('Cabula Med OK'!$C:$C,'Itapuã Med OK'!C163) + COUNTIF('Cajazeiras Med OK'!$C:$C,'Itapuã Med OK'!C163) + COUNTIF('CH Med OK'!$C:$C,'Itapuã Med OK'!C163) + COUNTIF('Itapagipe Med OK'!$C:$C,'Itapuã Med OK'!C163) + COUNTIF('Liberdade Med OK'!$C:$C,'Itapuã Med OK'!C163) + COUNTIF('Pau da Lima Med OK'!$C:$C,'Itapuã Med OK'!C163) + COUNTIF('SCV Med OK'!$C:$C,'Itapuã Med OK'!C163) + COUNTIF('Subúrbio Med OK'!$C:$C,'Itapuã Med OK'!C163) + COUNTIF('DVIS Med OK'!$C:$C,'Itapuã Med OK'!C163) + COUNTIF('CR Med OK'!$C:$C,'Itapuã Med OK'!C163) + COUNTIF('CCZ Med OK'!$C:$C,'Itapuã Med OK'!C163) + COUNTIF('DRCA Med OK'!$C:$C,'Itapuã Med OK'!C163) + COUNTIF('SAMU Med OK'!$C:$C,'Itapuã Med OK'!C163) + COUNTIF('ESPS Med OK'!$C:$C,'Itapuã Med OK'!C163) + COUNTIF('LACEM Med OK'!$C:$C,'Itapuã Med OK'!C163)</f>
        <v>0</v>
      </c>
    </row>
    <row r="164" spans="1:15" ht="13.5" customHeight="1">
      <c r="A164" s="15" t="s">
        <v>18</v>
      </c>
      <c r="B164" s="61">
        <v>45536</v>
      </c>
      <c r="C164" s="14">
        <v>10753</v>
      </c>
      <c r="D164" s="61">
        <v>45658</v>
      </c>
      <c r="E164" s="61">
        <v>45687</v>
      </c>
      <c r="F164" s="114">
        <f t="shared" si="14"/>
        <v>30</v>
      </c>
      <c r="G164" s="225">
        <v>235</v>
      </c>
      <c r="H164" s="14">
        <v>1</v>
      </c>
      <c r="I164" s="273">
        <f>G164/30*H164*F164</f>
        <v>235</v>
      </c>
      <c r="J164" s="56" t="s">
        <v>216</v>
      </c>
      <c r="K164" s="15"/>
      <c r="O164" s="1">
        <f>COUNTIF('Sede Med Ok'!$C:$C,'Itapuã Med OK'!C164) + COUNTIF('Barra Med OK'!$C:$C,'Itapuã Med OK'!C164) + COUNTIF('Boca do Rio Med OK'!$C:$C,'Itapuã Med OK'!C164) + COUNTIF('Brotas Med OK'!$C:$C,'Itapuã Med OK'!C164) + COUNTIF('Cabula Med OK'!$C:$C,'Itapuã Med OK'!C164) + COUNTIF('Cajazeiras Med OK'!$C:$C,'Itapuã Med OK'!C164) + COUNTIF('CH Med OK'!$C:$C,'Itapuã Med OK'!C164) + COUNTIF('Itapagipe Med OK'!$C:$C,'Itapuã Med OK'!C164) + COUNTIF('Liberdade Med OK'!$C:$C,'Itapuã Med OK'!C164) + COUNTIF('Pau da Lima Med OK'!$C:$C,'Itapuã Med OK'!C164) + COUNTIF('SCV Med OK'!$C:$C,'Itapuã Med OK'!C164) + COUNTIF('Subúrbio Med OK'!$C:$C,'Itapuã Med OK'!C164) + COUNTIF('DVIS Med OK'!$C:$C,'Itapuã Med OK'!C164) + COUNTIF('CR Med OK'!$C:$C,'Itapuã Med OK'!C164) + COUNTIF('CCZ Med OK'!$C:$C,'Itapuã Med OK'!C164) + COUNTIF('DRCA Med OK'!$C:$C,'Itapuã Med OK'!C164) + COUNTIF('SAMU Med OK'!$C:$C,'Itapuã Med OK'!C164) + COUNTIF('ESPS Med OK'!$C:$C,'Itapuã Med OK'!C164) + COUNTIF('LACEM Med OK'!$C:$C,'Itapuã Med OK'!C164)</f>
        <v>0</v>
      </c>
    </row>
    <row r="165" spans="1:15" ht="13.5" customHeight="1">
      <c r="A165" s="15" t="s">
        <v>18</v>
      </c>
      <c r="B165" s="61">
        <v>45567</v>
      </c>
      <c r="C165" s="14">
        <v>14632</v>
      </c>
      <c r="D165" s="61">
        <v>45658</v>
      </c>
      <c r="E165" s="61">
        <v>45687</v>
      </c>
      <c r="F165" s="114">
        <f>(E165-D165)+1</f>
        <v>30</v>
      </c>
      <c r="G165" s="225">
        <v>235</v>
      </c>
      <c r="H165" s="14">
        <v>1</v>
      </c>
      <c r="I165" s="273">
        <f>G165/30*H165*F165</f>
        <v>235</v>
      </c>
      <c r="J165" s="56" t="s">
        <v>210</v>
      </c>
      <c r="K165" s="14">
        <v>69356</v>
      </c>
      <c r="O165" s="1">
        <f>COUNTIF('Sede Med Ok'!$C:$C,'Itapuã Med OK'!C165) + COUNTIF('Barra Med OK'!$C:$C,'Itapuã Med OK'!C165) + COUNTIF('Boca do Rio Med OK'!$C:$C,'Itapuã Med OK'!C165) + COUNTIF('Brotas Med OK'!$C:$C,'Itapuã Med OK'!C165) + COUNTIF('Cabula Med OK'!$C:$C,'Itapuã Med OK'!C165) + COUNTIF('Cajazeiras Med OK'!$C:$C,'Itapuã Med OK'!C165) + COUNTIF('CH Med OK'!$C:$C,'Itapuã Med OK'!C165) + COUNTIF('Itapagipe Med OK'!$C:$C,'Itapuã Med OK'!C165) + COUNTIF('Liberdade Med OK'!$C:$C,'Itapuã Med OK'!C165) + COUNTIF('Pau da Lima Med OK'!$C:$C,'Itapuã Med OK'!C165) + COUNTIF('SCV Med OK'!$C:$C,'Itapuã Med OK'!C165) + COUNTIF('Subúrbio Med OK'!$C:$C,'Itapuã Med OK'!C165) + COUNTIF('DVIS Med OK'!$C:$C,'Itapuã Med OK'!C165) + COUNTIF('CR Med OK'!$C:$C,'Itapuã Med OK'!C165) + COUNTIF('CCZ Med OK'!$C:$C,'Itapuã Med OK'!C165) + COUNTIF('DRCA Med OK'!$C:$C,'Itapuã Med OK'!C165) + COUNTIF('SAMU Med OK'!$C:$C,'Itapuã Med OK'!C165) + COUNTIF('ESPS Med OK'!$C:$C,'Itapuã Med OK'!C165) + COUNTIF('LACEM Med OK'!$C:$C,'Itapuã Med OK'!C165)</f>
        <v>0</v>
      </c>
    </row>
    <row r="166" spans="1:15" ht="13.5" customHeight="1">
      <c r="A166" s="15"/>
      <c r="B166" s="14"/>
      <c r="C166" s="14"/>
      <c r="D166" s="66"/>
      <c r="E166" s="66"/>
      <c r="F166" s="114"/>
      <c r="G166" s="68"/>
      <c r="H166" s="15"/>
      <c r="I166" s="272"/>
      <c r="J166" s="64"/>
      <c r="K166" s="15"/>
      <c r="O166" s="1">
        <f>COUNTIF('Sede Med Ok'!$C:$C,'Itapuã Med OK'!C166) + COUNTIF('Barra Med OK'!$C:$C,'Itapuã Med OK'!C166) + COUNTIF('Boca do Rio Med OK'!$C:$C,'Itapuã Med OK'!C166) + COUNTIF('Brotas Med OK'!$C:$C,'Itapuã Med OK'!C166) + COUNTIF('Cabula Med OK'!$C:$C,'Itapuã Med OK'!C166) + COUNTIF('Cajazeiras Med OK'!$C:$C,'Itapuã Med OK'!C166) + COUNTIF('CH Med OK'!$C:$C,'Itapuã Med OK'!C166) + COUNTIF('Itapagipe Med OK'!$C:$C,'Itapuã Med OK'!C166) + COUNTIF('Liberdade Med OK'!$C:$C,'Itapuã Med OK'!C166) + COUNTIF('Pau da Lima Med OK'!$C:$C,'Itapuã Med OK'!C166) + COUNTIF('SCV Med OK'!$C:$C,'Itapuã Med OK'!C166) + COUNTIF('Subúrbio Med OK'!$C:$C,'Itapuã Med OK'!C166) + COUNTIF('DVIS Med OK'!$C:$C,'Itapuã Med OK'!C166) + COUNTIF('CR Med OK'!$C:$C,'Itapuã Med OK'!C166) + COUNTIF('CCZ Med OK'!$C:$C,'Itapuã Med OK'!C166) + COUNTIF('DRCA Med OK'!$C:$C,'Itapuã Med OK'!C166) + COUNTIF('SAMU Med OK'!$C:$C,'Itapuã Med OK'!C166) + COUNTIF('ESPS Med OK'!$C:$C,'Itapuã Med OK'!C166) + COUNTIF('LACEM Med OK'!$C:$C,'Itapuã Med OK'!C166)</f>
        <v>0</v>
      </c>
    </row>
    <row r="167" spans="1:15" ht="13.5" customHeight="1">
      <c r="A167" s="38" t="s">
        <v>616</v>
      </c>
      <c r="B167" s="10"/>
      <c r="C167" s="10"/>
      <c r="D167" s="36"/>
      <c r="E167" s="36"/>
      <c r="F167" s="37"/>
      <c r="G167" s="271"/>
      <c r="H167" s="11">
        <f>SUM(H159:H166)</f>
        <v>7</v>
      </c>
      <c r="I167" s="269">
        <f>SUM(I159:I166)</f>
        <v>1645</v>
      </c>
      <c r="J167" s="35"/>
      <c r="K167" s="35"/>
      <c r="O167" s="1">
        <f>COUNTIF('Sede Med Ok'!$C:$C,'Itapuã Med OK'!C167) + COUNTIF('Barra Med OK'!$C:$C,'Itapuã Med OK'!C167) + COUNTIF('Boca do Rio Med OK'!$C:$C,'Itapuã Med OK'!C167) + COUNTIF('Brotas Med OK'!$C:$C,'Itapuã Med OK'!C167) + COUNTIF('Cabula Med OK'!$C:$C,'Itapuã Med OK'!C167) + COUNTIF('Cajazeiras Med OK'!$C:$C,'Itapuã Med OK'!C167) + COUNTIF('CH Med OK'!$C:$C,'Itapuã Med OK'!C167) + COUNTIF('Itapagipe Med OK'!$C:$C,'Itapuã Med OK'!C167) + COUNTIF('Liberdade Med OK'!$C:$C,'Itapuã Med OK'!C167) + COUNTIF('Pau da Lima Med OK'!$C:$C,'Itapuã Med OK'!C167) + COUNTIF('SCV Med OK'!$C:$C,'Itapuã Med OK'!C167) + COUNTIF('Subúrbio Med OK'!$C:$C,'Itapuã Med OK'!C167) + COUNTIF('DVIS Med OK'!$C:$C,'Itapuã Med OK'!C167) + COUNTIF('CR Med OK'!$C:$C,'Itapuã Med OK'!C167) + COUNTIF('CCZ Med OK'!$C:$C,'Itapuã Med OK'!C167) + COUNTIF('DRCA Med OK'!$C:$C,'Itapuã Med OK'!C167) + COUNTIF('SAMU Med OK'!$C:$C,'Itapuã Med OK'!C167) + COUNTIF('ESPS Med OK'!$C:$C,'Itapuã Med OK'!C167) + COUNTIF('LACEM Med OK'!$C:$C,'Itapuã Med OK'!C167)</f>
        <v>0</v>
      </c>
    </row>
    <row r="168" spans="1:15" ht="13.5" customHeight="1">
      <c r="D168" s="20"/>
      <c r="E168" s="20"/>
      <c r="F168" s="19"/>
      <c r="G168" s="7"/>
      <c r="I168" s="270"/>
      <c r="J168" s="26"/>
      <c r="O168" s="1">
        <f>COUNTIF('Sede Med Ok'!$C:$C,'Itapuã Med OK'!C168) + COUNTIF('Barra Med OK'!$C:$C,'Itapuã Med OK'!C168) + COUNTIF('Boca do Rio Med OK'!$C:$C,'Itapuã Med OK'!C168) + COUNTIF('Brotas Med OK'!$C:$C,'Itapuã Med OK'!C168) + COUNTIF('Cabula Med OK'!$C:$C,'Itapuã Med OK'!C168) + COUNTIF('Cajazeiras Med OK'!$C:$C,'Itapuã Med OK'!C168) + COUNTIF('CH Med OK'!$C:$C,'Itapuã Med OK'!C168) + COUNTIF('Itapagipe Med OK'!$C:$C,'Itapuã Med OK'!C168) + COUNTIF('Liberdade Med OK'!$C:$C,'Itapuã Med OK'!C168) + COUNTIF('Pau da Lima Med OK'!$C:$C,'Itapuã Med OK'!C168) + COUNTIF('SCV Med OK'!$C:$C,'Itapuã Med OK'!C168) + COUNTIF('Subúrbio Med OK'!$C:$C,'Itapuã Med OK'!C168) + COUNTIF('DVIS Med OK'!$C:$C,'Itapuã Med OK'!C168) + COUNTIF('CR Med OK'!$C:$C,'Itapuã Med OK'!C168) + COUNTIF('CCZ Med OK'!$C:$C,'Itapuã Med OK'!C168) + COUNTIF('DRCA Med OK'!$C:$C,'Itapuã Med OK'!C168) + COUNTIF('SAMU Med OK'!$C:$C,'Itapuã Med OK'!C168) + COUNTIF('ESPS Med OK'!$C:$C,'Itapuã Med OK'!C168) + COUNTIF('LACEM Med OK'!$C:$C,'Itapuã Med OK'!C168)</f>
        <v>0</v>
      </c>
    </row>
    <row r="169" spans="1:15" ht="13.5" customHeight="1">
      <c r="A169" s="15" t="s">
        <v>18</v>
      </c>
      <c r="B169" s="61">
        <v>45536</v>
      </c>
      <c r="C169" s="14">
        <v>15551</v>
      </c>
      <c r="D169" s="61">
        <v>45658</v>
      </c>
      <c r="E169" s="61">
        <v>45687</v>
      </c>
      <c r="F169" s="42">
        <f>(E169-D169)+1</f>
        <v>30</v>
      </c>
      <c r="G169" s="225">
        <v>235</v>
      </c>
      <c r="H169" s="14">
        <v>1</v>
      </c>
      <c r="I169" s="273">
        <v>235</v>
      </c>
      <c r="J169" s="64" t="s">
        <v>112</v>
      </c>
      <c r="K169" s="14">
        <v>68634</v>
      </c>
      <c r="L169" s="1" t="s">
        <v>1063</v>
      </c>
      <c r="O169" s="1">
        <f>COUNTIF('Sede Med Ok'!$C:$C,'Itapuã Med OK'!C169) + COUNTIF('Barra Med OK'!$C:$C,'Itapuã Med OK'!C169) + COUNTIF('Boca do Rio Med OK'!$C:$C,'Itapuã Med OK'!C169) + COUNTIF('Brotas Med OK'!$C:$C,'Itapuã Med OK'!C169) + COUNTIF('Cabula Med OK'!$C:$C,'Itapuã Med OK'!C169) + COUNTIF('Cajazeiras Med OK'!$C:$C,'Itapuã Med OK'!C169) + COUNTIF('CH Med OK'!$C:$C,'Itapuã Med OK'!C169) + COUNTIF('Itapagipe Med OK'!$C:$C,'Itapuã Med OK'!C169) + COUNTIF('Liberdade Med OK'!$C:$C,'Itapuã Med OK'!C169) + COUNTIF('Pau da Lima Med OK'!$C:$C,'Itapuã Med OK'!C169) + COUNTIF('SCV Med OK'!$C:$C,'Itapuã Med OK'!C169) + COUNTIF('Subúrbio Med OK'!$C:$C,'Itapuã Med OK'!C169) + COUNTIF('DVIS Med OK'!$C:$C,'Itapuã Med OK'!C169) + COUNTIF('CR Med OK'!$C:$C,'Itapuã Med OK'!C169) + COUNTIF('CCZ Med OK'!$C:$C,'Itapuã Med OK'!C169) + COUNTIF('DRCA Med OK'!$C:$C,'Itapuã Med OK'!C169) + COUNTIF('SAMU Med OK'!$C:$C,'Itapuã Med OK'!C169) + COUNTIF('ESPS Med OK'!$C:$C,'Itapuã Med OK'!C169) + COUNTIF('LACEM Med OK'!$C:$C,'Itapuã Med OK'!C169)</f>
        <v>0</v>
      </c>
    </row>
    <row r="170" spans="1:15" ht="13.5" customHeight="1">
      <c r="A170" s="15" t="s">
        <v>18</v>
      </c>
      <c r="B170" s="61">
        <v>45566</v>
      </c>
      <c r="C170" s="389">
        <v>14670</v>
      </c>
      <c r="D170" s="61">
        <v>45658</v>
      </c>
      <c r="E170" s="61">
        <v>45687</v>
      </c>
      <c r="F170" s="114">
        <f>(E170-D170)+1</f>
        <v>30</v>
      </c>
      <c r="G170" s="225">
        <v>235</v>
      </c>
      <c r="H170" s="14">
        <v>1</v>
      </c>
      <c r="I170" s="273">
        <v>235</v>
      </c>
      <c r="J170" s="236" t="s">
        <v>822</v>
      </c>
      <c r="K170" s="14">
        <v>69294</v>
      </c>
      <c r="L170" s="1" t="s">
        <v>1063</v>
      </c>
      <c r="O170" s="1">
        <f>COUNTIF('Sede Med Ok'!$C:$C,'Itapuã Med OK'!C170) + COUNTIF('Barra Med OK'!$C:$C,'Itapuã Med OK'!C170) + COUNTIF('Boca do Rio Med OK'!$C:$C,'Itapuã Med OK'!C170) + COUNTIF('Brotas Med OK'!$C:$C,'Itapuã Med OK'!C170) + COUNTIF('Cabula Med OK'!$C:$C,'Itapuã Med OK'!C170) + COUNTIF('Cajazeiras Med OK'!$C:$C,'Itapuã Med OK'!C170) + COUNTIF('CH Med OK'!$C:$C,'Itapuã Med OK'!C170) + COUNTIF('Itapagipe Med OK'!$C:$C,'Itapuã Med OK'!C170) + COUNTIF('Liberdade Med OK'!$C:$C,'Itapuã Med OK'!C170) + COUNTIF('Pau da Lima Med OK'!$C:$C,'Itapuã Med OK'!C170) + COUNTIF('SCV Med OK'!$C:$C,'Itapuã Med OK'!C170) + COUNTIF('Subúrbio Med OK'!$C:$C,'Itapuã Med OK'!C170) + COUNTIF('DVIS Med OK'!$C:$C,'Itapuã Med OK'!C170) + COUNTIF('CR Med OK'!$C:$C,'Itapuã Med OK'!C170) + COUNTIF('CCZ Med OK'!$C:$C,'Itapuã Med OK'!C170) + COUNTIF('DRCA Med OK'!$C:$C,'Itapuã Med OK'!C170) + COUNTIF('SAMU Med OK'!$C:$C,'Itapuã Med OK'!C170) + COUNTIF('ESPS Med OK'!$C:$C,'Itapuã Med OK'!C170) + COUNTIF('LACEM Med OK'!$C:$C,'Itapuã Med OK'!C170)</f>
        <v>0</v>
      </c>
    </row>
    <row r="171" spans="1:15" ht="13.5" customHeight="1">
      <c r="A171" s="15" t="s">
        <v>18</v>
      </c>
      <c r="B171" s="61">
        <v>45566</v>
      </c>
      <c r="C171" s="397">
        <v>14623</v>
      </c>
      <c r="D171" s="61">
        <v>45658</v>
      </c>
      <c r="E171" s="61">
        <v>45687</v>
      </c>
      <c r="F171" s="114">
        <f>(E171-D171)+1</f>
        <v>30</v>
      </c>
      <c r="G171" s="225">
        <v>235</v>
      </c>
      <c r="H171" s="14">
        <v>1</v>
      </c>
      <c r="I171" s="273">
        <v>235</v>
      </c>
      <c r="J171" s="236" t="s">
        <v>1066</v>
      </c>
      <c r="K171" s="14">
        <v>69294</v>
      </c>
      <c r="L171" s="1" t="s">
        <v>1063</v>
      </c>
      <c r="O171" s="1">
        <f>COUNTIF('Sede Med Ok'!$C:$C,'Itapuã Med OK'!C171) + COUNTIF('Barra Med OK'!$C:$C,'Itapuã Med OK'!C171) + COUNTIF('Boca do Rio Med OK'!$C:$C,'Itapuã Med OK'!C171) + COUNTIF('Brotas Med OK'!$C:$C,'Itapuã Med OK'!C171) + COUNTIF('Cabula Med OK'!$C:$C,'Itapuã Med OK'!C171) + COUNTIF('Cajazeiras Med OK'!$C:$C,'Itapuã Med OK'!C171) + COUNTIF('CH Med OK'!$C:$C,'Itapuã Med OK'!C171) + COUNTIF('Itapagipe Med OK'!$C:$C,'Itapuã Med OK'!C171) + COUNTIF('Liberdade Med OK'!$C:$C,'Itapuã Med OK'!C171) + COUNTIF('Pau da Lima Med OK'!$C:$C,'Itapuã Med OK'!C171) + COUNTIF('SCV Med OK'!$C:$C,'Itapuã Med OK'!C171) + COUNTIF('Subúrbio Med OK'!$C:$C,'Itapuã Med OK'!C171) + COUNTIF('DVIS Med OK'!$C:$C,'Itapuã Med OK'!C171) + COUNTIF('CR Med OK'!$C:$C,'Itapuã Med OK'!C171) + COUNTIF('CCZ Med OK'!$C:$C,'Itapuã Med OK'!C171) + COUNTIF('DRCA Med OK'!$C:$C,'Itapuã Med OK'!C171) + COUNTIF('SAMU Med OK'!$C:$C,'Itapuã Med OK'!C171) + COUNTIF('ESPS Med OK'!$C:$C,'Itapuã Med OK'!C171) + COUNTIF('LACEM Med OK'!$C:$C,'Itapuã Med OK'!C171)</f>
        <v>0</v>
      </c>
    </row>
    <row r="172" spans="1:15" ht="13.5" customHeight="1">
      <c r="A172" s="15" t="s">
        <v>17</v>
      </c>
      <c r="B172" s="61">
        <v>45536</v>
      </c>
      <c r="C172" s="14">
        <v>11557</v>
      </c>
      <c r="D172" s="61">
        <v>45658</v>
      </c>
      <c r="E172" s="61">
        <v>45687</v>
      </c>
      <c r="F172" s="114">
        <f>(E172-D172)+1</f>
        <v>30</v>
      </c>
      <c r="G172" s="225">
        <v>238</v>
      </c>
      <c r="H172" s="14">
        <v>1</v>
      </c>
      <c r="I172" s="273">
        <f>G172/30*H172*F172</f>
        <v>238</v>
      </c>
      <c r="J172" s="236" t="s">
        <v>615</v>
      </c>
      <c r="K172" s="14"/>
      <c r="O172" s="1">
        <f>COUNTIF('Sede Med Ok'!$C:$C,'Itapuã Med OK'!C172) + COUNTIF('Barra Med OK'!$C:$C,'Itapuã Med OK'!C172) + COUNTIF('Boca do Rio Med OK'!$C:$C,'Itapuã Med OK'!C172) + COUNTIF('Brotas Med OK'!$C:$C,'Itapuã Med OK'!C172) + COUNTIF('Cabula Med OK'!$C:$C,'Itapuã Med OK'!C172) + COUNTIF('Cajazeiras Med OK'!$C:$C,'Itapuã Med OK'!C172) + COUNTIF('CH Med OK'!$C:$C,'Itapuã Med OK'!C172) + COUNTIF('Itapagipe Med OK'!$C:$C,'Itapuã Med OK'!C172) + COUNTIF('Liberdade Med OK'!$C:$C,'Itapuã Med OK'!C172) + COUNTIF('Pau da Lima Med OK'!$C:$C,'Itapuã Med OK'!C172) + COUNTIF('SCV Med OK'!$C:$C,'Itapuã Med OK'!C172) + COUNTIF('Subúrbio Med OK'!$C:$C,'Itapuã Med OK'!C172) + COUNTIF('DVIS Med OK'!$C:$C,'Itapuã Med OK'!C172) + COUNTIF('CR Med OK'!$C:$C,'Itapuã Med OK'!C172) + COUNTIF('CCZ Med OK'!$C:$C,'Itapuã Med OK'!C172) + COUNTIF('DRCA Med OK'!$C:$C,'Itapuã Med OK'!C172) + COUNTIF('SAMU Med OK'!$C:$C,'Itapuã Med OK'!C172) + COUNTIF('ESPS Med OK'!$C:$C,'Itapuã Med OK'!C172) + COUNTIF('LACEM Med OK'!$C:$C,'Itapuã Med OK'!C172)</f>
        <v>0</v>
      </c>
    </row>
    <row r="173" spans="1:15" ht="13.5" customHeight="1">
      <c r="A173" s="15"/>
      <c r="B173" s="14"/>
      <c r="C173" s="14"/>
      <c r="D173" s="66"/>
      <c r="E173" s="66"/>
      <c r="F173" s="42"/>
      <c r="G173" s="68"/>
      <c r="H173" s="15"/>
      <c r="I173" s="272"/>
      <c r="J173" s="64"/>
      <c r="K173" s="14"/>
      <c r="O173" s="1">
        <f>COUNTIF('Sede Med Ok'!$C:$C,'Itapuã Med OK'!C173) + COUNTIF('Barra Med OK'!$C:$C,'Itapuã Med OK'!C173) + COUNTIF('Boca do Rio Med OK'!$C:$C,'Itapuã Med OK'!C173) + COUNTIF('Brotas Med OK'!$C:$C,'Itapuã Med OK'!C173) + COUNTIF('Cabula Med OK'!$C:$C,'Itapuã Med OK'!C173) + COUNTIF('Cajazeiras Med OK'!$C:$C,'Itapuã Med OK'!C173) + COUNTIF('CH Med OK'!$C:$C,'Itapuã Med OK'!C173) + COUNTIF('Itapagipe Med OK'!$C:$C,'Itapuã Med OK'!C173) + COUNTIF('Liberdade Med OK'!$C:$C,'Itapuã Med OK'!C173) + COUNTIF('Pau da Lima Med OK'!$C:$C,'Itapuã Med OK'!C173) + COUNTIF('SCV Med OK'!$C:$C,'Itapuã Med OK'!C173) + COUNTIF('Subúrbio Med OK'!$C:$C,'Itapuã Med OK'!C173) + COUNTIF('DVIS Med OK'!$C:$C,'Itapuã Med OK'!C173) + COUNTIF('CR Med OK'!$C:$C,'Itapuã Med OK'!C173) + COUNTIF('CCZ Med OK'!$C:$C,'Itapuã Med OK'!C173) + COUNTIF('DRCA Med OK'!$C:$C,'Itapuã Med OK'!C173) + COUNTIF('SAMU Med OK'!$C:$C,'Itapuã Med OK'!C173) + COUNTIF('ESPS Med OK'!$C:$C,'Itapuã Med OK'!C173) + COUNTIF('LACEM Med OK'!$C:$C,'Itapuã Med OK'!C173)</f>
        <v>0</v>
      </c>
    </row>
    <row r="174" spans="1:15" ht="13.5" customHeight="1">
      <c r="A174" s="38" t="s">
        <v>614</v>
      </c>
      <c r="B174" s="10"/>
      <c r="C174" s="10"/>
      <c r="D174" s="36"/>
      <c r="E174" s="36"/>
      <c r="F174" s="37"/>
      <c r="G174" s="271"/>
      <c r="H174" s="11">
        <f>SUM(H169:H173)</f>
        <v>4</v>
      </c>
      <c r="I174" s="269">
        <f>SUM(I169:I173)</f>
        <v>943</v>
      </c>
      <c r="J174" s="35"/>
      <c r="K174" s="35"/>
      <c r="O174" s="1">
        <f>COUNTIF('Sede Med Ok'!$C:$C,'Itapuã Med OK'!C174) + COUNTIF('Barra Med OK'!$C:$C,'Itapuã Med OK'!C174) + COUNTIF('Boca do Rio Med OK'!$C:$C,'Itapuã Med OK'!C174) + COUNTIF('Brotas Med OK'!$C:$C,'Itapuã Med OK'!C174) + COUNTIF('Cabula Med OK'!$C:$C,'Itapuã Med OK'!C174) + COUNTIF('Cajazeiras Med OK'!$C:$C,'Itapuã Med OK'!C174) + COUNTIF('CH Med OK'!$C:$C,'Itapuã Med OK'!C174) + COUNTIF('Itapagipe Med OK'!$C:$C,'Itapuã Med OK'!C174) + COUNTIF('Liberdade Med OK'!$C:$C,'Itapuã Med OK'!C174) + COUNTIF('Pau da Lima Med OK'!$C:$C,'Itapuã Med OK'!C174) + COUNTIF('SCV Med OK'!$C:$C,'Itapuã Med OK'!C174) + COUNTIF('Subúrbio Med OK'!$C:$C,'Itapuã Med OK'!C174) + COUNTIF('DVIS Med OK'!$C:$C,'Itapuã Med OK'!C174) + COUNTIF('CR Med OK'!$C:$C,'Itapuã Med OK'!C174) + COUNTIF('CCZ Med OK'!$C:$C,'Itapuã Med OK'!C174) + COUNTIF('DRCA Med OK'!$C:$C,'Itapuã Med OK'!C174) + COUNTIF('SAMU Med OK'!$C:$C,'Itapuã Med OK'!C174) + COUNTIF('ESPS Med OK'!$C:$C,'Itapuã Med OK'!C174) + COUNTIF('LACEM Med OK'!$C:$C,'Itapuã Med OK'!C174)</f>
        <v>0</v>
      </c>
    </row>
    <row r="175" spans="1:15" ht="13.5" customHeight="1">
      <c r="D175" s="20"/>
      <c r="E175" s="20"/>
      <c r="F175" s="19"/>
      <c r="G175" s="7"/>
      <c r="I175" s="270"/>
      <c r="J175" s="26"/>
      <c r="O175" s="1">
        <f>COUNTIF('Sede Med Ok'!$C:$C,'Itapuã Med OK'!C175) + COUNTIF('Barra Med OK'!$C:$C,'Itapuã Med OK'!C175) + COUNTIF('Boca do Rio Med OK'!$C:$C,'Itapuã Med OK'!C175) + COUNTIF('Brotas Med OK'!$C:$C,'Itapuã Med OK'!C175) + COUNTIF('Cabula Med OK'!$C:$C,'Itapuã Med OK'!C175) + COUNTIF('Cajazeiras Med OK'!$C:$C,'Itapuã Med OK'!C175) + COUNTIF('CH Med OK'!$C:$C,'Itapuã Med OK'!C175) + COUNTIF('Itapagipe Med OK'!$C:$C,'Itapuã Med OK'!C175) + COUNTIF('Liberdade Med OK'!$C:$C,'Itapuã Med OK'!C175) + COUNTIF('Pau da Lima Med OK'!$C:$C,'Itapuã Med OK'!C175) + COUNTIF('SCV Med OK'!$C:$C,'Itapuã Med OK'!C175) + COUNTIF('Subúrbio Med OK'!$C:$C,'Itapuã Med OK'!C175) + COUNTIF('DVIS Med OK'!$C:$C,'Itapuã Med OK'!C175) + COUNTIF('CR Med OK'!$C:$C,'Itapuã Med OK'!C175) + COUNTIF('CCZ Med OK'!$C:$C,'Itapuã Med OK'!C175) + COUNTIF('DRCA Med OK'!$C:$C,'Itapuã Med OK'!C175) + COUNTIF('SAMU Med OK'!$C:$C,'Itapuã Med OK'!C175) + COUNTIF('ESPS Med OK'!$C:$C,'Itapuã Med OK'!C175) + COUNTIF('LACEM Med OK'!$C:$C,'Itapuã Med OK'!C175)</f>
        <v>0</v>
      </c>
    </row>
    <row r="176" spans="1:15" ht="13.5" customHeight="1">
      <c r="A176" s="15" t="s">
        <v>18</v>
      </c>
      <c r="B176" s="61">
        <v>45536</v>
      </c>
      <c r="C176" s="14">
        <v>15535</v>
      </c>
      <c r="D176" s="61">
        <v>45658</v>
      </c>
      <c r="E176" s="61">
        <v>45687</v>
      </c>
      <c r="F176" s="42">
        <f t="shared" ref="F176:F186" si="15">(E176-D176)+1</f>
        <v>30</v>
      </c>
      <c r="G176" s="225">
        <v>235</v>
      </c>
      <c r="H176" s="14">
        <v>1</v>
      </c>
      <c r="I176" s="273">
        <v>235</v>
      </c>
      <c r="J176" s="64" t="s">
        <v>613</v>
      </c>
      <c r="K176" s="14">
        <v>68619</v>
      </c>
      <c r="L176" s="1" t="s">
        <v>1063</v>
      </c>
      <c r="O176" s="1">
        <f>COUNTIF('Sede Med Ok'!$C:$C,'Itapuã Med OK'!C176) + COUNTIF('Barra Med OK'!$C:$C,'Itapuã Med OK'!C176) + COUNTIF('Boca do Rio Med OK'!$C:$C,'Itapuã Med OK'!C176) + COUNTIF('Brotas Med OK'!$C:$C,'Itapuã Med OK'!C176) + COUNTIF('Cabula Med OK'!$C:$C,'Itapuã Med OK'!C176) + COUNTIF('Cajazeiras Med OK'!$C:$C,'Itapuã Med OK'!C176) + COUNTIF('CH Med OK'!$C:$C,'Itapuã Med OK'!C176) + COUNTIF('Itapagipe Med OK'!$C:$C,'Itapuã Med OK'!C176) + COUNTIF('Liberdade Med OK'!$C:$C,'Itapuã Med OK'!C176) + COUNTIF('Pau da Lima Med OK'!$C:$C,'Itapuã Med OK'!C176) + COUNTIF('SCV Med OK'!$C:$C,'Itapuã Med OK'!C176) + COUNTIF('Subúrbio Med OK'!$C:$C,'Itapuã Med OK'!C176) + COUNTIF('DVIS Med OK'!$C:$C,'Itapuã Med OK'!C176) + COUNTIF('CR Med OK'!$C:$C,'Itapuã Med OK'!C176) + COUNTIF('CCZ Med OK'!$C:$C,'Itapuã Med OK'!C176) + COUNTIF('DRCA Med OK'!$C:$C,'Itapuã Med OK'!C176) + COUNTIF('SAMU Med OK'!$C:$C,'Itapuã Med OK'!C176) + COUNTIF('ESPS Med OK'!$C:$C,'Itapuã Med OK'!C176) + COUNTIF('LACEM Med OK'!$C:$C,'Itapuã Med OK'!C176)</f>
        <v>0</v>
      </c>
    </row>
    <row r="177" spans="1:15" ht="13.5" customHeight="1">
      <c r="A177" s="15" t="s">
        <v>18</v>
      </c>
      <c r="B177" s="61">
        <v>45536</v>
      </c>
      <c r="C177" s="14">
        <v>15536</v>
      </c>
      <c r="D177" s="61">
        <v>45658</v>
      </c>
      <c r="E177" s="61">
        <v>45687</v>
      </c>
      <c r="F177" s="42">
        <f t="shared" si="15"/>
        <v>30</v>
      </c>
      <c r="G177" s="225">
        <v>235</v>
      </c>
      <c r="H177" s="14">
        <v>1</v>
      </c>
      <c r="I177" s="273">
        <v>235</v>
      </c>
      <c r="J177" s="64" t="s">
        <v>612</v>
      </c>
      <c r="K177" s="14">
        <v>68619</v>
      </c>
      <c r="L177" s="1" t="s">
        <v>1063</v>
      </c>
      <c r="O177" s="1">
        <f>COUNTIF('Sede Med Ok'!$C:$C,'Itapuã Med OK'!C177) + COUNTIF('Barra Med OK'!$C:$C,'Itapuã Med OK'!C177) + COUNTIF('Boca do Rio Med OK'!$C:$C,'Itapuã Med OK'!C177) + COUNTIF('Brotas Med OK'!$C:$C,'Itapuã Med OK'!C177) + COUNTIF('Cabula Med OK'!$C:$C,'Itapuã Med OK'!C177) + COUNTIF('Cajazeiras Med OK'!$C:$C,'Itapuã Med OK'!C177) + COUNTIF('CH Med OK'!$C:$C,'Itapuã Med OK'!C177) + COUNTIF('Itapagipe Med OK'!$C:$C,'Itapuã Med OK'!C177) + COUNTIF('Liberdade Med OK'!$C:$C,'Itapuã Med OK'!C177) + COUNTIF('Pau da Lima Med OK'!$C:$C,'Itapuã Med OK'!C177) + COUNTIF('SCV Med OK'!$C:$C,'Itapuã Med OK'!C177) + COUNTIF('Subúrbio Med OK'!$C:$C,'Itapuã Med OK'!C177) + COUNTIF('DVIS Med OK'!$C:$C,'Itapuã Med OK'!C177) + COUNTIF('CR Med OK'!$C:$C,'Itapuã Med OK'!C177) + COUNTIF('CCZ Med OK'!$C:$C,'Itapuã Med OK'!C177) + COUNTIF('DRCA Med OK'!$C:$C,'Itapuã Med OK'!C177) + COUNTIF('SAMU Med OK'!$C:$C,'Itapuã Med OK'!C177) + COUNTIF('ESPS Med OK'!$C:$C,'Itapuã Med OK'!C177) + COUNTIF('LACEM Med OK'!$C:$C,'Itapuã Med OK'!C177)</f>
        <v>0</v>
      </c>
    </row>
    <row r="178" spans="1:15" ht="13.5" customHeight="1">
      <c r="A178" s="15" t="s">
        <v>18</v>
      </c>
      <c r="B178" s="61">
        <v>45536</v>
      </c>
      <c r="C178" s="14">
        <v>15537</v>
      </c>
      <c r="D178" s="61">
        <v>45658</v>
      </c>
      <c r="E178" s="61">
        <v>45687</v>
      </c>
      <c r="F178" s="42">
        <f t="shared" si="15"/>
        <v>30</v>
      </c>
      <c r="G178" s="225">
        <v>235</v>
      </c>
      <c r="H178" s="14">
        <v>1</v>
      </c>
      <c r="I178" s="273">
        <v>235</v>
      </c>
      <c r="J178" s="64" t="s">
        <v>611</v>
      </c>
      <c r="K178" s="14">
        <v>68619</v>
      </c>
      <c r="L178" s="1" t="s">
        <v>1063</v>
      </c>
      <c r="O178" s="1">
        <f>COUNTIF('Sede Med Ok'!$C:$C,'Itapuã Med OK'!C178) + COUNTIF('Barra Med OK'!$C:$C,'Itapuã Med OK'!C178) + COUNTIF('Boca do Rio Med OK'!$C:$C,'Itapuã Med OK'!C178) + COUNTIF('Brotas Med OK'!$C:$C,'Itapuã Med OK'!C178) + COUNTIF('Cabula Med OK'!$C:$C,'Itapuã Med OK'!C178) + COUNTIF('Cajazeiras Med OK'!$C:$C,'Itapuã Med OK'!C178) + COUNTIF('CH Med OK'!$C:$C,'Itapuã Med OK'!C178) + COUNTIF('Itapagipe Med OK'!$C:$C,'Itapuã Med OK'!C178) + COUNTIF('Liberdade Med OK'!$C:$C,'Itapuã Med OK'!C178) + COUNTIF('Pau da Lima Med OK'!$C:$C,'Itapuã Med OK'!C178) + COUNTIF('SCV Med OK'!$C:$C,'Itapuã Med OK'!C178) + COUNTIF('Subúrbio Med OK'!$C:$C,'Itapuã Med OK'!C178) + COUNTIF('DVIS Med OK'!$C:$C,'Itapuã Med OK'!C178) + COUNTIF('CR Med OK'!$C:$C,'Itapuã Med OK'!C178) + COUNTIF('CCZ Med OK'!$C:$C,'Itapuã Med OK'!C178) + COUNTIF('DRCA Med OK'!$C:$C,'Itapuã Med OK'!C178) + COUNTIF('SAMU Med OK'!$C:$C,'Itapuã Med OK'!C178) + COUNTIF('ESPS Med OK'!$C:$C,'Itapuã Med OK'!C178) + COUNTIF('LACEM Med OK'!$C:$C,'Itapuã Med OK'!C178)</f>
        <v>0</v>
      </c>
    </row>
    <row r="179" spans="1:15" ht="13.5" customHeight="1">
      <c r="A179" s="15" t="s">
        <v>18</v>
      </c>
      <c r="B179" s="61">
        <v>45536</v>
      </c>
      <c r="C179" s="14">
        <v>15538</v>
      </c>
      <c r="D179" s="61">
        <v>45658</v>
      </c>
      <c r="E179" s="61">
        <v>45687</v>
      </c>
      <c r="F179" s="42">
        <f t="shared" si="15"/>
        <v>30</v>
      </c>
      <c r="G179" s="225">
        <v>235</v>
      </c>
      <c r="H179" s="14">
        <v>1</v>
      </c>
      <c r="I179" s="273">
        <v>235</v>
      </c>
      <c r="J179" s="64" t="s">
        <v>610</v>
      </c>
      <c r="K179" s="14">
        <v>68619</v>
      </c>
      <c r="L179" s="1" t="s">
        <v>1063</v>
      </c>
      <c r="O179" s="1">
        <f>COUNTIF('Sede Med Ok'!$C:$C,'Itapuã Med OK'!C179) + COUNTIF('Barra Med OK'!$C:$C,'Itapuã Med OK'!C179) + COUNTIF('Boca do Rio Med OK'!$C:$C,'Itapuã Med OK'!C179) + COUNTIF('Brotas Med OK'!$C:$C,'Itapuã Med OK'!C179) + COUNTIF('Cabula Med OK'!$C:$C,'Itapuã Med OK'!C179) + COUNTIF('Cajazeiras Med OK'!$C:$C,'Itapuã Med OK'!C179) + COUNTIF('CH Med OK'!$C:$C,'Itapuã Med OK'!C179) + COUNTIF('Itapagipe Med OK'!$C:$C,'Itapuã Med OK'!C179) + COUNTIF('Liberdade Med OK'!$C:$C,'Itapuã Med OK'!C179) + COUNTIF('Pau da Lima Med OK'!$C:$C,'Itapuã Med OK'!C179) + COUNTIF('SCV Med OK'!$C:$C,'Itapuã Med OK'!C179) + COUNTIF('Subúrbio Med OK'!$C:$C,'Itapuã Med OK'!C179) + COUNTIF('DVIS Med OK'!$C:$C,'Itapuã Med OK'!C179) + COUNTIF('CR Med OK'!$C:$C,'Itapuã Med OK'!C179) + COUNTIF('CCZ Med OK'!$C:$C,'Itapuã Med OK'!C179) + COUNTIF('DRCA Med OK'!$C:$C,'Itapuã Med OK'!C179) + COUNTIF('SAMU Med OK'!$C:$C,'Itapuã Med OK'!C179) + COUNTIF('ESPS Med OK'!$C:$C,'Itapuã Med OK'!C179) + COUNTIF('LACEM Med OK'!$C:$C,'Itapuã Med OK'!C179)</f>
        <v>0</v>
      </c>
    </row>
    <row r="180" spans="1:15" ht="13.5" customHeight="1">
      <c r="A180" s="15" t="s">
        <v>18</v>
      </c>
      <c r="B180" s="61">
        <v>45292</v>
      </c>
      <c r="C180" s="69">
        <v>16448</v>
      </c>
      <c r="D180" s="61">
        <v>45658</v>
      </c>
      <c r="E180" s="61">
        <v>45687</v>
      </c>
      <c r="F180" s="42">
        <f>(E180-D180)+1</f>
        <v>30</v>
      </c>
      <c r="G180" s="225">
        <v>235</v>
      </c>
      <c r="H180" s="421">
        <v>1</v>
      </c>
      <c r="I180" s="273">
        <v>235</v>
      </c>
      <c r="J180" s="64" t="s">
        <v>215</v>
      </c>
      <c r="K180" s="421"/>
      <c r="L180" s="1" t="s">
        <v>1108</v>
      </c>
    </row>
    <row r="181" spans="1:15" ht="13.5" customHeight="1">
      <c r="A181" s="15" t="s">
        <v>18</v>
      </c>
      <c r="B181" s="61">
        <v>45536</v>
      </c>
      <c r="C181" s="14">
        <v>12019</v>
      </c>
      <c r="D181" s="61">
        <v>45658</v>
      </c>
      <c r="E181" s="61">
        <v>45687</v>
      </c>
      <c r="F181" s="42">
        <f t="shared" si="15"/>
        <v>30</v>
      </c>
      <c r="G181" s="225">
        <v>235</v>
      </c>
      <c r="H181" s="14">
        <v>1</v>
      </c>
      <c r="I181" s="273">
        <f t="shared" ref="I181:I186" si="16">G181/30*H181*F181</f>
        <v>235</v>
      </c>
      <c r="J181" s="52" t="s">
        <v>609</v>
      </c>
      <c r="K181" s="15"/>
      <c r="O181" s="1">
        <f>COUNTIF('Sede Med Ok'!$C:$C,'Itapuã Med OK'!C181) + COUNTIF('Barra Med OK'!$C:$C,'Itapuã Med OK'!C181) + COUNTIF('Boca do Rio Med OK'!$C:$C,'Itapuã Med OK'!C181) + COUNTIF('Brotas Med OK'!$C:$C,'Itapuã Med OK'!C181) + COUNTIF('Cabula Med OK'!$C:$C,'Itapuã Med OK'!C181) + COUNTIF('Cajazeiras Med OK'!$C:$C,'Itapuã Med OK'!C181) + COUNTIF('CH Med OK'!$C:$C,'Itapuã Med OK'!C181) + COUNTIF('Itapagipe Med OK'!$C:$C,'Itapuã Med OK'!C181) + COUNTIF('Liberdade Med OK'!$C:$C,'Itapuã Med OK'!C181) + COUNTIF('Pau da Lima Med OK'!$C:$C,'Itapuã Med OK'!C181) + COUNTIF('SCV Med OK'!$C:$C,'Itapuã Med OK'!C181) + COUNTIF('Subúrbio Med OK'!$C:$C,'Itapuã Med OK'!C181) + COUNTIF('DVIS Med OK'!$C:$C,'Itapuã Med OK'!C181) + COUNTIF('CR Med OK'!$C:$C,'Itapuã Med OK'!C181) + COUNTIF('CCZ Med OK'!$C:$C,'Itapuã Med OK'!C181) + COUNTIF('DRCA Med OK'!$C:$C,'Itapuã Med OK'!C181) + COUNTIF('SAMU Med OK'!$C:$C,'Itapuã Med OK'!C181) + COUNTIF('ESPS Med OK'!$C:$C,'Itapuã Med OK'!C181) + COUNTIF('LACEM Med OK'!$C:$C,'Itapuã Med OK'!C181)</f>
        <v>0</v>
      </c>
    </row>
    <row r="182" spans="1:15" ht="13.5" customHeight="1">
      <c r="A182" s="15" t="s">
        <v>18</v>
      </c>
      <c r="B182" s="61">
        <v>45536</v>
      </c>
      <c r="C182" s="14">
        <v>11626</v>
      </c>
      <c r="D182" s="61">
        <v>45658</v>
      </c>
      <c r="E182" s="61">
        <v>45687</v>
      </c>
      <c r="F182" s="42">
        <f t="shared" si="15"/>
        <v>30</v>
      </c>
      <c r="G182" s="225">
        <v>235</v>
      </c>
      <c r="H182" s="14">
        <v>1</v>
      </c>
      <c r="I182" s="273">
        <f t="shared" si="16"/>
        <v>235</v>
      </c>
      <c r="J182" s="52" t="s">
        <v>215</v>
      </c>
      <c r="K182" s="15"/>
      <c r="O182" s="1">
        <f>COUNTIF('Sede Med Ok'!$C:$C,'Itapuã Med OK'!C182) + COUNTIF('Barra Med OK'!$C:$C,'Itapuã Med OK'!C182) + COUNTIF('Boca do Rio Med OK'!$C:$C,'Itapuã Med OK'!C182) + COUNTIF('Brotas Med OK'!$C:$C,'Itapuã Med OK'!C182) + COUNTIF('Cabula Med OK'!$C:$C,'Itapuã Med OK'!C182) + COUNTIF('Cajazeiras Med OK'!$C:$C,'Itapuã Med OK'!C182) + COUNTIF('CH Med OK'!$C:$C,'Itapuã Med OK'!C182) + COUNTIF('Itapagipe Med OK'!$C:$C,'Itapuã Med OK'!C182) + COUNTIF('Liberdade Med OK'!$C:$C,'Itapuã Med OK'!C182) + COUNTIF('Pau da Lima Med OK'!$C:$C,'Itapuã Med OK'!C182) + COUNTIF('SCV Med OK'!$C:$C,'Itapuã Med OK'!C182) + COUNTIF('Subúrbio Med OK'!$C:$C,'Itapuã Med OK'!C182) + COUNTIF('DVIS Med OK'!$C:$C,'Itapuã Med OK'!C182) + COUNTIF('CR Med OK'!$C:$C,'Itapuã Med OK'!C182) + COUNTIF('CCZ Med OK'!$C:$C,'Itapuã Med OK'!C182) + COUNTIF('DRCA Med OK'!$C:$C,'Itapuã Med OK'!C182) + COUNTIF('SAMU Med OK'!$C:$C,'Itapuã Med OK'!C182) + COUNTIF('ESPS Med OK'!$C:$C,'Itapuã Med OK'!C182) + COUNTIF('LACEM Med OK'!$C:$C,'Itapuã Med OK'!C182)</f>
        <v>0</v>
      </c>
    </row>
    <row r="183" spans="1:15" ht="13.5" customHeight="1">
      <c r="A183" s="15" t="s">
        <v>18</v>
      </c>
      <c r="B183" s="61">
        <v>45536</v>
      </c>
      <c r="C183" s="14">
        <v>13998</v>
      </c>
      <c r="D183" s="61">
        <v>45658</v>
      </c>
      <c r="E183" s="61">
        <v>45687</v>
      </c>
      <c r="F183" s="42">
        <f t="shared" si="15"/>
        <v>30</v>
      </c>
      <c r="G183" s="225">
        <v>235</v>
      </c>
      <c r="H183" s="14">
        <v>1</v>
      </c>
      <c r="I183" s="273">
        <f t="shared" si="16"/>
        <v>235</v>
      </c>
      <c r="J183" s="52" t="s">
        <v>239</v>
      </c>
      <c r="K183" s="15"/>
      <c r="O183" s="1">
        <f>COUNTIF('Sede Med Ok'!$C:$C,'Itapuã Med OK'!C183) + COUNTIF('Barra Med OK'!$C:$C,'Itapuã Med OK'!C183) + COUNTIF('Boca do Rio Med OK'!$C:$C,'Itapuã Med OK'!C183) + COUNTIF('Brotas Med OK'!$C:$C,'Itapuã Med OK'!C183) + COUNTIF('Cabula Med OK'!$C:$C,'Itapuã Med OK'!C183) + COUNTIF('Cajazeiras Med OK'!$C:$C,'Itapuã Med OK'!C183) + COUNTIF('CH Med OK'!$C:$C,'Itapuã Med OK'!C183) + COUNTIF('Itapagipe Med OK'!$C:$C,'Itapuã Med OK'!C183) + COUNTIF('Liberdade Med OK'!$C:$C,'Itapuã Med OK'!C183) + COUNTIF('Pau da Lima Med OK'!$C:$C,'Itapuã Med OK'!C183) + COUNTIF('SCV Med OK'!$C:$C,'Itapuã Med OK'!C183) + COUNTIF('Subúrbio Med OK'!$C:$C,'Itapuã Med OK'!C183) + COUNTIF('DVIS Med OK'!$C:$C,'Itapuã Med OK'!C183) + COUNTIF('CR Med OK'!$C:$C,'Itapuã Med OK'!C183) + COUNTIF('CCZ Med OK'!$C:$C,'Itapuã Med OK'!C183) + COUNTIF('DRCA Med OK'!$C:$C,'Itapuã Med OK'!C183) + COUNTIF('SAMU Med OK'!$C:$C,'Itapuã Med OK'!C183) + COUNTIF('ESPS Med OK'!$C:$C,'Itapuã Med OK'!C183) + COUNTIF('LACEM Med OK'!$C:$C,'Itapuã Med OK'!C183)</f>
        <v>0</v>
      </c>
    </row>
    <row r="184" spans="1:15" ht="13.5" customHeight="1">
      <c r="A184" s="15" t="s">
        <v>18</v>
      </c>
      <c r="B184" s="61">
        <v>45536</v>
      </c>
      <c r="C184" s="14">
        <v>370</v>
      </c>
      <c r="D184" s="61">
        <v>45658</v>
      </c>
      <c r="E184" s="61">
        <v>45687</v>
      </c>
      <c r="F184" s="42">
        <f t="shared" si="15"/>
        <v>30</v>
      </c>
      <c r="G184" s="225">
        <v>235</v>
      </c>
      <c r="H184" s="14">
        <v>1</v>
      </c>
      <c r="I184" s="273">
        <f>G184/30*H184*F184</f>
        <v>235</v>
      </c>
      <c r="J184" s="52" t="s">
        <v>608</v>
      </c>
      <c r="K184" s="15"/>
      <c r="O184" s="1">
        <f>COUNTIF('Sede Med Ok'!$C:$C,'Itapuã Med OK'!C184) + COUNTIF('Barra Med OK'!$C:$C,'Itapuã Med OK'!C184) + COUNTIF('Boca do Rio Med OK'!$C:$C,'Itapuã Med OK'!C184) + COUNTIF('Brotas Med OK'!$C:$C,'Itapuã Med OK'!C184) + COUNTIF('Cabula Med OK'!$C:$C,'Itapuã Med OK'!C184) + COUNTIF('Cajazeiras Med OK'!$C:$C,'Itapuã Med OK'!C184) + COUNTIF('CH Med OK'!$C:$C,'Itapuã Med OK'!C184) + COUNTIF('Itapagipe Med OK'!$C:$C,'Itapuã Med OK'!C184) + COUNTIF('Liberdade Med OK'!$C:$C,'Itapuã Med OK'!C184) + COUNTIF('Pau da Lima Med OK'!$C:$C,'Itapuã Med OK'!C184) + COUNTIF('SCV Med OK'!$C:$C,'Itapuã Med OK'!C184) + COUNTIF('Subúrbio Med OK'!$C:$C,'Itapuã Med OK'!C184) + COUNTIF('DVIS Med OK'!$C:$C,'Itapuã Med OK'!C184) + COUNTIF('CR Med OK'!$C:$C,'Itapuã Med OK'!C184) + COUNTIF('CCZ Med OK'!$C:$C,'Itapuã Med OK'!C184) + COUNTIF('DRCA Med OK'!$C:$C,'Itapuã Med OK'!C184) + COUNTIF('SAMU Med OK'!$C:$C,'Itapuã Med OK'!C184) + COUNTIF('ESPS Med OK'!$C:$C,'Itapuã Med OK'!C184) + COUNTIF('LACEM Med OK'!$C:$C,'Itapuã Med OK'!C184)</f>
        <v>0</v>
      </c>
    </row>
    <row r="185" spans="1:15" ht="13.5" customHeight="1">
      <c r="A185" s="15" t="s">
        <v>18</v>
      </c>
      <c r="B185" s="61">
        <v>45536</v>
      </c>
      <c r="C185" s="14">
        <v>13496</v>
      </c>
      <c r="D185" s="61">
        <v>45658</v>
      </c>
      <c r="E185" s="61">
        <v>45687</v>
      </c>
      <c r="F185" s="42">
        <f t="shared" si="15"/>
        <v>30</v>
      </c>
      <c r="G185" s="225">
        <v>235</v>
      </c>
      <c r="H185" s="14">
        <v>1</v>
      </c>
      <c r="I185" s="273">
        <f t="shared" si="16"/>
        <v>235</v>
      </c>
      <c r="J185" s="52" t="s">
        <v>607</v>
      </c>
      <c r="K185" s="15"/>
      <c r="O185" s="1">
        <f>COUNTIF('Sede Med Ok'!$C:$C,'Itapuã Med OK'!C185) + COUNTIF('Barra Med OK'!$C:$C,'Itapuã Med OK'!C185) + COUNTIF('Boca do Rio Med OK'!$C:$C,'Itapuã Med OK'!C185) + COUNTIF('Brotas Med OK'!$C:$C,'Itapuã Med OK'!C185) + COUNTIF('Cabula Med OK'!$C:$C,'Itapuã Med OK'!C185) + COUNTIF('Cajazeiras Med OK'!$C:$C,'Itapuã Med OK'!C185) + COUNTIF('CH Med OK'!$C:$C,'Itapuã Med OK'!C185) + COUNTIF('Itapagipe Med OK'!$C:$C,'Itapuã Med OK'!C185) + COUNTIF('Liberdade Med OK'!$C:$C,'Itapuã Med OK'!C185) + COUNTIF('Pau da Lima Med OK'!$C:$C,'Itapuã Med OK'!C185) + COUNTIF('SCV Med OK'!$C:$C,'Itapuã Med OK'!C185) + COUNTIF('Subúrbio Med OK'!$C:$C,'Itapuã Med OK'!C185) + COUNTIF('DVIS Med OK'!$C:$C,'Itapuã Med OK'!C185) + COUNTIF('CR Med OK'!$C:$C,'Itapuã Med OK'!C185) + COUNTIF('CCZ Med OK'!$C:$C,'Itapuã Med OK'!C185) + COUNTIF('DRCA Med OK'!$C:$C,'Itapuã Med OK'!C185) + COUNTIF('SAMU Med OK'!$C:$C,'Itapuã Med OK'!C185) + COUNTIF('ESPS Med OK'!$C:$C,'Itapuã Med OK'!C185) + COUNTIF('LACEM Med OK'!$C:$C,'Itapuã Med OK'!C185)</f>
        <v>0</v>
      </c>
    </row>
    <row r="186" spans="1:15" ht="13.5" customHeight="1">
      <c r="A186" s="15" t="s">
        <v>17</v>
      </c>
      <c r="B186" s="61">
        <v>45536</v>
      </c>
      <c r="C186" s="14">
        <v>8461</v>
      </c>
      <c r="D186" s="61">
        <v>45658</v>
      </c>
      <c r="E186" s="61">
        <v>45687</v>
      </c>
      <c r="F186" s="42">
        <f t="shared" si="15"/>
        <v>30</v>
      </c>
      <c r="G186" s="225">
        <v>238</v>
      </c>
      <c r="H186" s="14">
        <v>1</v>
      </c>
      <c r="I186" s="273">
        <f t="shared" si="16"/>
        <v>238</v>
      </c>
      <c r="J186" s="52" t="s">
        <v>197</v>
      </c>
      <c r="K186" s="15"/>
      <c r="O186" s="1">
        <f>COUNTIF('Sede Med Ok'!$C:$C,'Itapuã Med OK'!C186) + COUNTIF('Barra Med OK'!$C:$C,'Itapuã Med OK'!C186) + COUNTIF('Boca do Rio Med OK'!$C:$C,'Itapuã Med OK'!C186) + COUNTIF('Brotas Med OK'!$C:$C,'Itapuã Med OK'!C186) + COUNTIF('Cabula Med OK'!$C:$C,'Itapuã Med OK'!C186) + COUNTIF('Cajazeiras Med OK'!$C:$C,'Itapuã Med OK'!C186) + COUNTIF('CH Med OK'!$C:$C,'Itapuã Med OK'!C186) + COUNTIF('Itapagipe Med OK'!$C:$C,'Itapuã Med OK'!C186) + COUNTIF('Liberdade Med OK'!$C:$C,'Itapuã Med OK'!C186) + COUNTIF('Pau da Lima Med OK'!$C:$C,'Itapuã Med OK'!C186) + COUNTIF('SCV Med OK'!$C:$C,'Itapuã Med OK'!C186) + COUNTIF('Subúrbio Med OK'!$C:$C,'Itapuã Med OK'!C186) + COUNTIF('DVIS Med OK'!$C:$C,'Itapuã Med OK'!C186) + COUNTIF('CR Med OK'!$C:$C,'Itapuã Med OK'!C186) + COUNTIF('CCZ Med OK'!$C:$C,'Itapuã Med OK'!C186) + COUNTIF('DRCA Med OK'!$C:$C,'Itapuã Med OK'!C186) + COUNTIF('SAMU Med OK'!$C:$C,'Itapuã Med OK'!C186) + COUNTIF('ESPS Med OK'!$C:$C,'Itapuã Med OK'!C186) + COUNTIF('LACEM Med OK'!$C:$C,'Itapuã Med OK'!C186)</f>
        <v>0</v>
      </c>
    </row>
    <row r="187" spans="1:15" ht="13.5" customHeight="1">
      <c r="A187" s="15"/>
      <c r="B187" s="14"/>
      <c r="C187" s="14"/>
      <c r="D187" s="66"/>
      <c r="E187" s="66"/>
      <c r="F187" s="42"/>
      <c r="G187" s="68"/>
      <c r="H187" s="15"/>
      <c r="I187" s="272"/>
      <c r="J187" s="64"/>
      <c r="K187" s="15"/>
      <c r="O187" s="1">
        <f>COUNTIF('Sede Med Ok'!$C:$C,'Itapuã Med OK'!C187) + COUNTIF('Barra Med OK'!$C:$C,'Itapuã Med OK'!C187) + COUNTIF('Boca do Rio Med OK'!$C:$C,'Itapuã Med OK'!C187) + COUNTIF('Brotas Med OK'!$C:$C,'Itapuã Med OK'!C187) + COUNTIF('Cabula Med OK'!$C:$C,'Itapuã Med OK'!C187) + COUNTIF('Cajazeiras Med OK'!$C:$C,'Itapuã Med OK'!C187) + COUNTIF('CH Med OK'!$C:$C,'Itapuã Med OK'!C187) + COUNTIF('Itapagipe Med OK'!$C:$C,'Itapuã Med OK'!C187) + COUNTIF('Liberdade Med OK'!$C:$C,'Itapuã Med OK'!C187) + COUNTIF('Pau da Lima Med OK'!$C:$C,'Itapuã Med OK'!C187) + COUNTIF('SCV Med OK'!$C:$C,'Itapuã Med OK'!C187) + COUNTIF('Subúrbio Med OK'!$C:$C,'Itapuã Med OK'!C187) + COUNTIF('DVIS Med OK'!$C:$C,'Itapuã Med OK'!C187) + COUNTIF('CR Med OK'!$C:$C,'Itapuã Med OK'!C187) + COUNTIF('CCZ Med OK'!$C:$C,'Itapuã Med OK'!C187) + COUNTIF('DRCA Med OK'!$C:$C,'Itapuã Med OK'!C187) + COUNTIF('SAMU Med OK'!$C:$C,'Itapuã Med OK'!C187) + COUNTIF('ESPS Med OK'!$C:$C,'Itapuã Med OK'!C187) + COUNTIF('LACEM Med OK'!$C:$C,'Itapuã Med OK'!C187)</f>
        <v>0</v>
      </c>
    </row>
    <row r="188" spans="1:15" ht="13.5" customHeight="1">
      <c r="A188" s="38" t="s">
        <v>606</v>
      </c>
      <c r="B188" s="10"/>
      <c r="C188" s="10"/>
      <c r="D188" s="36"/>
      <c r="E188" s="36"/>
      <c r="F188" s="37"/>
      <c r="G188" s="271"/>
      <c r="H188" s="11">
        <f>SUM(H176:H187)</f>
        <v>11</v>
      </c>
      <c r="I188" s="269">
        <f>SUM(I176:I187)</f>
        <v>2588</v>
      </c>
      <c r="J188" s="35"/>
      <c r="K188" s="35"/>
      <c r="O188" s="1">
        <f>COUNTIF('Sede Med Ok'!$C:$C,'Itapuã Med OK'!C188) + COUNTIF('Barra Med OK'!$C:$C,'Itapuã Med OK'!C188) + COUNTIF('Boca do Rio Med OK'!$C:$C,'Itapuã Med OK'!C188) + COUNTIF('Brotas Med OK'!$C:$C,'Itapuã Med OK'!C188) + COUNTIF('Cabula Med OK'!$C:$C,'Itapuã Med OK'!C188) + COUNTIF('Cajazeiras Med OK'!$C:$C,'Itapuã Med OK'!C188) + COUNTIF('CH Med OK'!$C:$C,'Itapuã Med OK'!C188) + COUNTIF('Itapagipe Med OK'!$C:$C,'Itapuã Med OK'!C188) + COUNTIF('Liberdade Med OK'!$C:$C,'Itapuã Med OK'!C188) + COUNTIF('Pau da Lima Med OK'!$C:$C,'Itapuã Med OK'!C188) + COUNTIF('SCV Med OK'!$C:$C,'Itapuã Med OK'!C188) + COUNTIF('Subúrbio Med OK'!$C:$C,'Itapuã Med OK'!C188) + COUNTIF('DVIS Med OK'!$C:$C,'Itapuã Med OK'!C188) + COUNTIF('CR Med OK'!$C:$C,'Itapuã Med OK'!C188) + COUNTIF('CCZ Med OK'!$C:$C,'Itapuã Med OK'!C188) + COUNTIF('DRCA Med OK'!$C:$C,'Itapuã Med OK'!C188) + COUNTIF('SAMU Med OK'!$C:$C,'Itapuã Med OK'!C188) + COUNTIF('ESPS Med OK'!$C:$C,'Itapuã Med OK'!C188) + COUNTIF('LACEM Med OK'!$C:$C,'Itapuã Med OK'!C188)</f>
        <v>0</v>
      </c>
    </row>
    <row r="189" spans="1:15" ht="13.5" customHeight="1">
      <c r="D189" s="20"/>
      <c r="E189" s="20"/>
      <c r="F189" s="19"/>
      <c r="G189" s="7"/>
      <c r="I189" s="270"/>
      <c r="J189" s="26"/>
      <c r="O189" s="1">
        <f>COUNTIF('Sede Med Ok'!$C:$C,'Itapuã Med OK'!C189) + COUNTIF('Barra Med OK'!$C:$C,'Itapuã Med OK'!C189) + COUNTIF('Boca do Rio Med OK'!$C:$C,'Itapuã Med OK'!C189) + COUNTIF('Brotas Med OK'!$C:$C,'Itapuã Med OK'!C189) + COUNTIF('Cabula Med OK'!$C:$C,'Itapuã Med OK'!C189) + COUNTIF('Cajazeiras Med OK'!$C:$C,'Itapuã Med OK'!C189) + COUNTIF('CH Med OK'!$C:$C,'Itapuã Med OK'!C189) + COUNTIF('Itapagipe Med OK'!$C:$C,'Itapuã Med OK'!C189) + COUNTIF('Liberdade Med OK'!$C:$C,'Itapuã Med OK'!C189) + COUNTIF('Pau da Lima Med OK'!$C:$C,'Itapuã Med OK'!C189) + COUNTIF('SCV Med OK'!$C:$C,'Itapuã Med OK'!C189) + COUNTIF('Subúrbio Med OK'!$C:$C,'Itapuã Med OK'!C189) + COUNTIF('DVIS Med OK'!$C:$C,'Itapuã Med OK'!C189) + COUNTIF('CR Med OK'!$C:$C,'Itapuã Med OK'!C189) + COUNTIF('CCZ Med OK'!$C:$C,'Itapuã Med OK'!C189) + COUNTIF('DRCA Med OK'!$C:$C,'Itapuã Med OK'!C189) + COUNTIF('SAMU Med OK'!$C:$C,'Itapuã Med OK'!C189) + COUNTIF('ESPS Med OK'!$C:$C,'Itapuã Med OK'!C189) + COUNTIF('LACEM Med OK'!$C:$C,'Itapuã Med OK'!C189)</f>
        <v>0</v>
      </c>
    </row>
    <row r="190" spans="1:15" ht="13.5" customHeight="1">
      <c r="A190" s="15" t="s">
        <v>20</v>
      </c>
      <c r="B190" s="61">
        <v>45663</v>
      </c>
      <c r="C190" s="104">
        <v>17244</v>
      </c>
      <c r="D190" s="61">
        <v>45663</v>
      </c>
      <c r="E190" s="61">
        <v>45687</v>
      </c>
      <c r="F190" s="42">
        <f t="shared" ref="F190:F192" si="17">(E190-D190)+1</f>
        <v>25</v>
      </c>
      <c r="G190" s="225">
        <v>57</v>
      </c>
      <c r="H190" s="444">
        <v>1</v>
      </c>
      <c r="I190" s="273">
        <f t="shared" ref="I190:I195" si="18">G190/30*H190*F190</f>
        <v>47.5</v>
      </c>
      <c r="J190" s="64" t="s">
        <v>1164</v>
      </c>
      <c r="K190" s="444">
        <v>73546</v>
      </c>
    </row>
    <row r="191" spans="1:15" ht="13.5" customHeight="1">
      <c r="A191" s="15" t="s">
        <v>20</v>
      </c>
      <c r="B191" s="61">
        <v>45663</v>
      </c>
      <c r="C191" s="104">
        <v>17245</v>
      </c>
      <c r="D191" s="61">
        <v>45663</v>
      </c>
      <c r="E191" s="61">
        <v>45687</v>
      </c>
      <c r="F191" s="42">
        <f t="shared" si="17"/>
        <v>25</v>
      </c>
      <c r="G191" s="225">
        <v>57</v>
      </c>
      <c r="H191" s="444">
        <v>1</v>
      </c>
      <c r="I191" s="273">
        <f t="shared" si="18"/>
        <v>47.5</v>
      </c>
      <c r="J191" s="64" t="s">
        <v>1164</v>
      </c>
      <c r="K191" s="444">
        <v>73546</v>
      </c>
    </row>
    <row r="192" spans="1:15" ht="13.5" customHeight="1">
      <c r="A192" s="15" t="s">
        <v>20</v>
      </c>
      <c r="B192" s="61">
        <v>45663</v>
      </c>
      <c r="C192" s="104">
        <v>17246</v>
      </c>
      <c r="D192" s="61">
        <v>45663</v>
      </c>
      <c r="E192" s="61">
        <v>45687</v>
      </c>
      <c r="F192" s="42">
        <f t="shared" si="17"/>
        <v>25</v>
      </c>
      <c r="G192" s="225">
        <v>57</v>
      </c>
      <c r="H192" s="444">
        <v>1</v>
      </c>
      <c r="I192" s="273">
        <f t="shared" si="18"/>
        <v>47.5</v>
      </c>
      <c r="J192" s="64" t="s">
        <v>1164</v>
      </c>
      <c r="K192" s="444">
        <v>73546</v>
      </c>
    </row>
    <row r="193" spans="1:15" ht="13.5" customHeight="1">
      <c r="A193" s="15" t="s">
        <v>18</v>
      </c>
      <c r="B193" s="61">
        <v>45609</v>
      </c>
      <c r="C193" s="122">
        <v>15830</v>
      </c>
      <c r="D193" s="61">
        <v>45658</v>
      </c>
      <c r="E193" s="61">
        <v>45687</v>
      </c>
      <c r="F193" s="42">
        <f t="shared" ref="F193:F195" si="19">(E193-D193)+1</f>
        <v>30</v>
      </c>
      <c r="G193" s="225">
        <v>235</v>
      </c>
      <c r="H193" s="14">
        <v>1</v>
      </c>
      <c r="I193" s="273">
        <f t="shared" si="18"/>
        <v>235</v>
      </c>
      <c r="J193" s="64" t="s">
        <v>1113</v>
      </c>
      <c r="K193" s="14">
        <v>68651</v>
      </c>
      <c r="L193" s="1" t="s">
        <v>1063</v>
      </c>
      <c r="O193" s="1">
        <f>COUNTIF('Sede Med Ok'!$C:$C,'Itapuã Med OK'!C193) + COUNTIF('Barra Med OK'!$C:$C,'Itapuã Med OK'!C193) + COUNTIF('Boca do Rio Med OK'!$C:$C,'Itapuã Med OK'!C193) + COUNTIF('Brotas Med OK'!$C:$C,'Itapuã Med OK'!C193) + COUNTIF('Cabula Med OK'!$C:$C,'Itapuã Med OK'!C193) + COUNTIF('Cajazeiras Med OK'!$C:$C,'Itapuã Med OK'!C193) + COUNTIF('CH Med OK'!$C:$C,'Itapuã Med OK'!C193) + COUNTIF('Itapagipe Med OK'!$C:$C,'Itapuã Med OK'!C193) + COUNTIF('Liberdade Med OK'!$C:$C,'Itapuã Med OK'!C193) + COUNTIF('Pau da Lima Med OK'!$C:$C,'Itapuã Med OK'!C193) + COUNTIF('SCV Med OK'!$C:$C,'Itapuã Med OK'!C193) + COUNTIF('Subúrbio Med OK'!$C:$C,'Itapuã Med OK'!C193) + COUNTIF('DVIS Med OK'!$C:$C,'Itapuã Med OK'!C193) + COUNTIF('CR Med OK'!$C:$C,'Itapuã Med OK'!C193) + COUNTIF('CCZ Med OK'!$C:$C,'Itapuã Med OK'!C193) + COUNTIF('DRCA Med OK'!$C:$C,'Itapuã Med OK'!C193) + COUNTIF('SAMU Med OK'!$C:$C,'Itapuã Med OK'!C193) + COUNTIF('ESPS Med OK'!$C:$C,'Itapuã Med OK'!C193) + COUNTIF('LACEM Med OK'!$C:$C,'Itapuã Med OK'!C193)</f>
        <v>0</v>
      </c>
    </row>
    <row r="194" spans="1:15" ht="13.5" customHeight="1">
      <c r="A194" s="15" t="s">
        <v>18</v>
      </c>
      <c r="B194" s="61">
        <v>45609</v>
      </c>
      <c r="C194" s="122">
        <v>15865</v>
      </c>
      <c r="D194" s="61">
        <v>45658</v>
      </c>
      <c r="E194" s="61">
        <v>45687</v>
      </c>
      <c r="F194" s="42">
        <f t="shared" si="19"/>
        <v>30</v>
      </c>
      <c r="G194" s="225">
        <v>235</v>
      </c>
      <c r="H194" s="14">
        <v>1</v>
      </c>
      <c r="I194" s="273">
        <f t="shared" si="18"/>
        <v>235</v>
      </c>
      <c r="J194" s="64" t="s">
        <v>1114</v>
      </c>
      <c r="K194" s="14">
        <v>68651</v>
      </c>
      <c r="L194" s="1" t="s">
        <v>1063</v>
      </c>
      <c r="O194" s="1">
        <f>COUNTIF('Sede Med Ok'!$C:$C,'Itapuã Med OK'!C194) + COUNTIF('Barra Med OK'!$C:$C,'Itapuã Med OK'!C194) + COUNTIF('Boca do Rio Med OK'!$C:$C,'Itapuã Med OK'!C194) + COUNTIF('Brotas Med OK'!$C:$C,'Itapuã Med OK'!C194) + COUNTIF('Cabula Med OK'!$C:$C,'Itapuã Med OK'!C194) + COUNTIF('Cajazeiras Med OK'!$C:$C,'Itapuã Med OK'!C194) + COUNTIF('CH Med OK'!$C:$C,'Itapuã Med OK'!C194) + COUNTIF('Itapagipe Med OK'!$C:$C,'Itapuã Med OK'!C194) + COUNTIF('Liberdade Med OK'!$C:$C,'Itapuã Med OK'!C194) + COUNTIF('Pau da Lima Med OK'!$C:$C,'Itapuã Med OK'!C194) + COUNTIF('SCV Med OK'!$C:$C,'Itapuã Med OK'!C194) + COUNTIF('Subúrbio Med OK'!$C:$C,'Itapuã Med OK'!C194) + COUNTIF('DVIS Med OK'!$C:$C,'Itapuã Med OK'!C194) + COUNTIF('CR Med OK'!$C:$C,'Itapuã Med OK'!C194) + COUNTIF('CCZ Med OK'!$C:$C,'Itapuã Med OK'!C194) + COUNTIF('DRCA Med OK'!$C:$C,'Itapuã Med OK'!C194) + COUNTIF('SAMU Med OK'!$C:$C,'Itapuã Med OK'!C194) + COUNTIF('ESPS Med OK'!$C:$C,'Itapuã Med OK'!C194) + COUNTIF('LACEM Med OK'!$C:$C,'Itapuã Med OK'!C194)</f>
        <v>0</v>
      </c>
    </row>
    <row r="195" spans="1:15" ht="13.5" customHeight="1">
      <c r="A195" s="15" t="s">
        <v>18</v>
      </c>
      <c r="B195" s="61">
        <v>45609</v>
      </c>
      <c r="C195" s="122">
        <v>15730</v>
      </c>
      <c r="D195" s="61">
        <v>45658</v>
      </c>
      <c r="E195" s="61">
        <v>45687</v>
      </c>
      <c r="F195" s="42">
        <f t="shared" si="19"/>
        <v>30</v>
      </c>
      <c r="G195" s="225">
        <v>235</v>
      </c>
      <c r="H195" s="14">
        <v>1</v>
      </c>
      <c r="I195" s="273">
        <f t="shared" si="18"/>
        <v>235</v>
      </c>
      <c r="J195" s="64" t="s">
        <v>480</v>
      </c>
      <c r="K195" s="14">
        <v>68651</v>
      </c>
      <c r="L195" s="1" t="s">
        <v>1063</v>
      </c>
      <c r="O195" s="1">
        <f>COUNTIF('Sede Med Ok'!$C:$C,'Itapuã Med OK'!C195) + COUNTIF('Barra Med OK'!$C:$C,'Itapuã Med OK'!C195) + COUNTIF('Boca do Rio Med OK'!$C:$C,'Itapuã Med OK'!C195) + COUNTIF('Brotas Med OK'!$C:$C,'Itapuã Med OK'!C195) + COUNTIF('Cabula Med OK'!$C:$C,'Itapuã Med OK'!C195) + COUNTIF('Cajazeiras Med OK'!$C:$C,'Itapuã Med OK'!C195) + COUNTIF('CH Med OK'!$C:$C,'Itapuã Med OK'!C195) + COUNTIF('Itapagipe Med OK'!$C:$C,'Itapuã Med OK'!C195) + COUNTIF('Liberdade Med OK'!$C:$C,'Itapuã Med OK'!C195) + COUNTIF('Pau da Lima Med OK'!$C:$C,'Itapuã Med OK'!C195) + COUNTIF('SCV Med OK'!$C:$C,'Itapuã Med OK'!C195) + COUNTIF('Subúrbio Med OK'!$C:$C,'Itapuã Med OK'!C195) + COUNTIF('DVIS Med OK'!$C:$C,'Itapuã Med OK'!C195) + COUNTIF('CR Med OK'!$C:$C,'Itapuã Med OK'!C195) + COUNTIF('CCZ Med OK'!$C:$C,'Itapuã Med OK'!C195) + COUNTIF('DRCA Med OK'!$C:$C,'Itapuã Med OK'!C195) + COUNTIF('SAMU Med OK'!$C:$C,'Itapuã Med OK'!C195) + COUNTIF('ESPS Med OK'!$C:$C,'Itapuã Med OK'!C195) + COUNTIF('LACEM Med OK'!$C:$C,'Itapuã Med OK'!C195)</f>
        <v>0</v>
      </c>
    </row>
    <row r="196" spans="1:15" ht="13.5" customHeight="1">
      <c r="A196" s="15" t="s">
        <v>18</v>
      </c>
      <c r="B196" s="61">
        <v>45536</v>
      </c>
      <c r="C196" s="122">
        <v>15615</v>
      </c>
      <c r="D196" s="61">
        <v>45658</v>
      </c>
      <c r="E196" s="61">
        <v>45687</v>
      </c>
      <c r="F196" s="42">
        <f t="shared" ref="F196:F204" si="20">(E196-D196)+1</f>
        <v>30</v>
      </c>
      <c r="G196" s="225">
        <v>235</v>
      </c>
      <c r="H196" s="14">
        <v>1</v>
      </c>
      <c r="I196" s="273">
        <f>G196/30*H196*F196</f>
        <v>235</v>
      </c>
      <c r="J196" s="64" t="s">
        <v>605</v>
      </c>
      <c r="K196" s="14">
        <v>68653</v>
      </c>
      <c r="L196" s="1" t="s">
        <v>1063</v>
      </c>
      <c r="O196" s="1">
        <f>COUNTIF('Sede Med Ok'!$C:$C,'Itapuã Med OK'!C196) + COUNTIF('Barra Med OK'!$C:$C,'Itapuã Med OK'!C196) + COUNTIF('Boca do Rio Med OK'!$C:$C,'Itapuã Med OK'!C196) + COUNTIF('Brotas Med OK'!$C:$C,'Itapuã Med OK'!C196) + COUNTIF('Cabula Med OK'!$C:$C,'Itapuã Med OK'!C196) + COUNTIF('Cajazeiras Med OK'!$C:$C,'Itapuã Med OK'!C196) + COUNTIF('CH Med OK'!$C:$C,'Itapuã Med OK'!C196) + COUNTIF('Itapagipe Med OK'!$C:$C,'Itapuã Med OK'!C196) + COUNTIF('Liberdade Med OK'!$C:$C,'Itapuã Med OK'!C196) + COUNTIF('Pau da Lima Med OK'!$C:$C,'Itapuã Med OK'!C196) + COUNTIF('SCV Med OK'!$C:$C,'Itapuã Med OK'!C196) + COUNTIF('Subúrbio Med OK'!$C:$C,'Itapuã Med OK'!C196) + COUNTIF('DVIS Med OK'!$C:$C,'Itapuã Med OK'!C196) + COUNTIF('CR Med OK'!$C:$C,'Itapuã Med OK'!C196) + COUNTIF('CCZ Med OK'!$C:$C,'Itapuã Med OK'!C196) + COUNTIF('DRCA Med OK'!$C:$C,'Itapuã Med OK'!C196) + COUNTIF('SAMU Med OK'!$C:$C,'Itapuã Med OK'!C196) + COUNTIF('ESPS Med OK'!$C:$C,'Itapuã Med OK'!C196) + COUNTIF('LACEM Med OK'!$C:$C,'Itapuã Med OK'!C196)</f>
        <v>0</v>
      </c>
    </row>
    <row r="197" spans="1:15" ht="13.5" customHeight="1">
      <c r="A197" s="15" t="s">
        <v>18</v>
      </c>
      <c r="B197" s="61">
        <v>45536</v>
      </c>
      <c r="C197" s="122">
        <v>15616</v>
      </c>
      <c r="D197" s="61">
        <v>45658</v>
      </c>
      <c r="E197" s="61">
        <v>45687</v>
      </c>
      <c r="F197" s="42">
        <f t="shared" si="20"/>
        <v>30</v>
      </c>
      <c r="G197" s="225">
        <v>235</v>
      </c>
      <c r="H197" s="14">
        <v>1</v>
      </c>
      <c r="I197" s="273">
        <f t="shared" ref="I197:I204" si="21">G197/30*H197*F197</f>
        <v>235</v>
      </c>
      <c r="J197" s="64" t="s">
        <v>604</v>
      </c>
      <c r="K197" s="14">
        <v>68653</v>
      </c>
      <c r="L197" s="1" t="s">
        <v>1063</v>
      </c>
      <c r="O197" s="1">
        <f>COUNTIF('Sede Med Ok'!$C:$C,'Itapuã Med OK'!C197) + COUNTIF('Barra Med OK'!$C:$C,'Itapuã Med OK'!C197) + COUNTIF('Boca do Rio Med OK'!$C:$C,'Itapuã Med OK'!C197) + COUNTIF('Brotas Med OK'!$C:$C,'Itapuã Med OK'!C197) + COUNTIF('Cabula Med OK'!$C:$C,'Itapuã Med OK'!C197) + COUNTIF('Cajazeiras Med OK'!$C:$C,'Itapuã Med OK'!C197) + COUNTIF('CH Med OK'!$C:$C,'Itapuã Med OK'!C197) + COUNTIF('Itapagipe Med OK'!$C:$C,'Itapuã Med OK'!C197) + COUNTIF('Liberdade Med OK'!$C:$C,'Itapuã Med OK'!C197) + COUNTIF('Pau da Lima Med OK'!$C:$C,'Itapuã Med OK'!C197) + COUNTIF('SCV Med OK'!$C:$C,'Itapuã Med OK'!C197) + COUNTIF('Subúrbio Med OK'!$C:$C,'Itapuã Med OK'!C197) + COUNTIF('DVIS Med OK'!$C:$C,'Itapuã Med OK'!C197) + COUNTIF('CR Med OK'!$C:$C,'Itapuã Med OK'!C197) + COUNTIF('CCZ Med OK'!$C:$C,'Itapuã Med OK'!C197) + COUNTIF('DRCA Med OK'!$C:$C,'Itapuã Med OK'!C197) + COUNTIF('SAMU Med OK'!$C:$C,'Itapuã Med OK'!C197) + COUNTIF('ESPS Med OK'!$C:$C,'Itapuã Med OK'!C197) + COUNTIF('LACEM Med OK'!$C:$C,'Itapuã Med OK'!C197)</f>
        <v>0</v>
      </c>
    </row>
    <row r="198" spans="1:15" ht="13.5" customHeight="1">
      <c r="A198" s="15" t="s">
        <v>18</v>
      </c>
      <c r="B198" s="61">
        <v>45536</v>
      </c>
      <c r="C198" s="122">
        <v>15617</v>
      </c>
      <c r="D198" s="61">
        <v>45658</v>
      </c>
      <c r="E198" s="61">
        <v>45687</v>
      </c>
      <c r="F198" s="42">
        <f t="shared" si="20"/>
        <v>30</v>
      </c>
      <c r="G198" s="225">
        <v>235</v>
      </c>
      <c r="H198" s="14">
        <v>1</v>
      </c>
      <c r="I198" s="273">
        <f t="shared" si="21"/>
        <v>235</v>
      </c>
      <c r="J198" s="64" t="s">
        <v>603</v>
      </c>
      <c r="K198" s="14">
        <v>68653</v>
      </c>
      <c r="L198" s="1" t="s">
        <v>1063</v>
      </c>
      <c r="O198" s="1">
        <f>COUNTIF('Sede Med Ok'!$C:$C,'Itapuã Med OK'!C198) + COUNTIF('Barra Med OK'!$C:$C,'Itapuã Med OK'!C198) + COUNTIF('Boca do Rio Med OK'!$C:$C,'Itapuã Med OK'!C198) + COUNTIF('Brotas Med OK'!$C:$C,'Itapuã Med OK'!C198) + COUNTIF('Cabula Med OK'!$C:$C,'Itapuã Med OK'!C198) + COUNTIF('Cajazeiras Med OK'!$C:$C,'Itapuã Med OK'!C198) + COUNTIF('CH Med OK'!$C:$C,'Itapuã Med OK'!C198) + COUNTIF('Itapagipe Med OK'!$C:$C,'Itapuã Med OK'!C198) + COUNTIF('Liberdade Med OK'!$C:$C,'Itapuã Med OK'!C198) + COUNTIF('Pau da Lima Med OK'!$C:$C,'Itapuã Med OK'!C198) + COUNTIF('SCV Med OK'!$C:$C,'Itapuã Med OK'!C198) + COUNTIF('Subúrbio Med OK'!$C:$C,'Itapuã Med OK'!C198) + COUNTIF('DVIS Med OK'!$C:$C,'Itapuã Med OK'!C198) + COUNTIF('CR Med OK'!$C:$C,'Itapuã Med OK'!C198) + COUNTIF('CCZ Med OK'!$C:$C,'Itapuã Med OK'!C198) + COUNTIF('DRCA Med OK'!$C:$C,'Itapuã Med OK'!C198) + COUNTIF('SAMU Med OK'!$C:$C,'Itapuã Med OK'!C198) + COUNTIF('ESPS Med OK'!$C:$C,'Itapuã Med OK'!C198) + COUNTIF('LACEM Med OK'!$C:$C,'Itapuã Med OK'!C198)</f>
        <v>0</v>
      </c>
    </row>
    <row r="199" spans="1:15" ht="13.5" customHeight="1">
      <c r="A199" s="15" t="s">
        <v>18</v>
      </c>
      <c r="B199" s="61">
        <v>45536</v>
      </c>
      <c r="C199" s="122">
        <v>15618</v>
      </c>
      <c r="D199" s="61">
        <v>45658</v>
      </c>
      <c r="E199" s="61">
        <v>45687</v>
      </c>
      <c r="F199" s="42">
        <f t="shared" si="20"/>
        <v>30</v>
      </c>
      <c r="G199" s="225">
        <v>235</v>
      </c>
      <c r="H199" s="14">
        <v>1</v>
      </c>
      <c r="I199" s="273">
        <f t="shared" si="21"/>
        <v>235</v>
      </c>
      <c r="J199" s="64" t="s">
        <v>602</v>
      </c>
      <c r="K199" s="14">
        <v>68653</v>
      </c>
      <c r="L199" s="1" t="s">
        <v>1063</v>
      </c>
      <c r="O199" s="1">
        <f>COUNTIF('Sede Med Ok'!$C:$C,'Itapuã Med OK'!C199) + COUNTIF('Barra Med OK'!$C:$C,'Itapuã Med OK'!C199) + COUNTIF('Boca do Rio Med OK'!$C:$C,'Itapuã Med OK'!C199) + COUNTIF('Brotas Med OK'!$C:$C,'Itapuã Med OK'!C199) + COUNTIF('Cabula Med OK'!$C:$C,'Itapuã Med OK'!C199) + COUNTIF('Cajazeiras Med OK'!$C:$C,'Itapuã Med OK'!C199) + COUNTIF('CH Med OK'!$C:$C,'Itapuã Med OK'!C199) + COUNTIF('Itapagipe Med OK'!$C:$C,'Itapuã Med OK'!C199) + COUNTIF('Liberdade Med OK'!$C:$C,'Itapuã Med OK'!C199) + COUNTIF('Pau da Lima Med OK'!$C:$C,'Itapuã Med OK'!C199) + COUNTIF('SCV Med OK'!$C:$C,'Itapuã Med OK'!C199) + COUNTIF('Subúrbio Med OK'!$C:$C,'Itapuã Med OK'!C199) + COUNTIF('DVIS Med OK'!$C:$C,'Itapuã Med OK'!C199) + COUNTIF('CR Med OK'!$C:$C,'Itapuã Med OK'!C199) + COUNTIF('CCZ Med OK'!$C:$C,'Itapuã Med OK'!C199) + COUNTIF('DRCA Med OK'!$C:$C,'Itapuã Med OK'!C199) + COUNTIF('SAMU Med OK'!$C:$C,'Itapuã Med OK'!C199) + COUNTIF('ESPS Med OK'!$C:$C,'Itapuã Med OK'!C199) + COUNTIF('LACEM Med OK'!$C:$C,'Itapuã Med OK'!C199)</f>
        <v>0</v>
      </c>
    </row>
    <row r="200" spans="1:15" ht="13.5" customHeight="1">
      <c r="A200" s="15" t="s">
        <v>18</v>
      </c>
      <c r="B200" s="61">
        <v>45601</v>
      </c>
      <c r="C200" s="122">
        <v>15854</v>
      </c>
      <c r="D200" s="61">
        <v>45658</v>
      </c>
      <c r="E200" s="61">
        <v>45687</v>
      </c>
      <c r="F200" s="42">
        <f t="shared" si="20"/>
        <v>30</v>
      </c>
      <c r="G200" s="225">
        <v>235</v>
      </c>
      <c r="H200" s="14">
        <v>1</v>
      </c>
      <c r="I200" s="273">
        <f t="shared" si="21"/>
        <v>235</v>
      </c>
      <c r="J200" s="64" t="s">
        <v>194</v>
      </c>
      <c r="K200" s="14">
        <v>71090</v>
      </c>
      <c r="L200" s="1" t="s">
        <v>1063</v>
      </c>
      <c r="O200" s="1">
        <f>COUNTIF('Sede Med Ok'!$C:$C,'Itapuã Med OK'!C200) + COUNTIF('Barra Med OK'!$C:$C,'Itapuã Med OK'!C200) + COUNTIF('Boca do Rio Med OK'!$C:$C,'Itapuã Med OK'!C200) + COUNTIF('Brotas Med OK'!$C:$C,'Itapuã Med OK'!C200) + COUNTIF('Cabula Med OK'!$C:$C,'Itapuã Med OK'!C200) + COUNTIF('Cajazeiras Med OK'!$C:$C,'Itapuã Med OK'!C200) + COUNTIF('CH Med OK'!$C:$C,'Itapuã Med OK'!C200) + COUNTIF('Itapagipe Med OK'!$C:$C,'Itapuã Med OK'!C200) + COUNTIF('Liberdade Med OK'!$C:$C,'Itapuã Med OK'!C200) + COUNTIF('Pau da Lima Med OK'!$C:$C,'Itapuã Med OK'!C200) + COUNTIF('SCV Med OK'!$C:$C,'Itapuã Med OK'!C200) + COUNTIF('Subúrbio Med OK'!$C:$C,'Itapuã Med OK'!C200) + COUNTIF('DVIS Med OK'!$C:$C,'Itapuã Med OK'!C200) + COUNTIF('CR Med OK'!$C:$C,'Itapuã Med OK'!C200) + COUNTIF('CCZ Med OK'!$C:$C,'Itapuã Med OK'!C200) + COUNTIF('DRCA Med OK'!$C:$C,'Itapuã Med OK'!C200) + COUNTIF('SAMU Med OK'!$C:$C,'Itapuã Med OK'!C200) + COUNTIF('ESPS Med OK'!$C:$C,'Itapuã Med OK'!C200) + COUNTIF('LACEM Med OK'!$C:$C,'Itapuã Med OK'!C200)</f>
        <v>0</v>
      </c>
    </row>
    <row r="201" spans="1:15" ht="13.5" customHeight="1">
      <c r="A201" s="15" t="s">
        <v>18</v>
      </c>
      <c r="B201" s="61">
        <v>45628</v>
      </c>
      <c r="C201" s="419">
        <v>15800</v>
      </c>
      <c r="D201" s="61">
        <v>45658</v>
      </c>
      <c r="E201" s="61">
        <v>45687</v>
      </c>
      <c r="F201" s="42">
        <f>(E201-D201)+1</f>
        <v>30</v>
      </c>
      <c r="G201" s="225">
        <v>235</v>
      </c>
      <c r="H201" s="14">
        <v>1</v>
      </c>
      <c r="I201" s="273">
        <f>G201/30*H201*F201</f>
        <v>235</v>
      </c>
      <c r="J201" s="64" t="s">
        <v>182</v>
      </c>
      <c r="K201" s="14" t="s">
        <v>1145</v>
      </c>
      <c r="L201" s="1" t="s">
        <v>1063</v>
      </c>
      <c r="O201" s="1">
        <f>COUNTIF('Sede Med Ok'!$C:$C,'Itapuã Med OK'!C201) + COUNTIF('Barra Med OK'!$C:$C,'Itapuã Med OK'!C201) + COUNTIF('Boca do Rio Med OK'!$C:$C,'Itapuã Med OK'!C201) + COUNTIF('Brotas Med OK'!$C:$C,'Itapuã Med OK'!C201) + COUNTIF('Cabula Med OK'!$C:$C,'Itapuã Med OK'!C201) + COUNTIF('Cajazeiras Med OK'!$C:$C,'Itapuã Med OK'!C201) + COUNTIF('CH Med OK'!$C:$C,'Itapuã Med OK'!C201) + COUNTIF('Itapagipe Med OK'!$C:$C,'Itapuã Med OK'!C201) + COUNTIF('Liberdade Med OK'!$C:$C,'Itapuã Med OK'!C201) + COUNTIF('Pau da Lima Med OK'!$C:$C,'Itapuã Med OK'!C201) + COUNTIF('SCV Med OK'!$C:$C,'Itapuã Med OK'!C201) + COUNTIF('Subúrbio Med OK'!$C:$C,'Itapuã Med OK'!C201) + COUNTIF('DVIS Med OK'!$C:$C,'Itapuã Med OK'!C201) + COUNTIF('CR Med OK'!$C:$C,'Itapuã Med OK'!C201) + COUNTIF('CCZ Med OK'!$C:$C,'Itapuã Med OK'!C201) + COUNTIF('DRCA Med OK'!$C:$C,'Itapuã Med OK'!C201) + COUNTIF('SAMU Med OK'!$C:$C,'Itapuã Med OK'!C201) + COUNTIF('ESPS Med OK'!$C:$C,'Itapuã Med OK'!C201) + COUNTIF('LACEM Med OK'!$C:$C,'Itapuã Med OK'!C201)</f>
        <v>0</v>
      </c>
    </row>
    <row r="202" spans="1:15" ht="13.5" customHeight="1">
      <c r="A202" s="15" t="s">
        <v>18</v>
      </c>
      <c r="B202" s="61">
        <v>45536</v>
      </c>
      <c r="C202" s="122">
        <v>15619</v>
      </c>
      <c r="D202" s="61">
        <v>45658</v>
      </c>
      <c r="E202" s="61">
        <v>45687</v>
      </c>
      <c r="F202" s="42">
        <f t="shared" si="20"/>
        <v>30</v>
      </c>
      <c r="G202" s="225">
        <v>235</v>
      </c>
      <c r="H202" s="14">
        <v>1</v>
      </c>
      <c r="I202" s="273">
        <f t="shared" si="21"/>
        <v>235</v>
      </c>
      <c r="J202" s="64" t="s">
        <v>193</v>
      </c>
      <c r="K202" s="14">
        <v>68653</v>
      </c>
      <c r="L202" s="1" t="s">
        <v>1063</v>
      </c>
      <c r="O202" s="1">
        <f>COUNTIF('Sede Med Ok'!$C:$C,'Itapuã Med OK'!C202) + COUNTIF('Barra Med OK'!$C:$C,'Itapuã Med OK'!C202) + COUNTIF('Boca do Rio Med OK'!$C:$C,'Itapuã Med OK'!C202) + COUNTIF('Brotas Med OK'!$C:$C,'Itapuã Med OK'!C202) + COUNTIF('Cabula Med OK'!$C:$C,'Itapuã Med OK'!C202) + COUNTIF('Cajazeiras Med OK'!$C:$C,'Itapuã Med OK'!C202) + COUNTIF('CH Med OK'!$C:$C,'Itapuã Med OK'!C202) + COUNTIF('Itapagipe Med OK'!$C:$C,'Itapuã Med OK'!C202) + COUNTIF('Liberdade Med OK'!$C:$C,'Itapuã Med OK'!C202) + COUNTIF('Pau da Lima Med OK'!$C:$C,'Itapuã Med OK'!C202) + COUNTIF('SCV Med OK'!$C:$C,'Itapuã Med OK'!C202) + COUNTIF('Subúrbio Med OK'!$C:$C,'Itapuã Med OK'!C202) + COUNTIF('DVIS Med OK'!$C:$C,'Itapuã Med OK'!C202) + COUNTIF('CR Med OK'!$C:$C,'Itapuã Med OK'!C202) + COUNTIF('CCZ Med OK'!$C:$C,'Itapuã Med OK'!C202) + COUNTIF('DRCA Med OK'!$C:$C,'Itapuã Med OK'!C202) + COUNTIF('SAMU Med OK'!$C:$C,'Itapuã Med OK'!C202) + COUNTIF('ESPS Med OK'!$C:$C,'Itapuã Med OK'!C202) + COUNTIF('LACEM Med OK'!$C:$C,'Itapuã Med OK'!C202)</f>
        <v>0</v>
      </c>
    </row>
    <row r="203" spans="1:15" ht="13.5" customHeight="1">
      <c r="A203" s="15" t="s">
        <v>18</v>
      </c>
      <c r="B203" s="61">
        <v>45536</v>
      </c>
      <c r="C203" s="122">
        <v>11400</v>
      </c>
      <c r="D203" s="61">
        <v>45658</v>
      </c>
      <c r="E203" s="61">
        <v>45687</v>
      </c>
      <c r="F203" s="42">
        <f t="shared" si="20"/>
        <v>30</v>
      </c>
      <c r="G203" s="225">
        <v>235</v>
      </c>
      <c r="H203" s="14">
        <v>1</v>
      </c>
      <c r="I203" s="273">
        <f t="shared" si="21"/>
        <v>235</v>
      </c>
      <c r="J203" s="52" t="s">
        <v>308</v>
      </c>
      <c r="K203" s="15"/>
      <c r="O203" s="1">
        <f>COUNTIF('Sede Med Ok'!$C:$C,'Itapuã Med OK'!C203) + COUNTIF('Barra Med OK'!$C:$C,'Itapuã Med OK'!C203) + COUNTIF('Boca do Rio Med OK'!$C:$C,'Itapuã Med OK'!C203) + COUNTIF('Brotas Med OK'!$C:$C,'Itapuã Med OK'!C203) + COUNTIF('Cabula Med OK'!$C:$C,'Itapuã Med OK'!C203) + COUNTIF('Cajazeiras Med OK'!$C:$C,'Itapuã Med OK'!C203) + COUNTIF('CH Med OK'!$C:$C,'Itapuã Med OK'!C203) + COUNTIF('Itapagipe Med OK'!$C:$C,'Itapuã Med OK'!C203) + COUNTIF('Liberdade Med OK'!$C:$C,'Itapuã Med OK'!C203) + COUNTIF('Pau da Lima Med OK'!$C:$C,'Itapuã Med OK'!C203) + COUNTIF('SCV Med OK'!$C:$C,'Itapuã Med OK'!C203) + COUNTIF('Subúrbio Med OK'!$C:$C,'Itapuã Med OK'!C203) + COUNTIF('DVIS Med OK'!$C:$C,'Itapuã Med OK'!C203) + COUNTIF('CR Med OK'!$C:$C,'Itapuã Med OK'!C203) + COUNTIF('CCZ Med OK'!$C:$C,'Itapuã Med OK'!C203) + COUNTIF('DRCA Med OK'!$C:$C,'Itapuã Med OK'!C203) + COUNTIF('SAMU Med OK'!$C:$C,'Itapuã Med OK'!C203) + COUNTIF('ESPS Med OK'!$C:$C,'Itapuã Med OK'!C203) + COUNTIF('LACEM Med OK'!$C:$C,'Itapuã Med OK'!C203)</f>
        <v>0</v>
      </c>
    </row>
    <row r="204" spans="1:15" ht="13.5" customHeight="1">
      <c r="A204" s="15" t="s">
        <v>18</v>
      </c>
      <c r="B204" s="61">
        <v>45536</v>
      </c>
      <c r="C204" s="122">
        <v>12015</v>
      </c>
      <c r="D204" s="61">
        <v>45658</v>
      </c>
      <c r="E204" s="61">
        <v>45687</v>
      </c>
      <c r="F204" s="42">
        <f t="shared" si="20"/>
        <v>30</v>
      </c>
      <c r="G204" s="225">
        <v>235</v>
      </c>
      <c r="H204" s="14">
        <v>1</v>
      </c>
      <c r="I204" s="273">
        <f t="shared" si="21"/>
        <v>235</v>
      </c>
      <c r="J204" s="52" t="s">
        <v>273</v>
      </c>
      <c r="K204" s="15"/>
      <c r="O204" s="1">
        <f>COUNTIF('Sede Med Ok'!$C:$C,'Itapuã Med OK'!C204) + COUNTIF('Barra Med OK'!$C:$C,'Itapuã Med OK'!C204) + COUNTIF('Boca do Rio Med OK'!$C:$C,'Itapuã Med OK'!C204) + COUNTIF('Brotas Med OK'!$C:$C,'Itapuã Med OK'!C204) + COUNTIF('Cabula Med OK'!$C:$C,'Itapuã Med OK'!C204) + COUNTIF('Cajazeiras Med OK'!$C:$C,'Itapuã Med OK'!C204) + COUNTIF('CH Med OK'!$C:$C,'Itapuã Med OK'!C204) + COUNTIF('Itapagipe Med OK'!$C:$C,'Itapuã Med OK'!C204) + COUNTIF('Liberdade Med OK'!$C:$C,'Itapuã Med OK'!C204) + COUNTIF('Pau da Lima Med OK'!$C:$C,'Itapuã Med OK'!C204) + COUNTIF('SCV Med OK'!$C:$C,'Itapuã Med OK'!C204) + COUNTIF('Subúrbio Med OK'!$C:$C,'Itapuã Med OK'!C204) + COUNTIF('DVIS Med OK'!$C:$C,'Itapuã Med OK'!C204) + COUNTIF('CR Med OK'!$C:$C,'Itapuã Med OK'!C204) + COUNTIF('CCZ Med OK'!$C:$C,'Itapuã Med OK'!C204) + COUNTIF('DRCA Med OK'!$C:$C,'Itapuã Med OK'!C204) + COUNTIF('SAMU Med OK'!$C:$C,'Itapuã Med OK'!C204) + COUNTIF('ESPS Med OK'!$C:$C,'Itapuã Med OK'!C204) + COUNTIF('LACEM Med OK'!$C:$C,'Itapuã Med OK'!C204)</f>
        <v>0</v>
      </c>
    </row>
    <row r="205" spans="1:15" ht="13.5" customHeight="1">
      <c r="A205" s="15"/>
      <c r="B205" s="14"/>
      <c r="C205" s="14"/>
      <c r="D205" s="66"/>
      <c r="E205" s="66"/>
      <c r="F205" s="42"/>
      <c r="G205" s="68"/>
      <c r="H205" s="15"/>
      <c r="I205" s="272"/>
      <c r="J205" s="64"/>
      <c r="K205" s="15"/>
      <c r="O205" s="1">
        <f>COUNTIF('Sede Med Ok'!$C:$C,'Itapuã Med OK'!C205) + COUNTIF('Barra Med OK'!$C:$C,'Itapuã Med OK'!C205) + COUNTIF('Boca do Rio Med OK'!$C:$C,'Itapuã Med OK'!C205) + COUNTIF('Brotas Med OK'!$C:$C,'Itapuã Med OK'!C205) + COUNTIF('Cabula Med OK'!$C:$C,'Itapuã Med OK'!C205) + COUNTIF('Cajazeiras Med OK'!$C:$C,'Itapuã Med OK'!C205) + COUNTIF('CH Med OK'!$C:$C,'Itapuã Med OK'!C205) + COUNTIF('Itapagipe Med OK'!$C:$C,'Itapuã Med OK'!C205) + COUNTIF('Liberdade Med OK'!$C:$C,'Itapuã Med OK'!C205) + COUNTIF('Pau da Lima Med OK'!$C:$C,'Itapuã Med OK'!C205) + COUNTIF('SCV Med OK'!$C:$C,'Itapuã Med OK'!C205) + COUNTIF('Subúrbio Med OK'!$C:$C,'Itapuã Med OK'!C205) + COUNTIF('DVIS Med OK'!$C:$C,'Itapuã Med OK'!C205) + COUNTIF('CR Med OK'!$C:$C,'Itapuã Med OK'!C205) + COUNTIF('CCZ Med OK'!$C:$C,'Itapuã Med OK'!C205) + COUNTIF('DRCA Med OK'!$C:$C,'Itapuã Med OK'!C205) + COUNTIF('SAMU Med OK'!$C:$C,'Itapuã Med OK'!C205) + COUNTIF('ESPS Med OK'!$C:$C,'Itapuã Med OK'!C205) + COUNTIF('LACEM Med OK'!$C:$C,'Itapuã Med OK'!C205)</f>
        <v>0</v>
      </c>
    </row>
    <row r="206" spans="1:15" ht="13.5" customHeight="1">
      <c r="A206" s="38" t="s">
        <v>601</v>
      </c>
      <c r="B206" s="10"/>
      <c r="C206" s="10"/>
      <c r="D206" s="36"/>
      <c r="E206" s="36"/>
      <c r="F206" s="37"/>
      <c r="G206" s="271"/>
      <c r="H206" s="11">
        <f>SUM(H190:H205)</f>
        <v>15</v>
      </c>
      <c r="I206" s="269">
        <f>SUM(I190:I205)</f>
        <v>2962.5</v>
      </c>
      <c r="J206" s="35"/>
      <c r="K206" s="35"/>
      <c r="O206" s="1">
        <f>COUNTIF('Sede Med Ok'!$C:$C,'Itapuã Med OK'!C206) + COUNTIF('Barra Med OK'!$C:$C,'Itapuã Med OK'!C206) + COUNTIF('Boca do Rio Med OK'!$C:$C,'Itapuã Med OK'!C206) + COUNTIF('Brotas Med OK'!$C:$C,'Itapuã Med OK'!C206) + COUNTIF('Cabula Med OK'!$C:$C,'Itapuã Med OK'!C206) + COUNTIF('Cajazeiras Med OK'!$C:$C,'Itapuã Med OK'!C206) + COUNTIF('CH Med OK'!$C:$C,'Itapuã Med OK'!C206) + COUNTIF('Itapagipe Med OK'!$C:$C,'Itapuã Med OK'!C206) + COUNTIF('Liberdade Med OK'!$C:$C,'Itapuã Med OK'!C206) + COUNTIF('Pau da Lima Med OK'!$C:$C,'Itapuã Med OK'!C206) + COUNTIF('SCV Med OK'!$C:$C,'Itapuã Med OK'!C206) + COUNTIF('Subúrbio Med OK'!$C:$C,'Itapuã Med OK'!C206) + COUNTIF('DVIS Med OK'!$C:$C,'Itapuã Med OK'!C206) + COUNTIF('CR Med OK'!$C:$C,'Itapuã Med OK'!C206) + COUNTIF('CCZ Med OK'!$C:$C,'Itapuã Med OK'!C206) + COUNTIF('DRCA Med OK'!$C:$C,'Itapuã Med OK'!C206) + COUNTIF('SAMU Med OK'!$C:$C,'Itapuã Med OK'!C206) + COUNTIF('ESPS Med OK'!$C:$C,'Itapuã Med OK'!C206) + COUNTIF('LACEM Med OK'!$C:$C,'Itapuã Med OK'!C206)</f>
        <v>0</v>
      </c>
    </row>
    <row r="207" spans="1:15" ht="13.5" customHeight="1">
      <c r="D207" s="20"/>
      <c r="E207" s="20"/>
      <c r="F207" s="19"/>
      <c r="G207" s="7"/>
      <c r="I207" s="270"/>
      <c r="J207" s="26"/>
      <c r="O207" s="1">
        <f>COUNTIF('Sede Med Ok'!$C:$C,'Itapuã Med OK'!C207) + COUNTIF('Barra Med OK'!$C:$C,'Itapuã Med OK'!C207) + COUNTIF('Boca do Rio Med OK'!$C:$C,'Itapuã Med OK'!C207) + COUNTIF('Brotas Med OK'!$C:$C,'Itapuã Med OK'!C207) + COUNTIF('Cabula Med OK'!$C:$C,'Itapuã Med OK'!C207) + COUNTIF('Cajazeiras Med OK'!$C:$C,'Itapuã Med OK'!C207) + COUNTIF('CH Med OK'!$C:$C,'Itapuã Med OK'!C207) + COUNTIF('Itapagipe Med OK'!$C:$C,'Itapuã Med OK'!C207) + COUNTIF('Liberdade Med OK'!$C:$C,'Itapuã Med OK'!C207) + COUNTIF('Pau da Lima Med OK'!$C:$C,'Itapuã Med OK'!C207) + COUNTIF('SCV Med OK'!$C:$C,'Itapuã Med OK'!C207) + COUNTIF('Subúrbio Med OK'!$C:$C,'Itapuã Med OK'!C207) + COUNTIF('DVIS Med OK'!$C:$C,'Itapuã Med OK'!C207) + COUNTIF('CR Med OK'!$C:$C,'Itapuã Med OK'!C207) + COUNTIF('CCZ Med OK'!$C:$C,'Itapuã Med OK'!C207) + COUNTIF('DRCA Med OK'!$C:$C,'Itapuã Med OK'!C207) + COUNTIF('SAMU Med OK'!$C:$C,'Itapuã Med OK'!C207) + COUNTIF('ESPS Med OK'!$C:$C,'Itapuã Med OK'!C207) + COUNTIF('LACEM Med OK'!$C:$C,'Itapuã Med OK'!C207)</f>
        <v>0</v>
      </c>
    </row>
    <row r="208" spans="1:15" ht="13.5" customHeight="1">
      <c r="A208" s="15" t="s">
        <v>18</v>
      </c>
      <c r="B208" s="61">
        <v>45536</v>
      </c>
      <c r="C208" s="14">
        <v>11890</v>
      </c>
      <c r="D208" s="61">
        <v>45658</v>
      </c>
      <c r="E208" s="61">
        <v>45687</v>
      </c>
      <c r="F208" s="42">
        <f t="shared" ref="F208:F213" si="22">(E208-D208)+1</f>
        <v>30</v>
      </c>
      <c r="G208" s="225">
        <v>235</v>
      </c>
      <c r="H208" s="14">
        <v>1</v>
      </c>
      <c r="I208" s="273">
        <f t="shared" ref="I208:I212" si="23">G208/30*H208*F208</f>
        <v>235</v>
      </c>
      <c r="J208" s="274" t="s">
        <v>308</v>
      </c>
      <c r="K208" s="15"/>
      <c r="O208" s="1">
        <f>COUNTIF('Sede Med Ok'!$C:$C,'Itapuã Med OK'!C208) + COUNTIF('Barra Med OK'!$C:$C,'Itapuã Med OK'!C208) + COUNTIF('Boca do Rio Med OK'!$C:$C,'Itapuã Med OK'!C208) + COUNTIF('Brotas Med OK'!$C:$C,'Itapuã Med OK'!C208) + COUNTIF('Cabula Med OK'!$C:$C,'Itapuã Med OK'!C208) + COUNTIF('Cajazeiras Med OK'!$C:$C,'Itapuã Med OK'!C208) + COUNTIF('CH Med OK'!$C:$C,'Itapuã Med OK'!C208) + COUNTIF('Itapagipe Med OK'!$C:$C,'Itapuã Med OK'!C208) + COUNTIF('Liberdade Med OK'!$C:$C,'Itapuã Med OK'!C208) + COUNTIF('Pau da Lima Med OK'!$C:$C,'Itapuã Med OK'!C208) + COUNTIF('SCV Med OK'!$C:$C,'Itapuã Med OK'!C208) + COUNTIF('Subúrbio Med OK'!$C:$C,'Itapuã Med OK'!C208) + COUNTIF('DVIS Med OK'!$C:$C,'Itapuã Med OK'!C208) + COUNTIF('CR Med OK'!$C:$C,'Itapuã Med OK'!C208) + COUNTIF('CCZ Med OK'!$C:$C,'Itapuã Med OK'!C208) + COUNTIF('DRCA Med OK'!$C:$C,'Itapuã Med OK'!C208) + COUNTIF('SAMU Med OK'!$C:$C,'Itapuã Med OK'!C208) + COUNTIF('ESPS Med OK'!$C:$C,'Itapuã Med OK'!C208) + COUNTIF('LACEM Med OK'!$C:$C,'Itapuã Med OK'!C208)</f>
        <v>0</v>
      </c>
    </row>
    <row r="209" spans="1:15" ht="13.5" customHeight="1">
      <c r="A209" s="15" t="s">
        <v>18</v>
      </c>
      <c r="B209" s="61">
        <v>45536</v>
      </c>
      <c r="C209" s="14">
        <v>15788</v>
      </c>
      <c r="D209" s="61">
        <v>45658</v>
      </c>
      <c r="E209" s="61">
        <v>45687</v>
      </c>
      <c r="F209" s="114">
        <f t="shared" si="22"/>
        <v>30</v>
      </c>
      <c r="G209" s="225">
        <v>235</v>
      </c>
      <c r="H209" s="14">
        <v>1</v>
      </c>
      <c r="I209" s="273">
        <f t="shared" si="23"/>
        <v>235</v>
      </c>
      <c r="J209" s="274" t="s">
        <v>245</v>
      </c>
      <c r="K209" s="15"/>
      <c r="L209" s="1" t="s">
        <v>599</v>
      </c>
      <c r="O209" s="1">
        <f>COUNTIF('Sede Med Ok'!$C:$C,'Itapuã Med OK'!C209) + COUNTIF('Barra Med OK'!$C:$C,'Itapuã Med OK'!C209) + COUNTIF('Boca do Rio Med OK'!$C:$C,'Itapuã Med OK'!C209) + COUNTIF('Brotas Med OK'!$C:$C,'Itapuã Med OK'!C209) + COUNTIF('Cabula Med OK'!$C:$C,'Itapuã Med OK'!C209) + COUNTIF('Cajazeiras Med OK'!$C:$C,'Itapuã Med OK'!C209) + COUNTIF('CH Med OK'!$C:$C,'Itapuã Med OK'!C209) + COUNTIF('Itapagipe Med OK'!$C:$C,'Itapuã Med OK'!C209) + COUNTIF('Liberdade Med OK'!$C:$C,'Itapuã Med OK'!C209) + COUNTIF('Pau da Lima Med OK'!$C:$C,'Itapuã Med OK'!C209) + COUNTIF('SCV Med OK'!$C:$C,'Itapuã Med OK'!C209) + COUNTIF('Subúrbio Med OK'!$C:$C,'Itapuã Med OK'!C209) + COUNTIF('DVIS Med OK'!$C:$C,'Itapuã Med OK'!C209) + COUNTIF('CR Med OK'!$C:$C,'Itapuã Med OK'!C209) + COUNTIF('CCZ Med OK'!$C:$C,'Itapuã Med OK'!C209) + COUNTIF('DRCA Med OK'!$C:$C,'Itapuã Med OK'!C209) + COUNTIF('SAMU Med OK'!$C:$C,'Itapuã Med OK'!C209) + COUNTIF('ESPS Med OK'!$C:$C,'Itapuã Med OK'!C209) + COUNTIF('LACEM Med OK'!$C:$C,'Itapuã Med OK'!C209)</f>
        <v>0</v>
      </c>
    </row>
    <row r="210" spans="1:15" ht="13.5" customHeight="1">
      <c r="A210" s="15" t="s">
        <v>18</v>
      </c>
      <c r="B210" s="61">
        <v>45536</v>
      </c>
      <c r="C210" s="14">
        <v>14162</v>
      </c>
      <c r="D210" s="61">
        <v>45658</v>
      </c>
      <c r="E210" s="61">
        <v>45687</v>
      </c>
      <c r="F210" s="114">
        <f t="shared" si="22"/>
        <v>30</v>
      </c>
      <c r="G210" s="225">
        <v>235</v>
      </c>
      <c r="H210" s="14">
        <v>1</v>
      </c>
      <c r="I210" s="273">
        <f t="shared" si="23"/>
        <v>235</v>
      </c>
      <c r="J210" s="274" t="s">
        <v>149</v>
      </c>
      <c r="K210" s="15"/>
      <c r="O210" s="1">
        <f>COUNTIF('Sede Med Ok'!$C:$C,'Itapuã Med OK'!C210) + COUNTIF('Barra Med OK'!$C:$C,'Itapuã Med OK'!C210) + COUNTIF('Boca do Rio Med OK'!$C:$C,'Itapuã Med OK'!C210) + COUNTIF('Brotas Med OK'!$C:$C,'Itapuã Med OK'!C210) + COUNTIF('Cabula Med OK'!$C:$C,'Itapuã Med OK'!C210) + COUNTIF('Cajazeiras Med OK'!$C:$C,'Itapuã Med OK'!C210) + COUNTIF('CH Med OK'!$C:$C,'Itapuã Med OK'!C210) + COUNTIF('Itapagipe Med OK'!$C:$C,'Itapuã Med OK'!C210) + COUNTIF('Liberdade Med OK'!$C:$C,'Itapuã Med OK'!C210) + COUNTIF('Pau da Lima Med OK'!$C:$C,'Itapuã Med OK'!C210) + COUNTIF('SCV Med OK'!$C:$C,'Itapuã Med OK'!C210) + COUNTIF('Subúrbio Med OK'!$C:$C,'Itapuã Med OK'!C210) + COUNTIF('DVIS Med OK'!$C:$C,'Itapuã Med OK'!C210) + COUNTIF('CR Med OK'!$C:$C,'Itapuã Med OK'!C210) + COUNTIF('CCZ Med OK'!$C:$C,'Itapuã Med OK'!C210) + COUNTIF('DRCA Med OK'!$C:$C,'Itapuã Med OK'!C210) + COUNTIF('SAMU Med OK'!$C:$C,'Itapuã Med OK'!C210) + COUNTIF('ESPS Med OK'!$C:$C,'Itapuã Med OK'!C210) + COUNTIF('LACEM Med OK'!$C:$C,'Itapuã Med OK'!C210)</f>
        <v>0</v>
      </c>
    </row>
    <row r="211" spans="1:15" ht="13.5" customHeight="1">
      <c r="A211" s="15" t="s">
        <v>18</v>
      </c>
      <c r="B211" s="61">
        <v>45536</v>
      </c>
      <c r="C211" s="14">
        <v>14601</v>
      </c>
      <c r="D211" s="61">
        <v>45658</v>
      </c>
      <c r="E211" s="61">
        <v>45687</v>
      </c>
      <c r="F211" s="114">
        <f t="shared" si="22"/>
        <v>30</v>
      </c>
      <c r="G211" s="225">
        <v>235</v>
      </c>
      <c r="H211" s="14">
        <v>1</v>
      </c>
      <c r="I211" s="273">
        <f t="shared" si="23"/>
        <v>235</v>
      </c>
      <c r="J211" s="274" t="s">
        <v>1090</v>
      </c>
      <c r="K211" s="14">
        <v>69221</v>
      </c>
      <c r="O211" s="1">
        <f>COUNTIF('Sede Med Ok'!$C:$C,'Itapuã Med OK'!C211) + COUNTIF('Barra Med OK'!$C:$C,'Itapuã Med OK'!C211) + COUNTIF('Boca do Rio Med OK'!$C:$C,'Itapuã Med OK'!C211) + COUNTIF('Brotas Med OK'!$C:$C,'Itapuã Med OK'!C211) + COUNTIF('Cabula Med OK'!$C:$C,'Itapuã Med OK'!C211) + COUNTIF('Cajazeiras Med OK'!$C:$C,'Itapuã Med OK'!C211) + COUNTIF('CH Med OK'!$C:$C,'Itapuã Med OK'!C211) + COUNTIF('Itapagipe Med OK'!$C:$C,'Itapuã Med OK'!C211) + COUNTIF('Liberdade Med OK'!$C:$C,'Itapuã Med OK'!C211) + COUNTIF('Pau da Lima Med OK'!$C:$C,'Itapuã Med OK'!C211) + COUNTIF('SCV Med OK'!$C:$C,'Itapuã Med OK'!C211) + COUNTIF('Subúrbio Med OK'!$C:$C,'Itapuã Med OK'!C211) + COUNTIF('DVIS Med OK'!$C:$C,'Itapuã Med OK'!C211) + COUNTIF('CR Med OK'!$C:$C,'Itapuã Med OK'!C211) + COUNTIF('CCZ Med OK'!$C:$C,'Itapuã Med OK'!C211) + COUNTIF('DRCA Med OK'!$C:$C,'Itapuã Med OK'!C211) + COUNTIF('SAMU Med OK'!$C:$C,'Itapuã Med OK'!C211) + COUNTIF('ESPS Med OK'!$C:$C,'Itapuã Med OK'!C211) + COUNTIF('LACEM Med OK'!$C:$C,'Itapuã Med OK'!C211)</f>
        <v>0</v>
      </c>
    </row>
    <row r="212" spans="1:15" ht="13.5" customHeight="1">
      <c r="A212" s="15" t="s">
        <v>18</v>
      </c>
      <c r="B212" s="61">
        <v>45568</v>
      </c>
      <c r="C212" s="14">
        <v>15842</v>
      </c>
      <c r="D212" s="61">
        <v>45658</v>
      </c>
      <c r="E212" s="61">
        <v>45687</v>
      </c>
      <c r="F212" s="114">
        <f t="shared" si="22"/>
        <v>30</v>
      </c>
      <c r="G212" s="225">
        <v>235</v>
      </c>
      <c r="H212" s="14">
        <v>1</v>
      </c>
      <c r="I212" s="273">
        <f t="shared" si="23"/>
        <v>235</v>
      </c>
      <c r="J212" s="274" t="s">
        <v>298</v>
      </c>
      <c r="K212" s="14">
        <v>68835</v>
      </c>
      <c r="O212" s="1">
        <f>COUNTIF('Sede Med Ok'!$C:$C,'Itapuã Med OK'!C212) + COUNTIF('Barra Med OK'!$C:$C,'Itapuã Med OK'!C212) + COUNTIF('Boca do Rio Med OK'!$C:$C,'Itapuã Med OK'!C212) + COUNTIF('Brotas Med OK'!$C:$C,'Itapuã Med OK'!C212) + COUNTIF('Cabula Med OK'!$C:$C,'Itapuã Med OK'!C212) + COUNTIF('Cajazeiras Med OK'!$C:$C,'Itapuã Med OK'!C212) + COUNTIF('CH Med OK'!$C:$C,'Itapuã Med OK'!C212) + COUNTIF('Itapagipe Med OK'!$C:$C,'Itapuã Med OK'!C212) + COUNTIF('Liberdade Med OK'!$C:$C,'Itapuã Med OK'!C212) + COUNTIF('Pau da Lima Med OK'!$C:$C,'Itapuã Med OK'!C212) + COUNTIF('SCV Med OK'!$C:$C,'Itapuã Med OK'!C212) + COUNTIF('Subúrbio Med OK'!$C:$C,'Itapuã Med OK'!C212) + COUNTIF('DVIS Med OK'!$C:$C,'Itapuã Med OK'!C212) + COUNTIF('CR Med OK'!$C:$C,'Itapuã Med OK'!C212) + COUNTIF('CCZ Med OK'!$C:$C,'Itapuã Med OK'!C212) + COUNTIF('DRCA Med OK'!$C:$C,'Itapuã Med OK'!C212) + COUNTIF('SAMU Med OK'!$C:$C,'Itapuã Med OK'!C212) + COUNTIF('ESPS Med OK'!$C:$C,'Itapuã Med OK'!C212) + COUNTIF('LACEM Med OK'!$C:$C,'Itapuã Med OK'!C212)</f>
        <v>0</v>
      </c>
    </row>
    <row r="213" spans="1:15" ht="13.5" customHeight="1">
      <c r="A213" s="15" t="s">
        <v>17</v>
      </c>
      <c r="B213" s="61">
        <v>45536</v>
      </c>
      <c r="C213" s="14">
        <v>8685</v>
      </c>
      <c r="D213" s="61">
        <v>45658</v>
      </c>
      <c r="E213" s="61">
        <v>45687</v>
      </c>
      <c r="F213" s="114">
        <f t="shared" si="22"/>
        <v>30</v>
      </c>
      <c r="G213" s="225">
        <v>238</v>
      </c>
      <c r="H213" s="14">
        <v>1</v>
      </c>
      <c r="I213" s="273">
        <v>238</v>
      </c>
      <c r="J213" s="274" t="s">
        <v>245</v>
      </c>
      <c r="K213" s="14"/>
      <c r="O213" s="1">
        <f>COUNTIF('Sede Med Ok'!$C:$C,'Itapuã Med OK'!C213) + COUNTIF('Barra Med OK'!$C:$C,'Itapuã Med OK'!C213) + COUNTIF('Boca do Rio Med OK'!$C:$C,'Itapuã Med OK'!C213) + COUNTIF('Brotas Med OK'!$C:$C,'Itapuã Med OK'!C213) + COUNTIF('Cabula Med OK'!$C:$C,'Itapuã Med OK'!C213) + COUNTIF('Cajazeiras Med OK'!$C:$C,'Itapuã Med OK'!C213) + COUNTIF('CH Med OK'!$C:$C,'Itapuã Med OK'!C213) + COUNTIF('Itapagipe Med OK'!$C:$C,'Itapuã Med OK'!C213) + COUNTIF('Liberdade Med OK'!$C:$C,'Itapuã Med OK'!C213) + COUNTIF('Pau da Lima Med OK'!$C:$C,'Itapuã Med OK'!C213) + COUNTIF('SCV Med OK'!$C:$C,'Itapuã Med OK'!C213) + COUNTIF('Subúrbio Med OK'!$C:$C,'Itapuã Med OK'!C213) + COUNTIF('DVIS Med OK'!$C:$C,'Itapuã Med OK'!C213) + COUNTIF('CR Med OK'!$C:$C,'Itapuã Med OK'!C213) + COUNTIF('CCZ Med OK'!$C:$C,'Itapuã Med OK'!C213) + COUNTIF('DRCA Med OK'!$C:$C,'Itapuã Med OK'!C213) + COUNTIF('SAMU Med OK'!$C:$C,'Itapuã Med OK'!C213) + COUNTIF('ESPS Med OK'!$C:$C,'Itapuã Med OK'!C213) + COUNTIF('LACEM Med OK'!$C:$C,'Itapuã Med OK'!C213)</f>
        <v>0</v>
      </c>
    </row>
    <row r="214" spans="1:15" ht="13.5" customHeight="1">
      <c r="A214" s="15"/>
      <c r="B214" s="14"/>
      <c r="C214" s="14"/>
      <c r="D214" s="66"/>
      <c r="E214" s="66"/>
      <c r="F214" s="42"/>
      <c r="G214" s="68"/>
      <c r="H214" s="15"/>
      <c r="I214" s="272"/>
      <c r="J214" s="64"/>
      <c r="K214" s="15"/>
      <c r="O214" s="1">
        <f>COUNTIF('Sede Med Ok'!$C:$C,'Itapuã Med OK'!C214) + COUNTIF('Barra Med OK'!$C:$C,'Itapuã Med OK'!C214) + COUNTIF('Boca do Rio Med OK'!$C:$C,'Itapuã Med OK'!C214) + COUNTIF('Brotas Med OK'!$C:$C,'Itapuã Med OK'!C214) + COUNTIF('Cabula Med OK'!$C:$C,'Itapuã Med OK'!C214) + COUNTIF('Cajazeiras Med OK'!$C:$C,'Itapuã Med OK'!C214) + COUNTIF('CH Med OK'!$C:$C,'Itapuã Med OK'!C214) + COUNTIF('Itapagipe Med OK'!$C:$C,'Itapuã Med OK'!C214) + COUNTIF('Liberdade Med OK'!$C:$C,'Itapuã Med OK'!C214) + COUNTIF('Pau da Lima Med OK'!$C:$C,'Itapuã Med OK'!C214) + COUNTIF('SCV Med OK'!$C:$C,'Itapuã Med OK'!C214) + COUNTIF('Subúrbio Med OK'!$C:$C,'Itapuã Med OK'!C214) + COUNTIF('DVIS Med OK'!$C:$C,'Itapuã Med OK'!C214) + COUNTIF('CR Med OK'!$C:$C,'Itapuã Med OK'!C214) + COUNTIF('CCZ Med OK'!$C:$C,'Itapuã Med OK'!C214) + COUNTIF('DRCA Med OK'!$C:$C,'Itapuã Med OK'!C214) + COUNTIF('SAMU Med OK'!$C:$C,'Itapuã Med OK'!C214) + COUNTIF('ESPS Med OK'!$C:$C,'Itapuã Med OK'!C214) + COUNTIF('LACEM Med OK'!$C:$C,'Itapuã Med OK'!C214)</f>
        <v>0</v>
      </c>
    </row>
    <row r="215" spans="1:15" ht="13.5" customHeight="1">
      <c r="A215" s="38" t="s">
        <v>600</v>
      </c>
      <c r="B215" s="10"/>
      <c r="C215" s="10"/>
      <c r="D215" s="36"/>
      <c r="E215" s="36"/>
      <c r="F215" s="37"/>
      <c r="G215" s="271"/>
      <c r="H215" s="11">
        <f>SUM(H208:H214)</f>
        <v>6</v>
      </c>
      <c r="I215" s="269">
        <f>SUM(I208:I214)</f>
        <v>1413</v>
      </c>
      <c r="J215" s="35"/>
      <c r="K215" s="35"/>
      <c r="O215" s="1">
        <f>COUNTIF('Sede Med Ok'!$C:$C,'Itapuã Med OK'!C215) + COUNTIF('Barra Med OK'!$C:$C,'Itapuã Med OK'!C215) + COUNTIF('Boca do Rio Med OK'!$C:$C,'Itapuã Med OK'!C215) + COUNTIF('Brotas Med OK'!$C:$C,'Itapuã Med OK'!C215) + COUNTIF('Cabula Med OK'!$C:$C,'Itapuã Med OK'!C215) + COUNTIF('Cajazeiras Med OK'!$C:$C,'Itapuã Med OK'!C215) + COUNTIF('CH Med OK'!$C:$C,'Itapuã Med OK'!C215) + COUNTIF('Itapagipe Med OK'!$C:$C,'Itapuã Med OK'!C215) + COUNTIF('Liberdade Med OK'!$C:$C,'Itapuã Med OK'!C215) + COUNTIF('Pau da Lima Med OK'!$C:$C,'Itapuã Med OK'!C215) + COUNTIF('SCV Med OK'!$C:$C,'Itapuã Med OK'!C215) + COUNTIF('Subúrbio Med OK'!$C:$C,'Itapuã Med OK'!C215) + COUNTIF('DVIS Med OK'!$C:$C,'Itapuã Med OK'!C215) + COUNTIF('CR Med OK'!$C:$C,'Itapuã Med OK'!C215) + COUNTIF('CCZ Med OK'!$C:$C,'Itapuã Med OK'!C215) + COUNTIF('DRCA Med OK'!$C:$C,'Itapuã Med OK'!C215) + COUNTIF('SAMU Med OK'!$C:$C,'Itapuã Med OK'!C215) + COUNTIF('ESPS Med OK'!$C:$C,'Itapuã Med OK'!C215) + COUNTIF('LACEM Med OK'!$C:$C,'Itapuã Med OK'!C215)</f>
        <v>0</v>
      </c>
    </row>
    <row r="216" spans="1:15" ht="13.5" customHeight="1">
      <c r="D216" s="20"/>
      <c r="E216" s="20"/>
      <c r="F216" s="19"/>
      <c r="G216" s="7"/>
      <c r="I216" s="270"/>
      <c r="J216" s="26"/>
      <c r="O216" s="1">
        <f>COUNTIF('Sede Med Ok'!$C:$C,'Itapuã Med OK'!C216) + COUNTIF('Barra Med OK'!$C:$C,'Itapuã Med OK'!C216) + COUNTIF('Boca do Rio Med OK'!$C:$C,'Itapuã Med OK'!C216) + COUNTIF('Brotas Med OK'!$C:$C,'Itapuã Med OK'!C216) + COUNTIF('Cabula Med OK'!$C:$C,'Itapuã Med OK'!C216) + COUNTIF('Cajazeiras Med OK'!$C:$C,'Itapuã Med OK'!C216) + COUNTIF('CH Med OK'!$C:$C,'Itapuã Med OK'!C216) + COUNTIF('Itapagipe Med OK'!$C:$C,'Itapuã Med OK'!C216) + COUNTIF('Liberdade Med OK'!$C:$C,'Itapuã Med OK'!C216) + COUNTIF('Pau da Lima Med OK'!$C:$C,'Itapuã Med OK'!C216) + COUNTIF('SCV Med OK'!$C:$C,'Itapuã Med OK'!C216) + COUNTIF('Subúrbio Med OK'!$C:$C,'Itapuã Med OK'!C216) + COUNTIF('DVIS Med OK'!$C:$C,'Itapuã Med OK'!C216) + COUNTIF('CR Med OK'!$C:$C,'Itapuã Med OK'!C216) + COUNTIF('CCZ Med OK'!$C:$C,'Itapuã Med OK'!C216) + COUNTIF('DRCA Med OK'!$C:$C,'Itapuã Med OK'!C216) + COUNTIF('SAMU Med OK'!$C:$C,'Itapuã Med OK'!C216) + COUNTIF('ESPS Med OK'!$C:$C,'Itapuã Med OK'!C216) + COUNTIF('LACEM Med OK'!$C:$C,'Itapuã Med OK'!C216)</f>
        <v>0</v>
      </c>
    </row>
    <row r="217" spans="1:15" ht="13.5" customHeight="1">
      <c r="A217" s="15" t="s">
        <v>18</v>
      </c>
      <c r="B217" s="61">
        <v>45536</v>
      </c>
      <c r="C217" s="14">
        <v>1953</v>
      </c>
      <c r="D217" s="61">
        <v>45658</v>
      </c>
      <c r="E217" s="61">
        <v>45687</v>
      </c>
      <c r="F217" s="42">
        <f t="shared" ref="F217:F224" si="24">(E217-D217)+1</f>
        <v>30</v>
      </c>
      <c r="G217" s="225">
        <v>235</v>
      </c>
      <c r="H217" s="14">
        <v>1</v>
      </c>
      <c r="I217" s="273">
        <f>G217/30*H217*F217</f>
        <v>235</v>
      </c>
      <c r="J217" s="274" t="s">
        <v>278</v>
      </c>
      <c r="K217" s="15"/>
      <c r="L217" s="1" t="s">
        <v>599</v>
      </c>
      <c r="O217" s="1">
        <f>COUNTIF('Sede Med Ok'!$C:$C,'Itapuã Med OK'!C217) + COUNTIF('Barra Med OK'!$C:$C,'Itapuã Med OK'!C217) + COUNTIF('Boca do Rio Med OK'!$C:$C,'Itapuã Med OK'!C217) + COUNTIF('Brotas Med OK'!$C:$C,'Itapuã Med OK'!C217) + COUNTIF('Cabula Med OK'!$C:$C,'Itapuã Med OK'!C217) + COUNTIF('Cajazeiras Med OK'!$C:$C,'Itapuã Med OK'!C217) + COUNTIF('CH Med OK'!$C:$C,'Itapuã Med OK'!C217) + COUNTIF('Itapagipe Med OK'!$C:$C,'Itapuã Med OK'!C217) + COUNTIF('Liberdade Med OK'!$C:$C,'Itapuã Med OK'!C217) + COUNTIF('Pau da Lima Med OK'!$C:$C,'Itapuã Med OK'!C217) + COUNTIF('SCV Med OK'!$C:$C,'Itapuã Med OK'!C217) + COUNTIF('Subúrbio Med OK'!$C:$C,'Itapuã Med OK'!C217) + COUNTIF('DVIS Med OK'!$C:$C,'Itapuã Med OK'!C217) + COUNTIF('CR Med OK'!$C:$C,'Itapuã Med OK'!C217) + COUNTIF('CCZ Med OK'!$C:$C,'Itapuã Med OK'!C217) + COUNTIF('DRCA Med OK'!$C:$C,'Itapuã Med OK'!C217) + COUNTIF('SAMU Med OK'!$C:$C,'Itapuã Med OK'!C217) + COUNTIF('ESPS Med OK'!$C:$C,'Itapuã Med OK'!C217) + COUNTIF('LACEM Med OK'!$C:$C,'Itapuã Med OK'!C217)</f>
        <v>0</v>
      </c>
    </row>
    <row r="218" spans="1:15" ht="13.5" customHeight="1">
      <c r="A218" s="15" t="s">
        <v>18</v>
      </c>
      <c r="B218" s="61">
        <v>45536</v>
      </c>
      <c r="C218" s="14">
        <v>8151</v>
      </c>
      <c r="D218" s="61">
        <v>45658</v>
      </c>
      <c r="E218" s="61">
        <v>45687</v>
      </c>
      <c r="F218" s="42">
        <f t="shared" si="24"/>
        <v>30</v>
      </c>
      <c r="G218" s="225">
        <v>235</v>
      </c>
      <c r="H218" s="14">
        <v>1</v>
      </c>
      <c r="I218" s="273">
        <f t="shared" ref="I218:I224" si="25">G218/30*H218*F218</f>
        <v>235</v>
      </c>
      <c r="J218" s="274" t="s">
        <v>220</v>
      </c>
      <c r="K218" s="15"/>
      <c r="O218" s="1">
        <f>COUNTIF('Sede Med Ok'!$C:$C,'Itapuã Med OK'!C218) + COUNTIF('Barra Med OK'!$C:$C,'Itapuã Med OK'!C218) + COUNTIF('Boca do Rio Med OK'!$C:$C,'Itapuã Med OK'!C218) + COUNTIF('Brotas Med OK'!$C:$C,'Itapuã Med OK'!C218) + COUNTIF('Cabula Med OK'!$C:$C,'Itapuã Med OK'!C218) + COUNTIF('Cajazeiras Med OK'!$C:$C,'Itapuã Med OK'!C218) + COUNTIF('CH Med OK'!$C:$C,'Itapuã Med OK'!C218) + COUNTIF('Itapagipe Med OK'!$C:$C,'Itapuã Med OK'!C218) + COUNTIF('Liberdade Med OK'!$C:$C,'Itapuã Med OK'!C218) + COUNTIF('Pau da Lima Med OK'!$C:$C,'Itapuã Med OK'!C218) + COUNTIF('SCV Med OK'!$C:$C,'Itapuã Med OK'!C218) + COUNTIF('Subúrbio Med OK'!$C:$C,'Itapuã Med OK'!C218) + COUNTIF('DVIS Med OK'!$C:$C,'Itapuã Med OK'!C218) + COUNTIF('CR Med OK'!$C:$C,'Itapuã Med OK'!C218) + COUNTIF('CCZ Med OK'!$C:$C,'Itapuã Med OK'!C218) + COUNTIF('DRCA Med OK'!$C:$C,'Itapuã Med OK'!C218) + COUNTIF('SAMU Med OK'!$C:$C,'Itapuã Med OK'!C218) + COUNTIF('ESPS Med OK'!$C:$C,'Itapuã Med OK'!C218) + COUNTIF('LACEM Med OK'!$C:$C,'Itapuã Med OK'!C218)</f>
        <v>0</v>
      </c>
    </row>
    <row r="219" spans="1:15" ht="13.5" customHeight="1">
      <c r="A219" s="15" t="s">
        <v>18</v>
      </c>
      <c r="B219" s="61">
        <v>45536</v>
      </c>
      <c r="C219" s="14">
        <v>3350</v>
      </c>
      <c r="D219" s="61">
        <v>45658</v>
      </c>
      <c r="E219" s="61">
        <v>45687</v>
      </c>
      <c r="F219" s="42">
        <f t="shared" si="24"/>
        <v>30</v>
      </c>
      <c r="G219" s="225">
        <v>235</v>
      </c>
      <c r="H219" s="14">
        <v>1</v>
      </c>
      <c r="I219" s="273">
        <f t="shared" si="25"/>
        <v>235</v>
      </c>
      <c r="J219" s="274" t="s">
        <v>217</v>
      </c>
      <c r="K219" s="15"/>
      <c r="L219" s="1" t="s">
        <v>599</v>
      </c>
      <c r="O219" s="1">
        <f>COUNTIF('Sede Med Ok'!$C:$C,'Itapuã Med OK'!C219) + COUNTIF('Barra Med OK'!$C:$C,'Itapuã Med OK'!C219) + COUNTIF('Boca do Rio Med OK'!$C:$C,'Itapuã Med OK'!C219) + COUNTIF('Brotas Med OK'!$C:$C,'Itapuã Med OK'!C219) + COUNTIF('Cabula Med OK'!$C:$C,'Itapuã Med OK'!C219) + COUNTIF('Cajazeiras Med OK'!$C:$C,'Itapuã Med OK'!C219) + COUNTIF('CH Med OK'!$C:$C,'Itapuã Med OK'!C219) + COUNTIF('Itapagipe Med OK'!$C:$C,'Itapuã Med OK'!C219) + COUNTIF('Liberdade Med OK'!$C:$C,'Itapuã Med OK'!C219) + COUNTIF('Pau da Lima Med OK'!$C:$C,'Itapuã Med OK'!C219) + COUNTIF('SCV Med OK'!$C:$C,'Itapuã Med OK'!C219) + COUNTIF('Subúrbio Med OK'!$C:$C,'Itapuã Med OK'!C219) + COUNTIF('DVIS Med OK'!$C:$C,'Itapuã Med OK'!C219) + COUNTIF('CR Med OK'!$C:$C,'Itapuã Med OK'!C219) + COUNTIF('CCZ Med OK'!$C:$C,'Itapuã Med OK'!C219) + COUNTIF('DRCA Med OK'!$C:$C,'Itapuã Med OK'!C219) + COUNTIF('SAMU Med OK'!$C:$C,'Itapuã Med OK'!C219) + COUNTIF('ESPS Med OK'!$C:$C,'Itapuã Med OK'!C219) + COUNTIF('LACEM Med OK'!$C:$C,'Itapuã Med OK'!C219)</f>
        <v>0</v>
      </c>
    </row>
    <row r="220" spans="1:15" ht="13.5" customHeight="1">
      <c r="A220" s="15" t="s">
        <v>18</v>
      </c>
      <c r="B220" s="61">
        <v>45536</v>
      </c>
      <c r="C220" s="14">
        <v>3352</v>
      </c>
      <c r="D220" s="61">
        <v>45658</v>
      </c>
      <c r="E220" s="61">
        <v>45687</v>
      </c>
      <c r="F220" s="42">
        <f t="shared" si="24"/>
        <v>30</v>
      </c>
      <c r="G220" s="225">
        <v>235</v>
      </c>
      <c r="H220" s="14">
        <v>1</v>
      </c>
      <c r="I220" s="273">
        <f t="shared" si="25"/>
        <v>235</v>
      </c>
      <c r="J220" s="274" t="s">
        <v>189</v>
      </c>
      <c r="K220" s="15"/>
      <c r="L220" s="1" t="s">
        <v>599</v>
      </c>
      <c r="O220" s="1">
        <f>COUNTIF('Sede Med Ok'!$C:$C,'Itapuã Med OK'!C220) + COUNTIF('Barra Med OK'!$C:$C,'Itapuã Med OK'!C220) + COUNTIF('Boca do Rio Med OK'!$C:$C,'Itapuã Med OK'!C220) + COUNTIF('Brotas Med OK'!$C:$C,'Itapuã Med OK'!C220) + COUNTIF('Cabula Med OK'!$C:$C,'Itapuã Med OK'!C220) + COUNTIF('Cajazeiras Med OK'!$C:$C,'Itapuã Med OK'!C220) + COUNTIF('CH Med OK'!$C:$C,'Itapuã Med OK'!C220) + COUNTIF('Itapagipe Med OK'!$C:$C,'Itapuã Med OK'!C220) + COUNTIF('Liberdade Med OK'!$C:$C,'Itapuã Med OK'!C220) + COUNTIF('Pau da Lima Med OK'!$C:$C,'Itapuã Med OK'!C220) + COUNTIF('SCV Med OK'!$C:$C,'Itapuã Med OK'!C220) + COUNTIF('Subúrbio Med OK'!$C:$C,'Itapuã Med OK'!C220) + COUNTIF('DVIS Med OK'!$C:$C,'Itapuã Med OK'!C220) + COUNTIF('CR Med OK'!$C:$C,'Itapuã Med OK'!C220) + COUNTIF('CCZ Med OK'!$C:$C,'Itapuã Med OK'!C220) + COUNTIF('DRCA Med OK'!$C:$C,'Itapuã Med OK'!C220) + COUNTIF('SAMU Med OK'!$C:$C,'Itapuã Med OK'!C220) + COUNTIF('ESPS Med OK'!$C:$C,'Itapuã Med OK'!C220) + COUNTIF('LACEM Med OK'!$C:$C,'Itapuã Med OK'!C220)</f>
        <v>0</v>
      </c>
    </row>
    <row r="221" spans="1:15" ht="13.5" customHeight="1">
      <c r="A221" s="15" t="s">
        <v>18</v>
      </c>
      <c r="B221" s="61">
        <v>45536</v>
      </c>
      <c r="C221" s="14">
        <v>4790</v>
      </c>
      <c r="D221" s="61">
        <v>45658</v>
      </c>
      <c r="E221" s="61">
        <v>45687</v>
      </c>
      <c r="F221" s="42">
        <f t="shared" si="24"/>
        <v>30</v>
      </c>
      <c r="G221" s="225">
        <v>235</v>
      </c>
      <c r="H221" s="14">
        <v>1</v>
      </c>
      <c r="I221" s="273">
        <f t="shared" si="25"/>
        <v>235</v>
      </c>
      <c r="J221" s="274" t="s">
        <v>298</v>
      </c>
      <c r="K221" s="15"/>
      <c r="L221" s="1" t="s">
        <v>599</v>
      </c>
      <c r="O221" s="1">
        <f>COUNTIF('Sede Med Ok'!$C:$C,'Itapuã Med OK'!C221) + COUNTIF('Barra Med OK'!$C:$C,'Itapuã Med OK'!C221) + COUNTIF('Boca do Rio Med OK'!$C:$C,'Itapuã Med OK'!C221) + COUNTIF('Brotas Med OK'!$C:$C,'Itapuã Med OK'!C221) + COUNTIF('Cabula Med OK'!$C:$C,'Itapuã Med OK'!C221) + COUNTIF('Cajazeiras Med OK'!$C:$C,'Itapuã Med OK'!C221) + COUNTIF('CH Med OK'!$C:$C,'Itapuã Med OK'!C221) + COUNTIF('Itapagipe Med OK'!$C:$C,'Itapuã Med OK'!C221) + COUNTIF('Liberdade Med OK'!$C:$C,'Itapuã Med OK'!C221) + COUNTIF('Pau da Lima Med OK'!$C:$C,'Itapuã Med OK'!C221) + COUNTIF('SCV Med OK'!$C:$C,'Itapuã Med OK'!C221) + COUNTIF('Subúrbio Med OK'!$C:$C,'Itapuã Med OK'!C221) + COUNTIF('DVIS Med OK'!$C:$C,'Itapuã Med OK'!C221) + COUNTIF('CR Med OK'!$C:$C,'Itapuã Med OK'!C221) + COUNTIF('CCZ Med OK'!$C:$C,'Itapuã Med OK'!C221) + COUNTIF('DRCA Med OK'!$C:$C,'Itapuã Med OK'!C221) + COUNTIF('SAMU Med OK'!$C:$C,'Itapuã Med OK'!C221) + COUNTIF('ESPS Med OK'!$C:$C,'Itapuã Med OK'!C221) + COUNTIF('LACEM Med OK'!$C:$C,'Itapuã Med OK'!C221)</f>
        <v>0</v>
      </c>
    </row>
    <row r="222" spans="1:15" ht="13.5" customHeight="1">
      <c r="A222" s="15" t="s">
        <v>18</v>
      </c>
      <c r="B222" s="61">
        <v>45536</v>
      </c>
      <c r="C222" s="14">
        <v>8238</v>
      </c>
      <c r="D222" s="61">
        <v>45658</v>
      </c>
      <c r="E222" s="61">
        <v>45687</v>
      </c>
      <c r="F222" s="42">
        <f t="shared" si="24"/>
        <v>30</v>
      </c>
      <c r="G222" s="225">
        <v>235</v>
      </c>
      <c r="H222" s="14">
        <v>1</v>
      </c>
      <c r="I222" s="273">
        <f t="shared" si="25"/>
        <v>235</v>
      </c>
      <c r="J222" s="274" t="s">
        <v>163</v>
      </c>
      <c r="K222" s="15"/>
      <c r="L222" s="1" t="s">
        <v>599</v>
      </c>
      <c r="O222" s="1">
        <f>COUNTIF('Sede Med Ok'!$C:$C,'Itapuã Med OK'!C222) + COUNTIF('Barra Med OK'!$C:$C,'Itapuã Med OK'!C222) + COUNTIF('Boca do Rio Med OK'!$C:$C,'Itapuã Med OK'!C222) + COUNTIF('Brotas Med OK'!$C:$C,'Itapuã Med OK'!C222) + COUNTIF('Cabula Med OK'!$C:$C,'Itapuã Med OK'!C222) + COUNTIF('Cajazeiras Med OK'!$C:$C,'Itapuã Med OK'!C222) + COUNTIF('CH Med OK'!$C:$C,'Itapuã Med OK'!C222) + COUNTIF('Itapagipe Med OK'!$C:$C,'Itapuã Med OK'!C222) + COUNTIF('Liberdade Med OK'!$C:$C,'Itapuã Med OK'!C222) + COUNTIF('Pau da Lima Med OK'!$C:$C,'Itapuã Med OK'!C222) + COUNTIF('SCV Med OK'!$C:$C,'Itapuã Med OK'!C222) + COUNTIF('Subúrbio Med OK'!$C:$C,'Itapuã Med OK'!C222) + COUNTIF('DVIS Med OK'!$C:$C,'Itapuã Med OK'!C222) + COUNTIF('CR Med OK'!$C:$C,'Itapuã Med OK'!C222) + COUNTIF('CCZ Med OK'!$C:$C,'Itapuã Med OK'!C222) + COUNTIF('DRCA Med OK'!$C:$C,'Itapuã Med OK'!C222) + COUNTIF('SAMU Med OK'!$C:$C,'Itapuã Med OK'!C222) + COUNTIF('ESPS Med OK'!$C:$C,'Itapuã Med OK'!C222) + COUNTIF('LACEM Med OK'!$C:$C,'Itapuã Med OK'!C222)</f>
        <v>0</v>
      </c>
    </row>
    <row r="223" spans="1:15" ht="13.5" customHeight="1">
      <c r="A223" s="15" t="s">
        <v>18</v>
      </c>
      <c r="B223" s="61">
        <v>45536</v>
      </c>
      <c r="C223" s="14">
        <v>3378</v>
      </c>
      <c r="D223" s="61">
        <v>45658</v>
      </c>
      <c r="E223" s="61">
        <v>45687</v>
      </c>
      <c r="F223" s="42">
        <f t="shared" si="24"/>
        <v>30</v>
      </c>
      <c r="G223" s="225">
        <v>235</v>
      </c>
      <c r="H223" s="14">
        <v>1</v>
      </c>
      <c r="I223" s="273">
        <f t="shared" si="25"/>
        <v>235</v>
      </c>
      <c r="J223" s="274" t="s">
        <v>149</v>
      </c>
      <c r="K223" s="15"/>
      <c r="L223" s="1" t="s">
        <v>599</v>
      </c>
      <c r="O223" s="1">
        <f>COUNTIF('Sede Med Ok'!$C:$C,'Itapuã Med OK'!C223) + COUNTIF('Barra Med OK'!$C:$C,'Itapuã Med OK'!C223) + COUNTIF('Boca do Rio Med OK'!$C:$C,'Itapuã Med OK'!C223) + COUNTIF('Brotas Med OK'!$C:$C,'Itapuã Med OK'!C223) + COUNTIF('Cabula Med OK'!$C:$C,'Itapuã Med OK'!C223) + COUNTIF('Cajazeiras Med OK'!$C:$C,'Itapuã Med OK'!C223) + COUNTIF('CH Med OK'!$C:$C,'Itapuã Med OK'!C223) + COUNTIF('Itapagipe Med OK'!$C:$C,'Itapuã Med OK'!C223) + COUNTIF('Liberdade Med OK'!$C:$C,'Itapuã Med OK'!C223) + COUNTIF('Pau da Lima Med OK'!$C:$C,'Itapuã Med OK'!C223) + COUNTIF('SCV Med OK'!$C:$C,'Itapuã Med OK'!C223) + COUNTIF('Subúrbio Med OK'!$C:$C,'Itapuã Med OK'!C223) + COUNTIF('DVIS Med OK'!$C:$C,'Itapuã Med OK'!C223) + COUNTIF('CR Med OK'!$C:$C,'Itapuã Med OK'!C223) + COUNTIF('CCZ Med OK'!$C:$C,'Itapuã Med OK'!C223) + COUNTIF('DRCA Med OK'!$C:$C,'Itapuã Med OK'!C223) + COUNTIF('SAMU Med OK'!$C:$C,'Itapuã Med OK'!C223) + COUNTIF('ESPS Med OK'!$C:$C,'Itapuã Med OK'!C223) + COUNTIF('LACEM Med OK'!$C:$C,'Itapuã Med OK'!C223)</f>
        <v>0</v>
      </c>
    </row>
    <row r="224" spans="1:15" ht="13.5" customHeight="1">
      <c r="A224" s="15" t="s">
        <v>17</v>
      </c>
      <c r="B224" s="61">
        <v>45536</v>
      </c>
      <c r="C224" s="14">
        <v>12637</v>
      </c>
      <c r="D224" s="61">
        <v>45658</v>
      </c>
      <c r="E224" s="61">
        <v>45687</v>
      </c>
      <c r="F224" s="42">
        <f t="shared" si="24"/>
        <v>30</v>
      </c>
      <c r="G224" s="225">
        <v>238</v>
      </c>
      <c r="H224" s="14">
        <v>1</v>
      </c>
      <c r="I224" s="273">
        <f t="shared" si="25"/>
        <v>238</v>
      </c>
      <c r="J224" s="274" t="s">
        <v>216</v>
      </c>
      <c r="K224" s="15"/>
      <c r="O224" s="1">
        <f>COUNTIF('Sede Med Ok'!$C:$C,'Itapuã Med OK'!C224) + COUNTIF('Barra Med OK'!$C:$C,'Itapuã Med OK'!C224) + COUNTIF('Boca do Rio Med OK'!$C:$C,'Itapuã Med OK'!C224) + COUNTIF('Brotas Med OK'!$C:$C,'Itapuã Med OK'!C224) + COUNTIF('Cabula Med OK'!$C:$C,'Itapuã Med OK'!C224) + COUNTIF('Cajazeiras Med OK'!$C:$C,'Itapuã Med OK'!C224) + COUNTIF('CH Med OK'!$C:$C,'Itapuã Med OK'!C224) + COUNTIF('Itapagipe Med OK'!$C:$C,'Itapuã Med OK'!C224) + COUNTIF('Liberdade Med OK'!$C:$C,'Itapuã Med OK'!C224) + COUNTIF('Pau da Lima Med OK'!$C:$C,'Itapuã Med OK'!C224) + COUNTIF('SCV Med OK'!$C:$C,'Itapuã Med OK'!C224) + COUNTIF('Subúrbio Med OK'!$C:$C,'Itapuã Med OK'!C224) + COUNTIF('DVIS Med OK'!$C:$C,'Itapuã Med OK'!C224) + COUNTIF('CR Med OK'!$C:$C,'Itapuã Med OK'!C224) + COUNTIF('CCZ Med OK'!$C:$C,'Itapuã Med OK'!C224) + COUNTIF('DRCA Med OK'!$C:$C,'Itapuã Med OK'!C224) + COUNTIF('SAMU Med OK'!$C:$C,'Itapuã Med OK'!C224) + COUNTIF('ESPS Med OK'!$C:$C,'Itapuã Med OK'!C224) + COUNTIF('LACEM Med OK'!$C:$C,'Itapuã Med OK'!C224)</f>
        <v>0</v>
      </c>
    </row>
    <row r="225" spans="1:15" ht="13.5" customHeight="1">
      <c r="A225" s="15"/>
      <c r="B225" s="61"/>
      <c r="C225" s="69"/>
      <c r="D225" s="61"/>
      <c r="E225" s="61"/>
      <c r="F225" s="42"/>
      <c r="G225" s="225"/>
      <c r="H225" s="14"/>
      <c r="I225" s="273"/>
      <c r="J225" s="274"/>
      <c r="K225" s="15"/>
      <c r="O225" s="1">
        <f>COUNTIF('Sede Med Ok'!$C:$C,'Itapuã Med OK'!C225) + COUNTIF('Barra Med OK'!$C:$C,'Itapuã Med OK'!C225) + COUNTIF('Boca do Rio Med OK'!$C:$C,'Itapuã Med OK'!C225) + COUNTIF('Brotas Med OK'!$C:$C,'Itapuã Med OK'!C225) + COUNTIF('Cabula Med OK'!$C:$C,'Itapuã Med OK'!C225) + COUNTIF('Cajazeiras Med OK'!$C:$C,'Itapuã Med OK'!C225) + COUNTIF('CH Med OK'!$C:$C,'Itapuã Med OK'!C225) + COUNTIF('Itapagipe Med OK'!$C:$C,'Itapuã Med OK'!C225) + COUNTIF('Liberdade Med OK'!$C:$C,'Itapuã Med OK'!C225) + COUNTIF('Pau da Lima Med OK'!$C:$C,'Itapuã Med OK'!C225) + COUNTIF('SCV Med OK'!$C:$C,'Itapuã Med OK'!C225) + COUNTIF('Subúrbio Med OK'!$C:$C,'Itapuã Med OK'!C225) + COUNTIF('DVIS Med OK'!$C:$C,'Itapuã Med OK'!C225) + COUNTIF('CR Med OK'!$C:$C,'Itapuã Med OK'!C225) + COUNTIF('CCZ Med OK'!$C:$C,'Itapuã Med OK'!C225) + COUNTIF('DRCA Med OK'!$C:$C,'Itapuã Med OK'!C225) + COUNTIF('SAMU Med OK'!$C:$C,'Itapuã Med OK'!C225) + COUNTIF('ESPS Med OK'!$C:$C,'Itapuã Med OK'!C225) + COUNTIF('LACEM Med OK'!$C:$C,'Itapuã Med OK'!C225)</f>
        <v>0</v>
      </c>
    </row>
    <row r="226" spans="1:15" ht="13.5" customHeight="1">
      <c r="A226" s="38" t="s">
        <v>598</v>
      </c>
      <c r="B226" s="10"/>
      <c r="C226" s="10"/>
      <c r="D226" s="36"/>
      <c r="E226" s="36"/>
      <c r="F226" s="37"/>
      <c r="G226" s="271"/>
      <c r="H226" s="11">
        <f>SUM(H217:H224)</f>
        <v>8</v>
      </c>
      <c r="I226" s="269">
        <f>SUM(I217:I224)</f>
        <v>1883</v>
      </c>
      <c r="J226" s="35"/>
      <c r="K226" s="35"/>
      <c r="O226" s="1">
        <f>COUNTIF('Sede Med Ok'!$C:$C,'Itapuã Med OK'!C226) + COUNTIF('Barra Med OK'!$C:$C,'Itapuã Med OK'!C226) + COUNTIF('Boca do Rio Med OK'!$C:$C,'Itapuã Med OK'!C226) + COUNTIF('Brotas Med OK'!$C:$C,'Itapuã Med OK'!C226) + COUNTIF('Cabula Med OK'!$C:$C,'Itapuã Med OK'!C226) + COUNTIF('Cajazeiras Med OK'!$C:$C,'Itapuã Med OK'!C226) + COUNTIF('CH Med OK'!$C:$C,'Itapuã Med OK'!C226) + COUNTIF('Itapagipe Med OK'!$C:$C,'Itapuã Med OK'!C226) + COUNTIF('Liberdade Med OK'!$C:$C,'Itapuã Med OK'!C226) + COUNTIF('Pau da Lima Med OK'!$C:$C,'Itapuã Med OK'!C226) + COUNTIF('SCV Med OK'!$C:$C,'Itapuã Med OK'!C226) + COUNTIF('Subúrbio Med OK'!$C:$C,'Itapuã Med OK'!C226) + COUNTIF('DVIS Med OK'!$C:$C,'Itapuã Med OK'!C226) + COUNTIF('CR Med OK'!$C:$C,'Itapuã Med OK'!C226) + COUNTIF('CCZ Med OK'!$C:$C,'Itapuã Med OK'!C226) + COUNTIF('DRCA Med OK'!$C:$C,'Itapuã Med OK'!C226) + COUNTIF('SAMU Med OK'!$C:$C,'Itapuã Med OK'!C226) + COUNTIF('ESPS Med OK'!$C:$C,'Itapuã Med OK'!C226) + COUNTIF('LACEM Med OK'!$C:$C,'Itapuã Med OK'!C226)</f>
        <v>0</v>
      </c>
    </row>
    <row r="227" spans="1:15" ht="12.75" customHeight="1">
      <c r="D227" s="20"/>
      <c r="E227" s="20"/>
      <c r="F227" s="19"/>
      <c r="G227" s="7"/>
      <c r="I227" s="270"/>
      <c r="J227" s="26"/>
      <c r="O227" s="1">
        <f>COUNTIF('Sede Med Ok'!$C:$C,'Itapuã Med OK'!C227) + COUNTIF('Barra Med OK'!$C:$C,'Itapuã Med OK'!C227) + COUNTIF('Boca do Rio Med OK'!$C:$C,'Itapuã Med OK'!C227) + COUNTIF('Brotas Med OK'!$C:$C,'Itapuã Med OK'!C227) + COUNTIF('Cabula Med OK'!$C:$C,'Itapuã Med OK'!C227) + COUNTIF('Cajazeiras Med OK'!$C:$C,'Itapuã Med OK'!C227) + COUNTIF('CH Med OK'!$C:$C,'Itapuã Med OK'!C227) + COUNTIF('Itapagipe Med OK'!$C:$C,'Itapuã Med OK'!C227) + COUNTIF('Liberdade Med OK'!$C:$C,'Itapuã Med OK'!C227) + COUNTIF('Pau da Lima Med OK'!$C:$C,'Itapuã Med OK'!C227) + COUNTIF('SCV Med OK'!$C:$C,'Itapuã Med OK'!C227) + COUNTIF('Subúrbio Med OK'!$C:$C,'Itapuã Med OK'!C227) + COUNTIF('DVIS Med OK'!$C:$C,'Itapuã Med OK'!C227) + COUNTIF('CR Med OK'!$C:$C,'Itapuã Med OK'!C227) + COUNTIF('CCZ Med OK'!$C:$C,'Itapuã Med OK'!C227) + COUNTIF('DRCA Med OK'!$C:$C,'Itapuã Med OK'!C227) + COUNTIF('SAMU Med OK'!$C:$C,'Itapuã Med OK'!C227) + COUNTIF('ESPS Med OK'!$C:$C,'Itapuã Med OK'!C227) + COUNTIF('LACEM Med OK'!$C:$C,'Itapuã Med OK'!C227)</f>
        <v>0</v>
      </c>
    </row>
    <row r="228" spans="1:15" ht="13.5" customHeight="1">
      <c r="A228" s="15" t="s">
        <v>18</v>
      </c>
      <c r="B228" s="61">
        <v>45536</v>
      </c>
      <c r="C228" s="14">
        <v>15522</v>
      </c>
      <c r="D228" s="61">
        <v>45658</v>
      </c>
      <c r="E228" s="61">
        <v>45687</v>
      </c>
      <c r="F228" s="42">
        <f t="shared" ref="F228:F241" si="26">(E228-D228)+1</f>
        <v>30</v>
      </c>
      <c r="G228" s="225">
        <v>235</v>
      </c>
      <c r="H228" s="14">
        <v>1</v>
      </c>
      <c r="I228" s="273">
        <f>G228/30*H228*F228</f>
        <v>235</v>
      </c>
      <c r="J228" s="64" t="s">
        <v>193</v>
      </c>
      <c r="K228" s="14">
        <v>68564</v>
      </c>
      <c r="L228" s="1" t="s">
        <v>1063</v>
      </c>
      <c r="O228" s="1">
        <f>COUNTIF('Sede Med Ok'!$C:$C,'Itapuã Med OK'!C228) + COUNTIF('Barra Med OK'!$C:$C,'Itapuã Med OK'!C228) + COUNTIF('Boca do Rio Med OK'!$C:$C,'Itapuã Med OK'!C228) + COUNTIF('Brotas Med OK'!$C:$C,'Itapuã Med OK'!C228) + COUNTIF('Cabula Med OK'!$C:$C,'Itapuã Med OK'!C228) + COUNTIF('Cajazeiras Med OK'!$C:$C,'Itapuã Med OK'!C228) + COUNTIF('CH Med OK'!$C:$C,'Itapuã Med OK'!C228) + COUNTIF('Itapagipe Med OK'!$C:$C,'Itapuã Med OK'!C228) + COUNTIF('Liberdade Med OK'!$C:$C,'Itapuã Med OK'!C228) + COUNTIF('Pau da Lima Med OK'!$C:$C,'Itapuã Med OK'!C228) + COUNTIF('SCV Med OK'!$C:$C,'Itapuã Med OK'!C228) + COUNTIF('Subúrbio Med OK'!$C:$C,'Itapuã Med OK'!C228) + COUNTIF('DVIS Med OK'!$C:$C,'Itapuã Med OK'!C228) + COUNTIF('CR Med OK'!$C:$C,'Itapuã Med OK'!C228) + COUNTIF('CCZ Med OK'!$C:$C,'Itapuã Med OK'!C228) + COUNTIF('DRCA Med OK'!$C:$C,'Itapuã Med OK'!C228) + COUNTIF('SAMU Med OK'!$C:$C,'Itapuã Med OK'!C228) + COUNTIF('ESPS Med OK'!$C:$C,'Itapuã Med OK'!C228) + COUNTIF('LACEM Med OK'!$C:$C,'Itapuã Med OK'!C228)</f>
        <v>0</v>
      </c>
    </row>
    <row r="229" spans="1:15" ht="13.5" customHeight="1">
      <c r="A229" s="15" t="s">
        <v>18</v>
      </c>
      <c r="B229" s="61">
        <v>45536</v>
      </c>
      <c r="C229" s="14">
        <v>15523</v>
      </c>
      <c r="D229" s="61">
        <v>45658</v>
      </c>
      <c r="E229" s="61">
        <v>45687</v>
      </c>
      <c r="F229" s="42">
        <f t="shared" si="26"/>
        <v>30</v>
      </c>
      <c r="G229" s="225">
        <v>235</v>
      </c>
      <c r="H229" s="14">
        <v>1</v>
      </c>
      <c r="I229" s="273">
        <f t="shared" ref="I229:I243" si="27">G229/30*H229*F229</f>
        <v>235</v>
      </c>
      <c r="J229" s="64" t="s">
        <v>597</v>
      </c>
      <c r="K229" s="14">
        <v>68564</v>
      </c>
      <c r="L229" s="1" t="s">
        <v>1063</v>
      </c>
      <c r="O229" s="1">
        <f>COUNTIF('Sede Med Ok'!$C:$C,'Itapuã Med OK'!C229) + COUNTIF('Barra Med OK'!$C:$C,'Itapuã Med OK'!C229) + COUNTIF('Boca do Rio Med OK'!$C:$C,'Itapuã Med OK'!C229) + COUNTIF('Brotas Med OK'!$C:$C,'Itapuã Med OK'!C229) + COUNTIF('Cabula Med OK'!$C:$C,'Itapuã Med OK'!C229) + COUNTIF('Cajazeiras Med OK'!$C:$C,'Itapuã Med OK'!C229) + COUNTIF('CH Med OK'!$C:$C,'Itapuã Med OK'!C229) + COUNTIF('Itapagipe Med OK'!$C:$C,'Itapuã Med OK'!C229) + COUNTIF('Liberdade Med OK'!$C:$C,'Itapuã Med OK'!C229) + COUNTIF('Pau da Lima Med OK'!$C:$C,'Itapuã Med OK'!C229) + COUNTIF('SCV Med OK'!$C:$C,'Itapuã Med OK'!C229) + COUNTIF('Subúrbio Med OK'!$C:$C,'Itapuã Med OK'!C229) + COUNTIF('DVIS Med OK'!$C:$C,'Itapuã Med OK'!C229) + COUNTIF('CR Med OK'!$C:$C,'Itapuã Med OK'!C229) + COUNTIF('CCZ Med OK'!$C:$C,'Itapuã Med OK'!C229) + COUNTIF('DRCA Med OK'!$C:$C,'Itapuã Med OK'!C229) + COUNTIF('SAMU Med OK'!$C:$C,'Itapuã Med OK'!C229) + COUNTIF('ESPS Med OK'!$C:$C,'Itapuã Med OK'!C229) + COUNTIF('LACEM Med OK'!$C:$C,'Itapuã Med OK'!C229)</f>
        <v>0</v>
      </c>
    </row>
    <row r="230" spans="1:15" ht="13.5" customHeight="1">
      <c r="A230" s="15" t="s">
        <v>18</v>
      </c>
      <c r="B230" s="61">
        <v>45536</v>
      </c>
      <c r="C230" s="14">
        <v>15524</v>
      </c>
      <c r="D230" s="61">
        <v>45658</v>
      </c>
      <c r="E230" s="61">
        <v>45687</v>
      </c>
      <c r="F230" s="42">
        <f t="shared" si="26"/>
        <v>30</v>
      </c>
      <c r="G230" s="225">
        <v>235</v>
      </c>
      <c r="H230" s="14">
        <v>1</v>
      </c>
      <c r="I230" s="273">
        <f t="shared" si="27"/>
        <v>235</v>
      </c>
      <c r="J230" s="64" t="s">
        <v>163</v>
      </c>
      <c r="K230" s="14">
        <v>68564</v>
      </c>
      <c r="L230" s="1" t="s">
        <v>1063</v>
      </c>
      <c r="O230" s="1">
        <f>COUNTIF('Sede Med Ok'!$C:$C,'Itapuã Med OK'!C230) + COUNTIF('Barra Med OK'!$C:$C,'Itapuã Med OK'!C230) + COUNTIF('Boca do Rio Med OK'!$C:$C,'Itapuã Med OK'!C230) + COUNTIF('Brotas Med OK'!$C:$C,'Itapuã Med OK'!C230) + COUNTIF('Cabula Med OK'!$C:$C,'Itapuã Med OK'!C230) + COUNTIF('Cajazeiras Med OK'!$C:$C,'Itapuã Med OK'!C230) + COUNTIF('CH Med OK'!$C:$C,'Itapuã Med OK'!C230) + COUNTIF('Itapagipe Med OK'!$C:$C,'Itapuã Med OK'!C230) + COUNTIF('Liberdade Med OK'!$C:$C,'Itapuã Med OK'!C230) + COUNTIF('Pau da Lima Med OK'!$C:$C,'Itapuã Med OK'!C230) + COUNTIF('SCV Med OK'!$C:$C,'Itapuã Med OK'!C230) + COUNTIF('Subúrbio Med OK'!$C:$C,'Itapuã Med OK'!C230) + COUNTIF('DVIS Med OK'!$C:$C,'Itapuã Med OK'!C230) + COUNTIF('CR Med OK'!$C:$C,'Itapuã Med OK'!C230) + COUNTIF('CCZ Med OK'!$C:$C,'Itapuã Med OK'!C230) + COUNTIF('DRCA Med OK'!$C:$C,'Itapuã Med OK'!C230) + COUNTIF('SAMU Med OK'!$C:$C,'Itapuã Med OK'!C230) + COUNTIF('ESPS Med OK'!$C:$C,'Itapuã Med OK'!C230) + COUNTIF('LACEM Med OK'!$C:$C,'Itapuã Med OK'!C230)</f>
        <v>0</v>
      </c>
    </row>
    <row r="231" spans="1:15" ht="13.5" customHeight="1">
      <c r="A231" s="15" t="s">
        <v>18</v>
      </c>
      <c r="B231" s="61">
        <v>45536</v>
      </c>
      <c r="C231" s="14">
        <v>15525</v>
      </c>
      <c r="D231" s="61">
        <v>45658</v>
      </c>
      <c r="E231" s="61">
        <v>45687</v>
      </c>
      <c r="F231" s="42">
        <f t="shared" si="26"/>
        <v>30</v>
      </c>
      <c r="G231" s="225">
        <v>235</v>
      </c>
      <c r="H231" s="14">
        <v>1</v>
      </c>
      <c r="I231" s="273">
        <f t="shared" si="27"/>
        <v>235</v>
      </c>
      <c r="J231" s="64" t="s">
        <v>112</v>
      </c>
      <c r="K231" s="14">
        <v>68565</v>
      </c>
      <c r="L231" s="1" t="s">
        <v>1063</v>
      </c>
      <c r="O231" s="1">
        <f>COUNTIF('Sede Med Ok'!$C:$C,'Itapuã Med OK'!C231) + COUNTIF('Barra Med OK'!$C:$C,'Itapuã Med OK'!C231) + COUNTIF('Boca do Rio Med OK'!$C:$C,'Itapuã Med OK'!C231) + COUNTIF('Brotas Med OK'!$C:$C,'Itapuã Med OK'!C231) + COUNTIF('Cabula Med OK'!$C:$C,'Itapuã Med OK'!C231) + COUNTIF('Cajazeiras Med OK'!$C:$C,'Itapuã Med OK'!C231) + COUNTIF('CH Med OK'!$C:$C,'Itapuã Med OK'!C231) + COUNTIF('Itapagipe Med OK'!$C:$C,'Itapuã Med OK'!C231) + COUNTIF('Liberdade Med OK'!$C:$C,'Itapuã Med OK'!C231) + COUNTIF('Pau da Lima Med OK'!$C:$C,'Itapuã Med OK'!C231) + COUNTIF('SCV Med OK'!$C:$C,'Itapuã Med OK'!C231) + COUNTIF('Subúrbio Med OK'!$C:$C,'Itapuã Med OK'!C231) + COUNTIF('DVIS Med OK'!$C:$C,'Itapuã Med OK'!C231) + COUNTIF('CR Med OK'!$C:$C,'Itapuã Med OK'!C231) + COUNTIF('CCZ Med OK'!$C:$C,'Itapuã Med OK'!C231) + COUNTIF('DRCA Med OK'!$C:$C,'Itapuã Med OK'!C231) + COUNTIF('SAMU Med OK'!$C:$C,'Itapuã Med OK'!C231) + COUNTIF('ESPS Med OK'!$C:$C,'Itapuã Med OK'!C231) + COUNTIF('LACEM Med OK'!$C:$C,'Itapuã Med OK'!C231)</f>
        <v>0</v>
      </c>
    </row>
    <row r="232" spans="1:15" ht="13.5" customHeight="1">
      <c r="A232" s="15" t="s">
        <v>18</v>
      </c>
      <c r="B232" s="61">
        <v>45536</v>
      </c>
      <c r="C232" s="14">
        <v>15526</v>
      </c>
      <c r="D232" s="61">
        <v>45658</v>
      </c>
      <c r="E232" s="61">
        <v>45687</v>
      </c>
      <c r="F232" s="42">
        <f t="shared" si="26"/>
        <v>30</v>
      </c>
      <c r="G232" s="225">
        <v>235</v>
      </c>
      <c r="H232" s="14">
        <v>1</v>
      </c>
      <c r="I232" s="273">
        <f t="shared" si="27"/>
        <v>235</v>
      </c>
      <c r="J232" s="64" t="s">
        <v>440</v>
      </c>
      <c r="K232" s="14">
        <v>68565</v>
      </c>
      <c r="L232" s="1" t="s">
        <v>1063</v>
      </c>
      <c r="O232" s="1">
        <f>COUNTIF('Sede Med Ok'!$C:$C,'Itapuã Med OK'!C232) + COUNTIF('Barra Med OK'!$C:$C,'Itapuã Med OK'!C232) + COUNTIF('Boca do Rio Med OK'!$C:$C,'Itapuã Med OK'!C232) + COUNTIF('Brotas Med OK'!$C:$C,'Itapuã Med OK'!C232) + COUNTIF('Cabula Med OK'!$C:$C,'Itapuã Med OK'!C232) + COUNTIF('Cajazeiras Med OK'!$C:$C,'Itapuã Med OK'!C232) + COUNTIF('CH Med OK'!$C:$C,'Itapuã Med OK'!C232) + COUNTIF('Itapagipe Med OK'!$C:$C,'Itapuã Med OK'!C232) + COUNTIF('Liberdade Med OK'!$C:$C,'Itapuã Med OK'!C232) + COUNTIF('Pau da Lima Med OK'!$C:$C,'Itapuã Med OK'!C232) + COUNTIF('SCV Med OK'!$C:$C,'Itapuã Med OK'!C232) + COUNTIF('Subúrbio Med OK'!$C:$C,'Itapuã Med OK'!C232) + COUNTIF('DVIS Med OK'!$C:$C,'Itapuã Med OK'!C232) + COUNTIF('CR Med OK'!$C:$C,'Itapuã Med OK'!C232) + COUNTIF('CCZ Med OK'!$C:$C,'Itapuã Med OK'!C232) + COUNTIF('DRCA Med OK'!$C:$C,'Itapuã Med OK'!C232) + COUNTIF('SAMU Med OK'!$C:$C,'Itapuã Med OK'!C232) + COUNTIF('ESPS Med OK'!$C:$C,'Itapuã Med OK'!C232) + COUNTIF('LACEM Med OK'!$C:$C,'Itapuã Med OK'!C232)</f>
        <v>0</v>
      </c>
    </row>
    <row r="233" spans="1:15" ht="13.5" customHeight="1">
      <c r="A233" s="15" t="s">
        <v>18</v>
      </c>
      <c r="B233" s="61">
        <v>45536</v>
      </c>
      <c r="C233" s="14">
        <v>15519</v>
      </c>
      <c r="D233" s="61">
        <v>45658</v>
      </c>
      <c r="E233" s="61">
        <v>45687</v>
      </c>
      <c r="F233" s="42">
        <f t="shared" si="26"/>
        <v>30</v>
      </c>
      <c r="G233" s="225">
        <v>235</v>
      </c>
      <c r="H233" s="14">
        <v>1</v>
      </c>
      <c r="I233" s="273">
        <f t="shared" si="27"/>
        <v>235</v>
      </c>
      <c r="J233" s="64" t="s">
        <v>303</v>
      </c>
      <c r="K233" s="14">
        <v>68562</v>
      </c>
      <c r="L233" s="1" t="s">
        <v>1063</v>
      </c>
      <c r="O233" s="1">
        <f>COUNTIF('Sede Med Ok'!$C:$C,'Itapuã Med OK'!C233) + COUNTIF('Barra Med OK'!$C:$C,'Itapuã Med OK'!C233) + COUNTIF('Boca do Rio Med OK'!$C:$C,'Itapuã Med OK'!C233) + COUNTIF('Brotas Med OK'!$C:$C,'Itapuã Med OK'!C233) + COUNTIF('Cabula Med OK'!$C:$C,'Itapuã Med OK'!C233) + COUNTIF('Cajazeiras Med OK'!$C:$C,'Itapuã Med OK'!C233) + COUNTIF('CH Med OK'!$C:$C,'Itapuã Med OK'!C233) + COUNTIF('Itapagipe Med OK'!$C:$C,'Itapuã Med OK'!C233) + COUNTIF('Liberdade Med OK'!$C:$C,'Itapuã Med OK'!C233) + COUNTIF('Pau da Lima Med OK'!$C:$C,'Itapuã Med OK'!C233) + COUNTIF('SCV Med OK'!$C:$C,'Itapuã Med OK'!C233) + COUNTIF('Subúrbio Med OK'!$C:$C,'Itapuã Med OK'!C233) + COUNTIF('DVIS Med OK'!$C:$C,'Itapuã Med OK'!C233) + COUNTIF('CR Med OK'!$C:$C,'Itapuã Med OK'!C233) + COUNTIF('CCZ Med OK'!$C:$C,'Itapuã Med OK'!C233) + COUNTIF('DRCA Med OK'!$C:$C,'Itapuã Med OK'!C233) + COUNTIF('SAMU Med OK'!$C:$C,'Itapuã Med OK'!C233) + COUNTIF('ESPS Med OK'!$C:$C,'Itapuã Med OK'!C233) + COUNTIF('LACEM Med OK'!$C:$C,'Itapuã Med OK'!C233)</f>
        <v>0</v>
      </c>
    </row>
    <row r="234" spans="1:15" ht="13.5" customHeight="1">
      <c r="A234" s="15" t="s">
        <v>18</v>
      </c>
      <c r="B234" s="61">
        <v>45536</v>
      </c>
      <c r="C234" s="14">
        <v>15520</v>
      </c>
      <c r="D234" s="61">
        <v>45658</v>
      </c>
      <c r="E234" s="61">
        <v>45687</v>
      </c>
      <c r="F234" s="42">
        <f t="shared" si="26"/>
        <v>30</v>
      </c>
      <c r="G234" s="225">
        <v>235</v>
      </c>
      <c r="H234" s="14">
        <v>1</v>
      </c>
      <c r="I234" s="273">
        <f t="shared" si="27"/>
        <v>235</v>
      </c>
      <c r="J234" s="64" t="s">
        <v>219</v>
      </c>
      <c r="K234" s="14">
        <v>68562</v>
      </c>
      <c r="L234" s="1" t="s">
        <v>1063</v>
      </c>
      <c r="O234" s="1">
        <f>COUNTIF('Sede Med Ok'!$C:$C,'Itapuã Med OK'!C234) + COUNTIF('Barra Med OK'!$C:$C,'Itapuã Med OK'!C234) + COUNTIF('Boca do Rio Med OK'!$C:$C,'Itapuã Med OK'!C234) + COUNTIF('Brotas Med OK'!$C:$C,'Itapuã Med OK'!C234) + COUNTIF('Cabula Med OK'!$C:$C,'Itapuã Med OK'!C234) + COUNTIF('Cajazeiras Med OK'!$C:$C,'Itapuã Med OK'!C234) + COUNTIF('CH Med OK'!$C:$C,'Itapuã Med OK'!C234) + COUNTIF('Itapagipe Med OK'!$C:$C,'Itapuã Med OK'!C234) + COUNTIF('Liberdade Med OK'!$C:$C,'Itapuã Med OK'!C234) + COUNTIF('Pau da Lima Med OK'!$C:$C,'Itapuã Med OK'!C234) + COUNTIF('SCV Med OK'!$C:$C,'Itapuã Med OK'!C234) + COUNTIF('Subúrbio Med OK'!$C:$C,'Itapuã Med OK'!C234) + COUNTIF('DVIS Med OK'!$C:$C,'Itapuã Med OK'!C234) + COUNTIF('CR Med OK'!$C:$C,'Itapuã Med OK'!C234) + COUNTIF('CCZ Med OK'!$C:$C,'Itapuã Med OK'!C234) + COUNTIF('DRCA Med OK'!$C:$C,'Itapuã Med OK'!C234) + COUNTIF('SAMU Med OK'!$C:$C,'Itapuã Med OK'!C234) + COUNTIF('ESPS Med OK'!$C:$C,'Itapuã Med OK'!C234) + COUNTIF('LACEM Med OK'!$C:$C,'Itapuã Med OK'!C234)</f>
        <v>0</v>
      </c>
    </row>
    <row r="235" spans="1:15" ht="13.5" customHeight="1">
      <c r="A235" s="15" t="s">
        <v>18</v>
      </c>
      <c r="B235" s="61">
        <v>45536</v>
      </c>
      <c r="C235" s="14">
        <v>15521</v>
      </c>
      <c r="D235" s="61">
        <v>45658</v>
      </c>
      <c r="E235" s="61">
        <v>45687</v>
      </c>
      <c r="F235" s="42">
        <f t="shared" si="26"/>
        <v>30</v>
      </c>
      <c r="G235" s="225">
        <v>235</v>
      </c>
      <c r="H235" s="14">
        <v>1</v>
      </c>
      <c r="I235" s="273">
        <f t="shared" si="27"/>
        <v>235</v>
      </c>
      <c r="J235" s="64" t="s">
        <v>596</v>
      </c>
      <c r="K235" s="14">
        <v>68562</v>
      </c>
      <c r="L235" s="1" t="s">
        <v>1063</v>
      </c>
      <c r="O235" s="1">
        <f>COUNTIF('Sede Med Ok'!$C:$C,'Itapuã Med OK'!C235) + COUNTIF('Barra Med OK'!$C:$C,'Itapuã Med OK'!C235) + COUNTIF('Boca do Rio Med OK'!$C:$C,'Itapuã Med OK'!C235) + COUNTIF('Brotas Med OK'!$C:$C,'Itapuã Med OK'!C235) + COUNTIF('Cabula Med OK'!$C:$C,'Itapuã Med OK'!C235) + COUNTIF('Cajazeiras Med OK'!$C:$C,'Itapuã Med OK'!C235) + COUNTIF('CH Med OK'!$C:$C,'Itapuã Med OK'!C235) + COUNTIF('Itapagipe Med OK'!$C:$C,'Itapuã Med OK'!C235) + COUNTIF('Liberdade Med OK'!$C:$C,'Itapuã Med OK'!C235) + COUNTIF('Pau da Lima Med OK'!$C:$C,'Itapuã Med OK'!C235) + COUNTIF('SCV Med OK'!$C:$C,'Itapuã Med OK'!C235) + COUNTIF('Subúrbio Med OK'!$C:$C,'Itapuã Med OK'!C235) + COUNTIF('DVIS Med OK'!$C:$C,'Itapuã Med OK'!C235) + COUNTIF('CR Med OK'!$C:$C,'Itapuã Med OK'!C235) + COUNTIF('CCZ Med OK'!$C:$C,'Itapuã Med OK'!C235) + COUNTIF('DRCA Med OK'!$C:$C,'Itapuã Med OK'!C235) + COUNTIF('SAMU Med OK'!$C:$C,'Itapuã Med OK'!C235) + COUNTIF('ESPS Med OK'!$C:$C,'Itapuã Med OK'!C235) + COUNTIF('LACEM Med OK'!$C:$C,'Itapuã Med OK'!C235)</f>
        <v>0</v>
      </c>
    </row>
    <row r="236" spans="1:15" ht="13.5" customHeight="1">
      <c r="A236" s="15" t="s">
        <v>18</v>
      </c>
      <c r="B236" s="61">
        <v>45536</v>
      </c>
      <c r="C236" s="14">
        <v>15596</v>
      </c>
      <c r="D236" s="61">
        <v>45658</v>
      </c>
      <c r="E236" s="61">
        <v>45687</v>
      </c>
      <c r="F236" s="42">
        <f t="shared" si="26"/>
        <v>30</v>
      </c>
      <c r="G236" s="225">
        <v>235</v>
      </c>
      <c r="H236" s="14">
        <v>1</v>
      </c>
      <c r="I236" s="273">
        <f t="shared" si="27"/>
        <v>235</v>
      </c>
      <c r="J236" s="64" t="s">
        <v>195</v>
      </c>
      <c r="K236" s="14">
        <v>68556</v>
      </c>
      <c r="L236" s="1" t="s">
        <v>1063</v>
      </c>
      <c r="O236" s="1">
        <f>COUNTIF('Sede Med Ok'!$C:$C,'Itapuã Med OK'!C236) + COUNTIF('Barra Med OK'!$C:$C,'Itapuã Med OK'!C236) + COUNTIF('Boca do Rio Med OK'!$C:$C,'Itapuã Med OK'!C236) + COUNTIF('Brotas Med OK'!$C:$C,'Itapuã Med OK'!C236) + COUNTIF('Cabula Med OK'!$C:$C,'Itapuã Med OK'!C236) + COUNTIF('Cajazeiras Med OK'!$C:$C,'Itapuã Med OK'!C236) + COUNTIF('CH Med OK'!$C:$C,'Itapuã Med OK'!C236) + COUNTIF('Itapagipe Med OK'!$C:$C,'Itapuã Med OK'!C236) + COUNTIF('Liberdade Med OK'!$C:$C,'Itapuã Med OK'!C236) + COUNTIF('Pau da Lima Med OK'!$C:$C,'Itapuã Med OK'!C236) + COUNTIF('SCV Med OK'!$C:$C,'Itapuã Med OK'!C236) + COUNTIF('Subúrbio Med OK'!$C:$C,'Itapuã Med OK'!C236) + COUNTIF('DVIS Med OK'!$C:$C,'Itapuã Med OK'!C236) + COUNTIF('CR Med OK'!$C:$C,'Itapuã Med OK'!C236) + COUNTIF('CCZ Med OK'!$C:$C,'Itapuã Med OK'!C236) + COUNTIF('DRCA Med OK'!$C:$C,'Itapuã Med OK'!C236) + COUNTIF('SAMU Med OK'!$C:$C,'Itapuã Med OK'!C236) + COUNTIF('ESPS Med OK'!$C:$C,'Itapuã Med OK'!C236) + COUNTIF('LACEM Med OK'!$C:$C,'Itapuã Med OK'!C236)</f>
        <v>0</v>
      </c>
    </row>
    <row r="237" spans="1:15" ht="13.5" customHeight="1">
      <c r="A237" s="15" t="s">
        <v>18</v>
      </c>
      <c r="B237" s="61">
        <v>45536</v>
      </c>
      <c r="C237" s="14">
        <v>15513</v>
      </c>
      <c r="D237" s="61">
        <v>45658</v>
      </c>
      <c r="E237" s="61">
        <v>45687</v>
      </c>
      <c r="F237" s="42">
        <f t="shared" si="26"/>
        <v>30</v>
      </c>
      <c r="G237" s="225">
        <v>235</v>
      </c>
      <c r="H237" s="14">
        <v>1</v>
      </c>
      <c r="I237" s="273">
        <f t="shared" si="27"/>
        <v>235</v>
      </c>
      <c r="J237" s="64" t="s">
        <v>210</v>
      </c>
      <c r="K237" s="14">
        <v>68556</v>
      </c>
      <c r="L237" s="1" t="s">
        <v>1063</v>
      </c>
      <c r="O237" s="1">
        <f>COUNTIF('Sede Med Ok'!$C:$C,'Itapuã Med OK'!C237) + COUNTIF('Barra Med OK'!$C:$C,'Itapuã Med OK'!C237) + COUNTIF('Boca do Rio Med OK'!$C:$C,'Itapuã Med OK'!C237) + COUNTIF('Brotas Med OK'!$C:$C,'Itapuã Med OK'!C237) + COUNTIF('Cabula Med OK'!$C:$C,'Itapuã Med OK'!C237) + COUNTIF('Cajazeiras Med OK'!$C:$C,'Itapuã Med OK'!C237) + COUNTIF('CH Med OK'!$C:$C,'Itapuã Med OK'!C237) + COUNTIF('Itapagipe Med OK'!$C:$C,'Itapuã Med OK'!C237) + COUNTIF('Liberdade Med OK'!$C:$C,'Itapuã Med OK'!C237) + COUNTIF('Pau da Lima Med OK'!$C:$C,'Itapuã Med OK'!C237) + COUNTIF('SCV Med OK'!$C:$C,'Itapuã Med OK'!C237) + COUNTIF('Subúrbio Med OK'!$C:$C,'Itapuã Med OK'!C237) + COUNTIF('DVIS Med OK'!$C:$C,'Itapuã Med OK'!C237) + COUNTIF('CR Med OK'!$C:$C,'Itapuã Med OK'!C237) + COUNTIF('CCZ Med OK'!$C:$C,'Itapuã Med OK'!C237) + COUNTIF('DRCA Med OK'!$C:$C,'Itapuã Med OK'!C237) + COUNTIF('SAMU Med OK'!$C:$C,'Itapuã Med OK'!C237) + COUNTIF('ESPS Med OK'!$C:$C,'Itapuã Med OK'!C237) + COUNTIF('LACEM Med OK'!$C:$C,'Itapuã Med OK'!C237)</f>
        <v>0</v>
      </c>
    </row>
    <row r="238" spans="1:15" ht="13.5" customHeight="1">
      <c r="A238" s="15" t="s">
        <v>18</v>
      </c>
      <c r="B238" s="61">
        <v>45536</v>
      </c>
      <c r="C238" s="14">
        <v>15514</v>
      </c>
      <c r="D238" s="61">
        <v>45658</v>
      </c>
      <c r="E238" s="61">
        <v>45687</v>
      </c>
      <c r="F238" s="42">
        <f t="shared" si="26"/>
        <v>30</v>
      </c>
      <c r="G238" s="225">
        <v>235</v>
      </c>
      <c r="H238" s="14">
        <v>1</v>
      </c>
      <c r="I238" s="273">
        <f t="shared" si="27"/>
        <v>235</v>
      </c>
      <c r="J238" s="64" t="s">
        <v>217</v>
      </c>
      <c r="K238" s="14">
        <v>68556</v>
      </c>
      <c r="L238" s="1" t="s">
        <v>1063</v>
      </c>
      <c r="O238" s="1">
        <f>COUNTIF('Sede Med Ok'!$C:$C,'Itapuã Med OK'!C238) + COUNTIF('Barra Med OK'!$C:$C,'Itapuã Med OK'!C238) + COUNTIF('Boca do Rio Med OK'!$C:$C,'Itapuã Med OK'!C238) + COUNTIF('Brotas Med OK'!$C:$C,'Itapuã Med OK'!C238) + COUNTIF('Cabula Med OK'!$C:$C,'Itapuã Med OK'!C238) + COUNTIF('Cajazeiras Med OK'!$C:$C,'Itapuã Med OK'!C238) + COUNTIF('CH Med OK'!$C:$C,'Itapuã Med OK'!C238) + COUNTIF('Itapagipe Med OK'!$C:$C,'Itapuã Med OK'!C238) + COUNTIF('Liberdade Med OK'!$C:$C,'Itapuã Med OK'!C238) + COUNTIF('Pau da Lima Med OK'!$C:$C,'Itapuã Med OK'!C238) + COUNTIF('SCV Med OK'!$C:$C,'Itapuã Med OK'!C238) + COUNTIF('Subúrbio Med OK'!$C:$C,'Itapuã Med OK'!C238) + COUNTIF('DVIS Med OK'!$C:$C,'Itapuã Med OK'!C238) + COUNTIF('CR Med OK'!$C:$C,'Itapuã Med OK'!C238) + COUNTIF('CCZ Med OK'!$C:$C,'Itapuã Med OK'!C238) + COUNTIF('DRCA Med OK'!$C:$C,'Itapuã Med OK'!C238) + COUNTIF('SAMU Med OK'!$C:$C,'Itapuã Med OK'!C238) + COUNTIF('ESPS Med OK'!$C:$C,'Itapuã Med OK'!C238) + COUNTIF('LACEM Med OK'!$C:$C,'Itapuã Med OK'!C238)</f>
        <v>0</v>
      </c>
    </row>
    <row r="239" spans="1:15" ht="13.5" customHeight="1">
      <c r="A239" s="15" t="s">
        <v>18</v>
      </c>
      <c r="B239" s="61">
        <v>45536</v>
      </c>
      <c r="C239" s="14">
        <v>15515</v>
      </c>
      <c r="D239" s="61">
        <v>45658</v>
      </c>
      <c r="E239" s="61">
        <v>45687</v>
      </c>
      <c r="F239" s="42">
        <f t="shared" si="26"/>
        <v>30</v>
      </c>
      <c r="G239" s="225">
        <v>235</v>
      </c>
      <c r="H239" s="14">
        <v>1</v>
      </c>
      <c r="I239" s="273">
        <f t="shared" si="27"/>
        <v>235</v>
      </c>
      <c r="J239" s="64" t="s">
        <v>194</v>
      </c>
      <c r="K239" s="14">
        <v>68557</v>
      </c>
      <c r="L239" s="1" t="s">
        <v>1063</v>
      </c>
      <c r="O239" s="1">
        <f>COUNTIF('Sede Med Ok'!$C:$C,'Itapuã Med OK'!C239) + COUNTIF('Barra Med OK'!$C:$C,'Itapuã Med OK'!C239) + COUNTIF('Boca do Rio Med OK'!$C:$C,'Itapuã Med OK'!C239) + COUNTIF('Brotas Med OK'!$C:$C,'Itapuã Med OK'!C239) + COUNTIF('Cabula Med OK'!$C:$C,'Itapuã Med OK'!C239) + COUNTIF('Cajazeiras Med OK'!$C:$C,'Itapuã Med OK'!C239) + COUNTIF('CH Med OK'!$C:$C,'Itapuã Med OK'!C239) + COUNTIF('Itapagipe Med OK'!$C:$C,'Itapuã Med OK'!C239) + COUNTIF('Liberdade Med OK'!$C:$C,'Itapuã Med OK'!C239) + COUNTIF('Pau da Lima Med OK'!$C:$C,'Itapuã Med OK'!C239) + COUNTIF('SCV Med OK'!$C:$C,'Itapuã Med OK'!C239) + COUNTIF('Subúrbio Med OK'!$C:$C,'Itapuã Med OK'!C239) + COUNTIF('DVIS Med OK'!$C:$C,'Itapuã Med OK'!C239) + COUNTIF('CR Med OK'!$C:$C,'Itapuã Med OK'!C239) + COUNTIF('CCZ Med OK'!$C:$C,'Itapuã Med OK'!C239) + COUNTIF('DRCA Med OK'!$C:$C,'Itapuã Med OK'!C239) + COUNTIF('SAMU Med OK'!$C:$C,'Itapuã Med OK'!C239) + COUNTIF('ESPS Med OK'!$C:$C,'Itapuã Med OK'!C239) + COUNTIF('LACEM Med OK'!$C:$C,'Itapuã Med OK'!C239)</f>
        <v>0</v>
      </c>
    </row>
    <row r="240" spans="1:15" ht="13.5" customHeight="1">
      <c r="A240" s="15" t="s">
        <v>18</v>
      </c>
      <c r="B240" s="61">
        <v>45536</v>
      </c>
      <c r="C240" s="14">
        <v>15516</v>
      </c>
      <c r="D240" s="61">
        <v>45658</v>
      </c>
      <c r="E240" s="61">
        <v>45687</v>
      </c>
      <c r="F240" s="114">
        <f t="shared" si="26"/>
        <v>30</v>
      </c>
      <c r="G240" s="225">
        <v>235</v>
      </c>
      <c r="H240" s="14">
        <v>1</v>
      </c>
      <c r="I240" s="273">
        <f t="shared" si="27"/>
        <v>235</v>
      </c>
      <c r="J240" s="64" t="s">
        <v>189</v>
      </c>
      <c r="K240" s="14">
        <v>68557</v>
      </c>
      <c r="L240" s="1" t="s">
        <v>1063</v>
      </c>
      <c r="O240" s="1">
        <f>COUNTIF('Sede Med Ok'!$C:$C,'Itapuã Med OK'!C240) + COUNTIF('Barra Med OK'!$C:$C,'Itapuã Med OK'!C240) + COUNTIF('Boca do Rio Med OK'!$C:$C,'Itapuã Med OK'!C240) + COUNTIF('Brotas Med OK'!$C:$C,'Itapuã Med OK'!C240) + COUNTIF('Cabula Med OK'!$C:$C,'Itapuã Med OK'!C240) + COUNTIF('Cajazeiras Med OK'!$C:$C,'Itapuã Med OK'!C240) + COUNTIF('CH Med OK'!$C:$C,'Itapuã Med OK'!C240) + COUNTIF('Itapagipe Med OK'!$C:$C,'Itapuã Med OK'!C240) + COUNTIF('Liberdade Med OK'!$C:$C,'Itapuã Med OK'!C240) + COUNTIF('Pau da Lima Med OK'!$C:$C,'Itapuã Med OK'!C240) + COUNTIF('SCV Med OK'!$C:$C,'Itapuã Med OK'!C240) + COUNTIF('Subúrbio Med OK'!$C:$C,'Itapuã Med OK'!C240) + COUNTIF('DVIS Med OK'!$C:$C,'Itapuã Med OK'!C240) + COUNTIF('CR Med OK'!$C:$C,'Itapuã Med OK'!C240) + COUNTIF('CCZ Med OK'!$C:$C,'Itapuã Med OK'!C240) + COUNTIF('DRCA Med OK'!$C:$C,'Itapuã Med OK'!C240) + COUNTIF('SAMU Med OK'!$C:$C,'Itapuã Med OK'!C240) + COUNTIF('ESPS Med OK'!$C:$C,'Itapuã Med OK'!C240) + COUNTIF('LACEM Med OK'!$C:$C,'Itapuã Med OK'!C240)</f>
        <v>0</v>
      </c>
    </row>
    <row r="241" spans="1:15" ht="13.5" customHeight="1">
      <c r="A241" s="15" t="s">
        <v>18</v>
      </c>
      <c r="B241" s="61">
        <v>45536</v>
      </c>
      <c r="C241" s="14">
        <v>15517</v>
      </c>
      <c r="D241" s="61">
        <v>45658</v>
      </c>
      <c r="E241" s="61">
        <v>45687</v>
      </c>
      <c r="F241" s="114">
        <f t="shared" si="26"/>
        <v>30</v>
      </c>
      <c r="G241" s="225">
        <v>235</v>
      </c>
      <c r="H241" s="14">
        <v>1</v>
      </c>
      <c r="I241" s="273">
        <f t="shared" si="27"/>
        <v>235</v>
      </c>
      <c r="J241" s="64" t="s">
        <v>278</v>
      </c>
      <c r="K241" s="14">
        <v>68557</v>
      </c>
      <c r="L241" s="1" t="s">
        <v>1063</v>
      </c>
      <c r="O241" s="1">
        <f>COUNTIF('Sede Med Ok'!$C:$C,'Itapuã Med OK'!C241) + COUNTIF('Barra Med OK'!$C:$C,'Itapuã Med OK'!C241) + COUNTIF('Boca do Rio Med OK'!$C:$C,'Itapuã Med OK'!C241) + COUNTIF('Brotas Med OK'!$C:$C,'Itapuã Med OK'!C241) + COUNTIF('Cabula Med OK'!$C:$C,'Itapuã Med OK'!C241) + COUNTIF('Cajazeiras Med OK'!$C:$C,'Itapuã Med OK'!C241) + COUNTIF('CH Med OK'!$C:$C,'Itapuã Med OK'!C241) + COUNTIF('Itapagipe Med OK'!$C:$C,'Itapuã Med OK'!C241) + COUNTIF('Liberdade Med OK'!$C:$C,'Itapuã Med OK'!C241) + COUNTIF('Pau da Lima Med OK'!$C:$C,'Itapuã Med OK'!C241) + COUNTIF('SCV Med OK'!$C:$C,'Itapuã Med OK'!C241) + COUNTIF('Subúrbio Med OK'!$C:$C,'Itapuã Med OK'!C241) + COUNTIF('DVIS Med OK'!$C:$C,'Itapuã Med OK'!C241) + COUNTIF('CR Med OK'!$C:$C,'Itapuã Med OK'!C241) + COUNTIF('CCZ Med OK'!$C:$C,'Itapuã Med OK'!C241) + COUNTIF('DRCA Med OK'!$C:$C,'Itapuã Med OK'!C241) + COUNTIF('SAMU Med OK'!$C:$C,'Itapuã Med OK'!C241) + COUNTIF('ESPS Med OK'!$C:$C,'Itapuã Med OK'!C241) + COUNTIF('LACEM Med OK'!$C:$C,'Itapuã Med OK'!C241)</f>
        <v>0</v>
      </c>
    </row>
    <row r="242" spans="1:15" ht="13.5" customHeight="1">
      <c r="A242" s="15" t="s">
        <v>18</v>
      </c>
      <c r="B242" s="61">
        <v>45568</v>
      </c>
      <c r="C242" s="14">
        <v>15776</v>
      </c>
      <c r="D242" s="61">
        <v>45658</v>
      </c>
      <c r="E242" s="61">
        <v>45687</v>
      </c>
      <c r="F242" s="114">
        <f t="shared" ref="F242:F243" si="28">(E242-D242)+1</f>
        <v>30</v>
      </c>
      <c r="G242" s="225">
        <v>235</v>
      </c>
      <c r="H242" s="14">
        <v>1</v>
      </c>
      <c r="I242" s="273">
        <f t="shared" si="27"/>
        <v>235</v>
      </c>
      <c r="J242" s="64" t="s">
        <v>336</v>
      </c>
      <c r="K242" s="14">
        <v>68757</v>
      </c>
      <c r="L242" s="1" t="s">
        <v>1063</v>
      </c>
      <c r="O242" s="1">
        <f>COUNTIF('Sede Med Ok'!$C:$C,'Itapuã Med OK'!C242) + COUNTIF('Barra Med OK'!$C:$C,'Itapuã Med OK'!C242) + COUNTIF('Boca do Rio Med OK'!$C:$C,'Itapuã Med OK'!C242) + COUNTIF('Brotas Med OK'!$C:$C,'Itapuã Med OK'!C242) + COUNTIF('Cabula Med OK'!$C:$C,'Itapuã Med OK'!C242) + COUNTIF('Cajazeiras Med OK'!$C:$C,'Itapuã Med OK'!C242) + COUNTIF('CH Med OK'!$C:$C,'Itapuã Med OK'!C242) + COUNTIF('Itapagipe Med OK'!$C:$C,'Itapuã Med OK'!C242) + COUNTIF('Liberdade Med OK'!$C:$C,'Itapuã Med OK'!C242) + COUNTIF('Pau da Lima Med OK'!$C:$C,'Itapuã Med OK'!C242) + COUNTIF('SCV Med OK'!$C:$C,'Itapuã Med OK'!C242) + COUNTIF('Subúrbio Med OK'!$C:$C,'Itapuã Med OK'!C242) + COUNTIF('DVIS Med OK'!$C:$C,'Itapuã Med OK'!C242) + COUNTIF('CR Med OK'!$C:$C,'Itapuã Med OK'!C242) + COUNTIF('CCZ Med OK'!$C:$C,'Itapuã Med OK'!C242) + COUNTIF('DRCA Med OK'!$C:$C,'Itapuã Med OK'!C242) + COUNTIF('SAMU Med OK'!$C:$C,'Itapuã Med OK'!C242) + COUNTIF('ESPS Med OK'!$C:$C,'Itapuã Med OK'!C242) + COUNTIF('LACEM Med OK'!$C:$C,'Itapuã Med OK'!C242)</f>
        <v>0</v>
      </c>
    </row>
    <row r="243" spans="1:15" ht="13.5" customHeight="1">
      <c r="A243" s="15" t="s">
        <v>18</v>
      </c>
      <c r="B243" s="61">
        <v>45568</v>
      </c>
      <c r="C243" s="14">
        <v>15777</v>
      </c>
      <c r="D243" s="61">
        <v>45658</v>
      </c>
      <c r="E243" s="61">
        <v>45687</v>
      </c>
      <c r="F243" s="114">
        <f t="shared" si="28"/>
        <v>30</v>
      </c>
      <c r="G243" s="225">
        <v>235</v>
      </c>
      <c r="H243" s="14">
        <v>1</v>
      </c>
      <c r="I243" s="273">
        <f t="shared" si="27"/>
        <v>235</v>
      </c>
      <c r="J243" s="64" t="s">
        <v>335</v>
      </c>
      <c r="K243" s="14">
        <v>68757</v>
      </c>
      <c r="L243" s="1" t="s">
        <v>1063</v>
      </c>
      <c r="O243" s="1">
        <f>COUNTIF('Sede Med Ok'!$C:$C,'Itapuã Med OK'!C243) + COUNTIF('Barra Med OK'!$C:$C,'Itapuã Med OK'!C243) + COUNTIF('Boca do Rio Med OK'!$C:$C,'Itapuã Med OK'!C243) + COUNTIF('Brotas Med OK'!$C:$C,'Itapuã Med OK'!C243) + COUNTIF('Cabula Med OK'!$C:$C,'Itapuã Med OK'!C243) + COUNTIF('Cajazeiras Med OK'!$C:$C,'Itapuã Med OK'!C243) + COUNTIF('CH Med OK'!$C:$C,'Itapuã Med OK'!C243) + COUNTIF('Itapagipe Med OK'!$C:$C,'Itapuã Med OK'!C243) + COUNTIF('Liberdade Med OK'!$C:$C,'Itapuã Med OK'!C243) + COUNTIF('Pau da Lima Med OK'!$C:$C,'Itapuã Med OK'!C243) + COUNTIF('SCV Med OK'!$C:$C,'Itapuã Med OK'!C243) + COUNTIF('Subúrbio Med OK'!$C:$C,'Itapuã Med OK'!C243) + COUNTIF('DVIS Med OK'!$C:$C,'Itapuã Med OK'!C243) + COUNTIF('CR Med OK'!$C:$C,'Itapuã Med OK'!C243) + COUNTIF('CCZ Med OK'!$C:$C,'Itapuã Med OK'!C243) + COUNTIF('DRCA Med OK'!$C:$C,'Itapuã Med OK'!C243) + COUNTIF('SAMU Med OK'!$C:$C,'Itapuã Med OK'!C243) + COUNTIF('ESPS Med OK'!$C:$C,'Itapuã Med OK'!C243) + COUNTIF('LACEM Med OK'!$C:$C,'Itapuã Med OK'!C243)</f>
        <v>0</v>
      </c>
    </row>
    <row r="244" spans="1:15" ht="13.5" customHeight="1">
      <c r="A244" s="15"/>
      <c r="B244" s="14"/>
      <c r="C244" s="14"/>
      <c r="D244" s="66"/>
      <c r="E244" s="66"/>
      <c r="F244" s="42"/>
      <c r="G244" s="68"/>
      <c r="H244" s="15"/>
      <c r="I244" s="272"/>
      <c r="J244" s="64"/>
      <c r="K244" s="15"/>
      <c r="O244" s="1">
        <f>COUNTIF('Sede Med Ok'!$C:$C,'Itapuã Med OK'!C244) + COUNTIF('Barra Med OK'!$C:$C,'Itapuã Med OK'!C244) + COUNTIF('Boca do Rio Med OK'!$C:$C,'Itapuã Med OK'!C244) + COUNTIF('Brotas Med OK'!$C:$C,'Itapuã Med OK'!C244) + COUNTIF('Cabula Med OK'!$C:$C,'Itapuã Med OK'!C244) + COUNTIF('Cajazeiras Med OK'!$C:$C,'Itapuã Med OK'!C244) + COUNTIF('CH Med OK'!$C:$C,'Itapuã Med OK'!C244) + COUNTIF('Itapagipe Med OK'!$C:$C,'Itapuã Med OK'!C244) + COUNTIF('Liberdade Med OK'!$C:$C,'Itapuã Med OK'!C244) + COUNTIF('Pau da Lima Med OK'!$C:$C,'Itapuã Med OK'!C244) + COUNTIF('SCV Med OK'!$C:$C,'Itapuã Med OK'!C244) + COUNTIF('Subúrbio Med OK'!$C:$C,'Itapuã Med OK'!C244) + COUNTIF('DVIS Med OK'!$C:$C,'Itapuã Med OK'!C244) + COUNTIF('CR Med OK'!$C:$C,'Itapuã Med OK'!C244) + COUNTIF('CCZ Med OK'!$C:$C,'Itapuã Med OK'!C244) + COUNTIF('DRCA Med OK'!$C:$C,'Itapuã Med OK'!C244) + COUNTIF('SAMU Med OK'!$C:$C,'Itapuã Med OK'!C244) + COUNTIF('ESPS Med OK'!$C:$C,'Itapuã Med OK'!C244) + COUNTIF('LACEM Med OK'!$C:$C,'Itapuã Med OK'!C244)</f>
        <v>0</v>
      </c>
    </row>
    <row r="245" spans="1:15" ht="13.5" customHeight="1">
      <c r="A245" s="38" t="s">
        <v>595</v>
      </c>
      <c r="B245" s="10"/>
      <c r="C245" s="10"/>
      <c r="D245" s="36"/>
      <c r="E245" s="36"/>
      <c r="F245" s="37"/>
      <c r="G245" s="271"/>
      <c r="H245" s="11">
        <f>SUM(H228:H244)</f>
        <v>16</v>
      </c>
      <c r="I245" s="269">
        <f>SUM(I228:I244)</f>
        <v>3760</v>
      </c>
      <c r="J245" s="35"/>
      <c r="K245" s="35"/>
      <c r="O245" s="1">
        <f>COUNTIF('Sede Med Ok'!$C:$C,'Itapuã Med OK'!C245) + COUNTIF('Barra Med OK'!$C:$C,'Itapuã Med OK'!C245) + COUNTIF('Boca do Rio Med OK'!$C:$C,'Itapuã Med OK'!C245) + COUNTIF('Brotas Med OK'!$C:$C,'Itapuã Med OK'!C245) + COUNTIF('Cabula Med OK'!$C:$C,'Itapuã Med OK'!C245) + COUNTIF('Cajazeiras Med OK'!$C:$C,'Itapuã Med OK'!C245) + COUNTIF('CH Med OK'!$C:$C,'Itapuã Med OK'!C245) + COUNTIF('Itapagipe Med OK'!$C:$C,'Itapuã Med OK'!C245) + COUNTIF('Liberdade Med OK'!$C:$C,'Itapuã Med OK'!C245) + COUNTIF('Pau da Lima Med OK'!$C:$C,'Itapuã Med OK'!C245) + COUNTIF('SCV Med OK'!$C:$C,'Itapuã Med OK'!C245) + COUNTIF('Subúrbio Med OK'!$C:$C,'Itapuã Med OK'!C245) + COUNTIF('DVIS Med OK'!$C:$C,'Itapuã Med OK'!C245) + COUNTIF('CR Med OK'!$C:$C,'Itapuã Med OK'!C245) + COUNTIF('CCZ Med OK'!$C:$C,'Itapuã Med OK'!C245) + COUNTIF('DRCA Med OK'!$C:$C,'Itapuã Med OK'!C245) + COUNTIF('SAMU Med OK'!$C:$C,'Itapuã Med OK'!C245) + COUNTIF('ESPS Med OK'!$C:$C,'Itapuã Med OK'!C245) + COUNTIF('LACEM Med OK'!$C:$C,'Itapuã Med OK'!C245)</f>
        <v>0</v>
      </c>
    </row>
    <row r="246" spans="1:15" ht="13.5" customHeight="1">
      <c r="A246" s="548" t="s">
        <v>1085</v>
      </c>
      <c r="B246" s="549"/>
      <c r="C246" s="549"/>
      <c r="D246" s="549"/>
      <c r="E246" s="549"/>
      <c r="F246" s="549"/>
      <c r="G246" s="549"/>
      <c r="H246" s="549"/>
      <c r="I246" s="549"/>
      <c r="J246" s="549"/>
      <c r="K246" s="549"/>
      <c r="O246" s="1">
        <f>COUNTIF('Sede Med Ok'!$C:$C,'Itapuã Med OK'!C246) + COUNTIF('Barra Med OK'!$C:$C,'Itapuã Med OK'!C246) + COUNTIF('Boca do Rio Med OK'!$C:$C,'Itapuã Med OK'!C246) + COUNTIF('Brotas Med OK'!$C:$C,'Itapuã Med OK'!C246) + COUNTIF('Cabula Med OK'!$C:$C,'Itapuã Med OK'!C246) + COUNTIF('Cajazeiras Med OK'!$C:$C,'Itapuã Med OK'!C246) + COUNTIF('CH Med OK'!$C:$C,'Itapuã Med OK'!C246) + COUNTIF('Itapagipe Med OK'!$C:$C,'Itapuã Med OK'!C246) + COUNTIF('Liberdade Med OK'!$C:$C,'Itapuã Med OK'!C246) + COUNTIF('Pau da Lima Med OK'!$C:$C,'Itapuã Med OK'!C246) + COUNTIF('SCV Med OK'!$C:$C,'Itapuã Med OK'!C246) + COUNTIF('Subúrbio Med OK'!$C:$C,'Itapuã Med OK'!C246) + COUNTIF('DVIS Med OK'!$C:$C,'Itapuã Med OK'!C246) + COUNTIF('CR Med OK'!$C:$C,'Itapuã Med OK'!C246) + COUNTIF('CCZ Med OK'!$C:$C,'Itapuã Med OK'!C246) + COUNTIF('DRCA Med OK'!$C:$C,'Itapuã Med OK'!C246) + COUNTIF('SAMU Med OK'!$C:$C,'Itapuã Med OK'!C246) + COUNTIF('ESPS Med OK'!$C:$C,'Itapuã Med OK'!C246) + COUNTIF('LACEM Med OK'!$C:$C,'Itapuã Med OK'!C246)</f>
        <v>0</v>
      </c>
    </row>
    <row r="247" spans="1:15" ht="13.5" customHeight="1">
      <c r="A247" s="15" t="s">
        <v>22</v>
      </c>
      <c r="B247" s="61">
        <v>45536</v>
      </c>
      <c r="C247" s="14">
        <v>15634</v>
      </c>
      <c r="D247" s="61">
        <v>45658</v>
      </c>
      <c r="E247" s="61">
        <v>45687</v>
      </c>
      <c r="F247" s="42">
        <f t="shared" ref="F247:F262" si="29">(E247-D247)+1</f>
        <v>30</v>
      </c>
      <c r="G247" s="225">
        <v>210</v>
      </c>
      <c r="H247" s="14">
        <v>1</v>
      </c>
      <c r="I247" s="273">
        <f t="shared" ref="I247:I262" si="30">G247/30*H247*F247</f>
        <v>210</v>
      </c>
      <c r="J247" s="64" t="s">
        <v>594</v>
      </c>
      <c r="K247" s="14">
        <v>68753</v>
      </c>
      <c r="O247" s="1">
        <f>COUNTIF('Sede Med Ok'!$C:$C,'Itapuã Med OK'!C247) + COUNTIF('Barra Med OK'!$C:$C,'Itapuã Med OK'!C247) + COUNTIF('Boca do Rio Med OK'!$C:$C,'Itapuã Med OK'!C247) + COUNTIF('Brotas Med OK'!$C:$C,'Itapuã Med OK'!C247) + COUNTIF('Cabula Med OK'!$C:$C,'Itapuã Med OK'!C247) + COUNTIF('Cajazeiras Med OK'!$C:$C,'Itapuã Med OK'!C247) + COUNTIF('CH Med OK'!$C:$C,'Itapuã Med OK'!C247) + COUNTIF('Itapagipe Med OK'!$C:$C,'Itapuã Med OK'!C247) + COUNTIF('Liberdade Med OK'!$C:$C,'Itapuã Med OK'!C247) + COUNTIF('Pau da Lima Med OK'!$C:$C,'Itapuã Med OK'!C247) + COUNTIF('SCV Med OK'!$C:$C,'Itapuã Med OK'!C247) + COUNTIF('Subúrbio Med OK'!$C:$C,'Itapuã Med OK'!C247) + COUNTIF('DVIS Med OK'!$C:$C,'Itapuã Med OK'!C247) + COUNTIF('CR Med OK'!$C:$C,'Itapuã Med OK'!C247) + COUNTIF('CCZ Med OK'!$C:$C,'Itapuã Med OK'!C247) + COUNTIF('DRCA Med OK'!$C:$C,'Itapuã Med OK'!C247) + COUNTIF('SAMU Med OK'!$C:$C,'Itapuã Med OK'!C247) + COUNTIF('ESPS Med OK'!$C:$C,'Itapuã Med OK'!C247) + COUNTIF('LACEM Med OK'!$C:$C,'Itapuã Med OK'!C247)</f>
        <v>0</v>
      </c>
    </row>
    <row r="248" spans="1:15" ht="13.5" customHeight="1">
      <c r="A248" s="15" t="s">
        <v>22</v>
      </c>
      <c r="B248" s="61">
        <v>45536</v>
      </c>
      <c r="C248" s="14">
        <v>15635</v>
      </c>
      <c r="D248" s="61">
        <v>45658</v>
      </c>
      <c r="E248" s="61">
        <v>45687</v>
      </c>
      <c r="F248" s="42">
        <f t="shared" si="29"/>
        <v>30</v>
      </c>
      <c r="G248" s="225">
        <v>210</v>
      </c>
      <c r="H248" s="14">
        <v>1</v>
      </c>
      <c r="I248" s="273">
        <f t="shared" si="30"/>
        <v>210</v>
      </c>
      <c r="J248" s="64" t="s">
        <v>593</v>
      </c>
      <c r="K248" s="14">
        <v>68753</v>
      </c>
      <c r="O248" s="1">
        <f>COUNTIF('Sede Med Ok'!$C:$C,'Itapuã Med OK'!C248) + COUNTIF('Barra Med OK'!$C:$C,'Itapuã Med OK'!C248) + COUNTIF('Boca do Rio Med OK'!$C:$C,'Itapuã Med OK'!C248) + COUNTIF('Brotas Med OK'!$C:$C,'Itapuã Med OK'!C248) + COUNTIF('Cabula Med OK'!$C:$C,'Itapuã Med OK'!C248) + COUNTIF('Cajazeiras Med OK'!$C:$C,'Itapuã Med OK'!C248) + COUNTIF('CH Med OK'!$C:$C,'Itapuã Med OK'!C248) + COUNTIF('Itapagipe Med OK'!$C:$C,'Itapuã Med OK'!C248) + COUNTIF('Liberdade Med OK'!$C:$C,'Itapuã Med OK'!C248) + COUNTIF('Pau da Lima Med OK'!$C:$C,'Itapuã Med OK'!C248) + COUNTIF('SCV Med OK'!$C:$C,'Itapuã Med OK'!C248) + COUNTIF('Subúrbio Med OK'!$C:$C,'Itapuã Med OK'!C248) + COUNTIF('DVIS Med OK'!$C:$C,'Itapuã Med OK'!C248) + COUNTIF('CR Med OK'!$C:$C,'Itapuã Med OK'!C248) + COUNTIF('CCZ Med OK'!$C:$C,'Itapuã Med OK'!C248) + COUNTIF('DRCA Med OK'!$C:$C,'Itapuã Med OK'!C248) + COUNTIF('SAMU Med OK'!$C:$C,'Itapuã Med OK'!C248) + COUNTIF('ESPS Med OK'!$C:$C,'Itapuã Med OK'!C248) + COUNTIF('LACEM Med OK'!$C:$C,'Itapuã Med OK'!C248)</f>
        <v>0</v>
      </c>
    </row>
    <row r="249" spans="1:15" ht="13.5" customHeight="1">
      <c r="A249" s="15" t="s">
        <v>22</v>
      </c>
      <c r="B249" s="61">
        <v>45536</v>
      </c>
      <c r="C249" s="14">
        <v>15636</v>
      </c>
      <c r="D249" s="61">
        <v>45658</v>
      </c>
      <c r="E249" s="61">
        <v>45687</v>
      </c>
      <c r="F249" s="42">
        <f t="shared" si="29"/>
        <v>30</v>
      </c>
      <c r="G249" s="225">
        <v>210</v>
      </c>
      <c r="H249" s="14">
        <v>1</v>
      </c>
      <c r="I249" s="273">
        <f t="shared" si="30"/>
        <v>210</v>
      </c>
      <c r="J249" s="64" t="s">
        <v>262</v>
      </c>
      <c r="K249" s="14">
        <v>68753</v>
      </c>
      <c r="O249" s="1">
        <f>COUNTIF('Sede Med Ok'!$C:$C,'Itapuã Med OK'!C249) + COUNTIF('Barra Med OK'!$C:$C,'Itapuã Med OK'!C249) + COUNTIF('Boca do Rio Med OK'!$C:$C,'Itapuã Med OK'!C249) + COUNTIF('Brotas Med OK'!$C:$C,'Itapuã Med OK'!C249) + COUNTIF('Cabula Med OK'!$C:$C,'Itapuã Med OK'!C249) + COUNTIF('Cajazeiras Med OK'!$C:$C,'Itapuã Med OK'!C249) + COUNTIF('CH Med OK'!$C:$C,'Itapuã Med OK'!C249) + COUNTIF('Itapagipe Med OK'!$C:$C,'Itapuã Med OK'!C249) + COUNTIF('Liberdade Med OK'!$C:$C,'Itapuã Med OK'!C249) + COUNTIF('Pau da Lima Med OK'!$C:$C,'Itapuã Med OK'!C249) + COUNTIF('SCV Med OK'!$C:$C,'Itapuã Med OK'!C249) + COUNTIF('Subúrbio Med OK'!$C:$C,'Itapuã Med OK'!C249) + COUNTIF('DVIS Med OK'!$C:$C,'Itapuã Med OK'!C249) + COUNTIF('CR Med OK'!$C:$C,'Itapuã Med OK'!C249) + COUNTIF('CCZ Med OK'!$C:$C,'Itapuã Med OK'!C249) + COUNTIF('DRCA Med OK'!$C:$C,'Itapuã Med OK'!C249) + COUNTIF('SAMU Med OK'!$C:$C,'Itapuã Med OK'!C249) + COUNTIF('ESPS Med OK'!$C:$C,'Itapuã Med OK'!C249) + COUNTIF('LACEM Med OK'!$C:$C,'Itapuã Med OK'!C249)</f>
        <v>0</v>
      </c>
    </row>
    <row r="250" spans="1:15" ht="13.5" customHeight="1">
      <c r="A250" s="15" t="s">
        <v>22</v>
      </c>
      <c r="B250" s="61">
        <v>45536</v>
      </c>
      <c r="C250" s="14">
        <v>15637</v>
      </c>
      <c r="D250" s="61">
        <v>45658</v>
      </c>
      <c r="E250" s="61">
        <v>45687</v>
      </c>
      <c r="F250" s="42">
        <f t="shared" si="29"/>
        <v>30</v>
      </c>
      <c r="G250" s="225">
        <v>210</v>
      </c>
      <c r="H250" s="14">
        <v>1</v>
      </c>
      <c r="I250" s="273">
        <f t="shared" si="30"/>
        <v>210</v>
      </c>
      <c r="J250" s="64" t="s">
        <v>194</v>
      </c>
      <c r="K250" s="14">
        <v>68753</v>
      </c>
      <c r="O250" s="1">
        <f>COUNTIF('Sede Med Ok'!$C:$C,'Itapuã Med OK'!C250) + COUNTIF('Barra Med OK'!$C:$C,'Itapuã Med OK'!C250) + COUNTIF('Boca do Rio Med OK'!$C:$C,'Itapuã Med OK'!C250) + COUNTIF('Brotas Med OK'!$C:$C,'Itapuã Med OK'!C250) + COUNTIF('Cabula Med OK'!$C:$C,'Itapuã Med OK'!C250) + COUNTIF('Cajazeiras Med OK'!$C:$C,'Itapuã Med OK'!C250) + COUNTIF('CH Med OK'!$C:$C,'Itapuã Med OK'!C250) + COUNTIF('Itapagipe Med OK'!$C:$C,'Itapuã Med OK'!C250) + COUNTIF('Liberdade Med OK'!$C:$C,'Itapuã Med OK'!C250) + COUNTIF('Pau da Lima Med OK'!$C:$C,'Itapuã Med OK'!C250) + COUNTIF('SCV Med OK'!$C:$C,'Itapuã Med OK'!C250) + COUNTIF('Subúrbio Med OK'!$C:$C,'Itapuã Med OK'!C250) + COUNTIF('DVIS Med OK'!$C:$C,'Itapuã Med OK'!C250) + COUNTIF('CR Med OK'!$C:$C,'Itapuã Med OK'!C250) + COUNTIF('CCZ Med OK'!$C:$C,'Itapuã Med OK'!C250) + COUNTIF('DRCA Med OK'!$C:$C,'Itapuã Med OK'!C250) + COUNTIF('SAMU Med OK'!$C:$C,'Itapuã Med OK'!C250) + COUNTIF('ESPS Med OK'!$C:$C,'Itapuã Med OK'!C250) + COUNTIF('LACEM Med OK'!$C:$C,'Itapuã Med OK'!C250)</f>
        <v>0</v>
      </c>
    </row>
    <row r="251" spans="1:15" ht="13.5" customHeight="1">
      <c r="A251" s="15" t="s">
        <v>22</v>
      </c>
      <c r="B251" s="61">
        <v>45536</v>
      </c>
      <c r="C251" s="14">
        <v>15638</v>
      </c>
      <c r="D251" s="61">
        <v>45658</v>
      </c>
      <c r="E251" s="61">
        <v>45687</v>
      </c>
      <c r="F251" s="42">
        <f t="shared" si="29"/>
        <v>30</v>
      </c>
      <c r="G251" s="225">
        <v>210</v>
      </c>
      <c r="H251" s="14">
        <v>1</v>
      </c>
      <c r="I251" s="273">
        <f t="shared" si="30"/>
        <v>210</v>
      </c>
      <c r="J251" s="64" t="s">
        <v>298</v>
      </c>
      <c r="K251" s="14">
        <v>68753</v>
      </c>
      <c r="O251" s="1">
        <f>COUNTIF('Sede Med Ok'!$C:$C,'Itapuã Med OK'!C251) + COUNTIF('Barra Med OK'!$C:$C,'Itapuã Med OK'!C251) + COUNTIF('Boca do Rio Med OK'!$C:$C,'Itapuã Med OK'!C251) + COUNTIF('Brotas Med OK'!$C:$C,'Itapuã Med OK'!C251) + COUNTIF('Cabula Med OK'!$C:$C,'Itapuã Med OK'!C251) + COUNTIF('Cajazeiras Med OK'!$C:$C,'Itapuã Med OK'!C251) + COUNTIF('CH Med OK'!$C:$C,'Itapuã Med OK'!C251) + COUNTIF('Itapagipe Med OK'!$C:$C,'Itapuã Med OK'!C251) + COUNTIF('Liberdade Med OK'!$C:$C,'Itapuã Med OK'!C251) + COUNTIF('Pau da Lima Med OK'!$C:$C,'Itapuã Med OK'!C251) + COUNTIF('SCV Med OK'!$C:$C,'Itapuã Med OK'!C251) + COUNTIF('Subúrbio Med OK'!$C:$C,'Itapuã Med OK'!C251) + COUNTIF('DVIS Med OK'!$C:$C,'Itapuã Med OK'!C251) + COUNTIF('CR Med OK'!$C:$C,'Itapuã Med OK'!C251) + COUNTIF('CCZ Med OK'!$C:$C,'Itapuã Med OK'!C251) + COUNTIF('DRCA Med OK'!$C:$C,'Itapuã Med OK'!C251) + COUNTIF('SAMU Med OK'!$C:$C,'Itapuã Med OK'!C251) + COUNTIF('ESPS Med OK'!$C:$C,'Itapuã Med OK'!C251) + COUNTIF('LACEM Med OK'!$C:$C,'Itapuã Med OK'!C251)</f>
        <v>0</v>
      </c>
    </row>
    <row r="252" spans="1:15" ht="13.5" customHeight="1">
      <c r="A252" s="15" t="s">
        <v>22</v>
      </c>
      <c r="B252" s="61">
        <v>45536</v>
      </c>
      <c r="C252" s="14">
        <v>15639</v>
      </c>
      <c r="D252" s="61">
        <v>45658</v>
      </c>
      <c r="E252" s="61">
        <v>45687</v>
      </c>
      <c r="F252" s="42">
        <f t="shared" si="29"/>
        <v>30</v>
      </c>
      <c r="G252" s="225">
        <v>210</v>
      </c>
      <c r="H252" s="14">
        <v>1</v>
      </c>
      <c r="I252" s="273">
        <f t="shared" si="30"/>
        <v>210</v>
      </c>
      <c r="J252" s="64" t="s">
        <v>558</v>
      </c>
      <c r="K252" s="14">
        <v>68753</v>
      </c>
      <c r="O252" s="1">
        <f>COUNTIF('Sede Med Ok'!$C:$C,'Itapuã Med OK'!C252) + COUNTIF('Barra Med OK'!$C:$C,'Itapuã Med OK'!C252) + COUNTIF('Boca do Rio Med OK'!$C:$C,'Itapuã Med OK'!C252) + COUNTIF('Brotas Med OK'!$C:$C,'Itapuã Med OK'!C252) + COUNTIF('Cabula Med OK'!$C:$C,'Itapuã Med OK'!C252) + COUNTIF('Cajazeiras Med OK'!$C:$C,'Itapuã Med OK'!C252) + COUNTIF('CH Med OK'!$C:$C,'Itapuã Med OK'!C252) + COUNTIF('Itapagipe Med OK'!$C:$C,'Itapuã Med OK'!C252) + COUNTIF('Liberdade Med OK'!$C:$C,'Itapuã Med OK'!C252) + COUNTIF('Pau da Lima Med OK'!$C:$C,'Itapuã Med OK'!C252) + COUNTIF('SCV Med OK'!$C:$C,'Itapuã Med OK'!C252) + COUNTIF('Subúrbio Med OK'!$C:$C,'Itapuã Med OK'!C252) + COUNTIF('DVIS Med OK'!$C:$C,'Itapuã Med OK'!C252) + COUNTIF('CR Med OK'!$C:$C,'Itapuã Med OK'!C252) + COUNTIF('CCZ Med OK'!$C:$C,'Itapuã Med OK'!C252) + COUNTIF('DRCA Med OK'!$C:$C,'Itapuã Med OK'!C252) + COUNTIF('SAMU Med OK'!$C:$C,'Itapuã Med OK'!C252) + COUNTIF('ESPS Med OK'!$C:$C,'Itapuã Med OK'!C252) + COUNTIF('LACEM Med OK'!$C:$C,'Itapuã Med OK'!C252)</f>
        <v>0</v>
      </c>
    </row>
    <row r="253" spans="1:15" ht="13.5" customHeight="1">
      <c r="A253" s="15" t="s">
        <v>22</v>
      </c>
      <c r="B253" s="61">
        <v>45536</v>
      </c>
      <c r="C253" s="14">
        <v>15640</v>
      </c>
      <c r="D253" s="61">
        <v>45658</v>
      </c>
      <c r="E253" s="61">
        <v>45687</v>
      </c>
      <c r="F253" s="42">
        <f t="shared" si="29"/>
        <v>30</v>
      </c>
      <c r="G253" s="225">
        <v>210</v>
      </c>
      <c r="H253" s="14">
        <v>1</v>
      </c>
      <c r="I253" s="273">
        <f t="shared" si="30"/>
        <v>210</v>
      </c>
      <c r="J253" s="52" t="s">
        <v>592</v>
      </c>
      <c r="K253" s="14">
        <v>68753</v>
      </c>
      <c r="O253" s="1">
        <f>COUNTIF('Sede Med Ok'!$C:$C,'Itapuã Med OK'!C253) + COUNTIF('Barra Med OK'!$C:$C,'Itapuã Med OK'!C253) + COUNTIF('Boca do Rio Med OK'!$C:$C,'Itapuã Med OK'!C253) + COUNTIF('Brotas Med OK'!$C:$C,'Itapuã Med OK'!C253) + COUNTIF('Cabula Med OK'!$C:$C,'Itapuã Med OK'!C253) + COUNTIF('Cajazeiras Med OK'!$C:$C,'Itapuã Med OK'!C253) + COUNTIF('CH Med OK'!$C:$C,'Itapuã Med OK'!C253) + COUNTIF('Itapagipe Med OK'!$C:$C,'Itapuã Med OK'!C253) + COUNTIF('Liberdade Med OK'!$C:$C,'Itapuã Med OK'!C253) + COUNTIF('Pau da Lima Med OK'!$C:$C,'Itapuã Med OK'!C253) + COUNTIF('SCV Med OK'!$C:$C,'Itapuã Med OK'!C253) + COUNTIF('Subúrbio Med OK'!$C:$C,'Itapuã Med OK'!C253) + COUNTIF('DVIS Med OK'!$C:$C,'Itapuã Med OK'!C253) + COUNTIF('CR Med OK'!$C:$C,'Itapuã Med OK'!C253) + COUNTIF('CCZ Med OK'!$C:$C,'Itapuã Med OK'!C253) + COUNTIF('DRCA Med OK'!$C:$C,'Itapuã Med OK'!C253) + COUNTIF('SAMU Med OK'!$C:$C,'Itapuã Med OK'!C253) + COUNTIF('ESPS Med OK'!$C:$C,'Itapuã Med OK'!C253) + COUNTIF('LACEM Med OK'!$C:$C,'Itapuã Med OK'!C253)</f>
        <v>0</v>
      </c>
    </row>
    <row r="254" spans="1:15" ht="13.5" customHeight="1">
      <c r="A254" s="15" t="s">
        <v>22</v>
      </c>
      <c r="B254" s="61">
        <v>45536</v>
      </c>
      <c r="C254" s="14">
        <v>15641</v>
      </c>
      <c r="D254" s="61">
        <v>45658</v>
      </c>
      <c r="E254" s="61">
        <v>45687</v>
      </c>
      <c r="F254" s="42">
        <f t="shared" si="29"/>
        <v>30</v>
      </c>
      <c r="G254" s="225">
        <v>210</v>
      </c>
      <c r="H254" s="14">
        <v>1</v>
      </c>
      <c r="I254" s="273">
        <f t="shared" si="30"/>
        <v>210</v>
      </c>
      <c r="J254" s="52" t="s">
        <v>591</v>
      </c>
      <c r="K254" s="14">
        <v>68753</v>
      </c>
      <c r="O254" s="1">
        <f>COUNTIF('Sede Med Ok'!$C:$C,'Itapuã Med OK'!C254) + COUNTIF('Barra Med OK'!$C:$C,'Itapuã Med OK'!C254) + COUNTIF('Boca do Rio Med OK'!$C:$C,'Itapuã Med OK'!C254) + COUNTIF('Brotas Med OK'!$C:$C,'Itapuã Med OK'!C254) + COUNTIF('Cabula Med OK'!$C:$C,'Itapuã Med OK'!C254) + COUNTIF('Cajazeiras Med OK'!$C:$C,'Itapuã Med OK'!C254) + COUNTIF('CH Med OK'!$C:$C,'Itapuã Med OK'!C254) + COUNTIF('Itapagipe Med OK'!$C:$C,'Itapuã Med OK'!C254) + COUNTIF('Liberdade Med OK'!$C:$C,'Itapuã Med OK'!C254) + COUNTIF('Pau da Lima Med OK'!$C:$C,'Itapuã Med OK'!C254) + COUNTIF('SCV Med OK'!$C:$C,'Itapuã Med OK'!C254) + COUNTIF('Subúrbio Med OK'!$C:$C,'Itapuã Med OK'!C254) + COUNTIF('DVIS Med OK'!$C:$C,'Itapuã Med OK'!C254) + COUNTIF('CR Med OK'!$C:$C,'Itapuã Med OK'!C254) + COUNTIF('CCZ Med OK'!$C:$C,'Itapuã Med OK'!C254) + COUNTIF('DRCA Med OK'!$C:$C,'Itapuã Med OK'!C254) + COUNTIF('SAMU Med OK'!$C:$C,'Itapuã Med OK'!C254) + COUNTIF('ESPS Med OK'!$C:$C,'Itapuã Med OK'!C254) + COUNTIF('LACEM Med OK'!$C:$C,'Itapuã Med OK'!C254)</f>
        <v>0</v>
      </c>
    </row>
    <row r="255" spans="1:15" ht="13.5" customHeight="1">
      <c r="A255" s="15" t="s">
        <v>22</v>
      </c>
      <c r="B255" s="61">
        <v>45536</v>
      </c>
      <c r="C255" s="14">
        <v>15691</v>
      </c>
      <c r="D255" s="61">
        <v>45658</v>
      </c>
      <c r="E255" s="61">
        <v>45687</v>
      </c>
      <c r="F255" s="42">
        <f t="shared" si="29"/>
        <v>30</v>
      </c>
      <c r="G255" s="225">
        <v>210</v>
      </c>
      <c r="H255" s="14">
        <v>1</v>
      </c>
      <c r="I255" s="273">
        <f t="shared" si="30"/>
        <v>210</v>
      </c>
      <c r="J255" s="52" t="s">
        <v>590</v>
      </c>
      <c r="K255" s="14">
        <v>68754</v>
      </c>
      <c r="O255" s="1">
        <f>COUNTIF('Sede Med Ok'!$C:$C,'Itapuã Med OK'!C255) + COUNTIF('Barra Med OK'!$C:$C,'Itapuã Med OK'!C255) + COUNTIF('Boca do Rio Med OK'!$C:$C,'Itapuã Med OK'!C255) + COUNTIF('Brotas Med OK'!$C:$C,'Itapuã Med OK'!C255) + COUNTIF('Cabula Med OK'!$C:$C,'Itapuã Med OK'!C255) + COUNTIF('Cajazeiras Med OK'!$C:$C,'Itapuã Med OK'!C255) + COUNTIF('CH Med OK'!$C:$C,'Itapuã Med OK'!C255) + COUNTIF('Itapagipe Med OK'!$C:$C,'Itapuã Med OK'!C255) + COUNTIF('Liberdade Med OK'!$C:$C,'Itapuã Med OK'!C255) + COUNTIF('Pau da Lima Med OK'!$C:$C,'Itapuã Med OK'!C255) + COUNTIF('SCV Med OK'!$C:$C,'Itapuã Med OK'!C255) + COUNTIF('Subúrbio Med OK'!$C:$C,'Itapuã Med OK'!C255) + COUNTIF('DVIS Med OK'!$C:$C,'Itapuã Med OK'!C255) + COUNTIF('CR Med OK'!$C:$C,'Itapuã Med OK'!C255) + COUNTIF('CCZ Med OK'!$C:$C,'Itapuã Med OK'!C255) + COUNTIF('DRCA Med OK'!$C:$C,'Itapuã Med OK'!C255) + COUNTIF('SAMU Med OK'!$C:$C,'Itapuã Med OK'!C255) + COUNTIF('ESPS Med OK'!$C:$C,'Itapuã Med OK'!C255) + COUNTIF('LACEM Med OK'!$C:$C,'Itapuã Med OK'!C255)</f>
        <v>0</v>
      </c>
    </row>
    <row r="256" spans="1:15" ht="13.5" customHeight="1">
      <c r="A256" s="15" t="s">
        <v>22</v>
      </c>
      <c r="B256" s="61">
        <v>45536</v>
      </c>
      <c r="C256" s="14">
        <v>15692</v>
      </c>
      <c r="D256" s="61">
        <v>45658</v>
      </c>
      <c r="E256" s="61">
        <v>45687</v>
      </c>
      <c r="F256" s="42">
        <f t="shared" si="29"/>
        <v>30</v>
      </c>
      <c r="G256" s="225">
        <v>210</v>
      </c>
      <c r="H256" s="14">
        <v>1</v>
      </c>
      <c r="I256" s="273">
        <f t="shared" si="30"/>
        <v>210</v>
      </c>
      <c r="J256" s="52" t="s">
        <v>182</v>
      </c>
      <c r="K256" s="14">
        <v>68754</v>
      </c>
      <c r="O256" s="1">
        <f>COUNTIF('Sede Med Ok'!$C:$C,'Itapuã Med OK'!C256) + COUNTIF('Barra Med OK'!$C:$C,'Itapuã Med OK'!C256) + COUNTIF('Boca do Rio Med OK'!$C:$C,'Itapuã Med OK'!C256) + COUNTIF('Brotas Med OK'!$C:$C,'Itapuã Med OK'!C256) + COUNTIF('Cabula Med OK'!$C:$C,'Itapuã Med OK'!C256) + COUNTIF('Cajazeiras Med OK'!$C:$C,'Itapuã Med OK'!C256) + COUNTIF('CH Med OK'!$C:$C,'Itapuã Med OK'!C256) + COUNTIF('Itapagipe Med OK'!$C:$C,'Itapuã Med OK'!C256) + COUNTIF('Liberdade Med OK'!$C:$C,'Itapuã Med OK'!C256) + COUNTIF('Pau da Lima Med OK'!$C:$C,'Itapuã Med OK'!C256) + COUNTIF('SCV Med OK'!$C:$C,'Itapuã Med OK'!C256) + COUNTIF('Subúrbio Med OK'!$C:$C,'Itapuã Med OK'!C256) + COUNTIF('DVIS Med OK'!$C:$C,'Itapuã Med OK'!C256) + COUNTIF('CR Med OK'!$C:$C,'Itapuã Med OK'!C256) + COUNTIF('CCZ Med OK'!$C:$C,'Itapuã Med OK'!C256) + COUNTIF('DRCA Med OK'!$C:$C,'Itapuã Med OK'!C256) + COUNTIF('SAMU Med OK'!$C:$C,'Itapuã Med OK'!C256) + COUNTIF('ESPS Med OK'!$C:$C,'Itapuã Med OK'!C256) + COUNTIF('LACEM Med OK'!$C:$C,'Itapuã Med OK'!C256)</f>
        <v>0</v>
      </c>
    </row>
    <row r="257" spans="1:15" ht="13.5" customHeight="1">
      <c r="A257" s="15" t="s">
        <v>22</v>
      </c>
      <c r="B257" s="61">
        <v>45536</v>
      </c>
      <c r="C257" s="14">
        <v>15693</v>
      </c>
      <c r="D257" s="61">
        <v>45658</v>
      </c>
      <c r="E257" s="61">
        <v>45687</v>
      </c>
      <c r="F257" s="42">
        <f t="shared" si="29"/>
        <v>30</v>
      </c>
      <c r="G257" s="225">
        <v>210</v>
      </c>
      <c r="H257" s="14">
        <v>1</v>
      </c>
      <c r="I257" s="273">
        <f t="shared" si="30"/>
        <v>210</v>
      </c>
      <c r="J257" s="52" t="s">
        <v>216</v>
      </c>
      <c r="K257" s="14">
        <v>68754</v>
      </c>
      <c r="L257" s="1" t="s">
        <v>1087</v>
      </c>
      <c r="O257" s="1">
        <f>COUNTIF('Sede Med Ok'!$C:$C,'Itapuã Med OK'!C257) + COUNTIF('Barra Med OK'!$C:$C,'Itapuã Med OK'!C257) + COUNTIF('Boca do Rio Med OK'!$C:$C,'Itapuã Med OK'!C257) + COUNTIF('Brotas Med OK'!$C:$C,'Itapuã Med OK'!C257) + COUNTIF('Cabula Med OK'!$C:$C,'Itapuã Med OK'!C257) + COUNTIF('Cajazeiras Med OK'!$C:$C,'Itapuã Med OK'!C257) + COUNTIF('CH Med OK'!$C:$C,'Itapuã Med OK'!C257) + COUNTIF('Itapagipe Med OK'!$C:$C,'Itapuã Med OK'!C257) + COUNTIF('Liberdade Med OK'!$C:$C,'Itapuã Med OK'!C257) + COUNTIF('Pau da Lima Med OK'!$C:$C,'Itapuã Med OK'!C257) + COUNTIF('SCV Med OK'!$C:$C,'Itapuã Med OK'!C257) + COUNTIF('Subúrbio Med OK'!$C:$C,'Itapuã Med OK'!C257) + COUNTIF('DVIS Med OK'!$C:$C,'Itapuã Med OK'!C257) + COUNTIF('CR Med OK'!$C:$C,'Itapuã Med OK'!C257) + COUNTIF('CCZ Med OK'!$C:$C,'Itapuã Med OK'!C257) + COUNTIF('DRCA Med OK'!$C:$C,'Itapuã Med OK'!C257) + COUNTIF('SAMU Med OK'!$C:$C,'Itapuã Med OK'!C257) + COUNTIF('ESPS Med OK'!$C:$C,'Itapuã Med OK'!C257) + COUNTIF('LACEM Med OK'!$C:$C,'Itapuã Med OK'!C257)</f>
        <v>0</v>
      </c>
    </row>
    <row r="258" spans="1:15" ht="13.5" customHeight="1">
      <c r="A258" s="15" t="s">
        <v>22</v>
      </c>
      <c r="B258" s="61">
        <v>45536</v>
      </c>
      <c r="C258" s="14">
        <v>15694</v>
      </c>
      <c r="D258" s="61">
        <v>45658</v>
      </c>
      <c r="E258" s="61">
        <v>45687</v>
      </c>
      <c r="F258" s="42">
        <f t="shared" si="29"/>
        <v>30</v>
      </c>
      <c r="G258" s="225">
        <v>210</v>
      </c>
      <c r="H258" s="14">
        <v>1</v>
      </c>
      <c r="I258" s="273">
        <f t="shared" si="30"/>
        <v>210</v>
      </c>
      <c r="J258" s="52" t="s">
        <v>589</v>
      </c>
      <c r="K258" s="14">
        <v>68754</v>
      </c>
      <c r="O258" s="1">
        <f>COUNTIF('Sede Med Ok'!$C:$C,'Itapuã Med OK'!C258) + COUNTIF('Barra Med OK'!$C:$C,'Itapuã Med OK'!C258) + COUNTIF('Boca do Rio Med OK'!$C:$C,'Itapuã Med OK'!C258) + COUNTIF('Brotas Med OK'!$C:$C,'Itapuã Med OK'!C258) + COUNTIF('Cabula Med OK'!$C:$C,'Itapuã Med OK'!C258) + COUNTIF('Cajazeiras Med OK'!$C:$C,'Itapuã Med OK'!C258) + COUNTIF('CH Med OK'!$C:$C,'Itapuã Med OK'!C258) + COUNTIF('Itapagipe Med OK'!$C:$C,'Itapuã Med OK'!C258) + COUNTIF('Liberdade Med OK'!$C:$C,'Itapuã Med OK'!C258) + COUNTIF('Pau da Lima Med OK'!$C:$C,'Itapuã Med OK'!C258) + COUNTIF('SCV Med OK'!$C:$C,'Itapuã Med OK'!C258) + COUNTIF('Subúrbio Med OK'!$C:$C,'Itapuã Med OK'!C258) + COUNTIF('DVIS Med OK'!$C:$C,'Itapuã Med OK'!C258) + COUNTIF('CR Med OK'!$C:$C,'Itapuã Med OK'!C258) + COUNTIF('CCZ Med OK'!$C:$C,'Itapuã Med OK'!C258) + COUNTIF('DRCA Med OK'!$C:$C,'Itapuã Med OK'!C258) + COUNTIF('SAMU Med OK'!$C:$C,'Itapuã Med OK'!C258) + COUNTIF('ESPS Med OK'!$C:$C,'Itapuã Med OK'!C258) + COUNTIF('LACEM Med OK'!$C:$C,'Itapuã Med OK'!C258)</f>
        <v>0</v>
      </c>
    </row>
    <row r="259" spans="1:15" ht="13.5" customHeight="1">
      <c r="A259" s="15" t="s">
        <v>22</v>
      </c>
      <c r="B259" s="61">
        <v>45536</v>
      </c>
      <c r="C259" s="14">
        <v>15695</v>
      </c>
      <c r="D259" s="61">
        <v>45658</v>
      </c>
      <c r="E259" s="61">
        <v>45687</v>
      </c>
      <c r="F259" s="114">
        <f t="shared" si="29"/>
        <v>30</v>
      </c>
      <c r="G259" s="225">
        <v>210</v>
      </c>
      <c r="H259" s="14">
        <v>1</v>
      </c>
      <c r="I259" s="273">
        <f t="shared" si="30"/>
        <v>210</v>
      </c>
      <c r="J259" s="52" t="s">
        <v>197</v>
      </c>
      <c r="K259" s="14">
        <v>68754</v>
      </c>
      <c r="O259" s="1">
        <f>COUNTIF('Sede Med Ok'!$C:$C,'Itapuã Med OK'!C259) + COUNTIF('Barra Med OK'!$C:$C,'Itapuã Med OK'!C259) + COUNTIF('Boca do Rio Med OK'!$C:$C,'Itapuã Med OK'!C259) + COUNTIF('Brotas Med OK'!$C:$C,'Itapuã Med OK'!C259) + COUNTIF('Cabula Med OK'!$C:$C,'Itapuã Med OK'!C259) + COUNTIF('Cajazeiras Med OK'!$C:$C,'Itapuã Med OK'!C259) + COUNTIF('CH Med OK'!$C:$C,'Itapuã Med OK'!C259) + COUNTIF('Itapagipe Med OK'!$C:$C,'Itapuã Med OK'!C259) + COUNTIF('Liberdade Med OK'!$C:$C,'Itapuã Med OK'!C259) + COUNTIF('Pau da Lima Med OK'!$C:$C,'Itapuã Med OK'!C259) + COUNTIF('SCV Med OK'!$C:$C,'Itapuã Med OK'!C259) + COUNTIF('Subúrbio Med OK'!$C:$C,'Itapuã Med OK'!C259) + COUNTIF('DVIS Med OK'!$C:$C,'Itapuã Med OK'!C259) + COUNTIF('CR Med OK'!$C:$C,'Itapuã Med OK'!C259) + COUNTIF('CCZ Med OK'!$C:$C,'Itapuã Med OK'!C259) + COUNTIF('DRCA Med OK'!$C:$C,'Itapuã Med OK'!C259) + COUNTIF('SAMU Med OK'!$C:$C,'Itapuã Med OK'!C259) + COUNTIF('ESPS Med OK'!$C:$C,'Itapuã Med OK'!C259) + COUNTIF('LACEM Med OK'!$C:$C,'Itapuã Med OK'!C259)</f>
        <v>0</v>
      </c>
    </row>
    <row r="260" spans="1:15" ht="13.5" customHeight="1">
      <c r="A260" s="15" t="s">
        <v>22</v>
      </c>
      <c r="B260" s="61">
        <v>45536</v>
      </c>
      <c r="C260" s="14">
        <v>15696</v>
      </c>
      <c r="D260" s="61">
        <v>45658</v>
      </c>
      <c r="E260" s="61">
        <v>45687</v>
      </c>
      <c r="F260" s="114">
        <f t="shared" si="29"/>
        <v>30</v>
      </c>
      <c r="G260" s="225">
        <v>210</v>
      </c>
      <c r="H260" s="14">
        <v>1</v>
      </c>
      <c r="I260" s="273">
        <f t="shared" si="30"/>
        <v>210</v>
      </c>
      <c r="J260" s="52" t="s">
        <v>149</v>
      </c>
      <c r="K260" s="14">
        <v>68754</v>
      </c>
      <c r="O260" s="1">
        <f>COUNTIF('Sede Med Ok'!$C:$C,'Itapuã Med OK'!C260) + COUNTIF('Barra Med OK'!$C:$C,'Itapuã Med OK'!C260) + COUNTIF('Boca do Rio Med OK'!$C:$C,'Itapuã Med OK'!C260) + COUNTIF('Brotas Med OK'!$C:$C,'Itapuã Med OK'!C260) + COUNTIF('Cabula Med OK'!$C:$C,'Itapuã Med OK'!C260) + COUNTIF('Cajazeiras Med OK'!$C:$C,'Itapuã Med OK'!C260) + COUNTIF('CH Med OK'!$C:$C,'Itapuã Med OK'!C260) + COUNTIF('Itapagipe Med OK'!$C:$C,'Itapuã Med OK'!C260) + COUNTIF('Liberdade Med OK'!$C:$C,'Itapuã Med OK'!C260) + COUNTIF('Pau da Lima Med OK'!$C:$C,'Itapuã Med OK'!C260) + COUNTIF('SCV Med OK'!$C:$C,'Itapuã Med OK'!C260) + COUNTIF('Subúrbio Med OK'!$C:$C,'Itapuã Med OK'!C260) + COUNTIF('DVIS Med OK'!$C:$C,'Itapuã Med OK'!C260) + COUNTIF('CR Med OK'!$C:$C,'Itapuã Med OK'!C260) + COUNTIF('CCZ Med OK'!$C:$C,'Itapuã Med OK'!C260) + COUNTIF('DRCA Med OK'!$C:$C,'Itapuã Med OK'!C260) + COUNTIF('SAMU Med OK'!$C:$C,'Itapuã Med OK'!C260) + COUNTIF('ESPS Med OK'!$C:$C,'Itapuã Med OK'!C260) + COUNTIF('LACEM Med OK'!$C:$C,'Itapuã Med OK'!C260)</f>
        <v>0</v>
      </c>
    </row>
    <row r="261" spans="1:15" ht="13.5" customHeight="1">
      <c r="A261" s="15" t="s">
        <v>22</v>
      </c>
      <c r="B261" s="61">
        <v>45536</v>
      </c>
      <c r="C261" s="14">
        <v>14232</v>
      </c>
      <c r="D261" s="61">
        <v>45658</v>
      </c>
      <c r="E261" s="61">
        <v>45687</v>
      </c>
      <c r="F261" s="114">
        <f t="shared" si="29"/>
        <v>30</v>
      </c>
      <c r="G261" s="225">
        <v>210</v>
      </c>
      <c r="H261" s="14">
        <v>1</v>
      </c>
      <c r="I261" s="273">
        <f t="shared" si="30"/>
        <v>210</v>
      </c>
      <c r="J261" s="52" t="s">
        <v>303</v>
      </c>
      <c r="K261" s="14">
        <v>68754</v>
      </c>
      <c r="O261" s="1">
        <f>COUNTIF('Sede Med Ok'!$C:$C,'Itapuã Med OK'!C261) + COUNTIF('Barra Med OK'!$C:$C,'Itapuã Med OK'!C261) + COUNTIF('Boca do Rio Med OK'!$C:$C,'Itapuã Med OK'!C261) + COUNTIF('Brotas Med OK'!$C:$C,'Itapuã Med OK'!C261) + COUNTIF('Cabula Med OK'!$C:$C,'Itapuã Med OK'!C261) + COUNTIF('Cajazeiras Med OK'!$C:$C,'Itapuã Med OK'!C261) + COUNTIF('CH Med OK'!$C:$C,'Itapuã Med OK'!C261) + COUNTIF('Itapagipe Med OK'!$C:$C,'Itapuã Med OK'!C261) + COUNTIF('Liberdade Med OK'!$C:$C,'Itapuã Med OK'!C261) + COUNTIF('Pau da Lima Med OK'!$C:$C,'Itapuã Med OK'!C261) + COUNTIF('SCV Med OK'!$C:$C,'Itapuã Med OK'!C261) + COUNTIF('Subúrbio Med OK'!$C:$C,'Itapuã Med OK'!C261) + COUNTIF('DVIS Med OK'!$C:$C,'Itapuã Med OK'!C261) + COUNTIF('CR Med OK'!$C:$C,'Itapuã Med OK'!C261) + COUNTIF('CCZ Med OK'!$C:$C,'Itapuã Med OK'!C261) + COUNTIF('DRCA Med OK'!$C:$C,'Itapuã Med OK'!C261) + COUNTIF('SAMU Med OK'!$C:$C,'Itapuã Med OK'!C261) + COUNTIF('ESPS Med OK'!$C:$C,'Itapuã Med OK'!C261) + COUNTIF('LACEM Med OK'!$C:$C,'Itapuã Med OK'!C261)</f>
        <v>0</v>
      </c>
    </row>
    <row r="262" spans="1:15" ht="13.5" customHeight="1">
      <c r="A262" s="15" t="s">
        <v>18</v>
      </c>
      <c r="B262" s="61">
        <v>45580</v>
      </c>
      <c r="C262" s="14">
        <v>15351</v>
      </c>
      <c r="D262" s="61">
        <v>45658</v>
      </c>
      <c r="E262" s="61">
        <v>45687</v>
      </c>
      <c r="F262" s="114">
        <f t="shared" si="29"/>
        <v>30</v>
      </c>
      <c r="G262" s="225">
        <v>235</v>
      </c>
      <c r="H262" s="14">
        <v>1</v>
      </c>
      <c r="I262" s="273">
        <f t="shared" si="30"/>
        <v>235</v>
      </c>
      <c r="J262" s="52" t="s">
        <v>216</v>
      </c>
      <c r="K262" s="14">
        <v>69975</v>
      </c>
      <c r="O262" s="1">
        <f>COUNTIF('Sede Med Ok'!$C:$C,'Itapuã Med OK'!C262) + COUNTIF('Barra Med OK'!$C:$C,'Itapuã Med OK'!C262) + COUNTIF('Boca do Rio Med OK'!$C:$C,'Itapuã Med OK'!C262) + COUNTIF('Brotas Med OK'!$C:$C,'Itapuã Med OK'!C262) + COUNTIF('Cabula Med OK'!$C:$C,'Itapuã Med OK'!C262) + COUNTIF('Cajazeiras Med OK'!$C:$C,'Itapuã Med OK'!C262) + COUNTIF('CH Med OK'!$C:$C,'Itapuã Med OK'!C262) + COUNTIF('Itapagipe Med OK'!$C:$C,'Itapuã Med OK'!C262) + COUNTIF('Liberdade Med OK'!$C:$C,'Itapuã Med OK'!C262) + COUNTIF('Pau da Lima Med OK'!$C:$C,'Itapuã Med OK'!C262) + COUNTIF('SCV Med OK'!$C:$C,'Itapuã Med OK'!C262) + COUNTIF('Subúrbio Med OK'!$C:$C,'Itapuã Med OK'!C262) + COUNTIF('DVIS Med OK'!$C:$C,'Itapuã Med OK'!C262) + COUNTIF('CR Med OK'!$C:$C,'Itapuã Med OK'!C262) + COUNTIF('CCZ Med OK'!$C:$C,'Itapuã Med OK'!C262) + COUNTIF('DRCA Med OK'!$C:$C,'Itapuã Med OK'!C262) + COUNTIF('SAMU Med OK'!$C:$C,'Itapuã Med OK'!C262) + COUNTIF('ESPS Med OK'!$C:$C,'Itapuã Med OK'!C262) + COUNTIF('LACEM Med OK'!$C:$C,'Itapuã Med OK'!C262)</f>
        <v>0</v>
      </c>
    </row>
    <row r="263" spans="1:15" ht="13.5" customHeight="1">
      <c r="A263" s="15"/>
      <c r="B263" s="14"/>
      <c r="C263" s="14"/>
      <c r="D263" s="66"/>
      <c r="E263" s="66"/>
      <c r="F263" s="42"/>
      <c r="G263" s="68"/>
      <c r="H263" s="15"/>
      <c r="I263" s="272"/>
      <c r="J263" s="64"/>
      <c r="K263" s="15"/>
      <c r="O263" s="1">
        <f>COUNTIF('Sede Med Ok'!$C:$C,'Itapuã Med OK'!C263) + COUNTIF('Barra Med OK'!$C:$C,'Itapuã Med OK'!C263) + COUNTIF('Boca do Rio Med OK'!$C:$C,'Itapuã Med OK'!C263) + COUNTIF('Brotas Med OK'!$C:$C,'Itapuã Med OK'!C263) + COUNTIF('Cabula Med OK'!$C:$C,'Itapuã Med OK'!C263) + COUNTIF('Cajazeiras Med OK'!$C:$C,'Itapuã Med OK'!C263) + COUNTIF('CH Med OK'!$C:$C,'Itapuã Med OK'!C263) + COUNTIF('Itapagipe Med OK'!$C:$C,'Itapuã Med OK'!C263) + COUNTIF('Liberdade Med OK'!$C:$C,'Itapuã Med OK'!C263) + COUNTIF('Pau da Lima Med OK'!$C:$C,'Itapuã Med OK'!C263) + COUNTIF('SCV Med OK'!$C:$C,'Itapuã Med OK'!C263) + COUNTIF('Subúrbio Med OK'!$C:$C,'Itapuã Med OK'!C263) + COUNTIF('DVIS Med OK'!$C:$C,'Itapuã Med OK'!C263) + COUNTIF('CR Med OK'!$C:$C,'Itapuã Med OK'!C263) + COUNTIF('CCZ Med OK'!$C:$C,'Itapuã Med OK'!C263) + COUNTIF('DRCA Med OK'!$C:$C,'Itapuã Med OK'!C263) + COUNTIF('SAMU Med OK'!$C:$C,'Itapuã Med OK'!C263) + COUNTIF('ESPS Med OK'!$C:$C,'Itapuã Med OK'!C263) + COUNTIF('LACEM Med OK'!$C:$C,'Itapuã Med OK'!C263)</f>
        <v>0</v>
      </c>
    </row>
    <row r="264" spans="1:15" ht="13.5" customHeight="1">
      <c r="A264" s="38" t="s">
        <v>588</v>
      </c>
      <c r="B264" s="10"/>
      <c r="C264" s="10"/>
      <c r="D264" s="36"/>
      <c r="E264" s="36"/>
      <c r="F264" s="37"/>
      <c r="G264" s="271"/>
      <c r="H264" s="11">
        <f>SUM(H247:H263)</f>
        <v>16</v>
      </c>
      <c r="I264" s="269">
        <f>SUM(I247:I263)</f>
        <v>3385</v>
      </c>
      <c r="J264" s="35"/>
      <c r="K264" s="35"/>
      <c r="O264" s="1">
        <f>COUNTIF('Sede Med Ok'!$C:$C,'Itapuã Med OK'!C264) + COUNTIF('Barra Med OK'!$C:$C,'Itapuã Med OK'!C264) + COUNTIF('Boca do Rio Med OK'!$C:$C,'Itapuã Med OK'!C264) + COUNTIF('Brotas Med OK'!$C:$C,'Itapuã Med OK'!C264) + COUNTIF('Cabula Med OK'!$C:$C,'Itapuã Med OK'!C264) + COUNTIF('Cajazeiras Med OK'!$C:$C,'Itapuã Med OK'!C264) + COUNTIF('CH Med OK'!$C:$C,'Itapuã Med OK'!C264) + COUNTIF('Itapagipe Med OK'!$C:$C,'Itapuã Med OK'!C264) + COUNTIF('Liberdade Med OK'!$C:$C,'Itapuã Med OK'!C264) + COUNTIF('Pau da Lima Med OK'!$C:$C,'Itapuã Med OK'!C264) + COUNTIF('SCV Med OK'!$C:$C,'Itapuã Med OK'!C264) + COUNTIF('Subúrbio Med OK'!$C:$C,'Itapuã Med OK'!C264) + COUNTIF('DVIS Med OK'!$C:$C,'Itapuã Med OK'!C264) + COUNTIF('CR Med OK'!$C:$C,'Itapuã Med OK'!C264) + COUNTIF('CCZ Med OK'!$C:$C,'Itapuã Med OK'!C264) + COUNTIF('DRCA Med OK'!$C:$C,'Itapuã Med OK'!C264) + COUNTIF('SAMU Med OK'!$C:$C,'Itapuã Med OK'!C264) + COUNTIF('ESPS Med OK'!$C:$C,'Itapuã Med OK'!C264) + COUNTIF('LACEM Med OK'!$C:$C,'Itapuã Med OK'!C264)</f>
        <v>0</v>
      </c>
    </row>
    <row r="265" spans="1:15" ht="13.5" customHeight="1">
      <c r="D265" s="20"/>
      <c r="E265" s="20"/>
      <c r="F265" s="19"/>
      <c r="G265" s="7"/>
      <c r="I265" s="270"/>
      <c r="J265" s="26"/>
      <c r="O265" s="1">
        <f>COUNTIF('Sede Med Ok'!$C:$C,'Itapuã Med OK'!C265) + COUNTIF('Barra Med OK'!$C:$C,'Itapuã Med OK'!C265) + COUNTIF('Boca do Rio Med OK'!$C:$C,'Itapuã Med OK'!C265) + COUNTIF('Brotas Med OK'!$C:$C,'Itapuã Med OK'!C265) + COUNTIF('Cabula Med OK'!$C:$C,'Itapuã Med OK'!C265) + COUNTIF('Cajazeiras Med OK'!$C:$C,'Itapuã Med OK'!C265) + COUNTIF('CH Med OK'!$C:$C,'Itapuã Med OK'!C265) + COUNTIF('Itapagipe Med OK'!$C:$C,'Itapuã Med OK'!C265) + COUNTIF('Liberdade Med OK'!$C:$C,'Itapuã Med OK'!C265) + COUNTIF('Pau da Lima Med OK'!$C:$C,'Itapuã Med OK'!C265) + COUNTIF('SCV Med OK'!$C:$C,'Itapuã Med OK'!C265) + COUNTIF('Subúrbio Med OK'!$C:$C,'Itapuã Med OK'!C265) + COUNTIF('DVIS Med OK'!$C:$C,'Itapuã Med OK'!C265) + COUNTIF('CR Med OK'!$C:$C,'Itapuã Med OK'!C265) + COUNTIF('CCZ Med OK'!$C:$C,'Itapuã Med OK'!C265) + COUNTIF('DRCA Med OK'!$C:$C,'Itapuã Med OK'!C265) + COUNTIF('SAMU Med OK'!$C:$C,'Itapuã Med OK'!C265) + COUNTIF('ESPS Med OK'!$C:$C,'Itapuã Med OK'!C265) + COUNTIF('LACEM Med OK'!$C:$C,'Itapuã Med OK'!C265)</f>
        <v>0</v>
      </c>
    </row>
    <row r="266" spans="1:15" ht="13.5" customHeight="1">
      <c r="A266" s="15" t="s">
        <v>22</v>
      </c>
      <c r="B266" s="61">
        <v>45536</v>
      </c>
      <c r="C266" s="122">
        <v>15628</v>
      </c>
      <c r="D266" s="61">
        <v>45658</v>
      </c>
      <c r="E266" s="61">
        <v>45687</v>
      </c>
      <c r="F266" s="42">
        <f t="shared" ref="F266:F272" si="31">(E266-D266)+1</f>
        <v>30</v>
      </c>
      <c r="G266" s="225">
        <v>210</v>
      </c>
      <c r="H266" s="14">
        <v>1</v>
      </c>
      <c r="I266" s="273">
        <f t="shared" ref="I266:I272" si="32">G266/30*H266*F266</f>
        <v>210</v>
      </c>
      <c r="J266" s="64" t="s">
        <v>182</v>
      </c>
      <c r="K266" s="14">
        <v>68747</v>
      </c>
      <c r="O266" s="1">
        <f>COUNTIF('Sede Med Ok'!$C:$C,'Itapuã Med OK'!C266) + COUNTIF('Barra Med OK'!$C:$C,'Itapuã Med OK'!C266) + COUNTIF('Boca do Rio Med OK'!$C:$C,'Itapuã Med OK'!C266) + COUNTIF('Brotas Med OK'!$C:$C,'Itapuã Med OK'!C266) + COUNTIF('Cabula Med OK'!$C:$C,'Itapuã Med OK'!C266) + COUNTIF('Cajazeiras Med OK'!$C:$C,'Itapuã Med OK'!C266) + COUNTIF('CH Med OK'!$C:$C,'Itapuã Med OK'!C266) + COUNTIF('Itapagipe Med OK'!$C:$C,'Itapuã Med OK'!C266) + COUNTIF('Liberdade Med OK'!$C:$C,'Itapuã Med OK'!C266) + COUNTIF('Pau da Lima Med OK'!$C:$C,'Itapuã Med OK'!C266) + COUNTIF('SCV Med OK'!$C:$C,'Itapuã Med OK'!C266) + COUNTIF('Subúrbio Med OK'!$C:$C,'Itapuã Med OK'!C266) + COUNTIF('DVIS Med OK'!$C:$C,'Itapuã Med OK'!C266) + COUNTIF('CR Med OK'!$C:$C,'Itapuã Med OK'!C266) + COUNTIF('CCZ Med OK'!$C:$C,'Itapuã Med OK'!C266) + COUNTIF('DRCA Med OK'!$C:$C,'Itapuã Med OK'!C266) + COUNTIF('SAMU Med OK'!$C:$C,'Itapuã Med OK'!C266) + COUNTIF('ESPS Med OK'!$C:$C,'Itapuã Med OK'!C266) + COUNTIF('LACEM Med OK'!$C:$C,'Itapuã Med OK'!C266)</f>
        <v>0</v>
      </c>
    </row>
    <row r="267" spans="1:15" ht="13.5" customHeight="1">
      <c r="A267" s="15" t="s">
        <v>22</v>
      </c>
      <c r="B267" s="61">
        <v>45536</v>
      </c>
      <c r="C267" s="122">
        <v>15627</v>
      </c>
      <c r="D267" s="61">
        <v>45658</v>
      </c>
      <c r="E267" s="61">
        <v>45687</v>
      </c>
      <c r="F267" s="42">
        <f t="shared" si="31"/>
        <v>30</v>
      </c>
      <c r="G267" s="225">
        <v>210</v>
      </c>
      <c r="H267" s="14">
        <v>1</v>
      </c>
      <c r="I267" s="273">
        <f t="shared" si="32"/>
        <v>210</v>
      </c>
      <c r="J267" s="64" t="s">
        <v>193</v>
      </c>
      <c r="K267" s="14">
        <v>68747</v>
      </c>
      <c r="O267" s="1">
        <f>COUNTIF('Sede Med Ok'!$C:$C,'Itapuã Med OK'!C267) + COUNTIF('Barra Med OK'!$C:$C,'Itapuã Med OK'!C267) + COUNTIF('Boca do Rio Med OK'!$C:$C,'Itapuã Med OK'!C267) + COUNTIF('Brotas Med OK'!$C:$C,'Itapuã Med OK'!C267) + COUNTIF('Cabula Med OK'!$C:$C,'Itapuã Med OK'!C267) + COUNTIF('Cajazeiras Med OK'!$C:$C,'Itapuã Med OK'!C267) + COUNTIF('CH Med OK'!$C:$C,'Itapuã Med OK'!C267) + COUNTIF('Itapagipe Med OK'!$C:$C,'Itapuã Med OK'!C267) + COUNTIF('Liberdade Med OK'!$C:$C,'Itapuã Med OK'!C267) + COUNTIF('Pau da Lima Med OK'!$C:$C,'Itapuã Med OK'!C267) + COUNTIF('SCV Med OK'!$C:$C,'Itapuã Med OK'!C267) + COUNTIF('Subúrbio Med OK'!$C:$C,'Itapuã Med OK'!C267) + COUNTIF('DVIS Med OK'!$C:$C,'Itapuã Med OK'!C267) + COUNTIF('CR Med OK'!$C:$C,'Itapuã Med OK'!C267) + COUNTIF('CCZ Med OK'!$C:$C,'Itapuã Med OK'!C267) + COUNTIF('DRCA Med OK'!$C:$C,'Itapuã Med OK'!C267) + COUNTIF('SAMU Med OK'!$C:$C,'Itapuã Med OK'!C267) + COUNTIF('ESPS Med OK'!$C:$C,'Itapuã Med OK'!C267) + COUNTIF('LACEM Med OK'!$C:$C,'Itapuã Med OK'!C267)</f>
        <v>0</v>
      </c>
    </row>
    <row r="268" spans="1:15" ht="13.5" customHeight="1">
      <c r="A268" s="15" t="s">
        <v>22</v>
      </c>
      <c r="B268" s="61">
        <v>45536</v>
      </c>
      <c r="C268" s="122">
        <v>254</v>
      </c>
      <c r="D268" s="61">
        <v>45658</v>
      </c>
      <c r="E268" s="61">
        <v>45687</v>
      </c>
      <c r="F268" s="42">
        <f t="shared" si="31"/>
        <v>30</v>
      </c>
      <c r="G268" s="225">
        <v>210</v>
      </c>
      <c r="H268" s="14">
        <v>1</v>
      </c>
      <c r="I268" s="273">
        <f t="shared" si="32"/>
        <v>210</v>
      </c>
      <c r="J268" s="64" t="s">
        <v>149</v>
      </c>
      <c r="K268" s="14">
        <v>68747</v>
      </c>
      <c r="O268" s="1">
        <f>COUNTIF('Sede Med Ok'!$C:$C,'Itapuã Med OK'!C268) + COUNTIF('Barra Med OK'!$C:$C,'Itapuã Med OK'!C268) + COUNTIF('Boca do Rio Med OK'!$C:$C,'Itapuã Med OK'!C268) + COUNTIF('Brotas Med OK'!$C:$C,'Itapuã Med OK'!C268) + COUNTIF('Cabula Med OK'!$C:$C,'Itapuã Med OK'!C268) + COUNTIF('Cajazeiras Med OK'!$C:$C,'Itapuã Med OK'!C268) + COUNTIF('CH Med OK'!$C:$C,'Itapuã Med OK'!C268) + COUNTIF('Itapagipe Med OK'!$C:$C,'Itapuã Med OK'!C268) + COUNTIF('Liberdade Med OK'!$C:$C,'Itapuã Med OK'!C268) + COUNTIF('Pau da Lima Med OK'!$C:$C,'Itapuã Med OK'!C268) + COUNTIF('SCV Med OK'!$C:$C,'Itapuã Med OK'!C268) + COUNTIF('Subúrbio Med OK'!$C:$C,'Itapuã Med OK'!C268) + COUNTIF('DVIS Med OK'!$C:$C,'Itapuã Med OK'!C268) + COUNTIF('CR Med OK'!$C:$C,'Itapuã Med OK'!C268) + COUNTIF('CCZ Med OK'!$C:$C,'Itapuã Med OK'!C268) + COUNTIF('DRCA Med OK'!$C:$C,'Itapuã Med OK'!C268) + COUNTIF('SAMU Med OK'!$C:$C,'Itapuã Med OK'!C268) + COUNTIF('ESPS Med OK'!$C:$C,'Itapuã Med OK'!C268) + COUNTIF('LACEM Med OK'!$C:$C,'Itapuã Med OK'!C268)</f>
        <v>0</v>
      </c>
    </row>
    <row r="269" spans="1:15" ht="13.5" customHeight="1">
      <c r="A269" s="15" t="s">
        <v>22</v>
      </c>
      <c r="B269" s="61">
        <v>45536</v>
      </c>
      <c r="C269" s="122">
        <v>14242</v>
      </c>
      <c r="D269" s="61">
        <v>45658</v>
      </c>
      <c r="E269" s="61">
        <v>45687</v>
      </c>
      <c r="F269" s="42">
        <f t="shared" si="31"/>
        <v>30</v>
      </c>
      <c r="G269" s="225">
        <v>210</v>
      </c>
      <c r="H269" s="14">
        <v>1</v>
      </c>
      <c r="I269" s="273">
        <f t="shared" si="32"/>
        <v>210</v>
      </c>
      <c r="J269" s="64" t="s">
        <v>303</v>
      </c>
      <c r="K269" s="14">
        <v>68747</v>
      </c>
      <c r="O269" s="1">
        <f>COUNTIF('Sede Med Ok'!$C:$C,'Itapuã Med OK'!C269) + COUNTIF('Barra Med OK'!$C:$C,'Itapuã Med OK'!C269) + COUNTIF('Boca do Rio Med OK'!$C:$C,'Itapuã Med OK'!C269) + COUNTIF('Brotas Med OK'!$C:$C,'Itapuã Med OK'!C269) + COUNTIF('Cabula Med OK'!$C:$C,'Itapuã Med OK'!C269) + COUNTIF('Cajazeiras Med OK'!$C:$C,'Itapuã Med OK'!C269) + COUNTIF('CH Med OK'!$C:$C,'Itapuã Med OK'!C269) + COUNTIF('Itapagipe Med OK'!$C:$C,'Itapuã Med OK'!C269) + COUNTIF('Liberdade Med OK'!$C:$C,'Itapuã Med OK'!C269) + COUNTIF('Pau da Lima Med OK'!$C:$C,'Itapuã Med OK'!C269) + COUNTIF('SCV Med OK'!$C:$C,'Itapuã Med OK'!C269) + COUNTIF('Subúrbio Med OK'!$C:$C,'Itapuã Med OK'!C269) + COUNTIF('DVIS Med OK'!$C:$C,'Itapuã Med OK'!C269) + COUNTIF('CR Med OK'!$C:$C,'Itapuã Med OK'!C269) + COUNTIF('CCZ Med OK'!$C:$C,'Itapuã Med OK'!C269) + COUNTIF('DRCA Med OK'!$C:$C,'Itapuã Med OK'!C269) + COUNTIF('SAMU Med OK'!$C:$C,'Itapuã Med OK'!C269) + COUNTIF('ESPS Med OK'!$C:$C,'Itapuã Med OK'!C269) + COUNTIF('LACEM Med OK'!$C:$C,'Itapuã Med OK'!C269)</f>
        <v>0</v>
      </c>
    </row>
    <row r="270" spans="1:15" ht="13.5" customHeight="1">
      <c r="A270" s="15" t="s">
        <v>22</v>
      </c>
      <c r="B270" s="61">
        <v>45536</v>
      </c>
      <c r="C270" s="122">
        <v>14221</v>
      </c>
      <c r="D270" s="61">
        <v>45658</v>
      </c>
      <c r="E270" s="61">
        <v>45687</v>
      </c>
      <c r="F270" s="42">
        <f t="shared" si="31"/>
        <v>30</v>
      </c>
      <c r="G270" s="225">
        <v>210</v>
      </c>
      <c r="H270" s="14">
        <v>1</v>
      </c>
      <c r="I270" s="273">
        <f t="shared" si="32"/>
        <v>210</v>
      </c>
      <c r="J270" s="64" t="s">
        <v>306</v>
      </c>
      <c r="K270" s="14">
        <v>68747</v>
      </c>
      <c r="O270" s="1">
        <f>COUNTIF('Sede Med Ok'!$C:$C,'Itapuã Med OK'!C270) + COUNTIF('Barra Med OK'!$C:$C,'Itapuã Med OK'!C270) + COUNTIF('Boca do Rio Med OK'!$C:$C,'Itapuã Med OK'!C270) + COUNTIF('Brotas Med OK'!$C:$C,'Itapuã Med OK'!C270) + COUNTIF('Cabula Med OK'!$C:$C,'Itapuã Med OK'!C270) + COUNTIF('Cajazeiras Med OK'!$C:$C,'Itapuã Med OK'!C270) + COUNTIF('CH Med OK'!$C:$C,'Itapuã Med OK'!C270) + COUNTIF('Itapagipe Med OK'!$C:$C,'Itapuã Med OK'!C270) + COUNTIF('Liberdade Med OK'!$C:$C,'Itapuã Med OK'!C270) + COUNTIF('Pau da Lima Med OK'!$C:$C,'Itapuã Med OK'!C270) + COUNTIF('SCV Med OK'!$C:$C,'Itapuã Med OK'!C270) + COUNTIF('Subúrbio Med OK'!$C:$C,'Itapuã Med OK'!C270) + COUNTIF('DVIS Med OK'!$C:$C,'Itapuã Med OK'!C270) + COUNTIF('CR Med OK'!$C:$C,'Itapuã Med OK'!C270) + COUNTIF('CCZ Med OK'!$C:$C,'Itapuã Med OK'!C270) + COUNTIF('DRCA Med OK'!$C:$C,'Itapuã Med OK'!C270) + COUNTIF('SAMU Med OK'!$C:$C,'Itapuã Med OK'!C270) + COUNTIF('ESPS Med OK'!$C:$C,'Itapuã Med OK'!C270) + COUNTIF('LACEM Med OK'!$C:$C,'Itapuã Med OK'!C270)</f>
        <v>0</v>
      </c>
    </row>
    <row r="271" spans="1:15" ht="13.5" customHeight="1">
      <c r="A271" s="15" t="s">
        <v>22</v>
      </c>
      <c r="B271" s="61">
        <v>45536</v>
      </c>
      <c r="C271" s="122">
        <v>15626</v>
      </c>
      <c r="D271" s="61">
        <v>45658</v>
      </c>
      <c r="E271" s="61">
        <v>45687</v>
      </c>
      <c r="F271" s="42">
        <f t="shared" si="31"/>
        <v>30</v>
      </c>
      <c r="G271" s="225">
        <v>210</v>
      </c>
      <c r="H271" s="14">
        <v>1</v>
      </c>
      <c r="I271" s="273">
        <f t="shared" si="32"/>
        <v>210</v>
      </c>
      <c r="J271" s="64" t="s">
        <v>305</v>
      </c>
      <c r="K271" s="14">
        <v>68747</v>
      </c>
      <c r="O271" s="1">
        <f>COUNTIF('Sede Med Ok'!$C:$C,'Itapuã Med OK'!C271) + COUNTIF('Barra Med OK'!$C:$C,'Itapuã Med OK'!C271) + COUNTIF('Boca do Rio Med OK'!$C:$C,'Itapuã Med OK'!C271) + COUNTIF('Brotas Med OK'!$C:$C,'Itapuã Med OK'!C271) + COUNTIF('Cabula Med OK'!$C:$C,'Itapuã Med OK'!C271) + COUNTIF('Cajazeiras Med OK'!$C:$C,'Itapuã Med OK'!C271) + COUNTIF('CH Med OK'!$C:$C,'Itapuã Med OK'!C271) + COUNTIF('Itapagipe Med OK'!$C:$C,'Itapuã Med OK'!C271) + COUNTIF('Liberdade Med OK'!$C:$C,'Itapuã Med OK'!C271) + COUNTIF('Pau da Lima Med OK'!$C:$C,'Itapuã Med OK'!C271) + COUNTIF('SCV Med OK'!$C:$C,'Itapuã Med OK'!C271) + COUNTIF('Subúrbio Med OK'!$C:$C,'Itapuã Med OK'!C271) + COUNTIF('DVIS Med OK'!$C:$C,'Itapuã Med OK'!C271) + COUNTIF('CR Med OK'!$C:$C,'Itapuã Med OK'!C271) + COUNTIF('CCZ Med OK'!$C:$C,'Itapuã Med OK'!C271) + COUNTIF('DRCA Med OK'!$C:$C,'Itapuã Med OK'!C271) + COUNTIF('SAMU Med OK'!$C:$C,'Itapuã Med OK'!C271) + COUNTIF('ESPS Med OK'!$C:$C,'Itapuã Med OK'!C271) + COUNTIF('LACEM Med OK'!$C:$C,'Itapuã Med OK'!C271)</f>
        <v>0</v>
      </c>
    </row>
    <row r="272" spans="1:15" ht="13.5" customHeight="1">
      <c r="A272" s="15" t="s">
        <v>18</v>
      </c>
      <c r="B272" s="61">
        <v>45604</v>
      </c>
      <c r="C272" s="122">
        <v>16108</v>
      </c>
      <c r="D272" s="61">
        <v>45658</v>
      </c>
      <c r="E272" s="61">
        <v>45687</v>
      </c>
      <c r="F272" s="42">
        <f t="shared" si="31"/>
        <v>30</v>
      </c>
      <c r="G272" s="225">
        <v>235</v>
      </c>
      <c r="H272" s="14">
        <v>1</v>
      </c>
      <c r="I272" s="273">
        <f t="shared" si="32"/>
        <v>235</v>
      </c>
      <c r="J272" s="64" t="s">
        <v>312</v>
      </c>
      <c r="K272" s="14">
        <v>71245</v>
      </c>
      <c r="O272" s="1">
        <f>COUNTIF('Sede Med Ok'!$C:$C,'Itapuã Med OK'!C272) + COUNTIF('Barra Med OK'!$C:$C,'Itapuã Med OK'!C272) + COUNTIF('Boca do Rio Med OK'!$C:$C,'Itapuã Med OK'!C272) + COUNTIF('Brotas Med OK'!$C:$C,'Itapuã Med OK'!C272) + COUNTIF('Cabula Med OK'!$C:$C,'Itapuã Med OK'!C272) + COUNTIF('Cajazeiras Med OK'!$C:$C,'Itapuã Med OK'!C272) + COUNTIF('CH Med OK'!$C:$C,'Itapuã Med OK'!C272) + COUNTIF('Itapagipe Med OK'!$C:$C,'Itapuã Med OK'!C272) + COUNTIF('Liberdade Med OK'!$C:$C,'Itapuã Med OK'!C272) + COUNTIF('Pau da Lima Med OK'!$C:$C,'Itapuã Med OK'!C272) + COUNTIF('SCV Med OK'!$C:$C,'Itapuã Med OK'!C272) + COUNTIF('Subúrbio Med OK'!$C:$C,'Itapuã Med OK'!C272) + COUNTIF('DVIS Med OK'!$C:$C,'Itapuã Med OK'!C272) + COUNTIF('CR Med OK'!$C:$C,'Itapuã Med OK'!C272) + COUNTIF('CCZ Med OK'!$C:$C,'Itapuã Med OK'!C272) + COUNTIF('DRCA Med OK'!$C:$C,'Itapuã Med OK'!C272) + COUNTIF('SAMU Med OK'!$C:$C,'Itapuã Med OK'!C272) + COUNTIF('ESPS Med OK'!$C:$C,'Itapuã Med OK'!C272) + COUNTIF('LACEM Med OK'!$C:$C,'Itapuã Med OK'!C272)</f>
        <v>0</v>
      </c>
    </row>
    <row r="273" spans="1:15" ht="13.5" customHeight="1">
      <c r="A273" s="15"/>
      <c r="B273" s="14"/>
      <c r="C273" s="14"/>
      <c r="D273" s="61"/>
      <c r="E273" s="66"/>
      <c r="F273" s="42"/>
      <c r="G273" s="68"/>
      <c r="H273" s="15"/>
      <c r="I273" s="272"/>
      <c r="J273" s="64"/>
      <c r="K273" s="15"/>
      <c r="O273" s="1">
        <f>COUNTIF('Sede Med Ok'!$C:$C,'Itapuã Med OK'!C273) + COUNTIF('Barra Med OK'!$C:$C,'Itapuã Med OK'!C273) + COUNTIF('Boca do Rio Med OK'!$C:$C,'Itapuã Med OK'!C273) + COUNTIF('Brotas Med OK'!$C:$C,'Itapuã Med OK'!C273) + COUNTIF('Cabula Med OK'!$C:$C,'Itapuã Med OK'!C273) + COUNTIF('Cajazeiras Med OK'!$C:$C,'Itapuã Med OK'!C273) + COUNTIF('CH Med OK'!$C:$C,'Itapuã Med OK'!C273) + COUNTIF('Itapagipe Med OK'!$C:$C,'Itapuã Med OK'!C273) + COUNTIF('Liberdade Med OK'!$C:$C,'Itapuã Med OK'!C273) + COUNTIF('Pau da Lima Med OK'!$C:$C,'Itapuã Med OK'!C273) + COUNTIF('SCV Med OK'!$C:$C,'Itapuã Med OK'!C273) + COUNTIF('Subúrbio Med OK'!$C:$C,'Itapuã Med OK'!C273) + COUNTIF('DVIS Med OK'!$C:$C,'Itapuã Med OK'!C273) + COUNTIF('CR Med OK'!$C:$C,'Itapuã Med OK'!C273) + COUNTIF('CCZ Med OK'!$C:$C,'Itapuã Med OK'!C273) + COUNTIF('DRCA Med OK'!$C:$C,'Itapuã Med OK'!C273) + COUNTIF('SAMU Med OK'!$C:$C,'Itapuã Med OK'!C273) + COUNTIF('ESPS Med OK'!$C:$C,'Itapuã Med OK'!C273) + COUNTIF('LACEM Med OK'!$C:$C,'Itapuã Med OK'!C273)</f>
        <v>0</v>
      </c>
    </row>
    <row r="274" spans="1:15" ht="13.5" customHeight="1">
      <c r="A274" s="38" t="s">
        <v>587</v>
      </c>
      <c r="B274" s="10"/>
      <c r="C274" s="10"/>
      <c r="D274" s="36"/>
      <c r="E274" s="36"/>
      <c r="F274" s="37"/>
      <c r="G274" s="271"/>
      <c r="H274" s="11">
        <f>SUM(H266:H273)</f>
        <v>7</v>
      </c>
      <c r="I274" s="269">
        <f>SUM(I266:I273)</f>
        <v>1495</v>
      </c>
      <c r="J274" s="35"/>
      <c r="K274" s="35"/>
      <c r="O274" s="1">
        <f>COUNTIF('Sede Med Ok'!$C:$C,'Itapuã Med OK'!C274) + COUNTIF('Barra Med OK'!$C:$C,'Itapuã Med OK'!C274) + COUNTIF('Boca do Rio Med OK'!$C:$C,'Itapuã Med OK'!C274) + COUNTIF('Brotas Med OK'!$C:$C,'Itapuã Med OK'!C274) + COUNTIF('Cabula Med OK'!$C:$C,'Itapuã Med OK'!C274) + COUNTIF('Cajazeiras Med OK'!$C:$C,'Itapuã Med OK'!C274) + COUNTIF('CH Med OK'!$C:$C,'Itapuã Med OK'!C274) + COUNTIF('Itapagipe Med OK'!$C:$C,'Itapuã Med OK'!C274) + COUNTIF('Liberdade Med OK'!$C:$C,'Itapuã Med OK'!C274) + COUNTIF('Pau da Lima Med OK'!$C:$C,'Itapuã Med OK'!C274) + COUNTIF('SCV Med OK'!$C:$C,'Itapuã Med OK'!C274) + COUNTIF('Subúrbio Med OK'!$C:$C,'Itapuã Med OK'!C274) + COUNTIF('DVIS Med OK'!$C:$C,'Itapuã Med OK'!C274) + COUNTIF('CR Med OK'!$C:$C,'Itapuã Med OK'!C274) + COUNTIF('CCZ Med OK'!$C:$C,'Itapuã Med OK'!C274) + COUNTIF('DRCA Med OK'!$C:$C,'Itapuã Med OK'!C274) + COUNTIF('SAMU Med OK'!$C:$C,'Itapuã Med OK'!C274) + COUNTIF('ESPS Med OK'!$C:$C,'Itapuã Med OK'!C274) + COUNTIF('LACEM Med OK'!$C:$C,'Itapuã Med OK'!C274)</f>
        <v>0</v>
      </c>
    </row>
    <row r="275" spans="1:15" ht="13.5" customHeight="1">
      <c r="A275" s="548"/>
      <c r="B275" s="549"/>
      <c r="C275" s="549"/>
      <c r="D275" s="549"/>
      <c r="E275" s="549"/>
      <c r="F275" s="549"/>
      <c r="G275" s="549"/>
      <c r="H275" s="549"/>
      <c r="I275" s="549"/>
      <c r="J275" s="549"/>
      <c r="K275" s="549"/>
      <c r="O275" s="1">
        <f>COUNTIF('Sede Med Ok'!$C:$C,'Itapuã Med OK'!C275) + COUNTIF('Barra Med OK'!$C:$C,'Itapuã Med OK'!C275) + COUNTIF('Boca do Rio Med OK'!$C:$C,'Itapuã Med OK'!C275) + COUNTIF('Brotas Med OK'!$C:$C,'Itapuã Med OK'!C275) + COUNTIF('Cabula Med OK'!$C:$C,'Itapuã Med OK'!C275) + COUNTIF('Cajazeiras Med OK'!$C:$C,'Itapuã Med OK'!C275) + COUNTIF('CH Med OK'!$C:$C,'Itapuã Med OK'!C275) + COUNTIF('Itapagipe Med OK'!$C:$C,'Itapuã Med OK'!C275) + COUNTIF('Liberdade Med OK'!$C:$C,'Itapuã Med OK'!C275) + COUNTIF('Pau da Lima Med OK'!$C:$C,'Itapuã Med OK'!C275) + COUNTIF('SCV Med OK'!$C:$C,'Itapuã Med OK'!C275) + COUNTIF('Subúrbio Med OK'!$C:$C,'Itapuã Med OK'!C275) + COUNTIF('DVIS Med OK'!$C:$C,'Itapuã Med OK'!C275) + COUNTIF('CR Med OK'!$C:$C,'Itapuã Med OK'!C275) + COUNTIF('CCZ Med OK'!$C:$C,'Itapuã Med OK'!C275) + COUNTIF('DRCA Med OK'!$C:$C,'Itapuã Med OK'!C275) + COUNTIF('SAMU Med OK'!$C:$C,'Itapuã Med OK'!C275) + COUNTIF('ESPS Med OK'!$C:$C,'Itapuã Med OK'!C275) + COUNTIF('LACEM Med OK'!$C:$C,'Itapuã Med OK'!C275)</f>
        <v>0</v>
      </c>
    </row>
    <row r="276" spans="1:15" ht="13.5" customHeight="1">
      <c r="A276" s="15" t="s">
        <v>18</v>
      </c>
      <c r="B276" s="61">
        <v>45536</v>
      </c>
      <c r="C276" s="14">
        <v>15548</v>
      </c>
      <c r="D276" s="61">
        <v>45658</v>
      </c>
      <c r="E276" s="61">
        <v>45687</v>
      </c>
      <c r="F276" s="42">
        <f>(E276-D276)+1</f>
        <v>30</v>
      </c>
      <c r="G276" s="225">
        <v>235</v>
      </c>
      <c r="H276" s="14">
        <v>1</v>
      </c>
      <c r="I276" s="273">
        <v>235</v>
      </c>
      <c r="J276" s="64" t="s">
        <v>217</v>
      </c>
      <c r="K276" s="14">
        <v>68632</v>
      </c>
      <c r="L276" s="1" t="s">
        <v>1063</v>
      </c>
      <c r="O276" s="1">
        <f>COUNTIF('Sede Med Ok'!$C:$C,'Itapuã Med OK'!C276) + COUNTIF('Barra Med OK'!$C:$C,'Itapuã Med OK'!C276) + COUNTIF('Boca do Rio Med OK'!$C:$C,'Itapuã Med OK'!C276) + COUNTIF('Brotas Med OK'!$C:$C,'Itapuã Med OK'!C276) + COUNTIF('Cabula Med OK'!$C:$C,'Itapuã Med OK'!C276) + COUNTIF('Cajazeiras Med OK'!$C:$C,'Itapuã Med OK'!C276) + COUNTIF('CH Med OK'!$C:$C,'Itapuã Med OK'!C276) + COUNTIF('Itapagipe Med OK'!$C:$C,'Itapuã Med OK'!C276) + COUNTIF('Liberdade Med OK'!$C:$C,'Itapuã Med OK'!C276) + COUNTIF('Pau da Lima Med OK'!$C:$C,'Itapuã Med OK'!C276) + COUNTIF('SCV Med OK'!$C:$C,'Itapuã Med OK'!C276) + COUNTIF('Subúrbio Med OK'!$C:$C,'Itapuã Med OK'!C276) + COUNTIF('DVIS Med OK'!$C:$C,'Itapuã Med OK'!C276) + COUNTIF('CR Med OK'!$C:$C,'Itapuã Med OK'!C276) + COUNTIF('CCZ Med OK'!$C:$C,'Itapuã Med OK'!C276) + COUNTIF('DRCA Med OK'!$C:$C,'Itapuã Med OK'!C276) + COUNTIF('SAMU Med OK'!$C:$C,'Itapuã Med OK'!C276) + COUNTIF('ESPS Med OK'!$C:$C,'Itapuã Med OK'!C276) + COUNTIF('LACEM Med OK'!$C:$C,'Itapuã Med OK'!C276)</f>
        <v>0</v>
      </c>
    </row>
    <row r="277" spans="1:15" ht="13.5" customHeight="1">
      <c r="A277" s="15" t="s">
        <v>18</v>
      </c>
      <c r="B277" s="61">
        <v>45536</v>
      </c>
      <c r="C277" s="14">
        <v>15549</v>
      </c>
      <c r="D277" s="61">
        <v>45658</v>
      </c>
      <c r="E277" s="61">
        <v>45687</v>
      </c>
      <c r="F277" s="42">
        <f>(E277-D277)+1</f>
        <v>30</v>
      </c>
      <c r="G277" s="225">
        <v>235</v>
      </c>
      <c r="H277" s="14">
        <v>1</v>
      </c>
      <c r="I277" s="273">
        <v>235</v>
      </c>
      <c r="J277" s="64" t="s">
        <v>189</v>
      </c>
      <c r="K277" s="14">
        <v>68632</v>
      </c>
      <c r="L277" s="1" t="s">
        <v>1063</v>
      </c>
      <c r="O277" s="1">
        <f>COUNTIF('Sede Med Ok'!$C:$C,'Itapuã Med OK'!C277) + COUNTIF('Barra Med OK'!$C:$C,'Itapuã Med OK'!C277) + COUNTIF('Boca do Rio Med OK'!$C:$C,'Itapuã Med OK'!C277) + COUNTIF('Brotas Med OK'!$C:$C,'Itapuã Med OK'!C277) + COUNTIF('Cabula Med OK'!$C:$C,'Itapuã Med OK'!C277) + COUNTIF('Cajazeiras Med OK'!$C:$C,'Itapuã Med OK'!C277) + COUNTIF('CH Med OK'!$C:$C,'Itapuã Med OK'!C277) + COUNTIF('Itapagipe Med OK'!$C:$C,'Itapuã Med OK'!C277) + COUNTIF('Liberdade Med OK'!$C:$C,'Itapuã Med OK'!C277) + COUNTIF('Pau da Lima Med OK'!$C:$C,'Itapuã Med OK'!C277) + COUNTIF('SCV Med OK'!$C:$C,'Itapuã Med OK'!C277) + COUNTIF('Subúrbio Med OK'!$C:$C,'Itapuã Med OK'!C277) + COUNTIF('DVIS Med OK'!$C:$C,'Itapuã Med OK'!C277) + COUNTIF('CR Med OK'!$C:$C,'Itapuã Med OK'!C277) + COUNTIF('CCZ Med OK'!$C:$C,'Itapuã Med OK'!C277) + COUNTIF('DRCA Med OK'!$C:$C,'Itapuã Med OK'!C277) + COUNTIF('SAMU Med OK'!$C:$C,'Itapuã Med OK'!C277) + COUNTIF('ESPS Med OK'!$C:$C,'Itapuã Med OK'!C277) + COUNTIF('LACEM Med OK'!$C:$C,'Itapuã Med OK'!C277)</f>
        <v>0</v>
      </c>
    </row>
    <row r="278" spans="1:15" ht="13.5" customHeight="1">
      <c r="A278" s="15" t="s">
        <v>18</v>
      </c>
      <c r="B278" s="61">
        <v>45536</v>
      </c>
      <c r="C278" s="14">
        <v>15550</v>
      </c>
      <c r="D278" s="61">
        <v>45658</v>
      </c>
      <c r="E278" s="61">
        <v>45687</v>
      </c>
      <c r="F278" s="42">
        <f>(E278-D278)+1</f>
        <v>30</v>
      </c>
      <c r="G278" s="225">
        <v>235</v>
      </c>
      <c r="H278" s="14">
        <v>1</v>
      </c>
      <c r="I278" s="273">
        <v>235</v>
      </c>
      <c r="J278" s="64" t="s">
        <v>298</v>
      </c>
      <c r="K278" s="14">
        <v>68632</v>
      </c>
      <c r="L278" s="1" t="s">
        <v>1063</v>
      </c>
      <c r="O278" s="1">
        <f>COUNTIF('Sede Med Ok'!$C:$C,'Itapuã Med OK'!C278) + COUNTIF('Barra Med OK'!$C:$C,'Itapuã Med OK'!C278) + COUNTIF('Boca do Rio Med OK'!$C:$C,'Itapuã Med OK'!C278) + COUNTIF('Brotas Med OK'!$C:$C,'Itapuã Med OK'!C278) + COUNTIF('Cabula Med OK'!$C:$C,'Itapuã Med OK'!C278) + COUNTIF('Cajazeiras Med OK'!$C:$C,'Itapuã Med OK'!C278) + COUNTIF('CH Med OK'!$C:$C,'Itapuã Med OK'!C278) + COUNTIF('Itapagipe Med OK'!$C:$C,'Itapuã Med OK'!C278) + COUNTIF('Liberdade Med OK'!$C:$C,'Itapuã Med OK'!C278) + COUNTIF('Pau da Lima Med OK'!$C:$C,'Itapuã Med OK'!C278) + COUNTIF('SCV Med OK'!$C:$C,'Itapuã Med OK'!C278) + COUNTIF('Subúrbio Med OK'!$C:$C,'Itapuã Med OK'!C278) + COUNTIF('DVIS Med OK'!$C:$C,'Itapuã Med OK'!C278) + COUNTIF('CR Med OK'!$C:$C,'Itapuã Med OK'!C278) + COUNTIF('CCZ Med OK'!$C:$C,'Itapuã Med OK'!C278) + COUNTIF('DRCA Med OK'!$C:$C,'Itapuã Med OK'!C278) + COUNTIF('SAMU Med OK'!$C:$C,'Itapuã Med OK'!C278) + COUNTIF('ESPS Med OK'!$C:$C,'Itapuã Med OK'!C278) + COUNTIF('LACEM Med OK'!$C:$C,'Itapuã Med OK'!C278)</f>
        <v>0</v>
      </c>
    </row>
    <row r="279" spans="1:15" ht="13.5" customHeight="1">
      <c r="A279" s="15"/>
      <c r="B279" s="14"/>
      <c r="C279" s="14"/>
      <c r="D279" s="66"/>
      <c r="E279" s="66"/>
      <c r="F279" s="42"/>
      <c r="G279" s="68"/>
      <c r="H279" s="15"/>
      <c r="I279" s="272"/>
      <c r="J279" s="64"/>
      <c r="K279" s="15"/>
      <c r="O279" s="1">
        <f>COUNTIF('Sede Med Ok'!$C:$C,'Itapuã Med OK'!C279) + COUNTIF('Barra Med OK'!$C:$C,'Itapuã Med OK'!C279) + COUNTIF('Boca do Rio Med OK'!$C:$C,'Itapuã Med OK'!C279) + COUNTIF('Brotas Med OK'!$C:$C,'Itapuã Med OK'!C279) + COUNTIF('Cabula Med OK'!$C:$C,'Itapuã Med OK'!C279) + COUNTIF('Cajazeiras Med OK'!$C:$C,'Itapuã Med OK'!C279) + COUNTIF('CH Med OK'!$C:$C,'Itapuã Med OK'!C279) + COUNTIF('Itapagipe Med OK'!$C:$C,'Itapuã Med OK'!C279) + COUNTIF('Liberdade Med OK'!$C:$C,'Itapuã Med OK'!C279) + COUNTIF('Pau da Lima Med OK'!$C:$C,'Itapuã Med OK'!C279) + COUNTIF('SCV Med OK'!$C:$C,'Itapuã Med OK'!C279) + COUNTIF('Subúrbio Med OK'!$C:$C,'Itapuã Med OK'!C279) + COUNTIF('DVIS Med OK'!$C:$C,'Itapuã Med OK'!C279) + COUNTIF('CR Med OK'!$C:$C,'Itapuã Med OK'!C279) + COUNTIF('CCZ Med OK'!$C:$C,'Itapuã Med OK'!C279) + COUNTIF('DRCA Med OK'!$C:$C,'Itapuã Med OK'!C279) + COUNTIF('SAMU Med OK'!$C:$C,'Itapuã Med OK'!C279) + COUNTIF('ESPS Med OK'!$C:$C,'Itapuã Med OK'!C279) + COUNTIF('LACEM Med OK'!$C:$C,'Itapuã Med OK'!C279)</f>
        <v>0</v>
      </c>
    </row>
    <row r="280" spans="1:15" ht="13.5" customHeight="1">
      <c r="A280" s="38" t="s">
        <v>586</v>
      </c>
      <c r="B280" s="10"/>
      <c r="C280" s="10"/>
      <c r="D280" s="36"/>
      <c r="E280" s="36"/>
      <c r="F280" s="37"/>
      <c r="G280" s="271"/>
      <c r="H280" s="11">
        <f>SUM(H276:H279)</f>
        <v>3</v>
      </c>
      <c r="I280" s="269">
        <f>SUM(I276:I279)</f>
        <v>705</v>
      </c>
      <c r="J280" s="35"/>
      <c r="K280" s="35"/>
      <c r="O280" s="1">
        <f>COUNTIF('Sede Med Ok'!$C:$C,'Itapuã Med OK'!C280) + COUNTIF('Barra Med OK'!$C:$C,'Itapuã Med OK'!C280) + COUNTIF('Boca do Rio Med OK'!$C:$C,'Itapuã Med OK'!C280) + COUNTIF('Brotas Med OK'!$C:$C,'Itapuã Med OK'!C280) + COUNTIF('Cabula Med OK'!$C:$C,'Itapuã Med OK'!C280) + COUNTIF('Cajazeiras Med OK'!$C:$C,'Itapuã Med OK'!C280) + COUNTIF('CH Med OK'!$C:$C,'Itapuã Med OK'!C280) + COUNTIF('Itapagipe Med OK'!$C:$C,'Itapuã Med OK'!C280) + COUNTIF('Liberdade Med OK'!$C:$C,'Itapuã Med OK'!C280) + COUNTIF('Pau da Lima Med OK'!$C:$C,'Itapuã Med OK'!C280) + COUNTIF('SCV Med OK'!$C:$C,'Itapuã Med OK'!C280) + COUNTIF('Subúrbio Med OK'!$C:$C,'Itapuã Med OK'!C280) + COUNTIF('DVIS Med OK'!$C:$C,'Itapuã Med OK'!C280) + COUNTIF('CR Med OK'!$C:$C,'Itapuã Med OK'!C280) + COUNTIF('CCZ Med OK'!$C:$C,'Itapuã Med OK'!C280) + COUNTIF('DRCA Med OK'!$C:$C,'Itapuã Med OK'!C280) + COUNTIF('SAMU Med OK'!$C:$C,'Itapuã Med OK'!C280) + COUNTIF('ESPS Med OK'!$C:$C,'Itapuã Med OK'!C280) + COUNTIF('LACEM Med OK'!$C:$C,'Itapuã Med OK'!C280)</f>
        <v>0</v>
      </c>
    </row>
    <row r="281" spans="1:15" ht="13.5" customHeight="1">
      <c r="A281" s="548"/>
      <c r="B281" s="549"/>
      <c r="C281" s="549"/>
      <c r="D281" s="549"/>
      <c r="E281" s="549"/>
      <c r="F281" s="549"/>
      <c r="G281" s="549"/>
      <c r="H281" s="549"/>
      <c r="I281" s="549"/>
      <c r="J281" s="549"/>
      <c r="K281" s="549"/>
      <c r="O281" s="1">
        <f>COUNTIF('Sede Med Ok'!$C:$C,'Itapuã Med OK'!C281) + COUNTIF('Barra Med OK'!$C:$C,'Itapuã Med OK'!C281) + COUNTIF('Boca do Rio Med OK'!$C:$C,'Itapuã Med OK'!C281) + COUNTIF('Brotas Med OK'!$C:$C,'Itapuã Med OK'!C281) + COUNTIF('Cabula Med OK'!$C:$C,'Itapuã Med OK'!C281) + COUNTIF('Cajazeiras Med OK'!$C:$C,'Itapuã Med OK'!C281) + COUNTIF('CH Med OK'!$C:$C,'Itapuã Med OK'!C281) + COUNTIF('Itapagipe Med OK'!$C:$C,'Itapuã Med OK'!C281) + COUNTIF('Liberdade Med OK'!$C:$C,'Itapuã Med OK'!C281) + COUNTIF('Pau da Lima Med OK'!$C:$C,'Itapuã Med OK'!C281) + COUNTIF('SCV Med OK'!$C:$C,'Itapuã Med OK'!C281) + COUNTIF('Subúrbio Med OK'!$C:$C,'Itapuã Med OK'!C281) + COUNTIF('DVIS Med OK'!$C:$C,'Itapuã Med OK'!C281) + COUNTIF('CR Med OK'!$C:$C,'Itapuã Med OK'!C281) + COUNTIF('CCZ Med OK'!$C:$C,'Itapuã Med OK'!C281) + COUNTIF('DRCA Med OK'!$C:$C,'Itapuã Med OK'!C281) + COUNTIF('SAMU Med OK'!$C:$C,'Itapuã Med OK'!C281) + COUNTIF('ESPS Med OK'!$C:$C,'Itapuã Med OK'!C281) + COUNTIF('LACEM Med OK'!$C:$C,'Itapuã Med OK'!C281)</f>
        <v>0</v>
      </c>
    </row>
    <row r="282" spans="1:15" ht="13.5" customHeight="1">
      <c r="A282" s="15" t="s">
        <v>22</v>
      </c>
      <c r="B282" s="61">
        <v>45536</v>
      </c>
      <c r="C282" s="14">
        <v>15623</v>
      </c>
      <c r="D282" s="61">
        <v>45658</v>
      </c>
      <c r="E282" s="61">
        <v>45687</v>
      </c>
      <c r="F282" s="42">
        <f>(E282-D282)+1</f>
        <v>30</v>
      </c>
      <c r="G282" s="225">
        <v>210</v>
      </c>
      <c r="H282" s="14">
        <v>1</v>
      </c>
      <c r="I282" s="273">
        <f>G282/30*H282*F282</f>
        <v>210</v>
      </c>
      <c r="J282" s="64" t="s">
        <v>303</v>
      </c>
      <c r="K282" s="14">
        <v>68746</v>
      </c>
      <c r="O282" s="1">
        <f>COUNTIF('Sede Med Ok'!$C:$C,'Itapuã Med OK'!C282) + COUNTIF('Barra Med OK'!$C:$C,'Itapuã Med OK'!C282) + COUNTIF('Boca do Rio Med OK'!$C:$C,'Itapuã Med OK'!C282) + COUNTIF('Brotas Med OK'!$C:$C,'Itapuã Med OK'!C282) + COUNTIF('Cabula Med OK'!$C:$C,'Itapuã Med OK'!C282) + COUNTIF('Cajazeiras Med OK'!$C:$C,'Itapuã Med OK'!C282) + COUNTIF('CH Med OK'!$C:$C,'Itapuã Med OK'!C282) + COUNTIF('Itapagipe Med OK'!$C:$C,'Itapuã Med OK'!C282) + COUNTIF('Liberdade Med OK'!$C:$C,'Itapuã Med OK'!C282) + COUNTIF('Pau da Lima Med OK'!$C:$C,'Itapuã Med OK'!C282) + COUNTIF('SCV Med OK'!$C:$C,'Itapuã Med OK'!C282) + COUNTIF('Subúrbio Med OK'!$C:$C,'Itapuã Med OK'!C282) + COUNTIF('DVIS Med OK'!$C:$C,'Itapuã Med OK'!C282) + COUNTIF('CR Med OK'!$C:$C,'Itapuã Med OK'!C282) + COUNTIF('CCZ Med OK'!$C:$C,'Itapuã Med OK'!C282) + COUNTIF('DRCA Med OK'!$C:$C,'Itapuã Med OK'!C282) + COUNTIF('SAMU Med OK'!$C:$C,'Itapuã Med OK'!C282) + COUNTIF('ESPS Med OK'!$C:$C,'Itapuã Med OK'!C282) + COUNTIF('LACEM Med OK'!$C:$C,'Itapuã Med OK'!C282)</f>
        <v>0</v>
      </c>
    </row>
    <row r="283" spans="1:15" ht="13.5" customHeight="1">
      <c r="A283" s="15" t="s">
        <v>22</v>
      </c>
      <c r="B283" s="61">
        <v>45536</v>
      </c>
      <c r="C283" s="14">
        <v>15624</v>
      </c>
      <c r="D283" s="61">
        <v>45658</v>
      </c>
      <c r="E283" s="61">
        <v>45687</v>
      </c>
      <c r="F283" s="42">
        <f>(E283-D283)+1</f>
        <v>30</v>
      </c>
      <c r="G283" s="225">
        <v>210</v>
      </c>
      <c r="H283" s="14">
        <v>1</v>
      </c>
      <c r="I283" s="273">
        <f>G283/30*H283*F283</f>
        <v>210</v>
      </c>
      <c r="J283" s="64" t="s">
        <v>306</v>
      </c>
      <c r="K283" s="14">
        <v>68746</v>
      </c>
      <c r="O283" s="1">
        <f>COUNTIF('Sede Med Ok'!$C:$C,'Itapuã Med OK'!C283) + COUNTIF('Barra Med OK'!$C:$C,'Itapuã Med OK'!C283) + COUNTIF('Boca do Rio Med OK'!$C:$C,'Itapuã Med OK'!C283) + COUNTIF('Brotas Med OK'!$C:$C,'Itapuã Med OK'!C283) + COUNTIF('Cabula Med OK'!$C:$C,'Itapuã Med OK'!C283) + COUNTIF('Cajazeiras Med OK'!$C:$C,'Itapuã Med OK'!C283) + COUNTIF('CH Med OK'!$C:$C,'Itapuã Med OK'!C283) + COUNTIF('Itapagipe Med OK'!$C:$C,'Itapuã Med OK'!C283) + COUNTIF('Liberdade Med OK'!$C:$C,'Itapuã Med OK'!C283) + COUNTIF('Pau da Lima Med OK'!$C:$C,'Itapuã Med OK'!C283) + COUNTIF('SCV Med OK'!$C:$C,'Itapuã Med OK'!C283) + COUNTIF('Subúrbio Med OK'!$C:$C,'Itapuã Med OK'!C283) + COUNTIF('DVIS Med OK'!$C:$C,'Itapuã Med OK'!C283) + COUNTIF('CR Med OK'!$C:$C,'Itapuã Med OK'!C283) + COUNTIF('CCZ Med OK'!$C:$C,'Itapuã Med OK'!C283) + COUNTIF('DRCA Med OK'!$C:$C,'Itapuã Med OK'!C283) + COUNTIF('SAMU Med OK'!$C:$C,'Itapuã Med OK'!C283) + COUNTIF('ESPS Med OK'!$C:$C,'Itapuã Med OK'!C283) + COUNTIF('LACEM Med OK'!$C:$C,'Itapuã Med OK'!C283)</f>
        <v>0</v>
      </c>
    </row>
    <row r="284" spans="1:15" ht="13.5" customHeight="1">
      <c r="A284" s="15" t="s">
        <v>18</v>
      </c>
      <c r="B284" s="61">
        <v>45539</v>
      </c>
      <c r="C284" s="14">
        <v>69</v>
      </c>
      <c r="D284" s="61">
        <v>45658</v>
      </c>
      <c r="E284" s="61">
        <v>45687</v>
      </c>
      <c r="F284" s="42">
        <f>(E284-D284)+1</f>
        <v>30</v>
      </c>
      <c r="G284" s="225">
        <v>235</v>
      </c>
      <c r="H284" s="14">
        <v>1</v>
      </c>
      <c r="I284" s="273">
        <f>G284/30*H284*F284</f>
        <v>235</v>
      </c>
      <c r="J284" s="52" t="s">
        <v>149</v>
      </c>
      <c r="K284" s="14">
        <v>67691</v>
      </c>
      <c r="O284" s="1">
        <f>COUNTIF('Sede Med Ok'!$C:$C,'Itapuã Med OK'!C284) + COUNTIF('Barra Med OK'!$C:$C,'Itapuã Med OK'!C284) + COUNTIF('Boca do Rio Med OK'!$C:$C,'Itapuã Med OK'!C284) + COUNTIF('Brotas Med OK'!$C:$C,'Itapuã Med OK'!C284) + COUNTIF('Cabula Med OK'!$C:$C,'Itapuã Med OK'!C284) + COUNTIF('Cajazeiras Med OK'!$C:$C,'Itapuã Med OK'!C284) + COUNTIF('CH Med OK'!$C:$C,'Itapuã Med OK'!C284) + COUNTIF('Itapagipe Med OK'!$C:$C,'Itapuã Med OK'!C284) + COUNTIF('Liberdade Med OK'!$C:$C,'Itapuã Med OK'!C284) + COUNTIF('Pau da Lima Med OK'!$C:$C,'Itapuã Med OK'!C284) + COUNTIF('SCV Med OK'!$C:$C,'Itapuã Med OK'!C284) + COUNTIF('Subúrbio Med OK'!$C:$C,'Itapuã Med OK'!C284) + COUNTIF('DVIS Med OK'!$C:$C,'Itapuã Med OK'!C284) + COUNTIF('CR Med OK'!$C:$C,'Itapuã Med OK'!C284) + COUNTIF('CCZ Med OK'!$C:$C,'Itapuã Med OK'!C284) + COUNTIF('DRCA Med OK'!$C:$C,'Itapuã Med OK'!C284) + COUNTIF('SAMU Med OK'!$C:$C,'Itapuã Med OK'!C284) + COUNTIF('ESPS Med OK'!$C:$C,'Itapuã Med OK'!C284) + COUNTIF('LACEM Med OK'!$C:$C,'Itapuã Med OK'!C284)</f>
        <v>0</v>
      </c>
    </row>
    <row r="285" spans="1:15" ht="13.5" customHeight="1">
      <c r="A285" s="15"/>
      <c r="B285" s="14"/>
      <c r="C285" s="14"/>
      <c r="D285" s="66"/>
      <c r="E285" s="66"/>
      <c r="F285" s="42"/>
      <c r="G285" s="68"/>
      <c r="H285" s="15"/>
      <c r="I285" s="272"/>
      <c r="J285" s="64"/>
      <c r="K285" s="15"/>
      <c r="O285" s="1">
        <f>COUNTIF('Sede Med Ok'!$C:$C,'Itapuã Med OK'!C285) + COUNTIF('Barra Med OK'!$C:$C,'Itapuã Med OK'!C285) + COUNTIF('Boca do Rio Med OK'!$C:$C,'Itapuã Med OK'!C285) + COUNTIF('Brotas Med OK'!$C:$C,'Itapuã Med OK'!C285) + COUNTIF('Cabula Med OK'!$C:$C,'Itapuã Med OK'!C285) + COUNTIF('Cajazeiras Med OK'!$C:$C,'Itapuã Med OK'!C285) + COUNTIF('CH Med OK'!$C:$C,'Itapuã Med OK'!C285) + COUNTIF('Itapagipe Med OK'!$C:$C,'Itapuã Med OK'!C285) + COUNTIF('Liberdade Med OK'!$C:$C,'Itapuã Med OK'!C285) + COUNTIF('Pau da Lima Med OK'!$C:$C,'Itapuã Med OK'!C285) + COUNTIF('SCV Med OK'!$C:$C,'Itapuã Med OK'!C285) + COUNTIF('Subúrbio Med OK'!$C:$C,'Itapuã Med OK'!C285) + COUNTIF('DVIS Med OK'!$C:$C,'Itapuã Med OK'!C285) + COUNTIF('CR Med OK'!$C:$C,'Itapuã Med OK'!C285) + COUNTIF('CCZ Med OK'!$C:$C,'Itapuã Med OK'!C285) + COUNTIF('DRCA Med OK'!$C:$C,'Itapuã Med OK'!C285) + COUNTIF('SAMU Med OK'!$C:$C,'Itapuã Med OK'!C285) + COUNTIF('ESPS Med OK'!$C:$C,'Itapuã Med OK'!C285) + COUNTIF('LACEM Med OK'!$C:$C,'Itapuã Med OK'!C285)</f>
        <v>0</v>
      </c>
    </row>
    <row r="286" spans="1:15" ht="13.5" customHeight="1">
      <c r="A286" s="38" t="s">
        <v>585</v>
      </c>
      <c r="B286" s="10"/>
      <c r="C286" s="10"/>
      <c r="D286" s="36"/>
      <c r="E286" s="36"/>
      <c r="F286" s="37"/>
      <c r="G286" s="271"/>
      <c r="H286" s="11">
        <f>SUM(H282:H285)</f>
        <v>3</v>
      </c>
      <c r="I286" s="269">
        <f>SUM(I282:I285)</f>
        <v>655</v>
      </c>
      <c r="J286" s="35"/>
      <c r="K286" s="35"/>
      <c r="O286" s="1">
        <f>COUNTIF('Sede Med Ok'!$C:$C,'Itapuã Med OK'!C286) + COUNTIF('Barra Med OK'!$C:$C,'Itapuã Med OK'!C286) + COUNTIF('Boca do Rio Med OK'!$C:$C,'Itapuã Med OK'!C286) + COUNTIF('Brotas Med OK'!$C:$C,'Itapuã Med OK'!C286) + COUNTIF('Cabula Med OK'!$C:$C,'Itapuã Med OK'!C286) + COUNTIF('Cajazeiras Med OK'!$C:$C,'Itapuã Med OK'!C286) + COUNTIF('CH Med OK'!$C:$C,'Itapuã Med OK'!C286) + COUNTIF('Itapagipe Med OK'!$C:$C,'Itapuã Med OK'!C286) + COUNTIF('Liberdade Med OK'!$C:$C,'Itapuã Med OK'!C286) + COUNTIF('Pau da Lima Med OK'!$C:$C,'Itapuã Med OK'!C286) + COUNTIF('SCV Med OK'!$C:$C,'Itapuã Med OK'!C286) + COUNTIF('Subúrbio Med OK'!$C:$C,'Itapuã Med OK'!C286) + COUNTIF('DVIS Med OK'!$C:$C,'Itapuã Med OK'!C286) + COUNTIF('CR Med OK'!$C:$C,'Itapuã Med OK'!C286) + COUNTIF('CCZ Med OK'!$C:$C,'Itapuã Med OK'!C286) + COUNTIF('DRCA Med OK'!$C:$C,'Itapuã Med OK'!C286) + COUNTIF('SAMU Med OK'!$C:$C,'Itapuã Med OK'!C286) + COUNTIF('ESPS Med OK'!$C:$C,'Itapuã Med OK'!C286) + COUNTIF('LACEM Med OK'!$C:$C,'Itapuã Med OK'!C286)</f>
        <v>0</v>
      </c>
    </row>
    <row r="287" spans="1:15" ht="13.5" customHeight="1">
      <c r="D287" s="20"/>
      <c r="E287" s="20"/>
      <c r="F287" s="19"/>
      <c r="G287" s="7"/>
      <c r="I287" s="270"/>
      <c r="J287" s="26"/>
      <c r="O287" s="1">
        <f>COUNTIF('Sede Med Ok'!$C:$C,'Itapuã Med OK'!C287) + COUNTIF('Barra Med OK'!$C:$C,'Itapuã Med OK'!C287) + COUNTIF('Boca do Rio Med OK'!$C:$C,'Itapuã Med OK'!C287) + COUNTIF('Brotas Med OK'!$C:$C,'Itapuã Med OK'!C287) + COUNTIF('Cabula Med OK'!$C:$C,'Itapuã Med OK'!C287) + COUNTIF('Cajazeiras Med OK'!$C:$C,'Itapuã Med OK'!C287) + COUNTIF('CH Med OK'!$C:$C,'Itapuã Med OK'!C287) + COUNTIF('Itapagipe Med OK'!$C:$C,'Itapuã Med OK'!C287) + COUNTIF('Liberdade Med OK'!$C:$C,'Itapuã Med OK'!C287) + COUNTIF('Pau da Lima Med OK'!$C:$C,'Itapuã Med OK'!C287) + COUNTIF('SCV Med OK'!$C:$C,'Itapuã Med OK'!C287) + COUNTIF('Subúrbio Med OK'!$C:$C,'Itapuã Med OK'!C287) + COUNTIF('DVIS Med OK'!$C:$C,'Itapuã Med OK'!C287) + COUNTIF('CR Med OK'!$C:$C,'Itapuã Med OK'!C287) + COUNTIF('CCZ Med OK'!$C:$C,'Itapuã Med OK'!C287) + COUNTIF('DRCA Med OK'!$C:$C,'Itapuã Med OK'!C287) + COUNTIF('SAMU Med OK'!$C:$C,'Itapuã Med OK'!C287) + COUNTIF('ESPS Med OK'!$C:$C,'Itapuã Med OK'!C287) + COUNTIF('LACEM Med OK'!$C:$C,'Itapuã Med OK'!C287)</f>
        <v>0</v>
      </c>
    </row>
    <row r="288" spans="1:15" ht="13.5" customHeight="1">
      <c r="A288" s="15" t="s">
        <v>17</v>
      </c>
      <c r="B288" s="61">
        <v>45674</v>
      </c>
      <c r="C288" s="104">
        <v>17547</v>
      </c>
      <c r="D288" s="61">
        <v>45674</v>
      </c>
      <c r="E288" s="61">
        <v>45687</v>
      </c>
      <c r="F288" s="42">
        <f>(E288-D288)+1</f>
        <v>14</v>
      </c>
      <c r="G288" s="225">
        <v>238</v>
      </c>
      <c r="H288" s="465">
        <v>1</v>
      </c>
      <c r="I288" s="273">
        <f>G288/30*H288*F288</f>
        <v>111.06666666666666</v>
      </c>
      <c r="J288" s="64" t="s">
        <v>1173</v>
      </c>
      <c r="K288" s="465">
        <v>74377</v>
      </c>
      <c r="O288" s="1">
        <f>COUNTIF('Sede Med Ok'!$C:$C,'Itapuã Med OK'!C288) + COUNTIF('Barra Med OK'!$C:$C,'Itapuã Med OK'!C288) + COUNTIF('Boca do Rio Med OK'!$C:$C,'Itapuã Med OK'!C288) + COUNTIF('Brotas Med OK'!$C:$C,'Itapuã Med OK'!C288) + COUNTIF('Cabula Med OK'!$C:$C,'Itapuã Med OK'!C288) + COUNTIF('Cajazeiras Med OK'!$C:$C,'Itapuã Med OK'!C288) + COUNTIF('CH Med OK'!$C:$C,'Itapuã Med OK'!C288) + COUNTIF('Itapagipe Med OK'!$C:$C,'Itapuã Med OK'!C288) + COUNTIF('Liberdade Med OK'!$C:$C,'Itapuã Med OK'!C288) + COUNTIF('Pau da Lima Med OK'!$C:$C,'Itapuã Med OK'!C288) + COUNTIF('SCV Med OK'!$C:$C,'Itapuã Med OK'!C288) + COUNTIF('Subúrbio Med OK'!$C:$C,'Itapuã Med OK'!C288) + COUNTIF('DVIS Med OK'!$C:$C,'Itapuã Med OK'!C288) + COUNTIF('CR Med OK'!$C:$C,'Itapuã Med OK'!C288) + COUNTIF('CCZ Med OK'!$C:$C,'Itapuã Med OK'!C288) + COUNTIF('DRCA Med OK'!$C:$C,'Itapuã Med OK'!C288) + COUNTIF('SAMU Med OK'!$C:$C,'Itapuã Med OK'!C288) + COUNTIF('ESPS Med OK'!$C:$C,'Itapuã Med OK'!C288) + COUNTIF('LACEM Med OK'!$C:$C,'Itapuã Med OK'!C288)</f>
        <v>0</v>
      </c>
    </row>
    <row r="289" spans="1:15" ht="13.5" customHeight="1">
      <c r="A289" s="15" t="s">
        <v>17</v>
      </c>
      <c r="B289" s="61">
        <v>45674</v>
      </c>
      <c r="C289" s="104">
        <v>17217</v>
      </c>
      <c r="D289" s="61">
        <v>45674</v>
      </c>
      <c r="E289" s="61">
        <v>45687</v>
      </c>
      <c r="F289" s="42">
        <f>(E289-D289)+1</f>
        <v>14</v>
      </c>
      <c r="G289" s="225">
        <v>238</v>
      </c>
      <c r="H289" s="465">
        <v>1</v>
      </c>
      <c r="I289" s="273">
        <f>G289/30*H289*F289</f>
        <v>111.06666666666666</v>
      </c>
      <c r="J289" s="52" t="s">
        <v>1174</v>
      </c>
      <c r="K289" s="465">
        <v>74377</v>
      </c>
      <c r="O289" s="1">
        <f>COUNTIF('Sede Med Ok'!$C:$C,'Itapuã Med OK'!C289) + COUNTIF('Barra Med OK'!$C:$C,'Itapuã Med OK'!C289) + COUNTIF('Boca do Rio Med OK'!$C:$C,'Itapuã Med OK'!C289) + COUNTIF('Brotas Med OK'!$C:$C,'Itapuã Med OK'!C289) + COUNTIF('Cabula Med OK'!$C:$C,'Itapuã Med OK'!C289) + COUNTIF('Cajazeiras Med OK'!$C:$C,'Itapuã Med OK'!C289) + COUNTIF('CH Med OK'!$C:$C,'Itapuã Med OK'!C289) + COUNTIF('Itapagipe Med OK'!$C:$C,'Itapuã Med OK'!C289) + COUNTIF('Liberdade Med OK'!$C:$C,'Itapuã Med OK'!C289) + COUNTIF('Pau da Lima Med OK'!$C:$C,'Itapuã Med OK'!C289) + COUNTIF('SCV Med OK'!$C:$C,'Itapuã Med OK'!C289) + COUNTIF('Subúrbio Med OK'!$C:$C,'Itapuã Med OK'!C289) + COUNTIF('DVIS Med OK'!$C:$C,'Itapuã Med OK'!C289) + COUNTIF('CR Med OK'!$C:$C,'Itapuã Med OK'!C289) + COUNTIF('CCZ Med OK'!$C:$C,'Itapuã Med OK'!C289) + COUNTIF('DRCA Med OK'!$C:$C,'Itapuã Med OK'!C289) + COUNTIF('SAMU Med OK'!$C:$C,'Itapuã Med OK'!C289) + COUNTIF('ESPS Med OK'!$C:$C,'Itapuã Med OK'!C289) + COUNTIF('LACEM Med OK'!$C:$C,'Itapuã Med OK'!C289)</f>
        <v>0</v>
      </c>
    </row>
    <row r="290" spans="1:15" ht="13.5" customHeight="1">
      <c r="A290" s="15"/>
      <c r="B290" s="465"/>
      <c r="C290" s="465"/>
      <c r="D290" s="66"/>
      <c r="E290" s="66"/>
      <c r="F290" s="42"/>
      <c r="G290" s="68"/>
      <c r="H290" s="15"/>
      <c r="I290" s="272"/>
      <c r="J290" s="64"/>
      <c r="K290" s="15"/>
      <c r="O290" s="1">
        <f>COUNTIF('Sede Med Ok'!$C:$C,'Itapuã Med OK'!C290) + COUNTIF('Barra Med OK'!$C:$C,'Itapuã Med OK'!C290) + COUNTIF('Boca do Rio Med OK'!$C:$C,'Itapuã Med OK'!C290) + COUNTIF('Brotas Med OK'!$C:$C,'Itapuã Med OK'!C290) + COUNTIF('Cabula Med OK'!$C:$C,'Itapuã Med OK'!C290) + COUNTIF('Cajazeiras Med OK'!$C:$C,'Itapuã Med OK'!C290) + COUNTIF('CH Med OK'!$C:$C,'Itapuã Med OK'!C290) + COUNTIF('Itapagipe Med OK'!$C:$C,'Itapuã Med OK'!C290) + COUNTIF('Liberdade Med OK'!$C:$C,'Itapuã Med OK'!C290) + COUNTIF('Pau da Lima Med OK'!$C:$C,'Itapuã Med OK'!C290) + COUNTIF('SCV Med OK'!$C:$C,'Itapuã Med OK'!C290) + COUNTIF('Subúrbio Med OK'!$C:$C,'Itapuã Med OK'!C290) + COUNTIF('DVIS Med OK'!$C:$C,'Itapuã Med OK'!C290) + COUNTIF('CR Med OK'!$C:$C,'Itapuã Med OK'!C290) + COUNTIF('CCZ Med OK'!$C:$C,'Itapuã Med OK'!C290) + COUNTIF('DRCA Med OK'!$C:$C,'Itapuã Med OK'!C290) + COUNTIF('SAMU Med OK'!$C:$C,'Itapuã Med OK'!C290) + COUNTIF('ESPS Med OK'!$C:$C,'Itapuã Med OK'!C290) + COUNTIF('LACEM Med OK'!$C:$C,'Itapuã Med OK'!C290)</f>
        <v>0</v>
      </c>
    </row>
    <row r="291" spans="1:15" ht="13.5" customHeight="1">
      <c r="A291" s="464" t="s">
        <v>1172</v>
      </c>
      <c r="B291" s="10"/>
      <c r="C291" s="10"/>
      <c r="D291" s="36"/>
      <c r="E291" s="36"/>
      <c r="F291" s="37"/>
      <c r="G291" s="271"/>
      <c r="H291" s="461">
        <f>SUM(H288:H290)</f>
        <v>2</v>
      </c>
      <c r="I291" s="269">
        <f>SUM(I288:I290)</f>
        <v>222.13333333333333</v>
      </c>
      <c r="J291" s="35"/>
      <c r="K291" s="35"/>
      <c r="O291" s="1">
        <f>COUNTIF('Sede Med Ok'!$C:$C,'Itapuã Med OK'!C291) + COUNTIF('Barra Med OK'!$C:$C,'Itapuã Med OK'!C291) + COUNTIF('Boca do Rio Med OK'!$C:$C,'Itapuã Med OK'!C291) + COUNTIF('Brotas Med OK'!$C:$C,'Itapuã Med OK'!C291) + COUNTIF('Cabula Med OK'!$C:$C,'Itapuã Med OK'!C291) + COUNTIF('Cajazeiras Med OK'!$C:$C,'Itapuã Med OK'!C291) + COUNTIF('CH Med OK'!$C:$C,'Itapuã Med OK'!C291) + COUNTIF('Itapagipe Med OK'!$C:$C,'Itapuã Med OK'!C291) + COUNTIF('Liberdade Med OK'!$C:$C,'Itapuã Med OK'!C291) + COUNTIF('Pau da Lima Med OK'!$C:$C,'Itapuã Med OK'!C291) + COUNTIF('SCV Med OK'!$C:$C,'Itapuã Med OK'!C291) + COUNTIF('Subúrbio Med OK'!$C:$C,'Itapuã Med OK'!C291) + COUNTIF('DVIS Med OK'!$C:$C,'Itapuã Med OK'!C291) + COUNTIF('CR Med OK'!$C:$C,'Itapuã Med OK'!C291) + COUNTIF('CCZ Med OK'!$C:$C,'Itapuã Med OK'!C291) + COUNTIF('DRCA Med OK'!$C:$C,'Itapuã Med OK'!C291) + COUNTIF('SAMU Med OK'!$C:$C,'Itapuã Med OK'!C291) + COUNTIF('ESPS Med OK'!$C:$C,'Itapuã Med OK'!C291) + COUNTIF('LACEM Med OK'!$C:$C,'Itapuã Med OK'!C291)</f>
        <v>0</v>
      </c>
    </row>
    <row r="292" spans="1:15" s="563" customFormat="1" ht="13.5" customHeight="1"/>
    <row r="293" spans="1:15" ht="13.5" customHeight="1">
      <c r="D293" s="20"/>
      <c r="E293" s="20"/>
      <c r="F293" s="19"/>
      <c r="G293" s="7"/>
      <c r="H293" s="28">
        <f>H20+H36+H43+H60+H70+H88+H129+H143+H157+H167+H174+H188+H206+H215+H226+H245+H274+H93+H286+H26+H280+H264+H30+H291</f>
        <v>207</v>
      </c>
      <c r="I293" s="269">
        <f>I20+I36+I43+I60+I70+I88+I129+I143+I157+I167+I174+I188+I206+I215+I226+I245+I274+I93+I286+I26+I280+I264+I30+I291</f>
        <v>47926.96666666666</v>
      </c>
      <c r="J293" s="3"/>
      <c r="O293" s="1">
        <f>COUNTIF('Sede Med Ok'!$C:$C,'Itapuã Med OK'!C293) + COUNTIF('Barra Med OK'!$C:$C,'Itapuã Med OK'!C293) + COUNTIF('Boca do Rio Med OK'!$C:$C,'Itapuã Med OK'!C293) + COUNTIF('Brotas Med OK'!$C:$C,'Itapuã Med OK'!C293) + COUNTIF('Cabula Med OK'!$C:$C,'Itapuã Med OK'!C293) + COUNTIF('Cajazeiras Med OK'!$C:$C,'Itapuã Med OK'!C293) + COUNTIF('CH Med OK'!$C:$C,'Itapuã Med OK'!C293) + COUNTIF('Itapagipe Med OK'!$C:$C,'Itapuã Med OK'!C293) + COUNTIF('Liberdade Med OK'!$C:$C,'Itapuã Med OK'!C293) + COUNTIF('Pau da Lima Med OK'!$C:$C,'Itapuã Med OK'!C293) + COUNTIF('SCV Med OK'!$C:$C,'Itapuã Med OK'!C293) + COUNTIF('Subúrbio Med OK'!$C:$C,'Itapuã Med OK'!C293) + COUNTIF('DVIS Med OK'!$C:$C,'Itapuã Med OK'!C293) + COUNTIF('CR Med OK'!$C:$C,'Itapuã Med OK'!C293) + COUNTIF('CCZ Med OK'!$C:$C,'Itapuã Med OK'!C293) + COUNTIF('DRCA Med OK'!$C:$C,'Itapuã Med OK'!C293) + COUNTIF('SAMU Med OK'!$C:$C,'Itapuã Med OK'!C293) + COUNTIF('ESPS Med OK'!$C:$C,'Itapuã Med OK'!C293) + COUNTIF('LACEM Med OK'!$C:$C,'Itapuã Med OK'!C293)</f>
        <v>0</v>
      </c>
    </row>
    <row r="294" spans="1:15" ht="13.5" customHeight="1">
      <c r="D294" s="20"/>
      <c r="E294" s="20"/>
      <c r="F294" s="19"/>
      <c r="G294" s="7"/>
      <c r="I294" s="7"/>
      <c r="J294" s="3"/>
      <c r="O294" s="1">
        <f>COUNTIF('Sede Med Ok'!$C:$C,'Itapuã Med OK'!C294) + COUNTIF('Barra Med OK'!$C:$C,'Itapuã Med OK'!C294) + COUNTIF('Boca do Rio Med OK'!$C:$C,'Itapuã Med OK'!C294) + COUNTIF('Brotas Med OK'!$C:$C,'Itapuã Med OK'!C294) + COUNTIF('Cabula Med OK'!$C:$C,'Itapuã Med OK'!C294) + COUNTIF('Cajazeiras Med OK'!$C:$C,'Itapuã Med OK'!C294) + COUNTIF('CH Med OK'!$C:$C,'Itapuã Med OK'!C294) + COUNTIF('Itapagipe Med OK'!$C:$C,'Itapuã Med OK'!C294) + COUNTIF('Liberdade Med OK'!$C:$C,'Itapuã Med OK'!C294) + COUNTIF('Pau da Lima Med OK'!$C:$C,'Itapuã Med OK'!C294) + COUNTIF('SCV Med OK'!$C:$C,'Itapuã Med OK'!C294) + COUNTIF('Subúrbio Med OK'!$C:$C,'Itapuã Med OK'!C294) + COUNTIF('DVIS Med OK'!$C:$C,'Itapuã Med OK'!C294) + COUNTIF('CR Med OK'!$C:$C,'Itapuã Med OK'!C294) + COUNTIF('CCZ Med OK'!$C:$C,'Itapuã Med OK'!C294) + COUNTIF('DRCA Med OK'!$C:$C,'Itapuã Med OK'!C294) + COUNTIF('SAMU Med OK'!$C:$C,'Itapuã Med OK'!C294) + COUNTIF('ESPS Med OK'!$C:$C,'Itapuã Med OK'!C294) + COUNTIF('LACEM Med OK'!$C:$C,'Itapuã Med OK'!C294)</f>
        <v>0</v>
      </c>
    </row>
    <row r="295" spans="1:15" ht="13.5" customHeight="1">
      <c r="D295" s="20"/>
      <c r="E295" s="20"/>
      <c r="F295" s="19"/>
      <c r="G295" s="7"/>
      <c r="I295" s="7"/>
      <c r="J295" s="3">
        <f>I289+I288+I192+I191+I190+I180+I95</f>
        <v>630.9666666666667</v>
      </c>
      <c r="O295" s="1">
        <f>COUNTIF('Sede Med Ok'!$C:$C,'Itapuã Med OK'!C295) + COUNTIF('Barra Med OK'!$C:$C,'Itapuã Med OK'!C295) + COUNTIF('Boca do Rio Med OK'!$C:$C,'Itapuã Med OK'!C295) + COUNTIF('Brotas Med OK'!$C:$C,'Itapuã Med OK'!C295) + COUNTIF('Cabula Med OK'!$C:$C,'Itapuã Med OK'!C295) + COUNTIF('Cajazeiras Med OK'!$C:$C,'Itapuã Med OK'!C295) + COUNTIF('CH Med OK'!$C:$C,'Itapuã Med OK'!C295) + COUNTIF('Itapagipe Med OK'!$C:$C,'Itapuã Med OK'!C295) + COUNTIF('Liberdade Med OK'!$C:$C,'Itapuã Med OK'!C295) + COUNTIF('Pau da Lima Med OK'!$C:$C,'Itapuã Med OK'!C295) + COUNTIF('SCV Med OK'!$C:$C,'Itapuã Med OK'!C295) + COUNTIF('Subúrbio Med OK'!$C:$C,'Itapuã Med OK'!C295) + COUNTIF('DVIS Med OK'!$C:$C,'Itapuã Med OK'!C295) + COUNTIF('CR Med OK'!$C:$C,'Itapuã Med OK'!C295) + COUNTIF('CCZ Med OK'!$C:$C,'Itapuã Med OK'!C295) + COUNTIF('DRCA Med OK'!$C:$C,'Itapuã Med OK'!C295) + COUNTIF('SAMU Med OK'!$C:$C,'Itapuã Med OK'!C295) + COUNTIF('ESPS Med OK'!$C:$C,'Itapuã Med OK'!C295) + COUNTIF('LACEM Med OK'!$C:$C,'Itapuã Med OK'!C295)</f>
        <v>0</v>
      </c>
    </row>
    <row r="296" spans="1:15" s="26" customFormat="1" ht="13.5" customHeight="1">
      <c r="A296" s="536" t="s">
        <v>33</v>
      </c>
      <c r="B296" s="536"/>
      <c r="C296" s="536"/>
      <c r="D296" s="536"/>
      <c r="E296" s="536"/>
      <c r="F296" s="536"/>
      <c r="G296" s="536"/>
      <c r="H296" s="536"/>
      <c r="I296" s="536"/>
      <c r="J296" s="391"/>
      <c r="K296" s="25"/>
      <c r="O296" s="1">
        <f>COUNTIF('Sede Med Ok'!$C:$C,'Itapuã Med OK'!C296) + COUNTIF('Barra Med OK'!$C:$C,'Itapuã Med OK'!C296) + COUNTIF('Boca do Rio Med OK'!$C:$C,'Itapuã Med OK'!C296) + COUNTIF('Brotas Med OK'!$C:$C,'Itapuã Med OK'!C296) + COUNTIF('Cabula Med OK'!$C:$C,'Itapuã Med OK'!C296) + COUNTIF('Cajazeiras Med OK'!$C:$C,'Itapuã Med OK'!C296) + COUNTIF('CH Med OK'!$C:$C,'Itapuã Med OK'!C296) + COUNTIF('Itapagipe Med OK'!$C:$C,'Itapuã Med OK'!C296) + COUNTIF('Liberdade Med OK'!$C:$C,'Itapuã Med OK'!C296) + COUNTIF('Pau da Lima Med OK'!$C:$C,'Itapuã Med OK'!C296) + COUNTIF('SCV Med OK'!$C:$C,'Itapuã Med OK'!C296) + COUNTIF('Subúrbio Med OK'!$C:$C,'Itapuã Med OK'!C296) + COUNTIF('DVIS Med OK'!$C:$C,'Itapuã Med OK'!C296) + COUNTIF('CR Med OK'!$C:$C,'Itapuã Med OK'!C296) + COUNTIF('CCZ Med OK'!$C:$C,'Itapuã Med OK'!C296) + COUNTIF('DRCA Med OK'!$C:$C,'Itapuã Med OK'!C296) + COUNTIF('SAMU Med OK'!$C:$C,'Itapuã Med OK'!C296) + COUNTIF('ESPS Med OK'!$C:$C,'Itapuã Med OK'!C296) + COUNTIF('LACEM Med OK'!$C:$C,'Itapuã Med OK'!C296)</f>
        <v>0</v>
      </c>
    </row>
    <row r="297" spans="1:15" ht="13.5" customHeight="1">
      <c r="O297" s="1">
        <f>COUNTIF('Sede Med Ok'!$C:$C,'Itapuã Med OK'!C297) + COUNTIF('Barra Med OK'!$C:$C,'Itapuã Med OK'!C297) + COUNTIF('Boca do Rio Med OK'!$C:$C,'Itapuã Med OK'!C297) + COUNTIF('Brotas Med OK'!$C:$C,'Itapuã Med OK'!C297) + COUNTIF('Cabula Med OK'!$C:$C,'Itapuã Med OK'!C297) + COUNTIF('Cajazeiras Med OK'!$C:$C,'Itapuã Med OK'!C297) + COUNTIF('CH Med OK'!$C:$C,'Itapuã Med OK'!C297) + COUNTIF('Itapagipe Med OK'!$C:$C,'Itapuã Med OK'!C297) + COUNTIF('Liberdade Med OK'!$C:$C,'Itapuã Med OK'!C297) + COUNTIF('Pau da Lima Med OK'!$C:$C,'Itapuã Med OK'!C297) + COUNTIF('SCV Med OK'!$C:$C,'Itapuã Med OK'!C297) + COUNTIF('Subúrbio Med OK'!$C:$C,'Itapuã Med OK'!C297) + COUNTIF('DVIS Med OK'!$C:$C,'Itapuã Med OK'!C297) + COUNTIF('CR Med OK'!$C:$C,'Itapuã Med OK'!C297) + COUNTIF('CCZ Med OK'!$C:$C,'Itapuã Med OK'!C297) + COUNTIF('DRCA Med OK'!$C:$C,'Itapuã Med OK'!C297) + COUNTIF('SAMU Med OK'!$C:$C,'Itapuã Med OK'!C297) + COUNTIF('ESPS Med OK'!$C:$C,'Itapuã Med OK'!C297) + COUNTIF('LACEM Med OK'!$C:$C,'Itapuã Med OK'!C297)</f>
        <v>0</v>
      </c>
    </row>
    <row r="298" spans="1:15" ht="13.5" customHeight="1">
      <c r="A298" s="18" t="s">
        <v>32</v>
      </c>
      <c r="B298" s="1"/>
      <c r="F298" s="22"/>
      <c r="G298" s="7"/>
      <c r="I298" s="23"/>
      <c r="J298" s="23"/>
      <c r="O298" s="1">
        <f>COUNTIF('Sede Med Ok'!$C:$C,'Itapuã Med OK'!C298) + COUNTIF('Barra Med OK'!$C:$C,'Itapuã Med OK'!C298) + COUNTIF('Boca do Rio Med OK'!$C:$C,'Itapuã Med OK'!C298) + COUNTIF('Brotas Med OK'!$C:$C,'Itapuã Med OK'!C298) + COUNTIF('Cabula Med OK'!$C:$C,'Itapuã Med OK'!C298) + COUNTIF('Cajazeiras Med OK'!$C:$C,'Itapuã Med OK'!C298) + COUNTIF('CH Med OK'!$C:$C,'Itapuã Med OK'!C298) + COUNTIF('Itapagipe Med OK'!$C:$C,'Itapuã Med OK'!C298) + COUNTIF('Liberdade Med OK'!$C:$C,'Itapuã Med OK'!C298) + COUNTIF('Pau da Lima Med OK'!$C:$C,'Itapuã Med OK'!C298) + COUNTIF('SCV Med OK'!$C:$C,'Itapuã Med OK'!C298) + COUNTIF('Subúrbio Med OK'!$C:$C,'Itapuã Med OK'!C298) + COUNTIF('DVIS Med OK'!$C:$C,'Itapuã Med OK'!C298) + COUNTIF('CR Med OK'!$C:$C,'Itapuã Med OK'!C298) + COUNTIF('CCZ Med OK'!$C:$C,'Itapuã Med OK'!C298) + COUNTIF('DRCA Med OK'!$C:$C,'Itapuã Med OK'!C298) + COUNTIF('SAMU Med OK'!$C:$C,'Itapuã Med OK'!C298) + COUNTIF('ESPS Med OK'!$C:$C,'Itapuã Med OK'!C298) + COUNTIF('LACEM Med OK'!$C:$C,'Itapuã Med OK'!C298)</f>
        <v>0</v>
      </c>
    </row>
    <row r="299" spans="1:15" ht="60" customHeight="1">
      <c r="A299" s="532"/>
      <c r="B299" s="518"/>
      <c r="C299" s="518"/>
      <c r="D299" s="518"/>
      <c r="E299" s="532"/>
      <c r="F299" s="518"/>
      <c r="G299" s="518"/>
      <c r="H299" s="518"/>
      <c r="I299" s="533"/>
      <c r="J299" s="22"/>
      <c r="O299" s="1">
        <f>COUNTIF('Sede Med Ok'!$C:$C,'Itapuã Med OK'!C299) + COUNTIF('Barra Med OK'!$C:$C,'Itapuã Med OK'!C299) + COUNTIF('Boca do Rio Med OK'!$C:$C,'Itapuã Med OK'!C299) + COUNTIF('Brotas Med OK'!$C:$C,'Itapuã Med OK'!C299) + COUNTIF('Cabula Med OK'!$C:$C,'Itapuã Med OK'!C299) + COUNTIF('Cajazeiras Med OK'!$C:$C,'Itapuã Med OK'!C299) + COUNTIF('CH Med OK'!$C:$C,'Itapuã Med OK'!C299) + COUNTIF('Itapagipe Med OK'!$C:$C,'Itapuã Med OK'!C299) + COUNTIF('Liberdade Med OK'!$C:$C,'Itapuã Med OK'!C299) + COUNTIF('Pau da Lima Med OK'!$C:$C,'Itapuã Med OK'!C299) + COUNTIF('SCV Med OK'!$C:$C,'Itapuã Med OK'!C299) + COUNTIF('Subúrbio Med OK'!$C:$C,'Itapuã Med OK'!C299) + COUNTIF('DVIS Med OK'!$C:$C,'Itapuã Med OK'!C299) + COUNTIF('CR Med OK'!$C:$C,'Itapuã Med OK'!C299) + COUNTIF('CCZ Med OK'!$C:$C,'Itapuã Med OK'!C299) + COUNTIF('DRCA Med OK'!$C:$C,'Itapuã Med OK'!C299) + COUNTIF('SAMU Med OK'!$C:$C,'Itapuã Med OK'!C299) + COUNTIF('ESPS Med OK'!$C:$C,'Itapuã Med OK'!C299) + COUNTIF('LACEM Med OK'!$C:$C,'Itapuã Med OK'!C299)</f>
        <v>0</v>
      </c>
    </row>
    <row r="300" spans="1:15" ht="13.5" customHeight="1">
      <c r="A300" s="535" t="s">
        <v>31</v>
      </c>
      <c r="B300" s="535"/>
      <c r="C300" s="535"/>
      <c r="D300" s="535"/>
      <c r="E300" s="535" t="s">
        <v>30</v>
      </c>
      <c r="F300" s="535"/>
      <c r="G300" s="535"/>
      <c r="H300" s="535"/>
      <c r="I300" s="535"/>
      <c r="J300" s="18"/>
      <c r="K300" s="18"/>
      <c r="O300" s="1">
        <f>COUNTIF('Sede Med Ok'!$C:$C,'Itapuã Med OK'!C300) + COUNTIF('Barra Med OK'!$C:$C,'Itapuã Med OK'!C300) + COUNTIF('Boca do Rio Med OK'!$C:$C,'Itapuã Med OK'!C300) + COUNTIF('Brotas Med OK'!$C:$C,'Itapuã Med OK'!C300) + COUNTIF('Cabula Med OK'!$C:$C,'Itapuã Med OK'!C300) + COUNTIF('Cajazeiras Med OK'!$C:$C,'Itapuã Med OK'!C300) + COUNTIF('CH Med OK'!$C:$C,'Itapuã Med OK'!C300) + COUNTIF('Itapagipe Med OK'!$C:$C,'Itapuã Med OK'!C300) + COUNTIF('Liberdade Med OK'!$C:$C,'Itapuã Med OK'!C300) + COUNTIF('Pau da Lima Med OK'!$C:$C,'Itapuã Med OK'!C300) + COUNTIF('SCV Med OK'!$C:$C,'Itapuã Med OK'!C300) + COUNTIF('Subúrbio Med OK'!$C:$C,'Itapuã Med OK'!C300) + COUNTIF('DVIS Med OK'!$C:$C,'Itapuã Med OK'!C300) + COUNTIF('CR Med OK'!$C:$C,'Itapuã Med OK'!C300) + COUNTIF('CCZ Med OK'!$C:$C,'Itapuã Med OK'!C300) + COUNTIF('DRCA Med OK'!$C:$C,'Itapuã Med OK'!C300) + COUNTIF('SAMU Med OK'!$C:$C,'Itapuã Med OK'!C300) + COUNTIF('ESPS Med OK'!$C:$C,'Itapuã Med OK'!C300) + COUNTIF('LACEM Med OK'!$C:$C,'Itapuã Med OK'!C300)</f>
        <v>0</v>
      </c>
    </row>
    <row r="301" spans="1:15" ht="13.5" customHeight="1">
      <c r="I301" s="20"/>
      <c r="J301" s="19"/>
      <c r="O301" s="1">
        <f>COUNTIF('Sede Med Ok'!$C:$C,'Itapuã Med OK'!C301) + COUNTIF('Barra Med OK'!$C:$C,'Itapuã Med OK'!C301) + COUNTIF('Boca do Rio Med OK'!$C:$C,'Itapuã Med OK'!C301) + COUNTIF('Brotas Med OK'!$C:$C,'Itapuã Med OK'!C301) + COUNTIF('Cabula Med OK'!$C:$C,'Itapuã Med OK'!C301) + COUNTIF('Cajazeiras Med OK'!$C:$C,'Itapuã Med OK'!C301) + COUNTIF('CH Med OK'!$C:$C,'Itapuã Med OK'!C301) + COUNTIF('Itapagipe Med OK'!$C:$C,'Itapuã Med OK'!C301) + COUNTIF('Liberdade Med OK'!$C:$C,'Itapuã Med OK'!C301) + COUNTIF('Pau da Lima Med OK'!$C:$C,'Itapuã Med OK'!C301) + COUNTIF('SCV Med OK'!$C:$C,'Itapuã Med OK'!C301) + COUNTIF('Subúrbio Med OK'!$C:$C,'Itapuã Med OK'!C301) + COUNTIF('DVIS Med OK'!$C:$C,'Itapuã Med OK'!C301) + COUNTIF('CR Med OK'!$C:$C,'Itapuã Med OK'!C301) + COUNTIF('CCZ Med OK'!$C:$C,'Itapuã Med OK'!C301) + COUNTIF('DRCA Med OK'!$C:$C,'Itapuã Med OK'!C301) + COUNTIF('SAMU Med OK'!$C:$C,'Itapuã Med OK'!C301) + COUNTIF('ESPS Med OK'!$C:$C,'Itapuã Med OK'!C301) + COUNTIF('LACEM Med OK'!$C:$C,'Itapuã Med OK'!C301)</f>
        <v>0</v>
      </c>
    </row>
    <row r="302" spans="1:15" ht="13.5" customHeight="1">
      <c r="D302" s="20"/>
      <c r="G302" s="7"/>
      <c r="H302" s="550"/>
      <c r="I302" s="550"/>
      <c r="J302" s="550"/>
      <c r="K302" s="550"/>
      <c r="L302" s="550"/>
      <c r="O302" s="1">
        <f>COUNTIF('Sede Med Ok'!$C:$C,'Itapuã Med OK'!C302) + COUNTIF('Barra Med OK'!$C:$C,'Itapuã Med OK'!C302) + COUNTIF('Boca do Rio Med OK'!$C:$C,'Itapuã Med OK'!C302) + COUNTIF('Brotas Med OK'!$C:$C,'Itapuã Med OK'!C302) + COUNTIF('Cabula Med OK'!$C:$C,'Itapuã Med OK'!C302) + COUNTIF('Cajazeiras Med OK'!$C:$C,'Itapuã Med OK'!C302) + COUNTIF('CH Med OK'!$C:$C,'Itapuã Med OK'!C302) + COUNTIF('Itapagipe Med OK'!$C:$C,'Itapuã Med OK'!C302) + COUNTIF('Liberdade Med OK'!$C:$C,'Itapuã Med OK'!C302) + COUNTIF('Pau da Lima Med OK'!$C:$C,'Itapuã Med OK'!C302) + COUNTIF('SCV Med OK'!$C:$C,'Itapuã Med OK'!C302) + COUNTIF('Subúrbio Med OK'!$C:$C,'Itapuã Med OK'!C302) + COUNTIF('DVIS Med OK'!$C:$C,'Itapuã Med OK'!C302) + COUNTIF('CR Med OK'!$C:$C,'Itapuã Med OK'!C302) + COUNTIF('CCZ Med OK'!$C:$C,'Itapuã Med OK'!C302) + COUNTIF('DRCA Med OK'!$C:$C,'Itapuã Med OK'!C302) + COUNTIF('SAMU Med OK'!$C:$C,'Itapuã Med OK'!C302) + COUNTIF('ESPS Med OK'!$C:$C,'Itapuã Med OK'!C302) + COUNTIF('LACEM Med OK'!$C:$C,'Itapuã Med OK'!C302)</f>
        <v>0</v>
      </c>
    </row>
    <row r="303" spans="1:15" ht="13.5" customHeight="1">
      <c r="D303" s="20"/>
      <c r="E303" s="20"/>
      <c r="F303" s="19"/>
      <c r="G303" s="7"/>
      <c r="I303" s="7"/>
      <c r="J303" s="1"/>
      <c r="O303" s="1">
        <f>COUNTIF('Sede Med Ok'!$C:$C,'Itapuã Med OK'!C303) + COUNTIF('Barra Med OK'!$C:$C,'Itapuã Med OK'!C303) + COUNTIF('Boca do Rio Med OK'!$C:$C,'Itapuã Med OK'!C303) + COUNTIF('Brotas Med OK'!$C:$C,'Itapuã Med OK'!C303) + COUNTIF('Cabula Med OK'!$C:$C,'Itapuã Med OK'!C303) + COUNTIF('Cajazeiras Med OK'!$C:$C,'Itapuã Med OK'!C303) + COUNTIF('CH Med OK'!$C:$C,'Itapuã Med OK'!C303) + COUNTIF('Itapagipe Med OK'!$C:$C,'Itapuã Med OK'!C303) + COUNTIF('Liberdade Med OK'!$C:$C,'Itapuã Med OK'!C303) + COUNTIF('Pau da Lima Med OK'!$C:$C,'Itapuã Med OK'!C303) + COUNTIF('SCV Med OK'!$C:$C,'Itapuã Med OK'!C303) + COUNTIF('Subúrbio Med OK'!$C:$C,'Itapuã Med OK'!C303) + COUNTIF('DVIS Med OK'!$C:$C,'Itapuã Med OK'!C303) + COUNTIF('CR Med OK'!$C:$C,'Itapuã Med OK'!C303) + COUNTIF('CCZ Med OK'!$C:$C,'Itapuã Med OK'!C303) + COUNTIF('DRCA Med OK'!$C:$C,'Itapuã Med OK'!C303) + COUNTIF('SAMU Med OK'!$C:$C,'Itapuã Med OK'!C303) + COUNTIF('ESPS Med OK'!$C:$C,'Itapuã Med OK'!C303) + COUNTIF('LACEM Med OK'!$C:$C,'Itapuã Med OK'!C303)</f>
        <v>0</v>
      </c>
    </row>
    <row r="304" spans="1:15" ht="13.5" customHeight="1">
      <c r="A304" s="531" t="s">
        <v>29</v>
      </c>
      <c r="B304" s="531"/>
      <c r="C304" s="531"/>
      <c r="D304" s="531"/>
      <c r="E304" s="18"/>
      <c r="F304" s="18"/>
      <c r="G304" s="18"/>
      <c r="I304" s="7"/>
      <c r="J304" s="3"/>
    </row>
    <row r="305" spans="1:10" ht="13.5" customHeight="1">
      <c r="A305" s="534" t="s">
        <v>28</v>
      </c>
      <c r="B305" s="534"/>
      <c r="C305" s="534"/>
      <c r="D305" s="534"/>
      <c r="E305" s="17"/>
      <c r="F305" s="17"/>
      <c r="G305" s="17"/>
      <c r="I305" s="7"/>
      <c r="J305" s="3"/>
    </row>
    <row r="306" spans="1:10" ht="13.5" customHeight="1">
      <c r="A306" s="11" t="s">
        <v>27</v>
      </c>
      <c r="B306" s="11" t="s">
        <v>26</v>
      </c>
      <c r="C306" s="11" t="s">
        <v>25</v>
      </c>
      <c r="D306" s="11" t="s">
        <v>24</v>
      </c>
      <c r="E306" s="16"/>
      <c r="F306" s="16"/>
      <c r="G306" s="16"/>
    </row>
    <row r="307" spans="1:10" ht="13.5" customHeight="1">
      <c r="A307" s="15" t="s">
        <v>23</v>
      </c>
      <c r="B307" s="14">
        <f>COUNTIFS($A$12:$A$303,"Cond Ar Janela 7.500 BTU/h")</f>
        <v>0</v>
      </c>
      <c r="C307" s="14">
        <v>37</v>
      </c>
      <c r="D307" s="13">
        <f t="shared" ref="D307:D329" si="33">B307*C307</f>
        <v>0</v>
      </c>
      <c r="E307" s="2"/>
      <c r="F307" s="8"/>
      <c r="G307" s="7"/>
    </row>
    <row r="308" spans="1:10" ht="13.5" customHeight="1">
      <c r="A308" s="15" t="s">
        <v>22</v>
      </c>
      <c r="B308" s="14">
        <f>COUNTIFS($A$12:$A$303,"Cond Ar Janela 10.000 BTU/h")</f>
        <v>25</v>
      </c>
      <c r="C308" s="14">
        <v>210</v>
      </c>
      <c r="D308" s="13">
        <f>B308*C308</f>
        <v>5250</v>
      </c>
      <c r="E308" s="2"/>
      <c r="F308" s="8"/>
      <c r="G308" s="7"/>
    </row>
    <row r="309" spans="1:10" ht="13.5" customHeight="1">
      <c r="A309" s="15" t="s">
        <v>21</v>
      </c>
      <c r="B309" s="14">
        <f>COUNTIFS($A$12:$A$20,"Cond Ar Janela 18.000 BTU/h")</f>
        <v>0</v>
      </c>
      <c r="C309" s="14">
        <v>208</v>
      </c>
      <c r="D309" s="13">
        <f t="shared" si="33"/>
        <v>0</v>
      </c>
      <c r="E309" s="2"/>
      <c r="F309" s="8"/>
      <c r="G309" s="7"/>
    </row>
    <row r="310" spans="1:10" ht="13.5" customHeight="1">
      <c r="A310" s="15" t="s">
        <v>20</v>
      </c>
      <c r="B310" s="14">
        <f>COUNTIFS($A$12:$A$303,"Cond Ar Janela 21.000 BTU/h")</f>
        <v>3</v>
      </c>
      <c r="C310" s="14">
        <v>57</v>
      </c>
      <c r="D310" s="13">
        <f t="shared" si="33"/>
        <v>171</v>
      </c>
      <c r="E310" s="2"/>
      <c r="F310" s="8"/>
      <c r="G310" s="7"/>
    </row>
    <row r="311" spans="1:10" ht="13.5" customHeight="1">
      <c r="A311" s="15" t="s">
        <v>19</v>
      </c>
      <c r="B311" s="14">
        <f>COUNTIFS($A$12:$A$303,"Cond Ar Split 9.000 BTU/h Hi Wall")</f>
        <v>0</v>
      </c>
      <c r="C311" s="14">
        <v>147</v>
      </c>
      <c r="D311" s="13">
        <f t="shared" si="33"/>
        <v>0</v>
      </c>
      <c r="E311" s="2"/>
      <c r="F311" s="8"/>
      <c r="G311" s="7"/>
    </row>
    <row r="312" spans="1:10" ht="13.5" customHeight="1">
      <c r="A312" s="15" t="s">
        <v>18</v>
      </c>
      <c r="B312" s="14">
        <f>COUNTIFS($A$12:$A$303,"Cond Ar Split 12.000 BTU/h Hi Wall")</f>
        <v>153</v>
      </c>
      <c r="C312" s="14">
        <v>235</v>
      </c>
      <c r="D312" s="13">
        <f>B312*C312</f>
        <v>35955</v>
      </c>
      <c r="E312" s="2"/>
      <c r="F312" s="8"/>
      <c r="G312" s="7"/>
    </row>
    <row r="313" spans="1:10" ht="13.5" customHeight="1">
      <c r="A313" s="15" t="s">
        <v>17</v>
      </c>
      <c r="B313" s="14">
        <f>COUNTIFS($A$12:$A$303,"Cond Ar Split 18.000 BTU/h Hi Wall")</f>
        <v>22</v>
      </c>
      <c r="C313" s="14">
        <v>238</v>
      </c>
      <c r="D313" s="13">
        <f t="shared" si="33"/>
        <v>5236</v>
      </c>
      <c r="E313" s="2"/>
      <c r="F313" s="8"/>
      <c r="G313" s="7"/>
    </row>
    <row r="314" spans="1:10" ht="13.5" customHeight="1">
      <c r="A314" s="15" t="s">
        <v>16</v>
      </c>
      <c r="B314" s="14">
        <f>COUNTIFS($A$12:$A$303,"Cond Ar Split 22.000 BTU/h Hi Wall")</f>
        <v>0</v>
      </c>
      <c r="C314" s="14">
        <v>242</v>
      </c>
      <c r="D314" s="13">
        <f t="shared" si="33"/>
        <v>0</v>
      </c>
      <c r="E314" s="2"/>
      <c r="F314" s="8"/>
      <c r="G314" s="7"/>
      <c r="J314" s="1"/>
    </row>
    <row r="315" spans="1:10" ht="13.5" customHeight="1">
      <c r="A315" s="15" t="s">
        <v>15</v>
      </c>
      <c r="B315" s="14">
        <f>COUNTIFS($A$12:$A$303,"Cond Ar Split 24.000 BTU/h Hi Wall")</f>
        <v>1</v>
      </c>
      <c r="C315" s="14">
        <v>260</v>
      </c>
      <c r="D315" s="13">
        <f t="shared" si="33"/>
        <v>260</v>
      </c>
      <c r="E315" s="2"/>
      <c r="F315" s="8"/>
      <c r="G315" s="7"/>
      <c r="J315" s="1"/>
    </row>
    <row r="316" spans="1:10" ht="13.5" customHeight="1">
      <c r="A316" s="15" t="s">
        <v>14</v>
      </c>
      <c r="B316" s="14">
        <f>COUNTIFS($A$12:$A$303,"Cond Ar Split 30.000 BTU/h Hi Wall")</f>
        <v>1</v>
      </c>
      <c r="C316" s="14">
        <v>347</v>
      </c>
      <c r="D316" s="13">
        <f t="shared" si="33"/>
        <v>347</v>
      </c>
      <c r="E316" s="2"/>
      <c r="F316" s="8"/>
      <c r="G316" s="7"/>
      <c r="J316" s="1"/>
    </row>
    <row r="317" spans="1:10" ht="13.5" customHeight="1">
      <c r="A317" s="15" t="s">
        <v>13</v>
      </c>
      <c r="B317" s="14">
        <f>COUNTIFS($A$12:$A$303,"Cond Ar Split 24.000 BTU/h Piso/Teto")</f>
        <v>0</v>
      </c>
      <c r="C317" s="14">
        <v>367</v>
      </c>
      <c r="D317" s="13">
        <f t="shared" si="33"/>
        <v>0</v>
      </c>
      <c r="E317" s="2"/>
      <c r="F317" s="8"/>
      <c r="G317" s="7"/>
      <c r="J317" s="1"/>
    </row>
    <row r="318" spans="1:10" ht="13.5" customHeight="1">
      <c r="A318" s="15" t="s">
        <v>12</v>
      </c>
      <c r="B318" s="14">
        <f>COUNTIFS($A$12:$A$303,"Cond Ar Split 30.000 BTU/h Piso/Teto")</f>
        <v>0</v>
      </c>
      <c r="C318" s="14">
        <v>367</v>
      </c>
      <c r="D318" s="13">
        <f t="shared" si="33"/>
        <v>0</v>
      </c>
      <c r="E318" s="2"/>
      <c r="F318" s="8"/>
      <c r="G318" s="7"/>
      <c r="J318" s="1"/>
    </row>
    <row r="319" spans="1:10" ht="13.5" customHeight="1">
      <c r="A319" s="15" t="s">
        <v>11</v>
      </c>
      <c r="B319" s="14">
        <f>COUNTIFS($A$12:$A$303,"Cond Ar Split 36.000 BTU/h Piso/Teto")</f>
        <v>0</v>
      </c>
      <c r="C319" s="14">
        <v>447</v>
      </c>
      <c r="D319" s="13">
        <f t="shared" si="33"/>
        <v>0</v>
      </c>
      <c r="E319" s="2"/>
      <c r="F319" s="8"/>
      <c r="G319" s="7"/>
      <c r="J319" s="1"/>
    </row>
    <row r="320" spans="1:10" ht="13.5" customHeight="1">
      <c r="A320" s="15" t="s">
        <v>10</v>
      </c>
      <c r="B320" s="14">
        <f>COUNTIFS($A$12:$A$303,"Cond Ar Split 48.000 BTU/h Piso/Teto")</f>
        <v>0</v>
      </c>
      <c r="C320" s="14">
        <v>497</v>
      </c>
      <c r="D320" s="13">
        <f t="shared" si="33"/>
        <v>0</v>
      </c>
      <c r="E320" s="2"/>
      <c r="F320" s="8"/>
      <c r="G320" s="7"/>
      <c r="J320" s="1"/>
    </row>
    <row r="321" spans="1:10" ht="13.5" customHeight="1">
      <c r="A321" s="15" t="s">
        <v>9</v>
      </c>
      <c r="B321" s="14">
        <f>COUNTIFS($A$12:$A$303,"Cond Ar Split 60.000 BTU/h Piso/Teto")</f>
        <v>2</v>
      </c>
      <c r="C321" s="14">
        <v>597</v>
      </c>
      <c r="D321" s="13">
        <f t="shared" si="33"/>
        <v>1194</v>
      </c>
      <c r="E321" s="2"/>
      <c r="F321" s="8"/>
      <c r="G321" s="7"/>
      <c r="J321" s="1"/>
    </row>
    <row r="322" spans="1:10" ht="13.5" customHeight="1">
      <c r="A322" s="15" t="s">
        <v>8</v>
      </c>
      <c r="B322" s="14">
        <f>COUNTIFS($A$12:$A$303,"Cond Ar Split 18.000 BTU/h Cassete")</f>
        <v>0</v>
      </c>
      <c r="C322" s="14">
        <v>395</v>
      </c>
      <c r="D322" s="13">
        <f t="shared" si="33"/>
        <v>0</v>
      </c>
      <c r="E322" s="2"/>
      <c r="F322" s="8"/>
      <c r="G322" s="7"/>
      <c r="J322" s="1"/>
    </row>
    <row r="323" spans="1:10" ht="13.5" customHeight="1">
      <c r="A323" s="15" t="s">
        <v>7</v>
      </c>
      <c r="B323" s="14">
        <f>COUNTIFS($A$12:$A$303,"Cond Ar Split 24.000 BTU/h Cassete")</f>
        <v>0</v>
      </c>
      <c r="C323" s="14">
        <v>442.75</v>
      </c>
      <c r="D323" s="13">
        <f t="shared" si="33"/>
        <v>0</v>
      </c>
      <c r="E323" s="2"/>
      <c r="F323" s="8"/>
      <c r="G323" s="7"/>
      <c r="J323" s="1"/>
    </row>
    <row r="324" spans="1:10" ht="13.5" customHeight="1">
      <c r="A324" s="15" t="s">
        <v>6</v>
      </c>
      <c r="B324" s="14">
        <f>COUNTIFS($A$12:$A$303,"Cond Ar Split 30.000 BTU/h Cassete")</f>
        <v>0</v>
      </c>
      <c r="C324" s="14">
        <v>430</v>
      </c>
      <c r="D324" s="13">
        <f t="shared" si="33"/>
        <v>0</v>
      </c>
      <c r="E324" s="2"/>
      <c r="F324" s="8"/>
      <c r="G324" s="7"/>
      <c r="J324" s="1"/>
    </row>
    <row r="325" spans="1:10" ht="13.5" customHeight="1">
      <c r="A325" s="15" t="s">
        <v>5</v>
      </c>
      <c r="B325" s="14">
        <f>COUNTIFS($A$12:$A$303,"Cond Ar Split 36.000 BTU/h Cassete")</f>
        <v>0</v>
      </c>
      <c r="C325" s="14">
        <v>478</v>
      </c>
      <c r="D325" s="13">
        <f t="shared" si="33"/>
        <v>0</v>
      </c>
      <c r="E325" s="2"/>
      <c r="F325" s="8"/>
      <c r="G325" s="7"/>
      <c r="J325" s="1"/>
    </row>
    <row r="326" spans="1:10" ht="13.5" customHeight="1">
      <c r="A326" s="15" t="s">
        <v>4</v>
      </c>
      <c r="B326" s="14">
        <f>COUNTIFS($A$12:$A$303,"Cond Ar Split 48.000 BTU/h Cassete")</f>
        <v>0</v>
      </c>
      <c r="C326" s="14">
        <v>577</v>
      </c>
      <c r="D326" s="13">
        <f t="shared" si="33"/>
        <v>0</v>
      </c>
      <c r="E326" s="2"/>
      <c r="F326" s="8"/>
      <c r="G326" s="7"/>
      <c r="J326" s="1"/>
    </row>
    <row r="327" spans="1:10" ht="13.5" customHeight="1">
      <c r="A327" s="15" t="s">
        <v>3</v>
      </c>
      <c r="B327" s="14">
        <f>COUNTIFS($A$12:$A$303,"Cond Ar Split 60.000 BTU/h Cassete")</f>
        <v>0</v>
      </c>
      <c r="C327" s="14">
        <v>645</v>
      </c>
      <c r="D327" s="13">
        <f t="shared" si="33"/>
        <v>0</v>
      </c>
      <c r="E327" s="2"/>
      <c r="F327" s="8"/>
      <c r="G327" s="7"/>
      <c r="J327" s="1"/>
    </row>
    <row r="328" spans="1:10" ht="13.5" customHeight="1">
      <c r="A328" s="15" t="s">
        <v>2</v>
      </c>
      <c r="B328" s="14">
        <f>COUNTIFS($A$12:$A$303,"Cond Ar Tri Split 36.000 BTU/h (3x12.000)")</f>
        <v>0</v>
      </c>
      <c r="C328" s="14">
        <v>147</v>
      </c>
      <c r="D328" s="13">
        <f t="shared" si="33"/>
        <v>0</v>
      </c>
      <c r="E328" s="2"/>
      <c r="F328" s="8"/>
      <c r="G328" s="7"/>
      <c r="J328" s="1"/>
    </row>
    <row r="329" spans="1:10" ht="13.5" customHeight="1">
      <c r="A329" s="15" t="s">
        <v>1</v>
      </c>
      <c r="B329" s="14">
        <f>COUNTIFS($A$12:$A$303,"Cond Ar Portátil 12.000 BTU/h")</f>
        <v>0</v>
      </c>
      <c r="C329" s="14">
        <v>100</v>
      </c>
      <c r="D329" s="13">
        <f t="shared" si="33"/>
        <v>0</v>
      </c>
      <c r="E329" s="2"/>
      <c r="F329" s="8"/>
      <c r="G329" s="7"/>
      <c r="J329" s="1"/>
    </row>
    <row r="330" spans="1:10" ht="13.5" customHeight="1">
      <c r="A330" s="12" t="s">
        <v>0</v>
      </c>
      <c r="B330" s="11">
        <f>SUM(B307:B329)</f>
        <v>207</v>
      </c>
      <c r="C330" s="10"/>
      <c r="D330" s="9">
        <f>SUM(D307:D329)</f>
        <v>48413</v>
      </c>
      <c r="E330" s="16"/>
      <c r="F330" s="92"/>
      <c r="G330" s="91"/>
    </row>
    <row r="334" spans="1:10" ht="13.5" customHeight="1">
      <c r="J334" s="3"/>
    </row>
  </sheetData>
  <sortState ref="A14:K18">
    <sortCondition ref="A14"/>
  </sortState>
  <mergeCells count="34">
    <mergeCell ref="A5:C5"/>
    <mergeCell ref="D5:F5"/>
    <mergeCell ref="G5:I5"/>
    <mergeCell ref="A246:K246"/>
    <mergeCell ref="E8:I8"/>
    <mergeCell ref="A9:B9"/>
    <mergeCell ref="C9:F9"/>
    <mergeCell ref="G9:I9"/>
    <mergeCell ref="A299:D299"/>
    <mergeCell ref="E299:I299"/>
    <mergeCell ref="A6:I6"/>
    <mergeCell ref="A7:I7"/>
    <mergeCell ref="A8:D8"/>
    <mergeCell ref="A21:K21"/>
    <mergeCell ref="A275:K275"/>
    <mergeCell ref="A10:I10"/>
    <mergeCell ref="C11:E11"/>
    <mergeCell ref="G11:I11"/>
    <mergeCell ref="D13:E13"/>
    <mergeCell ref="A296:I296"/>
    <mergeCell ref="A89:K89"/>
    <mergeCell ref="A281:K281"/>
    <mergeCell ref="A27:K27"/>
    <mergeCell ref="A292:XFD292"/>
    <mergeCell ref="A1:I1"/>
    <mergeCell ref="A3:I3"/>
    <mergeCell ref="A4:C4"/>
    <mergeCell ref="D4:F4"/>
    <mergeCell ref="G4:I4"/>
    <mergeCell ref="A300:D300"/>
    <mergeCell ref="E300:I300"/>
    <mergeCell ref="H302:L302"/>
    <mergeCell ref="A304:D304"/>
    <mergeCell ref="A305:D305"/>
  </mergeCells>
  <conditionalFormatting sqref="C1:C23 C25:C26 C28:C33 C35:C51 C53:C90 C92:C169 C172:C291 C293:C1048576">
    <cfRule type="expression" dxfId="30" priority="22">
      <formula>$O1&gt;0</formula>
    </cfRule>
  </conditionalFormatting>
  <conditionalFormatting sqref="C293:C1048576 C1:C23 C35:C51 C53:C90 C92:C169 C172:C200 C25:C26 C28:C33 C202:C291">
    <cfRule type="duplicateValues" dxfId="29" priority="23"/>
  </conditionalFormatting>
  <conditionalFormatting sqref="C201">
    <cfRule type="duplicateValues" dxfId="28" priority="34"/>
  </conditionalFormatting>
  <pageMargins left="0.27559055118110237" right="0.19685039370078741" top="0.27559055118110237" bottom="0.35433070866141736" header="0.23622047244094491" footer="0.15748031496062992"/>
  <pageSetup paperSize="9" scale="65" orientation="portrait" r:id="rId1"/>
  <headerFooter alignWithMargins="0">
    <oddFooter>&amp;L&amp;F/&amp;A&amp;C&amp;D&amp;R&amp;P/&amp;N</oddFooter>
  </headerFooter>
  <rowBreaks count="1" manualBreakCount="1">
    <brk id="88" max="8" man="1"/>
  </rowBreaks>
  <colBreaks count="1" manualBreakCount="1">
    <brk id="9" max="36" man="1"/>
  </colBreak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5"/>
  <sheetViews>
    <sheetView showGridLines="0" workbookViewId="0">
      <pane ySplit="11" topLeftCell="A12" activePane="bottomLeft" state="frozen"/>
      <selection activeCell="G94" sqref="G94"/>
      <selection pane="bottomLeft" activeCell="C12" sqref="C12:C15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668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16" customFormat="1" ht="13.5" customHeight="1">
      <c r="A12" s="537" t="s">
        <v>18</v>
      </c>
      <c r="B12" s="538"/>
      <c r="C12" s="140">
        <v>1</v>
      </c>
      <c r="D12" s="396">
        <v>235</v>
      </c>
      <c r="E12" s="158">
        <v>30</v>
      </c>
      <c r="F12" s="13">
        <f>D12/30*C12*E12</f>
        <v>235</v>
      </c>
    </row>
    <row r="13" spans="1:6" s="445" customFormat="1" ht="13.5" customHeight="1">
      <c r="A13" s="537" t="s">
        <v>20</v>
      </c>
      <c r="B13" s="538"/>
      <c r="C13" s="140">
        <v>3</v>
      </c>
      <c r="D13" s="396">
        <v>57</v>
      </c>
      <c r="E13" s="158">
        <v>25</v>
      </c>
      <c r="F13" s="13">
        <f>D13/30*C13*E13</f>
        <v>142.49999999999997</v>
      </c>
    </row>
    <row r="14" spans="1:6" s="466" customFormat="1" ht="13.5" customHeight="1">
      <c r="A14" s="537" t="s">
        <v>17</v>
      </c>
      <c r="B14" s="538"/>
      <c r="C14" s="140">
        <v>2</v>
      </c>
      <c r="D14" s="396">
        <v>238</v>
      </c>
      <c r="E14" s="158">
        <v>14</v>
      </c>
      <c r="F14" s="13">
        <f>D14/30*C14*E14</f>
        <v>222.13333333333333</v>
      </c>
    </row>
    <row r="15" spans="1:6" s="466" customFormat="1" ht="13.5" customHeight="1">
      <c r="A15" s="537" t="s">
        <v>18</v>
      </c>
      <c r="B15" s="538"/>
      <c r="C15" s="140">
        <v>1</v>
      </c>
      <c r="D15" s="396">
        <v>235</v>
      </c>
      <c r="E15" s="158">
        <v>4</v>
      </c>
      <c r="F15" s="13">
        <f>D15/30*C15*E15</f>
        <v>31.333333333333332</v>
      </c>
    </row>
    <row r="16" spans="1:6" ht="13.5" customHeight="1">
      <c r="A16" s="537"/>
      <c r="B16" s="538"/>
      <c r="C16" s="158"/>
      <c r="D16" s="284"/>
      <c r="E16" s="138"/>
      <c r="F16" s="149"/>
    </row>
    <row r="17" spans="1:9" ht="13.5" customHeight="1">
      <c r="A17" s="514" t="s">
        <v>667</v>
      </c>
      <c r="B17" s="516"/>
      <c r="C17" s="158">
        <f>SUM(C12:C16)</f>
        <v>7</v>
      </c>
      <c r="D17" s="82"/>
      <c r="E17" s="82"/>
      <c r="F17" s="219">
        <f>SUM(F12:F16)</f>
        <v>630.9666666666667</v>
      </c>
    </row>
    <row r="18" spans="1:9" ht="13.5" customHeight="1">
      <c r="A18" s="4"/>
      <c r="B18" s="80"/>
      <c r="C18" s="4"/>
      <c r="D18" s="79"/>
      <c r="E18" s="78"/>
      <c r="F18" s="77"/>
    </row>
    <row r="20" spans="1:9" ht="13.5" customHeight="1">
      <c r="A20" s="536" t="s">
        <v>33</v>
      </c>
      <c r="B20" s="536"/>
      <c r="C20" s="536"/>
      <c r="D20" s="536"/>
      <c r="E20" s="536"/>
      <c r="F20" s="536"/>
      <c r="G20" s="25"/>
      <c r="H20" s="25"/>
      <c r="I20" s="25"/>
    </row>
    <row r="22" spans="1:9" ht="13.5" customHeight="1">
      <c r="A22" s="18" t="s">
        <v>32</v>
      </c>
      <c r="B22" s="1"/>
      <c r="F22" s="22"/>
      <c r="G22" s="7"/>
      <c r="I22" s="23"/>
    </row>
    <row r="23" spans="1:9" ht="60" customHeight="1">
      <c r="A23" s="532"/>
      <c r="B23" s="518"/>
      <c r="C23" s="533"/>
      <c r="D23" s="547"/>
      <c r="E23" s="547"/>
      <c r="F23" s="547"/>
    </row>
    <row r="24" spans="1:9" ht="13.5" customHeight="1">
      <c r="A24" s="535" t="s">
        <v>31</v>
      </c>
      <c r="B24" s="535"/>
      <c r="C24" s="535"/>
      <c r="D24" s="75"/>
      <c r="E24" s="75" t="s">
        <v>30</v>
      </c>
      <c r="F24" s="75"/>
      <c r="G24" s="18"/>
      <c r="H24" s="18"/>
      <c r="I24" s="18"/>
    </row>
    <row r="95" spans="7:7" ht="13.5" customHeight="1">
      <c r="G95" s="1">
        <v>238</v>
      </c>
    </row>
  </sheetData>
  <mergeCells count="22">
    <mergeCell ref="A12:B12"/>
    <mergeCell ref="A13:B13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14:B14"/>
    <mergeCell ref="A24:C24"/>
    <mergeCell ref="A17:B17"/>
    <mergeCell ref="A20:F20"/>
    <mergeCell ref="A23:C23"/>
    <mergeCell ref="D23:F23"/>
    <mergeCell ref="A15:B15"/>
    <mergeCell ref="A16:B16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O171"/>
  <sheetViews>
    <sheetView showGridLines="0" tabSelected="1" workbookViewId="0">
      <pane ySplit="13" topLeftCell="A26" activePane="bottomLeft" state="frozen"/>
      <selection activeCell="G94" sqref="G94"/>
      <selection pane="bottomLeft" activeCell="E38" sqref="E38"/>
    </sheetView>
  </sheetViews>
  <sheetFormatPr defaultRowHeight="13.5" customHeight="1"/>
  <cols>
    <col min="1" max="1" width="38.28515625" style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40.8554687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736</v>
      </c>
      <c r="F8" s="521"/>
      <c r="G8" s="521"/>
      <c r="H8" s="521"/>
      <c r="I8" s="522"/>
      <c r="J8" s="18"/>
    </row>
    <row r="9" spans="1:15" ht="13.5" customHeight="1">
      <c r="A9" s="517" t="s">
        <v>137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44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D14" s="20"/>
      <c r="E14" s="20"/>
      <c r="F14" s="19"/>
      <c r="G14" s="93"/>
      <c r="I14" s="7"/>
      <c r="J14" s="26"/>
      <c r="O14" s="1">
        <f>COUNTIF('Sede Med Ok'!$C:$C,'Liberdade Med OK'!C14) + COUNTIF('Barra Med OK'!$C:$C,'Liberdade Med OK'!C14) + COUNTIF('Boca do Rio Med OK'!$C:$C,'Liberdade Med OK'!C14) + COUNTIF('Brotas Med OK'!$C:$C,'Liberdade Med OK'!C14) + COUNTIF('Cabula Med OK'!$C:$C,'Liberdade Med OK'!C14) + COUNTIF('Cajazeiras Med OK'!$C:$C,'Liberdade Med OK'!C14) + COUNTIF('CH Med OK'!$C:$C,'Liberdade Med OK'!C14) + COUNTIF('Itapagipe Med OK'!$C:$C,'Liberdade Med OK'!C14) + COUNTIF('Itapuã Med OK'!$C:$C,'Liberdade Med OK'!C14) + COUNTIF('Pau da Lima Med OK'!$C:$C,'Liberdade Med OK'!C14) + COUNTIF('SCV Med OK'!$C:$C,'Liberdade Med OK'!C14) + COUNTIF('Subúrbio Med OK'!$C:$C,'Liberdade Med OK'!C14) + COUNTIF('DVIS Med OK'!$C:$C,'Liberdade Med OK'!C14) + COUNTIF('CR Med OK'!$C:$C,'Liberdade Med OK'!C14) + COUNTIF('CCZ Med OK'!$C:$C,'Liberdade Med OK'!C14) + COUNTIF('DRCA Med OK'!$C:$C,'Liberdade Med OK'!C14) + COUNTIF('SAMU Med OK'!$C:$C,'Liberdade Med OK'!C14) + COUNTIF('ESPS Med OK'!$C:$C,'Liberdade Med OK'!C14) + COUNTIF('LACEM Med OK'!$C:$C,'Liberdade Med OK'!C14)</f>
        <v>0</v>
      </c>
    </row>
    <row r="15" spans="1:15" ht="13.5" customHeight="1">
      <c r="A15" s="15" t="s">
        <v>22</v>
      </c>
      <c r="B15" s="61">
        <v>45524</v>
      </c>
      <c r="C15" s="14">
        <v>15089</v>
      </c>
      <c r="D15" s="61">
        <v>45658</v>
      </c>
      <c r="E15" s="61">
        <v>45687</v>
      </c>
      <c r="F15" s="42">
        <f t="shared" ref="F15:F21" si="0">(E15-D15)+1</f>
        <v>30</v>
      </c>
      <c r="G15" s="110">
        <v>210</v>
      </c>
      <c r="H15" s="14">
        <v>1</v>
      </c>
      <c r="I15" s="59">
        <f t="shared" ref="I15:I22" si="1">G15/30*H15*F15</f>
        <v>210</v>
      </c>
      <c r="J15" s="58" t="s">
        <v>210</v>
      </c>
      <c r="K15" s="465">
        <v>67428</v>
      </c>
      <c r="O15" s="1">
        <f>COUNTIF('Sede Med Ok'!$C:$C,'Liberdade Med OK'!C15) + COUNTIF('Barra Med OK'!$C:$C,'Liberdade Med OK'!C15) + COUNTIF('Boca do Rio Med OK'!$C:$C,'Liberdade Med OK'!C15) + COUNTIF('Brotas Med OK'!$C:$C,'Liberdade Med OK'!C15) + COUNTIF('Cabula Med OK'!$C:$C,'Liberdade Med OK'!C15) + COUNTIF('Cajazeiras Med OK'!$C:$C,'Liberdade Med OK'!C15) + COUNTIF('CH Med OK'!$C:$C,'Liberdade Med OK'!C15) + COUNTIF('Itapagipe Med OK'!$C:$C,'Liberdade Med OK'!C15) + COUNTIF('Itapuã Med OK'!$C:$C,'Liberdade Med OK'!C15) + COUNTIF('Pau da Lima Med OK'!$C:$C,'Liberdade Med OK'!C15) + COUNTIF('SCV Med OK'!$C:$C,'Liberdade Med OK'!C15) + COUNTIF('Subúrbio Med OK'!$C:$C,'Liberdade Med OK'!C15) + COUNTIF('DVIS Med OK'!$C:$C,'Liberdade Med OK'!C15) + COUNTIF('CR Med OK'!$C:$C,'Liberdade Med OK'!C15) + COUNTIF('CCZ Med OK'!$C:$C,'Liberdade Med OK'!C15) + COUNTIF('DRCA Med OK'!$C:$C,'Liberdade Med OK'!C15) + COUNTIF('SAMU Med OK'!$C:$C,'Liberdade Med OK'!C15) + COUNTIF('ESPS Med OK'!$C:$C,'Liberdade Med OK'!C15) + COUNTIF('LACEM Med OK'!$C:$C,'Liberdade Med OK'!C15)</f>
        <v>0</v>
      </c>
    </row>
    <row r="16" spans="1:15" ht="13.5" customHeight="1">
      <c r="A16" s="15" t="s">
        <v>20</v>
      </c>
      <c r="B16" s="61">
        <v>45536</v>
      </c>
      <c r="C16" s="14">
        <v>13064</v>
      </c>
      <c r="D16" s="61">
        <v>45658</v>
      </c>
      <c r="E16" s="61">
        <v>45687</v>
      </c>
      <c r="F16" s="42">
        <f t="shared" si="0"/>
        <v>30</v>
      </c>
      <c r="G16" s="110">
        <v>57</v>
      </c>
      <c r="H16" s="14">
        <v>1</v>
      </c>
      <c r="I16" s="59">
        <f t="shared" si="1"/>
        <v>57</v>
      </c>
      <c r="J16" s="121" t="s">
        <v>735</v>
      </c>
      <c r="K16" s="465"/>
      <c r="O16" s="1">
        <f>COUNTIF('Sede Med Ok'!$C:$C,'Liberdade Med OK'!C16) + COUNTIF('Barra Med OK'!$C:$C,'Liberdade Med OK'!C16) + COUNTIF('Boca do Rio Med OK'!$C:$C,'Liberdade Med OK'!C16) + COUNTIF('Brotas Med OK'!$C:$C,'Liberdade Med OK'!C16) + COUNTIF('Cabula Med OK'!$C:$C,'Liberdade Med OK'!C16) + COUNTIF('Cajazeiras Med OK'!$C:$C,'Liberdade Med OK'!C16) + COUNTIF('CH Med OK'!$C:$C,'Liberdade Med OK'!C16) + COUNTIF('Itapagipe Med OK'!$C:$C,'Liberdade Med OK'!C16) + COUNTIF('Itapuã Med OK'!$C:$C,'Liberdade Med OK'!C16) + COUNTIF('Pau da Lima Med OK'!$C:$C,'Liberdade Med OK'!C16) + COUNTIF('SCV Med OK'!$C:$C,'Liberdade Med OK'!C16) + COUNTIF('Subúrbio Med OK'!$C:$C,'Liberdade Med OK'!C16) + COUNTIF('DVIS Med OK'!$C:$C,'Liberdade Med OK'!C16) + COUNTIF('CR Med OK'!$C:$C,'Liberdade Med OK'!C16) + COUNTIF('CCZ Med OK'!$C:$C,'Liberdade Med OK'!C16) + COUNTIF('DRCA Med OK'!$C:$C,'Liberdade Med OK'!C16) + COUNTIF('SAMU Med OK'!$C:$C,'Liberdade Med OK'!C16) + COUNTIF('ESPS Med OK'!$C:$C,'Liberdade Med OK'!C16) + COUNTIF('LACEM Med OK'!$C:$C,'Liberdade Med OK'!C16)</f>
        <v>0</v>
      </c>
    </row>
    <row r="17" spans="1:15" ht="13.5" customHeight="1">
      <c r="A17" s="15" t="s">
        <v>18</v>
      </c>
      <c r="B17" s="61">
        <v>45536</v>
      </c>
      <c r="C17" s="14">
        <v>12437</v>
      </c>
      <c r="D17" s="61">
        <v>45658</v>
      </c>
      <c r="E17" s="61">
        <v>45687</v>
      </c>
      <c r="F17" s="42">
        <f t="shared" si="0"/>
        <v>30</v>
      </c>
      <c r="G17" s="110">
        <v>235</v>
      </c>
      <c r="H17" s="14">
        <v>1</v>
      </c>
      <c r="I17" s="59">
        <f t="shared" si="1"/>
        <v>235</v>
      </c>
      <c r="J17" s="121" t="s">
        <v>262</v>
      </c>
      <c r="K17" s="465"/>
      <c r="O17" s="1">
        <f>COUNTIF('Sede Med Ok'!$C:$C,'Liberdade Med OK'!C17) + COUNTIF('Barra Med OK'!$C:$C,'Liberdade Med OK'!C17) + COUNTIF('Boca do Rio Med OK'!$C:$C,'Liberdade Med OK'!C17) + COUNTIF('Brotas Med OK'!$C:$C,'Liberdade Med OK'!C17) + COUNTIF('Cabula Med OK'!$C:$C,'Liberdade Med OK'!C17) + COUNTIF('Cajazeiras Med OK'!$C:$C,'Liberdade Med OK'!C17) + COUNTIF('CH Med OK'!$C:$C,'Liberdade Med OK'!C17) + COUNTIF('Itapagipe Med OK'!$C:$C,'Liberdade Med OK'!C17) + COUNTIF('Itapuã Med OK'!$C:$C,'Liberdade Med OK'!C17) + COUNTIF('Pau da Lima Med OK'!$C:$C,'Liberdade Med OK'!C17) + COUNTIF('SCV Med OK'!$C:$C,'Liberdade Med OK'!C17) + COUNTIF('Subúrbio Med OK'!$C:$C,'Liberdade Med OK'!C17) + COUNTIF('DVIS Med OK'!$C:$C,'Liberdade Med OK'!C17) + COUNTIF('CR Med OK'!$C:$C,'Liberdade Med OK'!C17) + COUNTIF('CCZ Med OK'!$C:$C,'Liberdade Med OK'!C17) + COUNTIF('DRCA Med OK'!$C:$C,'Liberdade Med OK'!C17) + COUNTIF('SAMU Med OK'!$C:$C,'Liberdade Med OK'!C17) + COUNTIF('ESPS Med OK'!$C:$C,'Liberdade Med OK'!C17) + COUNTIF('LACEM Med OK'!$C:$C,'Liberdade Med OK'!C17)</f>
        <v>0</v>
      </c>
    </row>
    <row r="18" spans="1:15" ht="13.5" customHeight="1">
      <c r="A18" s="15" t="s">
        <v>18</v>
      </c>
      <c r="B18" s="61">
        <v>45536</v>
      </c>
      <c r="C18" s="14">
        <v>14170</v>
      </c>
      <c r="D18" s="61">
        <v>45658</v>
      </c>
      <c r="E18" s="61">
        <v>45687</v>
      </c>
      <c r="F18" s="42">
        <f t="shared" si="0"/>
        <v>30</v>
      </c>
      <c r="G18" s="110">
        <v>235</v>
      </c>
      <c r="H18" s="14">
        <v>1</v>
      </c>
      <c r="I18" s="59">
        <f t="shared" si="1"/>
        <v>235</v>
      </c>
      <c r="J18" s="121" t="s">
        <v>734</v>
      </c>
      <c r="K18" s="465"/>
      <c r="O18" s="1">
        <f>COUNTIF('Sede Med Ok'!$C:$C,'Liberdade Med OK'!C18) + COUNTIF('Barra Med OK'!$C:$C,'Liberdade Med OK'!C18) + COUNTIF('Boca do Rio Med OK'!$C:$C,'Liberdade Med OK'!C18) + COUNTIF('Brotas Med OK'!$C:$C,'Liberdade Med OK'!C18) + COUNTIF('Cabula Med OK'!$C:$C,'Liberdade Med OK'!C18) + COUNTIF('Cajazeiras Med OK'!$C:$C,'Liberdade Med OK'!C18) + COUNTIF('CH Med OK'!$C:$C,'Liberdade Med OK'!C18) + COUNTIF('Itapagipe Med OK'!$C:$C,'Liberdade Med OK'!C18) + COUNTIF('Itapuã Med OK'!$C:$C,'Liberdade Med OK'!C18) + COUNTIF('Pau da Lima Med OK'!$C:$C,'Liberdade Med OK'!C18) + COUNTIF('SCV Med OK'!$C:$C,'Liberdade Med OK'!C18) + COUNTIF('Subúrbio Med OK'!$C:$C,'Liberdade Med OK'!C18) + COUNTIF('DVIS Med OK'!$C:$C,'Liberdade Med OK'!C18) + COUNTIF('CR Med OK'!$C:$C,'Liberdade Med OK'!C18) + COUNTIF('CCZ Med OK'!$C:$C,'Liberdade Med OK'!C18) + COUNTIF('DRCA Med OK'!$C:$C,'Liberdade Med OK'!C18) + COUNTIF('SAMU Med OK'!$C:$C,'Liberdade Med OK'!C18) + COUNTIF('ESPS Med OK'!$C:$C,'Liberdade Med OK'!C18) + COUNTIF('LACEM Med OK'!$C:$C,'Liberdade Med OK'!C18)</f>
        <v>0</v>
      </c>
    </row>
    <row r="19" spans="1:15" ht="13.5" customHeight="1">
      <c r="A19" s="15" t="s">
        <v>17</v>
      </c>
      <c r="B19" s="61">
        <v>45554</v>
      </c>
      <c r="C19" s="14">
        <v>12091</v>
      </c>
      <c r="D19" s="61">
        <v>45658</v>
      </c>
      <c r="E19" s="61">
        <v>45687</v>
      </c>
      <c r="F19" s="42">
        <f t="shared" si="0"/>
        <v>30</v>
      </c>
      <c r="G19" s="110">
        <v>238</v>
      </c>
      <c r="H19" s="14">
        <v>1</v>
      </c>
      <c r="I19" s="59">
        <f t="shared" si="1"/>
        <v>238</v>
      </c>
      <c r="J19" s="121" t="s">
        <v>195</v>
      </c>
      <c r="K19" s="465">
        <v>68533</v>
      </c>
      <c r="O19" s="1">
        <f>COUNTIF('Sede Med Ok'!$C:$C,'Liberdade Med OK'!C19) + COUNTIF('Barra Med OK'!$C:$C,'Liberdade Med OK'!C19) + COUNTIF('Boca do Rio Med OK'!$C:$C,'Liberdade Med OK'!C19) + COUNTIF('Brotas Med OK'!$C:$C,'Liberdade Med OK'!C19) + COUNTIF('Cabula Med OK'!$C:$C,'Liberdade Med OK'!C19) + COUNTIF('Cajazeiras Med OK'!$C:$C,'Liberdade Med OK'!C19) + COUNTIF('CH Med OK'!$C:$C,'Liberdade Med OK'!C19) + COUNTIF('Itapagipe Med OK'!$C:$C,'Liberdade Med OK'!C19) + COUNTIF('Itapuã Med OK'!$C:$C,'Liberdade Med OK'!C19) + COUNTIF('Pau da Lima Med OK'!$C:$C,'Liberdade Med OK'!C19) + COUNTIF('SCV Med OK'!$C:$C,'Liberdade Med OK'!C19) + COUNTIF('Subúrbio Med OK'!$C:$C,'Liberdade Med OK'!C19) + COUNTIF('DVIS Med OK'!$C:$C,'Liberdade Med OK'!C19) + COUNTIF('CR Med OK'!$C:$C,'Liberdade Med OK'!C19) + COUNTIF('CCZ Med OK'!$C:$C,'Liberdade Med OK'!C19) + COUNTIF('DRCA Med OK'!$C:$C,'Liberdade Med OK'!C19) + COUNTIF('SAMU Med OK'!$C:$C,'Liberdade Med OK'!C19) + COUNTIF('ESPS Med OK'!$C:$C,'Liberdade Med OK'!C19) + COUNTIF('LACEM Med OK'!$C:$C,'Liberdade Med OK'!C19)</f>
        <v>0</v>
      </c>
    </row>
    <row r="20" spans="1:15" ht="13.5" customHeight="1">
      <c r="A20" s="15" t="s">
        <v>17</v>
      </c>
      <c r="B20" s="61">
        <v>45536</v>
      </c>
      <c r="C20" s="14">
        <v>12697</v>
      </c>
      <c r="D20" s="61">
        <v>45658</v>
      </c>
      <c r="E20" s="61">
        <v>45687</v>
      </c>
      <c r="F20" s="42">
        <f t="shared" si="0"/>
        <v>30</v>
      </c>
      <c r="G20" s="110">
        <v>238</v>
      </c>
      <c r="H20" s="14">
        <v>1</v>
      </c>
      <c r="I20" s="59">
        <f t="shared" si="1"/>
        <v>238</v>
      </c>
      <c r="J20" s="121" t="s">
        <v>733</v>
      </c>
      <c r="K20" s="465"/>
      <c r="O20" s="1">
        <f>COUNTIF('Sede Med Ok'!$C:$C,'Liberdade Med OK'!C20) + COUNTIF('Barra Med OK'!$C:$C,'Liberdade Med OK'!C20) + COUNTIF('Boca do Rio Med OK'!$C:$C,'Liberdade Med OK'!C20) + COUNTIF('Brotas Med OK'!$C:$C,'Liberdade Med OK'!C20) + COUNTIF('Cabula Med OK'!$C:$C,'Liberdade Med OK'!C20) + COUNTIF('Cajazeiras Med OK'!$C:$C,'Liberdade Med OK'!C20) + COUNTIF('CH Med OK'!$C:$C,'Liberdade Med OK'!C20) + COUNTIF('Itapagipe Med OK'!$C:$C,'Liberdade Med OK'!C20) + COUNTIF('Itapuã Med OK'!$C:$C,'Liberdade Med OK'!C20) + COUNTIF('Pau da Lima Med OK'!$C:$C,'Liberdade Med OK'!C20) + COUNTIF('SCV Med OK'!$C:$C,'Liberdade Med OK'!C20) + COUNTIF('Subúrbio Med OK'!$C:$C,'Liberdade Med OK'!C20) + COUNTIF('DVIS Med OK'!$C:$C,'Liberdade Med OK'!C20) + COUNTIF('CR Med OK'!$C:$C,'Liberdade Med OK'!C20) + COUNTIF('CCZ Med OK'!$C:$C,'Liberdade Med OK'!C20) + COUNTIF('DRCA Med OK'!$C:$C,'Liberdade Med OK'!C20) + COUNTIF('SAMU Med OK'!$C:$C,'Liberdade Med OK'!C20) + COUNTIF('ESPS Med OK'!$C:$C,'Liberdade Med OK'!C20) + COUNTIF('LACEM Med OK'!$C:$C,'Liberdade Med OK'!C20)</f>
        <v>0</v>
      </c>
    </row>
    <row r="21" spans="1:15" ht="13.5" customHeight="1">
      <c r="A21" s="15" t="s">
        <v>17</v>
      </c>
      <c r="B21" s="61">
        <v>45536</v>
      </c>
      <c r="C21" s="14">
        <v>11701</v>
      </c>
      <c r="D21" s="61">
        <v>45658</v>
      </c>
      <c r="E21" s="61">
        <v>45687</v>
      </c>
      <c r="F21" s="42">
        <f t="shared" si="0"/>
        <v>30</v>
      </c>
      <c r="G21" s="110">
        <v>238</v>
      </c>
      <c r="H21" s="14">
        <v>1</v>
      </c>
      <c r="I21" s="59">
        <f t="shared" si="1"/>
        <v>238</v>
      </c>
      <c r="J21" s="121" t="s">
        <v>240</v>
      </c>
      <c r="K21" s="465"/>
      <c r="O21" s="1">
        <f>COUNTIF('Sede Med Ok'!$C:$C,'Liberdade Med OK'!C21) + COUNTIF('Barra Med OK'!$C:$C,'Liberdade Med OK'!C21) + COUNTIF('Boca do Rio Med OK'!$C:$C,'Liberdade Med OK'!C21) + COUNTIF('Brotas Med OK'!$C:$C,'Liberdade Med OK'!C21) + COUNTIF('Cabula Med OK'!$C:$C,'Liberdade Med OK'!C21) + COUNTIF('Cajazeiras Med OK'!$C:$C,'Liberdade Med OK'!C21) + COUNTIF('CH Med OK'!$C:$C,'Liberdade Med OK'!C21) + COUNTIF('Itapagipe Med OK'!$C:$C,'Liberdade Med OK'!C21) + COUNTIF('Itapuã Med OK'!$C:$C,'Liberdade Med OK'!C21) + COUNTIF('Pau da Lima Med OK'!$C:$C,'Liberdade Med OK'!C21) + COUNTIF('SCV Med OK'!$C:$C,'Liberdade Med OK'!C21) + COUNTIF('Subúrbio Med OK'!$C:$C,'Liberdade Med OK'!C21) + COUNTIF('DVIS Med OK'!$C:$C,'Liberdade Med OK'!C21) + COUNTIF('CR Med OK'!$C:$C,'Liberdade Med OK'!C21) + COUNTIF('CCZ Med OK'!$C:$C,'Liberdade Med OK'!C21) + COUNTIF('DRCA Med OK'!$C:$C,'Liberdade Med OK'!C21) + COUNTIF('SAMU Med OK'!$C:$C,'Liberdade Med OK'!C21) + COUNTIF('ESPS Med OK'!$C:$C,'Liberdade Med OK'!C21) + COUNTIF('LACEM Med OK'!$C:$C,'Liberdade Med OK'!C21)</f>
        <v>0</v>
      </c>
    </row>
    <row r="22" spans="1:15" ht="13.5" customHeight="1">
      <c r="A22" s="15"/>
      <c r="B22" s="61"/>
      <c r="C22" s="69"/>
      <c r="D22" s="61"/>
      <c r="E22" s="61"/>
      <c r="F22" s="42"/>
      <c r="G22" s="110"/>
      <c r="H22" s="14"/>
      <c r="I22" s="59">
        <f t="shared" si="1"/>
        <v>0</v>
      </c>
      <c r="J22" s="64"/>
      <c r="K22" s="465"/>
      <c r="O22" s="1">
        <f>COUNTIF('Sede Med Ok'!$C:$C,'Liberdade Med OK'!C22) + COUNTIF('Barra Med OK'!$C:$C,'Liberdade Med OK'!C22) + COUNTIF('Boca do Rio Med OK'!$C:$C,'Liberdade Med OK'!C22) + COUNTIF('Brotas Med OK'!$C:$C,'Liberdade Med OK'!C22) + COUNTIF('Cabula Med OK'!$C:$C,'Liberdade Med OK'!C22) + COUNTIF('Cajazeiras Med OK'!$C:$C,'Liberdade Med OK'!C22) + COUNTIF('CH Med OK'!$C:$C,'Liberdade Med OK'!C22) + COUNTIF('Itapagipe Med OK'!$C:$C,'Liberdade Med OK'!C22) + COUNTIF('Itapuã Med OK'!$C:$C,'Liberdade Med OK'!C22) + COUNTIF('Pau da Lima Med OK'!$C:$C,'Liberdade Med OK'!C22) + COUNTIF('SCV Med OK'!$C:$C,'Liberdade Med OK'!C22) + COUNTIF('Subúrbio Med OK'!$C:$C,'Liberdade Med OK'!C22) + COUNTIF('DVIS Med OK'!$C:$C,'Liberdade Med OK'!C22) + COUNTIF('CR Med OK'!$C:$C,'Liberdade Med OK'!C22) + COUNTIF('CCZ Med OK'!$C:$C,'Liberdade Med OK'!C22) + COUNTIF('DRCA Med OK'!$C:$C,'Liberdade Med OK'!C22) + COUNTIF('SAMU Med OK'!$C:$C,'Liberdade Med OK'!C22) + COUNTIF('ESPS Med OK'!$C:$C,'Liberdade Med OK'!C22) + COUNTIF('LACEM Med OK'!$C:$C,'Liberdade Med OK'!C22)</f>
        <v>0</v>
      </c>
    </row>
    <row r="23" spans="1:15" ht="13.5" customHeight="1">
      <c r="A23" s="38" t="s">
        <v>732</v>
      </c>
      <c r="B23" s="99"/>
      <c r="C23" s="98"/>
      <c r="D23" s="36"/>
      <c r="E23" s="36"/>
      <c r="F23" s="37"/>
      <c r="G23" s="97"/>
      <c r="H23" s="11">
        <f>SUM(H15:H22)</f>
        <v>7</v>
      </c>
      <c r="I23" s="148">
        <f>SUM(I15:I22)</f>
        <v>1451</v>
      </c>
      <c r="J23" s="35"/>
      <c r="K23" s="107"/>
      <c r="O23" s="1">
        <f>COUNTIF('Sede Med Ok'!$C:$C,'Liberdade Med OK'!C23) + COUNTIF('Barra Med OK'!$C:$C,'Liberdade Med OK'!C23) + COUNTIF('Boca do Rio Med OK'!$C:$C,'Liberdade Med OK'!C23) + COUNTIF('Brotas Med OK'!$C:$C,'Liberdade Med OK'!C23) + COUNTIF('Cabula Med OK'!$C:$C,'Liberdade Med OK'!C23) + COUNTIF('Cajazeiras Med OK'!$C:$C,'Liberdade Med OK'!C23) + COUNTIF('CH Med OK'!$C:$C,'Liberdade Med OK'!C23) + COUNTIF('Itapagipe Med OK'!$C:$C,'Liberdade Med OK'!C23) + COUNTIF('Itapuã Med OK'!$C:$C,'Liberdade Med OK'!C23) + COUNTIF('Pau da Lima Med OK'!$C:$C,'Liberdade Med OK'!C23) + COUNTIF('SCV Med OK'!$C:$C,'Liberdade Med OK'!C23) + COUNTIF('Subúrbio Med OK'!$C:$C,'Liberdade Med OK'!C23) + COUNTIF('DVIS Med OK'!$C:$C,'Liberdade Med OK'!C23) + COUNTIF('CR Med OK'!$C:$C,'Liberdade Med OK'!C23) + COUNTIF('CCZ Med OK'!$C:$C,'Liberdade Med OK'!C23) + COUNTIF('DRCA Med OK'!$C:$C,'Liberdade Med OK'!C23) + COUNTIF('SAMU Med OK'!$C:$C,'Liberdade Med OK'!C23) + COUNTIF('ESPS Med OK'!$C:$C,'Liberdade Med OK'!C23) + COUNTIF('LACEM Med OK'!$C:$C,'Liberdade Med OK'!C23)</f>
        <v>0</v>
      </c>
    </row>
    <row r="24" spans="1:15" ht="13.5" customHeight="1">
      <c r="B24" s="124"/>
      <c r="C24" s="123"/>
      <c r="D24" s="20"/>
      <c r="E24" s="20"/>
      <c r="F24" s="19"/>
      <c r="G24" s="93"/>
      <c r="I24" s="270"/>
      <c r="J24" s="26"/>
      <c r="K24" s="2"/>
      <c r="O24" s="1">
        <f>COUNTIF('Sede Med Ok'!$C:$C,'Liberdade Med OK'!C24) + COUNTIF('Barra Med OK'!$C:$C,'Liberdade Med OK'!C24) + COUNTIF('Boca do Rio Med OK'!$C:$C,'Liberdade Med OK'!C24) + COUNTIF('Brotas Med OK'!$C:$C,'Liberdade Med OK'!C24) + COUNTIF('Cabula Med OK'!$C:$C,'Liberdade Med OK'!C24) + COUNTIF('Cajazeiras Med OK'!$C:$C,'Liberdade Med OK'!C24) + COUNTIF('CH Med OK'!$C:$C,'Liberdade Med OK'!C24) + COUNTIF('Itapagipe Med OK'!$C:$C,'Liberdade Med OK'!C24) + COUNTIF('Itapuã Med OK'!$C:$C,'Liberdade Med OK'!C24) + COUNTIF('Pau da Lima Med OK'!$C:$C,'Liberdade Med OK'!C24) + COUNTIF('SCV Med OK'!$C:$C,'Liberdade Med OK'!C24) + COUNTIF('Subúrbio Med OK'!$C:$C,'Liberdade Med OK'!C24) + COUNTIF('DVIS Med OK'!$C:$C,'Liberdade Med OK'!C24) + COUNTIF('CR Med OK'!$C:$C,'Liberdade Med OK'!C24) + COUNTIF('CCZ Med OK'!$C:$C,'Liberdade Med OK'!C24) + COUNTIF('DRCA Med OK'!$C:$C,'Liberdade Med OK'!C24) + COUNTIF('SAMU Med OK'!$C:$C,'Liberdade Med OK'!C24) + COUNTIF('ESPS Med OK'!$C:$C,'Liberdade Med OK'!C24) + COUNTIF('LACEM Med OK'!$C:$C,'Liberdade Med OK'!C24)</f>
        <v>0</v>
      </c>
    </row>
    <row r="25" spans="1:15" ht="13.5" customHeight="1">
      <c r="A25" s="15" t="s">
        <v>22</v>
      </c>
      <c r="B25" s="61">
        <v>45524</v>
      </c>
      <c r="C25" s="14">
        <v>15090</v>
      </c>
      <c r="D25" s="61">
        <v>45658</v>
      </c>
      <c r="E25" s="61">
        <v>45687</v>
      </c>
      <c r="F25" s="42">
        <f>(E25-D25)+1</f>
        <v>30</v>
      </c>
      <c r="G25" s="110">
        <v>210</v>
      </c>
      <c r="H25" s="14">
        <v>1</v>
      </c>
      <c r="I25" s="59">
        <f>G25/30*H25*F25</f>
        <v>210</v>
      </c>
      <c r="J25" s="67" t="s">
        <v>192</v>
      </c>
      <c r="K25" s="463">
        <v>67350</v>
      </c>
      <c r="O25" s="1">
        <f>COUNTIF('Sede Med Ok'!$C:$C,'Liberdade Med OK'!C25) + COUNTIF('Barra Med OK'!$C:$C,'Liberdade Med OK'!C25) + COUNTIF('Boca do Rio Med OK'!$C:$C,'Liberdade Med OK'!C25) + COUNTIF('Brotas Med OK'!$C:$C,'Liberdade Med OK'!C25) + COUNTIF('Cabula Med OK'!$C:$C,'Liberdade Med OK'!C25) + COUNTIF('Cajazeiras Med OK'!$C:$C,'Liberdade Med OK'!C25) + COUNTIF('CH Med OK'!$C:$C,'Liberdade Med OK'!C25) + COUNTIF('Itapagipe Med OK'!$C:$C,'Liberdade Med OK'!C25) + COUNTIF('Itapuã Med OK'!$C:$C,'Liberdade Med OK'!C25) + COUNTIF('Pau da Lima Med OK'!$C:$C,'Liberdade Med OK'!C25) + COUNTIF('SCV Med OK'!$C:$C,'Liberdade Med OK'!C25) + COUNTIF('Subúrbio Med OK'!$C:$C,'Liberdade Med OK'!C25) + COUNTIF('DVIS Med OK'!$C:$C,'Liberdade Med OK'!C25) + COUNTIF('CR Med OK'!$C:$C,'Liberdade Med OK'!C25) + COUNTIF('CCZ Med OK'!$C:$C,'Liberdade Med OK'!C25) + COUNTIF('DRCA Med OK'!$C:$C,'Liberdade Med OK'!C25) + COUNTIF('SAMU Med OK'!$C:$C,'Liberdade Med OK'!C25) + COUNTIF('ESPS Med OK'!$C:$C,'Liberdade Med OK'!C25) + COUNTIF('LACEM Med OK'!$C:$C,'Liberdade Med OK'!C25)</f>
        <v>0</v>
      </c>
    </row>
    <row r="26" spans="1:15" ht="13.5" customHeight="1">
      <c r="A26" s="15" t="s">
        <v>22</v>
      </c>
      <c r="B26" s="61">
        <v>45524</v>
      </c>
      <c r="C26" s="14">
        <v>15091</v>
      </c>
      <c r="D26" s="61">
        <v>45658</v>
      </c>
      <c r="E26" s="61">
        <v>45687</v>
      </c>
      <c r="F26" s="42">
        <f>(E26-D26)+1</f>
        <v>30</v>
      </c>
      <c r="G26" s="110">
        <v>210</v>
      </c>
      <c r="H26" s="14">
        <v>1</v>
      </c>
      <c r="I26" s="59">
        <f>G26/30*H26*F26</f>
        <v>210</v>
      </c>
      <c r="J26" s="67" t="s">
        <v>731</v>
      </c>
      <c r="K26" s="463">
        <v>67350</v>
      </c>
      <c r="O26" s="1">
        <f>COUNTIF('Sede Med Ok'!$C:$C,'Liberdade Med OK'!C26) + COUNTIF('Barra Med OK'!$C:$C,'Liberdade Med OK'!C26) + COUNTIF('Boca do Rio Med OK'!$C:$C,'Liberdade Med OK'!C26) + COUNTIF('Brotas Med OK'!$C:$C,'Liberdade Med OK'!C26) + COUNTIF('Cabula Med OK'!$C:$C,'Liberdade Med OK'!C26) + COUNTIF('Cajazeiras Med OK'!$C:$C,'Liberdade Med OK'!C26) + COUNTIF('CH Med OK'!$C:$C,'Liberdade Med OK'!C26) + COUNTIF('Itapagipe Med OK'!$C:$C,'Liberdade Med OK'!C26) + COUNTIF('Itapuã Med OK'!$C:$C,'Liberdade Med OK'!C26) + COUNTIF('Pau da Lima Med OK'!$C:$C,'Liberdade Med OK'!C26) + COUNTIF('SCV Med OK'!$C:$C,'Liberdade Med OK'!C26) + COUNTIF('Subúrbio Med OK'!$C:$C,'Liberdade Med OK'!C26) + COUNTIF('DVIS Med OK'!$C:$C,'Liberdade Med OK'!C26) + COUNTIF('CR Med OK'!$C:$C,'Liberdade Med OK'!C26) + COUNTIF('CCZ Med OK'!$C:$C,'Liberdade Med OK'!C26) + COUNTIF('DRCA Med OK'!$C:$C,'Liberdade Med OK'!C26) + COUNTIF('SAMU Med OK'!$C:$C,'Liberdade Med OK'!C26) + COUNTIF('ESPS Med OK'!$C:$C,'Liberdade Med OK'!C26) + COUNTIF('LACEM Med OK'!$C:$C,'Liberdade Med OK'!C26)</f>
        <v>0</v>
      </c>
    </row>
    <row r="27" spans="1:15" ht="13.5" customHeight="1">
      <c r="A27" s="15" t="s">
        <v>22</v>
      </c>
      <c r="B27" s="61">
        <v>45524</v>
      </c>
      <c r="C27" s="14">
        <v>15092</v>
      </c>
      <c r="D27" s="61">
        <v>45658</v>
      </c>
      <c r="E27" s="61">
        <v>45687</v>
      </c>
      <c r="F27" s="42">
        <f>(E27-D27)+1</f>
        <v>30</v>
      </c>
      <c r="G27" s="110">
        <v>210</v>
      </c>
      <c r="H27" s="14">
        <v>1</v>
      </c>
      <c r="I27" s="59">
        <f>G27/30*H27*F27</f>
        <v>210</v>
      </c>
      <c r="J27" s="67" t="s">
        <v>730</v>
      </c>
      <c r="K27" s="463">
        <v>67350</v>
      </c>
      <c r="O27" s="1">
        <f>COUNTIF('Sede Med Ok'!$C:$C,'Liberdade Med OK'!C27) + COUNTIF('Barra Med OK'!$C:$C,'Liberdade Med OK'!C27) + COUNTIF('Boca do Rio Med OK'!$C:$C,'Liberdade Med OK'!C27) + COUNTIF('Brotas Med OK'!$C:$C,'Liberdade Med OK'!C27) + COUNTIF('Cabula Med OK'!$C:$C,'Liberdade Med OK'!C27) + COUNTIF('Cajazeiras Med OK'!$C:$C,'Liberdade Med OK'!C27) + COUNTIF('CH Med OK'!$C:$C,'Liberdade Med OK'!C27) + COUNTIF('Itapagipe Med OK'!$C:$C,'Liberdade Med OK'!C27) + COUNTIF('Itapuã Med OK'!$C:$C,'Liberdade Med OK'!C27) + COUNTIF('Pau da Lima Med OK'!$C:$C,'Liberdade Med OK'!C27) + COUNTIF('SCV Med OK'!$C:$C,'Liberdade Med OK'!C27) + COUNTIF('Subúrbio Med OK'!$C:$C,'Liberdade Med OK'!C27) + COUNTIF('DVIS Med OK'!$C:$C,'Liberdade Med OK'!C27) + COUNTIF('CR Med OK'!$C:$C,'Liberdade Med OK'!C27) + COUNTIF('CCZ Med OK'!$C:$C,'Liberdade Med OK'!C27) + COUNTIF('DRCA Med OK'!$C:$C,'Liberdade Med OK'!C27) + COUNTIF('SAMU Med OK'!$C:$C,'Liberdade Med OK'!C27) + COUNTIF('ESPS Med OK'!$C:$C,'Liberdade Med OK'!C27) + COUNTIF('LACEM Med OK'!$C:$C,'Liberdade Med OK'!C27)</f>
        <v>0</v>
      </c>
    </row>
    <row r="28" spans="1:15" ht="13.5" customHeight="1">
      <c r="A28" s="15"/>
      <c r="B28" s="61"/>
      <c r="C28" s="69"/>
      <c r="D28" s="61"/>
      <c r="E28" s="61"/>
      <c r="F28" s="42"/>
      <c r="G28" s="110"/>
      <c r="H28" s="14"/>
      <c r="I28" s="59">
        <f>G28/30*H28*F28</f>
        <v>0</v>
      </c>
      <c r="J28" s="184"/>
      <c r="K28" s="465"/>
      <c r="O28" s="1">
        <f>COUNTIF('Sede Med Ok'!$C:$C,'Liberdade Med OK'!C28) + COUNTIF('Barra Med OK'!$C:$C,'Liberdade Med OK'!C28) + COUNTIF('Boca do Rio Med OK'!$C:$C,'Liberdade Med OK'!C28) + COUNTIF('Brotas Med OK'!$C:$C,'Liberdade Med OK'!C28) + COUNTIF('Cabula Med OK'!$C:$C,'Liberdade Med OK'!C28) + COUNTIF('Cajazeiras Med OK'!$C:$C,'Liberdade Med OK'!C28) + COUNTIF('CH Med OK'!$C:$C,'Liberdade Med OK'!C28) + COUNTIF('Itapagipe Med OK'!$C:$C,'Liberdade Med OK'!C28) + COUNTIF('Itapuã Med OK'!$C:$C,'Liberdade Med OK'!C28) + COUNTIF('Pau da Lima Med OK'!$C:$C,'Liberdade Med OK'!C28) + COUNTIF('SCV Med OK'!$C:$C,'Liberdade Med OK'!C28) + COUNTIF('Subúrbio Med OK'!$C:$C,'Liberdade Med OK'!C28) + COUNTIF('DVIS Med OK'!$C:$C,'Liberdade Med OK'!C28) + COUNTIF('CR Med OK'!$C:$C,'Liberdade Med OK'!C28) + COUNTIF('CCZ Med OK'!$C:$C,'Liberdade Med OK'!C28) + COUNTIF('DRCA Med OK'!$C:$C,'Liberdade Med OK'!C28) + COUNTIF('SAMU Med OK'!$C:$C,'Liberdade Med OK'!C28) + COUNTIF('ESPS Med OK'!$C:$C,'Liberdade Med OK'!C28) + COUNTIF('LACEM Med OK'!$C:$C,'Liberdade Med OK'!C28)</f>
        <v>0</v>
      </c>
    </row>
    <row r="29" spans="1:15" ht="13.5" customHeight="1">
      <c r="A29" s="38" t="s">
        <v>729</v>
      </c>
      <c r="B29" s="99"/>
      <c r="C29" s="98"/>
      <c r="D29" s="36"/>
      <c r="E29" s="36"/>
      <c r="F29" s="37"/>
      <c r="G29" s="97"/>
      <c r="H29" s="11">
        <f>SUM(H25:H28)</f>
        <v>3</v>
      </c>
      <c r="I29" s="27">
        <f>SUM(I25:I28)</f>
        <v>630</v>
      </c>
      <c r="J29" s="35"/>
      <c r="K29" s="107"/>
      <c r="O29" s="1">
        <f>COUNTIF('Sede Med Ok'!$C:$C,'Liberdade Med OK'!C29) + COUNTIF('Barra Med OK'!$C:$C,'Liberdade Med OK'!C29) + COUNTIF('Boca do Rio Med OK'!$C:$C,'Liberdade Med OK'!C29) + COUNTIF('Brotas Med OK'!$C:$C,'Liberdade Med OK'!C29) + COUNTIF('Cabula Med OK'!$C:$C,'Liberdade Med OK'!C29) + COUNTIF('Cajazeiras Med OK'!$C:$C,'Liberdade Med OK'!C29) + COUNTIF('CH Med OK'!$C:$C,'Liberdade Med OK'!C29) + COUNTIF('Itapagipe Med OK'!$C:$C,'Liberdade Med OK'!C29) + COUNTIF('Itapuã Med OK'!$C:$C,'Liberdade Med OK'!C29) + COUNTIF('Pau da Lima Med OK'!$C:$C,'Liberdade Med OK'!C29) + COUNTIF('SCV Med OK'!$C:$C,'Liberdade Med OK'!C29) + COUNTIF('Subúrbio Med OK'!$C:$C,'Liberdade Med OK'!C29) + COUNTIF('DVIS Med OK'!$C:$C,'Liberdade Med OK'!C29) + COUNTIF('CR Med OK'!$C:$C,'Liberdade Med OK'!C29) + COUNTIF('CCZ Med OK'!$C:$C,'Liberdade Med OK'!C29) + COUNTIF('DRCA Med OK'!$C:$C,'Liberdade Med OK'!C29) + COUNTIF('SAMU Med OK'!$C:$C,'Liberdade Med OK'!C29) + COUNTIF('ESPS Med OK'!$C:$C,'Liberdade Med OK'!C29) + COUNTIF('LACEM Med OK'!$C:$C,'Liberdade Med OK'!C29)</f>
        <v>0</v>
      </c>
    </row>
    <row r="30" spans="1:15" ht="13.5" customHeight="1">
      <c r="B30" s="124"/>
      <c r="C30" s="123"/>
      <c r="D30" s="20"/>
      <c r="E30" s="20"/>
      <c r="F30" s="19"/>
      <c r="G30" s="93"/>
      <c r="I30" s="270"/>
      <c r="J30" s="26"/>
      <c r="K30" s="2"/>
      <c r="O30" s="1">
        <f>COUNTIF('Sede Med Ok'!$C:$C,'Liberdade Med OK'!C30) + COUNTIF('Barra Med OK'!$C:$C,'Liberdade Med OK'!C30) + COUNTIF('Boca do Rio Med OK'!$C:$C,'Liberdade Med OK'!C30) + COUNTIF('Brotas Med OK'!$C:$C,'Liberdade Med OK'!C30) + COUNTIF('Cabula Med OK'!$C:$C,'Liberdade Med OK'!C30) + COUNTIF('Cajazeiras Med OK'!$C:$C,'Liberdade Med OK'!C30) + COUNTIF('CH Med OK'!$C:$C,'Liberdade Med OK'!C30) + COUNTIF('Itapagipe Med OK'!$C:$C,'Liberdade Med OK'!C30) + COUNTIF('Itapuã Med OK'!$C:$C,'Liberdade Med OK'!C30) + COUNTIF('Pau da Lima Med OK'!$C:$C,'Liberdade Med OK'!C30) + COUNTIF('SCV Med OK'!$C:$C,'Liberdade Med OK'!C30) + COUNTIF('Subúrbio Med OK'!$C:$C,'Liberdade Med OK'!C30) + COUNTIF('DVIS Med OK'!$C:$C,'Liberdade Med OK'!C30) + COUNTIF('CR Med OK'!$C:$C,'Liberdade Med OK'!C30) + COUNTIF('CCZ Med OK'!$C:$C,'Liberdade Med OK'!C30) + COUNTIF('DRCA Med OK'!$C:$C,'Liberdade Med OK'!C30) + COUNTIF('SAMU Med OK'!$C:$C,'Liberdade Med OK'!C30) + COUNTIF('ESPS Med OK'!$C:$C,'Liberdade Med OK'!C30) + COUNTIF('LACEM Med OK'!$C:$C,'Liberdade Med OK'!C30)</f>
        <v>0</v>
      </c>
    </row>
    <row r="31" spans="1:15" ht="13.5" customHeight="1">
      <c r="A31" s="15" t="s">
        <v>22</v>
      </c>
      <c r="B31" s="61">
        <v>45524</v>
      </c>
      <c r="C31" s="14">
        <v>15043</v>
      </c>
      <c r="D31" s="61">
        <v>45658</v>
      </c>
      <c r="E31" s="61">
        <v>45687</v>
      </c>
      <c r="F31" s="42">
        <f t="shared" ref="F31:F38" si="2">(E31-D31)+1</f>
        <v>30</v>
      </c>
      <c r="G31" s="110">
        <v>210</v>
      </c>
      <c r="H31" s="14">
        <v>1</v>
      </c>
      <c r="I31" s="59">
        <f t="shared" ref="I31:I39" si="3">G31/30*H31*F31</f>
        <v>210</v>
      </c>
      <c r="J31" s="67" t="s">
        <v>728</v>
      </c>
      <c r="K31" s="463">
        <v>67352</v>
      </c>
      <c r="O31" s="1">
        <f>COUNTIF('Sede Med Ok'!$C:$C,'Liberdade Med OK'!C31) + COUNTIF('Barra Med OK'!$C:$C,'Liberdade Med OK'!C31) + COUNTIF('Boca do Rio Med OK'!$C:$C,'Liberdade Med OK'!C31) + COUNTIF('Brotas Med OK'!$C:$C,'Liberdade Med OK'!C31) + COUNTIF('Cabula Med OK'!$C:$C,'Liberdade Med OK'!C31) + COUNTIF('Cajazeiras Med OK'!$C:$C,'Liberdade Med OK'!C31) + COUNTIF('CH Med OK'!$C:$C,'Liberdade Med OK'!C31) + COUNTIF('Itapagipe Med OK'!$C:$C,'Liberdade Med OK'!C31) + COUNTIF('Itapuã Med OK'!$C:$C,'Liberdade Med OK'!C31) + COUNTIF('Pau da Lima Med OK'!$C:$C,'Liberdade Med OK'!C31) + COUNTIF('SCV Med OK'!$C:$C,'Liberdade Med OK'!C31) + COUNTIF('Subúrbio Med OK'!$C:$C,'Liberdade Med OK'!C31) + COUNTIF('DVIS Med OK'!$C:$C,'Liberdade Med OK'!C31) + COUNTIF('CR Med OK'!$C:$C,'Liberdade Med OK'!C31) + COUNTIF('CCZ Med OK'!$C:$C,'Liberdade Med OK'!C31) + COUNTIF('DRCA Med OK'!$C:$C,'Liberdade Med OK'!C31) + COUNTIF('SAMU Med OK'!$C:$C,'Liberdade Med OK'!C31) + COUNTIF('ESPS Med OK'!$C:$C,'Liberdade Med OK'!C31) + COUNTIF('LACEM Med OK'!$C:$C,'Liberdade Med OK'!C31)</f>
        <v>0</v>
      </c>
    </row>
    <row r="32" spans="1:15" ht="13.5" customHeight="1">
      <c r="A32" s="15" t="s">
        <v>22</v>
      </c>
      <c r="B32" s="61">
        <v>45524</v>
      </c>
      <c r="C32" s="14">
        <v>15044</v>
      </c>
      <c r="D32" s="61">
        <v>45658</v>
      </c>
      <c r="E32" s="61">
        <v>45687</v>
      </c>
      <c r="F32" s="42">
        <f t="shared" si="2"/>
        <v>30</v>
      </c>
      <c r="G32" s="110">
        <v>210</v>
      </c>
      <c r="H32" s="14">
        <v>1</v>
      </c>
      <c r="I32" s="59">
        <f t="shared" si="3"/>
        <v>210</v>
      </c>
      <c r="J32" s="67" t="s">
        <v>727</v>
      </c>
      <c r="K32" s="463">
        <v>67352</v>
      </c>
      <c r="O32" s="1">
        <f>COUNTIF('Sede Med Ok'!$C:$C,'Liberdade Med OK'!C32) + COUNTIF('Barra Med OK'!$C:$C,'Liberdade Med OK'!C32) + COUNTIF('Boca do Rio Med OK'!$C:$C,'Liberdade Med OK'!C32) + COUNTIF('Brotas Med OK'!$C:$C,'Liberdade Med OK'!C32) + COUNTIF('Cabula Med OK'!$C:$C,'Liberdade Med OK'!C32) + COUNTIF('Cajazeiras Med OK'!$C:$C,'Liberdade Med OK'!C32) + COUNTIF('CH Med OK'!$C:$C,'Liberdade Med OK'!C32) + COUNTIF('Itapagipe Med OK'!$C:$C,'Liberdade Med OK'!C32) + COUNTIF('Itapuã Med OK'!$C:$C,'Liberdade Med OK'!C32) + COUNTIF('Pau da Lima Med OK'!$C:$C,'Liberdade Med OK'!C32) + COUNTIF('SCV Med OK'!$C:$C,'Liberdade Med OK'!C32) + COUNTIF('Subúrbio Med OK'!$C:$C,'Liberdade Med OK'!C32) + COUNTIF('DVIS Med OK'!$C:$C,'Liberdade Med OK'!C32) + COUNTIF('CR Med OK'!$C:$C,'Liberdade Med OK'!C32) + COUNTIF('CCZ Med OK'!$C:$C,'Liberdade Med OK'!C32) + COUNTIF('DRCA Med OK'!$C:$C,'Liberdade Med OK'!C32) + COUNTIF('SAMU Med OK'!$C:$C,'Liberdade Med OK'!C32) + COUNTIF('ESPS Med OK'!$C:$C,'Liberdade Med OK'!C32) + COUNTIF('LACEM Med OK'!$C:$C,'Liberdade Med OK'!C32)</f>
        <v>0</v>
      </c>
    </row>
    <row r="33" spans="1:15" ht="13.5" customHeight="1">
      <c r="A33" s="15" t="s">
        <v>22</v>
      </c>
      <c r="B33" s="61">
        <v>45524</v>
      </c>
      <c r="C33" s="14">
        <v>15045</v>
      </c>
      <c r="D33" s="61">
        <v>45658</v>
      </c>
      <c r="E33" s="61">
        <v>45687</v>
      </c>
      <c r="F33" s="42">
        <f t="shared" si="2"/>
        <v>30</v>
      </c>
      <c r="G33" s="110">
        <v>210</v>
      </c>
      <c r="H33" s="14">
        <v>1</v>
      </c>
      <c r="I33" s="59">
        <f t="shared" si="3"/>
        <v>210</v>
      </c>
      <c r="J33" s="67" t="s">
        <v>726</v>
      </c>
      <c r="K33" s="463">
        <v>67352</v>
      </c>
      <c r="O33" s="1">
        <f>COUNTIF('Sede Med Ok'!$C:$C,'Liberdade Med OK'!C33) + COUNTIF('Barra Med OK'!$C:$C,'Liberdade Med OK'!C33) + COUNTIF('Boca do Rio Med OK'!$C:$C,'Liberdade Med OK'!C33) + COUNTIF('Brotas Med OK'!$C:$C,'Liberdade Med OK'!C33) + COUNTIF('Cabula Med OK'!$C:$C,'Liberdade Med OK'!C33) + COUNTIF('Cajazeiras Med OK'!$C:$C,'Liberdade Med OK'!C33) + COUNTIF('CH Med OK'!$C:$C,'Liberdade Med OK'!C33) + COUNTIF('Itapagipe Med OK'!$C:$C,'Liberdade Med OK'!C33) + COUNTIF('Itapuã Med OK'!$C:$C,'Liberdade Med OK'!C33) + COUNTIF('Pau da Lima Med OK'!$C:$C,'Liberdade Med OK'!C33) + COUNTIF('SCV Med OK'!$C:$C,'Liberdade Med OK'!C33) + COUNTIF('Subúrbio Med OK'!$C:$C,'Liberdade Med OK'!C33) + COUNTIF('DVIS Med OK'!$C:$C,'Liberdade Med OK'!C33) + COUNTIF('CR Med OK'!$C:$C,'Liberdade Med OK'!C33) + COUNTIF('CCZ Med OK'!$C:$C,'Liberdade Med OK'!C33) + COUNTIF('DRCA Med OK'!$C:$C,'Liberdade Med OK'!C33) + COUNTIF('SAMU Med OK'!$C:$C,'Liberdade Med OK'!C33) + COUNTIF('ESPS Med OK'!$C:$C,'Liberdade Med OK'!C33) + COUNTIF('LACEM Med OK'!$C:$C,'Liberdade Med OK'!C33)</f>
        <v>0</v>
      </c>
    </row>
    <row r="34" spans="1:15" ht="13.5" customHeight="1">
      <c r="A34" s="15" t="s">
        <v>22</v>
      </c>
      <c r="B34" s="61">
        <v>45524</v>
      </c>
      <c r="C34" s="437">
        <v>15046</v>
      </c>
      <c r="D34" s="61">
        <v>45658</v>
      </c>
      <c r="E34" s="61">
        <v>45676</v>
      </c>
      <c r="F34" s="42">
        <f t="shared" si="2"/>
        <v>19</v>
      </c>
      <c r="G34" s="110">
        <v>210</v>
      </c>
      <c r="H34" s="14">
        <v>1</v>
      </c>
      <c r="I34" s="59">
        <f t="shared" si="3"/>
        <v>133</v>
      </c>
      <c r="J34" s="67" t="s">
        <v>216</v>
      </c>
      <c r="K34" s="463">
        <v>67352</v>
      </c>
      <c r="O34" s="1">
        <f>COUNTIF('Sede Med Ok'!$C:$C,'Liberdade Med OK'!C34) + COUNTIF('Barra Med OK'!$C:$C,'Liberdade Med OK'!C34) + COUNTIF('Boca do Rio Med OK'!$C:$C,'Liberdade Med OK'!C34) + COUNTIF('Brotas Med OK'!$C:$C,'Liberdade Med OK'!C34) + COUNTIF('Cabula Med OK'!$C:$C,'Liberdade Med OK'!C34) + COUNTIF('Cajazeiras Med OK'!$C:$C,'Liberdade Med OK'!C34) + COUNTIF('CH Med OK'!$C:$C,'Liberdade Med OK'!C34) + COUNTIF('Itapagipe Med OK'!$C:$C,'Liberdade Med OK'!C34) + COUNTIF('Itapuã Med OK'!$C:$C,'Liberdade Med OK'!C34) + COUNTIF('Pau da Lima Med OK'!$C:$C,'Liberdade Med OK'!C34) + COUNTIF('SCV Med OK'!$C:$C,'Liberdade Med OK'!C34) + COUNTIF('Subúrbio Med OK'!$C:$C,'Liberdade Med OK'!C34) + COUNTIF('DVIS Med OK'!$C:$C,'Liberdade Med OK'!C34) + COUNTIF('CR Med OK'!$C:$C,'Liberdade Med OK'!C34) + COUNTIF('CCZ Med OK'!$C:$C,'Liberdade Med OK'!C34) + COUNTIF('DRCA Med OK'!$C:$C,'Liberdade Med OK'!C34) + COUNTIF('SAMU Med OK'!$C:$C,'Liberdade Med OK'!C34) + COUNTIF('ESPS Med OK'!$C:$C,'Liberdade Med OK'!C34) + COUNTIF('LACEM Med OK'!$C:$C,'Liberdade Med OK'!C34)</f>
        <v>0</v>
      </c>
    </row>
    <row r="35" spans="1:15" ht="13.5" customHeight="1">
      <c r="A35" s="15" t="s">
        <v>18</v>
      </c>
      <c r="B35" s="61">
        <v>45677</v>
      </c>
      <c r="C35" s="104">
        <v>15218</v>
      </c>
      <c r="D35" s="61">
        <v>45677</v>
      </c>
      <c r="E35" s="61">
        <v>45687</v>
      </c>
      <c r="F35" s="42">
        <f t="shared" si="2"/>
        <v>11</v>
      </c>
      <c r="G35" s="110">
        <v>235</v>
      </c>
      <c r="H35" s="465">
        <v>1</v>
      </c>
      <c r="I35" s="59">
        <f t="shared" si="3"/>
        <v>86.166666666666657</v>
      </c>
      <c r="J35" s="67" t="s">
        <v>216</v>
      </c>
      <c r="K35" s="463">
        <v>74448</v>
      </c>
      <c r="O35" s="1">
        <f>COUNTIF('Sede Med Ok'!$C:$C,'Liberdade Med OK'!C35) + COUNTIF('Barra Med OK'!$C:$C,'Liberdade Med OK'!C35) + COUNTIF('Boca do Rio Med OK'!$C:$C,'Liberdade Med OK'!C35) + COUNTIF('Brotas Med OK'!$C:$C,'Liberdade Med OK'!C35) + COUNTIF('Cabula Med OK'!$C:$C,'Liberdade Med OK'!C35) + COUNTIF('Cajazeiras Med OK'!$C:$C,'Liberdade Med OK'!C35) + COUNTIF('CH Med OK'!$C:$C,'Liberdade Med OK'!C35) + COUNTIF('Itapagipe Med OK'!$C:$C,'Liberdade Med OK'!C35) + COUNTIF('Itapuã Med OK'!$C:$C,'Liberdade Med OK'!C35) + COUNTIF('Pau da Lima Med OK'!$C:$C,'Liberdade Med OK'!C35) + COUNTIF('SCV Med OK'!$C:$C,'Liberdade Med OK'!C35) + COUNTIF('Subúrbio Med OK'!$C:$C,'Liberdade Med OK'!C35) + COUNTIF('DVIS Med OK'!$C:$C,'Liberdade Med OK'!C35) + COUNTIF('CR Med OK'!$C:$C,'Liberdade Med OK'!C35) + COUNTIF('CCZ Med OK'!$C:$C,'Liberdade Med OK'!C35) + COUNTIF('DRCA Med OK'!$C:$C,'Liberdade Med OK'!C35) + COUNTIF('SAMU Med OK'!$C:$C,'Liberdade Med OK'!C35) + COUNTIF('ESPS Med OK'!$C:$C,'Liberdade Med OK'!C35) + COUNTIF('LACEM Med OK'!$C:$C,'Liberdade Med OK'!C35)</f>
        <v>0</v>
      </c>
    </row>
    <row r="36" spans="1:15" ht="13.5" customHeight="1">
      <c r="A36" s="15" t="s">
        <v>18</v>
      </c>
      <c r="B36" s="61">
        <v>45536</v>
      </c>
      <c r="C36" s="14">
        <v>5810</v>
      </c>
      <c r="D36" s="61">
        <v>45658</v>
      </c>
      <c r="E36" s="61">
        <v>45687</v>
      </c>
      <c r="F36" s="42">
        <f t="shared" si="2"/>
        <v>30</v>
      </c>
      <c r="G36" s="110">
        <v>235</v>
      </c>
      <c r="H36" s="14">
        <v>1</v>
      </c>
      <c r="I36" s="59">
        <f t="shared" si="3"/>
        <v>235</v>
      </c>
      <c r="J36" s="67" t="s">
        <v>363</v>
      </c>
      <c r="K36" s="463"/>
      <c r="O36" s="1">
        <f>COUNTIF('Sede Med Ok'!$C:$C,'Liberdade Med OK'!C36) + COUNTIF('Barra Med OK'!$C:$C,'Liberdade Med OK'!C36) + COUNTIF('Boca do Rio Med OK'!$C:$C,'Liberdade Med OK'!C36) + COUNTIF('Brotas Med OK'!$C:$C,'Liberdade Med OK'!C36) + COUNTIF('Cabula Med OK'!$C:$C,'Liberdade Med OK'!C36) + COUNTIF('Cajazeiras Med OK'!$C:$C,'Liberdade Med OK'!C36) + COUNTIF('CH Med OK'!$C:$C,'Liberdade Med OK'!C36) + COUNTIF('Itapagipe Med OK'!$C:$C,'Liberdade Med OK'!C36) + COUNTIF('Itapuã Med OK'!$C:$C,'Liberdade Med OK'!C36) + COUNTIF('Pau da Lima Med OK'!$C:$C,'Liberdade Med OK'!C36) + COUNTIF('SCV Med OK'!$C:$C,'Liberdade Med OK'!C36) + COUNTIF('Subúrbio Med OK'!$C:$C,'Liberdade Med OK'!C36) + COUNTIF('DVIS Med OK'!$C:$C,'Liberdade Med OK'!C36) + COUNTIF('CR Med OK'!$C:$C,'Liberdade Med OK'!C36) + COUNTIF('CCZ Med OK'!$C:$C,'Liberdade Med OK'!C36) + COUNTIF('DRCA Med OK'!$C:$C,'Liberdade Med OK'!C36) + COUNTIF('SAMU Med OK'!$C:$C,'Liberdade Med OK'!C36) + COUNTIF('ESPS Med OK'!$C:$C,'Liberdade Med OK'!C36) + COUNTIF('LACEM Med OK'!$C:$C,'Liberdade Med OK'!C36)</f>
        <v>0</v>
      </c>
    </row>
    <row r="37" spans="1:15" ht="13.5" customHeight="1">
      <c r="A37" s="15" t="s">
        <v>18</v>
      </c>
      <c r="B37" s="61">
        <v>45536</v>
      </c>
      <c r="C37" s="14">
        <v>11910</v>
      </c>
      <c r="D37" s="61">
        <v>45658</v>
      </c>
      <c r="E37" s="61">
        <v>45687</v>
      </c>
      <c r="F37" s="42">
        <f t="shared" si="2"/>
        <v>30</v>
      </c>
      <c r="G37" s="110">
        <v>235</v>
      </c>
      <c r="H37" s="14">
        <v>1</v>
      </c>
      <c r="I37" s="59">
        <f t="shared" si="3"/>
        <v>235</v>
      </c>
      <c r="J37" s="52" t="s">
        <v>213</v>
      </c>
      <c r="K37" s="463"/>
      <c r="O37" s="1">
        <f>COUNTIF('Sede Med Ok'!$C:$C,'Liberdade Med OK'!C37) + COUNTIF('Barra Med OK'!$C:$C,'Liberdade Med OK'!C37) + COUNTIF('Boca do Rio Med OK'!$C:$C,'Liberdade Med OK'!C37) + COUNTIF('Brotas Med OK'!$C:$C,'Liberdade Med OK'!C37) + COUNTIF('Cabula Med OK'!$C:$C,'Liberdade Med OK'!C37) + COUNTIF('Cajazeiras Med OK'!$C:$C,'Liberdade Med OK'!C37) + COUNTIF('CH Med OK'!$C:$C,'Liberdade Med OK'!C37) + COUNTIF('Itapagipe Med OK'!$C:$C,'Liberdade Med OK'!C37) + COUNTIF('Itapuã Med OK'!$C:$C,'Liberdade Med OK'!C37) + COUNTIF('Pau da Lima Med OK'!$C:$C,'Liberdade Med OK'!C37) + COUNTIF('SCV Med OK'!$C:$C,'Liberdade Med OK'!C37) + COUNTIF('Subúrbio Med OK'!$C:$C,'Liberdade Med OK'!C37) + COUNTIF('DVIS Med OK'!$C:$C,'Liberdade Med OK'!C37) + COUNTIF('CR Med OK'!$C:$C,'Liberdade Med OK'!C37) + COUNTIF('CCZ Med OK'!$C:$C,'Liberdade Med OK'!C37) + COUNTIF('DRCA Med OK'!$C:$C,'Liberdade Med OK'!C37) + COUNTIF('SAMU Med OK'!$C:$C,'Liberdade Med OK'!C37) + COUNTIF('ESPS Med OK'!$C:$C,'Liberdade Med OK'!C37) + COUNTIF('LACEM Med OK'!$C:$C,'Liberdade Med OK'!C37)</f>
        <v>0</v>
      </c>
    </row>
    <row r="38" spans="1:15" ht="13.5" customHeight="1">
      <c r="A38" s="15" t="s">
        <v>18</v>
      </c>
      <c r="B38" s="61">
        <v>45536</v>
      </c>
      <c r="C38" s="14">
        <v>11348</v>
      </c>
      <c r="D38" s="61">
        <v>45658</v>
      </c>
      <c r="E38" s="61">
        <v>45687</v>
      </c>
      <c r="F38" s="42">
        <f t="shared" si="2"/>
        <v>30</v>
      </c>
      <c r="G38" s="110">
        <v>235</v>
      </c>
      <c r="H38" s="14">
        <v>1</v>
      </c>
      <c r="I38" s="59">
        <f t="shared" si="3"/>
        <v>235</v>
      </c>
      <c r="J38" s="52" t="s">
        <v>254</v>
      </c>
      <c r="K38" s="463"/>
      <c r="O38" s="1">
        <f>COUNTIF('Sede Med Ok'!$C:$C,'Liberdade Med OK'!C38) + COUNTIF('Barra Med OK'!$C:$C,'Liberdade Med OK'!C38) + COUNTIF('Boca do Rio Med OK'!$C:$C,'Liberdade Med OK'!C38) + COUNTIF('Brotas Med OK'!$C:$C,'Liberdade Med OK'!C38) + COUNTIF('Cabula Med OK'!$C:$C,'Liberdade Med OK'!C38) + COUNTIF('Cajazeiras Med OK'!$C:$C,'Liberdade Med OK'!C38) + COUNTIF('CH Med OK'!$C:$C,'Liberdade Med OK'!C38) + COUNTIF('Itapagipe Med OK'!$C:$C,'Liberdade Med OK'!C38) + COUNTIF('Itapuã Med OK'!$C:$C,'Liberdade Med OK'!C38) + COUNTIF('Pau da Lima Med OK'!$C:$C,'Liberdade Med OK'!C38) + COUNTIF('SCV Med OK'!$C:$C,'Liberdade Med OK'!C38) + COUNTIF('Subúrbio Med OK'!$C:$C,'Liberdade Med OK'!C38) + COUNTIF('DVIS Med OK'!$C:$C,'Liberdade Med OK'!C38) + COUNTIF('CR Med OK'!$C:$C,'Liberdade Med OK'!C38) + COUNTIF('CCZ Med OK'!$C:$C,'Liberdade Med OK'!C38) + COUNTIF('DRCA Med OK'!$C:$C,'Liberdade Med OK'!C38) + COUNTIF('SAMU Med OK'!$C:$C,'Liberdade Med OK'!C38) + COUNTIF('ESPS Med OK'!$C:$C,'Liberdade Med OK'!C38) + COUNTIF('LACEM Med OK'!$C:$C,'Liberdade Med OK'!C38)</f>
        <v>0</v>
      </c>
    </row>
    <row r="39" spans="1:15" ht="13.5" customHeight="1">
      <c r="A39" s="101"/>
      <c r="B39" s="61"/>
      <c r="C39" s="69"/>
      <c r="D39" s="61"/>
      <c r="E39" s="61"/>
      <c r="F39" s="42"/>
      <c r="G39" s="110"/>
      <c r="H39" s="14"/>
      <c r="I39" s="59">
        <f t="shared" si="3"/>
        <v>0</v>
      </c>
      <c r="J39" s="288"/>
      <c r="K39" s="463"/>
      <c r="O39" s="1">
        <f>COUNTIF('Sede Med Ok'!$C:$C,'Liberdade Med OK'!C39) + COUNTIF('Barra Med OK'!$C:$C,'Liberdade Med OK'!C39) + COUNTIF('Boca do Rio Med OK'!$C:$C,'Liberdade Med OK'!C39) + COUNTIF('Brotas Med OK'!$C:$C,'Liberdade Med OK'!C39) + COUNTIF('Cabula Med OK'!$C:$C,'Liberdade Med OK'!C39) + COUNTIF('Cajazeiras Med OK'!$C:$C,'Liberdade Med OK'!C39) + COUNTIF('CH Med OK'!$C:$C,'Liberdade Med OK'!C39) + COUNTIF('Itapagipe Med OK'!$C:$C,'Liberdade Med OK'!C39) + COUNTIF('Itapuã Med OK'!$C:$C,'Liberdade Med OK'!C39) + COUNTIF('Pau da Lima Med OK'!$C:$C,'Liberdade Med OK'!C39) + COUNTIF('SCV Med OK'!$C:$C,'Liberdade Med OK'!C39) + COUNTIF('Subúrbio Med OK'!$C:$C,'Liberdade Med OK'!C39) + COUNTIF('DVIS Med OK'!$C:$C,'Liberdade Med OK'!C39) + COUNTIF('CR Med OK'!$C:$C,'Liberdade Med OK'!C39) + COUNTIF('CCZ Med OK'!$C:$C,'Liberdade Med OK'!C39) + COUNTIF('DRCA Med OK'!$C:$C,'Liberdade Med OK'!C39) + COUNTIF('SAMU Med OK'!$C:$C,'Liberdade Med OK'!C39) + COUNTIF('ESPS Med OK'!$C:$C,'Liberdade Med OK'!C39) + COUNTIF('LACEM Med OK'!$C:$C,'Liberdade Med OK'!C39)</f>
        <v>0</v>
      </c>
    </row>
    <row r="40" spans="1:15" ht="13.5" customHeight="1">
      <c r="A40" s="38" t="s">
        <v>725</v>
      </c>
      <c r="B40" s="99"/>
      <c r="C40" s="98"/>
      <c r="D40" s="36"/>
      <c r="E40" s="36"/>
      <c r="F40" s="37"/>
      <c r="G40" s="97"/>
      <c r="H40" s="11">
        <f>SUM(H31:H39)</f>
        <v>8</v>
      </c>
      <c r="I40" s="27">
        <f>SUM(I31:I39)</f>
        <v>1554.1666666666665</v>
      </c>
      <c r="J40" s="35"/>
      <c r="K40" s="107"/>
      <c r="O40" s="1">
        <f>COUNTIF('Sede Med Ok'!$C:$C,'Liberdade Med OK'!C40) + COUNTIF('Barra Med OK'!$C:$C,'Liberdade Med OK'!C40) + COUNTIF('Boca do Rio Med OK'!$C:$C,'Liberdade Med OK'!C40) + COUNTIF('Brotas Med OK'!$C:$C,'Liberdade Med OK'!C40) + COUNTIF('Cabula Med OK'!$C:$C,'Liberdade Med OK'!C40) + COUNTIF('Cajazeiras Med OK'!$C:$C,'Liberdade Med OK'!C40) + COUNTIF('CH Med OK'!$C:$C,'Liberdade Med OK'!C40) + COUNTIF('Itapagipe Med OK'!$C:$C,'Liberdade Med OK'!C40) + COUNTIF('Itapuã Med OK'!$C:$C,'Liberdade Med OK'!C40) + COUNTIF('Pau da Lima Med OK'!$C:$C,'Liberdade Med OK'!C40) + COUNTIF('SCV Med OK'!$C:$C,'Liberdade Med OK'!C40) + COUNTIF('Subúrbio Med OK'!$C:$C,'Liberdade Med OK'!C40) + COUNTIF('DVIS Med OK'!$C:$C,'Liberdade Med OK'!C40) + COUNTIF('CR Med OK'!$C:$C,'Liberdade Med OK'!C40) + COUNTIF('CCZ Med OK'!$C:$C,'Liberdade Med OK'!C40) + COUNTIF('DRCA Med OK'!$C:$C,'Liberdade Med OK'!C40) + COUNTIF('SAMU Med OK'!$C:$C,'Liberdade Med OK'!C40) + COUNTIF('ESPS Med OK'!$C:$C,'Liberdade Med OK'!C40) + COUNTIF('LACEM Med OK'!$C:$C,'Liberdade Med OK'!C40)</f>
        <v>0</v>
      </c>
    </row>
    <row r="41" spans="1:15" ht="13.5" customHeight="1">
      <c r="A41" s="29"/>
      <c r="B41" s="72"/>
      <c r="C41" s="71"/>
      <c r="D41" s="33"/>
      <c r="E41" s="33"/>
      <c r="F41" s="34"/>
      <c r="G41" s="118"/>
      <c r="H41" s="32"/>
      <c r="I41" s="285"/>
      <c r="J41" s="30"/>
      <c r="K41" s="70"/>
      <c r="O41" s="1">
        <f>COUNTIF('Sede Med Ok'!$C:$C,'Liberdade Med OK'!C41) + COUNTIF('Barra Med OK'!$C:$C,'Liberdade Med OK'!C41) + COUNTIF('Boca do Rio Med OK'!$C:$C,'Liberdade Med OK'!C41) + COUNTIF('Brotas Med OK'!$C:$C,'Liberdade Med OK'!C41) + COUNTIF('Cabula Med OK'!$C:$C,'Liberdade Med OK'!C41) + COUNTIF('Cajazeiras Med OK'!$C:$C,'Liberdade Med OK'!C41) + COUNTIF('CH Med OK'!$C:$C,'Liberdade Med OK'!C41) + COUNTIF('Itapagipe Med OK'!$C:$C,'Liberdade Med OK'!C41) + COUNTIF('Itapuã Med OK'!$C:$C,'Liberdade Med OK'!C41) + COUNTIF('Pau da Lima Med OK'!$C:$C,'Liberdade Med OK'!C41) + COUNTIF('SCV Med OK'!$C:$C,'Liberdade Med OK'!C41) + COUNTIF('Subúrbio Med OK'!$C:$C,'Liberdade Med OK'!C41) + COUNTIF('DVIS Med OK'!$C:$C,'Liberdade Med OK'!C41) + COUNTIF('CR Med OK'!$C:$C,'Liberdade Med OK'!C41) + COUNTIF('CCZ Med OK'!$C:$C,'Liberdade Med OK'!C41) + COUNTIF('DRCA Med OK'!$C:$C,'Liberdade Med OK'!C41) + COUNTIF('SAMU Med OK'!$C:$C,'Liberdade Med OK'!C41) + COUNTIF('ESPS Med OK'!$C:$C,'Liberdade Med OK'!C41) + COUNTIF('LACEM Med OK'!$C:$C,'Liberdade Med OK'!C41)</f>
        <v>0</v>
      </c>
    </row>
    <row r="42" spans="1:15" ht="13.5" customHeight="1">
      <c r="A42" s="15" t="s">
        <v>22</v>
      </c>
      <c r="B42" s="61">
        <v>45524</v>
      </c>
      <c r="C42" s="14">
        <v>15058</v>
      </c>
      <c r="D42" s="61">
        <v>45658</v>
      </c>
      <c r="E42" s="61">
        <v>45687</v>
      </c>
      <c r="F42" s="42">
        <f t="shared" ref="F42:F48" si="4">(E42-D42)+1</f>
        <v>30</v>
      </c>
      <c r="G42" s="110">
        <v>210</v>
      </c>
      <c r="H42" s="14">
        <v>1</v>
      </c>
      <c r="I42" s="59">
        <f t="shared" ref="I42:I49" si="5">G42/30*H42*F42</f>
        <v>210</v>
      </c>
      <c r="J42" s="67" t="s">
        <v>244</v>
      </c>
      <c r="K42" s="51">
        <v>67353</v>
      </c>
      <c r="O42" s="1">
        <f>COUNTIF('Sede Med Ok'!$C:$C,'Liberdade Med OK'!C42) + COUNTIF('Barra Med OK'!$C:$C,'Liberdade Med OK'!C42) + COUNTIF('Boca do Rio Med OK'!$C:$C,'Liberdade Med OK'!C42) + COUNTIF('Brotas Med OK'!$C:$C,'Liberdade Med OK'!C42) + COUNTIF('Cabula Med OK'!$C:$C,'Liberdade Med OK'!C42) + COUNTIF('Cajazeiras Med OK'!$C:$C,'Liberdade Med OK'!C42) + COUNTIF('CH Med OK'!$C:$C,'Liberdade Med OK'!C42) + COUNTIF('Itapagipe Med OK'!$C:$C,'Liberdade Med OK'!C42) + COUNTIF('Itapuã Med OK'!$C:$C,'Liberdade Med OK'!C42) + COUNTIF('Pau da Lima Med OK'!$C:$C,'Liberdade Med OK'!C42) + COUNTIF('SCV Med OK'!$C:$C,'Liberdade Med OK'!C42) + COUNTIF('Subúrbio Med OK'!$C:$C,'Liberdade Med OK'!C42) + COUNTIF('DVIS Med OK'!$C:$C,'Liberdade Med OK'!C42) + COUNTIF('CR Med OK'!$C:$C,'Liberdade Med OK'!C42) + COUNTIF('CCZ Med OK'!$C:$C,'Liberdade Med OK'!C42) + COUNTIF('DRCA Med OK'!$C:$C,'Liberdade Med OK'!C42) + COUNTIF('SAMU Med OK'!$C:$C,'Liberdade Med OK'!C42) + COUNTIF('ESPS Med OK'!$C:$C,'Liberdade Med OK'!C42) + COUNTIF('LACEM Med OK'!$C:$C,'Liberdade Med OK'!C42)</f>
        <v>0</v>
      </c>
    </row>
    <row r="43" spans="1:15" ht="13.5" customHeight="1">
      <c r="A43" s="15" t="s">
        <v>22</v>
      </c>
      <c r="B43" s="61">
        <v>45524</v>
      </c>
      <c r="C43" s="14">
        <v>15059</v>
      </c>
      <c r="D43" s="61">
        <v>45658</v>
      </c>
      <c r="E43" s="61">
        <v>45687</v>
      </c>
      <c r="F43" s="42">
        <f t="shared" si="4"/>
        <v>30</v>
      </c>
      <c r="G43" s="110">
        <v>210</v>
      </c>
      <c r="H43" s="14">
        <v>1</v>
      </c>
      <c r="I43" s="59">
        <f t="shared" si="5"/>
        <v>210</v>
      </c>
      <c r="J43" s="67" t="s">
        <v>230</v>
      </c>
      <c r="K43" s="51">
        <v>67353</v>
      </c>
      <c r="O43" s="1">
        <f>COUNTIF('Sede Med Ok'!$C:$C,'Liberdade Med OK'!C43) + COUNTIF('Barra Med OK'!$C:$C,'Liberdade Med OK'!C43) + COUNTIF('Boca do Rio Med OK'!$C:$C,'Liberdade Med OK'!C43) + COUNTIF('Brotas Med OK'!$C:$C,'Liberdade Med OK'!C43) + COUNTIF('Cabula Med OK'!$C:$C,'Liberdade Med OK'!C43) + COUNTIF('Cajazeiras Med OK'!$C:$C,'Liberdade Med OK'!C43) + COUNTIF('CH Med OK'!$C:$C,'Liberdade Med OK'!C43) + COUNTIF('Itapagipe Med OK'!$C:$C,'Liberdade Med OK'!C43) + COUNTIF('Itapuã Med OK'!$C:$C,'Liberdade Med OK'!C43) + COUNTIF('Pau da Lima Med OK'!$C:$C,'Liberdade Med OK'!C43) + COUNTIF('SCV Med OK'!$C:$C,'Liberdade Med OK'!C43) + COUNTIF('Subúrbio Med OK'!$C:$C,'Liberdade Med OK'!C43) + COUNTIF('DVIS Med OK'!$C:$C,'Liberdade Med OK'!C43) + COUNTIF('CR Med OK'!$C:$C,'Liberdade Med OK'!C43) + COUNTIF('CCZ Med OK'!$C:$C,'Liberdade Med OK'!C43) + COUNTIF('DRCA Med OK'!$C:$C,'Liberdade Med OK'!C43) + COUNTIF('SAMU Med OK'!$C:$C,'Liberdade Med OK'!C43) + COUNTIF('ESPS Med OK'!$C:$C,'Liberdade Med OK'!C43) + COUNTIF('LACEM Med OK'!$C:$C,'Liberdade Med OK'!C43)</f>
        <v>0</v>
      </c>
    </row>
    <row r="44" spans="1:15" ht="13.5" customHeight="1">
      <c r="A44" s="15" t="s">
        <v>22</v>
      </c>
      <c r="B44" s="61">
        <v>45524</v>
      </c>
      <c r="C44" s="14">
        <v>15060</v>
      </c>
      <c r="D44" s="61">
        <v>45658</v>
      </c>
      <c r="E44" s="61">
        <v>45687</v>
      </c>
      <c r="F44" s="42">
        <f t="shared" si="4"/>
        <v>30</v>
      </c>
      <c r="G44" s="110">
        <v>210</v>
      </c>
      <c r="H44" s="14">
        <v>1</v>
      </c>
      <c r="I44" s="59">
        <f t="shared" si="5"/>
        <v>210</v>
      </c>
      <c r="J44" s="67" t="s">
        <v>220</v>
      </c>
      <c r="K44" s="51">
        <v>67353</v>
      </c>
      <c r="O44" s="1">
        <f>COUNTIF('Sede Med Ok'!$C:$C,'Liberdade Med OK'!C44) + COUNTIF('Barra Med OK'!$C:$C,'Liberdade Med OK'!C44) + COUNTIF('Boca do Rio Med OK'!$C:$C,'Liberdade Med OK'!C44) + COUNTIF('Brotas Med OK'!$C:$C,'Liberdade Med OK'!C44) + COUNTIF('Cabula Med OK'!$C:$C,'Liberdade Med OK'!C44) + COUNTIF('Cajazeiras Med OK'!$C:$C,'Liberdade Med OK'!C44) + COUNTIF('CH Med OK'!$C:$C,'Liberdade Med OK'!C44) + COUNTIF('Itapagipe Med OK'!$C:$C,'Liberdade Med OK'!C44) + COUNTIF('Itapuã Med OK'!$C:$C,'Liberdade Med OK'!C44) + COUNTIF('Pau da Lima Med OK'!$C:$C,'Liberdade Med OK'!C44) + COUNTIF('SCV Med OK'!$C:$C,'Liberdade Med OK'!C44) + COUNTIF('Subúrbio Med OK'!$C:$C,'Liberdade Med OK'!C44) + COUNTIF('DVIS Med OK'!$C:$C,'Liberdade Med OK'!C44) + COUNTIF('CR Med OK'!$C:$C,'Liberdade Med OK'!C44) + COUNTIF('CCZ Med OK'!$C:$C,'Liberdade Med OK'!C44) + COUNTIF('DRCA Med OK'!$C:$C,'Liberdade Med OK'!C44) + COUNTIF('SAMU Med OK'!$C:$C,'Liberdade Med OK'!C44) + COUNTIF('ESPS Med OK'!$C:$C,'Liberdade Med OK'!C44) + COUNTIF('LACEM Med OK'!$C:$C,'Liberdade Med OK'!C44)</f>
        <v>0</v>
      </c>
    </row>
    <row r="45" spans="1:15" ht="13.5" customHeight="1">
      <c r="A45" s="15" t="s">
        <v>22</v>
      </c>
      <c r="B45" s="61">
        <v>45524</v>
      </c>
      <c r="C45" s="14">
        <v>15061</v>
      </c>
      <c r="D45" s="61">
        <v>45658</v>
      </c>
      <c r="E45" s="61">
        <v>45687</v>
      </c>
      <c r="F45" s="42">
        <f t="shared" si="4"/>
        <v>30</v>
      </c>
      <c r="G45" s="110">
        <v>210</v>
      </c>
      <c r="H45" s="14">
        <v>1</v>
      </c>
      <c r="I45" s="59">
        <f t="shared" si="5"/>
        <v>210</v>
      </c>
      <c r="J45" s="67" t="s">
        <v>143</v>
      </c>
      <c r="K45" s="51">
        <v>67353</v>
      </c>
      <c r="O45" s="1">
        <f>COUNTIF('Sede Med Ok'!$C:$C,'Liberdade Med OK'!C45) + COUNTIF('Barra Med OK'!$C:$C,'Liberdade Med OK'!C45) + COUNTIF('Boca do Rio Med OK'!$C:$C,'Liberdade Med OK'!C45) + COUNTIF('Brotas Med OK'!$C:$C,'Liberdade Med OK'!C45) + COUNTIF('Cabula Med OK'!$C:$C,'Liberdade Med OK'!C45) + COUNTIF('Cajazeiras Med OK'!$C:$C,'Liberdade Med OK'!C45) + COUNTIF('CH Med OK'!$C:$C,'Liberdade Med OK'!C45) + COUNTIF('Itapagipe Med OK'!$C:$C,'Liberdade Med OK'!C45) + COUNTIF('Itapuã Med OK'!$C:$C,'Liberdade Med OK'!C45) + COUNTIF('Pau da Lima Med OK'!$C:$C,'Liberdade Med OK'!C45) + COUNTIF('SCV Med OK'!$C:$C,'Liberdade Med OK'!C45) + COUNTIF('Subúrbio Med OK'!$C:$C,'Liberdade Med OK'!C45) + COUNTIF('DVIS Med OK'!$C:$C,'Liberdade Med OK'!C45) + COUNTIF('CR Med OK'!$C:$C,'Liberdade Med OK'!C45) + COUNTIF('CCZ Med OK'!$C:$C,'Liberdade Med OK'!C45) + COUNTIF('DRCA Med OK'!$C:$C,'Liberdade Med OK'!C45) + COUNTIF('SAMU Med OK'!$C:$C,'Liberdade Med OK'!C45) + COUNTIF('ESPS Med OK'!$C:$C,'Liberdade Med OK'!C45) + COUNTIF('LACEM Med OK'!$C:$C,'Liberdade Med OK'!C45)</f>
        <v>0</v>
      </c>
    </row>
    <row r="46" spans="1:15" ht="13.5" customHeight="1">
      <c r="A46" s="141" t="s">
        <v>22</v>
      </c>
      <c r="B46" s="61">
        <v>45524</v>
      </c>
      <c r="C46" s="158">
        <v>15062</v>
      </c>
      <c r="D46" s="61">
        <v>45658</v>
      </c>
      <c r="E46" s="61">
        <v>45687</v>
      </c>
      <c r="F46" s="138">
        <f t="shared" si="4"/>
        <v>30</v>
      </c>
      <c r="G46" s="137">
        <v>210</v>
      </c>
      <c r="H46" s="158">
        <v>1</v>
      </c>
      <c r="I46" s="286">
        <f t="shared" si="5"/>
        <v>210</v>
      </c>
      <c r="J46" s="143" t="s">
        <v>149</v>
      </c>
      <c r="K46" s="51">
        <v>67353</v>
      </c>
      <c r="O46" s="1">
        <f>COUNTIF('Sede Med Ok'!$C:$C,'Liberdade Med OK'!C46) + COUNTIF('Barra Med OK'!$C:$C,'Liberdade Med OK'!C46) + COUNTIF('Boca do Rio Med OK'!$C:$C,'Liberdade Med OK'!C46) + COUNTIF('Brotas Med OK'!$C:$C,'Liberdade Med OK'!C46) + COUNTIF('Cabula Med OK'!$C:$C,'Liberdade Med OK'!C46) + COUNTIF('Cajazeiras Med OK'!$C:$C,'Liberdade Med OK'!C46) + COUNTIF('CH Med OK'!$C:$C,'Liberdade Med OK'!C46) + COUNTIF('Itapagipe Med OK'!$C:$C,'Liberdade Med OK'!C46) + COUNTIF('Itapuã Med OK'!$C:$C,'Liberdade Med OK'!C46) + COUNTIF('Pau da Lima Med OK'!$C:$C,'Liberdade Med OK'!C46) + COUNTIF('SCV Med OK'!$C:$C,'Liberdade Med OK'!C46) + COUNTIF('Subúrbio Med OK'!$C:$C,'Liberdade Med OK'!C46) + COUNTIF('DVIS Med OK'!$C:$C,'Liberdade Med OK'!C46) + COUNTIF('CR Med OK'!$C:$C,'Liberdade Med OK'!C46) + COUNTIF('CCZ Med OK'!$C:$C,'Liberdade Med OK'!C46) + COUNTIF('DRCA Med OK'!$C:$C,'Liberdade Med OK'!C46) + COUNTIF('SAMU Med OK'!$C:$C,'Liberdade Med OK'!C46) + COUNTIF('ESPS Med OK'!$C:$C,'Liberdade Med OK'!C46) + COUNTIF('LACEM Med OK'!$C:$C,'Liberdade Med OK'!C46)</f>
        <v>0</v>
      </c>
    </row>
    <row r="47" spans="1:15" ht="13.5" customHeight="1">
      <c r="A47" s="15" t="s">
        <v>18</v>
      </c>
      <c r="B47" s="61">
        <v>45677</v>
      </c>
      <c r="C47" s="512">
        <v>15851</v>
      </c>
      <c r="D47" s="61">
        <v>45677</v>
      </c>
      <c r="E47" s="61">
        <v>45687</v>
      </c>
      <c r="F47" s="138">
        <f t="shared" si="4"/>
        <v>11</v>
      </c>
      <c r="G47" s="137">
        <v>235</v>
      </c>
      <c r="H47" s="158">
        <v>1</v>
      </c>
      <c r="I47" s="286">
        <f t="shared" si="5"/>
        <v>86.166666666666657</v>
      </c>
      <c r="J47" s="143" t="s">
        <v>219</v>
      </c>
      <c r="K47" s="51">
        <v>74563</v>
      </c>
      <c r="L47" s="1" t="s">
        <v>1067</v>
      </c>
    </row>
    <row r="48" spans="1:15" ht="13.5" customHeight="1">
      <c r="A48" s="15" t="s">
        <v>18</v>
      </c>
      <c r="B48" s="61">
        <v>45536</v>
      </c>
      <c r="C48" s="14">
        <v>11980</v>
      </c>
      <c r="D48" s="61">
        <v>45658</v>
      </c>
      <c r="E48" s="61">
        <v>45687</v>
      </c>
      <c r="F48" s="42">
        <f t="shared" si="4"/>
        <v>30</v>
      </c>
      <c r="G48" s="110">
        <v>235</v>
      </c>
      <c r="H48" s="14">
        <v>1</v>
      </c>
      <c r="I48" s="59">
        <f t="shared" si="5"/>
        <v>235</v>
      </c>
      <c r="J48" s="52" t="s">
        <v>724</v>
      </c>
      <c r="K48" s="51"/>
      <c r="O48" s="1">
        <f>COUNTIF('Sede Med Ok'!$C:$C,'Liberdade Med OK'!C48) + COUNTIF('Barra Med OK'!$C:$C,'Liberdade Med OK'!C48) + COUNTIF('Boca do Rio Med OK'!$C:$C,'Liberdade Med OK'!C48) + COUNTIF('Brotas Med OK'!$C:$C,'Liberdade Med OK'!C48) + COUNTIF('Cabula Med OK'!$C:$C,'Liberdade Med OK'!C48) + COUNTIF('Cajazeiras Med OK'!$C:$C,'Liberdade Med OK'!C48) + COUNTIF('CH Med OK'!$C:$C,'Liberdade Med OK'!C48) + COUNTIF('Itapagipe Med OK'!$C:$C,'Liberdade Med OK'!C48) + COUNTIF('Itapuã Med OK'!$C:$C,'Liberdade Med OK'!C48) + COUNTIF('Pau da Lima Med OK'!$C:$C,'Liberdade Med OK'!C48) + COUNTIF('SCV Med OK'!$C:$C,'Liberdade Med OK'!C48) + COUNTIF('Subúrbio Med OK'!$C:$C,'Liberdade Med OK'!C48) + COUNTIF('DVIS Med OK'!$C:$C,'Liberdade Med OK'!C48) + COUNTIF('CR Med OK'!$C:$C,'Liberdade Med OK'!C48) + COUNTIF('CCZ Med OK'!$C:$C,'Liberdade Med OK'!C48) + COUNTIF('DRCA Med OK'!$C:$C,'Liberdade Med OK'!C48) + COUNTIF('SAMU Med OK'!$C:$C,'Liberdade Med OK'!C48) + COUNTIF('ESPS Med OK'!$C:$C,'Liberdade Med OK'!C48) + COUNTIF('LACEM Med OK'!$C:$C,'Liberdade Med OK'!C48)</f>
        <v>0</v>
      </c>
    </row>
    <row r="49" spans="1:15" ht="13.5" customHeight="1">
      <c r="A49" s="38"/>
      <c r="B49" s="287"/>
      <c r="C49" s="202"/>
      <c r="D49" s="101"/>
      <c r="E49" s="101"/>
      <c r="F49" s="102"/>
      <c r="G49" s="41"/>
      <c r="H49" s="44"/>
      <c r="I49" s="286">
        <f t="shared" si="5"/>
        <v>0</v>
      </c>
      <c r="J49" s="39"/>
      <c r="K49" s="51"/>
      <c r="O49" s="1">
        <f>COUNTIF('Sede Med Ok'!$C:$C,'Liberdade Med OK'!C49) + COUNTIF('Barra Med OK'!$C:$C,'Liberdade Med OK'!C49) + COUNTIF('Boca do Rio Med OK'!$C:$C,'Liberdade Med OK'!C49) + COUNTIF('Brotas Med OK'!$C:$C,'Liberdade Med OK'!C49) + COUNTIF('Cabula Med OK'!$C:$C,'Liberdade Med OK'!C49) + COUNTIF('Cajazeiras Med OK'!$C:$C,'Liberdade Med OK'!C49) + COUNTIF('CH Med OK'!$C:$C,'Liberdade Med OK'!C49) + COUNTIF('Itapagipe Med OK'!$C:$C,'Liberdade Med OK'!C49) + COUNTIF('Itapuã Med OK'!$C:$C,'Liberdade Med OK'!C49) + COUNTIF('Pau da Lima Med OK'!$C:$C,'Liberdade Med OK'!C49) + COUNTIF('SCV Med OK'!$C:$C,'Liberdade Med OK'!C49) + COUNTIF('Subúrbio Med OK'!$C:$C,'Liberdade Med OK'!C49) + COUNTIF('DVIS Med OK'!$C:$C,'Liberdade Med OK'!C49) + COUNTIF('CR Med OK'!$C:$C,'Liberdade Med OK'!C49) + COUNTIF('CCZ Med OK'!$C:$C,'Liberdade Med OK'!C49) + COUNTIF('DRCA Med OK'!$C:$C,'Liberdade Med OK'!C49) + COUNTIF('SAMU Med OK'!$C:$C,'Liberdade Med OK'!C49) + COUNTIF('ESPS Med OK'!$C:$C,'Liberdade Med OK'!C49) + COUNTIF('LACEM Med OK'!$C:$C,'Liberdade Med OK'!C49)</f>
        <v>0</v>
      </c>
    </row>
    <row r="50" spans="1:15" ht="13.5" customHeight="1">
      <c r="A50" s="38" t="s">
        <v>723</v>
      </c>
      <c r="B50" s="99"/>
      <c r="C50" s="98"/>
      <c r="D50" s="36"/>
      <c r="E50" s="36"/>
      <c r="F50" s="37"/>
      <c r="G50" s="97"/>
      <c r="H50" s="11">
        <f>SUM(H42:H49)</f>
        <v>7</v>
      </c>
      <c r="I50" s="148">
        <f>SUM(I42:I49)</f>
        <v>1371.1666666666667</v>
      </c>
      <c r="J50" s="35"/>
      <c r="K50" s="107"/>
      <c r="O50" s="1">
        <f>COUNTIF('Sede Med Ok'!$C:$C,'Liberdade Med OK'!C50) + COUNTIF('Barra Med OK'!$C:$C,'Liberdade Med OK'!C50) + COUNTIF('Boca do Rio Med OK'!$C:$C,'Liberdade Med OK'!C50) + COUNTIF('Brotas Med OK'!$C:$C,'Liberdade Med OK'!C50) + COUNTIF('Cabula Med OK'!$C:$C,'Liberdade Med OK'!C50) + COUNTIF('Cajazeiras Med OK'!$C:$C,'Liberdade Med OK'!C50) + COUNTIF('CH Med OK'!$C:$C,'Liberdade Med OK'!C50) + COUNTIF('Itapagipe Med OK'!$C:$C,'Liberdade Med OK'!C50) + COUNTIF('Itapuã Med OK'!$C:$C,'Liberdade Med OK'!C50) + COUNTIF('Pau da Lima Med OK'!$C:$C,'Liberdade Med OK'!C50) + COUNTIF('SCV Med OK'!$C:$C,'Liberdade Med OK'!C50) + COUNTIF('Subúrbio Med OK'!$C:$C,'Liberdade Med OK'!C50) + COUNTIF('DVIS Med OK'!$C:$C,'Liberdade Med OK'!C50) + COUNTIF('CR Med OK'!$C:$C,'Liberdade Med OK'!C50) + COUNTIF('CCZ Med OK'!$C:$C,'Liberdade Med OK'!C50) + COUNTIF('DRCA Med OK'!$C:$C,'Liberdade Med OK'!C50) + COUNTIF('SAMU Med OK'!$C:$C,'Liberdade Med OK'!C50) + COUNTIF('ESPS Med OK'!$C:$C,'Liberdade Med OK'!C50) + COUNTIF('LACEM Med OK'!$C:$C,'Liberdade Med OK'!C50)</f>
        <v>0</v>
      </c>
    </row>
    <row r="51" spans="1:15" ht="13.5" customHeight="1">
      <c r="A51" s="29"/>
      <c r="B51" s="72"/>
      <c r="C51" s="71"/>
      <c r="D51" s="33"/>
      <c r="E51" s="33"/>
      <c r="F51" s="34"/>
      <c r="G51" s="118"/>
      <c r="H51" s="32"/>
      <c r="I51" s="285"/>
      <c r="J51" s="30"/>
      <c r="K51" s="70"/>
      <c r="O51" s="1">
        <f>COUNTIF('Sede Med Ok'!$C:$C,'Liberdade Med OK'!C51) + COUNTIF('Barra Med OK'!$C:$C,'Liberdade Med OK'!C51) + COUNTIF('Boca do Rio Med OK'!$C:$C,'Liberdade Med OK'!C51) + COUNTIF('Brotas Med OK'!$C:$C,'Liberdade Med OK'!C51) + COUNTIF('Cabula Med OK'!$C:$C,'Liberdade Med OK'!C51) + COUNTIF('Cajazeiras Med OK'!$C:$C,'Liberdade Med OK'!C51) + COUNTIF('CH Med OK'!$C:$C,'Liberdade Med OK'!C51) + COUNTIF('Itapagipe Med OK'!$C:$C,'Liberdade Med OK'!C51) + COUNTIF('Itapuã Med OK'!$C:$C,'Liberdade Med OK'!C51) + COUNTIF('Pau da Lima Med OK'!$C:$C,'Liberdade Med OK'!C51) + COUNTIF('SCV Med OK'!$C:$C,'Liberdade Med OK'!C51) + COUNTIF('Subúrbio Med OK'!$C:$C,'Liberdade Med OK'!C51) + COUNTIF('DVIS Med OK'!$C:$C,'Liberdade Med OK'!C51) + COUNTIF('CR Med OK'!$C:$C,'Liberdade Med OK'!C51) + COUNTIF('CCZ Med OK'!$C:$C,'Liberdade Med OK'!C51) + COUNTIF('DRCA Med OK'!$C:$C,'Liberdade Med OK'!C51) + COUNTIF('SAMU Med OK'!$C:$C,'Liberdade Med OK'!C51) + COUNTIF('ESPS Med OK'!$C:$C,'Liberdade Med OK'!C51) + COUNTIF('LACEM Med OK'!$C:$C,'Liberdade Med OK'!C51)</f>
        <v>0</v>
      </c>
    </row>
    <row r="52" spans="1:15" ht="13.5" customHeight="1">
      <c r="A52" s="15" t="s">
        <v>22</v>
      </c>
      <c r="B52" s="61">
        <v>45524</v>
      </c>
      <c r="C52" s="14">
        <v>15064</v>
      </c>
      <c r="D52" s="61">
        <v>45658</v>
      </c>
      <c r="E52" s="61">
        <v>45687</v>
      </c>
      <c r="F52" s="42">
        <f>(E52-D52)+1</f>
        <v>30</v>
      </c>
      <c r="G52" s="110">
        <v>210</v>
      </c>
      <c r="H52" s="14">
        <v>1</v>
      </c>
      <c r="I52" s="59">
        <f>G52/30*H52*F52</f>
        <v>210</v>
      </c>
      <c r="J52" s="67" t="s">
        <v>244</v>
      </c>
      <c r="K52" s="51">
        <v>67355</v>
      </c>
      <c r="O52" s="1">
        <f>COUNTIF('Sede Med Ok'!$C:$C,'Liberdade Med OK'!C52) + COUNTIF('Barra Med OK'!$C:$C,'Liberdade Med OK'!C52) + COUNTIF('Boca do Rio Med OK'!$C:$C,'Liberdade Med OK'!C52) + COUNTIF('Brotas Med OK'!$C:$C,'Liberdade Med OK'!C52) + COUNTIF('Cabula Med OK'!$C:$C,'Liberdade Med OK'!C52) + COUNTIF('Cajazeiras Med OK'!$C:$C,'Liberdade Med OK'!C52) + COUNTIF('CH Med OK'!$C:$C,'Liberdade Med OK'!C52) + COUNTIF('Itapagipe Med OK'!$C:$C,'Liberdade Med OK'!C52) + COUNTIF('Itapuã Med OK'!$C:$C,'Liberdade Med OK'!C52) + COUNTIF('Pau da Lima Med OK'!$C:$C,'Liberdade Med OK'!C52) + COUNTIF('SCV Med OK'!$C:$C,'Liberdade Med OK'!C52) + COUNTIF('Subúrbio Med OK'!$C:$C,'Liberdade Med OK'!C52) + COUNTIF('DVIS Med OK'!$C:$C,'Liberdade Med OK'!C52) + COUNTIF('CR Med OK'!$C:$C,'Liberdade Med OK'!C52) + COUNTIF('CCZ Med OK'!$C:$C,'Liberdade Med OK'!C52) + COUNTIF('DRCA Med OK'!$C:$C,'Liberdade Med OK'!C52) + COUNTIF('SAMU Med OK'!$C:$C,'Liberdade Med OK'!C52) + COUNTIF('ESPS Med OK'!$C:$C,'Liberdade Med OK'!C52) + COUNTIF('LACEM Med OK'!$C:$C,'Liberdade Med OK'!C52)</f>
        <v>0</v>
      </c>
    </row>
    <row r="53" spans="1:15" ht="13.5" customHeight="1">
      <c r="A53" s="15" t="s">
        <v>22</v>
      </c>
      <c r="B53" s="61">
        <v>45524</v>
      </c>
      <c r="C53" s="14">
        <v>15065</v>
      </c>
      <c r="D53" s="61">
        <v>45658</v>
      </c>
      <c r="E53" s="61">
        <v>45687</v>
      </c>
      <c r="F53" s="42">
        <f>(E53-D53)+1</f>
        <v>30</v>
      </c>
      <c r="G53" s="110">
        <v>210</v>
      </c>
      <c r="H53" s="14">
        <v>1</v>
      </c>
      <c r="I53" s="59">
        <f>G53/30*H53*F53</f>
        <v>210</v>
      </c>
      <c r="J53" s="67" t="s">
        <v>230</v>
      </c>
      <c r="K53" s="51">
        <v>67355</v>
      </c>
      <c r="O53" s="1">
        <f>COUNTIF('Sede Med Ok'!$C:$C,'Liberdade Med OK'!C53) + COUNTIF('Barra Med OK'!$C:$C,'Liberdade Med OK'!C53) + COUNTIF('Boca do Rio Med OK'!$C:$C,'Liberdade Med OK'!C53) + COUNTIF('Brotas Med OK'!$C:$C,'Liberdade Med OK'!C53) + COUNTIF('Cabula Med OK'!$C:$C,'Liberdade Med OK'!C53) + COUNTIF('Cajazeiras Med OK'!$C:$C,'Liberdade Med OK'!C53) + COUNTIF('CH Med OK'!$C:$C,'Liberdade Med OK'!C53) + COUNTIF('Itapagipe Med OK'!$C:$C,'Liberdade Med OK'!C53) + COUNTIF('Itapuã Med OK'!$C:$C,'Liberdade Med OK'!C53) + COUNTIF('Pau da Lima Med OK'!$C:$C,'Liberdade Med OK'!C53) + COUNTIF('SCV Med OK'!$C:$C,'Liberdade Med OK'!C53) + COUNTIF('Subúrbio Med OK'!$C:$C,'Liberdade Med OK'!C53) + COUNTIF('DVIS Med OK'!$C:$C,'Liberdade Med OK'!C53) + COUNTIF('CR Med OK'!$C:$C,'Liberdade Med OK'!C53) + COUNTIF('CCZ Med OK'!$C:$C,'Liberdade Med OK'!C53) + COUNTIF('DRCA Med OK'!$C:$C,'Liberdade Med OK'!C53) + COUNTIF('SAMU Med OK'!$C:$C,'Liberdade Med OK'!C53) + COUNTIF('ESPS Med OK'!$C:$C,'Liberdade Med OK'!C53) + COUNTIF('LACEM Med OK'!$C:$C,'Liberdade Med OK'!C53)</f>
        <v>0</v>
      </c>
    </row>
    <row r="54" spans="1:15" ht="13.5" customHeight="1">
      <c r="A54" s="15"/>
      <c r="B54" s="61"/>
      <c r="C54" s="69"/>
      <c r="D54" s="61"/>
      <c r="E54" s="61"/>
      <c r="F54" s="42"/>
      <c r="G54" s="110"/>
      <c r="H54" s="14"/>
      <c r="I54" s="59">
        <f>G54/30*H54*F54</f>
        <v>0</v>
      </c>
      <c r="J54" s="39"/>
      <c r="K54" s="51"/>
      <c r="O54" s="1">
        <f>COUNTIF('Sede Med Ok'!$C:$C,'Liberdade Med OK'!C54) + COUNTIF('Barra Med OK'!$C:$C,'Liberdade Med OK'!C54) + COUNTIF('Boca do Rio Med OK'!$C:$C,'Liberdade Med OK'!C54) + COUNTIF('Brotas Med OK'!$C:$C,'Liberdade Med OK'!C54) + COUNTIF('Cabula Med OK'!$C:$C,'Liberdade Med OK'!C54) + COUNTIF('Cajazeiras Med OK'!$C:$C,'Liberdade Med OK'!C54) + COUNTIF('CH Med OK'!$C:$C,'Liberdade Med OK'!C54) + COUNTIF('Itapagipe Med OK'!$C:$C,'Liberdade Med OK'!C54) + COUNTIF('Itapuã Med OK'!$C:$C,'Liberdade Med OK'!C54) + COUNTIF('Pau da Lima Med OK'!$C:$C,'Liberdade Med OK'!C54) + COUNTIF('SCV Med OK'!$C:$C,'Liberdade Med OK'!C54) + COUNTIF('Subúrbio Med OK'!$C:$C,'Liberdade Med OK'!C54) + COUNTIF('DVIS Med OK'!$C:$C,'Liberdade Med OK'!C54) + COUNTIF('CR Med OK'!$C:$C,'Liberdade Med OK'!C54) + COUNTIF('CCZ Med OK'!$C:$C,'Liberdade Med OK'!C54) + COUNTIF('DRCA Med OK'!$C:$C,'Liberdade Med OK'!C54) + COUNTIF('SAMU Med OK'!$C:$C,'Liberdade Med OK'!C54) + COUNTIF('ESPS Med OK'!$C:$C,'Liberdade Med OK'!C54) + COUNTIF('LACEM Med OK'!$C:$C,'Liberdade Med OK'!C54)</f>
        <v>0</v>
      </c>
    </row>
    <row r="55" spans="1:15" ht="13.5" customHeight="1">
      <c r="A55" s="38" t="s">
        <v>722</v>
      </c>
      <c r="B55" s="10"/>
      <c r="C55" s="98"/>
      <c r="D55" s="36"/>
      <c r="E55" s="36"/>
      <c r="F55" s="37"/>
      <c r="G55" s="36"/>
      <c r="H55" s="11">
        <f>SUM(H52:H54)</f>
        <v>2</v>
      </c>
      <c r="I55" s="27">
        <f>SUM(I52:I54)</f>
        <v>420</v>
      </c>
      <c r="J55" s="35"/>
      <c r="K55" s="107"/>
      <c r="O55" s="1">
        <f>COUNTIF('Sede Med Ok'!$C:$C,'Liberdade Med OK'!C55) + COUNTIF('Barra Med OK'!$C:$C,'Liberdade Med OK'!C55) + COUNTIF('Boca do Rio Med OK'!$C:$C,'Liberdade Med OK'!C55) + COUNTIF('Brotas Med OK'!$C:$C,'Liberdade Med OK'!C55) + COUNTIF('Cabula Med OK'!$C:$C,'Liberdade Med OK'!C55) + COUNTIF('Cajazeiras Med OK'!$C:$C,'Liberdade Med OK'!C55) + COUNTIF('CH Med OK'!$C:$C,'Liberdade Med OK'!C55) + COUNTIF('Itapagipe Med OK'!$C:$C,'Liberdade Med OK'!C55) + COUNTIF('Itapuã Med OK'!$C:$C,'Liberdade Med OK'!C55) + COUNTIF('Pau da Lima Med OK'!$C:$C,'Liberdade Med OK'!C55) + COUNTIF('SCV Med OK'!$C:$C,'Liberdade Med OK'!C55) + COUNTIF('Subúrbio Med OK'!$C:$C,'Liberdade Med OK'!C55) + COUNTIF('DVIS Med OK'!$C:$C,'Liberdade Med OK'!C55) + COUNTIF('CR Med OK'!$C:$C,'Liberdade Med OK'!C55) + COUNTIF('CCZ Med OK'!$C:$C,'Liberdade Med OK'!C55) + COUNTIF('DRCA Med OK'!$C:$C,'Liberdade Med OK'!C55) + COUNTIF('SAMU Med OK'!$C:$C,'Liberdade Med OK'!C55) + COUNTIF('ESPS Med OK'!$C:$C,'Liberdade Med OK'!C55) + COUNTIF('LACEM Med OK'!$C:$C,'Liberdade Med OK'!C55)</f>
        <v>0</v>
      </c>
    </row>
    <row r="56" spans="1:15" ht="13.5" customHeight="1">
      <c r="A56" s="29"/>
      <c r="B56" s="32"/>
      <c r="C56" s="71"/>
      <c r="D56" s="33"/>
      <c r="E56" s="33"/>
      <c r="F56" s="34"/>
      <c r="G56" s="33"/>
      <c r="H56" s="32"/>
      <c r="I56" s="116"/>
      <c r="J56" s="30"/>
      <c r="K56" s="70"/>
      <c r="O56" s="1">
        <f>COUNTIF('Sede Med Ok'!$C:$C,'Liberdade Med OK'!C56) + COUNTIF('Barra Med OK'!$C:$C,'Liberdade Med OK'!C56) + COUNTIF('Boca do Rio Med OK'!$C:$C,'Liberdade Med OK'!C56) + COUNTIF('Brotas Med OK'!$C:$C,'Liberdade Med OK'!C56) + COUNTIF('Cabula Med OK'!$C:$C,'Liberdade Med OK'!C56) + COUNTIF('Cajazeiras Med OK'!$C:$C,'Liberdade Med OK'!C56) + COUNTIF('CH Med OK'!$C:$C,'Liberdade Med OK'!C56) + COUNTIF('Itapagipe Med OK'!$C:$C,'Liberdade Med OK'!C56) + COUNTIF('Itapuã Med OK'!$C:$C,'Liberdade Med OK'!C56) + COUNTIF('Pau da Lima Med OK'!$C:$C,'Liberdade Med OK'!C56) + COUNTIF('SCV Med OK'!$C:$C,'Liberdade Med OK'!C56) + COUNTIF('Subúrbio Med OK'!$C:$C,'Liberdade Med OK'!C56) + COUNTIF('DVIS Med OK'!$C:$C,'Liberdade Med OK'!C56) + COUNTIF('CR Med OK'!$C:$C,'Liberdade Med OK'!C56) + COUNTIF('CCZ Med OK'!$C:$C,'Liberdade Med OK'!C56) + COUNTIF('DRCA Med OK'!$C:$C,'Liberdade Med OK'!C56) + COUNTIF('SAMU Med OK'!$C:$C,'Liberdade Med OK'!C56) + COUNTIF('ESPS Med OK'!$C:$C,'Liberdade Med OK'!C56) + COUNTIF('LACEM Med OK'!$C:$C,'Liberdade Med OK'!C56)</f>
        <v>0</v>
      </c>
    </row>
    <row r="57" spans="1:15" ht="13.5" customHeight="1">
      <c r="A57" s="15" t="s">
        <v>18</v>
      </c>
      <c r="B57" s="61">
        <v>45536</v>
      </c>
      <c r="C57" s="14">
        <v>11612</v>
      </c>
      <c r="D57" s="61">
        <v>45658</v>
      </c>
      <c r="E57" s="61">
        <v>45687</v>
      </c>
      <c r="F57" s="42">
        <f>(E57-D57)+1</f>
        <v>30</v>
      </c>
      <c r="G57" s="110">
        <v>235</v>
      </c>
      <c r="H57" s="14">
        <v>1</v>
      </c>
      <c r="I57" s="59">
        <f>G57/30*H57*F57</f>
        <v>235</v>
      </c>
      <c r="J57" s="67" t="s">
        <v>721</v>
      </c>
      <c r="K57" s="51"/>
      <c r="O57" s="1">
        <f>COUNTIF('Sede Med Ok'!$C:$C,'Liberdade Med OK'!C57) + COUNTIF('Barra Med OK'!$C:$C,'Liberdade Med OK'!C57) + COUNTIF('Boca do Rio Med OK'!$C:$C,'Liberdade Med OK'!C57) + COUNTIF('Brotas Med OK'!$C:$C,'Liberdade Med OK'!C57) + COUNTIF('Cabula Med OK'!$C:$C,'Liberdade Med OK'!C57) + COUNTIF('Cajazeiras Med OK'!$C:$C,'Liberdade Med OK'!C57) + COUNTIF('CH Med OK'!$C:$C,'Liberdade Med OK'!C57) + COUNTIF('Itapagipe Med OK'!$C:$C,'Liberdade Med OK'!C57) + COUNTIF('Itapuã Med OK'!$C:$C,'Liberdade Med OK'!C57) + COUNTIF('Pau da Lima Med OK'!$C:$C,'Liberdade Med OK'!C57) + COUNTIF('SCV Med OK'!$C:$C,'Liberdade Med OK'!C57) + COUNTIF('Subúrbio Med OK'!$C:$C,'Liberdade Med OK'!C57) + COUNTIF('DVIS Med OK'!$C:$C,'Liberdade Med OK'!C57) + COUNTIF('CR Med OK'!$C:$C,'Liberdade Med OK'!C57) + COUNTIF('CCZ Med OK'!$C:$C,'Liberdade Med OK'!C57) + COUNTIF('DRCA Med OK'!$C:$C,'Liberdade Med OK'!C57) + COUNTIF('SAMU Med OK'!$C:$C,'Liberdade Med OK'!C57) + COUNTIF('ESPS Med OK'!$C:$C,'Liberdade Med OK'!C57) + COUNTIF('LACEM Med OK'!$C:$C,'Liberdade Med OK'!C57)</f>
        <v>0</v>
      </c>
    </row>
    <row r="58" spans="1:15" ht="13.5" customHeight="1">
      <c r="A58" s="15" t="s">
        <v>15</v>
      </c>
      <c r="B58" s="61">
        <v>45588</v>
      </c>
      <c r="C58" s="14">
        <v>16061</v>
      </c>
      <c r="D58" s="61">
        <v>45658</v>
      </c>
      <c r="E58" s="61">
        <v>45687</v>
      </c>
      <c r="F58" s="114">
        <f>(E58-D58)+1</f>
        <v>30</v>
      </c>
      <c r="G58" s="110">
        <v>260</v>
      </c>
      <c r="H58" s="14">
        <v>1</v>
      </c>
      <c r="I58" s="59">
        <f>G58/30*H58*F58</f>
        <v>260</v>
      </c>
      <c r="J58" s="67" t="s">
        <v>1080</v>
      </c>
      <c r="K58" s="51">
        <v>70393</v>
      </c>
      <c r="O58" s="1">
        <f>COUNTIF('Sede Med Ok'!$C:$C,'Liberdade Med OK'!C58) + COUNTIF('Barra Med OK'!$C:$C,'Liberdade Med OK'!C58) + COUNTIF('Boca do Rio Med OK'!$C:$C,'Liberdade Med OK'!C58) + COUNTIF('Brotas Med OK'!$C:$C,'Liberdade Med OK'!C58) + COUNTIF('Cabula Med OK'!$C:$C,'Liberdade Med OK'!C58) + COUNTIF('Cajazeiras Med OK'!$C:$C,'Liberdade Med OK'!C58) + COUNTIF('CH Med OK'!$C:$C,'Liberdade Med OK'!C58) + COUNTIF('Itapagipe Med OK'!$C:$C,'Liberdade Med OK'!C58) + COUNTIF('Itapuã Med OK'!$C:$C,'Liberdade Med OK'!C58) + COUNTIF('Pau da Lima Med OK'!$C:$C,'Liberdade Med OK'!C58) + COUNTIF('SCV Med OK'!$C:$C,'Liberdade Med OK'!C58) + COUNTIF('Subúrbio Med OK'!$C:$C,'Liberdade Med OK'!C58) + COUNTIF('DVIS Med OK'!$C:$C,'Liberdade Med OK'!C58) + COUNTIF('CR Med OK'!$C:$C,'Liberdade Med OK'!C58) + COUNTIF('CCZ Med OK'!$C:$C,'Liberdade Med OK'!C58) + COUNTIF('DRCA Med OK'!$C:$C,'Liberdade Med OK'!C58) + COUNTIF('SAMU Med OK'!$C:$C,'Liberdade Med OK'!C58) + COUNTIF('ESPS Med OK'!$C:$C,'Liberdade Med OK'!C58) + COUNTIF('LACEM Med OK'!$C:$C,'Liberdade Med OK'!C58)</f>
        <v>0</v>
      </c>
    </row>
    <row r="59" spans="1:15" ht="13.5" customHeight="1">
      <c r="A59" s="15"/>
      <c r="B59" s="61"/>
      <c r="C59" s="69"/>
      <c r="D59" s="61"/>
      <c r="E59" s="61"/>
      <c r="F59" s="42"/>
      <c r="G59" s="110"/>
      <c r="H59" s="14"/>
      <c r="I59" s="59">
        <f>G59/30*H59*F59</f>
        <v>0</v>
      </c>
      <c r="J59" s="39"/>
      <c r="K59" s="51"/>
      <c r="O59" s="1">
        <f>COUNTIF('Sede Med Ok'!$C:$C,'Liberdade Med OK'!C59) + COUNTIF('Barra Med OK'!$C:$C,'Liberdade Med OK'!C59) + COUNTIF('Boca do Rio Med OK'!$C:$C,'Liberdade Med OK'!C59) + COUNTIF('Brotas Med OK'!$C:$C,'Liberdade Med OK'!C59) + COUNTIF('Cabula Med OK'!$C:$C,'Liberdade Med OK'!C59) + COUNTIF('Cajazeiras Med OK'!$C:$C,'Liberdade Med OK'!C59) + COUNTIF('CH Med OK'!$C:$C,'Liberdade Med OK'!C59) + COUNTIF('Itapagipe Med OK'!$C:$C,'Liberdade Med OK'!C59) + COUNTIF('Itapuã Med OK'!$C:$C,'Liberdade Med OK'!C59) + COUNTIF('Pau da Lima Med OK'!$C:$C,'Liberdade Med OK'!C59) + COUNTIF('SCV Med OK'!$C:$C,'Liberdade Med OK'!C59) + COUNTIF('Subúrbio Med OK'!$C:$C,'Liberdade Med OK'!C59) + COUNTIF('DVIS Med OK'!$C:$C,'Liberdade Med OK'!C59) + COUNTIF('CR Med OK'!$C:$C,'Liberdade Med OK'!C59) + COUNTIF('CCZ Med OK'!$C:$C,'Liberdade Med OK'!C59) + COUNTIF('DRCA Med OK'!$C:$C,'Liberdade Med OK'!C59) + COUNTIF('SAMU Med OK'!$C:$C,'Liberdade Med OK'!C59) + COUNTIF('ESPS Med OK'!$C:$C,'Liberdade Med OK'!C59) + COUNTIF('LACEM Med OK'!$C:$C,'Liberdade Med OK'!C59)</f>
        <v>0</v>
      </c>
    </row>
    <row r="60" spans="1:15" ht="13.5" customHeight="1">
      <c r="A60" s="38" t="s">
        <v>720</v>
      </c>
      <c r="B60" s="10"/>
      <c r="C60" s="98"/>
      <c r="D60" s="36"/>
      <c r="E60" s="36"/>
      <c r="F60" s="37"/>
      <c r="G60" s="36"/>
      <c r="H60" s="11">
        <f>SUM(H57:H59)</f>
        <v>2</v>
      </c>
      <c r="I60" s="27">
        <f>SUM(I57:I59)</f>
        <v>495</v>
      </c>
      <c r="J60" s="35"/>
      <c r="K60" s="107"/>
      <c r="O60" s="1">
        <f>COUNTIF('Sede Med Ok'!$C:$C,'Liberdade Med OK'!C60) + COUNTIF('Barra Med OK'!$C:$C,'Liberdade Med OK'!C60) + COUNTIF('Boca do Rio Med OK'!$C:$C,'Liberdade Med OK'!C60) + COUNTIF('Brotas Med OK'!$C:$C,'Liberdade Med OK'!C60) + COUNTIF('Cabula Med OK'!$C:$C,'Liberdade Med OK'!C60) + COUNTIF('Cajazeiras Med OK'!$C:$C,'Liberdade Med OK'!C60) + COUNTIF('CH Med OK'!$C:$C,'Liberdade Med OK'!C60) + COUNTIF('Itapagipe Med OK'!$C:$C,'Liberdade Med OK'!C60) + COUNTIF('Itapuã Med OK'!$C:$C,'Liberdade Med OK'!C60) + COUNTIF('Pau da Lima Med OK'!$C:$C,'Liberdade Med OK'!C60) + COUNTIF('SCV Med OK'!$C:$C,'Liberdade Med OK'!C60) + COUNTIF('Subúrbio Med OK'!$C:$C,'Liberdade Med OK'!C60) + COUNTIF('DVIS Med OK'!$C:$C,'Liberdade Med OK'!C60) + COUNTIF('CR Med OK'!$C:$C,'Liberdade Med OK'!C60) + COUNTIF('CCZ Med OK'!$C:$C,'Liberdade Med OK'!C60) + COUNTIF('DRCA Med OK'!$C:$C,'Liberdade Med OK'!C60) + COUNTIF('SAMU Med OK'!$C:$C,'Liberdade Med OK'!C60) + COUNTIF('ESPS Med OK'!$C:$C,'Liberdade Med OK'!C60) + COUNTIF('LACEM Med OK'!$C:$C,'Liberdade Med OK'!C60)</f>
        <v>0</v>
      </c>
    </row>
    <row r="61" spans="1:15" ht="13.5" customHeight="1">
      <c r="A61" s="29"/>
      <c r="B61" s="32"/>
      <c r="C61" s="71"/>
      <c r="D61" s="33"/>
      <c r="E61" s="33"/>
      <c r="F61" s="34"/>
      <c r="G61" s="33"/>
      <c r="H61" s="32"/>
      <c r="I61" s="116"/>
      <c r="J61" s="30"/>
      <c r="K61" s="70"/>
      <c r="O61" s="1">
        <f>COUNTIF('Sede Med Ok'!$C:$C,'Liberdade Med OK'!C61) + COUNTIF('Barra Med OK'!$C:$C,'Liberdade Med OK'!C61) + COUNTIF('Boca do Rio Med OK'!$C:$C,'Liberdade Med OK'!C61) + COUNTIF('Brotas Med OK'!$C:$C,'Liberdade Med OK'!C61) + COUNTIF('Cabula Med OK'!$C:$C,'Liberdade Med OK'!C61) + COUNTIF('Cajazeiras Med OK'!$C:$C,'Liberdade Med OK'!C61) + COUNTIF('CH Med OK'!$C:$C,'Liberdade Med OK'!C61) + COUNTIF('Itapagipe Med OK'!$C:$C,'Liberdade Med OK'!C61) + COUNTIF('Itapuã Med OK'!$C:$C,'Liberdade Med OK'!C61) + COUNTIF('Pau da Lima Med OK'!$C:$C,'Liberdade Med OK'!C61) + COUNTIF('SCV Med OK'!$C:$C,'Liberdade Med OK'!C61) + COUNTIF('Subúrbio Med OK'!$C:$C,'Liberdade Med OK'!C61) + COUNTIF('DVIS Med OK'!$C:$C,'Liberdade Med OK'!C61) + COUNTIF('CR Med OK'!$C:$C,'Liberdade Med OK'!C61) + COUNTIF('CCZ Med OK'!$C:$C,'Liberdade Med OK'!C61) + COUNTIF('DRCA Med OK'!$C:$C,'Liberdade Med OK'!C61) + COUNTIF('SAMU Med OK'!$C:$C,'Liberdade Med OK'!C61) + COUNTIF('ESPS Med OK'!$C:$C,'Liberdade Med OK'!C61) + COUNTIF('LACEM Med OK'!$C:$C,'Liberdade Med OK'!C61)</f>
        <v>0</v>
      </c>
    </row>
    <row r="62" spans="1:15" ht="13.5" customHeight="1">
      <c r="A62" s="15" t="s">
        <v>18</v>
      </c>
      <c r="B62" s="61">
        <v>45536</v>
      </c>
      <c r="C62" s="14">
        <v>11477</v>
      </c>
      <c r="D62" s="61">
        <v>45658</v>
      </c>
      <c r="E62" s="61">
        <v>45687</v>
      </c>
      <c r="F62" s="42">
        <f t="shared" ref="F62:F83" si="6">(E62-D62)+1</f>
        <v>30</v>
      </c>
      <c r="G62" s="60">
        <v>235</v>
      </c>
      <c r="H62" s="14">
        <v>1</v>
      </c>
      <c r="I62" s="59">
        <f t="shared" ref="I62:I84" si="7">G62/30*H62*F62</f>
        <v>235</v>
      </c>
      <c r="J62" s="52" t="s">
        <v>719</v>
      </c>
      <c r="K62" s="51"/>
      <c r="O62" s="1">
        <f>COUNTIF('Sede Med Ok'!$C:$C,'Liberdade Med OK'!C62) + COUNTIF('Barra Med OK'!$C:$C,'Liberdade Med OK'!C62) + COUNTIF('Boca do Rio Med OK'!$C:$C,'Liberdade Med OK'!C62) + COUNTIF('Brotas Med OK'!$C:$C,'Liberdade Med OK'!C62) + COUNTIF('Cabula Med OK'!$C:$C,'Liberdade Med OK'!C62) + COUNTIF('Cajazeiras Med OK'!$C:$C,'Liberdade Med OK'!C62) + COUNTIF('CH Med OK'!$C:$C,'Liberdade Med OK'!C62) + COUNTIF('Itapagipe Med OK'!$C:$C,'Liberdade Med OK'!C62) + COUNTIF('Itapuã Med OK'!$C:$C,'Liberdade Med OK'!C62) + COUNTIF('Pau da Lima Med OK'!$C:$C,'Liberdade Med OK'!C62) + COUNTIF('SCV Med OK'!$C:$C,'Liberdade Med OK'!C62) + COUNTIF('Subúrbio Med OK'!$C:$C,'Liberdade Med OK'!C62) + COUNTIF('DVIS Med OK'!$C:$C,'Liberdade Med OK'!C62) + COUNTIF('CR Med OK'!$C:$C,'Liberdade Med OK'!C62) + COUNTIF('CCZ Med OK'!$C:$C,'Liberdade Med OK'!C62) + COUNTIF('DRCA Med OK'!$C:$C,'Liberdade Med OK'!C62) + COUNTIF('SAMU Med OK'!$C:$C,'Liberdade Med OK'!C62) + COUNTIF('ESPS Med OK'!$C:$C,'Liberdade Med OK'!C62) + COUNTIF('LACEM Med OK'!$C:$C,'Liberdade Med OK'!C62)</f>
        <v>0</v>
      </c>
    </row>
    <row r="63" spans="1:15" ht="13.5" customHeight="1">
      <c r="A63" s="15" t="s">
        <v>18</v>
      </c>
      <c r="B63" s="61">
        <v>45536</v>
      </c>
      <c r="C63" s="14">
        <v>11474</v>
      </c>
      <c r="D63" s="61">
        <v>45658</v>
      </c>
      <c r="E63" s="61">
        <v>45687</v>
      </c>
      <c r="F63" s="42">
        <f t="shared" si="6"/>
        <v>30</v>
      </c>
      <c r="G63" s="60">
        <v>235</v>
      </c>
      <c r="H63" s="14">
        <v>1</v>
      </c>
      <c r="I63" s="59">
        <f t="shared" si="7"/>
        <v>235</v>
      </c>
      <c r="J63" s="52" t="s">
        <v>718</v>
      </c>
      <c r="K63" s="51"/>
      <c r="O63" s="1">
        <f>COUNTIF('Sede Med Ok'!$C:$C,'Liberdade Med OK'!C63) + COUNTIF('Barra Med OK'!$C:$C,'Liberdade Med OK'!C63) + COUNTIF('Boca do Rio Med OK'!$C:$C,'Liberdade Med OK'!C63) + COUNTIF('Brotas Med OK'!$C:$C,'Liberdade Med OK'!C63) + COUNTIF('Cabula Med OK'!$C:$C,'Liberdade Med OK'!C63) + COUNTIF('Cajazeiras Med OK'!$C:$C,'Liberdade Med OK'!C63) + COUNTIF('CH Med OK'!$C:$C,'Liberdade Med OK'!C63) + COUNTIF('Itapagipe Med OK'!$C:$C,'Liberdade Med OK'!C63) + COUNTIF('Itapuã Med OK'!$C:$C,'Liberdade Med OK'!C63) + COUNTIF('Pau da Lima Med OK'!$C:$C,'Liberdade Med OK'!C63) + COUNTIF('SCV Med OK'!$C:$C,'Liberdade Med OK'!C63) + COUNTIF('Subúrbio Med OK'!$C:$C,'Liberdade Med OK'!C63) + COUNTIF('DVIS Med OK'!$C:$C,'Liberdade Med OK'!C63) + COUNTIF('CR Med OK'!$C:$C,'Liberdade Med OK'!C63) + COUNTIF('CCZ Med OK'!$C:$C,'Liberdade Med OK'!C63) + COUNTIF('DRCA Med OK'!$C:$C,'Liberdade Med OK'!C63) + COUNTIF('SAMU Med OK'!$C:$C,'Liberdade Med OK'!C63) + COUNTIF('ESPS Med OK'!$C:$C,'Liberdade Med OK'!C63) + COUNTIF('LACEM Med OK'!$C:$C,'Liberdade Med OK'!C63)</f>
        <v>0</v>
      </c>
    </row>
    <row r="64" spans="1:15" ht="13.5" customHeight="1">
      <c r="A64" s="15" t="s">
        <v>18</v>
      </c>
      <c r="B64" s="61">
        <v>45536</v>
      </c>
      <c r="C64" s="14">
        <v>11475</v>
      </c>
      <c r="D64" s="61">
        <v>45658</v>
      </c>
      <c r="E64" s="61">
        <v>45687</v>
      </c>
      <c r="F64" s="42">
        <f t="shared" si="6"/>
        <v>30</v>
      </c>
      <c r="G64" s="60">
        <v>235</v>
      </c>
      <c r="H64" s="14">
        <v>1</v>
      </c>
      <c r="I64" s="59">
        <f t="shared" si="7"/>
        <v>235</v>
      </c>
      <c r="J64" s="52" t="s">
        <v>717</v>
      </c>
      <c r="K64" s="51"/>
      <c r="O64" s="1">
        <f>COUNTIF('Sede Med Ok'!$C:$C,'Liberdade Med OK'!C64) + COUNTIF('Barra Med OK'!$C:$C,'Liberdade Med OK'!C64) + COUNTIF('Boca do Rio Med OK'!$C:$C,'Liberdade Med OK'!C64) + COUNTIF('Brotas Med OK'!$C:$C,'Liberdade Med OK'!C64) + COUNTIF('Cabula Med OK'!$C:$C,'Liberdade Med OK'!C64) + COUNTIF('Cajazeiras Med OK'!$C:$C,'Liberdade Med OK'!C64) + COUNTIF('CH Med OK'!$C:$C,'Liberdade Med OK'!C64) + COUNTIF('Itapagipe Med OK'!$C:$C,'Liberdade Med OK'!C64) + COUNTIF('Itapuã Med OK'!$C:$C,'Liberdade Med OK'!C64) + COUNTIF('Pau da Lima Med OK'!$C:$C,'Liberdade Med OK'!C64) + COUNTIF('SCV Med OK'!$C:$C,'Liberdade Med OK'!C64) + COUNTIF('Subúrbio Med OK'!$C:$C,'Liberdade Med OK'!C64) + COUNTIF('DVIS Med OK'!$C:$C,'Liberdade Med OK'!C64) + COUNTIF('CR Med OK'!$C:$C,'Liberdade Med OK'!C64) + COUNTIF('CCZ Med OK'!$C:$C,'Liberdade Med OK'!C64) + COUNTIF('DRCA Med OK'!$C:$C,'Liberdade Med OK'!C64) + COUNTIF('SAMU Med OK'!$C:$C,'Liberdade Med OK'!C64) + COUNTIF('ESPS Med OK'!$C:$C,'Liberdade Med OK'!C64) + COUNTIF('LACEM Med OK'!$C:$C,'Liberdade Med OK'!C64)</f>
        <v>0</v>
      </c>
    </row>
    <row r="65" spans="1:15" ht="13.5" customHeight="1">
      <c r="A65" s="15" t="s">
        <v>18</v>
      </c>
      <c r="B65" s="61">
        <v>45536</v>
      </c>
      <c r="C65" s="14">
        <v>11955</v>
      </c>
      <c r="D65" s="61">
        <v>45658</v>
      </c>
      <c r="E65" s="61">
        <v>45687</v>
      </c>
      <c r="F65" s="42">
        <f t="shared" si="6"/>
        <v>30</v>
      </c>
      <c r="G65" s="60">
        <v>235</v>
      </c>
      <c r="H65" s="14">
        <v>1</v>
      </c>
      <c r="I65" s="59">
        <f t="shared" si="7"/>
        <v>235</v>
      </c>
      <c r="J65" s="52" t="s">
        <v>716</v>
      </c>
      <c r="K65" s="51"/>
      <c r="O65" s="1">
        <f>COUNTIF('Sede Med Ok'!$C:$C,'Liberdade Med OK'!C65) + COUNTIF('Barra Med OK'!$C:$C,'Liberdade Med OK'!C65) + COUNTIF('Boca do Rio Med OK'!$C:$C,'Liberdade Med OK'!C65) + COUNTIF('Brotas Med OK'!$C:$C,'Liberdade Med OK'!C65) + COUNTIF('Cabula Med OK'!$C:$C,'Liberdade Med OK'!C65) + COUNTIF('Cajazeiras Med OK'!$C:$C,'Liberdade Med OK'!C65) + COUNTIF('CH Med OK'!$C:$C,'Liberdade Med OK'!C65) + COUNTIF('Itapagipe Med OK'!$C:$C,'Liberdade Med OK'!C65) + COUNTIF('Itapuã Med OK'!$C:$C,'Liberdade Med OK'!C65) + COUNTIF('Pau da Lima Med OK'!$C:$C,'Liberdade Med OK'!C65) + COUNTIF('SCV Med OK'!$C:$C,'Liberdade Med OK'!C65) + COUNTIF('Subúrbio Med OK'!$C:$C,'Liberdade Med OK'!C65) + COUNTIF('DVIS Med OK'!$C:$C,'Liberdade Med OK'!C65) + COUNTIF('CR Med OK'!$C:$C,'Liberdade Med OK'!C65) + COUNTIF('CCZ Med OK'!$C:$C,'Liberdade Med OK'!C65) + COUNTIF('DRCA Med OK'!$C:$C,'Liberdade Med OK'!C65) + COUNTIF('SAMU Med OK'!$C:$C,'Liberdade Med OK'!C65) + COUNTIF('ESPS Med OK'!$C:$C,'Liberdade Med OK'!C65) + COUNTIF('LACEM Med OK'!$C:$C,'Liberdade Med OK'!C65)</f>
        <v>0</v>
      </c>
    </row>
    <row r="66" spans="1:15" ht="13.5" customHeight="1">
      <c r="A66" s="15" t="s">
        <v>18</v>
      </c>
      <c r="B66" s="61">
        <v>45536</v>
      </c>
      <c r="C66" s="14">
        <v>11963</v>
      </c>
      <c r="D66" s="61">
        <v>45658</v>
      </c>
      <c r="E66" s="61">
        <v>45687</v>
      </c>
      <c r="F66" s="42">
        <f t="shared" si="6"/>
        <v>30</v>
      </c>
      <c r="G66" s="60">
        <v>235</v>
      </c>
      <c r="H66" s="14">
        <v>1</v>
      </c>
      <c r="I66" s="59">
        <f t="shared" si="7"/>
        <v>235</v>
      </c>
      <c r="J66" s="52" t="s">
        <v>715</v>
      </c>
      <c r="K66" s="51"/>
      <c r="O66" s="1">
        <f>COUNTIF('Sede Med Ok'!$C:$C,'Liberdade Med OK'!C66) + COUNTIF('Barra Med OK'!$C:$C,'Liberdade Med OK'!C66) + COUNTIF('Boca do Rio Med OK'!$C:$C,'Liberdade Med OK'!C66) + COUNTIF('Brotas Med OK'!$C:$C,'Liberdade Med OK'!C66) + COUNTIF('Cabula Med OK'!$C:$C,'Liberdade Med OK'!C66) + COUNTIF('Cajazeiras Med OK'!$C:$C,'Liberdade Med OK'!C66) + COUNTIF('CH Med OK'!$C:$C,'Liberdade Med OK'!C66) + COUNTIF('Itapagipe Med OK'!$C:$C,'Liberdade Med OK'!C66) + COUNTIF('Itapuã Med OK'!$C:$C,'Liberdade Med OK'!C66) + COUNTIF('Pau da Lima Med OK'!$C:$C,'Liberdade Med OK'!C66) + COUNTIF('SCV Med OK'!$C:$C,'Liberdade Med OK'!C66) + COUNTIF('Subúrbio Med OK'!$C:$C,'Liberdade Med OK'!C66) + COUNTIF('DVIS Med OK'!$C:$C,'Liberdade Med OK'!C66) + COUNTIF('CR Med OK'!$C:$C,'Liberdade Med OK'!C66) + COUNTIF('CCZ Med OK'!$C:$C,'Liberdade Med OK'!C66) + COUNTIF('DRCA Med OK'!$C:$C,'Liberdade Med OK'!C66) + COUNTIF('SAMU Med OK'!$C:$C,'Liberdade Med OK'!C66) + COUNTIF('ESPS Med OK'!$C:$C,'Liberdade Med OK'!C66) + COUNTIF('LACEM Med OK'!$C:$C,'Liberdade Med OK'!C66)</f>
        <v>0</v>
      </c>
    </row>
    <row r="67" spans="1:15" ht="13.5" customHeight="1">
      <c r="A67" s="15" t="s">
        <v>18</v>
      </c>
      <c r="B67" s="61">
        <v>45536</v>
      </c>
      <c r="C67" s="14">
        <v>11967</v>
      </c>
      <c r="D67" s="61">
        <v>45658</v>
      </c>
      <c r="E67" s="61">
        <v>45687</v>
      </c>
      <c r="F67" s="42">
        <f t="shared" si="6"/>
        <v>30</v>
      </c>
      <c r="G67" s="60">
        <v>235</v>
      </c>
      <c r="H67" s="14">
        <v>1</v>
      </c>
      <c r="I67" s="59">
        <f t="shared" si="7"/>
        <v>235</v>
      </c>
      <c r="J67" s="52" t="s">
        <v>714</v>
      </c>
      <c r="K67" s="51"/>
      <c r="O67" s="1">
        <f>COUNTIF('Sede Med Ok'!$C:$C,'Liberdade Med OK'!C67) + COUNTIF('Barra Med OK'!$C:$C,'Liberdade Med OK'!C67) + COUNTIF('Boca do Rio Med OK'!$C:$C,'Liberdade Med OK'!C67) + COUNTIF('Brotas Med OK'!$C:$C,'Liberdade Med OK'!C67) + COUNTIF('Cabula Med OK'!$C:$C,'Liberdade Med OK'!C67) + COUNTIF('Cajazeiras Med OK'!$C:$C,'Liberdade Med OK'!C67) + COUNTIF('CH Med OK'!$C:$C,'Liberdade Med OK'!C67) + COUNTIF('Itapagipe Med OK'!$C:$C,'Liberdade Med OK'!C67) + COUNTIF('Itapuã Med OK'!$C:$C,'Liberdade Med OK'!C67) + COUNTIF('Pau da Lima Med OK'!$C:$C,'Liberdade Med OK'!C67) + COUNTIF('SCV Med OK'!$C:$C,'Liberdade Med OK'!C67) + COUNTIF('Subúrbio Med OK'!$C:$C,'Liberdade Med OK'!C67) + COUNTIF('DVIS Med OK'!$C:$C,'Liberdade Med OK'!C67) + COUNTIF('CR Med OK'!$C:$C,'Liberdade Med OK'!C67) + COUNTIF('CCZ Med OK'!$C:$C,'Liberdade Med OK'!C67) + COUNTIF('DRCA Med OK'!$C:$C,'Liberdade Med OK'!C67) + COUNTIF('SAMU Med OK'!$C:$C,'Liberdade Med OK'!C67) + COUNTIF('ESPS Med OK'!$C:$C,'Liberdade Med OK'!C67) + COUNTIF('LACEM Med OK'!$C:$C,'Liberdade Med OK'!C67)</f>
        <v>0</v>
      </c>
    </row>
    <row r="68" spans="1:15" ht="13.5" customHeight="1">
      <c r="A68" s="15" t="s">
        <v>18</v>
      </c>
      <c r="B68" s="61">
        <v>45536</v>
      </c>
      <c r="C68" s="14">
        <v>11953</v>
      </c>
      <c r="D68" s="61">
        <v>45658</v>
      </c>
      <c r="E68" s="61">
        <v>45687</v>
      </c>
      <c r="F68" s="42">
        <f t="shared" si="6"/>
        <v>30</v>
      </c>
      <c r="G68" s="60">
        <v>235</v>
      </c>
      <c r="H68" s="14">
        <v>1</v>
      </c>
      <c r="I68" s="59">
        <f t="shared" si="7"/>
        <v>235</v>
      </c>
      <c r="J68" s="52" t="s">
        <v>713</v>
      </c>
      <c r="K68" s="51"/>
      <c r="O68" s="1">
        <f>COUNTIF('Sede Med Ok'!$C:$C,'Liberdade Med OK'!C68) + COUNTIF('Barra Med OK'!$C:$C,'Liberdade Med OK'!C68) + COUNTIF('Boca do Rio Med OK'!$C:$C,'Liberdade Med OK'!C68) + COUNTIF('Brotas Med OK'!$C:$C,'Liberdade Med OK'!C68) + COUNTIF('Cabula Med OK'!$C:$C,'Liberdade Med OK'!C68) + COUNTIF('Cajazeiras Med OK'!$C:$C,'Liberdade Med OK'!C68) + COUNTIF('CH Med OK'!$C:$C,'Liberdade Med OK'!C68) + COUNTIF('Itapagipe Med OK'!$C:$C,'Liberdade Med OK'!C68) + COUNTIF('Itapuã Med OK'!$C:$C,'Liberdade Med OK'!C68) + COUNTIF('Pau da Lima Med OK'!$C:$C,'Liberdade Med OK'!C68) + COUNTIF('SCV Med OK'!$C:$C,'Liberdade Med OK'!C68) + COUNTIF('Subúrbio Med OK'!$C:$C,'Liberdade Med OK'!C68) + COUNTIF('DVIS Med OK'!$C:$C,'Liberdade Med OK'!C68) + COUNTIF('CR Med OK'!$C:$C,'Liberdade Med OK'!C68) + COUNTIF('CCZ Med OK'!$C:$C,'Liberdade Med OK'!C68) + COUNTIF('DRCA Med OK'!$C:$C,'Liberdade Med OK'!C68) + COUNTIF('SAMU Med OK'!$C:$C,'Liberdade Med OK'!C68) + COUNTIF('ESPS Med OK'!$C:$C,'Liberdade Med OK'!C68) + COUNTIF('LACEM Med OK'!$C:$C,'Liberdade Med OK'!C68)</f>
        <v>0</v>
      </c>
    </row>
    <row r="69" spans="1:15" ht="13.5" customHeight="1">
      <c r="A69" s="15" t="s">
        <v>17</v>
      </c>
      <c r="B69" s="61">
        <v>45536</v>
      </c>
      <c r="C69" s="14">
        <v>11476</v>
      </c>
      <c r="D69" s="61">
        <v>45658</v>
      </c>
      <c r="E69" s="61">
        <v>45687</v>
      </c>
      <c r="F69" s="42">
        <f t="shared" si="6"/>
        <v>30</v>
      </c>
      <c r="G69" s="60">
        <v>238</v>
      </c>
      <c r="H69" s="122">
        <v>1</v>
      </c>
      <c r="I69" s="59">
        <f t="shared" si="7"/>
        <v>238</v>
      </c>
      <c r="J69" s="56" t="s">
        <v>712</v>
      </c>
      <c r="K69" s="51"/>
      <c r="O69" s="1">
        <f>COUNTIF('Sede Med Ok'!$C:$C,'Liberdade Med OK'!C69) + COUNTIF('Barra Med OK'!$C:$C,'Liberdade Med OK'!C69) + COUNTIF('Boca do Rio Med OK'!$C:$C,'Liberdade Med OK'!C69) + COUNTIF('Brotas Med OK'!$C:$C,'Liberdade Med OK'!C69) + COUNTIF('Cabula Med OK'!$C:$C,'Liberdade Med OK'!C69) + COUNTIF('Cajazeiras Med OK'!$C:$C,'Liberdade Med OK'!C69) + COUNTIF('CH Med OK'!$C:$C,'Liberdade Med OK'!C69) + COUNTIF('Itapagipe Med OK'!$C:$C,'Liberdade Med OK'!C69) + COUNTIF('Itapuã Med OK'!$C:$C,'Liberdade Med OK'!C69) + COUNTIF('Pau da Lima Med OK'!$C:$C,'Liberdade Med OK'!C69) + COUNTIF('SCV Med OK'!$C:$C,'Liberdade Med OK'!C69) + COUNTIF('Subúrbio Med OK'!$C:$C,'Liberdade Med OK'!C69) + COUNTIF('DVIS Med OK'!$C:$C,'Liberdade Med OK'!C69) + COUNTIF('CR Med OK'!$C:$C,'Liberdade Med OK'!C69) + COUNTIF('CCZ Med OK'!$C:$C,'Liberdade Med OK'!C69) + COUNTIF('DRCA Med OK'!$C:$C,'Liberdade Med OK'!C69) + COUNTIF('SAMU Med OK'!$C:$C,'Liberdade Med OK'!C69) + COUNTIF('ESPS Med OK'!$C:$C,'Liberdade Med OK'!C69) + COUNTIF('LACEM Med OK'!$C:$C,'Liberdade Med OK'!C69)</f>
        <v>0</v>
      </c>
    </row>
    <row r="70" spans="1:15" ht="13.5" customHeight="1">
      <c r="A70" s="15" t="s">
        <v>17</v>
      </c>
      <c r="B70" s="61">
        <v>45536</v>
      </c>
      <c r="C70" s="14">
        <v>11344</v>
      </c>
      <c r="D70" s="61">
        <v>45658</v>
      </c>
      <c r="E70" s="61">
        <v>45687</v>
      </c>
      <c r="F70" s="42">
        <f t="shared" si="6"/>
        <v>30</v>
      </c>
      <c r="G70" s="60">
        <v>238</v>
      </c>
      <c r="H70" s="14">
        <v>1</v>
      </c>
      <c r="I70" s="59">
        <f t="shared" si="7"/>
        <v>238</v>
      </c>
      <c r="J70" s="52" t="s">
        <v>711</v>
      </c>
      <c r="K70" s="51"/>
      <c r="O70" s="1">
        <f>COUNTIF('Sede Med Ok'!$C:$C,'Liberdade Med OK'!C70) + COUNTIF('Barra Med OK'!$C:$C,'Liberdade Med OK'!C70) + COUNTIF('Boca do Rio Med OK'!$C:$C,'Liberdade Med OK'!C70) + COUNTIF('Brotas Med OK'!$C:$C,'Liberdade Med OK'!C70) + COUNTIF('Cabula Med OK'!$C:$C,'Liberdade Med OK'!C70) + COUNTIF('Cajazeiras Med OK'!$C:$C,'Liberdade Med OK'!C70) + COUNTIF('CH Med OK'!$C:$C,'Liberdade Med OK'!C70) + COUNTIF('Itapagipe Med OK'!$C:$C,'Liberdade Med OK'!C70) + COUNTIF('Itapuã Med OK'!$C:$C,'Liberdade Med OK'!C70) + COUNTIF('Pau da Lima Med OK'!$C:$C,'Liberdade Med OK'!C70) + COUNTIF('SCV Med OK'!$C:$C,'Liberdade Med OK'!C70) + COUNTIF('Subúrbio Med OK'!$C:$C,'Liberdade Med OK'!C70) + COUNTIF('DVIS Med OK'!$C:$C,'Liberdade Med OK'!C70) + COUNTIF('CR Med OK'!$C:$C,'Liberdade Med OK'!C70) + COUNTIF('CCZ Med OK'!$C:$C,'Liberdade Med OK'!C70) + COUNTIF('DRCA Med OK'!$C:$C,'Liberdade Med OK'!C70) + COUNTIF('SAMU Med OK'!$C:$C,'Liberdade Med OK'!C70) + COUNTIF('ESPS Med OK'!$C:$C,'Liberdade Med OK'!C70) + COUNTIF('LACEM Med OK'!$C:$C,'Liberdade Med OK'!C70)</f>
        <v>0</v>
      </c>
    </row>
    <row r="71" spans="1:15" ht="13.5" customHeight="1">
      <c r="A71" s="15" t="s">
        <v>17</v>
      </c>
      <c r="B71" s="61">
        <v>45536</v>
      </c>
      <c r="C71" s="14">
        <v>11486</v>
      </c>
      <c r="D71" s="61">
        <v>45658</v>
      </c>
      <c r="E71" s="61">
        <v>45687</v>
      </c>
      <c r="F71" s="42">
        <f t="shared" si="6"/>
        <v>30</v>
      </c>
      <c r="G71" s="60">
        <v>238</v>
      </c>
      <c r="H71" s="14">
        <v>1</v>
      </c>
      <c r="I71" s="59">
        <f t="shared" si="7"/>
        <v>238</v>
      </c>
      <c r="J71" s="52" t="s">
        <v>710</v>
      </c>
      <c r="K71" s="51"/>
      <c r="O71" s="1">
        <f>COUNTIF('Sede Med Ok'!$C:$C,'Liberdade Med OK'!C71) + COUNTIF('Barra Med OK'!$C:$C,'Liberdade Med OK'!C71) + COUNTIF('Boca do Rio Med OK'!$C:$C,'Liberdade Med OK'!C71) + COUNTIF('Brotas Med OK'!$C:$C,'Liberdade Med OK'!C71) + COUNTIF('Cabula Med OK'!$C:$C,'Liberdade Med OK'!C71) + COUNTIF('Cajazeiras Med OK'!$C:$C,'Liberdade Med OK'!C71) + COUNTIF('CH Med OK'!$C:$C,'Liberdade Med OK'!C71) + COUNTIF('Itapagipe Med OK'!$C:$C,'Liberdade Med OK'!C71) + COUNTIF('Itapuã Med OK'!$C:$C,'Liberdade Med OK'!C71) + COUNTIF('Pau da Lima Med OK'!$C:$C,'Liberdade Med OK'!C71) + COUNTIF('SCV Med OK'!$C:$C,'Liberdade Med OK'!C71) + COUNTIF('Subúrbio Med OK'!$C:$C,'Liberdade Med OK'!C71) + COUNTIF('DVIS Med OK'!$C:$C,'Liberdade Med OK'!C71) + COUNTIF('CR Med OK'!$C:$C,'Liberdade Med OK'!C71) + COUNTIF('CCZ Med OK'!$C:$C,'Liberdade Med OK'!C71) + COUNTIF('DRCA Med OK'!$C:$C,'Liberdade Med OK'!C71) + COUNTIF('SAMU Med OK'!$C:$C,'Liberdade Med OK'!C71) + COUNTIF('ESPS Med OK'!$C:$C,'Liberdade Med OK'!C71) + COUNTIF('LACEM Med OK'!$C:$C,'Liberdade Med OK'!C71)</f>
        <v>0</v>
      </c>
    </row>
    <row r="72" spans="1:15" ht="13.5" customHeight="1">
      <c r="A72" s="15" t="s">
        <v>17</v>
      </c>
      <c r="B72" s="61">
        <v>45536</v>
      </c>
      <c r="C72" s="14">
        <v>11485</v>
      </c>
      <c r="D72" s="61">
        <v>45658</v>
      </c>
      <c r="E72" s="61">
        <v>45687</v>
      </c>
      <c r="F72" s="42">
        <f t="shared" si="6"/>
        <v>30</v>
      </c>
      <c r="G72" s="60">
        <v>238</v>
      </c>
      <c r="H72" s="14">
        <v>1</v>
      </c>
      <c r="I72" s="59">
        <f t="shared" si="7"/>
        <v>238</v>
      </c>
      <c r="J72" s="52" t="s">
        <v>709</v>
      </c>
      <c r="K72" s="51"/>
      <c r="O72" s="1">
        <f>COUNTIF('Sede Med Ok'!$C:$C,'Liberdade Med OK'!C72) + COUNTIF('Barra Med OK'!$C:$C,'Liberdade Med OK'!C72) + COUNTIF('Boca do Rio Med OK'!$C:$C,'Liberdade Med OK'!C72) + COUNTIF('Brotas Med OK'!$C:$C,'Liberdade Med OK'!C72) + COUNTIF('Cabula Med OK'!$C:$C,'Liberdade Med OK'!C72) + COUNTIF('Cajazeiras Med OK'!$C:$C,'Liberdade Med OK'!C72) + COUNTIF('CH Med OK'!$C:$C,'Liberdade Med OK'!C72) + COUNTIF('Itapagipe Med OK'!$C:$C,'Liberdade Med OK'!C72) + COUNTIF('Itapuã Med OK'!$C:$C,'Liberdade Med OK'!C72) + COUNTIF('Pau da Lima Med OK'!$C:$C,'Liberdade Med OK'!C72) + COUNTIF('SCV Med OK'!$C:$C,'Liberdade Med OK'!C72) + COUNTIF('Subúrbio Med OK'!$C:$C,'Liberdade Med OK'!C72) + COUNTIF('DVIS Med OK'!$C:$C,'Liberdade Med OK'!C72) + COUNTIF('CR Med OK'!$C:$C,'Liberdade Med OK'!C72) + COUNTIF('CCZ Med OK'!$C:$C,'Liberdade Med OK'!C72) + COUNTIF('DRCA Med OK'!$C:$C,'Liberdade Med OK'!C72) + COUNTIF('SAMU Med OK'!$C:$C,'Liberdade Med OK'!C72) + COUNTIF('ESPS Med OK'!$C:$C,'Liberdade Med OK'!C72) + COUNTIF('LACEM Med OK'!$C:$C,'Liberdade Med OK'!C72)</f>
        <v>0</v>
      </c>
    </row>
    <row r="73" spans="1:15" ht="13.5" customHeight="1">
      <c r="A73" s="15" t="s">
        <v>17</v>
      </c>
      <c r="B73" s="61">
        <v>45536</v>
      </c>
      <c r="C73" s="14">
        <v>11484</v>
      </c>
      <c r="D73" s="61">
        <v>45658</v>
      </c>
      <c r="E73" s="61">
        <v>45687</v>
      </c>
      <c r="F73" s="42">
        <f t="shared" si="6"/>
        <v>30</v>
      </c>
      <c r="G73" s="60">
        <v>238</v>
      </c>
      <c r="H73" s="14">
        <v>1</v>
      </c>
      <c r="I73" s="59">
        <f t="shared" si="7"/>
        <v>238</v>
      </c>
      <c r="J73" s="52" t="s">
        <v>708</v>
      </c>
      <c r="K73" s="51"/>
      <c r="O73" s="1">
        <f>COUNTIF('Sede Med Ok'!$C:$C,'Liberdade Med OK'!C73) + COUNTIF('Barra Med OK'!$C:$C,'Liberdade Med OK'!C73) + COUNTIF('Boca do Rio Med OK'!$C:$C,'Liberdade Med OK'!C73) + COUNTIF('Brotas Med OK'!$C:$C,'Liberdade Med OK'!C73) + COUNTIF('Cabula Med OK'!$C:$C,'Liberdade Med OK'!C73) + COUNTIF('Cajazeiras Med OK'!$C:$C,'Liberdade Med OK'!C73) + COUNTIF('CH Med OK'!$C:$C,'Liberdade Med OK'!C73) + COUNTIF('Itapagipe Med OK'!$C:$C,'Liberdade Med OK'!C73) + COUNTIF('Itapuã Med OK'!$C:$C,'Liberdade Med OK'!C73) + COUNTIF('Pau da Lima Med OK'!$C:$C,'Liberdade Med OK'!C73) + COUNTIF('SCV Med OK'!$C:$C,'Liberdade Med OK'!C73) + COUNTIF('Subúrbio Med OK'!$C:$C,'Liberdade Med OK'!C73) + COUNTIF('DVIS Med OK'!$C:$C,'Liberdade Med OK'!C73) + COUNTIF('CR Med OK'!$C:$C,'Liberdade Med OK'!C73) + COUNTIF('CCZ Med OK'!$C:$C,'Liberdade Med OK'!C73) + COUNTIF('DRCA Med OK'!$C:$C,'Liberdade Med OK'!C73) + COUNTIF('SAMU Med OK'!$C:$C,'Liberdade Med OK'!C73) + COUNTIF('ESPS Med OK'!$C:$C,'Liberdade Med OK'!C73) + COUNTIF('LACEM Med OK'!$C:$C,'Liberdade Med OK'!C73)</f>
        <v>0</v>
      </c>
    </row>
    <row r="74" spans="1:15" ht="13.5" customHeight="1">
      <c r="A74" s="15" t="s">
        <v>17</v>
      </c>
      <c r="B74" s="61">
        <v>45536</v>
      </c>
      <c r="C74" s="14">
        <v>11537</v>
      </c>
      <c r="D74" s="61">
        <v>45658</v>
      </c>
      <c r="E74" s="61">
        <v>45687</v>
      </c>
      <c r="F74" s="42">
        <f t="shared" si="6"/>
        <v>30</v>
      </c>
      <c r="G74" s="60">
        <v>238</v>
      </c>
      <c r="H74" s="14">
        <v>1</v>
      </c>
      <c r="I74" s="59">
        <f t="shared" si="7"/>
        <v>238</v>
      </c>
      <c r="J74" s="52" t="s">
        <v>707</v>
      </c>
      <c r="K74" s="51"/>
      <c r="O74" s="1">
        <f>COUNTIF('Sede Med Ok'!$C:$C,'Liberdade Med OK'!C74) + COUNTIF('Barra Med OK'!$C:$C,'Liberdade Med OK'!C74) + COUNTIF('Boca do Rio Med OK'!$C:$C,'Liberdade Med OK'!C74) + COUNTIF('Brotas Med OK'!$C:$C,'Liberdade Med OK'!C74) + COUNTIF('Cabula Med OK'!$C:$C,'Liberdade Med OK'!C74) + COUNTIF('Cajazeiras Med OK'!$C:$C,'Liberdade Med OK'!C74) + COUNTIF('CH Med OK'!$C:$C,'Liberdade Med OK'!C74) + COUNTIF('Itapagipe Med OK'!$C:$C,'Liberdade Med OK'!C74) + COUNTIF('Itapuã Med OK'!$C:$C,'Liberdade Med OK'!C74) + COUNTIF('Pau da Lima Med OK'!$C:$C,'Liberdade Med OK'!C74) + COUNTIF('SCV Med OK'!$C:$C,'Liberdade Med OK'!C74) + COUNTIF('Subúrbio Med OK'!$C:$C,'Liberdade Med OK'!C74) + COUNTIF('DVIS Med OK'!$C:$C,'Liberdade Med OK'!C74) + COUNTIF('CR Med OK'!$C:$C,'Liberdade Med OK'!C74) + COUNTIF('CCZ Med OK'!$C:$C,'Liberdade Med OK'!C74) + COUNTIF('DRCA Med OK'!$C:$C,'Liberdade Med OK'!C74) + COUNTIF('SAMU Med OK'!$C:$C,'Liberdade Med OK'!C74) + COUNTIF('ESPS Med OK'!$C:$C,'Liberdade Med OK'!C74) + COUNTIF('LACEM Med OK'!$C:$C,'Liberdade Med OK'!C74)</f>
        <v>0</v>
      </c>
    </row>
    <row r="75" spans="1:15" ht="13.5" customHeight="1">
      <c r="A75" s="15" t="s">
        <v>17</v>
      </c>
      <c r="B75" s="61">
        <v>45536</v>
      </c>
      <c r="C75" s="14">
        <v>11483</v>
      </c>
      <c r="D75" s="61">
        <v>45658</v>
      </c>
      <c r="E75" s="61">
        <v>45687</v>
      </c>
      <c r="F75" s="42">
        <f t="shared" si="6"/>
        <v>30</v>
      </c>
      <c r="G75" s="60">
        <v>238</v>
      </c>
      <c r="H75" s="14">
        <v>1</v>
      </c>
      <c r="I75" s="59">
        <f t="shared" si="7"/>
        <v>238</v>
      </c>
      <c r="J75" s="52" t="s">
        <v>706</v>
      </c>
      <c r="K75" s="51"/>
      <c r="O75" s="1">
        <f>COUNTIF('Sede Med Ok'!$C:$C,'Liberdade Med OK'!C75) + COUNTIF('Barra Med OK'!$C:$C,'Liberdade Med OK'!C75) + COUNTIF('Boca do Rio Med OK'!$C:$C,'Liberdade Med OK'!C75) + COUNTIF('Brotas Med OK'!$C:$C,'Liberdade Med OK'!C75) + COUNTIF('Cabula Med OK'!$C:$C,'Liberdade Med OK'!C75) + COUNTIF('Cajazeiras Med OK'!$C:$C,'Liberdade Med OK'!C75) + COUNTIF('CH Med OK'!$C:$C,'Liberdade Med OK'!C75) + COUNTIF('Itapagipe Med OK'!$C:$C,'Liberdade Med OK'!C75) + COUNTIF('Itapuã Med OK'!$C:$C,'Liberdade Med OK'!C75) + COUNTIF('Pau da Lima Med OK'!$C:$C,'Liberdade Med OK'!C75) + COUNTIF('SCV Med OK'!$C:$C,'Liberdade Med OK'!C75) + COUNTIF('Subúrbio Med OK'!$C:$C,'Liberdade Med OK'!C75) + COUNTIF('DVIS Med OK'!$C:$C,'Liberdade Med OK'!C75) + COUNTIF('CR Med OK'!$C:$C,'Liberdade Med OK'!C75) + COUNTIF('CCZ Med OK'!$C:$C,'Liberdade Med OK'!C75) + COUNTIF('DRCA Med OK'!$C:$C,'Liberdade Med OK'!C75) + COUNTIF('SAMU Med OK'!$C:$C,'Liberdade Med OK'!C75) + COUNTIF('ESPS Med OK'!$C:$C,'Liberdade Med OK'!C75) + COUNTIF('LACEM Med OK'!$C:$C,'Liberdade Med OK'!C75)</f>
        <v>0</v>
      </c>
    </row>
    <row r="76" spans="1:15" ht="13.5" customHeight="1">
      <c r="A76" s="15" t="s">
        <v>17</v>
      </c>
      <c r="B76" s="61">
        <v>45536</v>
      </c>
      <c r="C76" s="14">
        <v>11487</v>
      </c>
      <c r="D76" s="61">
        <v>45658</v>
      </c>
      <c r="E76" s="61">
        <v>45687</v>
      </c>
      <c r="F76" s="42">
        <f t="shared" si="6"/>
        <v>30</v>
      </c>
      <c r="G76" s="60">
        <v>238</v>
      </c>
      <c r="H76" s="14">
        <v>1</v>
      </c>
      <c r="I76" s="59">
        <f t="shared" si="7"/>
        <v>238</v>
      </c>
      <c r="J76" s="52" t="s">
        <v>705</v>
      </c>
      <c r="K76" s="51"/>
      <c r="O76" s="1">
        <f>COUNTIF('Sede Med Ok'!$C:$C,'Liberdade Med OK'!C76) + COUNTIF('Barra Med OK'!$C:$C,'Liberdade Med OK'!C76) + COUNTIF('Boca do Rio Med OK'!$C:$C,'Liberdade Med OK'!C76) + COUNTIF('Brotas Med OK'!$C:$C,'Liberdade Med OK'!C76) + COUNTIF('Cabula Med OK'!$C:$C,'Liberdade Med OK'!C76) + COUNTIF('Cajazeiras Med OK'!$C:$C,'Liberdade Med OK'!C76) + COUNTIF('CH Med OK'!$C:$C,'Liberdade Med OK'!C76) + COUNTIF('Itapagipe Med OK'!$C:$C,'Liberdade Med OK'!C76) + COUNTIF('Itapuã Med OK'!$C:$C,'Liberdade Med OK'!C76) + COUNTIF('Pau da Lima Med OK'!$C:$C,'Liberdade Med OK'!C76) + COUNTIF('SCV Med OK'!$C:$C,'Liberdade Med OK'!C76) + COUNTIF('Subúrbio Med OK'!$C:$C,'Liberdade Med OK'!C76) + COUNTIF('DVIS Med OK'!$C:$C,'Liberdade Med OK'!C76) + COUNTIF('CR Med OK'!$C:$C,'Liberdade Med OK'!C76) + COUNTIF('CCZ Med OK'!$C:$C,'Liberdade Med OK'!C76) + COUNTIF('DRCA Med OK'!$C:$C,'Liberdade Med OK'!C76) + COUNTIF('SAMU Med OK'!$C:$C,'Liberdade Med OK'!C76) + COUNTIF('ESPS Med OK'!$C:$C,'Liberdade Med OK'!C76) + COUNTIF('LACEM Med OK'!$C:$C,'Liberdade Med OK'!C76)</f>
        <v>0</v>
      </c>
    </row>
    <row r="77" spans="1:15" ht="13.5" customHeight="1">
      <c r="A77" s="15" t="s">
        <v>17</v>
      </c>
      <c r="B77" s="61">
        <v>45536</v>
      </c>
      <c r="C77" s="14">
        <v>11541</v>
      </c>
      <c r="D77" s="61">
        <v>45658</v>
      </c>
      <c r="E77" s="61">
        <v>45687</v>
      </c>
      <c r="F77" s="42">
        <f t="shared" si="6"/>
        <v>30</v>
      </c>
      <c r="G77" s="60">
        <v>238</v>
      </c>
      <c r="H77" s="14">
        <v>1</v>
      </c>
      <c r="I77" s="59">
        <f t="shared" si="7"/>
        <v>238</v>
      </c>
      <c r="J77" s="52" t="s">
        <v>704</v>
      </c>
      <c r="K77" s="51"/>
      <c r="O77" s="1">
        <f>COUNTIF('Sede Med Ok'!$C:$C,'Liberdade Med OK'!C77) + COUNTIF('Barra Med OK'!$C:$C,'Liberdade Med OK'!C77) + COUNTIF('Boca do Rio Med OK'!$C:$C,'Liberdade Med OK'!C77) + COUNTIF('Brotas Med OK'!$C:$C,'Liberdade Med OK'!C77) + COUNTIF('Cabula Med OK'!$C:$C,'Liberdade Med OK'!C77) + COUNTIF('Cajazeiras Med OK'!$C:$C,'Liberdade Med OK'!C77) + COUNTIF('CH Med OK'!$C:$C,'Liberdade Med OK'!C77) + COUNTIF('Itapagipe Med OK'!$C:$C,'Liberdade Med OK'!C77) + COUNTIF('Itapuã Med OK'!$C:$C,'Liberdade Med OK'!C77) + COUNTIF('Pau da Lima Med OK'!$C:$C,'Liberdade Med OK'!C77) + COUNTIF('SCV Med OK'!$C:$C,'Liberdade Med OK'!C77) + COUNTIF('Subúrbio Med OK'!$C:$C,'Liberdade Med OK'!C77) + COUNTIF('DVIS Med OK'!$C:$C,'Liberdade Med OK'!C77) + COUNTIF('CR Med OK'!$C:$C,'Liberdade Med OK'!C77) + COUNTIF('CCZ Med OK'!$C:$C,'Liberdade Med OK'!C77) + COUNTIF('DRCA Med OK'!$C:$C,'Liberdade Med OK'!C77) + COUNTIF('SAMU Med OK'!$C:$C,'Liberdade Med OK'!C77) + COUNTIF('ESPS Med OK'!$C:$C,'Liberdade Med OK'!C77) + COUNTIF('LACEM Med OK'!$C:$C,'Liberdade Med OK'!C77)</f>
        <v>0</v>
      </c>
    </row>
    <row r="78" spans="1:15" ht="13.5" customHeight="1">
      <c r="A78" s="15" t="s">
        <v>17</v>
      </c>
      <c r="B78" s="61">
        <v>45536</v>
      </c>
      <c r="C78" s="14">
        <v>1482</v>
      </c>
      <c r="D78" s="61">
        <v>45658</v>
      </c>
      <c r="E78" s="61">
        <v>45687</v>
      </c>
      <c r="F78" s="42">
        <f t="shared" si="6"/>
        <v>30</v>
      </c>
      <c r="G78" s="60">
        <v>238</v>
      </c>
      <c r="H78" s="14">
        <v>1</v>
      </c>
      <c r="I78" s="59">
        <f t="shared" si="7"/>
        <v>238</v>
      </c>
      <c r="J78" s="52" t="s">
        <v>703</v>
      </c>
      <c r="K78" s="51"/>
      <c r="O78" s="1">
        <f>COUNTIF('Sede Med Ok'!$C:$C,'Liberdade Med OK'!C78) + COUNTIF('Barra Med OK'!$C:$C,'Liberdade Med OK'!C78) + COUNTIF('Boca do Rio Med OK'!$C:$C,'Liberdade Med OK'!C78) + COUNTIF('Brotas Med OK'!$C:$C,'Liberdade Med OK'!C78) + COUNTIF('Cabula Med OK'!$C:$C,'Liberdade Med OK'!C78) + COUNTIF('Cajazeiras Med OK'!$C:$C,'Liberdade Med OK'!C78) + COUNTIF('CH Med OK'!$C:$C,'Liberdade Med OK'!C78) + COUNTIF('Itapagipe Med OK'!$C:$C,'Liberdade Med OK'!C78) + COUNTIF('Itapuã Med OK'!$C:$C,'Liberdade Med OK'!C78) + COUNTIF('Pau da Lima Med OK'!$C:$C,'Liberdade Med OK'!C78) + COUNTIF('SCV Med OK'!$C:$C,'Liberdade Med OK'!C78) + COUNTIF('Subúrbio Med OK'!$C:$C,'Liberdade Med OK'!C78) + COUNTIF('DVIS Med OK'!$C:$C,'Liberdade Med OK'!C78) + COUNTIF('CR Med OK'!$C:$C,'Liberdade Med OK'!C78) + COUNTIF('CCZ Med OK'!$C:$C,'Liberdade Med OK'!C78) + COUNTIF('DRCA Med OK'!$C:$C,'Liberdade Med OK'!C78) + COUNTIF('SAMU Med OK'!$C:$C,'Liberdade Med OK'!C78) + COUNTIF('ESPS Med OK'!$C:$C,'Liberdade Med OK'!C78) + COUNTIF('LACEM Med OK'!$C:$C,'Liberdade Med OK'!C78)</f>
        <v>0</v>
      </c>
    </row>
    <row r="79" spans="1:15" ht="13.5" customHeight="1">
      <c r="A79" s="15" t="s">
        <v>15</v>
      </c>
      <c r="B79" s="61">
        <v>45536</v>
      </c>
      <c r="C79" s="14">
        <v>10841</v>
      </c>
      <c r="D79" s="61">
        <v>45658</v>
      </c>
      <c r="E79" s="61">
        <v>45687</v>
      </c>
      <c r="F79" s="42">
        <f t="shared" si="6"/>
        <v>30</v>
      </c>
      <c r="G79" s="60">
        <v>260</v>
      </c>
      <c r="H79" s="14">
        <v>1</v>
      </c>
      <c r="I79" s="59">
        <f t="shared" si="7"/>
        <v>260</v>
      </c>
      <c r="J79" s="52" t="s">
        <v>702</v>
      </c>
      <c r="K79" s="51"/>
      <c r="O79" s="1">
        <f>COUNTIF('Sede Med Ok'!$C:$C,'Liberdade Med OK'!C79) + COUNTIF('Barra Med OK'!$C:$C,'Liberdade Med OK'!C79) + COUNTIF('Boca do Rio Med OK'!$C:$C,'Liberdade Med OK'!C79) + COUNTIF('Brotas Med OK'!$C:$C,'Liberdade Med OK'!C79) + COUNTIF('Cabula Med OK'!$C:$C,'Liberdade Med OK'!C79) + COUNTIF('Cajazeiras Med OK'!$C:$C,'Liberdade Med OK'!C79) + COUNTIF('CH Med OK'!$C:$C,'Liberdade Med OK'!C79) + COUNTIF('Itapagipe Med OK'!$C:$C,'Liberdade Med OK'!C79) + COUNTIF('Itapuã Med OK'!$C:$C,'Liberdade Med OK'!C79) + COUNTIF('Pau da Lima Med OK'!$C:$C,'Liberdade Med OK'!C79) + COUNTIF('SCV Med OK'!$C:$C,'Liberdade Med OK'!C79) + COUNTIF('Subúrbio Med OK'!$C:$C,'Liberdade Med OK'!C79) + COUNTIF('DVIS Med OK'!$C:$C,'Liberdade Med OK'!C79) + COUNTIF('CR Med OK'!$C:$C,'Liberdade Med OK'!C79) + COUNTIF('CCZ Med OK'!$C:$C,'Liberdade Med OK'!C79) + COUNTIF('DRCA Med OK'!$C:$C,'Liberdade Med OK'!C79) + COUNTIF('SAMU Med OK'!$C:$C,'Liberdade Med OK'!C79) + COUNTIF('ESPS Med OK'!$C:$C,'Liberdade Med OK'!C79) + COUNTIF('LACEM Med OK'!$C:$C,'Liberdade Med OK'!C79)</f>
        <v>0</v>
      </c>
    </row>
    <row r="80" spans="1:15" ht="13.5" customHeight="1">
      <c r="A80" s="15" t="s">
        <v>15</v>
      </c>
      <c r="B80" s="61">
        <v>45536</v>
      </c>
      <c r="C80" s="14">
        <v>10856</v>
      </c>
      <c r="D80" s="61">
        <v>45658</v>
      </c>
      <c r="E80" s="61">
        <v>45687</v>
      </c>
      <c r="F80" s="42">
        <f t="shared" si="6"/>
        <v>30</v>
      </c>
      <c r="G80" s="60">
        <v>260</v>
      </c>
      <c r="H80" s="14">
        <v>1</v>
      </c>
      <c r="I80" s="59">
        <f t="shared" si="7"/>
        <v>260</v>
      </c>
      <c r="J80" s="52" t="s">
        <v>701</v>
      </c>
      <c r="K80" s="51"/>
      <c r="O80" s="1">
        <f>COUNTIF('Sede Med Ok'!$C:$C,'Liberdade Med OK'!C80) + COUNTIF('Barra Med OK'!$C:$C,'Liberdade Med OK'!C80) + COUNTIF('Boca do Rio Med OK'!$C:$C,'Liberdade Med OK'!C80) + COUNTIF('Brotas Med OK'!$C:$C,'Liberdade Med OK'!C80) + COUNTIF('Cabula Med OK'!$C:$C,'Liberdade Med OK'!C80) + COUNTIF('Cajazeiras Med OK'!$C:$C,'Liberdade Med OK'!C80) + COUNTIF('CH Med OK'!$C:$C,'Liberdade Med OK'!C80) + COUNTIF('Itapagipe Med OK'!$C:$C,'Liberdade Med OK'!C80) + COUNTIF('Itapuã Med OK'!$C:$C,'Liberdade Med OK'!C80) + COUNTIF('Pau da Lima Med OK'!$C:$C,'Liberdade Med OK'!C80) + COUNTIF('SCV Med OK'!$C:$C,'Liberdade Med OK'!C80) + COUNTIF('Subúrbio Med OK'!$C:$C,'Liberdade Med OK'!C80) + COUNTIF('DVIS Med OK'!$C:$C,'Liberdade Med OK'!C80) + COUNTIF('CR Med OK'!$C:$C,'Liberdade Med OK'!C80) + COUNTIF('CCZ Med OK'!$C:$C,'Liberdade Med OK'!C80) + COUNTIF('DRCA Med OK'!$C:$C,'Liberdade Med OK'!C80) + COUNTIF('SAMU Med OK'!$C:$C,'Liberdade Med OK'!C80) + COUNTIF('ESPS Med OK'!$C:$C,'Liberdade Med OK'!C80) + COUNTIF('LACEM Med OK'!$C:$C,'Liberdade Med OK'!C80)</f>
        <v>0</v>
      </c>
    </row>
    <row r="81" spans="1:15" ht="13.5" customHeight="1">
      <c r="A81" s="15" t="s">
        <v>15</v>
      </c>
      <c r="B81" s="61">
        <v>45536</v>
      </c>
      <c r="C81" s="14">
        <v>9823</v>
      </c>
      <c r="D81" s="61">
        <v>45658</v>
      </c>
      <c r="E81" s="61">
        <v>45687</v>
      </c>
      <c r="F81" s="42">
        <f t="shared" si="6"/>
        <v>30</v>
      </c>
      <c r="G81" s="60">
        <v>260</v>
      </c>
      <c r="H81" s="14">
        <v>1</v>
      </c>
      <c r="I81" s="59">
        <f t="shared" si="7"/>
        <v>260</v>
      </c>
      <c r="J81" s="52" t="s">
        <v>700</v>
      </c>
      <c r="K81" s="51"/>
      <c r="O81" s="1">
        <f>COUNTIF('Sede Med Ok'!$C:$C,'Liberdade Med OK'!C81) + COUNTIF('Barra Med OK'!$C:$C,'Liberdade Med OK'!C81) + COUNTIF('Boca do Rio Med OK'!$C:$C,'Liberdade Med OK'!C81) + COUNTIF('Brotas Med OK'!$C:$C,'Liberdade Med OK'!C81) + COUNTIF('Cabula Med OK'!$C:$C,'Liberdade Med OK'!C81) + COUNTIF('Cajazeiras Med OK'!$C:$C,'Liberdade Med OK'!C81) + COUNTIF('CH Med OK'!$C:$C,'Liberdade Med OK'!C81) + COUNTIF('Itapagipe Med OK'!$C:$C,'Liberdade Med OK'!C81) + COUNTIF('Itapuã Med OK'!$C:$C,'Liberdade Med OK'!C81) + COUNTIF('Pau da Lima Med OK'!$C:$C,'Liberdade Med OK'!C81) + COUNTIF('SCV Med OK'!$C:$C,'Liberdade Med OK'!C81) + COUNTIF('Subúrbio Med OK'!$C:$C,'Liberdade Med OK'!C81) + COUNTIF('DVIS Med OK'!$C:$C,'Liberdade Med OK'!C81) + COUNTIF('CR Med OK'!$C:$C,'Liberdade Med OK'!C81) + COUNTIF('CCZ Med OK'!$C:$C,'Liberdade Med OK'!C81) + COUNTIF('DRCA Med OK'!$C:$C,'Liberdade Med OK'!C81) + COUNTIF('SAMU Med OK'!$C:$C,'Liberdade Med OK'!C81) + COUNTIF('ESPS Med OK'!$C:$C,'Liberdade Med OK'!C81) + COUNTIF('LACEM Med OK'!$C:$C,'Liberdade Med OK'!C81)</f>
        <v>0</v>
      </c>
    </row>
    <row r="82" spans="1:15" ht="13.5" customHeight="1">
      <c r="A82" s="15" t="s">
        <v>11</v>
      </c>
      <c r="B82" s="61">
        <v>45536</v>
      </c>
      <c r="C82" s="14">
        <v>4295</v>
      </c>
      <c r="D82" s="61">
        <v>45658</v>
      </c>
      <c r="E82" s="61">
        <v>45687</v>
      </c>
      <c r="F82" s="42">
        <f t="shared" si="6"/>
        <v>30</v>
      </c>
      <c r="G82" s="60">
        <v>447</v>
      </c>
      <c r="H82" s="14">
        <v>1</v>
      </c>
      <c r="I82" s="59">
        <f t="shared" si="7"/>
        <v>447</v>
      </c>
      <c r="J82" s="52" t="s">
        <v>699</v>
      </c>
      <c r="K82" s="51"/>
      <c r="O82" s="1">
        <f>COUNTIF('Sede Med Ok'!$C:$C,'Liberdade Med OK'!C82) + COUNTIF('Barra Med OK'!$C:$C,'Liberdade Med OK'!C82) + COUNTIF('Boca do Rio Med OK'!$C:$C,'Liberdade Med OK'!C82) + COUNTIF('Brotas Med OK'!$C:$C,'Liberdade Med OK'!C82) + COUNTIF('Cabula Med OK'!$C:$C,'Liberdade Med OK'!C82) + COUNTIF('Cajazeiras Med OK'!$C:$C,'Liberdade Med OK'!C82) + COUNTIF('CH Med OK'!$C:$C,'Liberdade Med OK'!C82) + COUNTIF('Itapagipe Med OK'!$C:$C,'Liberdade Med OK'!C82) + COUNTIF('Itapuã Med OK'!$C:$C,'Liberdade Med OK'!C82) + COUNTIF('Pau da Lima Med OK'!$C:$C,'Liberdade Med OK'!C82) + COUNTIF('SCV Med OK'!$C:$C,'Liberdade Med OK'!C82) + COUNTIF('Subúrbio Med OK'!$C:$C,'Liberdade Med OK'!C82) + COUNTIF('DVIS Med OK'!$C:$C,'Liberdade Med OK'!C82) + COUNTIF('CR Med OK'!$C:$C,'Liberdade Med OK'!C82) + COUNTIF('CCZ Med OK'!$C:$C,'Liberdade Med OK'!C82) + COUNTIF('DRCA Med OK'!$C:$C,'Liberdade Med OK'!C82) + COUNTIF('SAMU Med OK'!$C:$C,'Liberdade Med OK'!C82) + COUNTIF('ESPS Med OK'!$C:$C,'Liberdade Med OK'!C82) + COUNTIF('LACEM Med OK'!$C:$C,'Liberdade Med OK'!C82)</f>
        <v>0</v>
      </c>
    </row>
    <row r="83" spans="1:15" ht="13.5" customHeight="1">
      <c r="A83" s="15" t="s">
        <v>10</v>
      </c>
      <c r="B83" s="61">
        <v>45536</v>
      </c>
      <c r="C83" s="14">
        <v>669</v>
      </c>
      <c r="D83" s="61">
        <v>45658</v>
      </c>
      <c r="E83" s="61">
        <v>45687</v>
      </c>
      <c r="F83" s="42">
        <f t="shared" si="6"/>
        <v>30</v>
      </c>
      <c r="G83" s="60">
        <v>497</v>
      </c>
      <c r="H83" s="14">
        <v>1</v>
      </c>
      <c r="I83" s="59">
        <f t="shared" si="7"/>
        <v>497</v>
      </c>
      <c r="J83" s="52" t="s">
        <v>698</v>
      </c>
      <c r="K83" s="51"/>
      <c r="O83" s="1">
        <f>COUNTIF('Sede Med Ok'!$C:$C,'Liberdade Med OK'!C83) + COUNTIF('Barra Med OK'!$C:$C,'Liberdade Med OK'!C83) + COUNTIF('Boca do Rio Med OK'!$C:$C,'Liberdade Med OK'!C83) + COUNTIF('Brotas Med OK'!$C:$C,'Liberdade Med OK'!C83) + COUNTIF('Cabula Med OK'!$C:$C,'Liberdade Med OK'!C83) + COUNTIF('Cajazeiras Med OK'!$C:$C,'Liberdade Med OK'!C83) + COUNTIF('CH Med OK'!$C:$C,'Liberdade Med OK'!C83) + COUNTIF('Itapagipe Med OK'!$C:$C,'Liberdade Med OK'!C83) + COUNTIF('Itapuã Med OK'!$C:$C,'Liberdade Med OK'!C83) + COUNTIF('Pau da Lima Med OK'!$C:$C,'Liberdade Med OK'!C83) + COUNTIF('SCV Med OK'!$C:$C,'Liberdade Med OK'!C83) + COUNTIF('Subúrbio Med OK'!$C:$C,'Liberdade Med OK'!C83) + COUNTIF('DVIS Med OK'!$C:$C,'Liberdade Med OK'!C83) + COUNTIF('CR Med OK'!$C:$C,'Liberdade Med OK'!C83) + COUNTIF('CCZ Med OK'!$C:$C,'Liberdade Med OK'!C83) + COUNTIF('DRCA Med OK'!$C:$C,'Liberdade Med OK'!C83) + COUNTIF('SAMU Med OK'!$C:$C,'Liberdade Med OK'!C83) + COUNTIF('ESPS Med OK'!$C:$C,'Liberdade Med OK'!C83) + COUNTIF('LACEM Med OK'!$C:$C,'Liberdade Med OK'!C83)</f>
        <v>0</v>
      </c>
    </row>
    <row r="84" spans="1:15" ht="13.5" customHeight="1">
      <c r="A84" s="15"/>
      <c r="B84" s="61"/>
      <c r="C84" s="69"/>
      <c r="D84" s="61"/>
      <c r="E84" s="61"/>
      <c r="F84" s="42"/>
      <c r="G84" s="110"/>
      <c r="H84" s="14"/>
      <c r="I84" s="59">
        <f t="shared" si="7"/>
        <v>0</v>
      </c>
      <c r="J84" s="39"/>
      <c r="K84" s="107"/>
      <c r="O84" s="1">
        <f>COUNTIF('Sede Med Ok'!$C:$C,'Liberdade Med OK'!C84) + COUNTIF('Barra Med OK'!$C:$C,'Liberdade Med OK'!C84) + COUNTIF('Boca do Rio Med OK'!$C:$C,'Liberdade Med OK'!C84) + COUNTIF('Brotas Med OK'!$C:$C,'Liberdade Med OK'!C84) + COUNTIF('Cabula Med OK'!$C:$C,'Liberdade Med OK'!C84) + COUNTIF('Cajazeiras Med OK'!$C:$C,'Liberdade Med OK'!C84) + COUNTIF('CH Med OK'!$C:$C,'Liberdade Med OK'!C84) + COUNTIF('Itapagipe Med OK'!$C:$C,'Liberdade Med OK'!C84) + COUNTIF('Itapuã Med OK'!$C:$C,'Liberdade Med OK'!C84) + COUNTIF('Pau da Lima Med OK'!$C:$C,'Liberdade Med OK'!C84) + COUNTIF('SCV Med OK'!$C:$C,'Liberdade Med OK'!C84) + COUNTIF('Subúrbio Med OK'!$C:$C,'Liberdade Med OK'!C84) + COUNTIF('DVIS Med OK'!$C:$C,'Liberdade Med OK'!C84) + COUNTIF('CR Med OK'!$C:$C,'Liberdade Med OK'!C84) + COUNTIF('CCZ Med OK'!$C:$C,'Liberdade Med OK'!C84) + COUNTIF('DRCA Med OK'!$C:$C,'Liberdade Med OK'!C84) + COUNTIF('SAMU Med OK'!$C:$C,'Liberdade Med OK'!C84) + COUNTIF('ESPS Med OK'!$C:$C,'Liberdade Med OK'!C84) + COUNTIF('LACEM Med OK'!$C:$C,'Liberdade Med OK'!C84)</f>
        <v>0</v>
      </c>
    </row>
    <row r="85" spans="1:15" ht="13.5" customHeight="1">
      <c r="A85" s="38" t="s">
        <v>697</v>
      </c>
      <c r="B85" s="10"/>
      <c r="C85" s="98"/>
      <c r="D85" s="36"/>
      <c r="E85" s="36"/>
      <c r="F85" s="37"/>
      <c r="G85" s="36"/>
      <c r="H85" s="11">
        <f>SUM(H62:H84)</f>
        <v>22</v>
      </c>
      <c r="I85" s="27">
        <f>SUM(I62:I84)</f>
        <v>5749</v>
      </c>
      <c r="J85" s="35"/>
      <c r="K85" s="70"/>
      <c r="O85" s="1">
        <f>COUNTIF('Sede Med Ok'!$C:$C,'Liberdade Med OK'!C85) + COUNTIF('Barra Med OK'!$C:$C,'Liberdade Med OK'!C85) + COUNTIF('Boca do Rio Med OK'!$C:$C,'Liberdade Med OK'!C85) + COUNTIF('Brotas Med OK'!$C:$C,'Liberdade Med OK'!C85) + COUNTIF('Cabula Med OK'!$C:$C,'Liberdade Med OK'!C85) + COUNTIF('Cajazeiras Med OK'!$C:$C,'Liberdade Med OK'!C85) + COUNTIF('CH Med OK'!$C:$C,'Liberdade Med OK'!C85) + COUNTIF('Itapagipe Med OK'!$C:$C,'Liberdade Med OK'!C85) + COUNTIF('Itapuã Med OK'!$C:$C,'Liberdade Med OK'!C85) + COUNTIF('Pau da Lima Med OK'!$C:$C,'Liberdade Med OK'!C85) + COUNTIF('SCV Med OK'!$C:$C,'Liberdade Med OK'!C85) + COUNTIF('Subúrbio Med OK'!$C:$C,'Liberdade Med OK'!C85) + COUNTIF('DVIS Med OK'!$C:$C,'Liberdade Med OK'!C85) + COUNTIF('CR Med OK'!$C:$C,'Liberdade Med OK'!C85) + COUNTIF('CCZ Med OK'!$C:$C,'Liberdade Med OK'!C85) + COUNTIF('DRCA Med OK'!$C:$C,'Liberdade Med OK'!C85) + COUNTIF('SAMU Med OK'!$C:$C,'Liberdade Med OK'!C85) + COUNTIF('ESPS Med OK'!$C:$C,'Liberdade Med OK'!C85) + COUNTIF('LACEM Med OK'!$C:$C,'Liberdade Med OK'!C85)</f>
        <v>0</v>
      </c>
    </row>
    <row r="86" spans="1:15" ht="13.5" customHeight="1">
      <c r="A86" s="29"/>
      <c r="B86" s="32"/>
      <c r="C86" s="71"/>
      <c r="D86" s="33"/>
      <c r="E86" s="33"/>
      <c r="F86" s="34"/>
      <c r="G86" s="33"/>
      <c r="H86" s="32"/>
      <c r="I86" s="116"/>
      <c r="J86" s="30"/>
      <c r="K86" s="51"/>
      <c r="O86" s="1">
        <f>COUNTIF('Sede Med Ok'!$C:$C,'Liberdade Med OK'!C86) + COUNTIF('Barra Med OK'!$C:$C,'Liberdade Med OK'!C86) + COUNTIF('Boca do Rio Med OK'!$C:$C,'Liberdade Med OK'!C86) + COUNTIF('Brotas Med OK'!$C:$C,'Liberdade Med OK'!C86) + COUNTIF('Cabula Med OK'!$C:$C,'Liberdade Med OK'!C86) + COUNTIF('Cajazeiras Med OK'!$C:$C,'Liberdade Med OK'!C86) + COUNTIF('CH Med OK'!$C:$C,'Liberdade Med OK'!C86) + COUNTIF('Itapagipe Med OK'!$C:$C,'Liberdade Med OK'!C86) + COUNTIF('Itapuã Med OK'!$C:$C,'Liberdade Med OK'!C86) + COUNTIF('Pau da Lima Med OK'!$C:$C,'Liberdade Med OK'!C86) + COUNTIF('SCV Med OK'!$C:$C,'Liberdade Med OK'!C86) + COUNTIF('Subúrbio Med OK'!$C:$C,'Liberdade Med OK'!C86) + COUNTIF('DVIS Med OK'!$C:$C,'Liberdade Med OK'!C86) + COUNTIF('CR Med OK'!$C:$C,'Liberdade Med OK'!C86) + COUNTIF('CCZ Med OK'!$C:$C,'Liberdade Med OK'!C86) + COUNTIF('DRCA Med OK'!$C:$C,'Liberdade Med OK'!C86) + COUNTIF('SAMU Med OK'!$C:$C,'Liberdade Med OK'!C86) + COUNTIF('ESPS Med OK'!$C:$C,'Liberdade Med OK'!C86) + COUNTIF('LACEM Med OK'!$C:$C,'Liberdade Med OK'!C86)</f>
        <v>0</v>
      </c>
    </row>
    <row r="87" spans="1:15" ht="13.5" customHeight="1">
      <c r="A87" s="15" t="s">
        <v>18</v>
      </c>
      <c r="B87" s="61">
        <v>45536</v>
      </c>
      <c r="C87" s="14">
        <v>8156</v>
      </c>
      <c r="D87" s="61">
        <v>45658</v>
      </c>
      <c r="E87" s="61">
        <v>45687</v>
      </c>
      <c r="F87" s="42">
        <f>(E87-D87)+1</f>
        <v>30</v>
      </c>
      <c r="G87" s="110">
        <v>235</v>
      </c>
      <c r="H87" s="14">
        <v>1</v>
      </c>
      <c r="I87" s="59">
        <f>G87/30*H87*F87</f>
        <v>235</v>
      </c>
      <c r="J87" s="53" t="s">
        <v>112</v>
      </c>
      <c r="K87" s="51"/>
      <c r="O87" s="1">
        <f>COUNTIF('Sede Med Ok'!$C:$C,'Liberdade Med OK'!C87) + COUNTIF('Barra Med OK'!$C:$C,'Liberdade Med OK'!C87) + COUNTIF('Boca do Rio Med OK'!$C:$C,'Liberdade Med OK'!C87) + COUNTIF('Brotas Med OK'!$C:$C,'Liberdade Med OK'!C87) + COUNTIF('Cabula Med OK'!$C:$C,'Liberdade Med OK'!C87) + COUNTIF('Cajazeiras Med OK'!$C:$C,'Liberdade Med OK'!C87) + COUNTIF('CH Med OK'!$C:$C,'Liberdade Med OK'!C87) + COUNTIF('Itapagipe Med OK'!$C:$C,'Liberdade Med OK'!C87) + COUNTIF('Itapuã Med OK'!$C:$C,'Liberdade Med OK'!C87) + COUNTIF('Pau da Lima Med OK'!$C:$C,'Liberdade Med OK'!C87) + COUNTIF('SCV Med OK'!$C:$C,'Liberdade Med OK'!C87) + COUNTIF('Subúrbio Med OK'!$C:$C,'Liberdade Med OK'!C87) + COUNTIF('DVIS Med OK'!$C:$C,'Liberdade Med OK'!C87) + COUNTIF('CR Med OK'!$C:$C,'Liberdade Med OK'!C87) + COUNTIF('CCZ Med OK'!$C:$C,'Liberdade Med OK'!C87) + COUNTIF('DRCA Med OK'!$C:$C,'Liberdade Med OK'!C87) + COUNTIF('SAMU Med OK'!$C:$C,'Liberdade Med OK'!C87) + COUNTIF('ESPS Med OK'!$C:$C,'Liberdade Med OK'!C87) + COUNTIF('LACEM Med OK'!$C:$C,'Liberdade Med OK'!C87)</f>
        <v>0</v>
      </c>
    </row>
    <row r="88" spans="1:15" ht="13.5" customHeight="1">
      <c r="A88" s="15" t="s">
        <v>18</v>
      </c>
      <c r="B88" s="61">
        <v>45536</v>
      </c>
      <c r="C88" s="14">
        <v>11974</v>
      </c>
      <c r="D88" s="61">
        <v>45658</v>
      </c>
      <c r="E88" s="61">
        <v>45687</v>
      </c>
      <c r="F88" s="42">
        <f>(E88-D88)+1</f>
        <v>30</v>
      </c>
      <c r="G88" s="110">
        <v>235</v>
      </c>
      <c r="H88" s="14">
        <v>1</v>
      </c>
      <c r="I88" s="59">
        <f>G88/30*H88*F88</f>
        <v>235</v>
      </c>
      <c r="J88" s="53" t="s">
        <v>456</v>
      </c>
      <c r="K88" s="51"/>
      <c r="O88" s="1">
        <f>COUNTIF('Sede Med Ok'!$C:$C,'Liberdade Med OK'!C88) + COUNTIF('Barra Med OK'!$C:$C,'Liberdade Med OK'!C88) + COUNTIF('Boca do Rio Med OK'!$C:$C,'Liberdade Med OK'!C88) + COUNTIF('Brotas Med OK'!$C:$C,'Liberdade Med OK'!C88) + COUNTIF('Cabula Med OK'!$C:$C,'Liberdade Med OK'!C88) + COUNTIF('Cajazeiras Med OK'!$C:$C,'Liberdade Med OK'!C88) + COUNTIF('CH Med OK'!$C:$C,'Liberdade Med OK'!C88) + COUNTIF('Itapagipe Med OK'!$C:$C,'Liberdade Med OK'!C88) + COUNTIF('Itapuã Med OK'!$C:$C,'Liberdade Med OK'!C88) + COUNTIF('Pau da Lima Med OK'!$C:$C,'Liberdade Med OK'!C88) + COUNTIF('SCV Med OK'!$C:$C,'Liberdade Med OK'!C88) + COUNTIF('Subúrbio Med OK'!$C:$C,'Liberdade Med OK'!C88) + COUNTIF('DVIS Med OK'!$C:$C,'Liberdade Med OK'!C88) + COUNTIF('CR Med OK'!$C:$C,'Liberdade Med OK'!C88) + COUNTIF('CCZ Med OK'!$C:$C,'Liberdade Med OK'!C88) + COUNTIF('DRCA Med OK'!$C:$C,'Liberdade Med OK'!C88) + COUNTIF('SAMU Med OK'!$C:$C,'Liberdade Med OK'!C88) + COUNTIF('ESPS Med OK'!$C:$C,'Liberdade Med OK'!C88) + COUNTIF('LACEM Med OK'!$C:$C,'Liberdade Med OK'!C88)</f>
        <v>0</v>
      </c>
    </row>
    <row r="89" spans="1:15" ht="13.5" customHeight="1">
      <c r="A89" s="15" t="s">
        <v>18</v>
      </c>
      <c r="B89" s="61">
        <v>45536</v>
      </c>
      <c r="C89" s="14">
        <v>11964</v>
      </c>
      <c r="D89" s="61">
        <v>45658</v>
      </c>
      <c r="E89" s="61">
        <v>45687</v>
      </c>
      <c r="F89" s="42">
        <f>(E89-D89)+1</f>
        <v>30</v>
      </c>
      <c r="G89" s="110">
        <v>235</v>
      </c>
      <c r="H89" s="14">
        <v>1</v>
      </c>
      <c r="I89" s="59">
        <f>G89/30*H89*F89</f>
        <v>235</v>
      </c>
      <c r="J89" s="53" t="s">
        <v>459</v>
      </c>
      <c r="K89" s="51"/>
      <c r="O89" s="1">
        <f>COUNTIF('Sede Med Ok'!$C:$C,'Liberdade Med OK'!C89) + COUNTIF('Barra Med OK'!$C:$C,'Liberdade Med OK'!C89) + COUNTIF('Boca do Rio Med OK'!$C:$C,'Liberdade Med OK'!C89) + COUNTIF('Brotas Med OK'!$C:$C,'Liberdade Med OK'!C89) + COUNTIF('Cabula Med OK'!$C:$C,'Liberdade Med OK'!C89) + COUNTIF('Cajazeiras Med OK'!$C:$C,'Liberdade Med OK'!C89) + COUNTIF('CH Med OK'!$C:$C,'Liberdade Med OK'!C89) + COUNTIF('Itapagipe Med OK'!$C:$C,'Liberdade Med OK'!C89) + COUNTIF('Itapuã Med OK'!$C:$C,'Liberdade Med OK'!C89) + COUNTIF('Pau da Lima Med OK'!$C:$C,'Liberdade Med OK'!C89) + COUNTIF('SCV Med OK'!$C:$C,'Liberdade Med OK'!C89) + COUNTIF('Subúrbio Med OK'!$C:$C,'Liberdade Med OK'!C89) + COUNTIF('DVIS Med OK'!$C:$C,'Liberdade Med OK'!C89) + COUNTIF('CR Med OK'!$C:$C,'Liberdade Med OK'!C89) + COUNTIF('CCZ Med OK'!$C:$C,'Liberdade Med OK'!C89) + COUNTIF('DRCA Med OK'!$C:$C,'Liberdade Med OK'!C89) + COUNTIF('SAMU Med OK'!$C:$C,'Liberdade Med OK'!C89) + COUNTIF('ESPS Med OK'!$C:$C,'Liberdade Med OK'!C89) + COUNTIF('LACEM Med OK'!$C:$C,'Liberdade Med OK'!C89)</f>
        <v>0</v>
      </c>
    </row>
    <row r="90" spans="1:15" ht="13.5" customHeight="1">
      <c r="A90" s="15" t="s">
        <v>18</v>
      </c>
      <c r="B90" s="61">
        <v>45536</v>
      </c>
      <c r="C90" s="14">
        <v>11961</v>
      </c>
      <c r="D90" s="61">
        <v>45658</v>
      </c>
      <c r="E90" s="61">
        <v>45687</v>
      </c>
      <c r="F90" s="42">
        <f>(E90-D90)+1</f>
        <v>30</v>
      </c>
      <c r="G90" s="110">
        <v>235</v>
      </c>
      <c r="H90" s="14">
        <v>1</v>
      </c>
      <c r="I90" s="59">
        <f>G90/30*H90*F90</f>
        <v>235</v>
      </c>
      <c r="J90" s="53" t="s">
        <v>696</v>
      </c>
      <c r="K90" s="51"/>
      <c r="O90" s="1">
        <f>COUNTIF('Sede Med Ok'!$C:$C,'Liberdade Med OK'!C90) + COUNTIF('Barra Med OK'!$C:$C,'Liberdade Med OK'!C90) + COUNTIF('Boca do Rio Med OK'!$C:$C,'Liberdade Med OK'!C90) + COUNTIF('Brotas Med OK'!$C:$C,'Liberdade Med OK'!C90) + COUNTIF('Cabula Med OK'!$C:$C,'Liberdade Med OK'!C90) + COUNTIF('Cajazeiras Med OK'!$C:$C,'Liberdade Med OK'!C90) + COUNTIF('CH Med OK'!$C:$C,'Liberdade Med OK'!C90) + COUNTIF('Itapagipe Med OK'!$C:$C,'Liberdade Med OK'!C90) + COUNTIF('Itapuã Med OK'!$C:$C,'Liberdade Med OK'!C90) + COUNTIF('Pau da Lima Med OK'!$C:$C,'Liberdade Med OK'!C90) + COUNTIF('SCV Med OK'!$C:$C,'Liberdade Med OK'!C90) + COUNTIF('Subúrbio Med OK'!$C:$C,'Liberdade Med OK'!C90) + COUNTIF('DVIS Med OK'!$C:$C,'Liberdade Med OK'!C90) + COUNTIF('CR Med OK'!$C:$C,'Liberdade Med OK'!C90) + COUNTIF('CCZ Med OK'!$C:$C,'Liberdade Med OK'!C90) + COUNTIF('DRCA Med OK'!$C:$C,'Liberdade Med OK'!C90) + COUNTIF('SAMU Med OK'!$C:$C,'Liberdade Med OK'!C90) + COUNTIF('ESPS Med OK'!$C:$C,'Liberdade Med OK'!C90) + COUNTIF('LACEM Med OK'!$C:$C,'Liberdade Med OK'!C90)</f>
        <v>0</v>
      </c>
    </row>
    <row r="91" spans="1:15" ht="13.5" customHeight="1">
      <c r="A91" s="15"/>
      <c r="B91" s="61"/>
      <c r="C91" s="69"/>
      <c r="D91" s="61"/>
      <c r="E91" s="61"/>
      <c r="F91" s="42"/>
      <c r="G91" s="110"/>
      <c r="H91" s="14"/>
      <c r="I91" s="59">
        <f>G91/30*H91*F91</f>
        <v>0</v>
      </c>
      <c r="J91" s="39"/>
      <c r="K91" s="107"/>
      <c r="O91" s="1">
        <f>COUNTIF('Sede Med Ok'!$C:$C,'Liberdade Med OK'!C91) + COUNTIF('Barra Med OK'!$C:$C,'Liberdade Med OK'!C91) + COUNTIF('Boca do Rio Med OK'!$C:$C,'Liberdade Med OK'!C91) + COUNTIF('Brotas Med OK'!$C:$C,'Liberdade Med OK'!C91) + COUNTIF('Cabula Med OK'!$C:$C,'Liberdade Med OK'!C91) + COUNTIF('Cajazeiras Med OK'!$C:$C,'Liberdade Med OK'!C91) + COUNTIF('CH Med OK'!$C:$C,'Liberdade Med OK'!C91) + COUNTIF('Itapagipe Med OK'!$C:$C,'Liberdade Med OK'!C91) + COUNTIF('Itapuã Med OK'!$C:$C,'Liberdade Med OK'!C91) + COUNTIF('Pau da Lima Med OK'!$C:$C,'Liberdade Med OK'!C91) + COUNTIF('SCV Med OK'!$C:$C,'Liberdade Med OK'!C91) + COUNTIF('Subúrbio Med OK'!$C:$C,'Liberdade Med OK'!C91) + COUNTIF('DVIS Med OK'!$C:$C,'Liberdade Med OK'!C91) + COUNTIF('CR Med OK'!$C:$C,'Liberdade Med OK'!C91) + COUNTIF('CCZ Med OK'!$C:$C,'Liberdade Med OK'!C91) + COUNTIF('DRCA Med OK'!$C:$C,'Liberdade Med OK'!C91) + COUNTIF('SAMU Med OK'!$C:$C,'Liberdade Med OK'!C91) + COUNTIF('ESPS Med OK'!$C:$C,'Liberdade Med OK'!C91) + COUNTIF('LACEM Med OK'!$C:$C,'Liberdade Med OK'!C91)</f>
        <v>0</v>
      </c>
    </row>
    <row r="92" spans="1:15" ht="13.5" customHeight="1">
      <c r="A92" s="38" t="s">
        <v>695</v>
      </c>
      <c r="B92" s="10"/>
      <c r="C92" s="98"/>
      <c r="D92" s="36"/>
      <c r="E92" s="36"/>
      <c r="F92" s="37"/>
      <c r="G92" s="36"/>
      <c r="H92" s="11">
        <f>SUM(H87:H91)</f>
        <v>4</v>
      </c>
      <c r="I92" s="27">
        <f>SUM(I87:I91)</f>
        <v>940</v>
      </c>
      <c r="J92" s="35"/>
      <c r="K92" s="70"/>
      <c r="O92" s="1">
        <f>COUNTIF('Sede Med Ok'!$C:$C,'Liberdade Med OK'!C92) + COUNTIF('Barra Med OK'!$C:$C,'Liberdade Med OK'!C92) + COUNTIF('Boca do Rio Med OK'!$C:$C,'Liberdade Med OK'!C92) + COUNTIF('Brotas Med OK'!$C:$C,'Liberdade Med OK'!C92) + COUNTIF('Cabula Med OK'!$C:$C,'Liberdade Med OK'!C92) + COUNTIF('Cajazeiras Med OK'!$C:$C,'Liberdade Med OK'!C92) + COUNTIF('CH Med OK'!$C:$C,'Liberdade Med OK'!C92) + COUNTIF('Itapagipe Med OK'!$C:$C,'Liberdade Med OK'!C92) + COUNTIF('Itapuã Med OK'!$C:$C,'Liberdade Med OK'!C92) + COUNTIF('Pau da Lima Med OK'!$C:$C,'Liberdade Med OK'!C92) + COUNTIF('SCV Med OK'!$C:$C,'Liberdade Med OK'!C92) + COUNTIF('Subúrbio Med OK'!$C:$C,'Liberdade Med OK'!C92) + COUNTIF('DVIS Med OK'!$C:$C,'Liberdade Med OK'!C92) + COUNTIF('CR Med OK'!$C:$C,'Liberdade Med OK'!C92) + COUNTIF('CCZ Med OK'!$C:$C,'Liberdade Med OK'!C92) + COUNTIF('DRCA Med OK'!$C:$C,'Liberdade Med OK'!C92) + COUNTIF('SAMU Med OK'!$C:$C,'Liberdade Med OK'!C92) + COUNTIF('ESPS Med OK'!$C:$C,'Liberdade Med OK'!C92) + COUNTIF('LACEM Med OK'!$C:$C,'Liberdade Med OK'!C92)</f>
        <v>0</v>
      </c>
    </row>
    <row r="93" spans="1:15" ht="13.5" customHeight="1">
      <c r="A93" s="29"/>
      <c r="B93" s="32"/>
      <c r="C93" s="71"/>
      <c r="D93" s="33"/>
      <c r="E93" s="33"/>
      <c r="F93" s="34"/>
      <c r="G93" s="33"/>
      <c r="H93" s="32"/>
      <c r="I93" s="116"/>
      <c r="J93" s="30"/>
      <c r="K93" s="51"/>
      <c r="O93" s="1">
        <f>COUNTIF('Sede Med Ok'!$C:$C,'Liberdade Med OK'!C93) + COUNTIF('Barra Med OK'!$C:$C,'Liberdade Med OK'!C93) + COUNTIF('Boca do Rio Med OK'!$C:$C,'Liberdade Med OK'!C93) + COUNTIF('Brotas Med OK'!$C:$C,'Liberdade Med OK'!C93) + COUNTIF('Cabula Med OK'!$C:$C,'Liberdade Med OK'!C93) + COUNTIF('Cajazeiras Med OK'!$C:$C,'Liberdade Med OK'!C93) + COUNTIF('CH Med OK'!$C:$C,'Liberdade Med OK'!C93) + COUNTIF('Itapagipe Med OK'!$C:$C,'Liberdade Med OK'!C93) + COUNTIF('Itapuã Med OK'!$C:$C,'Liberdade Med OK'!C93) + COUNTIF('Pau da Lima Med OK'!$C:$C,'Liberdade Med OK'!C93) + COUNTIF('SCV Med OK'!$C:$C,'Liberdade Med OK'!C93) + COUNTIF('Subúrbio Med OK'!$C:$C,'Liberdade Med OK'!C93) + COUNTIF('DVIS Med OK'!$C:$C,'Liberdade Med OK'!C93) + COUNTIF('CR Med OK'!$C:$C,'Liberdade Med OK'!C93) + COUNTIF('CCZ Med OK'!$C:$C,'Liberdade Med OK'!C93) + COUNTIF('DRCA Med OK'!$C:$C,'Liberdade Med OK'!C93) + COUNTIF('SAMU Med OK'!$C:$C,'Liberdade Med OK'!C93) + COUNTIF('ESPS Med OK'!$C:$C,'Liberdade Med OK'!C93) + COUNTIF('LACEM Med OK'!$C:$C,'Liberdade Med OK'!C93)</f>
        <v>0</v>
      </c>
    </row>
    <row r="94" spans="1:15" ht="13.5" customHeight="1">
      <c r="A94" s="15" t="s">
        <v>18</v>
      </c>
      <c r="B94" s="61">
        <v>45536</v>
      </c>
      <c r="C94" s="14">
        <v>12985</v>
      </c>
      <c r="D94" s="61">
        <v>45658</v>
      </c>
      <c r="E94" s="61">
        <v>45687</v>
      </c>
      <c r="F94" s="42">
        <f>(E94-D94)+1</f>
        <v>30</v>
      </c>
      <c r="G94" s="110">
        <v>235</v>
      </c>
      <c r="H94" s="14">
        <v>1</v>
      </c>
      <c r="I94" s="59">
        <f>G94/30*H94*F94</f>
        <v>235</v>
      </c>
      <c r="J94" s="52" t="s">
        <v>694</v>
      </c>
      <c r="K94" s="51"/>
      <c r="O94" s="1">
        <f>COUNTIF('Sede Med Ok'!$C:$C,'Liberdade Med OK'!C94) + COUNTIF('Barra Med OK'!$C:$C,'Liberdade Med OK'!C94) + COUNTIF('Boca do Rio Med OK'!$C:$C,'Liberdade Med OK'!C94) + COUNTIF('Brotas Med OK'!$C:$C,'Liberdade Med OK'!C94) + COUNTIF('Cabula Med OK'!$C:$C,'Liberdade Med OK'!C94) + COUNTIF('Cajazeiras Med OK'!$C:$C,'Liberdade Med OK'!C94) + COUNTIF('CH Med OK'!$C:$C,'Liberdade Med OK'!C94) + COUNTIF('Itapagipe Med OK'!$C:$C,'Liberdade Med OK'!C94) + COUNTIF('Itapuã Med OK'!$C:$C,'Liberdade Med OK'!C94) + COUNTIF('Pau da Lima Med OK'!$C:$C,'Liberdade Med OK'!C94) + COUNTIF('SCV Med OK'!$C:$C,'Liberdade Med OK'!C94) + COUNTIF('Subúrbio Med OK'!$C:$C,'Liberdade Med OK'!C94) + COUNTIF('DVIS Med OK'!$C:$C,'Liberdade Med OK'!C94) + COUNTIF('CR Med OK'!$C:$C,'Liberdade Med OK'!C94) + COUNTIF('CCZ Med OK'!$C:$C,'Liberdade Med OK'!C94) + COUNTIF('DRCA Med OK'!$C:$C,'Liberdade Med OK'!C94) + COUNTIF('SAMU Med OK'!$C:$C,'Liberdade Med OK'!C94) + COUNTIF('ESPS Med OK'!$C:$C,'Liberdade Med OK'!C94) + COUNTIF('LACEM Med OK'!$C:$C,'Liberdade Med OK'!C94)</f>
        <v>0</v>
      </c>
    </row>
    <row r="95" spans="1:15" ht="13.5" customHeight="1">
      <c r="A95" s="15" t="s">
        <v>17</v>
      </c>
      <c r="B95" s="61">
        <v>45536</v>
      </c>
      <c r="C95" s="14">
        <v>12728</v>
      </c>
      <c r="D95" s="61">
        <v>45658</v>
      </c>
      <c r="E95" s="61">
        <v>45687</v>
      </c>
      <c r="F95" s="42">
        <f>(E95-D95)+1</f>
        <v>30</v>
      </c>
      <c r="G95" s="110">
        <v>238</v>
      </c>
      <c r="H95" s="14">
        <v>1</v>
      </c>
      <c r="I95" s="59">
        <f>G95/30*H95*F95</f>
        <v>238</v>
      </c>
      <c r="J95" s="52" t="s">
        <v>141</v>
      </c>
      <c r="K95" s="51"/>
      <c r="O95" s="1">
        <f>COUNTIF('Sede Med Ok'!$C:$C,'Liberdade Med OK'!C95) + COUNTIF('Barra Med OK'!$C:$C,'Liberdade Med OK'!C95) + COUNTIF('Boca do Rio Med OK'!$C:$C,'Liberdade Med OK'!C95) + COUNTIF('Brotas Med OK'!$C:$C,'Liberdade Med OK'!C95) + COUNTIF('Cabula Med OK'!$C:$C,'Liberdade Med OK'!C95) + COUNTIF('Cajazeiras Med OK'!$C:$C,'Liberdade Med OK'!C95) + COUNTIF('CH Med OK'!$C:$C,'Liberdade Med OK'!C95) + COUNTIF('Itapagipe Med OK'!$C:$C,'Liberdade Med OK'!C95) + COUNTIF('Itapuã Med OK'!$C:$C,'Liberdade Med OK'!C95) + COUNTIF('Pau da Lima Med OK'!$C:$C,'Liberdade Med OK'!C95) + COUNTIF('SCV Med OK'!$C:$C,'Liberdade Med OK'!C95) + COUNTIF('Subúrbio Med OK'!$C:$C,'Liberdade Med OK'!C95) + COUNTIF('DVIS Med OK'!$C:$C,'Liberdade Med OK'!C95) + COUNTIF('CR Med OK'!$C:$C,'Liberdade Med OK'!C95) + COUNTIF('CCZ Med OK'!$C:$C,'Liberdade Med OK'!C95) + COUNTIF('DRCA Med OK'!$C:$C,'Liberdade Med OK'!C95) + COUNTIF('SAMU Med OK'!$C:$C,'Liberdade Med OK'!C95) + COUNTIF('ESPS Med OK'!$C:$C,'Liberdade Med OK'!C95) + COUNTIF('LACEM Med OK'!$C:$C,'Liberdade Med OK'!C95)</f>
        <v>0</v>
      </c>
    </row>
    <row r="96" spans="1:15" ht="13.5" customHeight="1">
      <c r="A96" s="15" t="s">
        <v>17</v>
      </c>
      <c r="B96" s="61">
        <v>45536</v>
      </c>
      <c r="C96" s="14">
        <v>12721</v>
      </c>
      <c r="D96" s="61">
        <v>45658</v>
      </c>
      <c r="E96" s="61">
        <v>45687</v>
      </c>
      <c r="F96" s="42">
        <f>(E96-D96)+1</f>
        <v>30</v>
      </c>
      <c r="G96" s="110">
        <v>238</v>
      </c>
      <c r="H96" s="14">
        <v>1</v>
      </c>
      <c r="I96" s="59">
        <f>G96/30*H96*F96</f>
        <v>238</v>
      </c>
      <c r="J96" s="52" t="s">
        <v>141</v>
      </c>
      <c r="K96" s="51"/>
      <c r="O96" s="1">
        <f>COUNTIF('Sede Med Ok'!$C:$C,'Liberdade Med OK'!C96) + COUNTIF('Barra Med OK'!$C:$C,'Liberdade Med OK'!C96) + COUNTIF('Boca do Rio Med OK'!$C:$C,'Liberdade Med OK'!C96) + COUNTIF('Brotas Med OK'!$C:$C,'Liberdade Med OK'!C96) + COUNTIF('Cabula Med OK'!$C:$C,'Liberdade Med OK'!C96) + COUNTIF('Cajazeiras Med OK'!$C:$C,'Liberdade Med OK'!C96) + COUNTIF('CH Med OK'!$C:$C,'Liberdade Med OK'!C96) + COUNTIF('Itapagipe Med OK'!$C:$C,'Liberdade Med OK'!C96) + COUNTIF('Itapuã Med OK'!$C:$C,'Liberdade Med OK'!C96) + COUNTIF('Pau da Lima Med OK'!$C:$C,'Liberdade Med OK'!C96) + COUNTIF('SCV Med OK'!$C:$C,'Liberdade Med OK'!C96) + COUNTIF('Subúrbio Med OK'!$C:$C,'Liberdade Med OK'!C96) + COUNTIF('DVIS Med OK'!$C:$C,'Liberdade Med OK'!C96) + COUNTIF('CR Med OK'!$C:$C,'Liberdade Med OK'!C96) + COUNTIF('CCZ Med OK'!$C:$C,'Liberdade Med OK'!C96) + COUNTIF('DRCA Med OK'!$C:$C,'Liberdade Med OK'!C96) + COUNTIF('SAMU Med OK'!$C:$C,'Liberdade Med OK'!C96) + COUNTIF('ESPS Med OK'!$C:$C,'Liberdade Med OK'!C96) + COUNTIF('LACEM Med OK'!$C:$C,'Liberdade Med OK'!C96)</f>
        <v>0</v>
      </c>
    </row>
    <row r="97" spans="1:15" ht="13.5" customHeight="1">
      <c r="A97" s="15"/>
      <c r="B97" s="61"/>
      <c r="C97" s="69"/>
      <c r="D97" s="61"/>
      <c r="E97" s="61"/>
      <c r="F97" s="42"/>
      <c r="G97" s="110"/>
      <c r="H97" s="14"/>
      <c r="I97" s="59">
        <f>G97/30*H97*F97</f>
        <v>0</v>
      </c>
      <c r="J97" s="39"/>
      <c r="K97" s="107"/>
      <c r="O97" s="1">
        <f>COUNTIF('Sede Med Ok'!$C:$C,'Liberdade Med OK'!C97) + COUNTIF('Barra Med OK'!$C:$C,'Liberdade Med OK'!C97) + COUNTIF('Boca do Rio Med OK'!$C:$C,'Liberdade Med OK'!C97) + COUNTIF('Brotas Med OK'!$C:$C,'Liberdade Med OK'!C97) + COUNTIF('Cabula Med OK'!$C:$C,'Liberdade Med OK'!C97) + COUNTIF('Cajazeiras Med OK'!$C:$C,'Liberdade Med OK'!C97) + COUNTIF('CH Med OK'!$C:$C,'Liberdade Med OK'!C97) + COUNTIF('Itapagipe Med OK'!$C:$C,'Liberdade Med OK'!C97) + COUNTIF('Itapuã Med OK'!$C:$C,'Liberdade Med OK'!C97) + COUNTIF('Pau da Lima Med OK'!$C:$C,'Liberdade Med OK'!C97) + COUNTIF('SCV Med OK'!$C:$C,'Liberdade Med OK'!C97) + COUNTIF('Subúrbio Med OK'!$C:$C,'Liberdade Med OK'!C97) + COUNTIF('DVIS Med OK'!$C:$C,'Liberdade Med OK'!C97) + COUNTIF('CR Med OK'!$C:$C,'Liberdade Med OK'!C97) + COUNTIF('CCZ Med OK'!$C:$C,'Liberdade Med OK'!C97) + COUNTIF('DRCA Med OK'!$C:$C,'Liberdade Med OK'!C97) + COUNTIF('SAMU Med OK'!$C:$C,'Liberdade Med OK'!C97) + COUNTIF('ESPS Med OK'!$C:$C,'Liberdade Med OK'!C97) + COUNTIF('LACEM Med OK'!$C:$C,'Liberdade Med OK'!C97)</f>
        <v>0</v>
      </c>
    </row>
    <row r="98" spans="1:15" ht="13.5" customHeight="1">
      <c r="A98" s="38" t="s">
        <v>693</v>
      </c>
      <c r="B98" s="10"/>
      <c r="C98" s="98"/>
      <c r="D98" s="36"/>
      <c r="E98" s="36"/>
      <c r="F98" s="37"/>
      <c r="G98" s="36"/>
      <c r="H98" s="11">
        <f>SUM(H94:H97)</f>
        <v>3</v>
      </c>
      <c r="I98" s="27">
        <f>SUM(I94:I97)</f>
        <v>711</v>
      </c>
      <c r="J98" s="35"/>
      <c r="K98" s="70"/>
      <c r="O98" s="1">
        <f>COUNTIF('Sede Med Ok'!$C:$C,'Liberdade Med OK'!C98) + COUNTIF('Barra Med OK'!$C:$C,'Liberdade Med OK'!C98) + COUNTIF('Boca do Rio Med OK'!$C:$C,'Liberdade Med OK'!C98) + COUNTIF('Brotas Med OK'!$C:$C,'Liberdade Med OK'!C98) + COUNTIF('Cabula Med OK'!$C:$C,'Liberdade Med OK'!C98) + COUNTIF('Cajazeiras Med OK'!$C:$C,'Liberdade Med OK'!C98) + COUNTIF('CH Med OK'!$C:$C,'Liberdade Med OK'!C98) + COUNTIF('Itapagipe Med OK'!$C:$C,'Liberdade Med OK'!C98) + COUNTIF('Itapuã Med OK'!$C:$C,'Liberdade Med OK'!C98) + COUNTIF('Pau da Lima Med OK'!$C:$C,'Liberdade Med OK'!C98) + COUNTIF('SCV Med OK'!$C:$C,'Liberdade Med OK'!C98) + COUNTIF('Subúrbio Med OK'!$C:$C,'Liberdade Med OK'!C98) + COUNTIF('DVIS Med OK'!$C:$C,'Liberdade Med OK'!C98) + COUNTIF('CR Med OK'!$C:$C,'Liberdade Med OK'!C98) + COUNTIF('CCZ Med OK'!$C:$C,'Liberdade Med OK'!C98) + COUNTIF('DRCA Med OK'!$C:$C,'Liberdade Med OK'!C98) + COUNTIF('SAMU Med OK'!$C:$C,'Liberdade Med OK'!C98) + COUNTIF('ESPS Med OK'!$C:$C,'Liberdade Med OK'!C98) + COUNTIF('LACEM Med OK'!$C:$C,'Liberdade Med OK'!C98)</f>
        <v>0</v>
      </c>
    </row>
    <row r="99" spans="1:15" ht="13.5" customHeight="1">
      <c r="A99" s="29"/>
      <c r="B99" s="32"/>
      <c r="C99" s="71"/>
      <c r="D99" s="33"/>
      <c r="E99" s="33"/>
      <c r="F99" s="34"/>
      <c r="G99" s="33"/>
      <c r="H99" s="32"/>
      <c r="I99" s="116"/>
      <c r="J99" s="30"/>
      <c r="K99" s="51"/>
      <c r="O99" s="1">
        <f>COUNTIF('Sede Med Ok'!$C:$C,'Liberdade Med OK'!C99) + COUNTIF('Barra Med OK'!$C:$C,'Liberdade Med OK'!C99) + COUNTIF('Boca do Rio Med OK'!$C:$C,'Liberdade Med OK'!C99) + COUNTIF('Brotas Med OK'!$C:$C,'Liberdade Med OK'!C99) + COUNTIF('Cabula Med OK'!$C:$C,'Liberdade Med OK'!C99) + COUNTIF('Cajazeiras Med OK'!$C:$C,'Liberdade Med OK'!C99) + COUNTIF('CH Med OK'!$C:$C,'Liberdade Med OK'!C99) + COUNTIF('Itapagipe Med OK'!$C:$C,'Liberdade Med OK'!C99) + COUNTIF('Itapuã Med OK'!$C:$C,'Liberdade Med OK'!C99) + COUNTIF('Pau da Lima Med OK'!$C:$C,'Liberdade Med OK'!C99) + COUNTIF('SCV Med OK'!$C:$C,'Liberdade Med OK'!C99) + COUNTIF('Subúrbio Med OK'!$C:$C,'Liberdade Med OK'!C99) + COUNTIF('DVIS Med OK'!$C:$C,'Liberdade Med OK'!C99) + COUNTIF('CR Med OK'!$C:$C,'Liberdade Med OK'!C99) + COUNTIF('CCZ Med OK'!$C:$C,'Liberdade Med OK'!C99) + COUNTIF('DRCA Med OK'!$C:$C,'Liberdade Med OK'!C99) + COUNTIF('SAMU Med OK'!$C:$C,'Liberdade Med OK'!C99) + COUNTIF('ESPS Med OK'!$C:$C,'Liberdade Med OK'!C99) + COUNTIF('LACEM Med OK'!$C:$C,'Liberdade Med OK'!C99)</f>
        <v>0</v>
      </c>
    </row>
    <row r="100" spans="1:15" ht="13.5" customHeight="1">
      <c r="A100" s="15" t="s">
        <v>18</v>
      </c>
      <c r="B100" s="61">
        <v>45536</v>
      </c>
      <c r="C100" s="14">
        <v>13330</v>
      </c>
      <c r="D100" s="61">
        <v>45658</v>
      </c>
      <c r="E100" s="61">
        <v>45687</v>
      </c>
      <c r="F100" s="42">
        <f t="shared" ref="F100:F121" si="8">(E100-D100)+1</f>
        <v>30</v>
      </c>
      <c r="G100" s="110">
        <v>235</v>
      </c>
      <c r="H100" s="14">
        <v>1</v>
      </c>
      <c r="I100" s="59">
        <f t="shared" ref="I100:I122" si="9">G100/30*H100*F100</f>
        <v>235</v>
      </c>
      <c r="J100" s="52" t="s">
        <v>692</v>
      </c>
      <c r="K100" s="51"/>
      <c r="O100" s="1">
        <f>COUNTIF('Sede Med Ok'!$C:$C,'Liberdade Med OK'!C100) + COUNTIF('Barra Med OK'!$C:$C,'Liberdade Med OK'!C100) + COUNTIF('Boca do Rio Med OK'!$C:$C,'Liberdade Med OK'!C100) + COUNTIF('Brotas Med OK'!$C:$C,'Liberdade Med OK'!C100) + COUNTIF('Cabula Med OK'!$C:$C,'Liberdade Med OK'!C100) + COUNTIF('Cajazeiras Med OK'!$C:$C,'Liberdade Med OK'!C100) + COUNTIF('CH Med OK'!$C:$C,'Liberdade Med OK'!C100) + COUNTIF('Itapagipe Med OK'!$C:$C,'Liberdade Med OK'!C100) + COUNTIF('Itapuã Med OK'!$C:$C,'Liberdade Med OK'!C100) + COUNTIF('Pau da Lima Med OK'!$C:$C,'Liberdade Med OK'!C100) + COUNTIF('SCV Med OK'!$C:$C,'Liberdade Med OK'!C100) + COUNTIF('Subúrbio Med OK'!$C:$C,'Liberdade Med OK'!C100) + COUNTIF('DVIS Med OK'!$C:$C,'Liberdade Med OK'!C100) + COUNTIF('CR Med OK'!$C:$C,'Liberdade Med OK'!C100) + COUNTIF('CCZ Med OK'!$C:$C,'Liberdade Med OK'!C100) + COUNTIF('DRCA Med OK'!$C:$C,'Liberdade Med OK'!C100) + COUNTIF('SAMU Med OK'!$C:$C,'Liberdade Med OK'!C100) + COUNTIF('ESPS Med OK'!$C:$C,'Liberdade Med OK'!C100) + COUNTIF('LACEM Med OK'!$C:$C,'Liberdade Med OK'!C100)</f>
        <v>0</v>
      </c>
    </row>
    <row r="101" spans="1:15" ht="13.5" customHeight="1">
      <c r="A101" s="15" t="s">
        <v>18</v>
      </c>
      <c r="B101" s="61">
        <v>45536</v>
      </c>
      <c r="C101" s="14">
        <v>13336</v>
      </c>
      <c r="D101" s="61">
        <v>45658</v>
      </c>
      <c r="E101" s="61">
        <v>45687</v>
      </c>
      <c r="F101" s="42">
        <f t="shared" si="8"/>
        <v>30</v>
      </c>
      <c r="G101" s="110">
        <v>235</v>
      </c>
      <c r="H101" s="14">
        <v>1</v>
      </c>
      <c r="I101" s="59">
        <f t="shared" si="9"/>
        <v>235</v>
      </c>
      <c r="J101" s="52" t="s">
        <v>691</v>
      </c>
      <c r="K101" s="51"/>
      <c r="O101" s="1">
        <f>COUNTIF('Sede Med Ok'!$C:$C,'Liberdade Med OK'!C101) + COUNTIF('Barra Med OK'!$C:$C,'Liberdade Med OK'!C101) + COUNTIF('Boca do Rio Med OK'!$C:$C,'Liberdade Med OK'!C101) + COUNTIF('Brotas Med OK'!$C:$C,'Liberdade Med OK'!C101) + COUNTIF('Cabula Med OK'!$C:$C,'Liberdade Med OK'!C101) + COUNTIF('Cajazeiras Med OK'!$C:$C,'Liberdade Med OK'!C101) + COUNTIF('CH Med OK'!$C:$C,'Liberdade Med OK'!C101) + COUNTIF('Itapagipe Med OK'!$C:$C,'Liberdade Med OK'!C101) + COUNTIF('Itapuã Med OK'!$C:$C,'Liberdade Med OK'!C101) + COUNTIF('Pau da Lima Med OK'!$C:$C,'Liberdade Med OK'!C101) + COUNTIF('SCV Med OK'!$C:$C,'Liberdade Med OK'!C101) + COUNTIF('Subúrbio Med OK'!$C:$C,'Liberdade Med OK'!C101) + COUNTIF('DVIS Med OK'!$C:$C,'Liberdade Med OK'!C101) + COUNTIF('CR Med OK'!$C:$C,'Liberdade Med OK'!C101) + COUNTIF('CCZ Med OK'!$C:$C,'Liberdade Med OK'!C101) + COUNTIF('DRCA Med OK'!$C:$C,'Liberdade Med OK'!C101) + COUNTIF('SAMU Med OK'!$C:$C,'Liberdade Med OK'!C101) + COUNTIF('ESPS Med OK'!$C:$C,'Liberdade Med OK'!C101) + COUNTIF('LACEM Med OK'!$C:$C,'Liberdade Med OK'!C101)</f>
        <v>0</v>
      </c>
    </row>
    <row r="102" spans="1:15" ht="13.5" customHeight="1">
      <c r="A102" s="15" t="s">
        <v>18</v>
      </c>
      <c r="B102" s="61">
        <v>45536</v>
      </c>
      <c r="C102" s="14">
        <v>13329</v>
      </c>
      <c r="D102" s="61">
        <v>45658</v>
      </c>
      <c r="E102" s="61">
        <v>45687</v>
      </c>
      <c r="F102" s="42">
        <f t="shared" si="8"/>
        <v>30</v>
      </c>
      <c r="G102" s="110">
        <v>235</v>
      </c>
      <c r="H102" s="14">
        <v>1</v>
      </c>
      <c r="I102" s="59">
        <f t="shared" si="9"/>
        <v>235</v>
      </c>
      <c r="J102" s="52" t="s">
        <v>690</v>
      </c>
      <c r="K102" s="51"/>
      <c r="O102" s="1">
        <f>COUNTIF('Sede Med Ok'!$C:$C,'Liberdade Med OK'!C102) + COUNTIF('Barra Med OK'!$C:$C,'Liberdade Med OK'!C102) + COUNTIF('Boca do Rio Med OK'!$C:$C,'Liberdade Med OK'!C102) + COUNTIF('Brotas Med OK'!$C:$C,'Liberdade Med OK'!C102) + COUNTIF('Cabula Med OK'!$C:$C,'Liberdade Med OK'!C102) + COUNTIF('Cajazeiras Med OK'!$C:$C,'Liberdade Med OK'!C102) + COUNTIF('CH Med OK'!$C:$C,'Liberdade Med OK'!C102) + COUNTIF('Itapagipe Med OK'!$C:$C,'Liberdade Med OK'!C102) + COUNTIF('Itapuã Med OK'!$C:$C,'Liberdade Med OK'!C102) + COUNTIF('Pau da Lima Med OK'!$C:$C,'Liberdade Med OK'!C102) + COUNTIF('SCV Med OK'!$C:$C,'Liberdade Med OK'!C102) + COUNTIF('Subúrbio Med OK'!$C:$C,'Liberdade Med OK'!C102) + COUNTIF('DVIS Med OK'!$C:$C,'Liberdade Med OK'!C102) + COUNTIF('CR Med OK'!$C:$C,'Liberdade Med OK'!C102) + COUNTIF('CCZ Med OK'!$C:$C,'Liberdade Med OK'!C102) + COUNTIF('DRCA Med OK'!$C:$C,'Liberdade Med OK'!C102) + COUNTIF('SAMU Med OK'!$C:$C,'Liberdade Med OK'!C102) + COUNTIF('ESPS Med OK'!$C:$C,'Liberdade Med OK'!C102) + COUNTIF('LACEM Med OK'!$C:$C,'Liberdade Med OK'!C102)</f>
        <v>0</v>
      </c>
    </row>
    <row r="103" spans="1:15" ht="13.5" customHeight="1">
      <c r="A103" s="15" t="s">
        <v>18</v>
      </c>
      <c r="B103" s="61">
        <v>45536</v>
      </c>
      <c r="C103" s="14">
        <v>13334</v>
      </c>
      <c r="D103" s="61">
        <v>45658</v>
      </c>
      <c r="E103" s="61">
        <v>45687</v>
      </c>
      <c r="F103" s="42">
        <f t="shared" si="8"/>
        <v>30</v>
      </c>
      <c r="G103" s="110">
        <v>235</v>
      </c>
      <c r="H103" s="14">
        <v>1</v>
      </c>
      <c r="I103" s="59">
        <f t="shared" si="9"/>
        <v>235</v>
      </c>
      <c r="J103" s="52" t="s">
        <v>689</v>
      </c>
      <c r="K103" s="51"/>
      <c r="O103" s="1">
        <f>COUNTIF('Sede Med Ok'!$C:$C,'Liberdade Med OK'!C103) + COUNTIF('Barra Med OK'!$C:$C,'Liberdade Med OK'!C103) + COUNTIF('Boca do Rio Med OK'!$C:$C,'Liberdade Med OK'!C103) + COUNTIF('Brotas Med OK'!$C:$C,'Liberdade Med OK'!C103) + COUNTIF('Cabula Med OK'!$C:$C,'Liberdade Med OK'!C103) + COUNTIF('Cajazeiras Med OK'!$C:$C,'Liberdade Med OK'!C103) + COUNTIF('CH Med OK'!$C:$C,'Liberdade Med OK'!C103) + COUNTIF('Itapagipe Med OK'!$C:$C,'Liberdade Med OK'!C103) + COUNTIF('Itapuã Med OK'!$C:$C,'Liberdade Med OK'!C103) + COUNTIF('Pau da Lima Med OK'!$C:$C,'Liberdade Med OK'!C103) + COUNTIF('SCV Med OK'!$C:$C,'Liberdade Med OK'!C103) + COUNTIF('Subúrbio Med OK'!$C:$C,'Liberdade Med OK'!C103) + COUNTIF('DVIS Med OK'!$C:$C,'Liberdade Med OK'!C103) + COUNTIF('CR Med OK'!$C:$C,'Liberdade Med OK'!C103) + COUNTIF('CCZ Med OK'!$C:$C,'Liberdade Med OK'!C103) + COUNTIF('DRCA Med OK'!$C:$C,'Liberdade Med OK'!C103) + COUNTIF('SAMU Med OK'!$C:$C,'Liberdade Med OK'!C103) + COUNTIF('ESPS Med OK'!$C:$C,'Liberdade Med OK'!C103) + COUNTIF('LACEM Med OK'!$C:$C,'Liberdade Med OK'!C103)</f>
        <v>0</v>
      </c>
    </row>
    <row r="104" spans="1:15" ht="13.5" customHeight="1">
      <c r="A104" s="15" t="s">
        <v>18</v>
      </c>
      <c r="B104" s="61">
        <v>45536</v>
      </c>
      <c r="C104" s="14">
        <v>13358</v>
      </c>
      <c r="D104" s="61">
        <v>45658</v>
      </c>
      <c r="E104" s="61">
        <v>45687</v>
      </c>
      <c r="F104" s="42">
        <f t="shared" si="8"/>
        <v>30</v>
      </c>
      <c r="G104" s="110">
        <v>235</v>
      </c>
      <c r="H104" s="14">
        <v>1</v>
      </c>
      <c r="I104" s="59">
        <f t="shared" si="9"/>
        <v>235</v>
      </c>
      <c r="J104" s="52" t="s">
        <v>688</v>
      </c>
      <c r="K104" s="51"/>
      <c r="O104" s="1">
        <f>COUNTIF('Sede Med Ok'!$C:$C,'Liberdade Med OK'!C104) + COUNTIF('Barra Med OK'!$C:$C,'Liberdade Med OK'!C104) + COUNTIF('Boca do Rio Med OK'!$C:$C,'Liberdade Med OK'!C104) + COUNTIF('Brotas Med OK'!$C:$C,'Liberdade Med OK'!C104) + COUNTIF('Cabula Med OK'!$C:$C,'Liberdade Med OK'!C104) + COUNTIF('Cajazeiras Med OK'!$C:$C,'Liberdade Med OK'!C104) + COUNTIF('CH Med OK'!$C:$C,'Liberdade Med OK'!C104) + COUNTIF('Itapagipe Med OK'!$C:$C,'Liberdade Med OK'!C104) + COUNTIF('Itapuã Med OK'!$C:$C,'Liberdade Med OK'!C104) + COUNTIF('Pau da Lima Med OK'!$C:$C,'Liberdade Med OK'!C104) + COUNTIF('SCV Med OK'!$C:$C,'Liberdade Med OK'!C104) + COUNTIF('Subúrbio Med OK'!$C:$C,'Liberdade Med OK'!C104) + COUNTIF('DVIS Med OK'!$C:$C,'Liberdade Med OK'!C104) + COUNTIF('CR Med OK'!$C:$C,'Liberdade Med OK'!C104) + COUNTIF('CCZ Med OK'!$C:$C,'Liberdade Med OK'!C104) + COUNTIF('DRCA Med OK'!$C:$C,'Liberdade Med OK'!C104) + COUNTIF('SAMU Med OK'!$C:$C,'Liberdade Med OK'!C104) + COUNTIF('ESPS Med OK'!$C:$C,'Liberdade Med OK'!C104) + COUNTIF('LACEM Med OK'!$C:$C,'Liberdade Med OK'!C104)</f>
        <v>0</v>
      </c>
    </row>
    <row r="105" spans="1:15" ht="13.5" customHeight="1">
      <c r="A105" s="15" t="s">
        <v>18</v>
      </c>
      <c r="B105" s="61">
        <v>45536</v>
      </c>
      <c r="C105" s="14">
        <v>13343</v>
      </c>
      <c r="D105" s="61">
        <v>45658</v>
      </c>
      <c r="E105" s="61">
        <v>45687</v>
      </c>
      <c r="F105" s="42">
        <f t="shared" si="8"/>
        <v>30</v>
      </c>
      <c r="G105" s="110">
        <v>235</v>
      </c>
      <c r="H105" s="14">
        <v>1</v>
      </c>
      <c r="I105" s="59">
        <f t="shared" si="9"/>
        <v>235</v>
      </c>
      <c r="J105" s="52" t="s">
        <v>687</v>
      </c>
      <c r="K105" s="51"/>
      <c r="O105" s="1">
        <f>COUNTIF('Sede Med Ok'!$C:$C,'Liberdade Med OK'!C105) + COUNTIF('Barra Med OK'!$C:$C,'Liberdade Med OK'!C105) + COUNTIF('Boca do Rio Med OK'!$C:$C,'Liberdade Med OK'!C105) + COUNTIF('Brotas Med OK'!$C:$C,'Liberdade Med OK'!C105) + COUNTIF('Cabula Med OK'!$C:$C,'Liberdade Med OK'!C105) + COUNTIF('Cajazeiras Med OK'!$C:$C,'Liberdade Med OK'!C105) + COUNTIF('CH Med OK'!$C:$C,'Liberdade Med OK'!C105) + COUNTIF('Itapagipe Med OK'!$C:$C,'Liberdade Med OK'!C105) + COUNTIF('Itapuã Med OK'!$C:$C,'Liberdade Med OK'!C105) + COUNTIF('Pau da Lima Med OK'!$C:$C,'Liberdade Med OK'!C105) + COUNTIF('SCV Med OK'!$C:$C,'Liberdade Med OK'!C105) + COUNTIF('Subúrbio Med OK'!$C:$C,'Liberdade Med OK'!C105) + COUNTIF('DVIS Med OK'!$C:$C,'Liberdade Med OK'!C105) + COUNTIF('CR Med OK'!$C:$C,'Liberdade Med OK'!C105) + COUNTIF('CCZ Med OK'!$C:$C,'Liberdade Med OK'!C105) + COUNTIF('DRCA Med OK'!$C:$C,'Liberdade Med OK'!C105) + COUNTIF('SAMU Med OK'!$C:$C,'Liberdade Med OK'!C105) + COUNTIF('ESPS Med OK'!$C:$C,'Liberdade Med OK'!C105) + COUNTIF('LACEM Med OK'!$C:$C,'Liberdade Med OK'!C105)</f>
        <v>0</v>
      </c>
    </row>
    <row r="106" spans="1:15" ht="13.5" customHeight="1">
      <c r="A106" s="15" t="s">
        <v>18</v>
      </c>
      <c r="B106" s="61">
        <v>45536</v>
      </c>
      <c r="C106" s="14">
        <v>13331</v>
      </c>
      <c r="D106" s="61">
        <v>45658</v>
      </c>
      <c r="E106" s="61">
        <v>45687</v>
      </c>
      <c r="F106" s="42">
        <f t="shared" si="8"/>
        <v>30</v>
      </c>
      <c r="G106" s="110">
        <v>235</v>
      </c>
      <c r="H106" s="14">
        <v>1</v>
      </c>
      <c r="I106" s="59">
        <f t="shared" si="9"/>
        <v>235</v>
      </c>
      <c r="J106" s="52" t="s">
        <v>686</v>
      </c>
      <c r="K106" s="51"/>
      <c r="O106" s="1">
        <f>COUNTIF('Sede Med Ok'!$C:$C,'Liberdade Med OK'!C106) + COUNTIF('Barra Med OK'!$C:$C,'Liberdade Med OK'!C106) + COUNTIF('Boca do Rio Med OK'!$C:$C,'Liberdade Med OK'!C106) + COUNTIF('Brotas Med OK'!$C:$C,'Liberdade Med OK'!C106) + COUNTIF('Cabula Med OK'!$C:$C,'Liberdade Med OK'!C106) + COUNTIF('Cajazeiras Med OK'!$C:$C,'Liberdade Med OK'!C106) + COUNTIF('CH Med OK'!$C:$C,'Liberdade Med OK'!C106) + COUNTIF('Itapagipe Med OK'!$C:$C,'Liberdade Med OK'!C106) + COUNTIF('Itapuã Med OK'!$C:$C,'Liberdade Med OK'!C106) + COUNTIF('Pau da Lima Med OK'!$C:$C,'Liberdade Med OK'!C106) + COUNTIF('SCV Med OK'!$C:$C,'Liberdade Med OK'!C106) + COUNTIF('Subúrbio Med OK'!$C:$C,'Liberdade Med OK'!C106) + COUNTIF('DVIS Med OK'!$C:$C,'Liberdade Med OK'!C106) + COUNTIF('CR Med OK'!$C:$C,'Liberdade Med OK'!C106) + COUNTIF('CCZ Med OK'!$C:$C,'Liberdade Med OK'!C106) + COUNTIF('DRCA Med OK'!$C:$C,'Liberdade Med OK'!C106) + COUNTIF('SAMU Med OK'!$C:$C,'Liberdade Med OK'!C106) + COUNTIF('ESPS Med OK'!$C:$C,'Liberdade Med OK'!C106) + COUNTIF('LACEM Med OK'!$C:$C,'Liberdade Med OK'!C106)</f>
        <v>0</v>
      </c>
    </row>
    <row r="107" spans="1:15" ht="13.5" customHeight="1">
      <c r="A107" s="15" t="s">
        <v>18</v>
      </c>
      <c r="B107" s="61">
        <v>45536</v>
      </c>
      <c r="C107" s="14">
        <v>13339</v>
      </c>
      <c r="D107" s="61">
        <v>45658</v>
      </c>
      <c r="E107" s="61">
        <v>45687</v>
      </c>
      <c r="F107" s="42">
        <f t="shared" si="8"/>
        <v>30</v>
      </c>
      <c r="G107" s="110">
        <v>235</v>
      </c>
      <c r="H107" s="14">
        <v>1</v>
      </c>
      <c r="I107" s="59">
        <f t="shared" si="9"/>
        <v>235</v>
      </c>
      <c r="J107" s="52" t="s">
        <v>685</v>
      </c>
      <c r="K107" s="51"/>
      <c r="O107" s="1">
        <f>COUNTIF('Sede Med Ok'!$C:$C,'Liberdade Med OK'!C107) + COUNTIF('Barra Med OK'!$C:$C,'Liberdade Med OK'!C107) + COUNTIF('Boca do Rio Med OK'!$C:$C,'Liberdade Med OK'!C107) + COUNTIF('Brotas Med OK'!$C:$C,'Liberdade Med OK'!C107) + COUNTIF('Cabula Med OK'!$C:$C,'Liberdade Med OK'!C107) + COUNTIF('Cajazeiras Med OK'!$C:$C,'Liberdade Med OK'!C107) + COUNTIF('CH Med OK'!$C:$C,'Liberdade Med OK'!C107) + COUNTIF('Itapagipe Med OK'!$C:$C,'Liberdade Med OK'!C107) + COUNTIF('Itapuã Med OK'!$C:$C,'Liberdade Med OK'!C107) + COUNTIF('Pau da Lima Med OK'!$C:$C,'Liberdade Med OK'!C107) + COUNTIF('SCV Med OK'!$C:$C,'Liberdade Med OK'!C107) + COUNTIF('Subúrbio Med OK'!$C:$C,'Liberdade Med OK'!C107) + COUNTIF('DVIS Med OK'!$C:$C,'Liberdade Med OK'!C107) + COUNTIF('CR Med OK'!$C:$C,'Liberdade Med OK'!C107) + COUNTIF('CCZ Med OK'!$C:$C,'Liberdade Med OK'!C107) + COUNTIF('DRCA Med OK'!$C:$C,'Liberdade Med OK'!C107) + COUNTIF('SAMU Med OK'!$C:$C,'Liberdade Med OK'!C107) + COUNTIF('ESPS Med OK'!$C:$C,'Liberdade Med OK'!C107) + COUNTIF('LACEM Med OK'!$C:$C,'Liberdade Med OK'!C107)</f>
        <v>0</v>
      </c>
    </row>
    <row r="108" spans="1:15" ht="13.5" customHeight="1">
      <c r="A108" s="15" t="s">
        <v>18</v>
      </c>
      <c r="B108" s="61">
        <v>45536</v>
      </c>
      <c r="C108" s="14">
        <v>13349</v>
      </c>
      <c r="D108" s="61">
        <v>45658</v>
      </c>
      <c r="E108" s="61">
        <v>45687</v>
      </c>
      <c r="F108" s="42">
        <f t="shared" si="8"/>
        <v>30</v>
      </c>
      <c r="G108" s="110">
        <v>235</v>
      </c>
      <c r="H108" s="14">
        <v>1</v>
      </c>
      <c r="I108" s="59">
        <f t="shared" si="9"/>
        <v>235</v>
      </c>
      <c r="J108" s="52" t="s">
        <v>684</v>
      </c>
      <c r="K108" s="51"/>
      <c r="O108" s="1">
        <f>COUNTIF('Sede Med Ok'!$C:$C,'Liberdade Med OK'!C108) + COUNTIF('Barra Med OK'!$C:$C,'Liberdade Med OK'!C108) + COUNTIF('Boca do Rio Med OK'!$C:$C,'Liberdade Med OK'!C108) + COUNTIF('Brotas Med OK'!$C:$C,'Liberdade Med OK'!C108) + COUNTIF('Cabula Med OK'!$C:$C,'Liberdade Med OK'!C108) + COUNTIF('Cajazeiras Med OK'!$C:$C,'Liberdade Med OK'!C108) + COUNTIF('CH Med OK'!$C:$C,'Liberdade Med OK'!C108) + COUNTIF('Itapagipe Med OK'!$C:$C,'Liberdade Med OK'!C108) + COUNTIF('Itapuã Med OK'!$C:$C,'Liberdade Med OK'!C108) + COUNTIF('Pau da Lima Med OK'!$C:$C,'Liberdade Med OK'!C108) + COUNTIF('SCV Med OK'!$C:$C,'Liberdade Med OK'!C108) + COUNTIF('Subúrbio Med OK'!$C:$C,'Liberdade Med OK'!C108) + COUNTIF('DVIS Med OK'!$C:$C,'Liberdade Med OK'!C108) + COUNTIF('CR Med OK'!$C:$C,'Liberdade Med OK'!C108) + COUNTIF('CCZ Med OK'!$C:$C,'Liberdade Med OK'!C108) + COUNTIF('DRCA Med OK'!$C:$C,'Liberdade Med OK'!C108) + COUNTIF('SAMU Med OK'!$C:$C,'Liberdade Med OK'!C108) + COUNTIF('ESPS Med OK'!$C:$C,'Liberdade Med OK'!C108) + COUNTIF('LACEM Med OK'!$C:$C,'Liberdade Med OK'!C108)</f>
        <v>0</v>
      </c>
    </row>
    <row r="109" spans="1:15" ht="13.5" customHeight="1">
      <c r="A109" s="15" t="s">
        <v>18</v>
      </c>
      <c r="B109" s="61">
        <v>45536</v>
      </c>
      <c r="C109" s="14">
        <v>12691</v>
      </c>
      <c r="D109" s="61">
        <v>45658</v>
      </c>
      <c r="E109" s="61">
        <v>45687</v>
      </c>
      <c r="F109" s="42">
        <f t="shared" si="8"/>
        <v>30</v>
      </c>
      <c r="G109" s="110">
        <v>235</v>
      </c>
      <c r="H109" s="14">
        <v>1</v>
      </c>
      <c r="I109" s="59">
        <f t="shared" si="9"/>
        <v>235</v>
      </c>
      <c r="J109" s="52" t="s">
        <v>683</v>
      </c>
      <c r="K109" s="51"/>
      <c r="O109" s="1">
        <f>COUNTIF('Sede Med Ok'!$C:$C,'Liberdade Med OK'!C109) + COUNTIF('Barra Med OK'!$C:$C,'Liberdade Med OK'!C109) + COUNTIF('Boca do Rio Med OK'!$C:$C,'Liberdade Med OK'!C109) + COUNTIF('Brotas Med OK'!$C:$C,'Liberdade Med OK'!C109) + COUNTIF('Cabula Med OK'!$C:$C,'Liberdade Med OK'!C109) + COUNTIF('Cajazeiras Med OK'!$C:$C,'Liberdade Med OK'!C109) + COUNTIF('CH Med OK'!$C:$C,'Liberdade Med OK'!C109) + COUNTIF('Itapagipe Med OK'!$C:$C,'Liberdade Med OK'!C109) + COUNTIF('Itapuã Med OK'!$C:$C,'Liberdade Med OK'!C109) + COUNTIF('Pau da Lima Med OK'!$C:$C,'Liberdade Med OK'!C109) + COUNTIF('SCV Med OK'!$C:$C,'Liberdade Med OK'!C109) + COUNTIF('Subúrbio Med OK'!$C:$C,'Liberdade Med OK'!C109) + COUNTIF('DVIS Med OK'!$C:$C,'Liberdade Med OK'!C109) + COUNTIF('CR Med OK'!$C:$C,'Liberdade Med OK'!C109) + COUNTIF('CCZ Med OK'!$C:$C,'Liberdade Med OK'!C109) + COUNTIF('DRCA Med OK'!$C:$C,'Liberdade Med OK'!C109) + COUNTIF('SAMU Med OK'!$C:$C,'Liberdade Med OK'!C109) + COUNTIF('ESPS Med OK'!$C:$C,'Liberdade Med OK'!C109) + COUNTIF('LACEM Med OK'!$C:$C,'Liberdade Med OK'!C109)</f>
        <v>0</v>
      </c>
    </row>
    <row r="110" spans="1:15" ht="13.5" customHeight="1">
      <c r="A110" s="15" t="s">
        <v>18</v>
      </c>
      <c r="B110" s="61">
        <v>45536</v>
      </c>
      <c r="C110" s="14">
        <v>13439</v>
      </c>
      <c r="D110" s="61">
        <v>45658</v>
      </c>
      <c r="E110" s="61">
        <v>45687</v>
      </c>
      <c r="F110" s="42">
        <f t="shared" si="8"/>
        <v>30</v>
      </c>
      <c r="G110" s="110">
        <v>235</v>
      </c>
      <c r="H110" s="14">
        <v>1</v>
      </c>
      <c r="I110" s="59">
        <f t="shared" si="9"/>
        <v>235</v>
      </c>
      <c r="J110" s="52" t="s">
        <v>682</v>
      </c>
      <c r="K110" s="51"/>
      <c r="O110" s="1">
        <f>COUNTIF('Sede Med Ok'!$C:$C,'Liberdade Med OK'!C110) + COUNTIF('Barra Med OK'!$C:$C,'Liberdade Med OK'!C110) + COUNTIF('Boca do Rio Med OK'!$C:$C,'Liberdade Med OK'!C110) + COUNTIF('Brotas Med OK'!$C:$C,'Liberdade Med OK'!C110) + COUNTIF('Cabula Med OK'!$C:$C,'Liberdade Med OK'!C110) + COUNTIF('Cajazeiras Med OK'!$C:$C,'Liberdade Med OK'!C110) + COUNTIF('CH Med OK'!$C:$C,'Liberdade Med OK'!C110) + COUNTIF('Itapagipe Med OK'!$C:$C,'Liberdade Med OK'!C110) + COUNTIF('Itapuã Med OK'!$C:$C,'Liberdade Med OK'!C110) + COUNTIF('Pau da Lima Med OK'!$C:$C,'Liberdade Med OK'!C110) + COUNTIF('SCV Med OK'!$C:$C,'Liberdade Med OK'!C110) + COUNTIF('Subúrbio Med OK'!$C:$C,'Liberdade Med OK'!C110) + COUNTIF('DVIS Med OK'!$C:$C,'Liberdade Med OK'!C110) + COUNTIF('CR Med OK'!$C:$C,'Liberdade Med OK'!C110) + COUNTIF('CCZ Med OK'!$C:$C,'Liberdade Med OK'!C110) + COUNTIF('DRCA Med OK'!$C:$C,'Liberdade Med OK'!C110) + COUNTIF('SAMU Med OK'!$C:$C,'Liberdade Med OK'!C110) + COUNTIF('ESPS Med OK'!$C:$C,'Liberdade Med OK'!C110) + COUNTIF('LACEM Med OK'!$C:$C,'Liberdade Med OK'!C110)</f>
        <v>0</v>
      </c>
    </row>
    <row r="111" spans="1:15" ht="13.5" customHeight="1">
      <c r="A111" s="15" t="s">
        <v>18</v>
      </c>
      <c r="B111" s="61">
        <v>45536</v>
      </c>
      <c r="C111" s="14">
        <v>13385</v>
      </c>
      <c r="D111" s="61">
        <v>45658</v>
      </c>
      <c r="E111" s="61">
        <v>45687</v>
      </c>
      <c r="F111" s="42">
        <f t="shared" si="8"/>
        <v>30</v>
      </c>
      <c r="G111" s="110">
        <v>235</v>
      </c>
      <c r="H111" s="14">
        <v>1</v>
      </c>
      <c r="I111" s="59">
        <f t="shared" si="9"/>
        <v>235</v>
      </c>
      <c r="J111" s="52" t="s">
        <v>681</v>
      </c>
      <c r="K111" s="51"/>
      <c r="O111" s="1">
        <f>COUNTIF('Sede Med Ok'!$C:$C,'Liberdade Med OK'!C111) + COUNTIF('Barra Med OK'!$C:$C,'Liberdade Med OK'!C111) + COUNTIF('Boca do Rio Med OK'!$C:$C,'Liberdade Med OK'!C111) + COUNTIF('Brotas Med OK'!$C:$C,'Liberdade Med OK'!C111) + COUNTIF('Cabula Med OK'!$C:$C,'Liberdade Med OK'!C111) + COUNTIF('Cajazeiras Med OK'!$C:$C,'Liberdade Med OK'!C111) + COUNTIF('CH Med OK'!$C:$C,'Liberdade Med OK'!C111) + COUNTIF('Itapagipe Med OK'!$C:$C,'Liberdade Med OK'!C111) + COUNTIF('Itapuã Med OK'!$C:$C,'Liberdade Med OK'!C111) + COUNTIF('Pau da Lima Med OK'!$C:$C,'Liberdade Med OK'!C111) + COUNTIF('SCV Med OK'!$C:$C,'Liberdade Med OK'!C111) + COUNTIF('Subúrbio Med OK'!$C:$C,'Liberdade Med OK'!C111) + COUNTIF('DVIS Med OK'!$C:$C,'Liberdade Med OK'!C111) + COUNTIF('CR Med OK'!$C:$C,'Liberdade Med OK'!C111) + COUNTIF('CCZ Med OK'!$C:$C,'Liberdade Med OK'!C111) + COUNTIF('DRCA Med OK'!$C:$C,'Liberdade Med OK'!C111) + COUNTIF('SAMU Med OK'!$C:$C,'Liberdade Med OK'!C111) + COUNTIF('ESPS Med OK'!$C:$C,'Liberdade Med OK'!C111) + COUNTIF('LACEM Med OK'!$C:$C,'Liberdade Med OK'!C111)</f>
        <v>0</v>
      </c>
    </row>
    <row r="112" spans="1:15" ht="13.5" customHeight="1">
      <c r="A112" s="15" t="s">
        <v>18</v>
      </c>
      <c r="B112" s="61">
        <v>45536</v>
      </c>
      <c r="C112" s="14">
        <v>13436</v>
      </c>
      <c r="D112" s="61">
        <v>45658</v>
      </c>
      <c r="E112" s="61">
        <v>45687</v>
      </c>
      <c r="F112" s="42">
        <f t="shared" si="8"/>
        <v>30</v>
      </c>
      <c r="G112" s="110">
        <v>235</v>
      </c>
      <c r="H112" s="14">
        <v>1</v>
      </c>
      <c r="I112" s="59">
        <f t="shared" si="9"/>
        <v>235</v>
      </c>
      <c r="J112" s="52" t="s">
        <v>680</v>
      </c>
      <c r="K112" s="51"/>
      <c r="O112" s="1">
        <f>COUNTIF('Sede Med Ok'!$C:$C,'Liberdade Med OK'!C112) + COUNTIF('Barra Med OK'!$C:$C,'Liberdade Med OK'!C112) + COUNTIF('Boca do Rio Med OK'!$C:$C,'Liberdade Med OK'!C112) + COUNTIF('Brotas Med OK'!$C:$C,'Liberdade Med OK'!C112) + COUNTIF('Cabula Med OK'!$C:$C,'Liberdade Med OK'!C112) + COUNTIF('Cajazeiras Med OK'!$C:$C,'Liberdade Med OK'!C112) + COUNTIF('CH Med OK'!$C:$C,'Liberdade Med OK'!C112) + COUNTIF('Itapagipe Med OK'!$C:$C,'Liberdade Med OK'!C112) + COUNTIF('Itapuã Med OK'!$C:$C,'Liberdade Med OK'!C112) + COUNTIF('Pau da Lima Med OK'!$C:$C,'Liberdade Med OK'!C112) + COUNTIF('SCV Med OK'!$C:$C,'Liberdade Med OK'!C112) + COUNTIF('Subúrbio Med OK'!$C:$C,'Liberdade Med OK'!C112) + COUNTIF('DVIS Med OK'!$C:$C,'Liberdade Med OK'!C112) + COUNTIF('CR Med OK'!$C:$C,'Liberdade Med OK'!C112) + COUNTIF('CCZ Med OK'!$C:$C,'Liberdade Med OK'!C112) + COUNTIF('DRCA Med OK'!$C:$C,'Liberdade Med OK'!C112) + COUNTIF('SAMU Med OK'!$C:$C,'Liberdade Med OK'!C112) + COUNTIF('ESPS Med OK'!$C:$C,'Liberdade Med OK'!C112) + COUNTIF('LACEM Med OK'!$C:$C,'Liberdade Med OK'!C112)</f>
        <v>0</v>
      </c>
    </row>
    <row r="113" spans="1:15" ht="13.5" customHeight="1">
      <c r="A113" s="15" t="s">
        <v>18</v>
      </c>
      <c r="B113" s="61">
        <v>45536</v>
      </c>
      <c r="C113" s="14">
        <v>13392</v>
      </c>
      <c r="D113" s="61">
        <v>45658</v>
      </c>
      <c r="E113" s="61">
        <v>45687</v>
      </c>
      <c r="F113" s="42">
        <f t="shared" si="8"/>
        <v>30</v>
      </c>
      <c r="G113" s="110">
        <v>235</v>
      </c>
      <c r="H113" s="14">
        <v>1</v>
      </c>
      <c r="I113" s="59">
        <f t="shared" si="9"/>
        <v>235</v>
      </c>
      <c r="J113" s="52" t="s">
        <v>679</v>
      </c>
      <c r="K113" s="51"/>
      <c r="O113" s="1">
        <f>COUNTIF('Sede Med Ok'!$C:$C,'Liberdade Med OK'!C113) + COUNTIF('Barra Med OK'!$C:$C,'Liberdade Med OK'!C113) + COUNTIF('Boca do Rio Med OK'!$C:$C,'Liberdade Med OK'!C113) + COUNTIF('Brotas Med OK'!$C:$C,'Liberdade Med OK'!C113) + COUNTIF('Cabula Med OK'!$C:$C,'Liberdade Med OK'!C113) + COUNTIF('Cajazeiras Med OK'!$C:$C,'Liberdade Med OK'!C113) + COUNTIF('CH Med OK'!$C:$C,'Liberdade Med OK'!C113) + COUNTIF('Itapagipe Med OK'!$C:$C,'Liberdade Med OK'!C113) + COUNTIF('Itapuã Med OK'!$C:$C,'Liberdade Med OK'!C113) + COUNTIF('Pau da Lima Med OK'!$C:$C,'Liberdade Med OK'!C113) + COUNTIF('SCV Med OK'!$C:$C,'Liberdade Med OK'!C113) + COUNTIF('Subúrbio Med OK'!$C:$C,'Liberdade Med OK'!C113) + COUNTIF('DVIS Med OK'!$C:$C,'Liberdade Med OK'!C113) + COUNTIF('CR Med OK'!$C:$C,'Liberdade Med OK'!C113) + COUNTIF('CCZ Med OK'!$C:$C,'Liberdade Med OK'!C113) + COUNTIF('DRCA Med OK'!$C:$C,'Liberdade Med OK'!C113) + COUNTIF('SAMU Med OK'!$C:$C,'Liberdade Med OK'!C113) + COUNTIF('ESPS Med OK'!$C:$C,'Liberdade Med OK'!C113) + COUNTIF('LACEM Med OK'!$C:$C,'Liberdade Med OK'!C113)</f>
        <v>0</v>
      </c>
    </row>
    <row r="114" spans="1:15" ht="13.5" customHeight="1">
      <c r="A114" s="15" t="s">
        <v>18</v>
      </c>
      <c r="B114" s="61">
        <v>45536</v>
      </c>
      <c r="C114" s="14">
        <v>13440</v>
      </c>
      <c r="D114" s="61">
        <v>45658</v>
      </c>
      <c r="E114" s="61">
        <v>45687</v>
      </c>
      <c r="F114" s="42">
        <f t="shared" si="8"/>
        <v>30</v>
      </c>
      <c r="G114" s="110">
        <v>235</v>
      </c>
      <c r="H114" s="14">
        <v>1</v>
      </c>
      <c r="I114" s="59">
        <f t="shared" si="9"/>
        <v>235</v>
      </c>
      <c r="J114" s="52" t="s">
        <v>678</v>
      </c>
      <c r="K114" s="51"/>
      <c r="O114" s="1">
        <f>COUNTIF('Sede Med Ok'!$C:$C,'Liberdade Med OK'!C114) + COUNTIF('Barra Med OK'!$C:$C,'Liberdade Med OK'!C114) + COUNTIF('Boca do Rio Med OK'!$C:$C,'Liberdade Med OK'!C114) + COUNTIF('Brotas Med OK'!$C:$C,'Liberdade Med OK'!C114) + COUNTIF('Cabula Med OK'!$C:$C,'Liberdade Med OK'!C114) + COUNTIF('Cajazeiras Med OK'!$C:$C,'Liberdade Med OK'!C114) + COUNTIF('CH Med OK'!$C:$C,'Liberdade Med OK'!C114) + COUNTIF('Itapagipe Med OK'!$C:$C,'Liberdade Med OK'!C114) + COUNTIF('Itapuã Med OK'!$C:$C,'Liberdade Med OK'!C114) + COUNTIF('Pau da Lima Med OK'!$C:$C,'Liberdade Med OK'!C114) + COUNTIF('SCV Med OK'!$C:$C,'Liberdade Med OK'!C114) + COUNTIF('Subúrbio Med OK'!$C:$C,'Liberdade Med OK'!C114) + COUNTIF('DVIS Med OK'!$C:$C,'Liberdade Med OK'!C114) + COUNTIF('CR Med OK'!$C:$C,'Liberdade Med OK'!C114) + COUNTIF('CCZ Med OK'!$C:$C,'Liberdade Med OK'!C114) + COUNTIF('DRCA Med OK'!$C:$C,'Liberdade Med OK'!C114) + COUNTIF('SAMU Med OK'!$C:$C,'Liberdade Med OK'!C114) + COUNTIF('ESPS Med OK'!$C:$C,'Liberdade Med OK'!C114) + COUNTIF('LACEM Med OK'!$C:$C,'Liberdade Med OK'!C114)</f>
        <v>0</v>
      </c>
    </row>
    <row r="115" spans="1:15" ht="13.5" customHeight="1">
      <c r="A115" s="15" t="s">
        <v>17</v>
      </c>
      <c r="B115" s="61">
        <v>45536</v>
      </c>
      <c r="C115" s="14">
        <v>12632</v>
      </c>
      <c r="D115" s="61">
        <v>45658</v>
      </c>
      <c r="E115" s="61">
        <v>45687</v>
      </c>
      <c r="F115" s="42">
        <f t="shared" si="8"/>
        <v>30</v>
      </c>
      <c r="G115" s="110">
        <v>238</v>
      </c>
      <c r="H115" s="14">
        <v>1</v>
      </c>
      <c r="I115" s="59">
        <f t="shared" si="9"/>
        <v>238</v>
      </c>
      <c r="J115" s="52" t="s">
        <v>677</v>
      </c>
      <c r="K115" s="51"/>
      <c r="O115" s="1">
        <f>COUNTIF('Sede Med Ok'!$C:$C,'Liberdade Med OK'!C115) + COUNTIF('Barra Med OK'!$C:$C,'Liberdade Med OK'!C115) + COUNTIF('Boca do Rio Med OK'!$C:$C,'Liberdade Med OK'!C115) + COUNTIF('Brotas Med OK'!$C:$C,'Liberdade Med OK'!C115) + COUNTIF('Cabula Med OK'!$C:$C,'Liberdade Med OK'!C115) + COUNTIF('Cajazeiras Med OK'!$C:$C,'Liberdade Med OK'!C115) + COUNTIF('CH Med OK'!$C:$C,'Liberdade Med OK'!C115) + COUNTIF('Itapagipe Med OK'!$C:$C,'Liberdade Med OK'!C115) + COUNTIF('Itapuã Med OK'!$C:$C,'Liberdade Med OK'!C115) + COUNTIF('Pau da Lima Med OK'!$C:$C,'Liberdade Med OK'!C115) + COUNTIF('SCV Med OK'!$C:$C,'Liberdade Med OK'!C115) + COUNTIF('Subúrbio Med OK'!$C:$C,'Liberdade Med OK'!C115) + COUNTIF('DVIS Med OK'!$C:$C,'Liberdade Med OK'!C115) + COUNTIF('CR Med OK'!$C:$C,'Liberdade Med OK'!C115) + COUNTIF('CCZ Med OK'!$C:$C,'Liberdade Med OK'!C115) + COUNTIF('DRCA Med OK'!$C:$C,'Liberdade Med OK'!C115) + COUNTIF('SAMU Med OK'!$C:$C,'Liberdade Med OK'!C115) + COUNTIF('ESPS Med OK'!$C:$C,'Liberdade Med OK'!C115) + COUNTIF('LACEM Med OK'!$C:$C,'Liberdade Med OK'!C115)</f>
        <v>0</v>
      </c>
    </row>
    <row r="116" spans="1:15" ht="13.5" customHeight="1">
      <c r="A116" s="15" t="s">
        <v>17</v>
      </c>
      <c r="B116" s="61">
        <v>45536</v>
      </c>
      <c r="C116" s="14">
        <v>13393</v>
      </c>
      <c r="D116" s="61">
        <v>45658</v>
      </c>
      <c r="E116" s="61">
        <v>45687</v>
      </c>
      <c r="F116" s="42">
        <f t="shared" si="8"/>
        <v>30</v>
      </c>
      <c r="G116" s="110">
        <v>238</v>
      </c>
      <c r="H116" s="14">
        <v>1</v>
      </c>
      <c r="I116" s="59">
        <f t="shared" si="9"/>
        <v>238</v>
      </c>
      <c r="J116" s="52" t="s">
        <v>676</v>
      </c>
      <c r="K116" s="51"/>
      <c r="O116" s="1">
        <f>COUNTIF('Sede Med Ok'!$C:$C,'Liberdade Med OK'!C116) + COUNTIF('Barra Med OK'!$C:$C,'Liberdade Med OK'!C116) + COUNTIF('Boca do Rio Med OK'!$C:$C,'Liberdade Med OK'!C116) + COUNTIF('Brotas Med OK'!$C:$C,'Liberdade Med OK'!C116) + COUNTIF('Cabula Med OK'!$C:$C,'Liberdade Med OK'!C116) + COUNTIF('Cajazeiras Med OK'!$C:$C,'Liberdade Med OK'!C116) + COUNTIF('CH Med OK'!$C:$C,'Liberdade Med OK'!C116) + COUNTIF('Itapagipe Med OK'!$C:$C,'Liberdade Med OK'!C116) + COUNTIF('Itapuã Med OK'!$C:$C,'Liberdade Med OK'!C116) + COUNTIF('Pau da Lima Med OK'!$C:$C,'Liberdade Med OK'!C116) + COUNTIF('SCV Med OK'!$C:$C,'Liberdade Med OK'!C116) + COUNTIF('Subúrbio Med OK'!$C:$C,'Liberdade Med OK'!C116) + COUNTIF('DVIS Med OK'!$C:$C,'Liberdade Med OK'!C116) + COUNTIF('CR Med OK'!$C:$C,'Liberdade Med OK'!C116) + COUNTIF('CCZ Med OK'!$C:$C,'Liberdade Med OK'!C116) + COUNTIF('DRCA Med OK'!$C:$C,'Liberdade Med OK'!C116) + COUNTIF('SAMU Med OK'!$C:$C,'Liberdade Med OK'!C116) + COUNTIF('ESPS Med OK'!$C:$C,'Liberdade Med OK'!C116) + COUNTIF('LACEM Med OK'!$C:$C,'Liberdade Med OK'!C116)</f>
        <v>0</v>
      </c>
    </row>
    <row r="117" spans="1:15" ht="13.5" customHeight="1">
      <c r="A117" s="15" t="s">
        <v>17</v>
      </c>
      <c r="B117" s="61">
        <v>45536</v>
      </c>
      <c r="C117" s="14">
        <v>12711</v>
      </c>
      <c r="D117" s="61">
        <v>45658</v>
      </c>
      <c r="E117" s="61">
        <v>45687</v>
      </c>
      <c r="F117" s="42">
        <f t="shared" si="8"/>
        <v>30</v>
      </c>
      <c r="G117" s="110">
        <v>238</v>
      </c>
      <c r="H117" s="14">
        <v>1</v>
      </c>
      <c r="I117" s="59">
        <f t="shared" si="9"/>
        <v>238</v>
      </c>
      <c r="J117" s="52" t="s">
        <v>675</v>
      </c>
      <c r="K117" s="51"/>
      <c r="O117" s="1">
        <f>COUNTIF('Sede Med Ok'!$C:$C,'Liberdade Med OK'!C117) + COUNTIF('Barra Med OK'!$C:$C,'Liberdade Med OK'!C117) + COUNTIF('Boca do Rio Med OK'!$C:$C,'Liberdade Med OK'!C117) + COUNTIF('Brotas Med OK'!$C:$C,'Liberdade Med OK'!C117) + COUNTIF('Cabula Med OK'!$C:$C,'Liberdade Med OK'!C117) + COUNTIF('Cajazeiras Med OK'!$C:$C,'Liberdade Med OK'!C117) + COUNTIF('CH Med OK'!$C:$C,'Liberdade Med OK'!C117) + COUNTIF('Itapagipe Med OK'!$C:$C,'Liberdade Med OK'!C117) + COUNTIF('Itapuã Med OK'!$C:$C,'Liberdade Med OK'!C117) + COUNTIF('Pau da Lima Med OK'!$C:$C,'Liberdade Med OK'!C117) + COUNTIF('SCV Med OK'!$C:$C,'Liberdade Med OK'!C117) + COUNTIF('Subúrbio Med OK'!$C:$C,'Liberdade Med OK'!C117) + COUNTIF('DVIS Med OK'!$C:$C,'Liberdade Med OK'!C117) + COUNTIF('CR Med OK'!$C:$C,'Liberdade Med OK'!C117) + COUNTIF('CCZ Med OK'!$C:$C,'Liberdade Med OK'!C117) + COUNTIF('DRCA Med OK'!$C:$C,'Liberdade Med OK'!C117) + COUNTIF('SAMU Med OK'!$C:$C,'Liberdade Med OK'!C117) + COUNTIF('ESPS Med OK'!$C:$C,'Liberdade Med OK'!C117) + COUNTIF('LACEM Med OK'!$C:$C,'Liberdade Med OK'!C117)</f>
        <v>0</v>
      </c>
    </row>
    <row r="118" spans="1:15" ht="13.5" customHeight="1">
      <c r="A118" s="15" t="s">
        <v>17</v>
      </c>
      <c r="B118" s="61">
        <v>45536</v>
      </c>
      <c r="C118" s="14">
        <v>12693</v>
      </c>
      <c r="D118" s="61">
        <v>45658</v>
      </c>
      <c r="E118" s="61">
        <v>45687</v>
      </c>
      <c r="F118" s="42">
        <f t="shared" si="8"/>
        <v>30</v>
      </c>
      <c r="G118" s="110">
        <v>238</v>
      </c>
      <c r="H118" s="14">
        <v>1</v>
      </c>
      <c r="I118" s="59">
        <f t="shared" si="9"/>
        <v>238</v>
      </c>
      <c r="J118" s="52" t="s">
        <v>672</v>
      </c>
      <c r="K118" s="51"/>
      <c r="O118" s="1">
        <f>COUNTIF('Sede Med Ok'!$C:$C,'Liberdade Med OK'!C118) + COUNTIF('Barra Med OK'!$C:$C,'Liberdade Med OK'!C118) + COUNTIF('Boca do Rio Med OK'!$C:$C,'Liberdade Med OK'!C118) + COUNTIF('Brotas Med OK'!$C:$C,'Liberdade Med OK'!C118) + COUNTIF('Cabula Med OK'!$C:$C,'Liberdade Med OK'!C118) + COUNTIF('Cajazeiras Med OK'!$C:$C,'Liberdade Med OK'!C118) + COUNTIF('CH Med OK'!$C:$C,'Liberdade Med OK'!C118) + COUNTIF('Itapagipe Med OK'!$C:$C,'Liberdade Med OK'!C118) + COUNTIF('Itapuã Med OK'!$C:$C,'Liberdade Med OK'!C118) + COUNTIF('Pau da Lima Med OK'!$C:$C,'Liberdade Med OK'!C118) + COUNTIF('SCV Med OK'!$C:$C,'Liberdade Med OK'!C118) + COUNTIF('Subúrbio Med OK'!$C:$C,'Liberdade Med OK'!C118) + COUNTIF('DVIS Med OK'!$C:$C,'Liberdade Med OK'!C118) + COUNTIF('CR Med OK'!$C:$C,'Liberdade Med OK'!C118) + COUNTIF('CCZ Med OK'!$C:$C,'Liberdade Med OK'!C118) + COUNTIF('DRCA Med OK'!$C:$C,'Liberdade Med OK'!C118) + COUNTIF('SAMU Med OK'!$C:$C,'Liberdade Med OK'!C118) + COUNTIF('ESPS Med OK'!$C:$C,'Liberdade Med OK'!C118) + COUNTIF('LACEM Med OK'!$C:$C,'Liberdade Med OK'!C118)</f>
        <v>0</v>
      </c>
    </row>
    <row r="119" spans="1:15" ht="13.5" customHeight="1">
      <c r="A119" s="15" t="s">
        <v>14</v>
      </c>
      <c r="B119" s="61">
        <v>45536</v>
      </c>
      <c r="C119" s="14">
        <v>13017</v>
      </c>
      <c r="D119" s="61">
        <v>45658</v>
      </c>
      <c r="E119" s="61">
        <v>45687</v>
      </c>
      <c r="F119" s="42">
        <f t="shared" si="8"/>
        <v>30</v>
      </c>
      <c r="G119" s="110">
        <v>347</v>
      </c>
      <c r="H119" s="14">
        <v>1</v>
      </c>
      <c r="I119" s="59">
        <f t="shared" si="9"/>
        <v>347</v>
      </c>
      <c r="J119" s="52" t="s">
        <v>674</v>
      </c>
      <c r="K119" s="51"/>
      <c r="O119" s="1">
        <f>COUNTIF('Sede Med Ok'!$C:$C,'Liberdade Med OK'!C119) + COUNTIF('Barra Med OK'!$C:$C,'Liberdade Med OK'!C119) + COUNTIF('Boca do Rio Med OK'!$C:$C,'Liberdade Med OK'!C119) + COUNTIF('Brotas Med OK'!$C:$C,'Liberdade Med OK'!C119) + COUNTIF('Cabula Med OK'!$C:$C,'Liberdade Med OK'!C119) + COUNTIF('Cajazeiras Med OK'!$C:$C,'Liberdade Med OK'!C119) + COUNTIF('CH Med OK'!$C:$C,'Liberdade Med OK'!C119) + COUNTIF('Itapagipe Med OK'!$C:$C,'Liberdade Med OK'!C119) + COUNTIF('Itapuã Med OK'!$C:$C,'Liberdade Med OK'!C119) + COUNTIF('Pau da Lima Med OK'!$C:$C,'Liberdade Med OK'!C119) + COUNTIF('SCV Med OK'!$C:$C,'Liberdade Med OK'!C119) + COUNTIF('Subúrbio Med OK'!$C:$C,'Liberdade Med OK'!C119) + COUNTIF('DVIS Med OK'!$C:$C,'Liberdade Med OK'!C119) + COUNTIF('CR Med OK'!$C:$C,'Liberdade Med OK'!C119) + COUNTIF('CCZ Med OK'!$C:$C,'Liberdade Med OK'!C119) + COUNTIF('DRCA Med OK'!$C:$C,'Liberdade Med OK'!C119) + COUNTIF('SAMU Med OK'!$C:$C,'Liberdade Med OK'!C119) + COUNTIF('ESPS Med OK'!$C:$C,'Liberdade Med OK'!C119) + COUNTIF('LACEM Med OK'!$C:$C,'Liberdade Med OK'!C119)</f>
        <v>0</v>
      </c>
    </row>
    <row r="120" spans="1:15" ht="13.5" customHeight="1">
      <c r="A120" s="15" t="s">
        <v>14</v>
      </c>
      <c r="B120" s="61">
        <v>45536</v>
      </c>
      <c r="C120" s="14">
        <v>7963</v>
      </c>
      <c r="D120" s="61">
        <v>45658</v>
      </c>
      <c r="E120" s="61">
        <v>45687</v>
      </c>
      <c r="F120" s="42">
        <f t="shared" si="8"/>
        <v>30</v>
      </c>
      <c r="G120" s="110">
        <v>347</v>
      </c>
      <c r="H120" s="14">
        <v>1</v>
      </c>
      <c r="I120" s="59">
        <f t="shared" si="9"/>
        <v>347</v>
      </c>
      <c r="J120" s="52" t="s">
        <v>673</v>
      </c>
      <c r="K120" s="51"/>
      <c r="O120" s="1">
        <f>COUNTIF('Sede Med Ok'!$C:$C,'Liberdade Med OK'!C120) + COUNTIF('Barra Med OK'!$C:$C,'Liberdade Med OK'!C120) + COUNTIF('Boca do Rio Med OK'!$C:$C,'Liberdade Med OK'!C120) + COUNTIF('Brotas Med OK'!$C:$C,'Liberdade Med OK'!C120) + COUNTIF('Cabula Med OK'!$C:$C,'Liberdade Med OK'!C120) + COUNTIF('Cajazeiras Med OK'!$C:$C,'Liberdade Med OK'!C120) + COUNTIF('CH Med OK'!$C:$C,'Liberdade Med OK'!C120) + COUNTIF('Itapagipe Med OK'!$C:$C,'Liberdade Med OK'!C120) + COUNTIF('Itapuã Med OK'!$C:$C,'Liberdade Med OK'!C120) + COUNTIF('Pau da Lima Med OK'!$C:$C,'Liberdade Med OK'!C120) + COUNTIF('SCV Med OK'!$C:$C,'Liberdade Med OK'!C120) + COUNTIF('Subúrbio Med OK'!$C:$C,'Liberdade Med OK'!C120) + COUNTIF('DVIS Med OK'!$C:$C,'Liberdade Med OK'!C120) + COUNTIF('CR Med OK'!$C:$C,'Liberdade Med OK'!C120) + COUNTIF('CCZ Med OK'!$C:$C,'Liberdade Med OK'!C120) + COUNTIF('DRCA Med OK'!$C:$C,'Liberdade Med OK'!C120) + COUNTIF('SAMU Med OK'!$C:$C,'Liberdade Med OK'!C120) + COUNTIF('ESPS Med OK'!$C:$C,'Liberdade Med OK'!C120) + COUNTIF('LACEM Med OK'!$C:$C,'Liberdade Med OK'!C120)</f>
        <v>0</v>
      </c>
    </row>
    <row r="121" spans="1:15" ht="13.5" customHeight="1">
      <c r="A121" s="15" t="s">
        <v>14</v>
      </c>
      <c r="B121" s="61">
        <v>45536</v>
      </c>
      <c r="C121" s="14">
        <v>12713</v>
      </c>
      <c r="D121" s="61">
        <v>45658</v>
      </c>
      <c r="E121" s="61">
        <v>45687</v>
      </c>
      <c r="F121" s="42">
        <f t="shared" si="8"/>
        <v>30</v>
      </c>
      <c r="G121" s="110">
        <v>347</v>
      </c>
      <c r="H121" s="14">
        <v>1</v>
      </c>
      <c r="I121" s="59">
        <f t="shared" si="9"/>
        <v>347</v>
      </c>
      <c r="J121" s="52" t="s">
        <v>672</v>
      </c>
      <c r="K121" s="51"/>
      <c r="O121" s="1">
        <f>COUNTIF('Sede Med Ok'!$C:$C,'Liberdade Med OK'!C121) + COUNTIF('Barra Med OK'!$C:$C,'Liberdade Med OK'!C121) + COUNTIF('Boca do Rio Med OK'!$C:$C,'Liberdade Med OK'!C121) + COUNTIF('Brotas Med OK'!$C:$C,'Liberdade Med OK'!C121) + COUNTIF('Cabula Med OK'!$C:$C,'Liberdade Med OK'!C121) + COUNTIF('Cajazeiras Med OK'!$C:$C,'Liberdade Med OK'!C121) + COUNTIF('CH Med OK'!$C:$C,'Liberdade Med OK'!C121) + COUNTIF('Itapagipe Med OK'!$C:$C,'Liberdade Med OK'!C121) + COUNTIF('Itapuã Med OK'!$C:$C,'Liberdade Med OK'!C121) + COUNTIF('Pau da Lima Med OK'!$C:$C,'Liberdade Med OK'!C121) + COUNTIF('SCV Med OK'!$C:$C,'Liberdade Med OK'!C121) + COUNTIF('Subúrbio Med OK'!$C:$C,'Liberdade Med OK'!C121) + COUNTIF('DVIS Med OK'!$C:$C,'Liberdade Med OK'!C121) + COUNTIF('CR Med OK'!$C:$C,'Liberdade Med OK'!C121) + COUNTIF('CCZ Med OK'!$C:$C,'Liberdade Med OK'!C121) + COUNTIF('DRCA Med OK'!$C:$C,'Liberdade Med OK'!C121) + COUNTIF('SAMU Med OK'!$C:$C,'Liberdade Med OK'!C121) + COUNTIF('ESPS Med OK'!$C:$C,'Liberdade Med OK'!C121) + COUNTIF('LACEM Med OK'!$C:$C,'Liberdade Med OK'!C121)</f>
        <v>0</v>
      </c>
    </row>
    <row r="122" spans="1:15" ht="13.5" customHeight="1">
      <c r="A122" s="15"/>
      <c r="B122" s="61"/>
      <c r="C122" s="69"/>
      <c r="D122" s="61"/>
      <c r="E122" s="61"/>
      <c r="F122" s="42"/>
      <c r="G122" s="110"/>
      <c r="H122" s="14"/>
      <c r="I122" s="59">
        <f t="shared" si="9"/>
        <v>0</v>
      </c>
      <c r="J122" s="39"/>
      <c r="K122" s="107"/>
      <c r="O122" s="1">
        <f>COUNTIF('Sede Med Ok'!$C:$C,'Liberdade Med OK'!C122) + COUNTIF('Barra Med OK'!$C:$C,'Liberdade Med OK'!C122) + COUNTIF('Boca do Rio Med OK'!$C:$C,'Liberdade Med OK'!C122) + COUNTIF('Brotas Med OK'!$C:$C,'Liberdade Med OK'!C122) + COUNTIF('Cabula Med OK'!$C:$C,'Liberdade Med OK'!C122) + COUNTIF('Cajazeiras Med OK'!$C:$C,'Liberdade Med OK'!C122) + COUNTIF('CH Med OK'!$C:$C,'Liberdade Med OK'!C122) + COUNTIF('Itapagipe Med OK'!$C:$C,'Liberdade Med OK'!C122) + COUNTIF('Itapuã Med OK'!$C:$C,'Liberdade Med OK'!C122) + COUNTIF('Pau da Lima Med OK'!$C:$C,'Liberdade Med OK'!C122) + COUNTIF('SCV Med OK'!$C:$C,'Liberdade Med OK'!C122) + COUNTIF('Subúrbio Med OK'!$C:$C,'Liberdade Med OK'!C122) + COUNTIF('DVIS Med OK'!$C:$C,'Liberdade Med OK'!C122) + COUNTIF('CR Med OK'!$C:$C,'Liberdade Med OK'!C122) + COUNTIF('CCZ Med OK'!$C:$C,'Liberdade Med OK'!C122) + COUNTIF('DRCA Med OK'!$C:$C,'Liberdade Med OK'!C122) + COUNTIF('SAMU Med OK'!$C:$C,'Liberdade Med OK'!C122) + COUNTIF('ESPS Med OK'!$C:$C,'Liberdade Med OK'!C122) + COUNTIF('LACEM Med OK'!$C:$C,'Liberdade Med OK'!C122)</f>
        <v>0</v>
      </c>
    </row>
    <row r="123" spans="1:15" ht="13.5" customHeight="1">
      <c r="A123" s="38" t="s">
        <v>671</v>
      </c>
      <c r="B123" s="10"/>
      <c r="C123" s="98"/>
      <c r="D123" s="36"/>
      <c r="E123" s="36"/>
      <c r="F123" s="37"/>
      <c r="G123" s="36"/>
      <c r="H123" s="11">
        <f>SUM(H100:H122)</f>
        <v>22</v>
      </c>
      <c r="I123" s="27">
        <f>SUM(I100:I122)</f>
        <v>5518</v>
      </c>
      <c r="J123" s="35"/>
      <c r="K123" s="70"/>
      <c r="O123" s="1">
        <f>COUNTIF('Sede Med Ok'!$C:$C,'Liberdade Med OK'!C123) + COUNTIF('Barra Med OK'!$C:$C,'Liberdade Med OK'!C123) + COUNTIF('Boca do Rio Med OK'!$C:$C,'Liberdade Med OK'!C123) + COUNTIF('Brotas Med OK'!$C:$C,'Liberdade Med OK'!C123) + COUNTIF('Cabula Med OK'!$C:$C,'Liberdade Med OK'!C123) + COUNTIF('Cajazeiras Med OK'!$C:$C,'Liberdade Med OK'!C123) + COUNTIF('CH Med OK'!$C:$C,'Liberdade Med OK'!C123) + COUNTIF('Itapagipe Med OK'!$C:$C,'Liberdade Med OK'!C123) + COUNTIF('Itapuã Med OK'!$C:$C,'Liberdade Med OK'!C123) + COUNTIF('Pau da Lima Med OK'!$C:$C,'Liberdade Med OK'!C123) + COUNTIF('SCV Med OK'!$C:$C,'Liberdade Med OK'!C123) + COUNTIF('Subúrbio Med OK'!$C:$C,'Liberdade Med OK'!C123) + COUNTIF('DVIS Med OK'!$C:$C,'Liberdade Med OK'!C123) + COUNTIF('CR Med OK'!$C:$C,'Liberdade Med OK'!C123) + COUNTIF('CCZ Med OK'!$C:$C,'Liberdade Med OK'!C123) + COUNTIF('DRCA Med OK'!$C:$C,'Liberdade Med OK'!C123) + COUNTIF('SAMU Med OK'!$C:$C,'Liberdade Med OK'!C123) + COUNTIF('ESPS Med OK'!$C:$C,'Liberdade Med OK'!C123) + COUNTIF('LACEM Med OK'!$C:$C,'Liberdade Med OK'!C123)</f>
        <v>0</v>
      </c>
    </row>
    <row r="124" spans="1:15" ht="13.5" customHeight="1">
      <c r="A124" s="29"/>
      <c r="B124" s="32"/>
      <c r="C124" s="71"/>
      <c r="D124" s="33"/>
      <c r="E124" s="33"/>
      <c r="F124" s="34"/>
      <c r="G124" s="33"/>
      <c r="H124" s="32"/>
      <c r="I124" s="116"/>
      <c r="J124" s="30"/>
      <c r="K124" s="51"/>
      <c r="O124" s="1">
        <f>COUNTIF('Sede Med Ok'!$C:$C,'Liberdade Med OK'!C124) + COUNTIF('Barra Med OK'!$C:$C,'Liberdade Med OK'!C124) + COUNTIF('Boca do Rio Med OK'!$C:$C,'Liberdade Med OK'!C124) + COUNTIF('Brotas Med OK'!$C:$C,'Liberdade Med OK'!C124) + COUNTIF('Cabula Med OK'!$C:$C,'Liberdade Med OK'!C124) + COUNTIF('Cajazeiras Med OK'!$C:$C,'Liberdade Med OK'!C124) + COUNTIF('CH Med OK'!$C:$C,'Liberdade Med OK'!C124) + COUNTIF('Itapagipe Med OK'!$C:$C,'Liberdade Med OK'!C124) + COUNTIF('Itapuã Med OK'!$C:$C,'Liberdade Med OK'!C124) + COUNTIF('Pau da Lima Med OK'!$C:$C,'Liberdade Med OK'!C124) + COUNTIF('SCV Med OK'!$C:$C,'Liberdade Med OK'!C124) + COUNTIF('Subúrbio Med OK'!$C:$C,'Liberdade Med OK'!C124) + COUNTIF('DVIS Med OK'!$C:$C,'Liberdade Med OK'!C124) + COUNTIF('CR Med OK'!$C:$C,'Liberdade Med OK'!C124) + COUNTIF('CCZ Med OK'!$C:$C,'Liberdade Med OK'!C124) + COUNTIF('DRCA Med OK'!$C:$C,'Liberdade Med OK'!C124) + COUNTIF('SAMU Med OK'!$C:$C,'Liberdade Med OK'!C124) + COUNTIF('ESPS Med OK'!$C:$C,'Liberdade Med OK'!C124) + COUNTIF('LACEM Med OK'!$C:$C,'Liberdade Med OK'!C124)</f>
        <v>0</v>
      </c>
    </row>
    <row r="125" spans="1:15" ht="13.5" customHeight="1">
      <c r="A125" s="15" t="s">
        <v>17</v>
      </c>
      <c r="B125" s="61">
        <v>45536</v>
      </c>
      <c r="C125" s="14">
        <v>484</v>
      </c>
      <c r="D125" s="61">
        <v>45658</v>
      </c>
      <c r="E125" s="61">
        <v>45687</v>
      </c>
      <c r="F125" s="42">
        <f>(E125-D125)+1</f>
        <v>30</v>
      </c>
      <c r="G125" s="110">
        <v>238</v>
      </c>
      <c r="H125" s="14">
        <v>1</v>
      </c>
      <c r="I125" s="59">
        <f>G125/30*H125*F125</f>
        <v>238</v>
      </c>
      <c r="J125" s="274" t="s">
        <v>670</v>
      </c>
      <c r="K125" s="51"/>
      <c r="O125" s="1">
        <f>COUNTIF('Sede Med Ok'!$C:$C,'Liberdade Med OK'!C125) + COUNTIF('Barra Med OK'!$C:$C,'Liberdade Med OK'!C125) + COUNTIF('Boca do Rio Med OK'!$C:$C,'Liberdade Med OK'!C125) + COUNTIF('Brotas Med OK'!$C:$C,'Liberdade Med OK'!C125) + COUNTIF('Cabula Med OK'!$C:$C,'Liberdade Med OK'!C125) + COUNTIF('Cajazeiras Med OK'!$C:$C,'Liberdade Med OK'!C125) + COUNTIF('CH Med OK'!$C:$C,'Liberdade Med OK'!C125) + COUNTIF('Itapagipe Med OK'!$C:$C,'Liberdade Med OK'!C125) + COUNTIF('Itapuã Med OK'!$C:$C,'Liberdade Med OK'!C125) + COUNTIF('Pau da Lima Med OK'!$C:$C,'Liberdade Med OK'!C125) + COUNTIF('SCV Med OK'!$C:$C,'Liberdade Med OK'!C125) + COUNTIF('Subúrbio Med OK'!$C:$C,'Liberdade Med OK'!C125) + COUNTIF('DVIS Med OK'!$C:$C,'Liberdade Med OK'!C125) + COUNTIF('CR Med OK'!$C:$C,'Liberdade Med OK'!C125) + COUNTIF('CCZ Med OK'!$C:$C,'Liberdade Med OK'!C125) + COUNTIF('DRCA Med OK'!$C:$C,'Liberdade Med OK'!C125) + COUNTIF('SAMU Med OK'!$C:$C,'Liberdade Med OK'!C125) + COUNTIF('ESPS Med OK'!$C:$C,'Liberdade Med OK'!C125) + COUNTIF('LACEM Med OK'!$C:$C,'Liberdade Med OK'!C125)</f>
        <v>0</v>
      </c>
    </row>
    <row r="126" spans="1:15" ht="13.5" customHeight="1">
      <c r="A126" s="15" t="s">
        <v>17</v>
      </c>
      <c r="B126" s="61">
        <v>45536</v>
      </c>
      <c r="C126" s="14">
        <v>5807</v>
      </c>
      <c r="D126" s="61">
        <v>45658</v>
      </c>
      <c r="E126" s="61">
        <v>45687</v>
      </c>
      <c r="F126" s="42">
        <f>(E126-D126)+1</f>
        <v>30</v>
      </c>
      <c r="G126" s="110">
        <v>238</v>
      </c>
      <c r="H126" s="14">
        <v>1</v>
      </c>
      <c r="I126" s="59">
        <f>G126/30*H126*F126</f>
        <v>238</v>
      </c>
      <c r="J126" s="274" t="s">
        <v>670</v>
      </c>
      <c r="K126" s="51"/>
      <c r="O126" s="1">
        <f>COUNTIF('Sede Med Ok'!$C:$C,'Liberdade Med OK'!C126) + COUNTIF('Barra Med OK'!$C:$C,'Liberdade Med OK'!C126) + COUNTIF('Boca do Rio Med OK'!$C:$C,'Liberdade Med OK'!C126) + COUNTIF('Brotas Med OK'!$C:$C,'Liberdade Med OK'!C126) + COUNTIF('Cabula Med OK'!$C:$C,'Liberdade Med OK'!C126) + COUNTIF('Cajazeiras Med OK'!$C:$C,'Liberdade Med OK'!C126) + COUNTIF('CH Med OK'!$C:$C,'Liberdade Med OK'!C126) + COUNTIF('Itapagipe Med OK'!$C:$C,'Liberdade Med OK'!C126) + COUNTIF('Itapuã Med OK'!$C:$C,'Liberdade Med OK'!C126) + COUNTIF('Pau da Lima Med OK'!$C:$C,'Liberdade Med OK'!C126) + COUNTIF('SCV Med OK'!$C:$C,'Liberdade Med OK'!C126) + COUNTIF('Subúrbio Med OK'!$C:$C,'Liberdade Med OK'!C126) + COUNTIF('DVIS Med OK'!$C:$C,'Liberdade Med OK'!C126) + COUNTIF('CR Med OK'!$C:$C,'Liberdade Med OK'!C126) + COUNTIF('CCZ Med OK'!$C:$C,'Liberdade Med OK'!C126) + COUNTIF('DRCA Med OK'!$C:$C,'Liberdade Med OK'!C126) + COUNTIF('SAMU Med OK'!$C:$C,'Liberdade Med OK'!C126) + COUNTIF('ESPS Med OK'!$C:$C,'Liberdade Med OK'!C126) + COUNTIF('LACEM Med OK'!$C:$C,'Liberdade Med OK'!C126)</f>
        <v>0</v>
      </c>
    </row>
    <row r="127" spans="1:15" ht="13.5" customHeight="1">
      <c r="A127" s="15"/>
      <c r="B127" s="61"/>
      <c r="C127" s="69"/>
      <c r="D127" s="61"/>
      <c r="E127" s="61"/>
      <c r="F127" s="42"/>
      <c r="G127" s="110"/>
      <c r="H127" s="14"/>
      <c r="I127" s="59">
        <f>G127/30*H127*F127</f>
        <v>0</v>
      </c>
      <c r="J127" s="39"/>
      <c r="K127" s="107"/>
      <c r="O127" s="1">
        <f>COUNTIF('Sede Med Ok'!$C:$C,'Liberdade Med OK'!C127) + COUNTIF('Barra Med OK'!$C:$C,'Liberdade Med OK'!C127) + COUNTIF('Boca do Rio Med OK'!$C:$C,'Liberdade Med OK'!C127) + COUNTIF('Brotas Med OK'!$C:$C,'Liberdade Med OK'!C127) + COUNTIF('Cabula Med OK'!$C:$C,'Liberdade Med OK'!C127) + COUNTIF('Cajazeiras Med OK'!$C:$C,'Liberdade Med OK'!C127) + COUNTIF('CH Med OK'!$C:$C,'Liberdade Med OK'!C127) + COUNTIF('Itapagipe Med OK'!$C:$C,'Liberdade Med OK'!C127) + COUNTIF('Itapuã Med OK'!$C:$C,'Liberdade Med OK'!C127) + COUNTIF('Pau da Lima Med OK'!$C:$C,'Liberdade Med OK'!C127) + COUNTIF('SCV Med OK'!$C:$C,'Liberdade Med OK'!C127) + COUNTIF('Subúrbio Med OK'!$C:$C,'Liberdade Med OK'!C127) + COUNTIF('DVIS Med OK'!$C:$C,'Liberdade Med OK'!C127) + COUNTIF('CR Med OK'!$C:$C,'Liberdade Med OK'!C127) + COUNTIF('CCZ Med OK'!$C:$C,'Liberdade Med OK'!C127) + COUNTIF('DRCA Med OK'!$C:$C,'Liberdade Med OK'!C127) + COUNTIF('SAMU Med OK'!$C:$C,'Liberdade Med OK'!C127) + COUNTIF('ESPS Med OK'!$C:$C,'Liberdade Med OK'!C127) + COUNTIF('LACEM Med OK'!$C:$C,'Liberdade Med OK'!C127)</f>
        <v>0</v>
      </c>
    </row>
    <row r="128" spans="1:15" ht="13.5" customHeight="1">
      <c r="A128" s="38" t="s">
        <v>669</v>
      </c>
      <c r="B128" s="10"/>
      <c r="C128" s="98"/>
      <c r="D128" s="36"/>
      <c r="E128" s="36"/>
      <c r="F128" s="37"/>
      <c r="G128" s="36"/>
      <c r="H128" s="11">
        <f>SUM(H125:H127)</f>
        <v>2</v>
      </c>
      <c r="I128" s="27">
        <f>SUM(I125:I127)</f>
        <v>476</v>
      </c>
      <c r="J128" s="35"/>
      <c r="K128" s="70"/>
      <c r="O128" s="1">
        <f>COUNTIF('Sede Med Ok'!$C:$C,'Liberdade Med OK'!C128) + COUNTIF('Barra Med OK'!$C:$C,'Liberdade Med OK'!C128) + COUNTIF('Boca do Rio Med OK'!$C:$C,'Liberdade Med OK'!C128) + COUNTIF('Brotas Med OK'!$C:$C,'Liberdade Med OK'!C128) + COUNTIF('Cabula Med OK'!$C:$C,'Liberdade Med OK'!C128) + COUNTIF('Cajazeiras Med OK'!$C:$C,'Liberdade Med OK'!C128) + COUNTIF('CH Med OK'!$C:$C,'Liberdade Med OK'!C128) + COUNTIF('Itapagipe Med OK'!$C:$C,'Liberdade Med OK'!C128) + COUNTIF('Itapuã Med OK'!$C:$C,'Liberdade Med OK'!C128) + COUNTIF('Pau da Lima Med OK'!$C:$C,'Liberdade Med OK'!C128) + COUNTIF('SCV Med OK'!$C:$C,'Liberdade Med OK'!C128) + COUNTIF('Subúrbio Med OK'!$C:$C,'Liberdade Med OK'!C128) + COUNTIF('DVIS Med OK'!$C:$C,'Liberdade Med OK'!C128) + COUNTIF('CR Med OK'!$C:$C,'Liberdade Med OK'!C128) + COUNTIF('CCZ Med OK'!$C:$C,'Liberdade Med OK'!C128) + COUNTIF('DRCA Med OK'!$C:$C,'Liberdade Med OK'!C128) + COUNTIF('SAMU Med OK'!$C:$C,'Liberdade Med OK'!C128) + COUNTIF('ESPS Med OK'!$C:$C,'Liberdade Med OK'!C128) + COUNTIF('LACEM Med OK'!$C:$C,'Liberdade Med OK'!C128)</f>
        <v>0</v>
      </c>
    </row>
    <row r="129" spans="1:15" ht="13.5" customHeight="1">
      <c r="A129" s="29"/>
      <c r="B129" s="32"/>
      <c r="C129" s="71"/>
      <c r="D129" s="33"/>
      <c r="E129" s="33"/>
      <c r="F129" s="34"/>
      <c r="G129" s="33"/>
      <c r="H129" s="32"/>
      <c r="I129" s="116"/>
      <c r="J129" s="30"/>
      <c r="K129" s="2"/>
      <c r="O129" s="1">
        <f>COUNTIF('Sede Med Ok'!$C:$C,'Liberdade Med OK'!C129) + COUNTIF('Barra Med OK'!$C:$C,'Liberdade Med OK'!C129) + COUNTIF('Boca do Rio Med OK'!$C:$C,'Liberdade Med OK'!C129) + COUNTIF('Brotas Med OK'!$C:$C,'Liberdade Med OK'!C129) + COUNTIF('Cabula Med OK'!$C:$C,'Liberdade Med OK'!C129) + COUNTIF('Cajazeiras Med OK'!$C:$C,'Liberdade Med OK'!C129) + COUNTIF('CH Med OK'!$C:$C,'Liberdade Med OK'!C129) + COUNTIF('Itapagipe Med OK'!$C:$C,'Liberdade Med OK'!C129) + COUNTIF('Itapuã Med OK'!$C:$C,'Liberdade Med OK'!C129) + COUNTIF('Pau da Lima Med OK'!$C:$C,'Liberdade Med OK'!C129) + COUNTIF('SCV Med OK'!$C:$C,'Liberdade Med OK'!C129) + COUNTIF('Subúrbio Med OK'!$C:$C,'Liberdade Med OK'!C129) + COUNTIF('DVIS Med OK'!$C:$C,'Liberdade Med OK'!C129) + COUNTIF('CR Med OK'!$C:$C,'Liberdade Med OK'!C129) + COUNTIF('CCZ Med OK'!$C:$C,'Liberdade Med OK'!C129) + COUNTIF('DRCA Med OK'!$C:$C,'Liberdade Med OK'!C129) + COUNTIF('SAMU Med OK'!$C:$C,'Liberdade Med OK'!C129) + COUNTIF('ESPS Med OK'!$C:$C,'Liberdade Med OK'!C129) + COUNTIF('LACEM Med OK'!$C:$C,'Liberdade Med OK'!C129)</f>
        <v>0</v>
      </c>
    </row>
    <row r="130" spans="1:15" ht="13.5" customHeight="1">
      <c r="A130" s="29"/>
      <c r="D130" s="20"/>
      <c r="E130" s="20"/>
      <c r="F130" s="19"/>
      <c r="G130" s="7"/>
      <c r="H130" s="28">
        <f>H23+H29+H40+H50+H55+H60+H85+H92+H98+H123+H128</f>
        <v>82</v>
      </c>
      <c r="I130" s="27">
        <f>I23+I29+I40+I50+I55+I60+I85+I92+I98+I123+I128</f>
        <v>19315.333333333332</v>
      </c>
      <c r="J130" s="3"/>
      <c r="K130" s="409"/>
      <c r="O130" s="1">
        <f>COUNTIF('Sede Med Ok'!$C:$C,'Liberdade Med OK'!C130) + COUNTIF('Barra Med OK'!$C:$C,'Liberdade Med OK'!C130) + COUNTIF('Boca do Rio Med OK'!$C:$C,'Liberdade Med OK'!C130) + COUNTIF('Brotas Med OK'!$C:$C,'Liberdade Med OK'!C130) + COUNTIF('Cabula Med OK'!$C:$C,'Liberdade Med OK'!C130) + COUNTIF('Cajazeiras Med OK'!$C:$C,'Liberdade Med OK'!C130) + COUNTIF('CH Med OK'!$C:$C,'Liberdade Med OK'!C130) + COUNTIF('Itapagipe Med OK'!$C:$C,'Liberdade Med OK'!C130) + COUNTIF('Itapuã Med OK'!$C:$C,'Liberdade Med OK'!C130) + COUNTIF('Pau da Lima Med OK'!$C:$C,'Liberdade Med OK'!C130) + COUNTIF('SCV Med OK'!$C:$C,'Liberdade Med OK'!C130) + COUNTIF('Subúrbio Med OK'!$C:$C,'Liberdade Med OK'!C130) + COUNTIF('DVIS Med OK'!$C:$C,'Liberdade Med OK'!C130) + COUNTIF('CR Med OK'!$C:$C,'Liberdade Med OK'!C130) + COUNTIF('CCZ Med OK'!$C:$C,'Liberdade Med OK'!C130) + COUNTIF('DRCA Med OK'!$C:$C,'Liberdade Med OK'!C130) + COUNTIF('SAMU Med OK'!$C:$C,'Liberdade Med OK'!C130) + COUNTIF('ESPS Med OK'!$C:$C,'Liberdade Med OK'!C130) + COUNTIF('LACEM Med OK'!$C:$C,'Liberdade Med OK'!C130)</f>
        <v>0</v>
      </c>
    </row>
    <row r="131" spans="1:15" ht="13.5" customHeight="1">
      <c r="D131" s="20"/>
      <c r="E131" s="20"/>
      <c r="F131" s="19"/>
      <c r="G131" s="7"/>
      <c r="I131" s="7"/>
      <c r="J131" s="3"/>
      <c r="K131" s="2"/>
      <c r="O131" s="1">
        <f>COUNTIF('Sede Med Ok'!$C:$C,'Liberdade Med OK'!C131) + COUNTIF('Barra Med OK'!$C:$C,'Liberdade Med OK'!C131) + COUNTIF('Boca do Rio Med OK'!$C:$C,'Liberdade Med OK'!C131) + COUNTIF('Brotas Med OK'!$C:$C,'Liberdade Med OK'!C131) + COUNTIF('Cabula Med OK'!$C:$C,'Liberdade Med OK'!C131) + COUNTIF('Cajazeiras Med OK'!$C:$C,'Liberdade Med OK'!C131) + COUNTIF('CH Med OK'!$C:$C,'Liberdade Med OK'!C131) + COUNTIF('Itapagipe Med OK'!$C:$C,'Liberdade Med OK'!C131) + COUNTIF('Itapuã Med OK'!$C:$C,'Liberdade Med OK'!C131) + COUNTIF('Pau da Lima Med OK'!$C:$C,'Liberdade Med OK'!C131) + COUNTIF('SCV Med OK'!$C:$C,'Liberdade Med OK'!C131) + COUNTIF('Subúrbio Med OK'!$C:$C,'Liberdade Med OK'!C131) + COUNTIF('DVIS Med OK'!$C:$C,'Liberdade Med OK'!C131) + COUNTIF('CR Med OK'!$C:$C,'Liberdade Med OK'!C131) + COUNTIF('CCZ Med OK'!$C:$C,'Liberdade Med OK'!C131) + COUNTIF('DRCA Med OK'!$C:$C,'Liberdade Med OK'!C131) + COUNTIF('SAMU Med OK'!$C:$C,'Liberdade Med OK'!C131) + COUNTIF('ESPS Med OK'!$C:$C,'Liberdade Med OK'!C131) + COUNTIF('LACEM Med OK'!$C:$C,'Liberdade Med OK'!C131)</f>
        <v>0</v>
      </c>
    </row>
    <row r="132" spans="1:15" s="26" customFormat="1" ht="13.5" customHeight="1">
      <c r="A132" s="1"/>
      <c r="B132" s="2"/>
      <c r="C132" s="2"/>
      <c r="D132" s="20"/>
      <c r="E132" s="20"/>
      <c r="F132" s="19"/>
      <c r="G132" s="7"/>
      <c r="H132" s="1"/>
      <c r="I132" s="7"/>
      <c r="J132" s="3"/>
      <c r="K132" s="462"/>
      <c r="O132" s="1">
        <f>COUNTIF('Sede Med Ok'!$C:$C,'Liberdade Med OK'!C132) + COUNTIF('Barra Med OK'!$C:$C,'Liberdade Med OK'!C132) + COUNTIF('Boca do Rio Med OK'!$C:$C,'Liberdade Med OK'!C132) + COUNTIF('Brotas Med OK'!$C:$C,'Liberdade Med OK'!C132) + COUNTIF('Cabula Med OK'!$C:$C,'Liberdade Med OK'!C132) + COUNTIF('Cajazeiras Med OK'!$C:$C,'Liberdade Med OK'!C132) + COUNTIF('CH Med OK'!$C:$C,'Liberdade Med OK'!C132) + COUNTIF('Itapagipe Med OK'!$C:$C,'Liberdade Med OK'!C132) + COUNTIF('Itapuã Med OK'!$C:$C,'Liberdade Med OK'!C132) + COUNTIF('Pau da Lima Med OK'!$C:$C,'Liberdade Med OK'!C132) + COUNTIF('SCV Med OK'!$C:$C,'Liberdade Med OK'!C132) + COUNTIF('Subúrbio Med OK'!$C:$C,'Liberdade Med OK'!C132) + COUNTIF('DVIS Med OK'!$C:$C,'Liberdade Med OK'!C132) + COUNTIF('CR Med OK'!$C:$C,'Liberdade Med OK'!C132) + COUNTIF('CCZ Med OK'!$C:$C,'Liberdade Med OK'!C132) + COUNTIF('DRCA Med OK'!$C:$C,'Liberdade Med OK'!C132) + COUNTIF('SAMU Med OK'!$C:$C,'Liberdade Med OK'!C132) + COUNTIF('ESPS Med OK'!$C:$C,'Liberdade Med OK'!C132) + COUNTIF('LACEM Med OK'!$C:$C,'Liberdade Med OK'!C132)</f>
        <v>0</v>
      </c>
    </row>
    <row r="133" spans="1:15" ht="13.5" customHeight="1">
      <c r="A133" s="536" t="s">
        <v>33</v>
      </c>
      <c r="B133" s="536"/>
      <c r="C133" s="536"/>
      <c r="D133" s="536"/>
      <c r="E133" s="536"/>
      <c r="F133" s="536"/>
      <c r="G133" s="536"/>
      <c r="H133" s="536"/>
      <c r="I133" s="536"/>
      <c r="J133" s="422">
        <f>I47+I35+I34</f>
        <v>305.33333333333331</v>
      </c>
      <c r="K133" s="2"/>
      <c r="O133" s="1">
        <f>COUNTIF('Sede Med Ok'!$C:$C,'Liberdade Med OK'!C133) + COUNTIF('Barra Med OK'!$C:$C,'Liberdade Med OK'!C133) + COUNTIF('Boca do Rio Med OK'!$C:$C,'Liberdade Med OK'!C133) + COUNTIF('Brotas Med OK'!$C:$C,'Liberdade Med OK'!C133) + COUNTIF('Cabula Med OK'!$C:$C,'Liberdade Med OK'!C133) + COUNTIF('Cajazeiras Med OK'!$C:$C,'Liberdade Med OK'!C133) + COUNTIF('CH Med OK'!$C:$C,'Liberdade Med OK'!C133) + COUNTIF('Itapagipe Med OK'!$C:$C,'Liberdade Med OK'!C133) + COUNTIF('Itapuã Med OK'!$C:$C,'Liberdade Med OK'!C133) + COUNTIF('Pau da Lima Med OK'!$C:$C,'Liberdade Med OK'!C133) + COUNTIF('SCV Med OK'!$C:$C,'Liberdade Med OK'!C133) + COUNTIF('Subúrbio Med OK'!$C:$C,'Liberdade Med OK'!C133) + COUNTIF('DVIS Med OK'!$C:$C,'Liberdade Med OK'!C133) + COUNTIF('CR Med OK'!$C:$C,'Liberdade Med OK'!C133) + COUNTIF('CCZ Med OK'!$C:$C,'Liberdade Med OK'!C133) + COUNTIF('DRCA Med OK'!$C:$C,'Liberdade Med OK'!C133) + COUNTIF('SAMU Med OK'!$C:$C,'Liberdade Med OK'!C133) + COUNTIF('ESPS Med OK'!$C:$C,'Liberdade Med OK'!C133) + COUNTIF('LACEM Med OK'!$C:$C,'Liberdade Med OK'!C133)</f>
        <v>0</v>
      </c>
    </row>
    <row r="134" spans="1:15" ht="13.5" customHeight="1">
      <c r="K134" s="2"/>
      <c r="O134" s="1">
        <f>COUNTIF('Sede Med Ok'!$C:$C,'Liberdade Med OK'!C134) + COUNTIF('Barra Med OK'!$C:$C,'Liberdade Med OK'!C134) + COUNTIF('Boca do Rio Med OK'!$C:$C,'Liberdade Med OK'!C134) + COUNTIF('Brotas Med OK'!$C:$C,'Liberdade Med OK'!C134) + COUNTIF('Cabula Med OK'!$C:$C,'Liberdade Med OK'!C134) + COUNTIF('Cajazeiras Med OK'!$C:$C,'Liberdade Med OK'!C134) + COUNTIF('CH Med OK'!$C:$C,'Liberdade Med OK'!C134) + COUNTIF('Itapagipe Med OK'!$C:$C,'Liberdade Med OK'!C134) + COUNTIF('Itapuã Med OK'!$C:$C,'Liberdade Med OK'!C134) + COUNTIF('Pau da Lima Med OK'!$C:$C,'Liberdade Med OK'!C134) + COUNTIF('SCV Med OK'!$C:$C,'Liberdade Med OK'!C134) + COUNTIF('Subúrbio Med OK'!$C:$C,'Liberdade Med OK'!C134) + COUNTIF('DVIS Med OK'!$C:$C,'Liberdade Med OK'!C134) + COUNTIF('CR Med OK'!$C:$C,'Liberdade Med OK'!C134) + COUNTIF('CCZ Med OK'!$C:$C,'Liberdade Med OK'!C134) + COUNTIF('DRCA Med OK'!$C:$C,'Liberdade Med OK'!C134) + COUNTIF('SAMU Med OK'!$C:$C,'Liberdade Med OK'!C134) + COUNTIF('ESPS Med OK'!$C:$C,'Liberdade Med OK'!C134) + COUNTIF('LACEM Med OK'!$C:$C,'Liberdade Med OK'!C134)</f>
        <v>0</v>
      </c>
    </row>
    <row r="135" spans="1:15" ht="13.5" customHeight="1">
      <c r="A135" s="18" t="s">
        <v>32</v>
      </c>
      <c r="B135" s="1"/>
      <c r="F135" s="22"/>
      <c r="G135" s="7"/>
      <c r="I135" s="23"/>
      <c r="J135" s="23"/>
      <c r="K135" s="2"/>
      <c r="O135" s="1">
        <f>COUNTIF('Sede Med Ok'!$C:$C,'Liberdade Med OK'!C135) + COUNTIF('Barra Med OK'!$C:$C,'Liberdade Med OK'!C135) + COUNTIF('Boca do Rio Med OK'!$C:$C,'Liberdade Med OK'!C135) + COUNTIF('Brotas Med OK'!$C:$C,'Liberdade Med OK'!C135) + COUNTIF('Cabula Med OK'!$C:$C,'Liberdade Med OK'!C135) + COUNTIF('Cajazeiras Med OK'!$C:$C,'Liberdade Med OK'!C135) + COUNTIF('CH Med OK'!$C:$C,'Liberdade Med OK'!C135) + COUNTIF('Itapagipe Med OK'!$C:$C,'Liberdade Med OK'!C135) + COUNTIF('Itapuã Med OK'!$C:$C,'Liberdade Med OK'!C135) + COUNTIF('Pau da Lima Med OK'!$C:$C,'Liberdade Med OK'!C135) + COUNTIF('SCV Med OK'!$C:$C,'Liberdade Med OK'!C135) + COUNTIF('Subúrbio Med OK'!$C:$C,'Liberdade Med OK'!C135) + COUNTIF('DVIS Med OK'!$C:$C,'Liberdade Med OK'!C135) + COUNTIF('CR Med OK'!$C:$C,'Liberdade Med OK'!C135) + COUNTIF('CCZ Med OK'!$C:$C,'Liberdade Med OK'!C135) + COUNTIF('DRCA Med OK'!$C:$C,'Liberdade Med OK'!C135) + COUNTIF('SAMU Med OK'!$C:$C,'Liberdade Med OK'!C135) + COUNTIF('ESPS Med OK'!$C:$C,'Liberdade Med OK'!C135) + COUNTIF('LACEM Med OK'!$C:$C,'Liberdade Med OK'!C135)</f>
        <v>0</v>
      </c>
    </row>
    <row r="136" spans="1:15" ht="62.25" customHeight="1">
      <c r="A136" s="532"/>
      <c r="B136" s="518"/>
      <c r="C136" s="518"/>
      <c r="D136" s="518"/>
      <c r="E136" s="532"/>
      <c r="F136" s="518"/>
      <c r="G136" s="518"/>
      <c r="H136" s="518"/>
      <c r="I136" s="533"/>
      <c r="J136" s="22"/>
      <c r="K136" s="466"/>
      <c r="O136" s="1">
        <f>COUNTIF('Sede Med Ok'!$C:$C,'Liberdade Med OK'!C136) + COUNTIF('Barra Med OK'!$C:$C,'Liberdade Med OK'!C136) + COUNTIF('Boca do Rio Med OK'!$C:$C,'Liberdade Med OK'!C136) + COUNTIF('Brotas Med OK'!$C:$C,'Liberdade Med OK'!C136) + COUNTIF('Cabula Med OK'!$C:$C,'Liberdade Med OK'!C136) + COUNTIF('Cajazeiras Med OK'!$C:$C,'Liberdade Med OK'!C136) + COUNTIF('CH Med OK'!$C:$C,'Liberdade Med OK'!C136) + COUNTIF('Itapagipe Med OK'!$C:$C,'Liberdade Med OK'!C136) + COUNTIF('Itapuã Med OK'!$C:$C,'Liberdade Med OK'!C136) + COUNTIF('Pau da Lima Med OK'!$C:$C,'Liberdade Med OK'!C136) + COUNTIF('SCV Med OK'!$C:$C,'Liberdade Med OK'!C136) + COUNTIF('Subúrbio Med OK'!$C:$C,'Liberdade Med OK'!C136) + COUNTIF('DVIS Med OK'!$C:$C,'Liberdade Med OK'!C136) + COUNTIF('CR Med OK'!$C:$C,'Liberdade Med OK'!C136) + COUNTIF('CCZ Med OK'!$C:$C,'Liberdade Med OK'!C136) + COUNTIF('DRCA Med OK'!$C:$C,'Liberdade Med OK'!C136) + COUNTIF('SAMU Med OK'!$C:$C,'Liberdade Med OK'!C136) + COUNTIF('ESPS Med OK'!$C:$C,'Liberdade Med OK'!C136) + COUNTIF('LACEM Med OK'!$C:$C,'Liberdade Med OK'!C136)</f>
        <v>0</v>
      </c>
    </row>
    <row r="137" spans="1:15" ht="13.5" customHeight="1">
      <c r="A137" s="535" t="s">
        <v>31</v>
      </c>
      <c r="B137" s="535"/>
      <c r="C137" s="535"/>
      <c r="D137" s="535"/>
      <c r="E137" s="535" t="s">
        <v>30</v>
      </c>
      <c r="F137" s="535"/>
      <c r="G137" s="535"/>
      <c r="H137" s="535"/>
      <c r="I137" s="535"/>
      <c r="J137" s="18"/>
      <c r="K137" s="2"/>
      <c r="O137" s="1">
        <f>COUNTIF('Sede Med Ok'!$C:$C,'Liberdade Med OK'!C137) + COUNTIF('Barra Med OK'!$C:$C,'Liberdade Med OK'!C137) + COUNTIF('Boca do Rio Med OK'!$C:$C,'Liberdade Med OK'!C137) + COUNTIF('Brotas Med OK'!$C:$C,'Liberdade Med OK'!C137) + COUNTIF('Cabula Med OK'!$C:$C,'Liberdade Med OK'!C137) + COUNTIF('Cajazeiras Med OK'!$C:$C,'Liberdade Med OK'!C137) + COUNTIF('CH Med OK'!$C:$C,'Liberdade Med OK'!C137) + COUNTIF('Itapagipe Med OK'!$C:$C,'Liberdade Med OK'!C137) + COUNTIF('Itapuã Med OK'!$C:$C,'Liberdade Med OK'!C137) + COUNTIF('Pau da Lima Med OK'!$C:$C,'Liberdade Med OK'!C137) + COUNTIF('SCV Med OK'!$C:$C,'Liberdade Med OK'!C137) + COUNTIF('Subúrbio Med OK'!$C:$C,'Liberdade Med OK'!C137) + COUNTIF('DVIS Med OK'!$C:$C,'Liberdade Med OK'!C137) + COUNTIF('CR Med OK'!$C:$C,'Liberdade Med OK'!C137) + COUNTIF('CCZ Med OK'!$C:$C,'Liberdade Med OK'!C137) + COUNTIF('DRCA Med OK'!$C:$C,'Liberdade Med OK'!C137) + COUNTIF('SAMU Med OK'!$C:$C,'Liberdade Med OK'!C137) + COUNTIF('ESPS Med OK'!$C:$C,'Liberdade Med OK'!C137) + COUNTIF('LACEM Med OK'!$C:$C,'Liberdade Med OK'!C137)</f>
        <v>0</v>
      </c>
    </row>
    <row r="138" spans="1:15" ht="13.5" customHeight="1">
      <c r="I138" s="20"/>
      <c r="J138" s="19"/>
      <c r="K138" s="466"/>
      <c r="L138" s="16"/>
      <c r="O138" s="1">
        <f>COUNTIF('Sede Med Ok'!$C:$C,'Liberdade Med OK'!C138) + COUNTIF('Barra Med OK'!$C:$C,'Liberdade Med OK'!C138) + COUNTIF('Boca do Rio Med OK'!$C:$C,'Liberdade Med OK'!C138) + COUNTIF('Brotas Med OK'!$C:$C,'Liberdade Med OK'!C138) + COUNTIF('Cabula Med OK'!$C:$C,'Liberdade Med OK'!C138) + COUNTIF('Cajazeiras Med OK'!$C:$C,'Liberdade Med OK'!C138) + COUNTIF('CH Med OK'!$C:$C,'Liberdade Med OK'!C138) + COUNTIF('Itapagipe Med OK'!$C:$C,'Liberdade Med OK'!C138) + COUNTIF('Itapuã Med OK'!$C:$C,'Liberdade Med OK'!C138) + COUNTIF('Pau da Lima Med OK'!$C:$C,'Liberdade Med OK'!C138) + COUNTIF('SCV Med OK'!$C:$C,'Liberdade Med OK'!C138) + COUNTIF('Subúrbio Med OK'!$C:$C,'Liberdade Med OK'!C138) + COUNTIF('DVIS Med OK'!$C:$C,'Liberdade Med OK'!C138) + COUNTIF('CR Med OK'!$C:$C,'Liberdade Med OK'!C138) + COUNTIF('CCZ Med OK'!$C:$C,'Liberdade Med OK'!C138) + COUNTIF('DRCA Med OK'!$C:$C,'Liberdade Med OK'!C138) + COUNTIF('SAMU Med OK'!$C:$C,'Liberdade Med OK'!C138) + COUNTIF('ESPS Med OK'!$C:$C,'Liberdade Med OK'!C138) + COUNTIF('LACEM Med OK'!$C:$C,'Liberdade Med OK'!C138)</f>
        <v>0</v>
      </c>
    </row>
    <row r="139" spans="1:15" ht="13.5" customHeight="1">
      <c r="D139" s="20"/>
      <c r="G139" s="7"/>
      <c r="H139" s="16"/>
      <c r="I139" s="16"/>
      <c r="J139" s="16"/>
      <c r="K139" s="2"/>
    </row>
    <row r="140" spans="1:15" ht="13.5" customHeight="1">
      <c r="D140" s="20"/>
      <c r="E140" s="20"/>
      <c r="F140" s="19"/>
      <c r="G140" s="7"/>
      <c r="I140" s="7"/>
      <c r="J140" s="1"/>
      <c r="K140" s="2"/>
    </row>
    <row r="141" spans="1:15" ht="13.5" customHeight="1">
      <c r="A141" s="531" t="s">
        <v>29</v>
      </c>
      <c r="B141" s="531"/>
      <c r="C141" s="531"/>
      <c r="D141" s="531"/>
      <c r="E141" s="18"/>
      <c r="F141" s="18"/>
      <c r="G141" s="18"/>
      <c r="I141" s="7"/>
      <c r="J141" s="3"/>
      <c r="K141" s="2"/>
    </row>
    <row r="142" spans="1:15" ht="13.5" customHeight="1">
      <c r="A142" s="534" t="s">
        <v>28</v>
      </c>
      <c r="B142" s="534"/>
      <c r="C142" s="534"/>
      <c r="D142" s="534"/>
      <c r="E142" s="17"/>
      <c r="F142" s="17"/>
      <c r="G142" s="17"/>
      <c r="I142" s="7"/>
      <c r="J142" s="3"/>
      <c r="K142" s="2"/>
    </row>
    <row r="143" spans="1:15" ht="13.5" customHeight="1">
      <c r="A143" s="11" t="s">
        <v>27</v>
      </c>
      <c r="B143" s="11" t="s">
        <v>26</v>
      </c>
      <c r="C143" s="11" t="s">
        <v>25</v>
      </c>
      <c r="D143" s="11" t="s">
        <v>24</v>
      </c>
      <c r="E143" s="16"/>
      <c r="F143" s="16"/>
      <c r="G143" s="16"/>
      <c r="K143" s="2"/>
    </row>
    <row r="144" spans="1:15" ht="13.5" customHeight="1">
      <c r="A144" s="15" t="s">
        <v>23</v>
      </c>
      <c r="B144" s="14">
        <f>COUNTIFS($A$12:$A$140,"Cond Ar Janela 7.500 BTU/h")</f>
        <v>0</v>
      </c>
      <c r="C144" s="224">
        <v>37</v>
      </c>
      <c r="D144" s="13">
        <f t="shared" ref="D144:D166" si="10">B144*C144</f>
        <v>0</v>
      </c>
      <c r="E144" s="2"/>
      <c r="F144" s="8"/>
      <c r="G144" s="7"/>
      <c r="K144" s="2"/>
    </row>
    <row r="145" spans="1:11" ht="13.5" customHeight="1">
      <c r="A145" s="15" t="s">
        <v>22</v>
      </c>
      <c r="B145" s="14">
        <f>COUNTIFS($A$12:$A$140,"Cond Ar Janela 10.000 BTU/h")</f>
        <v>15</v>
      </c>
      <c r="C145" s="225">
        <v>210</v>
      </c>
      <c r="D145" s="13">
        <f t="shared" si="10"/>
        <v>3150</v>
      </c>
      <c r="E145" s="2"/>
      <c r="F145" s="8"/>
      <c r="G145" s="7"/>
      <c r="K145" s="2"/>
    </row>
    <row r="146" spans="1:11" ht="13.5" customHeight="1">
      <c r="A146" s="15" t="s">
        <v>21</v>
      </c>
      <c r="B146" s="14">
        <f>COUNTIFS($A$12:$A$33,"Cond Ar Janela 18.000 BTU/h")</f>
        <v>0</v>
      </c>
      <c r="C146" s="225">
        <v>208</v>
      </c>
      <c r="D146" s="13">
        <f t="shared" si="10"/>
        <v>0</v>
      </c>
      <c r="E146" s="2"/>
      <c r="F146" s="8"/>
      <c r="G146" s="7"/>
      <c r="K146" s="2"/>
    </row>
    <row r="147" spans="1:11" ht="13.5" customHeight="1">
      <c r="A147" s="15" t="s">
        <v>20</v>
      </c>
      <c r="B147" s="14">
        <f>COUNTIFS($A$12:$A$140,"Cond Ar Janela 21.000 BTU/h")</f>
        <v>1</v>
      </c>
      <c r="C147" s="225">
        <v>57</v>
      </c>
      <c r="D147" s="13">
        <f t="shared" si="10"/>
        <v>57</v>
      </c>
      <c r="E147" s="2"/>
      <c r="F147" s="8"/>
      <c r="G147" s="7"/>
      <c r="K147" s="2"/>
    </row>
    <row r="148" spans="1:11" ht="13.5" customHeight="1">
      <c r="A148" s="15" t="s">
        <v>19</v>
      </c>
      <c r="B148" s="14">
        <f>COUNTIFS($A$12:$A$140,"Cond Ar Split 9.000 BTU/h Hi Wall")</f>
        <v>0</v>
      </c>
      <c r="C148" s="225">
        <v>147</v>
      </c>
      <c r="D148" s="13">
        <f t="shared" si="10"/>
        <v>0</v>
      </c>
      <c r="E148" s="2"/>
      <c r="F148" s="8"/>
      <c r="G148" s="7"/>
      <c r="J148" s="1"/>
      <c r="K148" s="2"/>
    </row>
    <row r="149" spans="1:11" ht="13.5" customHeight="1">
      <c r="A149" s="15" t="s">
        <v>18</v>
      </c>
      <c r="B149" s="14">
        <f>COUNTIFS($A$12:$A$140,"Cond Ar Split 12.000 BTU/h Hi Wall")</f>
        <v>36</v>
      </c>
      <c r="C149" s="225">
        <v>235</v>
      </c>
      <c r="D149" s="13">
        <f t="shared" si="10"/>
        <v>8460</v>
      </c>
      <c r="E149" s="2"/>
      <c r="F149" s="8"/>
      <c r="G149" s="7"/>
      <c r="J149" s="1"/>
      <c r="K149" s="2"/>
    </row>
    <row r="150" spans="1:11" ht="13.5" customHeight="1">
      <c r="A150" s="15" t="s">
        <v>17</v>
      </c>
      <c r="B150" s="14">
        <f>COUNTIFS($A$12:$A$140,"Cond Ar Split 18.000 BTU/h Hi Wall")</f>
        <v>21</v>
      </c>
      <c r="C150" s="225">
        <v>238</v>
      </c>
      <c r="D150" s="13">
        <f t="shared" si="10"/>
        <v>4998</v>
      </c>
      <c r="E150" s="2"/>
      <c r="F150" s="8"/>
      <c r="G150" s="7"/>
      <c r="J150" s="1"/>
      <c r="K150" s="2"/>
    </row>
    <row r="151" spans="1:11" ht="13.5" customHeight="1">
      <c r="A151" s="15" t="s">
        <v>16</v>
      </c>
      <c r="B151" s="14">
        <f>COUNTIFS($A$12:$A$140,"Cond Ar Split 22.000 BTU/h Hi Wall")</f>
        <v>0</v>
      </c>
      <c r="C151" s="225">
        <v>242</v>
      </c>
      <c r="D151" s="13">
        <f t="shared" si="10"/>
        <v>0</v>
      </c>
      <c r="E151" s="2"/>
      <c r="F151" s="8"/>
      <c r="G151" s="7"/>
      <c r="J151" s="1"/>
      <c r="K151" s="2"/>
    </row>
    <row r="152" spans="1:11" ht="13.5" customHeight="1">
      <c r="A152" s="15" t="s">
        <v>15</v>
      </c>
      <c r="B152" s="14">
        <f>COUNTIFS($A$12:$A$140,"Cond Ar Split 24.000 BTU/h Hi Wall")</f>
        <v>4</v>
      </c>
      <c r="C152" s="225">
        <v>260</v>
      </c>
      <c r="D152" s="13">
        <f t="shared" si="10"/>
        <v>1040</v>
      </c>
      <c r="E152" s="2"/>
      <c r="F152" s="8"/>
      <c r="G152" s="7"/>
      <c r="J152" s="1"/>
      <c r="K152" s="2"/>
    </row>
    <row r="153" spans="1:11" ht="13.5" customHeight="1">
      <c r="A153" s="15" t="s">
        <v>14</v>
      </c>
      <c r="B153" s="14">
        <f>COUNTIFS($A$12:$A$140,"Cond Ar Split 30.000 BTU/h Hi Wall")</f>
        <v>3</v>
      </c>
      <c r="C153" s="225">
        <v>347</v>
      </c>
      <c r="D153" s="13">
        <f t="shared" si="10"/>
        <v>1041</v>
      </c>
      <c r="E153" s="2"/>
      <c r="F153" s="8"/>
      <c r="G153" s="7"/>
      <c r="J153" s="1"/>
      <c r="K153" s="2"/>
    </row>
    <row r="154" spans="1:11" ht="13.5" customHeight="1">
      <c r="A154" s="15" t="s">
        <v>13</v>
      </c>
      <c r="B154" s="14">
        <f>COUNTIFS($A$12:$A$140,"Cond Ar Split 24.000 BTU/h Piso/Teto")</f>
        <v>0</v>
      </c>
      <c r="C154" s="225">
        <v>367</v>
      </c>
      <c r="D154" s="13">
        <f t="shared" si="10"/>
        <v>0</v>
      </c>
      <c r="E154" s="2"/>
      <c r="F154" s="8"/>
      <c r="G154" s="7"/>
      <c r="J154" s="1"/>
      <c r="K154" s="2"/>
    </row>
    <row r="155" spans="1:11" ht="13.5" customHeight="1">
      <c r="A155" s="15" t="s">
        <v>12</v>
      </c>
      <c r="B155" s="14">
        <f>COUNTIFS($A$12:$A$140,"Cond Ar Split 30.000 BTU/h Piso/Teto")</f>
        <v>0</v>
      </c>
      <c r="C155" s="225">
        <v>367</v>
      </c>
      <c r="D155" s="13">
        <f t="shared" si="10"/>
        <v>0</v>
      </c>
      <c r="E155" s="2"/>
      <c r="F155" s="8"/>
      <c r="G155" s="7"/>
      <c r="J155" s="1"/>
      <c r="K155" s="2"/>
    </row>
    <row r="156" spans="1:11" ht="13.5" customHeight="1">
      <c r="A156" s="15" t="s">
        <v>11</v>
      </c>
      <c r="B156" s="14">
        <f>COUNTIFS($A$12:$A$140,"Cond Ar Split 36.000 BTU/h Piso/Teto")</f>
        <v>1</v>
      </c>
      <c r="C156" s="225">
        <v>447</v>
      </c>
      <c r="D156" s="13">
        <f t="shared" si="10"/>
        <v>447</v>
      </c>
      <c r="E156" s="2"/>
      <c r="F156" s="8"/>
      <c r="G156" s="7"/>
      <c r="J156" s="1"/>
      <c r="K156" s="2"/>
    </row>
    <row r="157" spans="1:11" ht="13.5" customHeight="1">
      <c r="A157" s="15" t="s">
        <v>10</v>
      </c>
      <c r="B157" s="14">
        <f>COUNTIFS($A$12:$A$140,"Cond Ar Split 48.000 BTU/h Piso/Teto")</f>
        <v>1</v>
      </c>
      <c r="C157" s="225">
        <v>497</v>
      </c>
      <c r="D157" s="13">
        <f t="shared" si="10"/>
        <v>497</v>
      </c>
      <c r="E157" s="2"/>
      <c r="F157" s="8"/>
      <c r="G157" s="7"/>
      <c r="J157" s="1"/>
      <c r="K157" s="2"/>
    </row>
    <row r="158" spans="1:11" ht="13.5" customHeight="1">
      <c r="A158" s="15" t="s">
        <v>9</v>
      </c>
      <c r="B158" s="14">
        <f>COUNTIFS($A$12:$A$140,"Cond Ar Split 60.000 BTU/h Piso/Teto")</f>
        <v>0</v>
      </c>
      <c r="C158" s="225">
        <v>597</v>
      </c>
      <c r="D158" s="13">
        <f t="shared" si="10"/>
        <v>0</v>
      </c>
      <c r="E158" s="2"/>
      <c r="F158" s="8"/>
      <c r="G158" s="7"/>
      <c r="J158" s="1"/>
      <c r="K158" s="2"/>
    </row>
    <row r="159" spans="1:11" ht="13.5" customHeight="1">
      <c r="A159" s="15" t="s">
        <v>8</v>
      </c>
      <c r="B159" s="14">
        <f>COUNTIFS($A$12:$A$140,"Cond Ar Split 18.000 BTU/h Cassete")</f>
        <v>0</v>
      </c>
      <c r="C159" s="225">
        <v>395</v>
      </c>
      <c r="D159" s="13">
        <f t="shared" si="10"/>
        <v>0</v>
      </c>
      <c r="E159" s="2"/>
      <c r="F159" s="8"/>
      <c r="G159" s="7"/>
      <c r="J159" s="1"/>
      <c r="K159" s="2"/>
    </row>
    <row r="160" spans="1:11" ht="13.5" customHeight="1">
      <c r="A160" s="15" t="s">
        <v>7</v>
      </c>
      <c r="B160" s="14">
        <f>COUNTIFS($A$12:$A$140,"Cond Ar Split 24.000 BTU/h Cassete")</f>
        <v>0</v>
      </c>
      <c r="C160" s="225">
        <v>442.75</v>
      </c>
      <c r="D160" s="13">
        <f t="shared" si="10"/>
        <v>0</v>
      </c>
      <c r="E160" s="2"/>
      <c r="F160" s="8"/>
      <c r="G160" s="7"/>
      <c r="J160" s="1"/>
      <c r="K160" s="2"/>
    </row>
    <row r="161" spans="1:11" ht="13.5" customHeight="1">
      <c r="A161" s="15" t="s">
        <v>6</v>
      </c>
      <c r="B161" s="14">
        <f>COUNTIFS($A$12:$A$140,"Cond Ar Split 30.000 BTU/h Cassete")</f>
        <v>0</v>
      </c>
      <c r="C161" s="225">
        <v>430</v>
      </c>
      <c r="D161" s="13">
        <f t="shared" si="10"/>
        <v>0</v>
      </c>
      <c r="E161" s="2"/>
      <c r="F161" s="8"/>
      <c r="G161" s="7"/>
      <c r="J161" s="1"/>
      <c r="K161" s="2"/>
    </row>
    <row r="162" spans="1:11" ht="13.5" customHeight="1">
      <c r="A162" s="15" t="s">
        <v>5</v>
      </c>
      <c r="B162" s="14">
        <f>COUNTIFS($A$12:$A$140,"Cond Ar Split 36.000 BTU/h Cassete")</f>
        <v>0</v>
      </c>
      <c r="C162" s="225">
        <v>478</v>
      </c>
      <c r="D162" s="13">
        <f t="shared" si="10"/>
        <v>0</v>
      </c>
      <c r="E162" s="2"/>
      <c r="F162" s="8"/>
      <c r="G162" s="7"/>
      <c r="J162" s="1"/>
      <c r="K162" s="2"/>
    </row>
    <row r="163" spans="1:11" ht="13.5" customHeight="1">
      <c r="A163" s="15" t="s">
        <v>4</v>
      </c>
      <c r="B163" s="14">
        <f>COUNTIFS($A$12:$A$140,"Cond Ar Split 48.000 BTU/h Cassete")</f>
        <v>0</v>
      </c>
      <c r="C163" s="225">
        <v>577</v>
      </c>
      <c r="D163" s="13">
        <f t="shared" si="10"/>
        <v>0</v>
      </c>
      <c r="E163" s="2"/>
      <c r="F163" s="8"/>
      <c r="G163" s="7"/>
      <c r="J163" s="1"/>
      <c r="K163" s="2"/>
    </row>
    <row r="164" spans="1:11" ht="13.5" customHeight="1">
      <c r="A164" s="15" t="s">
        <v>3</v>
      </c>
      <c r="B164" s="14">
        <f>COUNTIFS($A$12:$A$140,"Cond Ar Split 60.000 BTU/h Cassete")</f>
        <v>0</v>
      </c>
      <c r="C164" s="225">
        <v>645</v>
      </c>
      <c r="D164" s="13">
        <f t="shared" si="10"/>
        <v>0</v>
      </c>
      <c r="E164" s="2"/>
      <c r="F164" s="8"/>
      <c r="G164" s="7"/>
    </row>
    <row r="165" spans="1:11" ht="13.5" customHeight="1">
      <c r="A165" s="15" t="s">
        <v>2</v>
      </c>
      <c r="B165" s="14">
        <f>COUNTIFS($A$12:$A$140,"Cond Ar Tri Split 36.000 BTU/h (3x12.000)")</f>
        <v>0</v>
      </c>
      <c r="C165" s="225">
        <v>147</v>
      </c>
      <c r="D165" s="13">
        <f t="shared" si="10"/>
        <v>0</v>
      </c>
      <c r="E165" s="2"/>
      <c r="F165" s="8"/>
      <c r="G165" s="7"/>
    </row>
    <row r="166" spans="1:11" ht="13.5" customHeight="1">
      <c r="A166" s="15" t="s">
        <v>1</v>
      </c>
      <c r="B166" s="14">
        <f>COUNTIFS($A$12:$A$140,"Cond Ar Portátil 12.000 BTU/h")</f>
        <v>0</v>
      </c>
      <c r="C166" s="225">
        <v>100</v>
      </c>
      <c r="D166" s="13">
        <f t="shared" si="10"/>
        <v>0</v>
      </c>
      <c r="E166" s="2"/>
      <c r="F166" s="8"/>
      <c r="G166" s="7"/>
    </row>
    <row r="167" spans="1:11" ht="13.5" customHeight="1">
      <c r="A167" s="12" t="s">
        <v>0</v>
      </c>
      <c r="B167" s="11">
        <f>SUM(B144:B166)</f>
        <v>82</v>
      </c>
      <c r="C167" s="193"/>
      <c r="D167" s="9">
        <f>SUM(D144:D166)</f>
        <v>19690</v>
      </c>
      <c r="E167" s="16"/>
      <c r="F167" s="92"/>
      <c r="G167" s="91"/>
    </row>
    <row r="171" spans="1:11" ht="13.5" customHeight="1">
      <c r="J171" s="3"/>
    </row>
  </sheetData>
  <mergeCells count="26"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A10:I10"/>
    <mergeCell ref="C11:E11"/>
    <mergeCell ref="G11:I11"/>
    <mergeCell ref="D13:E13"/>
    <mergeCell ref="A133:I133"/>
    <mergeCell ref="E136:I136"/>
    <mergeCell ref="A137:D137"/>
    <mergeCell ref="E137:I137"/>
    <mergeCell ref="A141:D141"/>
    <mergeCell ref="A142:D142"/>
    <mergeCell ref="A136:D136"/>
  </mergeCells>
  <conditionalFormatting sqref="C1:C1048576">
    <cfRule type="expression" dxfId="27" priority="1">
      <formula>$O1&gt;0</formula>
    </cfRule>
    <cfRule type="duplicateValues" dxfId="26" priority="2"/>
  </conditionalFormatting>
  <pageMargins left="0.27559055118110237" right="0.19685039370078741" top="0.27559055118110237" bottom="0.35433070866141736" header="0.23622047244094491" footer="0.15748031496062992"/>
  <pageSetup paperSize="9" scale="70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6"/>
  <sheetViews>
    <sheetView showGridLines="0" workbookViewId="0">
      <pane ySplit="11" topLeftCell="A12" activePane="bottomLeft" state="frozen"/>
      <selection activeCell="G94" sqref="G94"/>
      <selection pane="bottomLeft" activeCell="C13" sqref="C13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736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66" customFormat="1" ht="13.5" customHeight="1">
      <c r="A12" s="564" t="s">
        <v>22</v>
      </c>
      <c r="B12" s="565"/>
      <c r="C12" s="509">
        <v>1</v>
      </c>
      <c r="D12" s="438">
        <v>210</v>
      </c>
      <c r="E12" s="438">
        <v>19</v>
      </c>
      <c r="F12" s="433">
        <f>D12/30*C12*E12</f>
        <v>133</v>
      </c>
    </row>
    <row r="13" spans="1:6" s="466" customFormat="1" ht="13.5" customHeight="1">
      <c r="A13" s="537" t="s">
        <v>18</v>
      </c>
      <c r="B13" s="538"/>
      <c r="C13" s="140">
        <v>2</v>
      </c>
      <c r="D13" s="439">
        <v>235</v>
      </c>
      <c r="E13" s="438">
        <v>11</v>
      </c>
      <c r="F13" s="433">
        <f>D13/30*C13*E13</f>
        <v>172.33333333333331</v>
      </c>
    </row>
    <row r="14" spans="1:6" ht="13.5" customHeight="1">
      <c r="A14" s="88"/>
      <c r="B14" s="87"/>
      <c r="C14" s="243"/>
      <c r="D14" s="164"/>
      <c r="E14" s="138"/>
      <c r="F14" s="84"/>
    </row>
    <row r="15" spans="1:6" ht="13.5" customHeight="1">
      <c r="A15" s="514" t="s">
        <v>737</v>
      </c>
      <c r="B15" s="516"/>
      <c r="C15" s="83">
        <f>SUM(C12:C14)</f>
        <v>3</v>
      </c>
      <c r="D15" s="82"/>
      <c r="E15" s="82"/>
      <c r="F15" s="81">
        <f>SUM(F12:F14)</f>
        <v>305.33333333333331</v>
      </c>
    </row>
    <row r="16" spans="1:6" ht="13.5" customHeight="1">
      <c r="A16" s="4"/>
      <c r="B16" s="80"/>
      <c r="C16" s="4"/>
      <c r="D16" s="79"/>
      <c r="E16" s="78"/>
      <c r="F16" s="77"/>
    </row>
    <row r="18" spans="1:9" ht="13.5" customHeight="1">
      <c r="A18" s="536" t="s">
        <v>33</v>
      </c>
      <c r="B18" s="536"/>
      <c r="C18" s="536"/>
      <c r="D18" s="536"/>
      <c r="E18" s="536"/>
      <c r="F18" s="536"/>
      <c r="G18" s="25"/>
      <c r="H18" s="25"/>
      <c r="I18" s="25"/>
    </row>
    <row r="20" spans="1:9" ht="13.5" customHeight="1">
      <c r="A20" s="18" t="s">
        <v>32</v>
      </c>
      <c r="B20" s="1"/>
      <c r="F20" s="22"/>
      <c r="G20" s="7"/>
      <c r="I20" s="23"/>
    </row>
    <row r="21" spans="1:9" ht="60" customHeight="1">
      <c r="A21" s="532"/>
      <c r="B21" s="518"/>
      <c r="C21" s="533"/>
      <c r="D21" s="547"/>
      <c r="E21" s="547"/>
      <c r="F21" s="547"/>
    </row>
    <row r="22" spans="1:9" ht="13.5" customHeight="1">
      <c r="A22" s="535" t="s">
        <v>31</v>
      </c>
      <c r="B22" s="535"/>
      <c r="C22" s="535"/>
      <c r="D22" s="75"/>
      <c r="E22" s="75" t="s">
        <v>30</v>
      </c>
      <c r="F22" s="75"/>
      <c r="G22" s="18"/>
      <c r="H22" s="18"/>
      <c r="I22" s="18"/>
    </row>
    <row r="96" spans="7:7" ht="13.5" customHeight="1">
      <c r="G96" s="1">
        <v>238</v>
      </c>
    </row>
  </sheetData>
  <mergeCells count="19">
    <mergeCell ref="A13:B13"/>
    <mergeCell ref="A12:B12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22:C22"/>
    <mergeCell ref="A15:B15"/>
    <mergeCell ref="A18:F18"/>
    <mergeCell ref="A21:C21"/>
    <mergeCell ref="D21:F21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O261"/>
  <sheetViews>
    <sheetView showGridLines="0" workbookViewId="0">
      <pane ySplit="13" topLeftCell="A14" activePane="bottomLeft" state="frozen"/>
      <selection activeCell="G94" sqref="G94"/>
      <selection pane="bottomLeft" activeCell="C215" sqref="C215"/>
    </sheetView>
  </sheetViews>
  <sheetFormatPr defaultRowHeight="13.5" customHeight="1"/>
  <cols>
    <col min="1" max="1" width="36.5703125" style="1" bestFit="1" customWidth="1"/>
    <col min="2" max="2" width="12.7109375" style="2" customWidth="1"/>
    <col min="3" max="3" width="11.140625" style="2" bestFit="1" customWidth="1"/>
    <col min="4" max="5" width="12.5703125" style="2" bestFit="1" customWidth="1"/>
    <col min="6" max="6" width="10.140625" style="1" bestFit="1" customWidth="1"/>
    <col min="7" max="7" width="11.140625" style="2" bestFit="1" customWidth="1"/>
    <col min="8" max="8" width="11.85546875" style="1" bestFit="1" customWidth="1"/>
    <col min="9" max="9" width="20.85546875" style="220" customWidth="1"/>
    <col min="10" max="10" width="29" style="26" customWidth="1"/>
    <col min="11" max="11" width="11.5703125" style="2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29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29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29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29"/>
    </row>
    <row r="8" spans="1:15" ht="13.5" customHeight="1" thickTop="1">
      <c r="A8" s="520" t="s">
        <v>126</v>
      </c>
      <c r="B8" s="521"/>
      <c r="C8" s="521"/>
      <c r="D8" s="521"/>
      <c r="E8" s="520" t="s">
        <v>814</v>
      </c>
      <c r="F8" s="521"/>
      <c r="G8" s="521"/>
      <c r="H8" s="521"/>
      <c r="I8" s="522"/>
      <c r="J8" s="29"/>
    </row>
    <row r="9" spans="1:15" ht="13.5" customHeight="1">
      <c r="A9" s="517" t="s">
        <v>481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29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241" t="s">
        <v>24</v>
      </c>
      <c r="J13" s="38" t="s">
        <v>115</v>
      </c>
      <c r="K13" s="11" t="s">
        <v>114</v>
      </c>
    </row>
    <row r="14" spans="1:15" s="16" customFormat="1" ht="13.5" customHeight="1">
      <c r="I14" s="240"/>
      <c r="J14" s="29"/>
      <c r="O14" s="16">
        <f>COUNTIF('Sede Med Ok'!$C:$C,'Pau da Lima Med OK'!C14) + COUNTIF('Barra Med OK'!$C:$C,'Pau da Lima Med OK'!C14) + COUNTIF('Boca do Rio Med OK'!$C:$C,'Pau da Lima Med OK'!C14) + COUNTIF('Brotas Med OK'!$C:$C,'Pau da Lima Med OK'!C14) + COUNTIF('Cabula Med OK'!$C:$C,'Pau da Lima Med OK'!C14) + COUNTIF('Cajazeiras Med OK'!$C:$C,'Pau da Lima Med OK'!C14) + COUNTIF('CH Med OK'!$C:$C,'Pau da Lima Med OK'!C14) + COUNTIF('Itapagipe Med OK'!$C:$C,'Pau da Lima Med OK'!C14) + COUNTIF('Itapuã Med OK'!$C:$C,'Pau da Lima Med OK'!C14) + COUNTIF('Liberdade Med OK'!$C:$C,'Pau da Lima Med OK'!C14) + COUNTIF('SCV Med OK'!$C:$C,'Pau da Lima Med OK'!C14) + COUNTIF('Subúrbio Med OK'!$C:$C,'Pau da Lima Med OK'!C14) + COUNTIF('DVIS Med OK'!$C:$C,'Pau da Lima Med OK'!C14) + COUNTIF('CR Med OK'!$C:$C,'Pau da Lima Med OK'!C14) + COUNTIF('CCZ Med OK'!$C:$C,'Pau da Lima Med OK'!C14) + COUNTIF('DRCA Med OK'!$C:$C,'Pau da Lima Med OK'!C14) + COUNTIF('SAMU Med OK'!$C:$C,'Pau da Lima Med OK'!C14) + COUNTIF('ESPS Med OK'!$C:$C,'Pau da Lima Med OK'!C14) + COUNTIF('LACEM Med OK'!$C:$C,'Pau da Lima Med OK'!C14)</f>
        <v>0</v>
      </c>
    </row>
    <row r="15" spans="1:15" ht="13.5" customHeight="1">
      <c r="A15" s="15" t="s">
        <v>22</v>
      </c>
      <c r="B15" s="61">
        <v>45512</v>
      </c>
      <c r="C15" s="14">
        <v>13957</v>
      </c>
      <c r="D15" s="61">
        <v>45658</v>
      </c>
      <c r="E15" s="61">
        <v>45687</v>
      </c>
      <c r="F15" s="42">
        <f t="shared" ref="F15:F44" si="0">(E15-D15)+1</f>
        <v>30</v>
      </c>
      <c r="G15" s="295">
        <v>210</v>
      </c>
      <c r="H15" s="14">
        <v>1</v>
      </c>
      <c r="I15" s="237">
        <f>G15/30*H15*F15</f>
        <v>210</v>
      </c>
      <c r="J15" s="64" t="s">
        <v>813</v>
      </c>
      <c r="K15" s="14">
        <v>66222</v>
      </c>
      <c r="O15" s="16">
        <f>COUNTIF('Sede Med Ok'!$C:$C,'Pau da Lima Med OK'!C15) + COUNTIF('Barra Med OK'!$C:$C,'Pau da Lima Med OK'!C15) + COUNTIF('Boca do Rio Med OK'!$C:$C,'Pau da Lima Med OK'!C15) + COUNTIF('Brotas Med OK'!$C:$C,'Pau da Lima Med OK'!C15) + COUNTIF('Cabula Med OK'!$C:$C,'Pau da Lima Med OK'!C15) + COUNTIF('Cajazeiras Med OK'!$C:$C,'Pau da Lima Med OK'!C15) + COUNTIF('CH Med OK'!$C:$C,'Pau da Lima Med OK'!C15) + COUNTIF('Itapagipe Med OK'!$C:$C,'Pau da Lima Med OK'!C15) + COUNTIF('Itapuã Med OK'!$C:$C,'Pau da Lima Med OK'!C15) + COUNTIF('Liberdade Med OK'!$C:$C,'Pau da Lima Med OK'!C15) + COUNTIF('SCV Med OK'!$C:$C,'Pau da Lima Med OK'!C15) + COUNTIF('Subúrbio Med OK'!$C:$C,'Pau da Lima Med OK'!C15) + COUNTIF('DVIS Med OK'!$C:$C,'Pau da Lima Med OK'!C15) + COUNTIF('CR Med OK'!$C:$C,'Pau da Lima Med OK'!C15) + COUNTIF('CCZ Med OK'!$C:$C,'Pau da Lima Med OK'!C15) + COUNTIF('DRCA Med OK'!$C:$C,'Pau da Lima Med OK'!C15) + COUNTIF('SAMU Med OK'!$C:$C,'Pau da Lima Med OK'!C15) + COUNTIF('ESPS Med OK'!$C:$C,'Pau da Lima Med OK'!C15) + COUNTIF('LACEM Med OK'!$C:$C,'Pau da Lima Med OK'!C15)</f>
        <v>0</v>
      </c>
    </row>
    <row r="16" spans="1:15" ht="13.5" customHeight="1">
      <c r="A16" s="15" t="s">
        <v>22</v>
      </c>
      <c r="B16" s="48">
        <v>45512</v>
      </c>
      <c r="C16" s="389">
        <v>14214</v>
      </c>
      <c r="D16" s="61">
        <v>45658</v>
      </c>
      <c r="E16" s="61">
        <v>45687</v>
      </c>
      <c r="F16" s="42">
        <f t="shared" si="0"/>
        <v>30</v>
      </c>
      <c r="G16" s="295">
        <v>210</v>
      </c>
      <c r="H16" s="14">
        <v>1</v>
      </c>
      <c r="I16" s="237">
        <f t="shared" ref="I16:I44" si="1">G16/30*H16*F16</f>
        <v>210</v>
      </c>
      <c r="J16" s="64" t="s">
        <v>739</v>
      </c>
      <c r="K16" s="14">
        <v>65599</v>
      </c>
      <c r="O16" s="16">
        <f>COUNTIF('Sede Med Ok'!$C:$C,'Pau da Lima Med OK'!C16) + COUNTIF('Barra Med OK'!$C:$C,'Pau da Lima Med OK'!C16) + COUNTIF('Boca do Rio Med OK'!$C:$C,'Pau da Lima Med OK'!C16) + COUNTIF('Brotas Med OK'!$C:$C,'Pau da Lima Med OK'!C16) + COUNTIF('Cabula Med OK'!$C:$C,'Pau da Lima Med OK'!C16) + COUNTIF('Cajazeiras Med OK'!$C:$C,'Pau da Lima Med OK'!C16) + COUNTIF('CH Med OK'!$C:$C,'Pau da Lima Med OK'!C16) + COUNTIF('Itapagipe Med OK'!$C:$C,'Pau da Lima Med OK'!C16) + COUNTIF('Itapuã Med OK'!$C:$C,'Pau da Lima Med OK'!C16) + COUNTIF('Liberdade Med OK'!$C:$C,'Pau da Lima Med OK'!C16) + COUNTIF('SCV Med OK'!$C:$C,'Pau da Lima Med OK'!C16) + COUNTIF('Subúrbio Med OK'!$C:$C,'Pau da Lima Med OK'!C16) + COUNTIF('DVIS Med OK'!$C:$C,'Pau da Lima Med OK'!C16) + COUNTIF('CR Med OK'!$C:$C,'Pau da Lima Med OK'!C16) + COUNTIF('CCZ Med OK'!$C:$C,'Pau da Lima Med OK'!C16) + COUNTIF('DRCA Med OK'!$C:$C,'Pau da Lima Med OK'!C16) + COUNTIF('SAMU Med OK'!$C:$C,'Pau da Lima Med OK'!C16) + COUNTIF('ESPS Med OK'!$C:$C,'Pau da Lima Med OK'!C16) + COUNTIF('LACEM Med OK'!$C:$C,'Pau da Lima Med OK'!C16)</f>
        <v>0</v>
      </c>
    </row>
    <row r="17" spans="1:15" ht="13.5" customHeight="1">
      <c r="A17" s="15" t="s">
        <v>22</v>
      </c>
      <c r="B17" s="48">
        <v>45589</v>
      </c>
      <c r="C17" s="389">
        <v>15539</v>
      </c>
      <c r="D17" s="61">
        <v>45658</v>
      </c>
      <c r="E17" s="61">
        <v>45687</v>
      </c>
      <c r="F17" s="114">
        <f t="shared" si="0"/>
        <v>30</v>
      </c>
      <c r="G17" s="295">
        <v>210</v>
      </c>
      <c r="H17" s="14">
        <v>1</v>
      </c>
      <c r="I17" s="237">
        <f t="shared" si="1"/>
        <v>210</v>
      </c>
      <c r="J17" s="64" t="s">
        <v>210</v>
      </c>
      <c r="K17" s="14">
        <v>70471</v>
      </c>
      <c r="O17" s="16">
        <f>COUNTIF('Sede Med Ok'!$C:$C,'Pau da Lima Med OK'!C17) + COUNTIF('Barra Med OK'!$C:$C,'Pau da Lima Med OK'!C17) + COUNTIF('Boca do Rio Med OK'!$C:$C,'Pau da Lima Med OK'!C17) + COUNTIF('Brotas Med OK'!$C:$C,'Pau da Lima Med OK'!C17) + COUNTIF('Cabula Med OK'!$C:$C,'Pau da Lima Med OK'!C17) + COUNTIF('Cajazeiras Med OK'!$C:$C,'Pau da Lima Med OK'!C17) + COUNTIF('CH Med OK'!$C:$C,'Pau da Lima Med OK'!C17) + COUNTIF('Itapagipe Med OK'!$C:$C,'Pau da Lima Med OK'!C17) + COUNTIF('Itapuã Med OK'!$C:$C,'Pau da Lima Med OK'!C17) + COUNTIF('Liberdade Med OK'!$C:$C,'Pau da Lima Med OK'!C17) + COUNTIF('SCV Med OK'!$C:$C,'Pau da Lima Med OK'!C17) + COUNTIF('Subúrbio Med OK'!$C:$C,'Pau da Lima Med OK'!C17) + COUNTIF('DVIS Med OK'!$C:$C,'Pau da Lima Med OK'!C17) + COUNTIF('CR Med OK'!$C:$C,'Pau da Lima Med OK'!C17) + COUNTIF('CCZ Med OK'!$C:$C,'Pau da Lima Med OK'!C17) + COUNTIF('DRCA Med OK'!$C:$C,'Pau da Lima Med OK'!C17) + COUNTIF('SAMU Med OK'!$C:$C,'Pau da Lima Med OK'!C17) + COUNTIF('ESPS Med OK'!$C:$C,'Pau da Lima Med OK'!C17) + COUNTIF('LACEM Med OK'!$C:$C,'Pau da Lima Med OK'!C17)</f>
        <v>0</v>
      </c>
    </row>
    <row r="18" spans="1:15" ht="13.5" customHeight="1">
      <c r="A18" s="15" t="s">
        <v>18</v>
      </c>
      <c r="B18" s="48">
        <v>45663</v>
      </c>
      <c r="C18" s="513">
        <v>15737</v>
      </c>
      <c r="D18" s="61">
        <v>45663</v>
      </c>
      <c r="E18" s="61">
        <v>45687</v>
      </c>
      <c r="F18" s="114">
        <f t="shared" si="0"/>
        <v>25</v>
      </c>
      <c r="G18" s="295">
        <v>235</v>
      </c>
      <c r="H18" s="444">
        <v>1</v>
      </c>
      <c r="I18" s="237">
        <f t="shared" si="1"/>
        <v>195.83333333333331</v>
      </c>
      <c r="J18" s="64" t="s">
        <v>843</v>
      </c>
      <c r="K18" s="444">
        <v>73477</v>
      </c>
      <c r="L18" s="1" t="s">
        <v>1067</v>
      </c>
      <c r="O18" s="445">
        <f>COUNTIF('Sede Med Ok'!$C:$C,'Pau da Lima Med OK'!C18) + COUNTIF('Barra Med OK'!$C:$C,'Pau da Lima Med OK'!C18) + COUNTIF('Boca do Rio Med OK'!$C:$C,'Pau da Lima Med OK'!C18) + COUNTIF('Brotas Med OK'!$C:$C,'Pau da Lima Med OK'!C18) + COUNTIF('Cabula Med OK'!$C:$C,'Pau da Lima Med OK'!C18) + COUNTIF('Cajazeiras Med OK'!$C:$C,'Pau da Lima Med OK'!C18) + COUNTIF('CH Med OK'!$C:$C,'Pau da Lima Med OK'!C18) + COUNTIF('Itapagipe Med OK'!$C:$C,'Pau da Lima Med OK'!C18) + COUNTIF('Itapuã Med OK'!$C:$C,'Pau da Lima Med OK'!C18) + COUNTIF('Liberdade Med OK'!$C:$C,'Pau da Lima Med OK'!C18) + COUNTIF('SCV Med OK'!$C:$C,'Pau da Lima Med OK'!C18) + COUNTIF('Subúrbio Med OK'!$C:$C,'Pau da Lima Med OK'!C18) + COUNTIF('DVIS Med OK'!$C:$C,'Pau da Lima Med OK'!C18) + COUNTIF('CR Med OK'!$C:$C,'Pau da Lima Med OK'!C18) + COUNTIF('CCZ Med OK'!$C:$C,'Pau da Lima Med OK'!C18) + COUNTIF('DRCA Med OK'!$C:$C,'Pau da Lima Med OK'!C18) + COUNTIF('SAMU Med OK'!$C:$C,'Pau da Lima Med OK'!C18) + COUNTIF('ESPS Med OK'!$C:$C,'Pau da Lima Med OK'!C18) + COUNTIF('LACEM Med OK'!$C:$C,'Pau da Lima Med OK'!C18)</f>
        <v>0</v>
      </c>
    </row>
    <row r="19" spans="1:15" s="16" customFormat="1" ht="13.5" customHeight="1">
      <c r="A19" s="15" t="s">
        <v>18</v>
      </c>
      <c r="B19" s="61">
        <v>45536</v>
      </c>
      <c r="C19" s="14">
        <v>15482</v>
      </c>
      <c r="D19" s="61">
        <v>45658</v>
      </c>
      <c r="E19" s="61">
        <v>45687</v>
      </c>
      <c r="F19" s="42">
        <f t="shared" si="0"/>
        <v>30</v>
      </c>
      <c r="G19" s="295">
        <v>235</v>
      </c>
      <c r="H19" s="14">
        <v>1</v>
      </c>
      <c r="I19" s="237">
        <f t="shared" si="1"/>
        <v>235</v>
      </c>
      <c r="J19" s="64" t="s">
        <v>298</v>
      </c>
      <c r="K19" s="14">
        <v>68057</v>
      </c>
      <c r="O19" s="16">
        <f>COUNTIF('Sede Med Ok'!$C:$C,'Pau da Lima Med OK'!C19) + COUNTIF('Barra Med OK'!$C:$C,'Pau da Lima Med OK'!C19) + COUNTIF('Boca do Rio Med OK'!$C:$C,'Pau da Lima Med OK'!C19) + COUNTIF('Brotas Med OK'!$C:$C,'Pau da Lima Med OK'!C19) + COUNTIF('Cabula Med OK'!$C:$C,'Pau da Lima Med OK'!C19) + COUNTIF('Cajazeiras Med OK'!$C:$C,'Pau da Lima Med OK'!C19) + COUNTIF('CH Med OK'!$C:$C,'Pau da Lima Med OK'!C19) + COUNTIF('Itapagipe Med OK'!$C:$C,'Pau da Lima Med OK'!C19) + COUNTIF('Itapuã Med OK'!$C:$C,'Pau da Lima Med OK'!C19) + COUNTIF('Liberdade Med OK'!$C:$C,'Pau da Lima Med OK'!C19) + COUNTIF('SCV Med OK'!$C:$C,'Pau da Lima Med OK'!C19) + COUNTIF('Subúrbio Med OK'!$C:$C,'Pau da Lima Med OK'!C19) + COUNTIF('DVIS Med OK'!$C:$C,'Pau da Lima Med OK'!C19) + COUNTIF('CR Med OK'!$C:$C,'Pau da Lima Med OK'!C19) + COUNTIF('CCZ Med OK'!$C:$C,'Pau da Lima Med OK'!C19) + COUNTIF('DRCA Med OK'!$C:$C,'Pau da Lima Med OK'!C19) + COUNTIF('SAMU Med OK'!$C:$C,'Pau da Lima Med OK'!C19) + COUNTIF('ESPS Med OK'!$C:$C,'Pau da Lima Med OK'!C19) + COUNTIF('LACEM Med OK'!$C:$C,'Pau da Lima Med OK'!C19)</f>
        <v>0</v>
      </c>
    </row>
    <row r="20" spans="1:15" s="16" customFormat="1" ht="13.5" customHeight="1">
      <c r="A20" s="15" t="s">
        <v>18</v>
      </c>
      <c r="B20" s="61">
        <v>45536</v>
      </c>
      <c r="C20" s="14">
        <v>15483</v>
      </c>
      <c r="D20" s="61">
        <v>45658</v>
      </c>
      <c r="E20" s="61">
        <v>45687</v>
      </c>
      <c r="F20" s="42">
        <f t="shared" si="0"/>
        <v>30</v>
      </c>
      <c r="G20" s="295">
        <v>235</v>
      </c>
      <c r="H20" s="14">
        <v>1</v>
      </c>
      <c r="I20" s="237">
        <f t="shared" si="1"/>
        <v>235</v>
      </c>
      <c r="J20" s="64" t="s">
        <v>262</v>
      </c>
      <c r="K20" s="14">
        <v>68057</v>
      </c>
      <c r="O20" s="16">
        <f>COUNTIF('Sede Med Ok'!$C:$C,'Pau da Lima Med OK'!C20) + COUNTIF('Barra Med OK'!$C:$C,'Pau da Lima Med OK'!C20) + COUNTIF('Boca do Rio Med OK'!$C:$C,'Pau da Lima Med OK'!C20) + COUNTIF('Brotas Med OK'!$C:$C,'Pau da Lima Med OK'!C20) + COUNTIF('Cabula Med OK'!$C:$C,'Pau da Lima Med OK'!C20) + COUNTIF('Cajazeiras Med OK'!$C:$C,'Pau da Lima Med OK'!C20) + COUNTIF('CH Med OK'!$C:$C,'Pau da Lima Med OK'!C20) + COUNTIF('Itapagipe Med OK'!$C:$C,'Pau da Lima Med OK'!C20) + COUNTIF('Itapuã Med OK'!$C:$C,'Pau da Lima Med OK'!C20) + COUNTIF('Liberdade Med OK'!$C:$C,'Pau da Lima Med OK'!C20) + COUNTIF('SCV Med OK'!$C:$C,'Pau da Lima Med OK'!C20) + COUNTIF('Subúrbio Med OK'!$C:$C,'Pau da Lima Med OK'!C20) + COUNTIF('DVIS Med OK'!$C:$C,'Pau da Lima Med OK'!C20) + COUNTIF('CR Med OK'!$C:$C,'Pau da Lima Med OK'!C20) + COUNTIF('CCZ Med OK'!$C:$C,'Pau da Lima Med OK'!C20) + COUNTIF('DRCA Med OK'!$C:$C,'Pau da Lima Med OK'!C20) + COUNTIF('SAMU Med OK'!$C:$C,'Pau da Lima Med OK'!C20) + COUNTIF('ESPS Med OK'!$C:$C,'Pau da Lima Med OK'!C20) + COUNTIF('LACEM Med OK'!$C:$C,'Pau da Lima Med OK'!C20)</f>
        <v>0</v>
      </c>
    </row>
    <row r="21" spans="1:15" ht="13.5" customHeight="1">
      <c r="A21" s="15" t="s">
        <v>18</v>
      </c>
      <c r="B21" s="61">
        <v>45536</v>
      </c>
      <c r="C21" s="14">
        <v>15110</v>
      </c>
      <c r="D21" s="61">
        <v>45658</v>
      </c>
      <c r="E21" s="61">
        <v>45687</v>
      </c>
      <c r="F21" s="42">
        <f t="shared" si="0"/>
        <v>30</v>
      </c>
      <c r="G21" s="295">
        <v>235</v>
      </c>
      <c r="H21" s="14">
        <v>1</v>
      </c>
      <c r="I21" s="237">
        <f t="shared" si="1"/>
        <v>235</v>
      </c>
      <c r="J21" s="64" t="s">
        <v>217</v>
      </c>
      <c r="K21" s="14">
        <v>67519</v>
      </c>
      <c r="O21" s="16">
        <f>COUNTIF('Sede Med Ok'!$C:$C,'Pau da Lima Med OK'!C21) + COUNTIF('Barra Med OK'!$C:$C,'Pau da Lima Med OK'!C21) + COUNTIF('Boca do Rio Med OK'!$C:$C,'Pau da Lima Med OK'!C21) + COUNTIF('Brotas Med OK'!$C:$C,'Pau da Lima Med OK'!C21) + COUNTIF('Cabula Med OK'!$C:$C,'Pau da Lima Med OK'!C21) + COUNTIF('Cajazeiras Med OK'!$C:$C,'Pau da Lima Med OK'!C21) + COUNTIF('CH Med OK'!$C:$C,'Pau da Lima Med OK'!C21) + COUNTIF('Itapagipe Med OK'!$C:$C,'Pau da Lima Med OK'!C21) + COUNTIF('Itapuã Med OK'!$C:$C,'Pau da Lima Med OK'!C21) + COUNTIF('Liberdade Med OK'!$C:$C,'Pau da Lima Med OK'!C21) + COUNTIF('SCV Med OK'!$C:$C,'Pau da Lima Med OK'!C21) + COUNTIF('Subúrbio Med OK'!$C:$C,'Pau da Lima Med OK'!C21) + COUNTIF('DVIS Med OK'!$C:$C,'Pau da Lima Med OK'!C21) + COUNTIF('CR Med OK'!$C:$C,'Pau da Lima Med OK'!C21) + COUNTIF('CCZ Med OK'!$C:$C,'Pau da Lima Med OK'!C21) + COUNTIF('DRCA Med OK'!$C:$C,'Pau da Lima Med OK'!C21) + COUNTIF('SAMU Med OK'!$C:$C,'Pau da Lima Med OK'!C21) + COUNTIF('ESPS Med OK'!$C:$C,'Pau da Lima Med OK'!C21) + COUNTIF('LACEM Med OK'!$C:$C,'Pau da Lima Med OK'!C21)</f>
        <v>0</v>
      </c>
    </row>
    <row r="22" spans="1:15" ht="13.5" customHeight="1">
      <c r="A22" s="15" t="s">
        <v>18</v>
      </c>
      <c r="B22" s="61">
        <v>45536</v>
      </c>
      <c r="C22" s="14">
        <v>15109</v>
      </c>
      <c r="D22" s="61">
        <v>45658</v>
      </c>
      <c r="E22" s="61">
        <v>45687</v>
      </c>
      <c r="F22" s="42">
        <f t="shared" si="0"/>
        <v>30</v>
      </c>
      <c r="G22" s="295">
        <v>235</v>
      </c>
      <c r="H22" s="14">
        <v>1</v>
      </c>
      <c r="I22" s="237">
        <f t="shared" si="1"/>
        <v>235</v>
      </c>
      <c r="J22" s="64" t="s">
        <v>189</v>
      </c>
      <c r="K22" s="14">
        <v>67519</v>
      </c>
      <c r="O22" s="16">
        <f>COUNTIF('Sede Med Ok'!$C:$C,'Pau da Lima Med OK'!C22) + COUNTIF('Barra Med OK'!$C:$C,'Pau da Lima Med OK'!C22) + COUNTIF('Boca do Rio Med OK'!$C:$C,'Pau da Lima Med OK'!C22) + COUNTIF('Brotas Med OK'!$C:$C,'Pau da Lima Med OK'!C22) + COUNTIF('Cabula Med OK'!$C:$C,'Pau da Lima Med OK'!C22) + COUNTIF('Cajazeiras Med OK'!$C:$C,'Pau da Lima Med OK'!C22) + COUNTIF('CH Med OK'!$C:$C,'Pau da Lima Med OK'!C22) + COUNTIF('Itapagipe Med OK'!$C:$C,'Pau da Lima Med OK'!C22) + COUNTIF('Itapuã Med OK'!$C:$C,'Pau da Lima Med OK'!C22) + COUNTIF('Liberdade Med OK'!$C:$C,'Pau da Lima Med OK'!C22) + COUNTIF('SCV Med OK'!$C:$C,'Pau da Lima Med OK'!C22) + COUNTIF('Subúrbio Med OK'!$C:$C,'Pau da Lima Med OK'!C22) + COUNTIF('DVIS Med OK'!$C:$C,'Pau da Lima Med OK'!C22) + COUNTIF('CR Med OK'!$C:$C,'Pau da Lima Med OK'!C22) + COUNTIF('CCZ Med OK'!$C:$C,'Pau da Lima Med OK'!C22) + COUNTIF('DRCA Med OK'!$C:$C,'Pau da Lima Med OK'!C22) + COUNTIF('SAMU Med OK'!$C:$C,'Pau da Lima Med OK'!C22) + COUNTIF('ESPS Med OK'!$C:$C,'Pau da Lima Med OK'!C22) + COUNTIF('LACEM Med OK'!$C:$C,'Pau da Lima Med OK'!C22)</f>
        <v>0</v>
      </c>
    </row>
    <row r="23" spans="1:15" ht="13.5" customHeight="1">
      <c r="A23" s="15" t="s">
        <v>18</v>
      </c>
      <c r="B23" s="61">
        <v>45536</v>
      </c>
      <c r="C23" s="14">
        <v>15108</v>
      </c>
      <c r="D23" s="61">
        <v>45658</v>
      </c>
      <c r="E23" s="61">
        <v>45687</v>
      </c>
      <c r="F23" s="42">
        <f t="shared" si="0"/>
        <v>30</v>
      </c>
      <c r="G23" s="295">
        <v>235</v>
      </c>
      <c r="H23" s="14">
        <v>1</v>
      </c>
      <c r="I23" s="237">
        <f t="shared" si="1"/>
        <v>235</v>
      </c>
      <c r="J23" s="64" t="s">
        <v>297</v>
      </c>
      <c r="K23" s="14">
        <v>67519</v>
      </c>
      <c r="O23" s="16">
        <f>COUNTIF('Sede Med Ok'!$C:$C,'Pau da Lima Med OK'!C23) + COUNTIF('Barra Med OK'!$C:$C,'Pau da Lima Med OK'!C23) + COUNTIF('Boca do Rio Med OK'!$C:$C,'Pau da Lima Med OK'!C23) + COUNTIF('Brotas Med OK'!$C:$C,'Pau da Lima Med OK'!C23) + COUNTIF('Cabula Med OK'!$C:$C,'Pau da Lima Med OK'!C23) + COUNTIF('Cajazeiras Med OK'!$C:$C,'Pau da Lima Med OK'!C23) + COUNTIF('CH Med OK'!$C:$C,'Pau da Lima Med OK'!C23) + COUNTIF('Itapagipe Med OK'!$C:$C,'Pau da Lima Med OK'!C23) + COUNTIF('Itapuã Med OK'!$C:$C,'Pau da Lima Med OK'!C23) + COUNTIF('Liberdade Med OK'!$C:$C,'Pau da Lima Med OK'!C23) + COUNTIF('SCV Med OK'!$C:$C,'Pau da Lima Med OK'!C23) + COUNTIF('Subúrbio Med OK'!$C:$C,'Pau da Lima Med OK'!C23) + COUNTIF('DVIS Med OK'!$C:$C,'Pau da Lima Med OK'!C23) + COUNTIF('CR Med OK'!$C:$C,'Pau da Lima Med OK'!C23) + COUNTIF('CCZ Med OK'!$C:$C,'Pau da Lima Med OK'!C23) + COUNTIF('DRCA Med OK'!$C:$C,'Pau da Lima Med OK'!C23) + COUNTIF('SAMU Med OK'!$C:$C,'Pau da Lima Med OK'!C23) + COUNTIF('ESPS Med OK'!$C:$C,'Pau da Lima Med OK'!C23) + COUNTIF('LACEM Med OK'!$C:$C,'Pau da Lima Med OK'!C23)</f>
        <v>0</v>
      </c>
    </row>
    <row r="24" spans="1:15" ht="13.5" customHeight="1">
      <c r="A24" s="15" t="s">
        <v>18</v>
      </c>
      <c r="B24" s="61">
        <v>45536</v>
      </c>
      <c r="C24" s="14">
        <v>15106</v>
      </c>
      <c r="D24" s="61">
        <v>45658</v>
      </c>
      <c r="E24" s="61">
        <v>45687</v>
      </c>
      <c r="F24" s="42">
        <f t="shared" si="0"/>
        <v>30</v>
      </c>
      <c r="G24" s="295">
        <v>235</v>
      </c>
      <c r="H24" s="14">
        <v>1</v>
      </c>
      <c r="I24" s="237">
        <f t="shared" si="1"/>
        <v>235</v>
      </c>
      <c r="J24" s="64" t="s">
        <v>244</v>
      </c>
      <c r="K24" s="14">
        <v>67519</v>
      </c>
      <c r="O24" s="16">
        <f>COUNTIF('Sede Med Ok'!$C:$C,'Pau da Lima Med OK'!C24) + COUNTIF('Barra Med OK'!$C:$C,'Pau da Lima Med OK'!C24) + COUNTIF('Boca do Rio Med OK'!$C:$C,'Pau da Lima Med OK'!C24) + COUNTIF('Brotas Med OK'!$C:$C,'Pau da Lima Med OK'!C24) + COUNTIF('Cabula Med OK'!$C:$C,'Pau da Lima Med OK'!C24) + COUNTIF('Cajazeiras Med OK'!$C:$C,'Pau da Lima Med OK'!C24) + COUNTIF('CH Med OK'!$C:$C,'Pau da Lima Med OK'!C24) + COUNTIF('Itapagipe Med OK'!$C:$C,'Pau da Lima Med OK'!C24) + COUNTIF('Itapuã Med OK'!$C:$C,'Pau da Lima Med OK'!C24) + COUNTIF('Liberdade Med OK'!$C:$C,'Pau da Lima Med OK'!C24) + COUNTIF('SCV Med OK'!$C:$C,'Pau da Lima Med OK'!C24) + COUNTIF('Subúrbio Med OK'!$C:$C,'Pau da Lima Med OK'!C24) + COUNTIF('DVIS Med OK'!$C:$C,'Pau da Lima Med OK'!C24) + COUNTIF('CR Med OK'!$C:$C,'Pau da Lima Med OK'!C24) + COUNTIF('CCZ Med OK'!$C:$C,'Pau da Lima Med OK'!C24) + COUNTIF('DRCA Med OK'!$C:$C,'Pau da Lima Med OK'!C24) + COUNTIF('SAMU Med OK'!$C:$C,'Pau da Lima Med OK'!C24) + COUNTIF('ESPS Med OK'!$C:$C,'Pau da Lima Med OK'!C24) + COUNTIF('LACEM Med OK'!$C:$C,'Pau da Lima Med OK'!C24)</f>
        <v>0</v>
      </c>
    </row>
    <row r="25" spans="1:15" ht="13.5" customHeight="1">
      <c r="A25" s="15" t="s">
        <v>18</v>
      </c>
      <c r="B25" s="61">
        <v>45536</v>
      </c>
      <c r="C25" s="14">
        <v>14239</v>
      </c>
      <c r="D25" s="61">
        <v>45658</v>
      </c>
      <c r="E25" s="61">
        <v>45687</v>
      </c>
      <c r="F25" s="42">
        <f t="shared" si="0"/>
        <v>30</v>
      </c>
      <c r="G25" s="295">
        <v>235</v>
      </c>
      <c r="H25" s="14">
        <v>1</v>
      </c>
      <c r="I25" s="237">
        <f t="shared" si="1"/>
        <v>235</v>
      </c>
      <c r="J25" s="64" t="s">
        <v>812</v>
      </c>
      <c r="K25" s="14">
        <v>67573</v>
      </c>
      <c r="O25" s="16">
        <f>COUNTIF('Sede Med Ok'!$C:$C,'Pau da Lima Med OK'!C25) + COUNTIF('Barra Med OK'!$C:$C,'Pau da Lima Med OK'!C25) + COUNTIF('Boca do Rio Med OK'!$C:$C,'Pau da Lima Med OK'!C25) + COUNTIF('Brotas Med OK'!$C:$C,'Pau da Lima Med OK'!C25) + COUNTIF('Cabula Med OK'!$C:$C,'Pau da Lima Med OK'!C25) + COUNTIF('Cajazeiras Med OK'!$C:$C,'Pau da Lima Med OK'!C25) + COUNTIF('CH Med OK'!$C:$C,'Pau da Lima Med OK'!C25) + COUNTIF('Itapagipe Med OK'!$C:$C,'Pau da Lima Med OK'!C25) + COUNTIF('Itapuã Med OK'!$C:$C,'Pau da Lima Med OK'!C25) + COUNTIF('Liberdade Med OK'!$C:$C,'Pau da Lima Med OK'!C25) + COUNTIF('SCV Med OK'!$C:$C,'Pau da Lima Med OK'!C25) + COUNTIF('Subúrbio Med OK'!$C:$C,'Pau da Lima Med OK'!C25) + COUNTIF('DVIS Med OK'!$C:$C,'Pau da Lima Med OK'!C25) + COUNTIF('CR Med OK'!$C:$C,'Pau da Lima Med OK'!C25) + COUNTIF('CCZ Med OK'!$C:$C,'Pau da Lima Med OK'!C25) + COUNTIF('DRCA Med OK'!$C:$C,'Pau da Lima Med OK'!C25) + COUNTIF('SAMU Med OK'!$C:$C,'Pau da Lima Med OK'!C25) + COUNTIF('ESPS Med OK'!$C:$C,'Pau da Lima Med OK'!C25) + COUNTIF('LACEM Med OK'!$C:$C,'Pau da Lima Med OK'!C25)</f>
        <v>0</v>
      </c>
    </row>
    <row r="26" spans="1:15" ht="13.5" customHeight="1">
      <c r="A26" s="15" t="s">
        <v>18</v>
      </c>
      <c r="B26" s="61">
        <v>45536</v>
      </c>
      <c r="C26" s="14">
        <v>14237</v>
      </c>
      <c r="D26" s="61">
        <v>45658</v>
      </c>
      <c r="E26" s="61">
        <v>45687</v>
      </c>
      <c r="F26" s="42">
        <f t="shared" si="0"/>
        <v>30</v>
      </c>
      <c r="G26" s="295">
        <v>235</v>
      </c>
      <c r="H26" s="14">
        <v>1</v>
      </c>
      <c r="I26" s="237">
        <f t="shared" si="1"/>
        <v>235</v>
      </c>
      <c r="J26" s="64" t="s">
        <v>186</v>
      </c>
      <c r="K26" s="14">
        <v>67573</v>
      </c>
      <c r="O26" s="16">
        <f>COUNTIF('Sede Med Ok'!$C:$C,'Pau da Lima Med OK'!C26) + COUNTIF('Barra Med OK'!$C:$C,'Pau da Lima Med OK'!C26) + COUNTIF('Boca do Rio Med OK'!$C:$C,'Pau da Lima Med OK'!C26) + COUNTIF('Brotas Med OK'!$C:$C,'Pau da Lima Med OK'!C26) + COUNTIF('Cabula Med OK'!$C:$C,'Pau da Lima Med OK'!C26) + COUNTIF('Cajazeiras Med OK'!$C:$C,'Pau da Lima Med OK'!C26) + COUNTIF('CH Med OK'!$C:$C,'Pau da Lima Med OK'!C26) + COUNTIF('Itapagipe Med OK'!$C:$C,'Pau da Lima Med OK'!C26) + COUNTIF('Itapuã Med OK'!$C:$C,'Pau da Lima Med OK'!C26) + COUNTIF('Liberdade Med OK'!$C:$C,'Pau da Lima Med OK'!C26) + COUNTIF('SCV Med OK'!$C:$C,'Pau da Lima Med OK'!C26) + COUNTIF('Subúrbio Med OK'!$C:$C,'Pau da Lima Med OK'!C26) + COUNTIF('DVIS Med OK'!$C:$C,'Pau da Lima Med OK'!C26) + COUNTIF('CR Med OK'!$C:$C,'Pau da Lima Med OK'!C26) + COUNTIF('CCZ Med OK'!$C:$C,'Pau da Lima Med OK'!C26) + COUNTIF('DRCA Med OK'!$C:$C,'Pau da Lima Med OK'!C26) + COUNTIF('SAMU Med OK'!$C:$C,'Pau da Lima Med OK'!C26) + COUNTIF('ESPS Med OK'!$C:$C,'Pau da Lima Med OK'!C26) + COUNTIF('LACEM Med OK'!$C:$C,'Pau da Lima Med OK'!C26)</f>
        <v>0</v>
      </c>
    </row>
    <row r="27" spans="1:15" ht="13.5" customHeight="1">
      <c r="A27" s="15" t="s">
        <v>18</v>
      </c>
      <c r="B27" s="61">
        <v>45536</v>
      </c>
      <c r="C27" s="14">
        <v>405</v>
      </c>
      <c r="D27" s="61">
        <v>45658</v>
      </c>
      <c r="E27" s="61">
        <v>45687</v>
      </c>
      <c r="F27" s="42">
        <f t="shared" si="0"/>
        <v>30</v>
      </c>
      <c r="G27" s="295">
        <v>235</v>
      </c>
      <c r="H27" s="14">
        <v>1</v>
      </c>
      <c r="I27" s="237">
        <f t="shared" si="1"/>
        <v>235</v>
      </c>
      <c r="J27" s="55" t="s">
        <v>811</v>
      </c>
      <c r="K27" s="14"/>
      <c r="O27" s="16">
        <f>COUNTIF('Sede Med Ok'!$C:$C,'Pau da Lima Med OK'!C27) + COUNTIF('Barra Med OK'!$C:$C,'Pau da Lima Med OK'!C27) + COUNTIF('Boca do Rio Med OK'!$C:$C,'Pau da Lima Med OK'!C27) + COUNTIF('Brotas Med OK'!$C:$C,'Pau da Lima Med OK'!C27) + COUNTIF('Cabula Med OK'!$C:$C,'Pau da Lima Med OK'!C27) + COUNTIF('Cajazeiras Med OK'!$C:$C,'Pau da Lima Med OK'!C27) + COUNTIF('CH Med OK'!$C:$C,'Pau da Lima Med OK'!C27) + COUNTIF('Itapagipe Med OK'!$C:$C,'Pau da Lima Med OK'!C27) + COUNTIF('Itapuã Med OK'!$C:$C,'Pau da Lima Med OK'!C27) + COUNTIF('Liberdade Med OK'!$C:$C,'Pau da Lima Med OK'!C27) + COUNTIF('SCV Med OK'!$C:$C,'Pau da Lima Med OK'!C27) + COUNTIF('Subúrbio Med OK'!$C:$C,'Pau da Lima Med OK'!C27) + COUNTIF('DVIS Med OK'!$C:$C,'Pau da Lima Med OK'!C27) + COUNTIF('CR Med OK'!$C:$C,'Pau da Lima Med OK'!C27) + COUNTIF('CCZ Med OK'!$C:$C,'Pau da Lima Med OK'!C27) + COUNTIF('DRCA Med OK'!$C:$C,'Pau da Lima Med OK'!C27) + COUNTIF('SAMU Med OK'!$C:$C,'Pau da Lima Med OK'!C27) + COUNTIF('ESPS Med OK'!$C:$C,'Pau da Lima Med OK'!C27) + COUNTIF('LACEM Med OK'!$C:$C,'Pau da Lima Med OK'!C27)</f>
        <v>0</v>
      </c>
    </row>
    <row r="28" spans="1:15" ht="13.5" customHeight="1">
      <c r="A28" s="15" t="s">
        <v>18</v>
      </c>
      <c r="B28" s="61">
        <v>45536</v>
      </c>
      <c r="C28" s="14">
        <v>407</v>
      </c>
      <c r="D28" s="61">
        <v>45658</v>
      </c>
      <c r="E28" s="61">
        <v>45687</v>
      </c>
      <c r="F28" s="42">
        <f t="shared" si="0"/>
        <v>30</v>
      </c>
      <c r="G28" s="295">
        <v>235</v>
      </c>
      <c r="H28" s="14">
        <v>1</v>
      </c>
      <c r="I28" s="237">
        <f t="shared" si="1"/>
        <v>235</v>
      </c>
      <c r="J28" s="55" t="s">
        <v>810</v>
      </c>
      <c r="K28" s="14"/>
      <c r="O28" s="16">
        <f>COUNTIF('Sede Med Ok'!$C:$C,'Pau da Lima Med OK'!C28) + COUNTIF('Barra Med OK'!$C:$C,'Pau da Lima Med OK'!C28) + COUNTIF('Boca do Rio Med OK'!$C:$C,'Pau da Lima Med OK'!C28) + COUNTIF('Brotas Med OK'!$C:$C,'Pau da Lima Med OK'!C28) + COUNTIF('Cabula Med OK'!$C:$C,'Pau da Lima Med OK'!C28) + COUNTIF('Cajazeiras Med OK'!$C:$C,'Pau da Lima Med OK'!C28) + COUNTIF('CH Med OK'!$C:$C,'Pau da Lima Med OK'!C28) + COUNTIF('Itapagipe Med OK'!$C:$C,'Pau da Lima Med OK'!C28) + COUNTIF('Itapuã Med OK'!$C:$C,'Pau da Lima Med OK'!C28) + COUNTIF('Liberdade Med OK'!$C:$C,'Pau da Lima Med OK'!C28) + COUNTIF('SCV Med OK'!$C:$C,'Pau da Lima Med OK'!C28) + COUNTIF('Subúrbio Med OK'!$C:$C,'Pau da Lima Med OK'!C28) + COUNTIF('DVIS Med OK'!$C:$C,'Pau da Lima Med OK'!C28) + COUNTIF('CR Med OK'!$C:$C,'Pau da Lima Med OK'!C28) + COUNTIF('CCZ Med OK'!$C:$C,'Pau da Lima Med OK'!C28) + COUNTIF('DRCA Med OK'!$C:$C,'Pau da Lima Med OK'!C28) + COUNTIF('SAMU Med OK'!$C:$C,'Pau da Lima Med OK'!C28) + COUNTIF('ESPS Med OK'!$C:$C,'Pau da Lima Med OK'!C28) + COUNTIF('LACEM Med OK'!$C:$C,'Pau da Lima Med OK'!C28)</f>
        <v>0</v>
      </c>
    </row>
    <row r="29" spans="1:15" ht="13.5" customHeight="1">
      <c r="A29" s="15" t="s">
        <v>18</v>
      </c>
      <c r="B29" s="61">
        <v>45536</v>
      </c>
      <c r="C29" s="14">
        <v>411</v>
      </c>
      <c r="D29" s="61">
        <v>45658</v>
      </c>
      <c r="E29" s="61">
        <v>45687</v>
      </c>
      <c r="F29" s="42">
        <f t="shared" si="0"/>
        <v>30</v>
      </c>
      <c r="G29" s="295">
        <v>235</v>
      </c>
      <c r="H29" s="14">
        <v>1</v>
      </c>
      <c r="I29" s="237">
        <f t="shared" si="1"/>
        <v>235</v>
      </c>
      <c r="J29" s="55" t="s">
        <v>809</v>
      </c>
      <c r="K29" s="14"/>
      <c r="O29" s="16">
        <f>COUNTIF('Sede Med Ok'!$C:$C,'Pau da Lima Med OK'!C29) + COUNTIF('Barra Med OK'!$C:$C,'Pau da Lima Med OK'!C29) + COUNTIF('Boca do Rio Med OK'!$C:$C,'Pau da Lima Med OK'!C29) + COUNTIF('Brotas Med OK'!$C:$C,'Pau da Lima Med OK'!C29) + COUNTIF('Cabula Med OK'!$C:$C,'Pau da Lima Med OK'!C29) + COUNTIF('Cajazeiras Med OK'!$C:$C,'Pau da Lima Med OK'!C29) + COUNTIF('CH Med OK'!$C:$C,'Pau da Lima Med OK'!C29) + COUNTIF('Itapagipe Med OK'!$C:$C,'Pau da Lima Med OK'!C29) + COUNTIF('Itapuã Med OK'!$C:$C,'Pau da Lima Med OK'!C29) + COUNTIF('Liberdade Med OK'!$C:$C,'Pau da Lima Med OK'!C29) + COUNTIF('SCV Med OK'!$C:$C,'Pau da Lima Med OK'!C29) + COUNTIF('Subúrbio Med OK'!$C:$C,'Pau da Lima Med OK'!C29) + COUNTIF('DVIS Med OK'!$C:$C,'Pau da Lima Med OK'!C29) + COUNTIF('CR Med OK'!$C:$C,'Pau da Lima Med OK'!C29) + COUNTIF('CCZ Med OK'!$C:$C,'Pau da Lima Med OK'!C29) + COUNTIF('DRCA Med OK'!$C:$C,'Pau da Lima Med OK'!C29) + COUNTIF('SAMU Med OK'!$C:$C,'Pau da Lima Med OK'!C29) + COUNTIF('ESPS Med OK'!$C:$C,'Pau da Lima Med OK'!C29) + COUNTIF('LACEM Med OK'!$C:$C,'Pau da Lima Med OK'!C29)</f>
        <v>0</v>
      </c>
    </row>
    <row r="30" spans="1:15" ht="13.5" customHeight="1">
      <c r="A30" s="15" t="s">
        <v>18</v>
      </c>
      <c r="B30" s="61">
        <v>45536</v>
      </c>
      <c r="C30" s="14">
        <v>410</v>
      </c>
      <c r="D30" s="61">
        <v>45658</v>
      </c>
      <c r="E30" s="61">
        <v>45687</v>
      </c>
      <c r="F30" s="42">
        <f t="shared" si="0"/>
        <v>30</v>
      </c>
      <c r="G30" s="295">
        <v>235</v>
      </c>
      <c r="H30" s="14">
        <v>1</v>
      </c>
      <c r="I30" s="237">
        <f t="shared" si="1"/>
        <v>235</v>
      </c>
      <c r="J30" s="303" t="s">
        <v>808</v>
      </c>
      <c r="K30" s="14"/>
      <c r="O30" s="16">
        <f>COUNTIF('Sede Med Ok'!$C:$C,'Pau da Lima Med OK'!C30) + COUNTIF('Barra Med OK'!$C:$C,'Pau da Lima Med OK'!C30) + COUNTIF('Boca do Rio Med OK'!$C:$C,'Pau da Lima Med OK'!C30) + COUNTIF('Brotas Med OK'!$C:$C,'Pau da Lima Med OK'!C30) + COUNTIF('Cabula Med OK'!$C:$C,'Pau da Lima Med OK'!C30) + COUNTIF('Cajazeiras Med OK'!$C:$C,'Pau da Lima Med OK'!C30) + COUNTIF('CH Med OK'!$C:$C,'Pau da Lima Med OK'!C30) + COUNTIF('Itapagipe Med OK'!$C:$C,'Pau da Lima Med OK'!C30) + COUNTIF('Itapuã Med OK'!$C:$C,'Pau da Lima Med OK'!C30) + COUNTIF('Liberdade Med OK'!$C:$C,'Pau da Lima Med OK'!C30) + COUNTIF('SCV Med OK'!$C:$C,'Pau da Lima Med OK'!C30) + COUNTIF('Subúrbio Med OK'!$C:$C,'Pau da Lima Med OK'!C30) + COUNTIF('DVIS Med OK'!$C:$C,'Pau da Lima Med OK'!C30) + COUNTIF('CR Med OK'!$C:$C,'Pau da Lima Med OK'!C30) + COUNTIF('CCZ Med OK'!$C:$C,'Pau da Lima Med OK'!C30) + COUNTIF('DRCA Med OK'!$C:$C,'Pau da Lima Med OK'!C30) + COUNTIF('SAMU Med OK'!$C:$C,'Pau da Lima Med OK'!C30) + COUNTIF('ESPS Med OK'!$C:$C,'Pau da Lima Med OK'!C30) + COUNTIF('LACEM Med OK'!$C:$C,'Pau da Lima Med OK'!C30)</f>
        <v>0</v>
      </c>
    </row>
    <row r="31" spans="1:15" ht="13.5" customHeight="1">
      <c r="A31" s="15" t="s">
        <v>18</v>
      </c>
      <c r="B31" s="61">
        <v>45536</v>
      </c>
      <c r="C31" s="14">
        <v>404</v>
      </c>
      <c r="D31" s="61">
        <v>45658</v>
      </c>
      <c r="E31" s="61">
        <v>45687</v>
      </c>
      <c r="F31" s="42">
        <f t="shared" si="0"/>
        <v>30</v>
      </c>
      <c r="G31" s="295">
        <v>235</v>
      </c>
      <c r="H31" s="14">
        <v>1</v>
      </c>
      <c r="I31" s="237">
        <f t="shared" si="1"/>
        <v>235</v>
      </c>
      <c r="J31" s="55" t="s">
        <v>807</v>
      </c>
      <c r="K31" s="14"/>
      <c r="O31" s="16">
        <f>COUNTIF('Sede Med Ok'!$C:$C,'Pau da Lima Med OK'!C31) + COUNTIF('Barra Med OK'!$C:$C,'Pau da Lima Med OK'!C31) + COUNTIF('Boca do Rio Med OK'!$C:$C,'Pau da Lima Med OK'!C31) + COUNTIF('Brotas Med OK'!$C:$C,'Pau da Lima Med OK'!C31) + COUNTIF('Cabula Med OK'!$C:$C,'Pau da Lima Med OK'!C31) + COUNTIF('Cajazeiras Med OK'!$C:$C,'Pau da Lima Med OK'!C31) + COUNTIF('CH Med OK'!$C:$C,'Pau da Lima Med OK'!C31) + COUNTIF('Itapagipe Med OK'!$C:$C,'Pau da Lima Med OK'!C31) + COUNTIF('Itapuã Med OK'!$C:$C,'Pau da Lima Med OK'!C31) + COUNTIF('Liberdade Med OK'!$C:$C,'Pau da Lima Med OK'!C31) + COUNTIF('SCV Med OK'!$C:$C,'Pau da Lima Med OK'!C31) + COUNTIF('Subúrbio Med OK'!$C:$C,'Pau da Lima Med OK'!C31) + COUNTIF('DVIS Med OK'!$C:$C,'Pau da Lima Med OK'!C31) + COUNTIF('CR Med OK'!$C:$C,'Pau da Lima Med OK'!C31) + COUNTIF('CCZ Med OK'!$C:$C,'Pau da Lima Med OK'!C31) + COUNTIF('DRCA Med OK'!$C:$C,'Pau da Lima Med OK'!C31) + COUNTIF('SAMU Med OK'!$C:$C,'Pau da Lima Med OK'!C31) + COUNTIF('ESPS Med OK'!$C:$C,'Pau da Lima Med OK'!C31) + COUNTIF('LACEM Med OK'!$C:$C,'Pau da Lima Med OK'!C31)</f>
        <v>0</v>
      </c>
    </row>
    <row r="32" spans="1:15" ht="13.5" customHeight="1">
      <c r="A32" s="15" t="s">
        <v>18</v>
      </c>
      <c r="B32" s="61">
        <v>45536</v>
      </c>
      <c r="C32" s="14">
        <v>415</v>
      </c>
      <c r="D32" s="61">
        <v>45658</v>
      </c>
      <c r="E32" s="61">
        <v>45687</v>
      </c>
      <c r="F32" s="42">
        <f t="shared" si="0"/>
        <v>30</v>
      </c>
      <c r="G32" s="295">
        <v>235</v>
      </c>
      <c r="H32" s="14">
        <v>1</v>
      </c>
      <c r="I32" s="237">
        <f t="shared" si="1"/>
        <v>235</v>
      </c>
      <c r="J32" s="55" t="s">
        <v>807</v>
      </c>
      <c r="K32" s="14"/>
      <c r="O32" s="16">
        <f>COUNTIF('Sede Med Ok'!$C:$C,'Pau da Lima Med OK'!C32) + COUNTIF('Barra Med OK'!$C:$C,'Pau da Lima Med OK'!C32) + COUNTIF('Boca do Rio Med OK'!$C:$C,'Pau da Lima Med OK'!C32) + COUNTIF('Brotas Med OK'!$C:$C,'Pau da Lima Med OK'!C32) + COUNTIF('Cabula Med OK'!$C:$C,'Pau da Lima Med OK'!C32) + COUNTIF('Cajazeiras Med OK'!$C:$C,'Pau da Lima Med OK'!C32) + COUNTIF('CH Med OK'!$C:$C,'Pau da Lima Med OK'!C32) + COUNTIF('Itapagipe Med OK'!$C:$C,'Pau da Lima Med OK'!C32) + COUNTIF('Itapuã Med OK'!$C:$C,'Pau da Lima Med OK'!C32) + COUNTIF('Liberdade Med OK'!$C:$C,'Pau da Lima Med OK'!C32) + COUNTIF('SCV Med OK'!$C:$C,'Pau da Lima Med OK'!C32) + COUNTIF('Subúrbio Med OK'!$C:$C,'Pau da Lima Med OK'!C32) + COUNTIF('DVIS Med OK'!$C:$C,'Pau da Lima Med OK'!C32) + COUNTIF('CR Med OK'!$C:$C,'Pau da Lima Med OK'!C32) + COUNTIF('CCZ Med OK'!$C:$C,'Pau da Lima Med OK'!C32) + COUNTIF('DRCA Med OK'!$C:$C,'Pau da Lima Med OK'!C32) + COUNTIF('SAMU Med OK'!$C:$C,'Pau da Lima Med OK'!C32) + COUNTIF('ESPS Med OK'!$C:$C,'Pau da Lima Med OK'!C32) + COUNTIF('LACEM Med OK'!$C:$C,'Pau da Lima Med OK'!C32)</f>
        <v>0</v>
      </c>
    </row>
    <row r="33" spans="1:15" ht="13.5" customHeight="1">
      <c r="A33" s="15" t="s">
        <v>18</v>
      </c>
      <c r="B33" s="61">
        <v>45536</v>
      </c>
      <c r="C33" s="14">
        <v>413</v>
      </c>
      <c r="D33" s="61">
        <v>45658</v>
      </c>
      <c r="E33" s="61">
        <v>45687</v>
      </c>
      <c r="F33" s="42">
        <f t="shared" si="0"/>
        <v>30</v>
      </c>
      <c r="G33" s="295">
        <v>235</v>
      </c>
      <c r="H33" s="14">
        <v>1</v>
      </c>
      <c r="I33" s="237">
        <f t="shared" si="1"/>
        <v>235</v>
      </c>
      <c r="J33" s="303" t="s">
        <v>806</v>
      </c>
      <c r="K33" s="14"/>
      <c r="O33" s="16">
        <f>COUNTIF('Sede Med Ok'!$C:$C,'Pau da Lima Med OK'!C33) + COUNTIF('Barra Med OK'!$C:$C,'Pau da Lima Med OK'!C33) + COUNTIF('Boca do Rio Med OK'!$C:$C,'Pau da Lima Med OK'!C33) + COUNTIF('Brotas Med OK'!$C:$C,'Pau da Lima Med OK'!C33) + COUNTIF('Cabula Med OK'!$C:$C,'Pau da Lima Med OK'!C33) + COUNTIF('Cajazeiras Med OK'!$C:$C,'Pau da Lima Med OK'!C33) + COUNTIF('CH Med OK'!$C:$C,'Pau da Lima Med OK'!C33) + COUNTIF('Itapagipe Med OK'!$C:$C,'Pau da Lima Med OK'!C33) + COUNTIF('Itapuã Med OK'!$C:$C,'Pau da Lima Med OK'!C33) + COUNTIF('Liberdade Med OK'!$C:$C,'Pau da Lima Med OK'!C33) + COUNTIF('SCV Med OK'!$C:$C,'Pau da Lima Med OK'!C33) + COUNTIF('Subúrbio Med OK'!$C:$C,'Pau da Lima Med OK'!C33) + COUNTIF('DVIS Med OK'!$C:$C,'Pau da Lima Med OK'!C33) + COUNTIF('CR Med OK'!$C:$C,'Pau da Lima Med OK'!C33) + COUNTIF('CCZ Med OK'!$C:$C,'Pau da Lima Med OK'!C33) + COUNTIF('DRCA Med OK'!$C:$C,'Pau da Lima Med OK'!C33) + COUNTIF('SAMU Med OK'!$C:$C,'Pau da Lima Med OK'!C33) + COUNTIF('ESPS Med OK'!$C:$C,'Pau da Lima Med OK'!C33) + COUNTIF('LACEM Med OK'!$C:$C,'Pau da Lima Med OK'!C33)</f>
        <v>0</v>
      </c>
    </row>
    <row r="34" spans="1:15" ht="13.5" customHeight="1">
      <c r="A34" s="15" t="s">
        <v>18</v>
      </c>
      <c r="B34" s="61">
        <v>45536</v>
      </c>
      <c r="C34" s="14">
        <v>402</v>
      </c>
      <c r="D34" s="61">
        <v>45658</v>
      </c>
      <c r="E34" s="61">
        <v>45687</v>
      </c>
      <c r="F34" s="42">
        <f t="shared" si="0"/>
        <v>30</v>
      </c>
      <c r="G34" s="295">
        <v>235</v>
      </c>
      <c r="H34" s="14">
        <v>1</v>
      </c>
      <c r="I34" s="237">
        <f t="shared" si="1"/>
        <v>235</v>
      </c>
      <c r="J34" s="303" t="s">
        <v>805</v>
      </c>
      <c r="K34" s="14"/>
      <c r="O34" s="16">
        <f>COUNTIF('Sede Med Ok'!$C:$C,'Pau da Lima Med OK'!C34) + COUNTIF('Barra Med OK'!$C:$C,'Pau da Lima Med OK'!C34) + COUNTIF('Boca do Rio Med OK'!$C:$C,'Pau da Lima Med OK'!C34) + COUNTIF('Brotas Med OK'!$C:$C,'Pau da Lima Med OK'!C34) + COUNTIF('Cabula Med OK'!$C:$C,'Pau da Lima Med OK'!C34) + COUNTIF('Cajazeiras Med OK'!$C:$C,'Pau da Lima Med OK'!C34) + COUNTIF('CH Med OK'!$C:$C,'Pau da Lima Med OK'!C34) + COUNTIF('Itapagipe Med OK'!$C:$C,'Pau da Lima Med OK'!C34) + COUNTIF('Itapuã Med OK'!$C:$C,'Pau da Lima Med OK'!C34) + COUNTIF('Liberdade Med OK'!$C:$C,'Pau da Lima Med OK'!C34) + COUNTIF('SCV Med OK'!$C:$C,'Pau da Lima Med OK'!C34) + COUNTIF('Subúrbio Med OK'!$C:$C,'Pau da Lima Med OK'!C34) + COUNTIF('DVIS Med OK'!$C:$C,'Pau da Lima Med OK'!C34) + COUNTIF('CR Med OK'!$C:$C,'Pau da Lima Med OK'!C34) + COUNTIF('CCZ Med OK'!$C:$C,'Pau da Lima Med OK'!C34) + COUNTIF('DRCA Med OK'!$C:$C,'Pau da Lima Med OK'!C34) + COUNTIF('SAMU Med OK'!$C:$C,'Pau da Lima Med OK'!C34) + COUNTIF('ESPS Med OK'!$C:$C,'Pau da Lima Med OK'!C34) + COUNTIF('LACEM Med OK'!$C:$C,'Pau da Lima Med OK'!C34)</f>
        <v>0</v>
      </c>
    </row>
    <row r="35" spans="1:15" ht="13.5" customHeight="1">
      <c r="A35" s="15" t="s">
        <v>18</v>
      </c>
      <c r="B35" s="61">
        <v>45536</v>
      </c>
      <c r="C35" s="14">
        <v>414</v>
      </c>
      <c r="D35" s="61">
        <v>45658</v>
      </c>
      <c r="E35" s="61">
        <v>45687</v>
      </c>
      <c r="F35" s="42">
        <f t="shared" si="0"/>
        <v>30</v>
      </c>
      <c r="G35" s="295">
        <v>235</v>
      </c>
      <c r="H35" s="14">
        <v>1</v>
      </c>
      <c r="I35" s="237">
        <f t="shared" si="1"/>
        <v>235</v>
      </c>
      <c r="J35" s="303" t="s">
        <v>804</v>
      </c>
      <c r="K35" s="14"/>
      <c r="O35" s="16">
        <f>COUNTIF('Sede Med Ok'!$C:$C,'Pau da Lima Med OK'!C35) + COUNTIF('Barra Med OK'!$C:$C,'Pau da Lima Med OK'!C35) + COUNTIF('Boca do Rio Med OK'!$C:$C,'Pau da Lima Med OK'!C35) + COUNTIF('Brotas Med OK'!$C:$C,'Pau da Lima Med OK'!C35) + COUNTIF('Cabula Med OK'!$C:$C,'Pau da Lima Med OK'!C35) + COUNTIF('Cajazeiras Med OK'!$C:$C,'Pau da Lima Med OK'!C35) + COUNTIF('CH Med OK'!$C:$C,'Pau da Lima Med OK'!C35) + COUNTIF('Itapagipe Med OK'!$C:$C,'Pau da Lima Med OK'!C35) + COUNTIF('Itapuã Med OK'!$C:$C,'Pau da Lima Med OK'!C35) + COUNTIF('Liberdade Med OK'!$C:$C,'Pau da Lima Med OK'!C35) + COUNTIF('SCV Med OK'!$C:$C,'Pau da Lima Med OK'!C35) + COUNTIF('Subúrbio Med OK'!$C:$C,'Pau da Lima Med OK'!C35) + COUNTIF('DVIS Med OK'!$C:$C,'Pau da Lima Med OK'!C35) + COUNTIF('CR Med OK'!$C:$C,'Pau da Lima Med OK'!C35) + COUNTIF('CCZ Med OK'!$C:$C,'Pau da Lima Med OK'!C35) + COUNTIF('DRCA Med OK'!$C:$C,'Pau da Lima Med OK'!C35) + COUNTIF('SAMU Med OK'!$C:$C,'Pau da Lima Med OK'!C35) + COUNTIF('ESPS Med OK'!$C:$C,'Pau da Lima Med OK'!C35) + COUNTIF('LACEM Med OK'!$C:$C,'Pau da Lima Med OK'!C35)</f>
        <v>0</v>
      </c>
    </row>
    <row r="36" spans="1:15" ht="13.5" customHeight="1">
      <c r="A36" s="15" t="s">
        <v>18</v>
      </c>
      <c r="B36" s="61">
        <v>45536</v>
      </c>
      <c r="C36" s="14">
        <v>418</v>
      </c>
      <c r="D36" s="61">
        <v>45658</v>
      </c>
      <c r="E36" s="61">
        <v>45687</v>
      </c>
      <c r="F36" s="42">
        <f t="shared" si="0"/>
        <v>30</v>
      </c>
      <c r="G36" s="295">
        <v>235</v>
      </c>
      <c r="H36" s="14">
        <v>1</v>
      </c>
      <c r="I36" s="237">
        <f t="shared" si="1"/>
        <v>235</v>
      </c>
      <c r="J36" s="303" t="s">
        <v>803</v>
      </c>
      <c r="K36" s="14"/>
      <c r="O36" s="16">
        <f>COUNTIF('Sede Med Ok'!$C:$C,'Pau da Lima Med OK'!C36) + COUNTIF('Barra Med OK'!$C:$C,'Pau da Lima Med OK'!C36) + COUNTIF('Boca do Rio Med OK'!$C:$C,'Pau da Lima Med OK'!C36) + COUNTIF('Brotas Med OK'!$C:$C,'Pau da Lima Med OK'!C36) + COUNTIF('Cabula Med OK'!$C:$C,'Pau da Lima Med OK'!C36) + COUNTIF('Cajazeiras Med OK'!$C:$C,'Pau da Lima Med OK'!C36) + COUNTIF('CH Med OK'!$C:$C,'Pau da Lima Med OK'!C36) + COUNTIF('Itapagipe Med OK'!$C:$C,'Pau da Lima Med OK'!C36) + COUNTIF('Itapuã Med OK'!$C:$C,'Pau da Lima Med OK'!C36) + COUNTIF('Liberdade Med OK'!$C:$C,'Pau da Lima Med OK'!C36) + COUNTIF('SCV Med OK'!$C:$C,'Pau da Lima Med OK'!C36) + COUNTIF('Subúrbio Med OK'!$C:$C,'Pau da Lima Med OK'!C36) + COUNTIF('DVIS Med OK'!$C:$C,'Pau da Lima Med OK'!C36) + COUNTIF('CR Med OK'!$C:$C,'Pau da Lima Med OK'!C36) + COUNTIF('CCZ Med OK'!$C:$C,'Pau da Lima Med OK'!C36) + COUNTIF('DRCA Med OK'!$C:$C,'Pau da Lima Med OK'!C36) + COUNTIF('SAMU Med OK'!$C:$C,'Pau da Lima Med OK'!C36) + COUNTIF('ESPS Med OK'!$C:$C,'Pau da Lima Med OK'!C36) + COUNTIF('LACEM Med OK'!$C:$C,'Pau da Lima Med OK'!C36)</f>
        <v>0</v>
      </c>
    </row>
    <row r="37" spans="1:15" ht="13.5" customHeight="1">
      <c r="A37" s="15" t="s">
        <v>18</v>
      </c>
      <c r="B37" s="61">
        <v>45536</v>
      </c>
      <c r="C37" s="14">
        <v>417</v>
      </c>
      <c r="D37" s="61">
        <v>45658</v>
      </c>
      <c r="E37" s="61">
        <v>45687</v>
      </c>
      <c r="F37" s="42">
        <f t="shared" si="0"/>
        <v>30</v>
      </c>
      <c r="G37" s="295">
        <v>235</v>
      </c>
      <c r="H37" s="14">
        <v>1</v>
      </c>
      <c r="I37" s="237">
        <f t="shared" si="1"/>
        <v>235</v>
      </c>
      <c r="J37" s="55" t="s">
        <v>802</v>
      </c>
      <c r="K37" s="14"/>
      <c r="O37" s="16">
        <f>COUNTIF('Sede Med Ok'!$C:$C,'Pau da Lima Med OK'!C37) + COUNTIF('Barra Med OK'!$C:$C,'Pau da Lima Med OK'!C37) + COUNTIF('Boca do Rio Med OK'!$C:$C,'Pau da Lima Med OK'!C37) + COUNTIF('Brotas Med OK'!$C:$C,'Pau da Lima Med OK'!C37) + COUNTIF('Cabula Med OK'!$C:$C,'Pau da Lima Med OK'!C37) + COUNTIF('Cajazeiras Med OK'!$C:$C,'Pau da Lima Med OK'!C37) + COUNTIF('CH Med OK'!$C:$C,'Pau da Lima Med OK'!C37) + COUNTIF('Itapagipe Med OK'!$C:$C,'Pau da Lima Med OK'!C37) + COUNTIF('Itapuã Med OK'!$C:$C,'Pau da Lima Med OK'!C37) + COUNTIF('Liberdade Med OK'!$C:$C,'Pau da Lima Med OK'!C37) + COUNTIF('SCV Med OK'!$C:$C,'Pau da Lima Med OK'!C37) + COUNTIF('Subúrbio Med OK'!$C:$C,'Pau da Lima Med OK'!C37) + COUNTIF('DVIS Med OK'!$C:$C,'Pau da Lima Med OK'!C37) + COUNTIF('CR Med OK'!$C:$C,'Pau da Lima Med OK'!C37) + COUNTIF('CCZ Med OK'!$C:$C,'Pau da Lima Med OK'!C37) + COUNTIF('DRCA Med OK'!$C:$C,'Pau da Lima Med OK'!C37) + COUNTIF('SAMU Med OK'!$C:$C,'Pau da Lima Med OK'!C37) + COUNTIF('ESPS Med OK'!$C:$C,'Pau da Lima Med OK'!C37) + COUNTIF('LACEM Med OK'!$C:$C,'Pau da Lima Med OK'!C37)</f>
        <v>0</v>
      </c>
    </row>
    <row r="38" spans="1:15" ht="13.5" customHeight="1">
      <c r="A38" s="15" t="s">
        <v>18</v>
      </c>
      <c r="B38" s="61">
        <v>45536</v>
      </c>
      <c r="C38" s="14">
        <v>388</v>
      </c>
      <c r="D38" s="61">
        <v>45658</v>
      </c>
      <c r="E38" s="61">
        <v>45687</v>
      </c>
      <c r="F38" s="42">
        <f t="shared" si="0"/>
        <v>30</v>
      </c>
      <c r="G38" s="295">
        <v>235</v>
      </c>
      <c r="H38" s="14">
        <v>1</v>
      </c>
      <c r="I38" s="237">
        <f t="shared" si="1"/>
        <v>235</v>
      </c>
      <c r="J38" s="55" t="s">
        <v>801</v>
      </c>
      <c r="K38" s="14"/>
      <c r="O38" s="16">
        <f>COUNTIF('Sede Med Ok'!$C:$C,'Pau da Lima Med OK'!C38) + COUNTIF('Barra Med OK'!$C:$C,'Pau da Lima Med OK'!C38) + COUNTIF('Boca do Rio Med OK'!$C:$C,'Pau da Lima Med OK'!C38) + COUNTIF('Brotas Med OK'!$C:$C,'Pau da Lima Med OK'!C38) + COUNTIF('Cabula Med OK'!$C:$C,'Pau da Lima Med OK'!C38) + COUNTIF('Cajazeiras Med OK'!$C:$C,'Pau da Lima Med OK'!C38) + COUNTIF('CH Med OK'!$C:$C,'Pau da Lima Med OK'!C38) + COUNTIF('Itapagipe Med OK'!$C:$C,'Pau da Lima Med OK'!C38) + COUNTIF('Itapuã Med OK'!$C:$C,'Pau da Lima Med OK'!C38) + COUNTIF('Liberdade Med OK'!$C:$C,'Pau da Lima Med OK'!C38) + COUNTIF('SCV Med OK'!$C:$C,'Pau da Lima Med OK'!C38) + COUNTIF('Subúrbio Med OK'!$C:$C,'Pau da Lima Med OK'!C38) + COUNTIF('DVIS Med OK'!$C:$C,'Pau da Lima Med OK'!C38) + COUNTIF('CR Med OK'!$C:$C,'Pau da Lima Med OK'!C38) + COUNTIF('CCZ Med OK'!$C:$C,'Pau da Lima Med OK'!C38) + COUNTIF('DRCA Med OK'!$C:$C,'Pau da Lima Med OK'!C38) + COUNTIF('SAMU Med OK'!$C:$C,'Pau da Lima Med OK'!C38) + COUNTIF('ESPS Med OK'!$C:$C,'Pau da Lima Med OK'!C38) + COUNTIF('LACEM Med OK'!$C:$C,'Pau da Lima Med OK'!C38)</f>
        <v>0</v>
      </c>
    </row>
    <row r="39" spans="1:15" ht="13.5" customHeight="1">
      <c r="A39" s="15" t="s">
        <v>18</v>
      </c>
      <c r="B39" s="61">
        <v>45536</v>
      </c>
      <c r="C39" s="14">
        <v>390</v>
      </c>
      <c r="D39" s="61">
        <v>45658</v>
      </c>
      <c r="E39" s="61">
        <v>45687</v>
      </c>
      <c r="F39" s="42">
        <f t="shared" si="0"/>
        <v>30</v>
      </c>
      <c r="G39" s="295">
        <v>235</v>
      </c>
      <c r="H39" s="14">
        <v>1</v>
      </c>
      <c r="I39" s="237">
        <f t="shared" si="1"/>
        <v>235</v>
      </c>
      <c r="J39" s="55" t="s">
        <v>800</v>
      </c>
      <c r="K39" s="14"/>
      <c r="O39" s="16">
        <f>COUNTIF('Sede Med Ok'!$C:$C,'Pau da Lima Med OK'!C39) + COUNTIF('Barra Med OK'!$C:$C,'Pau da Lima Med OK'!C39) + COUNTIF('Boca do Rio Med OK'!$C:$C,'Pau da Lima Med OK'!C39) + COUNTIF('Brotas Med OK'!$C:$C,'Pau da Lima Med OK'!C39) + COUNTIF('Cabula Med OK'!$C:$C,'Pau da Lima Med OK'!C39) + COUNTIF('Cajazeiras Med OK'!$C:$C,'Pau da Lima Med OK'!C39) + COUNTIF('CH Med OK'!$C:$C,'Pau da Lima Med OK'!C39) + COUNTIF('Itapagipe Med OK'!$C:$C,'Pau da Lima Med OK'!C39) + COUNTIF('Itapuã Med OK'!$C:$C,'Pau da Lima Med OK'!C39) + COUNTIF('Liberdade Med OK'!$C:$C,'Pau da Lima Med OK'!C39) + COUNTIF('SCV Med OK'!$C:$C,'Pau da Lima Med OK'!C39) + COUNTIF('Subúrbio Med OK'!$C:$C,'Pau da Lima Med OK'!C39) + COUNTIF('DVIS Med OK'!$C:$C,'Pau da Lima Med OK'!C39) + COUNTIF('CR Med OK'!$C:$C,'Pau da Lima Med OK'!C39) + COUNTIF('CCZ Med OK'!$C:$C,'Pau da Lima Med OK'!C39) + COUNTIF('DRCA Med OK'!$C:$C,'Pau da Lima Med OK'!C39) + COUNTIF('SAMU Med OK'!$C:$C,'Pau da Lima Med OK'!C39) + COUNTIF('ESPS Med OK'!$C:$C,'Pau da Lima Med OK'!C39) + COUNTIF('LACEM Med OK'!$C:$C,'Pau da Lima Med OK'!C39)</f>
        <v>0</v>
      </c>
    </row>
    <row r="40" spans="1:15" ht="13.5" customHeight="1">
      <c r="A40" s="15" t="s">
        <v>18</v>
      </c>
      <c r="B40" s="61">
        <v>45536</v>
      </c>
      <c r="C40" s="14">
        <v>392</v>
      </c>
      <c r="D40" s="61">
        <v>45658</v>
      </c>
      <c r="E40" s="61">
        <v>45687</v>
      </c>
      <c r="F40" s="42">
        <f t="shared" si="0"/>
        <v>30</v>
      </c>
      <c r="G40" s="295">
        <v>235</v>
      </c>
      <c r="H40" s="14">
        <v>1</v>
      </c>
      <c r="I40" s="237">
        <f t="shared" si="1"/>
        <v>235</v>
      </c>
      <c r="J40" s="55" t="s">
        <v>799</v>
      </c>
      <c r="K40" s="14"/>
      <c r="O40" s="16">
        <f>COUNTIF('Sede Med Ok'!$C:$C,'Pau da Lima Med OK'!C40) + COUNTIF('Barra Med OK'!$C:$C,'Pau da Lima Med OK'!C40) + COUNTIF('Boca do Rio Med OK'!$C:$C,'Pau da Lima Med OK'!C40) + COUNTIF('Brotas Med OK'!$C:$C,'Pau da Lima Med OK'!C40) + COUNTIF('Cabula Med OK'!$C:$C,'Pau da Lima Med OK'!C40) + COUNTIF('Cajazeiras Med OK'!$C:$C,'Pau da Lima Med OK'!C40) + COUNTIF('CH Med OK'!$C:$C,'Pau da Lima Med OK'!C40) + COUNTIF('Itapagipe Med OK'!$C:$C,'Pau da Lima Med OK'!C40) + COUNTIF('Itapuã Med OK'!$C:$C,'Pau da Lima Med OK'!C40) + COUNTIF('Liberdade Med OK'!$C:$C,'Pau da Lima Med OK'!C40) + COUNTIF('SCV Med OK'!$C:$C,'Pau da Lima Med OK'!C40) + COUNTIF('Subúrbio Med OK'!$C:$C,'Pau da Lima Med OK'!C40) + COUNTIF('DVIS Med OK'!$C:$C,'Pau da Lima Med OK'!C40) + COUNTIF('CR Med OK'!$C:$C,'Pau da Lima Med OK'!C40) + COUNTIF('CCZ Med OK'!$C:$C,'Pau da Lima Med OK'!C40) + COUNTIF('DRCA Med OK'!$C:$C,'Pau da Lima Med OK'!C40) + COUNTIF('SAMU Med OK'!$C:$C,'Pau da Lima Med OK'!C40) + COUNTIF('ESPS Med OK'!$C:$C,'Pau da Lima Med OK'!C40) + COUNTIF('LACEM Med OK'!$C:$C,'Pau da Lima Med OK'!C40)</f>
        <v>0</v>
      </c>
    </row>
    <row r="41" spans="1:15" ht="13.5" customHeight="1">
      <c r="A41" s="15" t="s">
        <v>18</v>
      </c>
      <c r="B41" s="61">
        <v>45536</v>
      </c>
      <c r="C41" s="14">
        <v>416</v>
      </c>
      <c r="D41" s="61">
        <v>45658</v>
      </c>
      <c r="E41" s="61">
        <v>45687</v>
      </c>
      <c r="F41" s="42">
        <f t="shared" si="0"/>
        <v>30</v>
      </c>
      <c r="G41" s="295">
        <v>235</v>
      </c>
      <c r="H41" s="14">
        <v>1</v>
      </c>
      <c r="I41" s="237">
        <f t="shared" si="1"/>
        <v>235</v>
      </c>
      <c r="J41" s="55" t="s">
        <v>798</v>
      </c>
      <c r="K41" s="14"/>
      <c r="O41" s="16">
        <f>COUNTIF('Sede Med Ok'!$C:$C,'Pau da Lima Med OK'!C41) + COUNTIF('Barra Med OK'!$C:$C,'Pau da Lima Med OK'!C41) + COUNTIF('Boca do Rio Med OK'!$C:$C,'Pau da Lima Med OK'!C41) + COUNTIF('Brotas Med OK'!$C:$C,'Pau da Lima Med OK'!C41) + COUNTIF('Cabula Med OK'!$C:$C,'Pau da Lima Med OK'!C41) + COUNTIF('Cajazeiras Med OK'!$C:$C,'Pau da Lima Med OK'!C41) + COUNTIF('CH Med OK'!$C:$C,'Pau da Lima Med OK'!C41) + COUNTIF('Itapagipe Med OK'!$C:$C,'Pau da Lima Med OK'!C41) + COUNTIF('Itapuã Med OK'!$C:$C,'Pau da Lima Med OK'!C41) + COUNTIF('Liberdade Med OK'!$C:$C,'Pau da Lima Med OK'!C41) + COUNTIF('SCV Med OK'!$C:$C,'Pau da Lima Med OK'!C41) + COUNTIF('Subúrbio Med OK'!$C:$C,'Pau da Lima Med OK'!C41) + COUNTIF('DVIS Med OK'!$C:$C,'Pau da Lima Med OK'!C41) + COUNTIF('CR Med OK'!$C:$C,'Pau da Lima Med OK'!C41) + COUNTIF('CCZ Med OK'!$C:$C,'Pau da Lima Med OK'!C41) + COUNTIF('DRCA Med OK'!$C:$C,'Pau da Lima Med OK'!C41) + COUNTIF('SAMU Med OK'!$C:$C,'Pau da Lima Med OK'!C41) + COUNTIF('ESPS Med OK'!$C:$C,'Pau da Lima Med OK'!C41) + COUNTIF('LACEM Med OK'!$C:$C,'Pau da Lima Med OK'!C41)</f>
        <v>0</v>
      </c>
    </row>
    <row r="42" spans="1:15" ht="13.5" customHeight="1">
      <c r="A42" s="15" t="s">
        <v>18</v>
      </c>
      <c r="B42" s="61">
        <v>45536</v>
      </c>
      <c r="C42" s="14">
        <v>403</v>
      </c>
      <c r="D42" s="61">
        <v>45658</v>
      </c>
      <c r="E42" s="61">
        <v>45687</v>
      </c>
      <c r="F42" s="42">
        <f t="shared" si="0"/>
        <v>30</v>
      </c>
      <c r="G42" s="295">
        <v>235</v>
      </c>
      <c r="H42" s="14">
        <v>1</v>
      </c>
      <c r="I42" s="237">
        <f t="shared" si="1"/>
        <v>235</v>
      </c>
      <c r="J42" s="55" t="s">
        <v>797</v>
      </c>
      <c r="K42" s="14"/>
      <c r="O42" s="16">
        <f>COUNTIF('Sede Med Ok'!$C:$C,'Pau da Lima Med OK'!C42) + COUNTIF('Barra Med OK'!$C:$C,'Pau da Lima Med OK'!C42) + COUNTIF('Boca do Rio Med OK'!$C:$C,'Pau da Lima Med OK'!C42) + COUNTIF('Brotas Med OK'!$C:$C,'Pau da Lima Med OK'!C42) + COUNTIF('Cabula Med OK'!$C:$C,'Pau da Lima Med OK'!C42) + COUNTIF('Cajazeiras Med OK'!$C:$C,'Pau da Lima Med OK'!C42) + COUNTIF('CH Med OK'!$C:$C,'Pau da Lima Med OK'!C42) + COUNTIF('Itapagipe Med OK'!$C:$C,'Pau da Lima Med OK'!C42) + COUNTIF('Itapuã Med OK'!$C:$C,'Pau da Lima Med OK'!C42) + COUNTIF('Liberdade Med OK'!$C:$C,'Pau da Lima Med OK'!C42) + COUNTIF('SCV Med OK'!$C:$C,'Pau da Lima Med OK'!C42) + COUNTIF('Subúrbio Med OK'!$C:$C,'Pau da Lima Med OK'!C42) + COUNTIF('DVIS Med OK'!$C:$C,'Pau da Lima Med OK'!C42) + COUNTIF('CR Med OK'!$C:$C,'Pau da Lima Med OK'!C42) + COUNTIF('CCZ Med OK'!$C:$C,'Pau da Lima Med OK'!C42) + COUNTIF('DRCA Med OK'!$C:$C,'Pau da Lima Med OK'!C42) + COUNTIF('SAMU Med OK'!$C:$C,'Pau da Lima Med OK'!C42) + COUNTIF('ESPS Med OK'!$C:$C,'Pau da Lima Med OK'!C42) + COUNTIF('LACEM Med OK'!$C:$C,'Pau da Lima Med OK'!C42)</f>
        <v>0</v>
      </c>
    </row>
    <row r="43" spans="1:15" ht="13.5" customHeight="1">
      <c r="A43" s="15" t="s">
        <v>18</v>
      </c>
      <c r="B43" s="61">
        <v>45536</v>
      </c>
      <c r="C43" s="14">
        <v>1164</v>
      </c>
      <c r="D43" s="61">
        <v>45658</v>
      </c>
      <c r="E43" s="61">
        <v>45687</v>
      </c>
      <c r="F43" s="42">
        <f t="shared" si="0"/>
        <v>30</v>
      </c>
      <c r="G43" s="295">
        <v>235</v>
      </c>
      <c r="H43" s="14">
        <v>1</v>
      </c>
      <c r="I43" s="237">
        <f t="shared" si="1"/>
        <v>235</v>
      </c>
      <c r="J43" s="55" t="s">
        <v>796</v>
      </c>
      <c r="K43" s="14"/>
      <c r="O43" s="16">
        <f>COUNTIF('Sede Med Ok'!$C:$C,'Pau da Lima Med OK'!C43) + COUNTIF('Barra Med OK'!$C:$C,'Pau da Lima Med OK'!C43) + COUNTIF('Boca do Rio Med OK'!$C:$C,'Pau da Lima Med OK'!C43) + COUNTIF('Brotas Med OK'!$C:$C,'Pau da Lima Med OK'!C43) + COUNTIF('Cabula Med OK'!$C:$C,'Pau da Lima Med OK'!C43) + COUNTIF('Cajazeiras Med OK'!$C:$C,'Pau da Lima Med OK'!C43) + COUNTIF('CH Med OK'!$C:$C,'Pau da Lima Med OK'!C43) + COUNTIF('Itapagipe Med OK'!$C:$C,'Pau da Lima Med OK'!C43) + COUNTIF('Itapuã Med OK'!$C:$C,'Pau da Lima Med OK'!C43) + COUNTIF('Liberdade Med OK'!$C:$C,'Pau da Lima Med OK'!C43) + COUNTIF('SCV Med OK'!$C:$C,'Pau da Lima Med OK'!C43) + COUNTIF('Subúrbio Med OK'!$C:$C,'Pau da Lima Med OK'!C43) + COUNTIF('DVIS Med OK'!$C:$C,'Pau da Lima Med OK'!C43) + COUNTIF('CR Med OK'!$C:$C,'Pau da Lima Med OK'!C43) + COUNTIF('CCZ Med OK'!$C:$C,'Pau da Lima Med OK'!C43) + COUNTIF('DRCA Med OK'!$C:$C,'Pau da Lima Med OK'!C43) + COUNTIF('SAMU Med OK'!$C:$C,'Pau da Lima Med OK'!C43) + COUNTIF('ESPS Med OK'!$C:$C,'Pau da Lima Med OK'!C43) + COUNTIF('LACEM Med OK'!$C:$C,'Pau da Lima Med OK'!C43)</f>
        <v>0</v>
      </c>
    </row>
    <row r="44" spans="1:15" ht="13.5" customHeight="1">
      <c r="A44" s="15" t="s">
        <v>18</v>
      </c>
      <c r="B44" s="61">
        <v>45536</v>
      </c>
      <c r="C44" s="14">
        <v>11897</v>
      </c>
      <c r="D44" s="61">
        <v>45658</v>
      </c>
      <c r="E44" s="61">
        <v>45687</v>
      </c>
      <c r="F44" s="42">
        <f t="shared" si="0"/>
        <v>30</v>
      </c>
      <c r="G44" s="295">
        <v>235</v>
      </c>
      <c r="H44" s="14">
        <v>1</v>
      </c>
      <c r="I44" s="237">
        <f t="shared" si="1"/>
        <v>235</v>
      </c>
      <c r="J44" s="55" t="s">
        <v>220</v>
      </c>
      <c r="K44" s="14"/>
      <c r="O44" s="16">
        <f>COUNTIF('Sede Med Ok'!$C:$C,'Pau da Lima Med OK'!C44) + COUNTIF('Barra Med OK'!$C:$C,'Pau da Lima Med OK'!C44) + COUNTIF('Boca do Rio Med OK'!$C:$C,'Pau da Lima Med OK'!C44) + COUNTIF('Brotas Med OK'!$C:$C,'Pau da Lima Med OK'!C44) + COUNTIF('Cabula Med OK'!$C:$C,'Pau da Lima Med OK'!C44) + COUNTIF('Cajazeiras Med OK'!$C:$C,'Pau da Lima Med OK'!C44) + COUNTIF('CH Med OK'!$C:$C,'Pau da Lima Med OK'!C44) + COUNTIF('Itapagipe Med OK'!$C:$C,'Pau da Lima Med OK'!C44) + COUNTIF('Itapuã Med OK'!$C:$C,'Pau da Lima Med OK'!C44) + COUNTIF('Liberdade Med OK'!$C:$C,'Pau da Lima Med OK'!C44) + COUNTIF('SCV Med OK'!$C:$C,'Pau da Lima Med OK'!C44) + COUNTIF('Subúrbio Med OK'!$C:$C,'Pau da Lima Med OK'!C44) + COUNTIF('DVIS Med OK'!$C:$C,'Pau da Lima Med OK'!C44) + COUNTIF('CR Med OK'!$C:$C,'Pau da Lima Med OK'!C44) + COUNTIF('CCZ Med OK'!$C:$C,'Pau da Lima Med OK'!C44) + COUNTIF('DRCA Med OK'!$C:$C,'Pau da Lima Med OK'!C44) + COUNTIF('SAMU Med OK'!$C:$C,'Pau da Lima Med OK'!C44) + COUNTIF('ESPS Med OK'!$C:$C,'Pau da Lima Med OK'!C44) + COUNTIF('LACEM Med OK'!$C:$C,'Pau da Lima Med OK'!C44)</f>
        <v>0</v>
      </c>
    </row>
    <row r="45" spans="1:15" ht="13.5" customHeight="1">
      <c r="A45" s="15"/>
      <c r="B45" s="61"/>
      <c r="C45" s="69"/>
      <c r="D45" s="61"/>
      <c r="E45" s="61"/>
      <c r="F45" s="42"/>
      <c r="G45" s="295"/>
      <c r="H45" s="14"/>
      <c r="I45" s="237"/>
      <c r="J45" s="64"/>
      <c r="K45" s="14"/>
      <c r="O45" s="16">
        <f>COUNTIF('Sede Med Ok'!$C:$C,'Pau da Lima Med OK'!C45) + COUNTIF('Barra Med OK'!$C:$C,'Pau da Lima Med OK'!C45) + COUNTIF('Boca do Rio Med OK'!$C:$C,'Pau da Lima Med OK'!C45) + COUNTIF('Brotas Med OK'!$C:$C,'Pau da Lima Med OK'!C45) + COUNTIF('Cabula Med OK'!$C:$C,'Pau da Lima Med OK'!C45) + COUNTIF('Cajazeiras Med OK'!$C:$C,'Pau da Lima Med OK'!C45) + COUNTIF('CH Med OK'!$C:$C,'Pau da Lima Med OK'!C45) + COUNTIF('Itapagipe Med OK'!$C:$C,'Pau da Lima Med OK'!C45) + COUNTIF('Itapuã Med OK'!$C:$C,'Pau da Lima Med OK'!C45) + COUNTIF('Liberdade Med OK'!$C:$C,'Pau da Lima Med OK'!C45) + COUNTIF('SCV Med OK'!$C:$C,'Pau da Lima Med OK'!C45) + COUNTIF('Subúrbio Med OK'!$C:$C,'Pau da Lima Med OK'!C45) + COUNTIF('DVIS Med OK'!$C:$C,'Pau da Lima Med OK'!C45) + COUNTIF('CR Med OK'!$C:$C,'Pau da Lima Med OK'!C45) + COUNTIF('CCZ Med OK'!$C:$C,'Pau da Lima Med OK'!C45) + COUNTIF('DRCA Med OK'!$C:$C,'Pau da Lima Med OK'!C45) + COUNTIF('SAMU Med OK'!$C:$C,'Pau da Lima Med OK'!C45) + COUNTIF('ESPS Med OK'!$C:$C,'Pau da Lima Med OK'!C45) + COUNTIF('LACEM Med OK'!$C:$C,'Pau da Lima Med OK'!C45)</f>
        <v>0</v>
      </c>
    </row>
    <row r="46" spans="1:15" ht="13.5" customHeight="1">
      <c r="A46" s="38" t="s">
        <v>795</v>
      </c>
      <c r="B46" s="99"/>
      <c r="C46" s="98"/>
      <c r="D46" s="107"/>
      <c r="E46" s="107"/>
      <c r="F46" s="37"/>
      <c r="G46" s="107"/>
      <c r="H46" s="11">
        <f>SUM(H15:H45)</f>
        <v>30</v>
      </c>
      <c r="I46" s="148">
        <f>SUM(I15:I45)</f>
        <v>6935.833333333333</v>
      </c>
      <c r="J46" s="35"/>
      <c r="K46" s="107"/>
      <c r="O46" s="16">
        <f>COUNTIF('Sede Med Ok'!$C:$C,'Pau da Lima Med OK'!C46) + COUNTIF('Barra Med OK'!$C:$C,'Pau da Lima Med OK'!C46) + COUNTIF('Boca do Rio Med OK'!$C:$C,'Pau da Lima Med OK'!C46) + COUNTIF('Brotas Med OK'!$C:$C,'Pau da Lima Med OK'!C46) + COUNTIF('Cabula Med OK'!$C:$C,'Pau da Lima Med OK'!C46) + COUNTIF('Cajazeiras Med OK'!$C:$C,'Pau da Lima Med OK'!C46) + COUNTIF('CH Med OK'!$C:$C,'Pau da Lima Med OK'!C46) + COUNTIF('Itapagipe Med OK'!$C:$C,'Pau da Lima Med OK'!C46) + COUNTIF('Itapuã Med OK'!$C:$C,'Pau da Lima Med OK'!C46) + COUNTIF('Liberdade Med OK'!$C:$C,'Pau da Lima Med OK'!C46) + COUNTIF('SCV Med OK'!$C:$C,'Pau da Lima Med OK'!C46) + COUNTIF('Subúrbio Med OK'!$C:$C,'Pau da Lima Med OK'!C46) + COUNTIF('DVIS Med OK'!$C:$C,'Pau da Lima Med OK'!C46) + COUNTIF('CR Med OK'!$C:$C,'Pau da Lima Med OK'!C46) + COUNTIF('CCZ Med OK'!$C:$C,'Pau da Lima Med OK'!C46) + COUNTIF('DRCA Med OK'!$C:$C,'Pau da Lima Med OK'!C46) + COUNTIF('SAMU Med OK'!$C:$C,'Pau da Lima Med OK'!C46) + COUNTIF('ESPS Med OK'!$C:$C,'Pau da Lima Med OK'!C46) + COUNTIF('LACEM Med OK'!$C:$C,'Pau da Lima Med OK'!C46)</f>
        <v>0</v>
      </c>
    </row>
    <row r="47" spans="1:15" ht="13.5" customHeight="1">
      <c r="B47" s="124"/>
      <c r="C47" s="123"/>
      <c r="D47" s="20"/>
      <c r="E47" s="20"/>
      <c r="F47" s="19"/>
      <c r="G47" s="3"/>
      <c r="I47" s="226"/>
      <c r="O47" s="16">
        <f>COUNTIF('Sede Med Ok'!$C:$C,'Pau da Lima Med OK'!C47) + COUNTIF('Barra Med OK'!$C:$C,'Pau da Lima Med OK'!C47) + COUNTIF('Boca do Rio Med OK'!$C:$C,'Pau da Lima Med OK'!C47) + COUNTIF('Brotas Med OK'!$C:$C,'Pau da Lima Med OK'!C47) + COUNTIF('Cabula Med OK'!$C:$C,'Pau da Lima Med OK'!C47) + COUNTIF('Cajazeiras Med OK'!$C:$C,'Pau da Lima Med OK'!C47) + COUNTIF('CH Med OK'!$C:$C,'Pau da Lima Med OK'!C47) + COUNTIF('Itapagipe Med OK'!$C:$C,'Pau da Lima Med OK'!C47) + COUNTIF('Itapuã Med OK'!$C:$C,'Pau da Lima Med OK'!C47) + COUNTIF('Liberdade Med OK'!$C:$C,'Pau da Lima Med OK'!C47) + COUNTIF('SCV Med OK'!$C:$C,'Pau da Lima Med OK'!C47) + COUNTIF('Subúrbio Med OK'!$C:$C,'Pau da Lima Med OK'!C47) + COUNTIF('DVIS Med OK'!$C:$C,'Pau da Lima Med OK'!C47) + COUNTIF('CR Med OK'!$C:$C,'Pau da Lima Med OK'!C47) + COUNTIF('CCZ Med OK'!$C:$C,'Pau da Lima Med OK'!C47) + COUNTIF('DRCA Med OK'!$C:$C,'Pau da Lima Med OK'!C47) + COUNTIF('SAMU Med OK'!$C:$C,'Pau da Lima Med OK'!C47) + COUNTIF('ESPS Med OK'!$C:$C,'Pau da Lima Med OK'!C47) + COUNTIF('LACEM Med OK'!$C:$C,'Pau da Lima Med OK'!C47)</f>
        <v>0</v>
      </c>
    </row>
    <row r="48" spans="1:15" ht="13.5" customHeight="1">
      <c r="A48" s="15" t="s">
        <v>22</v>
      </c>
      <c r="B48" s="61">
        <v>45514</v>
      </c>
      <c r="C48" s="14">
        <v>1333</v>
      </c>
      <c r="D48" s="61">
        <v>45658</v>
      </c>
      <c r="E48" s="61">
        <v>45687</v>
      </c>
      <c r="F48" s="42">
        <f>(E48-D48)+1</f>
        <v>30</v>
      </c>
      <c r="G48" s="295">
        <v>210</v>
      </c>
      <c r="H48" s="14">
        <v>1</v>
      </c>
      <c r="I48" s="237">
        <f>G48/30*H48*F48</f>
        <v>210</v>
      </c>
      <c r="J48" s="64" t="s">
        <v>621</v>
      </c>
      <c r="K48" s="14" t="s">
        <v>794</v>
      </c>
      <c r="O48" s="16">
        <f>COUNTIF('Sede Med Ok'!$C:$C,'Pau da Lima Med OK'!C48) + COUNTIF('Barra Med OK'!$C:$C,'Pau da Lima Med OK'!C48) + COUNTIF('Boca do Rio Med OK'!$C:$C,'Pau da Lima Med OK'!C48) + COUNTIF('Brotas Med OK'!$C:$C,'Pau da Lima Med OK'!C48) + COUNTIF('Cabula Med OK'!$C:$C,'Pau da Lima Med OK'!C48) + COUNTIF('Cajazeiras Med OK'!$C:$C,'Pau da Lima Med OK'!C48) + COUNTIF('CH Med OK'!$C:$C,'Pau da Lima Med OK'!C48) + COUNTIF('Itapagipe Med OK'!$C:$C,'Pau da Lima Med OK'!C48) + COUNTIF('Itapuã Med OK'!$C:$C,'Pau da Lima Med OK'!C48) + COUNTIF('Liberdade Med OK'!$C:$C,'Pau da Lima Med OK'!C48) + COUNTIF('SCV Med OK'!$C:$C,'Pau da Lima Med OK'!C48) + COUNTIF('Subúrbio Med OK'!$C:$C,'Pau da Lima Med OK'!C48) + COUNTIF('DVIS Med OK'!$C:$C,'Pau da Lima Med OK'!C48) + COUNTIF('CR Med OK'!$C:$C,'Pau da Lima Med OK'!C48) + COUNTIF('CCZ Med OK'!$C:$C,'Pau da Lima Med OK'!C48) + COUNTIF('DRCA Med OK'!$C:$C,'Pau da Lima Med OK'!C48) + COUNTIF('SAMU Med OK'!$C:$C,'Pau da Lima Med OK'!C48) + COUNTIF('ESPS Med OK'!$C:$C,'Pau da Lima Med OK'!C48) + COUNTIF('LACEM Med OK'!$C:$C,'Pau da Lima Med OK'!C48)</f>
        <v>0</v>
      </c>
    </row>
    <row r="49" spans="1:15" ht="13.5" customHeight="1">
      <c r="A49" s="15" t="s">
        <v>18</v>
      </c>
      <c r="B49" s="61">
        <v>45536</v>
      </c>
      <c r="C49" s="14">
        <v>15629</v>
      </c>
      <c r="D49" s="61">
        <v>45658</v>
      </c>
      <c r="E49" s="61">
        <v>45687</v>
      </c>
      <c r="F49" s="42">
        <f>(E49-D49)+1</f>
        <v>30</v>
      </c>
      <c r="G49" s="295">
        <v>235</v>
      </c>
      <c r="H49" s="14">
        <v>1</v>
      </c>
      <c r="I49" s="237">
        <f>G49/30*H49*F49</f>
        <v>235</v>
      </c>
      <c r="J49" s="64" t="s">
        <v>793</v>
      </c>
      <c r="K49" s="14">
        <v>68814</v>
      </c>
      <c r="O49" s="16">
        <f>COUNTIF('Sede Med Ok'!$C:$C,'Pau da Lima Med OK'!C49) + COUNTIF('Barra Med OK'!$C:$C,'Pau da Lima Med OK'!C49) + COUNTIF('Boca do Rio Med OK'!$C:$C,'Pau da Lima Med OK'!C49) + COUNTIF('Brotas Med OK'!$C:$C,'Pau da Lima Med OK'!C49) + COUNTIF('Cabula Med OK'!$C:$C,'Pau da Lima Med OK'!C49) + COUNTIF('Cajazeiras Med OK'!$C:$C,'Pau da Lima Med OK'!C49) + COUNTIF('CH Med OK'!$C:$C,'Pau da Lima Med OK'!C49) + COUNTIF('Itapagipe Med OK'!$C:$C,'Pau da Lima Med OK'!C49) + COUNTIF('Itapuã Med OK'!$C:$C,'Pau da Lima Med OK'!C49) + COUNTIF('Liberdade Med OK'!$C:$C,'Pau da Lima Med OK'!C49) + COUNTIF('SCV Med OK'!$C:$C,'Pau da Lima Med OK'!C49) + COUNTIF('Subúrbio Med OK'!$C:$C,'Pau da Lima Med OK'!C49) + COUNTIF('DVIS Med OK'!$C:$C,'Pau da Lima Med OK'!C49) + COUNTIF('CR Med OK'!$C:$C,'Pau da Lima Med OK'!C49) + COUNTIF('CCZ Med OK'!$C:$C,'Pau da Lima Med OK'!C49) + COUNTIF('DRCA Med OK'!$C:$C,'Pau da Lima Med OK'!C49) + COUNTIF('SAMU Med OK'!$C:$C,'Pau da Lima Med OK'!C49) + COUNTIF('ESPS Med OK'!$C:$C,'Pau da Lima Med OK'!C49) + COUNTIF('LACEM Med OK'!$C:$C,'Pau da Lima Med OK'!C49)</f>
        <v>0</v>
      </c>
    </row>
    <row r="50" spans="1:15" ht="13.5" customHeight="1">
      <c r="A50" s="15" t="s">
        <v>18</v>
      </c>
      <c r="B50" s="61">
        <v>45536</v>
      </c>
      <c r="C50" s="14">
        <v>1163</v>
      </c>
      <c r="D50" s="61">
        <v>45658</v>
      </c>
      <c r="E50" s="61">
        <v>45687</v>
      </c>
      <c r="F50" s="42">
        <f>(E50-D50)+1</f>
        <v>30</v>
      </c>
      <c r="G50" s="295">
        <v>235</v>
      </c>
      <c r="H50" s="14">
        <v>1</v>
      </c>
      <c r="I50" s="237">
        <f>G50/30*H50*F50</f>
        <v>235</v>
      </c>
      <c r="J50" s="64" t="s">
        <v>256</v>
      </c>
      <c r="K50" s="14">
        <v>67727</v>
      </c>
      <c r="O50" s="16">
        <f>COUNTIF('Sede Med Ok'!$C:$C,'Pau da Lima Med OK'!C50) + COUNTIF('Barra Med OK'!$C:$C,'Pau da Lima Med OK'!C50) + COUNTIF('Boca do Rio Med OK'!$C:$C,'Pau da Lima Med OK'!C50) + COUNTIF('Brotas Med OK'!$C:$C,'Pau da Lima Med OK'!C50) + COUNTIF('Cabula Med OK'!$C:$C,'Pau da Lima Med OK'!C50) + COUNTIF('Cajazeiras Med OK'!$C:$C,'Pau da Lima Med OK'!C50) + COUNTIF('CH Med OK'!$C:$C,'Pau da Lima Med OK'!C50) + COUNTIF('Itapagipe Med OK'!$C:$C,'Pau da Lima Med OK'!C50) + COUNTIF('Itapuã Med OK'!$C:$C,'Pau da Lima Med OK'!C50) + COUNTIF('Liberdade Med OK'!$C:$C,'Pau da Lima Med OK'!C50) + COUNTIF('SCV Med OK'!$C:$C,'Pau da Lima Med OK'!C50) + COUNTIF('Subúrbio Med OK'!$C:$C,'Pau da Lima Med OK'!C50) + COUNTIF('DVIS Med OK'!$C:$C,'Pau da Lima Med OK'!C50) + COUNTIF('CR Med OK'!$C:$C,'Pau da Lima Med OK'!C50) + COUNTIF('CCZ Med OK'!$C:$C,'Pau da Lima Med OK'!C50) + COUNTIF('DRCA Med OK'!$C:$C,'Pau da Lima Med OK'!C50) + COUNTIF('SAMU Med OK'!$C:$C,'Pau da Lima Med OK'!C50) + COUNTIF('ESPS Med OK'!$C:$C,'Pau da Lima Med OK'!C50) + COUNTIF('LACEM Med OK'!$C:$C,'Pau da Lima Med OK'!C50)</f>
        <v>0</v>
      </c>
    </row>
    <row r="51" spans="1:15" ht="13.5" customHeight="1">
      <c r="A51" s="15"/>
      <c r="B51" s="61"/>
      <c r="C51" s="69"/>
      <c r="D51" s="61"/>
      <c r="E51" s="61"/>
      <c r="F51" s="42"/>
      <c r="G51" s="295"/>
      <c r="H51" s="14"/>
      <c r="I51" s="237">
        <f>G51/30*H51*F51</f>
        <v>0</v>
      </c>
      <c r="J51" s="64"/>
      <c r="K51" s="14"/>
      <c r="O51" s="16">
        <f>COUNTIF('Sede Med Ok'!$C:$C,'Pau da Lima Med OK'!C51) + COUNTIF('Barra Med OK'!$C:$C,'Pau da Lima Med OK'!C51) + COUNTIF('Boca do Rio Med OK'!$C:$C,'Pau da Lima Med OK'!C51) + COUNTIF('Brotas Med OK'!$C:$C,'Pau da Lima Med OK'!C51) + COUNTIF('Cabula Med OK'!$C:$C,'Pau da Lima Med OK'!C51) + COUNTIF('Cajazeiras Med OK'!$C:$C,'Pau da Lima Med OK'!C51) + COUNTIF('CH Med OK'!$C:$C,'Pau da Lima Med OK'!C51) + COUNTIF('Itapagipe Med OK'!$C:$C,'Pau da Lima Med OK'!C51) + COUNTIF('Itapuã Med OK'!$C:$C,'Pau da Lima Med OK'!C51) + COUNTIF('Liberdade Med OK'!$C:$C,'Pau da Lima Med OK'!C51) + COUNTIF('SCV Med OK'!$C:$C,'Pau da Lima Med OK'!C51) + COUNTIF('Subúrbio Med OK'!$C:$C,'Pau da Lima Med OK'!C51) + COUNTIF('DVIS Med OK'!$C:$C,'Pau da Lima Med OK'!C51) + COUNTIF('CR Med OK'!$C:$C,'Pau da Lima Med OK'!C51) + COUNTIF('CCZ Med OK'!$C:$C,'Pau da Lima Med OK'!C51) + COUNTIF('DRCA Med OK'!$C:$C,'Pau da Lima Med OK'!C51) + COUNTIF('SAMU Med OK'!$C:$C,'Pau da Lima Med OK'!C51) + COUNTIF('ESPS Med OK'!$C:$C,'Pau da Lima Med OK'!C51) + COUNTIF('LACEM Med OK'!$C:$C,'Pau da Lima Med OK'!C51)</f>
        <v>0</v>
      </c>
    </row>
    <row r="52" spans="1:15" ht="13.5" customHeight="1">
      <c r="A52" s="38" t="s">
        <v>792</v>
      </c>
      <c r="B52" s="99"/>
      <c r="C52" s="98"/>
      <c r="D52" s="107"/>
      <c r="E52" s="107"/>
      <c r="F52" s="37"/>
      <c r="G52" s="107"/>
      <c r="H52" s="11">
        <f>SUM(H48:H51)</f>
        <v>3</v>
      </c>
      <c r="I52" s="148">
        <f>SUM(I48:I51)</f>
        <v>680</v>
      </c>
      <c r="J52" s="35"/>
      <c r="K52" s="107"/>
      <c r="O52" s="16">
        <f>COUNTIF('Sede Med Ok'!$C:$C,'Pau da Lima Med OK'!C52) + COUNTIF('Barra Med OK'!$C:$C,'Pau da Lima Med OK'!C52) + COUNTIF('Boca do Rio Med OK'!$C:$C,'Pau da Lima Med OK'!C52) + COUNTIF('Brotas Med OK'!$C:$C,'Pau da Lima Med OK'!C52) + COUNTIF('Cabula Med OK'!$C:$C,'Pau da Lima Med OK'!C52) + COUNTIF('Cajazeiras Med OK'!$C:$C,'Pau da Lima Med OK'!C52) + COUNTIF('CH Med OK'!$C:$C,'Pau da Lima Med OK'!C52) + COUNTIF('Itapagipe Med OK'!$C:$C,'Pau da Lima Med OK'!C52) + COUNTIF('Itapuã Med OK'!$C:$C,'Pau da Lima Med OK'!C52) + COUNTIF('Liberdade Med OK'!$C:$C,'Pau da Lima Med OK'!C52) + COUNTIF('SCV Med OK'!$C:$C,'Pau da Lima Med OK'!C52) + COUNTIF('Subúrbio Med OK'!$C:$C,'Pau da Lima Med OK'!C52) + COUNTIF('DVIS Med OK'!$C:$C,'Pau da Lima Med OK'!C52) + COUNTIF('CR Med OK'!$C:$C,'Pau da Lima Med OK'!C52) + COUNTIF('CCZ Med OK'!$C:$C,'Pau da Lima Med OK'!C52) + COUNTIF('DRCA Med OK'!$C:$C,'Pau da Lima Med OK'!C52) + COUNTIF('SAMU Med OK'!$C:$C,'Pau da Lima Med OK'!C52) + COUNTIF('ESPS Med OK'!$C:$C,'Pau da Lima Med OK'!C52) + COUNTIF('LACEM Med OK'!$C:$C,'Pau da Lima Med OK'!C52)</f>
        <v>0</v>
      </c>
    </row>
    <row r="53" spans="1:15" ht="13.5" customHeight="1">
      <c r="A53" s="29"/>
      <c r="B53" s="72"/>
      <c r="C53" s="71"/>
      <c r="D53" s="70"/>
      <c r="E53" s="70"/>
      <c r="F53" s="34"/>
      <c r="G53" s="70"/>
      <c r="H53" s="32"/>
      <c r="I53" s="31"/>
      <c r="J53" s="30"/>
      <c r="K53" s="70"/>
      <c r="O53" s="16">
        <f>COUNTIF('Sede Med Ok'!$C:$C,'Pau da Lima Med OK'!C53) + COUNTIF('Barra Med OK'!$C:$C,'Pau da Lima Med OK'!C53) + COUNTIF('Boca do Rio Med OK'!$C:$C,'Pau da Lima Med OK'!C53) + COUNTIF('Brotas Med OK'!$C:$C,'Pau da Lima Med OK'!C53) + COUNTIF('Cabula Med OK'!$C:$C,'Pau da Lima Med OK'!C53) + COUNTIF('Cajazeiras Med OK'!$C:$C,'Pau da Lima Med OK'!C53) + COUNTIF('CH Med OK'!$C:$C,'Pau da Lima Med OK'!C53) + COUNTIF('Itapagipe Med OK'!$C:$C,'Pau da Lima Med OK'!C53) + COUNTIF('Itapuã Med OK'!$C:$C,'Pau da Lima Med OK'!C53) + COUNTIF('Liberdade Med OK'!$C:$C,'Pau da Lima Med OK'!C53) + COUNTIF('SCV Med OK'!$C:$C,'Pau da Lima Med OK'!C53) + COUNTIF('Subúrbio Med OK'!$C:$C,'Pau da Lima Med OK'!C53) + COUNTIF('DVIS Med OK'!$C:$C,'Pau da Lima Med OK'!C53) + COUNTIF('CR Med OK'!$C:$C,'Pau da Lima Med OK'!C53) + COUNTIF('CCZ Med OK'!$C:$C,'Pau da Lima Med OK'!C53) + COUNTIF('DRCA Med OK'!$C:$C,'Pau da Lima Med OK'!C53) + COUNTIF('SAMU Med OK'!$C:$C,'Pau da Lima Med OK'!C53) + COUNTIF('ESPS Med OK'!$C:$C,'Pau da Lima Med OK'!C53) + COUNTIF('LACEM Med OK'!$C:$C,'Pau da Lima Med OK'!C53)</f>
        <v>0</v>
      </c>
    </row>
    <row r="54" spans="1:15" ht="13.5" customHeight="1">
      <c r="A54" s="15" t="s">
        <v>20</v>
      </c>
      <c r="B54" s="61">
        <v>45536</v>
      </c>
      <c r="C54" s="14">
        <v>9488</v>
      </c>
      <c r="D54" s="61">
        <v>45658</v>
      </c>
      <c r="E54" s="61">
        <v>45687</v>
      </c>
      <c r="F54" s="42">
        <f t="shared" ref="F54:F65" si="2">(E54-D54)+1</f>
        <v>30</v>
      </c>
      <c r="G54" s="295">
        <v>57</v>
      </c>
      <c r="H54" s="14">
        <v>1</v>
      </c>
      <c r="I54" s="237">
        <f t="shared" ref="I54:I66" si="3">G54/30*H54*F54</f>
        <v>57</v>
      </c>
      <c r="J54" s="56" t="s">
        <v>143</v>
      </c>
      <c r="K54" s="14"/>
      <c r="O54" s="16">
        <f>COUNTIF('Sede Med Ok'!$C:$C,'Pau da Lima Med OK'!C54) + COUNTIF('Barra Med OK'!$C:$C,'Pau da Lima Med OK'!C54) + COUNTIF('Boca do Rio Med OK'!$C:$C,'Pau da Lima Med OK'!C54) + COUNTIF('Brotas Med OK'!$C:$C,'Pau da Lima Med OK'!C54) + COUNTIF('Cabula Med OK'!$C:$C,'Pau da Lima Med OK'!C54) + COUNTIF('Cajazeiras Med OK'!$C:$C,'Pau da Lima Med OK'!C54) + COUNTIF('CH Med OK'!$C:$C,'Pau da Lima Med OK'!C54) + COUNTIF('Itapagipe Med OK'!$C:$C,'Pau da Lima Med OK'!C54) + COUNTIF('Itapuã Med OK'!$C:$C,'Pau da Lima Med OK'!C54) + COUNTIF('Liberdade Med OK'!$C:$C,'Pau da Lima Med OK'!C54) + COUNTIF('SCV Med OK'!$C:$C,'Pau da Lima Med OK'!C54) + COUNTIF('Subúrbio Med OK'!$C:$C,'Pau da Lima Med OK'!C54) + COUNTIF('DVIS Med OK'!$C:$C,'Pau da Lima Med OK'!C54) + COUNTIF('CR Med OK'!$C:$C,'Pau da Lima Med OK'!C54) + COUNTIF('CCZ Med OK'!$C:$C,'Pau da Lima Med OK'!C54) + COUNTIF('DRCA Med OK'!$C:$C,'Pau da Lima Med OK'!C54) + COUNTIF('SAMU Med OK'!$C:$C,'Pau da Lima Med OK'!C54) + COUNTIF('ESPS Med OK'!$C:$C,'Pau da Lima Med OK'!C54) + COUNTIF('LACEM Med OK'!$C:$C,'Pau da Lima Med OK'!C54)</f>
        <v>0</v>
      </c>
    </row>
    <row r="55" spans="1:15" ht="13.5" customHeight="1">
      <c r="A55" s="15" t="s">
        <v>22</v>
      </c>
      <c r="B55" s="61">
        <v>45514</v>
      </c>
      <c r="C55" s="14">
        <v>13943</v>
      </c>
      <c r="D55" s="61">
        <v>45658</v>
      </c>
      <c r="E55" s="61">
        <v>45687</v>
      </c>
      <c r="F55" s="42">
        <f t="shared" si="2"/>
        <v>30</v>
      </c>
      <c r="G55" s="295">
        <v>210</v>
      </c>
      <c r="H55" s="14">
        <v>1</v>
      </c>
      <c r="I55" s="237">
        <f t="shared" si="3"/>
        <v>210</v>
      </c>
      <c r="J55" s="64" t="s">
        <v>217</v>
      </c>
      <c r="K55" s="14">
        <v>66845</v>
      </c>
      <c r="O55" s="16">
        <f>COUNTIF('Sede Med Ok'!$C:$C,'Pau da Lima Med OK'!C55) + COUNTIF('Barra Med OK'!$C:$C,'Pau da Lima Med OK'!C55) + COUNTIF('Boca do Rio Med OK'!$C:$C,'Pau da Lima Med OK'!C55) + COUNTIF('Brotas Med OK'!$C:$C,'Pau da Lima Med OK'!C55) + COUNTIF('Cabula Med OK'!$C:$C,'Pau da Lima Med OK'!C55) + COUNTIF('Cajazeiras Med OK'!$C:$C,'Pau da Lima Med OK'!C55) + COUNTIF('CH Med OK'!$C:$C,'Pau da Lima Med OK'!C55) + COUNTIF('Itapagipe Med OK'!$C:$C,'Pau da Lima Med OK'!C55) + COUNTIF('Itapuã Med OK'!$C:$C,'Pau da Lima Med OK'!C55) + COUNTIF('Liberdade Med OK'!$C:$C,'Pau da Lima Med OK'!C55) + COUNTIF('SCV Med OK'!$C:$C,'Pau da Lima Med OK'!C55) + COUNTIF('Subúrbio Med OK'!$C:$C,'Pau da Lima Med OK'!C55) + COUNTIF('DVIS Med OK'!$C:$C,'Pau da Lima Med OK'!C55) + COUNTIF('CR Med OK'!$C:$C,'Pau da Lima Med OK'!C55) + COUNTIF('CCZ Med OK'!$C:$C,'Pau da Lima Med OK'!C55) + COUNTIF('DRCA Med OK'!$C:$C,'Pau da Lima Med OK'!C55) + COUNTIF('SAMU Med OK'!$C:$C,'Pau da Lima Med OK'!C55) + COUNTIF('ESPS Med OK'!$C:$C,'Pau da Lima Med OK'!C55) + COUNTIF('LACEM Med OK'!$C:$C,'Pau da Lima Med OK'!C55)</f>
        <v>0</v>
      </c>
    </row>
    <row r="56" spans="1:15" ht="13.5" customHeight="1">
      <c r="A56" s="15" t="s">
        <v>22</v>
      </c>
      <c r="B56" s="61">
        <v>45514</v>
      </c>
      <c r="C56" s="14">
        <v>13942</v>
      </c>
      <c r="D56" s="61">
        <v>45658</v>
      </c>
      <c r="E56" s="61">
        <v>45687</v>
      </c>
      <c r="F56" s="42">
        <f t="shared" si="2"/>
        <v>30</v>
      </c>
      <c r="G56" s="295">
        <v>210</v>
      </c>
      <c r="H56" s="14">
        <v>1</v>
      </c>
      <c r="I56" s="237">
        <f t="shared" si="3"/>
        <v>210</v>
      </c>
      <c r="J56" s="64" t="s">
        <v>503</v>
      </c>
      <c r="K56" s="14">
        <v>66845</v>
      </c>
      <c r="O56" s="16">
        <f>COUNTIF('Sede Med Ok'!$C:$C,'Pau da Lima Med OK'!C56) + COUNTIF('Barra Med OK'!$C:$C,'Pau da Lima Med OK'!C56) + COUNTIF('Boca do Rio Med OK'!$C:$C,'Pau da Lima Med OK'!C56) + COUNTIF('Brotas Med OK'!$C:$C,'Pau da Lima Med OK'!C56) + COUNTIF('Cabula Med OK'!$C:$C,'Pau da Lima Med OK'!C56) + COUNTIF('Cajazeiras Med OK'!$C:$C,'Pau da Lima Med OK'!C56) + COUNTIF('CH Med OK'!$C:$C,'Pau da Lima Med OK'!C56) + COUNTIF('Itapagipe Med OK'!$C:$C,'Pau da Lima Med OK'!C56) + COUNTIF('Itapuã Med OK'!$C:$C,'Pau da Lima Med OK'!C56) + COUNTIF('Liberdade Med OK'!$C:$C,'Pau da Lima Med OK'!C56) + COUNTIF('SCV Med OK'!$C:$C,'Pau da Lima Med OK'!C56) + COUNTIF('Subúrbio Med OK'!$C:$C,'Pau da Lima Med OK'!C56) + COUNTIF('DVIS Med OK'!$C:$C,'Pau da Lima Med OK'!C56) + COUNTIF('CR Med OK'!$C:$C,'Pau da Lima Med OK'!C56) + COUNTIF('CCZ Med OK'!$C:$C,'Pau da Lima Med OK'!C56) + COUNTIF('DRCA Med OK'!$C:$C,'Pau da Lima Med OK'!C56) + COUNTIF('SAMU Med OK'!$C:$C,'Pau da Lima Med OK'!C56) + COUNTIF('ESPS Med OK'!$C:$C,'Pau da Lima Med OK'!C56) + COUNTIF('LACEM Med OK'!$C:$C,'Pau da Lima Med OK'!C56)</f>
        <v>0</v>
      </c>
    </row>
    <row r="57" spans="1:15" ht="13.5" customHeight="1">
      <c r="A57" s="15" t="s">
        <v>18</v>
      </c>
      <c r="B57" s="61">
        <v>45514</v>
      </c>
      <c r="C57" s="14">
        <v>14127</v>
      </c>
      <c r="D57" s="61">
        <v>45658</v>
      </c>
      <c r="E57" s="61">
        <v>45687</v>
      </c>
      <c r="F57" s="42">
        <f t="shared" si="2"/>
        <v>30</v>
      </c>
      <c r="G57" s="295">
        <v>235</v>
      </c>
      <c r="H57" s="14">
        <v>1</v>
      </c>
      <c r="I57" s="237">
        <f t="shared" si="3"/>
        <v>235</v>
      </c>
      <c r="J57" s="64" t="s">
        <v>571</v>
      </c>
      <c r="K57" s="14">
        <v>66845</v>
      </c>
      <c r="O57" s="16">
        <f>COUNTIF('Sede Med Ok'!$C:$C,'Pau da Lima Med OK'!C57) + COUNTIF('Barra Med OK'!$C:$C,'Pau da Lima Med OK'!C57) + COUNTIF('Boca do Rio Med OK'!$C:$C,'Pau da Lima Med OK'!C57) + COUNTIF('Brotas Med OK'!$C:$C,'Pau da Lima Med OK'!C57) + COUNTIF('Cabula Med OK'!$C:$C,'Pau da Lima Med OK'!C57) + COUNTIF('Cajazeiras Med OK'!$C:$C,'Pau da Lima Med OK'!C57) + COUNTIF('CH Med OK'!$C:$C,'Pau da Lima Med OK'!C57) + COUNTIF('Itapagipe Med OK'!$C:$C,'Pau da Lima Med OK'!C57) + COUNTIF('Itapuã Med OK'!$C:$C,'Pau da Lima Med OK'!C57) + COUNTIF('Liberdade Med OK'!$C:$C,'Pau da Lima Med OK'!C57) + COUNTIF('SCV Med OK'!$C:$C,'Pau da Lima Med OK'!C57) + COUNTIF('Subúrbio Med OK'!$C:$C,'Pau da Lima Med OK'!C57) + COUNTIF('DVIS Med OK'!$C:$C,'Pau da Lima Med OK'!C57) + COUNTIF('CR Med OK'!$C:$C,'Pau da Lima Med OK'!C57) + COUNTIF('CCZ Med OK'!$C:$C,'Pau da Lima Med OK'!C57) + COUNTIF('DRCA Med OK'!$C:$C,'Pau da Lima Med OK'!C57) + COUNTIF('SAMU Med OK'!$C:$C,'Pau da Lima Med OK'!C57) + COUNTIF('ESPS Med OK'!$C:$C,'Pau da Lima Med OK'!C57) + COUNTIF('LACEM Med OK'!$C:$C,'Pau da Lima Med OK'!C57)</f>
        <v>0</v>
      </c>
    </row>
    <row r="58" spans="1:15" ht="13.5" customHeight="1">
      <c r="A58" s="15" t="s">
        <v>18</v>
      </c>
      <c r="B58" s="61">
        <v>45514</v>
      </c>
      <c r="C58" s="14">
        <v>14105</v>
      </c>
      <c r="D58" s="61">
        <v>45658</v>
      </c>
      <c r="E58" s="61">
        <v>45687</v>
      </c>
      <c r="F58" s="42">
        <f t="shared" si="2"/>
        <v>30</v>
      </c>
      <c r="G58" s="295">
        <v>235</v>
      </c>
      <c r="H58" s="14">
        <v>1</v>
      </c>
      <c r="I58" s="237">
        <f t="shared" si="3"/>
        <v>235</v>
      </c>
      <c r="J58" s="64" t="s">
        <v>191</v>
      </c>
      <c r="K58" s="14">
        <v>66845</v>
      </c>
      <c r="O58" s="16">
        <f>COUNTIF('Sede Med Ok'!$C:$C,'Pau da Lima Med OK'!C58) + COUNTIF('Barra Med OK'!$C:$C,'Pau da Lima Med OK'!C58) + COUNTIF('Boca do Rio Med OK'!$C:$C,'Pau da Lima Med OK'!C58) + COUNTIF('Brotas Med OK'!$C:$C,'Pau da Lima Med OK'!C58) + COUNTIF('Cabula Med OK'!$C:$C,'Pau da Lima Med OK'!C58) + COUNTIF('Cajazeiras Med OK'!$C:$C,'Pau da Lima Med OK'!C58) + COUNTIF('CH Med OK'!$C:$C,'Pau da Lima Med OK'!C58) + COUNTIF('Itapagipe Med OK'!$C:$C,'Pau da Lima Med OK'!C58) + COUNTIF('Itapuã Med OK'!$C:$C,'Pau da Lima Med OK'!C58) + COUNTIF('Liberdade Med OK'!$C:$C,'Pau da Lima Med OK'!C58) + COUNTIF('SCV Med OK'!$C:$C,'Pau da Lima Med OK'!C58) + COUNTIF('Subúrbio Med OK'!$C:$C,'Pau da Lima Med OK'!C58) + COUNTIF('DVIS Med OK'!$C:$C,'Pau da Lima Med OK'!C58) + COUNTIF('CR Med OK'!$C:$C,'Pau da Lima Med OK'!C58) + COUNTIF('CCZ Med OK'!$C:$C,'Pau da Lima Med OK'!C58) + COUNTIF('DRCA Med OK'!$C:$C,'Pau da Lima Med OK'!C58) + COUNTIF('SAMU Med OK'!$C:$C,'Pau da Lima Med OK'!C58) + COUNTIF('ESPS Med OK'!$C:$C,'Pau da Lima Med OK'!C58) + COUNTIF('LACEM Med OK'!$C:$C,'Pau da Lima Med OK'!C58)</f>
        <v>0</v>
      </c>
    </row>
    <row r="59" spans="1:15" ht="13.5" customHeight="1">
      <c r="A59" s="15" t="s">
        <v>18</v>
      </c>
      <c r="B59" s="61">
        <v>45536</v>
      </c>
      <c r="C59" s="14">
        <v>9483</v>
      </c>
      <c r="D59" s="61">
        <v>45658</v>
      </c>
      <c r="E59" s="61">
        <v>45687</v>
      </c>
      <c r="F59" s="42">
        <f t="shared" si="2"/>
        <v>30</v>
      </c>
      <c r="G59" s="295">
        <v>235</v>
      </c>
      <c r="H59" s="14">
        <v>1</v>
      </c>
      <c r="I59" s="237">
        <f t="shared" si="3"/>
        <v>235</v>
      </c>
      <c r="J59" s="56" t="s">
        <v>607</v>
      </c>
      <c r="K59" s="14"/>
      <c r="O59" s="16">
        <f>COUNTIF('Sede Med Ok'!$C:$C,'Pau da Lima Med OK'!C59) + COUNTIF('Barra Med OK'!$C:$C,'Pau da Lima Med OK'!C59) + COUNTIF('Boca do Rio Med OK'!$C:$C,'Pau da Lima Med OK'!C59) + COUNTIF('Brotas Med OK'!$C:$C,'Pau da Lima Med OK'!C59) + COUNTIF('Cabula Med OK'!$C:$C,'Pau da Lima Med OK'!C59) + COUNTIF('Cajazeiras Med OK'!$C:$C,'Pau da Lima Med OK'!C59) + COUNTIF('CH Med OK'!$C:$C,'Pau da Lima Med OK'!C59) + COUNTIF('Itapagipe Med OK'!$C:$C,'Pau da Lima Med OK'!C59) + COUNTIF('Itapuã Med OK'!$C:$C,'Pau da Lima Med OK'!C59) + COUNTIF('Liberdade Med OK'!$C:$C,'Pau da Lima Med OK'!C59) + COUNTIF('SCV Med OK'!$C:$C,'Pau da Lima Med OK'!C59) + COUNTIF('Subúrbio Med OK'!$C:$C,'Pau da Lima Med OK'!C59) + COUNTIF('DVIS Med OK'!$C:$C,'Pau da Lima Med OK'!C59) + COUNTIF('CR Med OK'!$C:$C,'Pau da Lima Med OK'!C59) + COUNTIF('CCZ Med OK'!$C:$C,'Pau da Lima Med OK'!C59) + COUNTIF('DRCA Med OK'!$C:$C,'Pau da Lima Med OK'!C59) + COUNTIF('SAMU Med OK'!$C:$C,'Pau da Lima Med OK'!C59) + COUNTIF('ESPS Med OK'!$C:$C,'Pau da Lima Med OK'!C59) + COUNTIF('LACEM Med OK'!$C:$C,'Pau da Lima Med OK'!C59)</f>
        <v>0</v>
      </c>
    </row>
    <row r="60" spans="1:15" ht="13.5" customHeight="1">
      <c r="A60" s="15" t="s">
        <v>18</v>
      </c>
      <c r="B60" s="61">
        <v>45536</v>
      </c>
      <c r="C60" s="14">
        <v>9046</v>
      </c>
      <c r="D60" s="61">
        <v>45658</v>
      </c>
      <c r="E60" s="61">
        <v>45687</v>
      </c>
      <c r="F60" s="42">
        <f t="shared" si="2"/>
        <v>30</v>
      </c>
      <c r="G60" s="295">
        <v>235</v>
      </c>
      <c r="H60" s="14">
        <v>1</v>
      </c>
      <c r="I60" s="237">
        <f t="shared" si="3"/>
        <v>235</v>
      </c>
      <c r="J60" s="56" t="s">
        <v>564</v>
      </c>
      <c r="K60" s="14"/>
      <c r="O60" s="16">
        <f>COUNTIF('Sede Med Ok'!$C:$C,'Pau da Lima Med OK'!C60) + COUNTIF('Barra Med OK'!$C:$C,'Pau da Lima Med OK'!C60) + COUNTIF('Boca do Rio Med OK'!$C:$C,'Pau da Lima Med OK'!C60) + COUNTIF('Brotas Med OK'!$C:$C,'Pau da Lima Med OK'!C60) + COUNTIF('Cabula Med OK'!$C:$C,'Pau da Lima Med OK'!C60) + COUNTIF('Cajazeiras Med OK'!$C:$C,'Pau da Lima Med OK'!C60) + COUNTIF('CH Med OK'!$C:$C,'Pau da Lima Med OK'!C60) + COUNTIF('Itapagipe Med OK'!$C:$C,'Pau da Lima Med OK'!C60) + COUNTIF('Itapuã Med OK'!$C:$C,'Pau da Lima Med OK'!C60) + COUNTIF('Liberdade Med OK'!$C:$C,'Pau da Lima Med OK'!C60) + COUNTIF('SCV Med OK'!$C:$C,'Pau da Lima Med OK'!C60) + COUNTIF('Subúrbio Med OK'!$C:$C,'Pau da Lima Med OK'!C60) + COUNTIF('DVIS Med OK'!$C:$C,'Pau da Lima Med OK'!C60) + COUNTIF('CR Med OK'!$C:$C,'Pau da Lima Med OK'!C60) + COUNTIF('CCZ Med OK'!$C:$C,'Pau da Lima Med OK'!C60) + COUNTIF('DRCA Med OK'!$C:$C,'Pau da Lima Med OK'!C60) + COUNTIF('SAMU Med OK'!$C:$C,'Pau da Lima Med OK'!C60) + COUNTIF('ESPS Med OK'!$C:$C,'Pau da Lima Med OK'!C60) + COUNTIF('LACEM Med OK'!$C:$C,'Pau da Lima Med OK'!C60)</f>
        <v>0</v>
      </c>
    </row>
    <row r="61" spans="1:15" ht="13.5" customHeight="1">
      <c r="A61" s="15" t="s">
        <v>18</v>
      </c>
      <c r="B61" s="61">
        <v>45536</v>
      </c>
      <c r="C61" s="14">
        <v>9486</v>
      </c>
      <c r="D61" s="61">
        <v>45658</v>
      </c>
      <c r="E61" s="61">
        <v>45687</v>
      </c>
      <c r="F61" s="42">
        <f t="shared" si="2"/>
        <v>30</v>
      </c>
      <c r="G61" s="295">
        <v>235</v>
      </c>
      <c r="H61" s="14">
        <v>1</v>
      </c>
      <c r="I61" s="237">
        <f t="shared" si="3"/>
        <v>235</v>
      </c>
      <c r="J61" s="56" t="s">
        <v>112</v>
      </c>
      <c r="K61" s="14"/>
      <c r="O61" s="16">
        <f>COUNTIF('Sede Med Ok'!$C:$C,'Pau da Lima Med OK'!C61) + COUNTIF('Barra Med OK'!$C:$C,'Pau da Lima Med OK'!C61) + COUNTIF('Boca do Rio Med OK'!$C:$C,'Pau da Lima Med OK'!C61) + COUNTIF('Brotas Med OK'!$C:$C,'Pau da Lima Med OK'!C61) + COUNTIF('Cabula Med OK'!$C:$C,'Pau da Lima Med OK'!C61) + COUNTIF('Cajazeiras Med OK'!$C:$C,'Pau da Lima Med OK'!C61) + COUNTIF('CH Med OK'!$C:$C,'Pau da Lima Med OK'!C61) + COUNTIF('Itapagipe Med OK'!$C:$C,'Pau da Lima Med OK'!C61) + COUNTIF('Itapuã Med OK'!$C:$C,'Pau da Lima Med OK'!C61) + COUNTIF('Liberdade Med OK'!$C:$C,'Pau da Lima Med OK'!C61) + COUNTIF('SCV Med OK'!$C:$C,'Pau da Lima Med OK'!C61) + COUNTIF('Subúrbio Med OK'!$C:$C,'Pau da Lima Med OK'!C61) + COUNTIF('DVIS Med OK'!$C:$C,'Pau da Lima Med OK'!C61) + COUNTIF('CR Med OK'!$C:$C,'Pau da Lima Med OK'!C61) + COUNTIF('CCZ Med OK'!$C:$C,'Pau da Lima Med OK'!C61) + COUNTIF('DRCA Med OK'!$C:$C,'Pau da Lima Med OK'!C61) + COUNTIF('SAMU Med OK'!$C:$C,'Pau da Lima Med OK'!C61) + COUNTIF('ESPS Med OK'!$C:$C,'Pau da Lima Med OK'!C61) + COUNTIF('LACEM Med OK'!$C:$C,'Pau da Lima Med OK'!C61)</f>
        <v>0</v>
      </c>
    </row>
    <row r="62" spans="1:15" ht="13.5" customHeight="1">
      <c r="A62" s="15" t="s">
        <v>18</v>
      </c>
      <c r="B62" s="61">
        <v>45536</v>
      </c>
      <c r="C62" s="379">
        <v>9485</v>
      </c>
      <c r="D62" s="61">
        <v>45658</v>
      </c>
      <c r="E62" s="61">
        <v>45687</v>
      </c>
      <c r="F62" s="42">
        <f t="shared" si="2"/>
        <v>30</v>
      </c>
      <c r="G62" s="295">
        <v>235</v>
      </c>
      <c r="H62" s="14">
        <v>1</v>
      </c>
      <c r="I62" s="237">
        <f t="shared" si="3"/>
        <v>235</v>
      </c>
      <c r="J62" s="56" t="s">
        <v>791</v>
      </c>
      <c r="K62" s="14"/>
      <c r="O62" s="16">
        <f>COUNTIF('Sede Med Ok'!$C:$C,'Pau da Lima Med OK'!C62) + COUNTIF('Barra Med OK'!$C:$C,'Pau da Lima Med OK'!C62) + COUNTIF('Boca do Rio Med OK'!$C:$C,'Pau da Lima Med OK'!C62) + COUNTIF('Brotas Med OK'!$C:$C,'Pau da Lima Med OK'!C62) + COUNTIF('Cabula Med OK'!$C:$C,'Pau da Lima Med OK'!C62) + COUNTIF('Cajazeiras Med OK'!$C:$C,'Pau da Lima Med OK'!C62) + COUNTIF('CH Med OK'!$C:$C,'Pau da Lima Med OK'!C62) + COUNTIF('Itapagipe Med OK'!$C:$C,'Pau da Lima Med OK'!C62) + COUNTIF('Itapuã Med OK'!$C:$C,'Pau da Lima Med OK'!C62) + COUNTIF('Liberdade Med OK'!$C:$C,'Pau da Lima Med OK'!C62) + COUNTIF('SCV Med OK'!$C:$C,'Pau da Lima Med OK'!C62) + COUNTIF('Subúrbio Med OK'!$C:$C,'Pau da Lima Med OK'!C62) + COUNTIF('DVIS Med OK'!$C:$C,'Pau da Lima Med OK'!C62) + COUNTIF('CR Med OK'!$C:$C,'Pau da Lima Med OK'!C62) + COUNTIF('CCZ Med OK'!$C:$C,'Pau da Lima Med OK'!C62) + COUNTIF('DRCA Med OK'!$C:$C,'Pau da Lima Med OK'!C62) + COUNTIF('SAMU Med OK'!$C:$C,'Pau da Lima Med OK'!C62) + COUNTIF('ESPS Med OK'!$C:$C,'Pau da Lima Med OK'!C62) + COUNTIF('LACEM Med OK'!$C:$C,'Pau da Lima Med OK'!C62)</f>
        <v>0</v>
      </c>
    </row>
    <row r="63" spans="1:15" ht="13.5" customHeight="1">
      <c r="A63" s="15" t="s">
        <v>18</v>
      </c>
      <c r="B63" s="61">
        <v>45536</v>
      </c>
      <c r="C63" s="379">
        <v>9047</v>
      </c>
      <c r="D63" s="61">
        <v>45658</v>
      </c>
      <c r="E63" s="61">
        <v>45687</v>
      </c>
      <c r="F63" s="42">
        <f t="shared" si="2"/>
        <v>30</v>
      </c>
      <c r="G63" s="295">
        <v>235</v>
      </c>
      <c r="H63" s="14">
        <v>1</v>
      </c>
      <c r="I63" s="237">
        <f t="shared" si="3"/>
        <v>235</v>
      </c>
      <c r="J63" s="56" t="s">
        <v>568</v>
      </c>
      <c r="K63" s="14"/>
      <c r="O63" s="16">
        <f>COUNTIF('Sede Med Ok'!$C:$C,'Pau da Lima Med OK'!C63) + COUNTIF('Barra Med OK'!$C:$C,'Pau da Lima Med OK'!C63) + COUNTIF('Boca do Rio Med OK'!$C:$C,'Pau da Lima Med OK'!C63) + COUNTIF('Brotas Med OK'!$C:$C,'Pau da Lima Med OK'!C63) + COUNTIF('Cabula Med OK'!$C:$C,'Pau da Lima Med OK'!C63) + COUNTIF('Cajazeiras Med OK'!$C:$C,'Pau da Lima Med OK'!C63) + COUNTIF('CH Med OK'!$C:$C,'Pau da Lima Med OK'!C63) + COUNTIF('Itapagipe Med OK'!$C:$C,'Pau da Lima Med OK'!C63) + COUNTIF('Itapuã Med OK'!$C:$C,'Pau da Lima Med OK'!C63) + COUNTIF('Liberdade Med OK'!$C:$C,'Pau da Lima Med OK'!C63) + COUNTIF('SCV Med OK'!$C:$C,'Pau da Lima Med OK'!C63) + COUNTIF('Subúrbio Med OK'!$C:$C,'Pau da Lima Med OK'!C63) + COUNTIF('DVIS Med OK'!$C:$C,'Pau da Lima Med OK'!C63) + COUNTIF('CR Med OK'!$C:$C,'Pau da Lima Med OK'!C63) + COUNTIF('CCZ Med OK'!$C:$C,'Pau da Lima Med OK'!C63) + COUNTIF('DRCA Med OK'!$C:$C,'Pau da Lima Med OK'!C63) + COUNTIF('SAMU Med OK'!$C:$C,'Pau da Lima Med OK'!C63) + COUNTIF('ESPS Med OK'!$C:$C,'Pau da Lima Med OK'!C63) + COUNTIF('LACEM Med OK'!$C:$C,'Pau da Lima Med OK'!C63)</f>
        <v>0</v>
      </c>
    </row>
    <row r="64" spans="1:15" ht="13.5" customHeight="1">
      <c r="A64" s="15" t="s">
        <v>18</v>
      </c>
      <c r="B64" s="61">
        <v>45536</v>
      </c>
      <c r="C64" s="379">
        <v>8193</v>
      </c>
      <c r="D64" s="61">
        <v>45658</v>
      </c>
      <c r="E64" s="61">
        <v>45687</v>
      </c>
      <c r="F64" s="42">
        <f t="shared" si="2"/>
        <v>30</v>
      </c>
      <c r="G64" s="295">
        <v>235</v>
      </c>
      <c r="H64" s="14">
        <v>1</v>
      </c>
      <c r="I64" s="237">
        <f t="shared" si="3"/>
        <v>235</v>
      </c>
      <c r="J64" s="56" t="s">
        <v>510</v>
      </c>
      <c r="K64" s="14"/>
      <c r="O64" s="16">
        <f>COUNTIF('Sede Med Ok'!$C:$C,'Pau da Lima Med OK'!C64) + COUNTIF('Barra Med OK'!$C:$C,'Pau da Lima Med OK'!C64) + COUNTIF('Boca do Rio Med OK'!$C:$C,'Pau da Lima Med OK'!C64) + COUNTIF('Brotas Med OK'!$C:$C,'Pau da Lima Med OK'!C64) + COUNTIF('Cabula Med OK'!$C:$C,'Pau da Lima Med OK'!C64) + COUNTIF('Cajazeiras Med OK'!$C:$C,'Pau da Lima Med OK'!C64) + COUNTIF('CH Med OK'!$C:$C,'Pau da Lima Med OK'!C64) + COUNTIF('Itapagipe Med OK'!$C:$C,'Pau da Lima Med OK'!C64) + COUNTIF('Itapuã Med OK'!$C:$C,'Pau da Lima Med OK'!C64) + COUNTIF('Liberdade Med OK'!$C:$C,'Pau da Lima Med OK'!C64) + COUNTIF('SCV Med OK'!$C:$C,'Pau da Lima Med OK'!C64) + COUNTIF('Subúrbio Med OK'!$C:$C,'Pau da Lima Med OK'!C64) + COUNTIF('DVIS Med OK'!$C:$C,'Pau da Lima Med OK'!C64) + COUNTIF('CR Med OK'!$C:$C,'Pau da Lima Med OK'!C64) + COUNTIF('CCZ Med OK'!$C:$C,'Pau da Lima Med OK'!C64) + COUNTIF('DRCA Med OK'!$C:$C,'Pau da Lima Med OK'!C64) + COUNTIF('SAMU Med OK'!$C:$C,'Pau da Lima Med OK'!C64) + COUNTIF('ESPS Med OK'!$C:$C,'Pau da Lima Med OK'!C64) + COUNTIF('LACEM Med OK'!$C:$C,'Pau da Lima Med OK'!C64)</f>
        <v>0</v>
      </c>
    </row>
    <row r="65" spans="1:15" ht="13.5" customHeight="1">
      <c r="A65" s="15" t="s">
        <v>18</v>
      </c>
      <c r="B65" s="61">
        <v>45536</v>
      </c>
      <c r="C65" s="379">
        <v>9484</v>
      </c>
      <c r="D65" s="61">
        <v>45658</v>
      </c>
      <c r="E65" s="61">
        <v>45687</v>
      </c>
      <c r="F65" s="42">
        <f t="shared" si="2"/>
        <v>30</v>
      </c>
      <c r="G65" s="295">
        <v>235</v>
      </c>
      <c r="H65" s="14">
        <v>1</v>
      </c>
      <c r="I65" s="237">
        <f t="shared" si="3"/>
        <v>235</v>
      </c>
      <c r="J65" s="56" t="s">
        <v>790</v>
      </c>
      <c r="K65" s="14"/>
      <c r="O65" s="16">
        <f>COUNTIF('Sede Med Ok'!$C:$C,'Pau da Lima Med OK'!C65) + COUNTIF('Barra Med OK'!$C:$C,'Pau da Lima Med OK'!C65) + COUNTIF('Boca do Rio Med OK'!$C:$C,'Pau da Lima Med OK'!C65) + COUNTIF('Brotas Med OK'!$C:$C,'Pau da Lima Med OK'!C65) + COUNTIF('Cabula Med OK'!$C:$C,'Pau da Lima Med OK'!C65) + COUNTIF('Cajazeiras Med OK'!$C:$C,'Pau da Lima Med OK'!C65) + COUNTIF('CH Med OK'!$C:$C,'Pau da Lima Med OK'!C65) + COUNTIF('Itapagipe Med OK'!$C:$C,'Pau da Lima Med OK'!C65) + COUNTIF('Itapuã Med OK'!$C:$C,'Pau da Lima Med OK'!C65) + COUNTIF('Liberdade Med OK'!$C:$C,'Pau da Lima Med OK'!C65) + COUNTIF('SCV Med OK'!$C:$C,'Pau da Lima Med OK'!C65) + COUNTIF('Subúrbio Med OK'!$C:$C,'Pau da Lima Med OK'!C65) + COUNTIF('DVIS Med OK'!$C:$C,'Pau da Lima Med OK'!C65) + COUNTIF('CR Med OK'!$C:$C,'Pau da Lima Med OK'!C65) + COUNTIF('CCZ Med OK'!$C:$C,'Pau da Lima Med OK'!C65) + COUNTIF('DRCA Med OK'!$C:$C,'Pau da Lima Med OK'!C65) + COUNTIF('SAMU Med OK'!$C:$C,'Pau da Lima Med OK'!C65) + COUNTIF('ESPS Med OK'!$C:$C,'Pau da Lima Med OK'!C65) + COUNTIF('LACEM Med OK'!$C:$C,'Pau da Lima Med OK'!C65)</f>
        <v>0</v>
      </c>
    </row>
    <row r="66" spans="1:15" ht="13.5" customHeight="1">
      <c r="A66" s="15"/>
      <c r="B66" s="61"/>
      <c r="C66" s="69"/>
      <c r="D66" s="61"/>
      <c r="E66" s="61"/>
      <c r="F66" s="42"/>
      <c r="G66" s="295"/>
      <c r="H66" s="14"/>
      <c r="I66" s="237">
        <f t="shared" si="3"/>
        <v>0</v>
      </c>
      <c r="J66" s="64"/>
      <c r="K66" s="14"/>
      <c r="O66" s="16">
        <f>COUNTIF('Sede Med Ok'!$C:$C,'Pau da Lima Med OK'!C66) + COUNTIF('Barra Med OK'!$C:$C,'Pau da Lima Med OK'!C66) + COUNTIF('Boca do Rio Med OK'!$C:$C,'Pau da Lima Med OK'!C66) + COUNTIF('Brotas Med OK'!$C:$C,'Pau da Lima Med OK'!C66) + COUNTIF('Cabula Med OK'!$C:$C,'Pau da Lima Med OK'!C66) + COUNTIF('Cajazeiras Med OK'!$C:$C,'Pau da Lima Med OK'!C66) + COUNTIF('CH Med OK'!$C:$C,'Pau da Lima Med OK'!C66) + COUNTIF('Itapagipe Med OK'!$C:$C,'Pau da Lima Med OK'!C66) + COUNTIF('Itapuã Med OK'!$C:$C,'Pau da Lima Med OK'!C66) + COUNTIF('Liberdade Med OK'!$C:$C,'Pau da Lima Med OK'!C66) + COUNTIF('SCV Med OK'!$C:$C,'Pau da Lima Med OK'!C66) + COUNTIF('Subúrbio Med OK'!$C:$C,'Pau da Lima Med OK'!C66) + COUNTIF('DVIS Med OK'!$C:$C,'Pau da Lima Med OK'!C66) + COUNTIF('CR Med OK'!$C:$C,'Pau da Lima Med OK'!C66) + COUNTIF('CCZ Med OK'!$C:$C,'Pau da Lima Med OK'!C66) + COUNTIF('DRCA Med OK'!$C:$C,'Pau da Lima Med OK'!C66) + COUNTIF('SAMU Med OK'!$C:$C,'Pau da Lima Med OK'!C66) + COUNTIF('ESPS Med OK'!$C:$C,'Pau da Lima Med OK'!C66) + COUNTIF('LACEM Med OK'!$C:$C,'Pau da Lima Med OK'!C66)</f>
        <v>0</v>
      </c>
    </row>
    <row r="67" spans="1:15" ht="13.5" customHeight="1">
      <c r="A67" s="38" t="s">
        <v>789</v>
      </c>
      <c r="B67" s="99"/>
      <c r="C67" s="98"/>
      <c r="D67" s="107"/>
      <c r="E67" s="107"/>
      <c r="F67" s="37"/>
      <c r="G67" s="107"/>
      <c r="H67" s="11">
        <f>SUM(H54:H66)</f>
        <v>12</v>
      </c>
      <c r="I67" s="148">
        <f>SUM(I54:I66)</f>
        <v>2592</v>
      </c>
      <c r="J67" s="35"/>
      <c r="K67" s="107"/>
      <c r="O67" s="16">
        <f>COUNTIF('Sede Med Ok'!$C:$C,'Pau da Lima Med OK'!C67) + COUNTIF('Barra Med OK'!$C:$C,'Pau da Lima Med OK'!C67) + COUNTIF('Boca do Rio Med OK'!$C:$C,'Pau da Lima Med OK'!C67) + COUNTIF('Brotas Med OK'!$C:$C,'Pau da Lima Med OK'!C67) + COUNTIF('Cabula Med OK'!$C:$C,'Pau da Lima Med OK'!C67) + COUNTIF('Cajazeiras Med OK'!$C:$C,'Pau da Lima Med OK'!C67) + COUNTIF('CH Med OK'!$C:$C,'Pau da Lima Med OK'!C67) + COUNTIF('Itapagipe Med OK'!$C:$C,'Pau da Lima Med OK'!C67) + COUNTIF('Itapuã Med OK'!$C:$C,'Pau da Lima Med OK'!C67) + COUNTIF('Liberdade Med OK'!$C:$C,'Pau da Lima Med OK'!C67) + COUNTIF('SCV Med OK'!$C:$C,'Pau da Lima Med OK'!C67) + COUNTIF('Subúrbio Med OK'!$C:$C,'Pau da Lima Med OK'!C67) + COUNTIF('DVIS Med OK'!$C:$C,'Pau da Lima Med OK'!C67) + COUNTIF('CR Med OK'!$C:$C,'Pau da Lima Med OK'!C67) + COUNTIF('CCZ Med OK'!$C:$C,'Pau da Lima Med OK'!C67) + COUNTIF('DRCA Med OK'!$C:$C,'Pau da Lima Med OK'!C67) + COUNTIF('SAMU Med OK'!$C:$C,'Pau da Lima Med OK'!C67) + COUNTIF('ESPS Med OK'!$C:$C,'Pau da Lima Med OK'!C67) + COUNTIF('LACEM Med OK'!$C:$C,'Pau da Lima Med OK'!C67)</f>
        <v>0</v>
      </c>
    </row>
    <row r="68" spans="1:15" ht="13.5" customHeight="1">
      <c r="A68" s="29"/>
      <c r="B68" s="72"/>
      <c r="C68" s="71"/>
      <c r="D68" s="70"/>
      <c r="E68" s="70"/>
      <c r="F68" s="34"/>
      <c r="G68" s="70"/>
      <c r="H68" s="32"/>
      <c r="I68" s="31"/>
      <c r="J68" s="30"/>
      <c r="K68" s="70"/>
      <c r="O68" s="16">
        <f>COUNTIF('Sede Med Ok'!$C:$C,'Pau da Lima Med OK'!C68) + COUNTIF('Barra Med OK'!$C:$C,'Pau da Lima Med OK'!C68) + COUNTIF('Boca do Rio Med OK'!$C:$C,'Pau da Lima Med OK'!C68) + COUNTIF('Brotas Med OK'!$C:$C,'Pau da Lima Med OK'!C68) + COUNTIF('Cabula Med OK'!$C:$C,'Pau da Lima Med OK'!C68) + COUNTIF('Cajazeiras Med OK'!$C:$C,'Pau da Lima Med OK'!C68) + COUNTIF('CH Med OK'!$C:$C,'Pau da Lima Med OK'!C68) + COUNTIF('Itapagipe Med OK'!$C:$C,'Pau da Lima Med OK'!C68) + COUNTIF('Itapuã Med OK'!$C:$C,'Pau da Lima Med OK'!C68) + COUNTIF('Liberdade Med OK'!$C:$C,'Pau da Lima Med OK'!C68) + COUNTIF('SCV Med OK'!$C:$C,'Pau da Lima Med OK'!C68) + COUNTIF('Subúrbio Med OK'!$C:$C,'Pau da Lima Med OK'!C68) + COUNTIF('DVIS Med OK'!$C:$C,'Pau da Lima Med OK'!C68) + COUNTIF('CR Med OK'!$C:$C,'Pau da Lima Med OK'!C68) + COUNTIF('CCZ Med OK'!$C:$C,'Pau da Lima Med OK'!C68) + COUNTIF('DRCA Med OK'!$C:$C,'Pau da Lima Med OK'!C68) + COUNTIF('SAMU Med OK'!$C:$C,'Pau da Lima Med OK'!C68) + COUNTIF('ESPS Med OK'!$C:$C,'Pau da Lima Med OK'!C68) + COUNTIF('LACEM Med OK'!$C:$C,'Pau da Lima Med OK'!C68)</f>
        <v>0</v>
      </c>
    </row>
    <row r="69" spans="1:15" ht="13.5" customHeight="1">
      <c r="A69" s="15" t="s">
        <v>20</v>
      </c>
      <c r="B69" s="61">
        <v>45536</v>
      </c>
      <c r="C69" s="14">
        <v>5484</v>
      </c>
      <c r="D69" s="61">
        <v>45658</v>
      </c>
      <c r="E69" s="61">
        <v>45687</v>
      </c>
      <c r="F69" s="42">
        <f t="shared" ref="F69:F81" si="4">(E69-D69)+1</f>
        <v>30</v>
      </c>
      <c r="G69" s="295">
        <v>57</v>
      </c>
      <c r="H69" s="14">
        <v>1</v>
      </c>
      <c r="I69" s="237">
        <f t="shared" ref="I69:I82" si="5">G69/30*H69*F69</f>
        <v>57</v>
      </c>
      <c r="J69" s="52" t="s">
        <v>143</v>
      </c>
      <c r="K69" s="51"/>
      <c r="L69" s="1" t="s">
        <v>340</v>
      </c>
      <c r="O69" s="16">
        <f>COUNTIF('Sede Med Ok'!$C:$C,'Pau da Lima Med OK'!C69) + COUNTIF('Barra Med OK'!$C:$C,'Pau da Lima Med OK'!C69) + COUNTIF('Boca do Rio Med OK'!$C:$C,'Pau da Lima Med OK'!C69) + COUNTIF('Brotas Med OK'!$C:$C,'Pau da Lima Med OK'!C69) + COUNTIF('Cabula Med OK'!$C:$C,'Pau da Lima Med OK'!C69) + COUNTIF('Cajazeiras Med OK'!$C:$C,'Pau da Lima Med OK'!C69) + COUNTIF('CH Med OK'!$C:$C,'Pau da Lima Med OK'!C69) + COUNTIF('Itapagipe Med OK'!$C:$C,'Pau da Lima Med OK'!C69) + COUNTIF('Itapuã Med OK'!$C:$C,'Pau da Lima Med OK'!C69) + COUNTIF('Liberdade Med OK'!$C:$C,'Pau da Lima Med OK'!C69) + COUNTIF('SCV Med OK'!$C:$C,'Pau da Lima Med OK'!C69) + COUNTIF('Subúrbio Med OK'!$C:$C,'Pau da Lima Med OK'!C69) + COUNTIF('DVIS Med OK'!$C:$C,'Pau da Lima Med OK'!C69) + COUNTIF('CR Med OK'!$C:$C,'Pau da Lima Med OK'!C69) + COUNTIF('CCZ Med OK'!$C:$C,'Pau da Lima Med OK'!C69) + COUNTIF('DRCA Med OK'!$C:$C,'Pau da Lima Med OK'!C69) + COUNTIF('SAMU Med OK'!$C:$C,'Pau da Lima Med OK'!C69) + COUNTIF('ESPS Med OK'!$C:$C,'Pau da Lima Med OK'!C69) + COUNTIF('LACEM Med OK'!$C:$C,'Pau da Lima Med OK'!C69)</f>
        <v>0</v>
      </c>
    </row>
    <row r="70" spans="1:15" ht="13.5" customHeight="1">
      <c r="A70" s="15" t="s">
        <v>22</v>
      </c>
      <c r="B70" s="61">
        <v>45514</v>
      </c>
      <c r="C70" s="14">
        <v>14910</v>
      </c>
      <c r="D70" s="61">
        <v>45658</v>
      </c>
      <c r="E70" s="61">
        <v>45687</v>
      </c>
      <c r="F70" s="42">
        <f t="shared" si="4"/>
        <v>30</v>
      </c>
      <c r="G70" s="295">
        <v>210</v>
      </c>
      <c r="H70" s="14">
        <v>1</v>
      </c>
      <c r="I70" s="237">
        <f t="shared" si="5"/>
        <v>210</v>
      </c>
      <c r="J70" s="64" t="s">
        <v>521</v>
      </c>
      <c r="K70" s="14">
        <v>66508</v>
      </c>
      <c r="O70" s="16">
        <f>COUNTIF('Sede Med Ok'!$C:$C,'Pau da Lima Med OK'!C70) + COUNTIF('Barra Med OK'!$C:$C,'Pau da Lima Med OK'!C70) + COUNTIF('Boca do Rio Med OK'!$C:$C,'Pau da Lima Med OK'!C70) + COUNTIF('Brotas Med OK'!$C:$C,'Pau da Lima Med OK'!C70) + COUNTIF('Cabula Med OK'!$C:$C,'Pau da Lima Med OK'!C70) + COUNTIF('Cajazeiras Med OK'!$C:$C,'Pau da Lima Med OK'!C70) + COUNTIF('CH Med OK'!$C:$C,'Pau da Lima Med OK'!C70) + COUNTIF('Itapagipe Med OK'!$C:$C,'Pau da Lima Med OK'!C70) + COUNTIF('Itapuã Med OK'!$C:$C,'Pau da Lima Med OK'!C70) + COUNTIF('Liberdade Med OK'!$C:$C,'Pau da Lima Med OK'!C70) + COUNTIF('SCV Med OK'!$C:$C,'Pau da Lima Med OK'!C70) + COUNTIF('Subúrbio Med OK'!$C:$C,'Pau da Lima Med OK'!C70) + COUNTIF('DVIS Med OK'!$C:$C,'Pau da Lima Med OK'!C70) + COUNTIF('CR Med OK'!$C:$C,'Pau da Lima Med OK'!C70) + COUNTIF('CCZ Med OK'!$C:$C,'Pau da Lima Med OK'!C70) + COUNTIF('DRCA Med OK'!$C:$C,'Pau da Lima Med OK'!C70) + COUNTIF('SAMU Med OK'!$C:$C,'Pau da Lima Med OK'!C70) + COUNTIF('ESPS Med OK'!$C:$C,'Pau da Lima Med OK'!C70) + COUNTIF('LACEM Med OK'!$C:$C,'Pau da Lima Med OK'!C70)</f>
        <v>0</v>
      </c>
    </row>
    <row r="71" spans="1:15" ht="13.5" customHeight="1">
      <c r="A71" s="15" t="s">
        <v>22</v>
      </c>
      <c r="B71" s="61">
        <v>45514</v>
      </c>
      <c r="C71" s="14">
        <v>14916</v>
      </c>
      <c r="D71" s="61">
        <v>45658</v>
      </c>
      <c r="E71" s="61">
        <v>45687</v>
      </c>
      <c r="F71" s="42">
        <f t="shared" si="4"/>
        <v>30</v>
      </c>
      <c r="G71" s="295">
        <v>210</v>
      </c>
      <c r="H71" s="14">
        <v>1</v>
      </c>
      <c r="I71" s="237">
        <f t="shared" si="5"/>
        <v>210</v>
      </c>
      <c r="J71" s="64" t="s">
        <v>788</v>
      </c>
      <c r="K71" s="14">
        <v>66508</v>
      </c>
      <c r="O71" s="16">
        <f>COUNTIF('Sede Med Ok'!$C:$C,'Pau da Lima Med OK'!C71) + COUNTIF('Barra Med OK'!$C:$C,'Pau da Lima Med OK'!C71) + COUNTIF('Boca do Rio Med OK'!$C:$C,'Pau da Lima Med OK'!C71) + COUNTIF('Brotas Med OK'!$C:$C,'Pau da Lima Med OK'!C71) + COUNTIF('Cabula Med OK'!$C:$C,'Pau da Lima Med OK'!C71) + COUNTIF('Cajazeiras Med OK'!$C:$C,'Pau da Lima Med OK'!C71) + COUNTIF('CH Med OK'!$C:$C,'Pau da Lima Med OK'!C71) + COUNTIF('Itapagipe Med OK'!$C:$C,'Pau da Lima Med OK'!C71) + COUNTIF('Itapuã Med OK'!$C:$C,'Pau da Lima Med OK'!C71) + COUNTIF('Liberdade Med OK'!$C:$C,'Pau da Lima Med OK'!C71) + COUNTIF('SCV Med OK'!$C:$C,'Pau da Lima Med OK'!C71) + COUNTIF('Subúrbio Med OK'!$C:$C,'Pau da Lima Med OK'!C71) + COUNTIF('DVIS Med OK'!$C:$C,'Pau da Lima Med OK'!C71) + COUNTIF('CR Med OK'!$C:$C,'Pau da Lima Med OK'!C71) + COUNTIF('CCZ Med OK'!$C:$C,'Pau da Lima Med OK'!C71) + COUNTIF('DRCA Med OK'!$C:$C,'Pau da Lima Med OK'!C71) + COUNTIF('SAMU Med OK'!$C:$C,'Pau da Lima Med OK'!C71) + COUNTIF('ESPS Med OK'!$C:$C,'Pau da Lima Med OK'!C71) + COUNTIF('LACEM Med OK'!$C:$C,'Pau da Lima Med OK'!C71)</f>
        <v>0</v>
      </c>
    </row>
    <row r="72" spans="1:15" ht="13.5" customHeight="1">
      <c r="A72" s="15" t="s">
        <v>22</v>
      </c>
      <c r="B72" s="61">
        <v>45514</v>
      </c>
      <c r="C72" s="14">
        <v>14919</v>
      </c>
      <c r="D72" s="61">
        <v>45658</v>
      </c>
      <c r="E72" s="61">
        <v>45687</v>
      </c>
      <c r="F72" s="42">
        <f t="shared" si="4"/>
        <v>30</v>
      </c>
      <c r="G72" s="295">
        <v>210</v>
      </c>
      <c r="H72" s="14">
        <v>1</v>
      </c>
      <c r="I72" s="237">
        <f t="shared" si="5"/>
        <v>210</v>
      </c>
      <c r="J72" s="64" t="s">
        <v>787</v>
      </c>
      <c r="K72" s="14">
        <v>66508</v>
      </c>
      <c r="O72" s="16">
        <f>COUNTIF('Sede Med Ok'!$C:$C,'Pau da Lima Med OK'!C72) + COUNTIF('Barra Med OK'!$C:$C,'Pau da Lima Med OK'!C72) + COUNTIF('Boca do Rio Med OK'!$C:$C,'Pau da Lima Med OK'!C72) + COUNTIF('Brotas Med OK'!$C:$C,'Pau da Lima Med OK'!C72) + COUNTIF('Cabula Med OK'!$C:$C,'Pau da Lima Med OK'!C72) + COUNTIF('Cajazeiras Med OK'!$C:$C,'Pau da Lima Med OK'!C72) + COUNTIF('CH Med OK'!$C:$C,'Pau da Lima Med OK'!C72) + COUNTIF('Itapagipe Med OK'!$C:$C,'Pau da Lima Med OK'!C72) + COUNTIF('Itapuã Med OK'!$C:$C,'Pau da Lima Med OK'!C72) + COUNTIF('Liberdade Med OK'!$C:$C,'Pau da Lima Med OK'!C72) + COUNTIF('SCV Med OK'!$C:$C,'Pau da Lima Med OK'!C72) + COUNTIF('Subúrbio Med OK'!$C:$C,'Pau da Lima Med OK'!C72) + COUNTIF('DVIS Med OK'!$C:$C,'Pau da Lima Med OK'!C72) + COUNTIF('CR Med OK'!$C:$C,'Pau da Lima Med OK'!C72) + COUNTIF('CCZ Med OK'!$C:$C,'Pau da Lima Med OK'!C72) + COUNTIF('DRCA Med OK'!$C:$C,'Pau da Lima Med OK'!C72) + COUNTIF('SAMU Med OK'!$C:$C,'Pau da Lima Med OK'!C72) + COUNTIF('ESPS Med OK'!$C:$C,'Pau da Lima Med OK'!C72) + COUNTIF('LACEM Med OK'!$C:$C,'Pau da Lima Med OK'!C72)</f>
        <v>0</v>
      </c>
    </row>
    <row r="73" spans="1:15" ht="13.5" customHeight="1">
      <c r="A73" s="15" t="s">
        <v>18</v>
      </c>
      <c r="B73" s="61">
        <v>45637</v>
      </c>
      <c r="C73" s="419">
        <v>15732</v>
      </c>
      <c r="D73" s="61">
        <v>45658</v>
      </c>
      <c r="E73" s="61">
        <v>45687</v>
      </c>
      <c r="F73" s="42">
        <f>(E73-D73)+1</f>
        <v>30</v>
      </c>
      <c r="G73" s="295">
        <v>235</v>
      </c>
      <c r="H73" s="14">
        <v>1</v>
      </c>
      <c r="I73" s="297">
        <f>G73/30*H73*F73</f>
        <v>235</v>
      </c>
      <c r="J73" s="64" t="s">
        <v>149</v>
      </c>
      <c r="K73" s="14">
        <v>72689</v>
      </c>
      <c r="L73" s="1" t="s">
        <v>1063</v>
      </c>
      <c r="O73" s="16">
        <f>COUNTIF('Sede Med Ok'!$C:$C,'Pau da Lima Med OK'!C73) + COUNTIF('Barra Med OK'!$C:$C,'Pau da Lima Med OK'!C73) + COUNTIF('Boca do Rio Med OK'!$C:$C,'Pau da Lima Med OK'!C73) + COUNTIF('Brotas Med OK'!$C:$C,'Pau da Lima Med OK'!C73) + COUNTIF('Cabula Med OK'!$C:$C,'Pau da Lima Med OK'!C73) + COUNTIF('Cajazeiras Med OK'!$C:$C,'Pau da Lima Med OK'!C73) + COUNTIF('CH Med OK'!$C:$C,'Pau da Lima Med OK'!C73) + COUNTIF('Itapagipe Med OK'!$C:$C,'Pau da Lima Med OK'!C73) + COUNTIF('Itapuã Med OK'!$C:$C,'Pau da Lima Med OK'!C73) + COUNTIF('Liberdade Med OK'!$C:$C,'Pau da Lima Med OK'!C73) + COUNTIF('SCV Med OK'!$C:$C,'Pau da Lima Med OK'!C73) + COUNTIF('Subúrbio Med OK'!$C:$C,'Pau da Lima Med OK'!C73) + COUNTIF('DVIS Med OK'!$C:$C,'Pau da Lima Med OK'!C73) + COUNTIF('CR Med OK'!$C:$C,'Pau da Lima Med OK'!C73) + COUNTIF('CCZ Med OK'!$C:$C,'Pau da Lima Med OK'!C73) + COUNTIF('DRCA Med OK'!$C:$C,'Pau da Lima Med OK'!C73) + COUNTIF('SAMU Med OK'!$C:$C,'Pau da Lima Med OK'!C73) + COUNTIF('ESPS Med OK'!$C:$C,'Pau da Lima Med OK'!C73) + COUNTIF('LACEM Med OK'!$C:$C,'Pau da Lima Med OK'!C73)</f>
        <v>0</v>
      </c>
    </row>
    <row r="74" spans="1:15" ht="13.5" customHeight="1">
      <c r="A74" s="15" t="s">
        <v>18</v>
      </c>
      <c r="B74" s="61">
        <v>45536</v>
      </c>
      <c r="C74" s="14">
        <v>15457</v>
      </c>
      <c r="D74" s="61">
        <v>45658</v>
      </c>
      <c r="E74" s="61">
        <v>45687</v>
      </c>
      <c r="F74" s="42">
        <f t="shared" si="4"/>
        <v>30</v>
      </c>
      <c r="G74" s="295">
        <v>235</v>
      </c>
      <c r="H74" s="14">
        <v>1</v>
      </c>
      <c r="I74" s="297">
        <f t="shared" si="5"/>
        <v>235</v>
      </c>
      <c r="J74" s="298" t="s">
        <v>189</v>
      </c>
      <c r="K74" s="51">
        <v>67717</v>
      </c>
      <c r="O74" s="16">
        <f>COUNTIF('Sede Med Ok'!$C:$C,'Pau da Lima Med OK'!C74) + COUNTIF('Barra Med OK'!$C:$C,'Pau da Lima Med OK'!C74) + COUNTIF('Boca do Rio Med OK'!$C:$C,'Pau da Lima Med OK'!C74) + COUNTIF('Brotas Med OK'!$C:$C,'Pau da Lima Med OK'!C74) + COUNTIF('Cabula Med OK'!$C:$C,'Pau da Lima Med OK'!C74) + COUNTIF('Cajazeiras Med OK'!$C:$C,'Pau da Lima Med OK'!C74) + COUNTIF('CH Med OK'!$C:$C,'Pau da Lima Med OK'!C74) + COUNTIF('Itapagipe Med OK'!$C:$C,'Pau da Lima Med OK'!C74) + COUNTIF('Itapuã Med OK'!$C:$C,'Pau da Lima Med OK'!C74) + COUNTIF('Liberdade Med OK'!$C:$C,'Pau da Lima Med OK'!C74) + COUNTIF('SCV Med OK'!$C:$C,'Pau da Lima Med OK'!C74) + COUNTIF('Subúrbio Med OK'!$C:$C,'Pau da Lima Med OK'!C74) + COUNTIF('DVIS Med OK'!$C:$C,'Pau da Lima Med OK'!C74) + COUNTIF('CR Med OK'!$C:$C,'Pau da Lima Med OK'!C74) + COUNTIF('CCZ Med OK'!$C:$C,'Pau da Lima Med OK'!C74) + COUNTIF('DRCA Med OK'!$C:$C,'Pau da Lima Med OK'!C74) + COUNTIF('SAMU Med OK'!$C:$C,'Pau da Lima Med OK'!C74) + COUNTIF('ESPS Med OK'!$C:$C,'Pau da Lima Med OK'!C74) + COUNTIF('LACEM Med OK'!$C:$C,'Pau da Lima Med OK'!C74)</f>
        <v>0</v>
      </c>
    </row>
    <row r="75" spans="1:15" ht="13.5" customHeight="1">
      <c r="A75" s="15" t="s">
        <v>18</v>
      </c>
      <c r="B75" s="61">
        <v>45536</v>
      </c>
      <c r="C75" s="14">
        <v>15458</v>
      </c>
      <c r="D75" s="61">
        <v>45658</v>
      </c>
      <c r="E75" s="61">
        <v>45687</v>
      </c>
      <c r="F75" s="42">
        <f t="shared" si="4"/>
        <v>30</v>
      </c>
      <c r="G75" s="295">
        <v>235</v>
      </c>
      <c r="H75" s="14">
        <v>1</v>
      </c>
      <c r="I75" s="297">
        <f t="shared" si="5"/>
        <v>235</v>
      </c>
      <c r="J75" s="298" t="s">
        <v>262</v>
      </c>
      <c r="K75" s="51">
        <v>67717</v>
      </c>
      <c r="O75" s="16">
        <f>COUNTIF('Sede Med Ok'!$C:$C,'Pau da Lima Med OK'!C75) + COUNTIF('Barra Med OK'!$C:$C,'Pau da Lima Med OK'!C75) + COUNTIF('Boca do Rio Med OK'!$C:$C,'Pau da Lima Med OK'!C75) + COUNTIF('Brotas Med OK'!$C:$C,'Pau da Lima Med OK'!C75) + COUNTIF('Cabula Med OK'!$C:$C,'Pau da Lima Med OK'!C75) + COUNTIF('Cajazeiras Med OK'!$C:$C,'Pau da Lima Med OK'!C75) + COUNTIF('CH Med OK'!$C:$C,'Pau da Lima Med OK'!C75) + COUNTIF('Itapagipe Med OK'!$C:$C,'Pau da Lima Med OK'!C75) + COUNTIF('Itapuã Med OK'!$C:$C,'Pau da Lima Med OK'!C75) + COUNTIF('Liberdade Med OK'!$C:$C,'Pau da Lima Med OK'!C75) + COUNTIF('SCV Med OK'!$C:$C,'Pau da Lima Med OK'!C75) + COUNTIF('Subúrbio Med OK'!$C:$C,'Pau da Lima Med OK'!C75) + COUNTIF('DVIS Med OK'!$C:$C,'Pau da Lima Med OK'!C75) + COUNTIF('CR Med OK'!$C:$C,'Pau da Lima Med OK'!C75) + COUNTIF('CCZ Med OK'!$C:$C,'Pau da Lima Med OK'!C75) + COUNTIF('DRCA Med OK'!$C:$C,'Pau da Lima Med OK'!C75) + COUNTIF('SAMU Med OK'!$C:$C,'Pau da Lima Med OK'!C75) + COUNTIF('ESPS Med OK'!$C:$C,'Pau da Lima Med OK'!C75) + COUNTIF('LACEM Med OK'!$C:$C,'Pau da Lima Med OK'!C75)</f>
        <v>0</v>
      </c>
    </row>
    <row r="76" spans="1:15" ht="13.5" customHeight="1">
      <c r="A76" s="15" t="s">
        <v>18</v>
      </c>
      <c r="B76" s="61">
        <v>45536</v>
      </c>
      <c r="C76" s="14">
        <v>8075</v>
      </c>
      <c r="D76" s="61">
        <v>45658</v>
      </c>
      <c r="E76" s="61">
        <v>45687</v>
      </c>
      <c r="F76" s="42">
        <f t="shared" si="4"/>
        <v>30</v>
      </c>
      <c r="G76" s="295">
        <v>235</v>
      </c>
      <c r="H76" s="14">
        <v>1</v>
      </c>
      <c r="I76" s="297">
        <f t="shared" si="5"/>
        <v>235</v>
      </c>
      <c r="J76" s="298" t="s">
        <v>298</v>
      </c>
      <c r="K76" s="51">
        <v>67717</v>
      </c>
      <c r="O76" s="16">
        <f>COUNTIF('Sede Med Ok'!$C:$C,'Pau da Lima Med OK'!C76) + COUNTIF('Barra Med OK'!$C:$C,'Pau da Lima Med OK'!C76) + COUNTIF('Boca do Rio Med OK'!$C:$C,'Pau da Lima Med OK'!C76) + COUNTIF('Brotas Med OK'!$C:$C,'Pau da Lima Med OK'!C76) + COUNTIF('Cabula Med OK'!$C:$C,'Pau da Lima Med OK'!C76) + COUNTIF('Cajazeiras Med OK'!$C:$C,'Pau da Lima Med OK'!C76) + COUNTIF('CH Med OK'!$C:$C,'Pau da Lima Med OK'!C76) + COUNTIF('Itapagipe Med OK'!$C:$C,'Pau da Lima Med OK'!C76) + COUNTIF('Itapuã Med OK'!$C:$C,'Pau da Lima Med OK'!C76) + COUNTIF('Liberdade Med OK'!$C:$C,'Pau da Lima Med OK'!C76) + COUNTIF('SCV Med OK'!$C:$C,'Pau da Lima Med OK'!C76) + COUNTIF('Subúrbio Med OK'!$C:$C,'Pau da Lima Med OK'!C76) + COUNTIF('DVIS Med OK'!$C:$C,'Pau da Lima Med OK'!C76) + COUNTIF('CR Med OK'!$C:$C,'Pau da Lima Med OK'!C76) + COUNTIF('CCZ Med OK'!$C:$C,'Pau da Lima Med OK'!C76) + COUNTIF('DRCA Med OK'!$C:$C,'Pau da Lima Med OK'!C76) + COUNTIF('SAMU Med OK'!$C:$C,'Pau da Lima Med OK'!C76) + COUNTIF('ESPS Med OK'!$C:$C,'Pau da Lima Med OK'!C76) + COUNTIF('LACEM Med OK'!$C:$C,'Pau da Lima Med OK'!C76)</f>
        <v>0</v>
      </c>
    </row>
    <row r="77" spans="1:15" ht="13.5" customHeight="1">
      <c r="A77" s="15" t="s">
        <v>18</v>
      </c>
      <c r="B77" s="61">
        <v>45536</v>
      </c>
      <c r="C77" s="14">
        <v>15459</v>
      </c>
      <c r="D77" s="61">
        <v>45658</v>
      </c>
      <c r="E77" s="61">
        <v>45687</v>
      </c>
      <c r="F77" s="42">
        <f t="shared" si="4"/>
        <v>30</v>
      </c>
      <c r="G77" s="295">
        <v>235</v>
      </c>
      <c r="H77" s="14">
        <v>1</v>
      </c>
      <c r="I77" s="297">
        <f t="shared" si="5"/>
        <v>235</v>
      </c>
      <c r="J77" s="298" t="s">
        <v>297</v>
      </c>
      <c r="K77" s="51">
        <v>67717</v>
      </c>
      <c r="O77" s="16">
        <f>COUNTIF('Sede Med Ok'!$C:$C,'Pau da Lima Med OK'!C77) + COUNTIF('Barra Med OK'!$C:$C,'Pau da Lima Med OK'!C77) + COUNTIF('Boca do Rio Med OK'!$C:$C,'Pau da Lima Med OK'!C77) + COUNTIF('Brotas Med OK'!$C:$C,'Pau da Lima Med OK'!C77) + COUNTIF('Cabula Med OK'!$C:$C,'Pau da Lima Med OK'!C77) + COUNTIF('Cajazeiras Med OK'!$C:$C,'Pau da Lima Med OK'!C77) + COUNTIF('CH Med OK'!$C:$C,'Pau da Lima Med OK'!C77) + COUNTIF('Itapagipe Med OK'!$C:$C,'Pau da Lima Med OK'!C77) + COUNTIF('Itapuã Med OK'!$C:$C,'Pau da Lima Med OK'!C77) + COUNTIF('Liberdade Med OK'!$C:$C,'Pau da Lima Med OK'!C77) + COUNTIF('SCV Med OK'!$C:$C,'Pau da Lima Med OK'!C77) + COUNTIF('Subúrbio Med OK'!$C:$C,'Pau da Lima Med OK'!C77) + COUNTIF('DVIS Med OK'!$C:$C,'Pau da Lima Med OK'!C77) + COUNTIF('CR Med OK'!$C:$C,'Pau da Lima Med OK'!C77) + COUNTIF('CCZ Med OK'!$C:$C,'Pau da Lima Med OK'!C77) + COUNTIF('DRCA Med OK'!$C:$C,'Pau da Lima Med OK'!C77) + COUNTIF('SAMU Med OK'!$C:$C,'Pau da Lima Med OK'!C77) + COUNTIF('ESPS Med OK'!$C:$C,'Pau da Lima Med OK'!C77) + COUNTIF('LACEM Med OK'!$C:$C,'Pau da Lima Med OK'!C77)</f>
        <v>0</v>
      </c>
    </row>
    <row r="78" spans="1:15" ht="13.5" customHeight="1">
      <c r="A78" s="15" t="s">
        <v>18</v>
      </c>
      <c r="B78" s="61">
        <v>45536</v>
      </c>
      <c r="C78" s="14">
        <v>15460</v>
      </c>
      <c r="D78" s="61">
        <v>45658</v>
      </c>
      <c r="E78" s="61">
        <v>45687</v>
      </c>
      <c r="F78" s="42">
        <f t="shared" si="4"/>
        <v>30</v>
      </c>
      <c r="G78" s="295">
        <v>235</v>
      </c>
      <c r="H78" s="14">
        <v>1</v>
      </c>
      <c r="I78" s="297">
        <f t="shared" si="5"/>
        <v>235</v>
      </c>
      <c r="J78" s="302" t="s">
        <v>786</v>
      </c>
      <c r="K78" s="51">
        <v>67717</v>
      </c>
      <c r="O78" s="16">
        <f>COUNTIF('Sede Med Ok'!$C:$C,'Pau da Lima Med OK'!C78) + COUNTIF('Barra Med OK'!$C:$C,'Pau da Lima Med OK'!C78) + COUNTIF('Boca do Rio Med OK'!$C:$C,'Pau da Lima Med OK'!C78) + COUNTIF('Brotas Med OK'!$C:$C,'Pau da Lima Med OK'!C78) + COUNTIF('Cabula Med OK'!$C:$C,'Pau da Lima Med OK'!C78) + COUNTIF('Cajazeiras Med OK'!$C:$C,'Pau da Lima Med OK'!C78) + COUNTIF('CH Med OK'!$C:$C,'Pau da Lima Med OK'!C78) + COUNTIF('Itapagipe Med OK'!$C:$C,'Pau da Lima Med OK'!C78) + COUNTIF('Itapuã Med OK'!$C:$C,'Pau da Lima Med OK'!C78) + COUNTIF('Liberdade Med OK'!$C:$C,'Pau da Lima Med OK'!C78) + COUNTIF('SCV Med OK'!$C:$C,'Pau da Lima Med OK'!C78) + COUNTIF('Subúrbio Med OK'!$C:$C,'Pau da Lima Med OK'!C78) + COUNTIF('DVIS Med OK'!$C:$C,'Pau da Lima Med OK'!C78) + COUNTIF('CR Med OK'!$C:$C,'Pau da Lima Med OK'!C78) + COUNTIF('CCZ Med OK'!$C:$C,'Pau da Lima Med OK'!C78) + COUNTIF('DRCA Med OK'!$C:$C,'Pau da Lima Med OK'!C78) + COUNTIF('SAMU Med OK'!$C:$C,'Pau da Lima Med OK'!C78) + COUNTIF('ESPS Med OK'!$C:$C,'Pau da Lima Med OK'!C78) + COUNTIF('LACEM Med OK'!$C:$C,'Pau da Lima Med OK'!C78)</f>
        <v>0</v>
      </c>
    </row>
    <row r="79" spans="1:15" ht="13.5" customHeight="1">
      <c r="A79" s="15" t="s">
        <v>18</v>
      </c>
      <c r="B79" s="61">
        <v>45536</v>
      </c>
      <c r="C79" s="14">
        <v>12416</v>
      </c>
      <c r="D79" s="61">
        <v>45658</v>
      </c>
      <c r="E79" s="61">
        <v>45687</v>
      </c>
      <c r="F79" s="42">
        <f t="shared" si="4"/>
        <v>30</v>
      </c>
      <c r="G79" s="295">
        <v>235</v>
      </c>
      <c r="H79" s="14">
        <v>1</v>
      </c>
      <c r="I79" s="237">
        <f t="shared" si="5"/>
        <v>235</v>
      </c>
      <c r="J79" s="52" t="s">
        <v>785</v>
      </c>
      <c r="K79" s="51"/>
      <c r="O79" s="16">
        <f>COUNTIF('Sede Med Ok'!$C:$C,'Pau da Lima Med OK'!C79) + COUNTIF('Barra Med OK'!$C:$C,'Pau da Lima Med OK'!C79) + COUNTIF('Boca do Rio Med OK'!$C:$C,'Pau da Lima Med OK'!C79) + COUNTIF('Brotas Med OK'!$C:$C,'Pau da Lima Med OK'!C79) + COUNTIF('Cabula Med OK'!$C:$C,'Pau da Lima Med OK'!C79) + COUNTIF('Cajazeiras Med OK'!$C:$C,'Pau da Lima Med OK'!C79) + COUNTIF('CH Med OK'!$C:$C,'Pau da Lima Med OK'!C79) + COUNTIF('Itapagipe Med OK'!$C:$C,'Pau da Lima Med OK'!C79) + COUNTIF('Itapuã Med OK'!$C:$C,'Pau da Lima Med OK'!C79) + COUNTIF('Liberdade Med OK'!$C:$C,'Pau da Lima Med OK'!C79) + COUNTIF('SCV Med OK'!$C:$C,'Pau da Lima Med OK'!C79) + COUNTIF('Subúrbio Med OK'!$C:$C,'Pau da Lima Med OK'!C79) + COUNTIF('DVIS Med OK'!$C:$C,'Pau da Lima Med OK'!C79) + COUNTIF('CR Med OK'!$C:$C,'Pau da Lima Med OK'!C79) + COUNTIF('CCZ Med OK'!$C:$C,'Pau da Lima Med OK'!C79) + COUNTIF('DRCA Med OK'!$C:$C,'Pau da Lima Med OK'!C79) + COUNTIF('SAMU Med OK'!$C:$C,'Pau da Lima Med OK'!C79) + COUNTIF('ESPS Med OK'!$C:$C,'Pau da Lima Med OK'!C79) + COUNTIF('LACEM Med OK'!$C:$C,'Pau da Lima Med OK'!C79)</f>
        <v>0</v>
      </c>
    </row>
    <row r="80" spans="1:15" ht="13.5" customHeight="1">
      <c r="A80" s="15" t="s">
        <v>18</v>
      </c>
      <c r="B80" s="61">
        <v>45536</v>
      </c>
      <c r="C80" s="14">
        <v>11965</v>
      </c>
      <c r="D80" s="61">
        <v>45658</v>
      </c>
      <c r="E80" s="61">
        <v>45687</v>
      </c>
      <c r="F80" s="42">
        <f t="shared" si="4"/>
        <v>30</v>
      </c>
      <c r="G80" s="295">
        <v>235</v>
      </c>
      <c r="H80" s="14">
        <v>1</v>
      </c>
      <c r="I80" s="237">
        <f t="shared" si="5"/>
        <v>235</v>
      </c>
      <c r="J80" s="52" t="s">
        <v>182</v>
      </c>
      <c r="K80" s="51"/>
      <c r="O80" s="16">
        <f>COUNTIF('Sede Med Ok'!$C:$C,'Pau da Lima Med OK'!C80) + COUNTIF('Barra Med OK'!$C:$C,'Pau da Lima Med OK'!C80) + COUNTIF('Boca do Rio Med OK'!$C:$C,'Pau da Lima Med OK'!C80) + COUNTIF('Brotas Med OK'!$C:$C,'Pau da Lima Med OK'!C80) + COUNTIF('Cabula Med OK'!$C:$C,'Pau da Lima Med OK'!C80) + COUNTIF('Cajazeiras Med OK'!$C:$C,'Pau da Lima Med OK'!C80) + COUNTIF('CH Med OK'!$C:$C,'Pau da Lima Med OK'!C80) + COUNTIF('Itapagipe Med OK'!$C:$C,'Pau da Lima Med OK'!C80) + COUNTIF('Itapuã Med OK'!$C:$C,'Pau da Lima Med OK'!C80) + COUNTIF('Liberdade Med OK'!$C:$C,'Pau da Lima Med OK'!C80) + COUNTIF('SCV Med OK'!$C:$C,'Pau da Lima Med OK'!C80) + COUNTIF('Subúrbio Med OK'!$C:$C,'Pau da Lima Med OK'!C80) + COUNTIF('DVIS Med OK'!$C:$C,'Pau da Lima Med OK'!C80) + COUNTIF('CR Med OK'!$C:$C,'Pau da Lima Med OK'!C80) + COUNTIF('CCZ Med OK'!$C:$C,'Pau da Lima Med OK'!C80) + COUNTIF('DRCA Med OK'!$C:$C,'Pau da Lima Med OK'!C80) + COUNTIF('SAMU Med OK'!$C:$C,'Pau da Lima Med OK'!C80) + COUNTIF('ESPS Med OK'!$C:$C,'Pau da Lima Med OK'!C80) + COUNTIF('LACEM Med OK'!$C:$C,'Pau da Lima Med OK'!C80)</f>
        <v>0</v>
      </c>
    </row>
    <row r="81" spans="1:15" ht="13.5" customHeight="1">
      <c r="A81" s="15" t="s">
        <v>18</v>
      </c>
      <c r="B81" s="61">
        <v>45536</v>
      </c>
      <c r="C81" s="14">
        <v>12449</v>
      </c>
      <c r="D81" s="61">
        <v>45658</v>
      </c>
      <c r="E81" s="61">
        <v>45687</v>
      </c>
      <c r="F81" s="42">
        <f t="shared" si="4"/>
        <v>30</v>
      </c>
      <c r="G81" s="295">
        <v>235</v>
      </c>
      <c r="H81" s="14">
        <v>1</v>
      </c>
      <c r="I81" s="237">
        <f t="shared" si="5"/>
        <v>235</v>
      </c>
      <c r="J81" s="52" t="s">
        <v>294</v>
      </c>
      <c r="K81" s="51"/>
      <c r="O81" s="16">
        <f>COUNTIF('Sede Med Ok'!$C:$C,'Pau da Lima Med OK'!C81) + COUNTIF('Barra Med OK'!$C:$C,'Pau da Lima Med OK'!C81) + COUNTIF('Boca do Rio Med OK'!$C:$C,'Pau da Lima Med OK'!C81) + COUNTIF('Brotas Med OK'!$C:$C,'Pau da Lima Med OK'!C81) + COUNTIF('Cabula Med OK'!$C:$C,'Pau da Lima Med OK'!C81) + COUNTIF('Cajazeiras Med OK'!$C:$C,'Pau da Lima Med OK'!C81) + COUNTIF('CH Med OK'!$C:$C,'Pau da Lima Med OK'!C81) + COUNTIF('Itapagipe Med OK'!$C:$C,'Pau da Lima Med OK'!C81) + COUNTIF('Itapuã Med OK'!$C:$C,'Pau da Lima Med OK'!C81) + COUNTIF('Liberdade Med OK'!$C:$C,'Pau da Lima Med OK'!C81) + COUNTIF('SCV Med OK'!$C:$C,'Pau da Lima Med OK'!C81) + COUNTIF('Subúrbio Med OK'!$C:$C,'Pau da Lima Med OK'!C81) + COUNTIF('DVIS Med OK'!$C:$C,'Pau da Lima Med OK'!C81) + COUNTIF('CR Med OK'!$C:$C,'Pau da Lima Med OK'!C81) + COUNTIF('CCZ Med OK'!$C:$C,'Pau da Lima Med OK'!C81) + COUNTIF('DRCA Med OK'!$C:$C,'Pau da Lima Med OK'!C81) + COUNTIF('SAMU Med OK'!$C:$C,'Pau da Lima Med OK'!C81) + COUNTIF('ESPS Med OK'!$C:$C,'Pau da Lima Med OK'!C81) + COUNTIF('LACEM Med OK'!$C:$C,'Pau da Lima Med OK'!C81)</f>
        <v>0</v>
      </c>
    </row>
    <row r="82" spans="1:15" ht="13.5" customHeight="1">
      <c r="A82" s="15"/>
      <c r="B82" s="61"/>
      <c r="C82" s="69"/>
      <c r="D82" s="61"/>
      <c r="E82" s="61"/>
      <c r="F82" s="42"/>
      <c r="G82" s="295"/>
      <c r="H82" s="14"/>
      <c r="I82" s="237">
        <f t="shared" si="5"/>
        <v>0</v>
      </c>
      <c r="J82" s="64"/>
      <c r="K82" s="14"/>
      <c r="O82" s="16">
        <f>COUNTIF('Sede Med Ok'!$C:$C,'Pau da Lima Med OK'!C82) + COUNTIF('Barra Med OK'!$C:$C,'Pau da Lima Med OK'!C82) + COUNTIF('Boca do Rio Med OK'!$C:$C,'Pau da Lima Med OK'!C82) + COUNTIF('Brotas Med OK'!$C:$C,'Pau da Lima Med OK'!C82) + COUNTIF('Cabula Med OK'!$C:$C,'Pau da Lima Med OK'!C82) + COUNTIF('Cajazeiras Med OK'!$C:$C,'Pau da Lima Med OK'!C82) + COUNTIF('CH Med OK'!$C:$C,'Pau da Lima Med OK'!C82) + COUNTIF('Itapagipe Med OK'!$C:$C,'Pau da Lima Med OK'!C82) + COUNTIF('Itapuã Med OK'!$C:$C,'Pau da Lima Med OK'!C82) + COUNTIF('Liberdade Med OK'!$C:$C,'Pau da Lima Med OK'!C82) + COUNTIF('SCV Med OK'!$C:$C,'Pau da Lima Med OK'!C82) + COUNTIF('Subúrbio Med OK'!$C:$C,'Pau da Lima Med OK'!C82) + COUNTIF('DVIS Med OK'!$C:$C,'Pau da Lima Med OK'!C82) + COUNTIF('CR Med OK'!$C:$C,'Pau da Lima Med OK'!C82) + COUNTIF('CCZ Med OK'!$C:$C,'Pau da Lima Med OK'!C82) + COUNTIF('DRCA Med OK'!$C:$C,'Pau da Lima Med OK'!C82) + COUNTIF('SAMU Med OK'!$C:$C,'Pau da Lima Med OK'!C82) + COUNTIF('ESPS Med OK'!$C:$C,'Pau da Lima Med OK'!C82) + COUNTIF('LACEM Med OK'!$C:$C,'Pau da Lima Med OK'!C82)</f>
        <v>0</v>
      </c>
    </row>
    <row r="83" spans="1:15" ht="13.5" customHeight="1">
      <c r="A83" s="38" t="s">
        <v>784</v>
      </c>
      <c r="B83" s="99"/>
      <c r="C83" s="98"/>
      <c r="D83" s="107"/>
      <c r="E83" s="107"/>
      <c r="F83" s="37"/>
      <c r="G83" s="107"/>
      <c r="H83" s="11">
        <f>SUM(H69:H82)</f>
        <v>13</v>
      </c>
      <c r="I83" s="148">
        <f>SUM(I69:I82)</f>
        <v>2802</v>
      </c>
      <c r="J83" s="35"/>
      <c r="K83" s="107"/>
      <c r="O83" s="16">
        <f>COUNTIF('Sede Med Ok'!$C:$C,'Pau da Lima Med OK'!C83) + COUNTIF('Barra Med OK'!$C:$C,'Pau da Lima Med OK'!C83) + COUNTIF('Boca do Rio Med OK'!$C:$C,'Pau da Lima Med OK'!C83) + COUNTIF('Brotas Med OK'!$C:$C,'Pau da Lima Med OK'!C83) + COUNTIF('Cabula Med OK'!$C:$C,'Pau da Lima Med OK'!C83) + COUNTIF('Cajazeiras Med OK'!$C:$C,'Pau da Lima Med OK'!C83) + COUNTIF('CH Med OK'!$C:$C,'Pau da Lima Med OK'!C83) + COUNTIF('Itapagipe Med OK'!$C:$C,'Pau da Lima Med OK'!C83) + COUNTIF('Itapuã Med OK'!$C:$C,'Pau da Lima Med OK'!C83) + COUNTIF('Liberdade Med OK'!$C:$C,'Pau da Lima Med OK'!C83) + COUNTIF('SCV Med OK'!$C:$C,'Pau da Lima Med OK'!C83) + COUNTIF('Subúrbio Med OK'!$C:$C,'Pau da Lima Med OK'!C83) + COUNTIF('DVIS Med OK'!$C:$C,'Pau da Lima Med OK'!C83) + COUNTIF('CR Med OK'!$C:$C,'Pau da Lima Med OK'!C83) + COUNTIF('CCZ Med OK'!$C:$C,'Pau da Lima Med OK'!C83) + COUNTIF('DRCA Med OK'!$C:$C,'Pau da Lima Med OK'!C83) + COUNTIF('SAMU Med OK'!$C:$C,'Pau da Lima Med OK'!C83) + COUNTIF('ESPS Med OK'!$C:$C,'Pau da Lima Med OK'!C83) + COUNTIF('LACEM Med OK'!$C:$C,'Pau da Lima Med OK'!C83)</f>
        <v>0</v>
      </c>
    </row>
    <row r="84" spans="1:15" ht="13.5" customHeight="1">
      <c r="A84" s="29"/>
      <c r="B84" s="72"/>
      <c r="C84" s="71"/>
      <c r="D84" s="70"/>
      <c r="E84" s="70"/>
      <c r="F84" s="34"/>
      <c r="G84" s="70"/>
      <c r="H84" s="301"/>
      <c r="I84" s="300"/>
      <c r="J84" s="30"/>
      <c r="K84" s="70"/>
      <c r="O84" s="16">
        <f>COUNTIF('Sede Med Ok'!$C:$C,'Pau da Lima Med OK'!C84) + COUNTIF('Barra Med OK'!$C:$C,'Pau da Lima Med OK'!C84) + COUNTIF('Boca do Rio Med OK'!$C:$C,'Pau da Lima Med OK'!C84) + COUNTIF('Brotas Med OK'!$C:$C,'Pau da Lima Med OK'!C84) + COUNTIF('Cabula Med OK'!$C:$C,'Pau da Lima Med OK'!C84) + COUNTIF('Cajazeiras Med OK'!$C:$C,'Pau da Lima Med OK'!C84) + COUNTIF('CH Med OK'!$C:$C,'Pau da Lima Med OK'!C84) + COUNTIF('Itapagipe Med OK'!$C:$C,'Pau da Lima Med OK'!C84) + COUNTIF('Itapuã Med OK'!$C:$C,'Pau da Lima Med OK'!C84) + COUNTIF('Liberdade Med OK'!$C:$C,'Pau da Lima Med OK'!C84) + COUNTIF('SCV Med OK'!$C:$C,'Pau da Lima Med OK'!C84) + COUNTIF('Subúrbio Med OK'!$C:$C,'Pau da Lima Med OK'!C84) + COUNTIF('DVIS Med OK'!$C:$C,'Pau da Lima Med OK'!C84) + COUNTIF('CR Med OK'!$C:$C,'Pau da Lima Med OK'!C84) + COUNTIF('CCZ Med OK'!$C:$C,'Pau da Lima Med OK'!C84) + COUNTIF('DRCA Med OK'!$C:$C,'Pau da Lima Med OK'!C84) + COUNTIF('SAMU Med OK'!$C:$C,'Pau da Lima Med OK'!C84) + COUNTIF('ESPS Med OK'!$C:$C,'Pau da Lima Med OK'!C84) + COUNTIF('LACEM Med OK'!$C:$C,'Pau da Lima Med OK'!C84)</f>
        <v>0</v>
      </c>
    </row>
    <row r="85" spans="1:15" ht="13.5" customHeight="1">
      <c r="A85" s="15" t="s">
        <v>20</v>
      </c>
      <c r="B85" s="61">
        <v>45536</v>
      </c>
      <c r="C85" s="14">
        <v>751</v>
      </c>
      <c r="D85" s="61">
        <v>45658</v>
      </c>
      <c r="E85" s="61">
        <v>45687</v>
      </c>
      <c r="F85" s="42">
        <f t="shared" ref="F85:F94" si="6">(E85-D85)+1</f>
        <v>30</v>
      </c>
      <c r="G85" s="295">
        <v>57</v>
      </c>
      <c r="H85" s="14">
        <v>1</v>
      </c>
      <c r="I85" s="237">
        <f t="shared" ref="I85:I95" si="7">G85/30*H85*F85</f>
        <v>57</v>
      </c>
      <c r="J85" s="64" t="s">
        <v>149</v>
      </c>
      <c r="K85" s="14">
        <v>67724</v>
      </c>
      <c r="O85" s="16">
        <f>COUNTIF('Sede Med Ok'!$C:$C,'Pau da Lima Med OK'!C85) + COUNTIF('Barra Med OK'!$C:$C,'Pau da Lima Med OK'!C85) + COUNTIF('Boca do Rio Med OK'!$C:$C,'Pau da Lima Med OK'!C85) + COUNTIF('Brotas Med OK'!$C:$C,'Pau da Lima Med OK'!C85) + COUNTIF('Cabula Med OK'!$C:$C,'Pau da Lima Med OK'!C85) + COUNTIF('Cajazeiras Med OK'!$C:$C,'Pau da Lima Med OK'!C85) + COUNTIF('CH Med OK'!$C:$C,'Pau da Lima Med OK'!C85) + COUNTIF('Itapagipe Med OK'!$C:$C,'Pau da Lima Med OK'!C85) + COUNTIF('Itapuã Med OK'!$C:$C,'Pau da Lima Med OK'!C85) + COUNTIF('Liberdade Med OK'!$C:$C,'Pau da Lima Med OK'!C85) + COUNTIF('SCV Med OK'!$C:$C,'Pau da Lima Med OK'!C85) + COUNTIF('Subúrbio Med OK'!$C:$C,'Pau da Lima Med OK'!C85) + COUNTIF('DVIS Med OK'!$C:$C,'Pau da Lima Med OK'!C85) + COUNTIF('CR Med OK'!$C:$C,'Pau da Lima Med OK'!C85) + COUNTIF('CCZ Med OK'!$C:$C,'Pau da Lima Med OK'!C85) + COUNTIF('DRCA Med OK'!$C:$C,'Pau da Lima Med OK'!C85) + COUNTIF('SAMU Med OK'!$C:$C,'Pau da Lima Med OK'!C85) + COUNTIF('ESPS Med OK'!$C:$C,'Pau da Lima Med OK'!C85) + COUNTIF('LACEM Med OK'!$C:$C,'Pau da Lima Med OK'!C85)</f>
        <v>0</v>
      </c>
    </row>
    <row r="86" spans="1:15" ht="13.5" customHeight="1">
      <c r="A86" s="15" t="s">
        <v>22</v>
      </c>
      <c r="B86" s="61">
        <v>45514</v>
      </c>
      <c r="C86" s="14">
        <v>14915</v>
      </c>
      <c r="D86" s="61">
        <v>45658</v>
      </c>
      <c r="E86" s="61">
        <v>45687</v>
      </c>
      <c r="F86" s="42">
        <f t="shared" si="6"/>
        <v>30</v>
      </c>
      <c r="G86" s="295">
        <v>210</v>
      </c>
      <c r="H86" s="14">
        <v>1</v>
      </c>
      <c r="I86" s="237">
        <f t="shared" si="7"/>
        <v>210</v>
      </c>
      <c r="J86" s="64" t="s">
        <v>571</v>
      </c>
      <c r="K86" s="14">
        <v>66964</v>
      </c>
      <c r="O86" s="16">
        <f>COUNTIF('Sede Med Ok'!$C:$C,'Pau da Lima Med OK'!C86) + COUNTIF('Barra Med OK'!$C:$C,'Pau da Lima Med OK'!C86) + COUNTIF('Boca do Rio Med OK'!$C:$C,'Pau da Lima Med OK'!C86) + COUNTIF('Brotas Med OK'!$C:$C,'Pau da Lima Med OK'!C86) + COUNTIF('Cabula Med OK'!$C:$C,'Pau da Lima Med OK'!C86) + COUNTIF('Cajazeiras Med OK'!$C:$C,'Pau da Lima Med OK'!C86) + COUNTIF('CH Med OK'!$C:$C,'Pau da Lima Med OK'!C86) + COUNTIF('Itapagipe Med OK'!$C:$C,'Pau da Lima Med OK'!C86) + COUNTIF('Itapuã Med OK'!$C:$C,'Pau da Lima Med OK'!C86) + COUNTIF('Liberdade Med OK'!$C:$C,'Pau da Lima Med OK'!C86) + COUNTIF('SCV Med OK'!$C:$C,'Pau da Lima Med OK'!C86) + COUNTIF('Subúrbio Med OK'!$C:$C,'Pau da Lima Med OK'!C86) + COUNTIF('DVIS Med OK'!$C:$C,'Pau da Lima Med OK'!C86) + COUNTIF('CR Med OK'!$C:$C,'Pau da Lima Med OK'!C86) + COUNTIF('CCZ Med OK'!$C:$C,'Pau da Lima Med OK'!C86) + COUNTIF('DRCA Med OK'!$C:$C,'Pau da Lima Med OK'!C86) + COUNTIF('SAMU Med OK'!$C:$C,'Pau da Lima Med OK'!C86) + COUNTIF('ESPS Med OK'!$C:$C,'Pau da Lima Med OK'!C86) + COUNTIF('LACEM Med OK'!$C:$C,'Pau da Lima Med OK'!C86)</f>
        <v>0</v>
      </c>
    </row>
    <row r="87" spans="1:15" ht="13.5" customHeight="1">
      <c r="A87" s="15" t="s">
        <v>22</v>
      </c>
      <c r="B87" s="61">
        <v>45514</v>
      </c>
      <c r="C87" s="14">
        <v>333</v>
      </c>
      <c r="D87" s="61">
        <v>45658</v>
      </c>
      <c r="E87" s="61">
        <v>45687</v>
      </c>
      <c r="F87" s="42">
        <f t="shared" si="6"/>
        <v>30</v>
      </c>
      <c r="G87" s="295">
        <v>210</v>
      </c>
      <c r="H87" s="14">
        <v>1</v>
      </c>
      <c r="I87" s="237">
        <f t="shared" si="7"/>
        <v>210</v>
      </c>
      <c r="J87" s="64" t="s">
        <v>216</v>
      </c>
      <c r="K87" s="14">
        <v>66964</v>
      </c>
      <c r="O87" s="16">
        <f>COUNTIF('Sede Med Ok'!$C:$C,'Pau da Lima Med OK'!C87) + COUNTIF('Barra Med OK'!$C:$C,'Pau da Lima Med OK'!C87) + COUNTIF('Boca do Rio Med OK'!$C:$C,'Pau da Lima Med OK'!C87) + COUNTIF('Brotas Med OK'!$C:$C,'Pau da Lima Med OK'!C87) + COUNTIF('Cabula Med OK'!$C:$C,'Pau da Lima Med OK'!C87) + COUNTIF('Cajazeiras Med OK'!$C:$C,'Pau da Lima Med OK'!C87) + COUNTIF('CH Med OK'!$C:$C,'Pau da Lima Med OK'!C87) + COUNTIF('Itapagipe Med OK'!$C:$C,'Pau da Lima Med OK'!C87) + COUNTIF('Itapuã Med OK'!$C:$C,'Pau da Lima Med OK'!C87) + COUNTIF('Liberdade Med OK'!$C:$C,'Pau da Lima Med OK'!C87) + COUNTIF('SCV Med OK'!$C:$C,'Pau da Lima Med OK'!C87) + COUNTIF('Subúrbio Med OK'!$C:$C,'Pau da Lima Med OK'!C87) + COUNTIF('DVIS Med OK'!$C:$C,'Pau da Lima Med OK'!C87) + COUNTIF('CR Med OK'!$C:$C,'Pau da Lima Med OK'!C87) + COUNTIF('CCZ Med OK'!$C:$C,'Pau da Lima Med OK'!C87) + COUNTIF('DRCA Med OK'!$C:$C,'Pau da Lima Med OK'!C87) + COUNTIF('SAMU Med OK'!$C:$C,'Pau da Lima Med OK'!C87) + COUNTIF('ESPS Med OK'!$C:$C,'Pau da Lima Med OK'!C87) + COUNTIF('LACEM Med OK'!$C:$C,'Pau da Lima Med OK'!C87)</f>
        <v>0</v>
      </c>
    </row>
    <row r="88" spans="1:15" ht="13.5" customHeight="1">
      <c r="A88" s="15" t="s">
        <v>18</v>
      </c>
      <c r="B88" s="61">
        <v>45536</v>
      </c>
      <c r="C88" s="14">
        <v>602</v>
      </c>
      <c r="D88" s="61">
        <v>45658</v>
      </c>
      <c r="E88" s="61">
        <v>45687</v>
      </c>
      <c r="F88" s="42">
        <f t="shared" si="6"/>
        <v>30</v>
      </c>
      <c r="G88" s="295">
        <v>235</v>
      </c>
      <c r="H88" s="14">
        <v>1</v>
      </c>
      <c r="I88" s="237">
        <f t="shared" si="7"/>
        <v>235</v>
      </c>
      <c r="J88" s="64" t="s">
        <v>783</v>
      </c>
      <c r="K88" s="14">
        <v>68820</v>
      </c>
      <c r="O88" s="16">
        <f>COUNTIF('Sede Med Ok'!$C:$C,'Pau da Lima Med OK'!C88) + COUNTIF('Barra Med OK'!$C:$C,'Pau da Lima Med OK'!C88) + COUNTIF('Boca do Rio Med OK'!$C:$C,'Pau da Lima Med OK'!C88) + COUNTIF('Brotas Med OK'!$C:$C,'Pau da Lima Med OK'!C88) + COUNTIF('Cabula Med OK'!$C:$C,'Pau da Lima Med OK'!C88) + COUNTIF('Cajazeiras Med OK'!$C:$C,'Pau da Lima Med OK'!C88) + COUNTIF('CH Med OK'!$C:$C,'Pau da Lima Med OK'!C88) + COUNTIF('Itapagipe Med OK'!$C:$C,'Pau da Lima Med OK'!C88) + COUNTIF('Itapuã Med OK'!$C:$C,'Pau da Lima Med OK'!C88) + COUNTIF('Liberdade Med OK'!$C:$C,'Pau da Lima Med OK'!C88) + COUNTIF('SCV Med OK'!$C:$C,'Pau da Lima Med OK'!C88) + COUNTIF('Subúrbio Med OK'!$C:$C,'Pau da Lima Med OK'!C88) + COUNTIF('DVIS Med OK'!$C:$C,'Pau da Lima Med OK'!C88) + COUNTIF('CR Med OK'!$C:$C,'Pau da Lima Med OK'!C88) + COUNTIF('CCZ Med OK'!$C:$C,'Pau da Lima Med OK'!C88) + COUNTIF('DRCA Med OK'!$C:$C,'Pau da Lima Med OK'!C88) + COUNTIF('SAMU Med OK'!$C:$C,'Pau da Lima Med OK'!C88) + COUNTIF('ESPS Med OK'!$C:$C,'Pau da Lima Med OK'!C88) + COUNTIF('LACEM Med OK'!$C:$C,'Pau da Lima Med OK'!C88)</f>
        <v>0</v>
      </c>
    </row>
    <row r="89" spans="1:15" ht="13.5" customHeight="1">
      <c r="A89" s="15" t="s">
        <v>18</v>
      </c>
      <c r="B89" s="61">
        <v>45536</v>
      </c>
      <c r="C89" s="14">
        <v>6298</v>
      </c>
      <c r="D89" s="61">
        <v>45658</v>
      </c>
      <c r="E89" s="61">
        <v>45687</v>
      </c>
      <c r="F89" s="42">
        <f t="shared" si="6"/>
        <v>30</v>
      </c>
      <c r="G89" s="295">
        <v>235</v>
      </c>
      <c r="H89" s="14">
        <v>1</v>
      </c>
      <c r="I89" s="237">
        <f t="shared" si="7"/>
        <v>235</v>
      </c>
      <c r="J89" s="53" t="s">
        <v>143</v>
      </c>
      <c r="K89" s="14"/>
      <c r="O89" s="16">
        <f>COUNTIF('Sede Med Ok'!$C:$C,'Pau da Lima Med OK'!C89) + COUNTIF('Barra Med OK'!$C:$C,'Pau da Lima Med OK'!C89) + COUNTIF('Boca do Rio Med OK'!$C:$C,'Pau da Lima Med OK'!C89) + COUNTIF('Brotas Med OK'!$C:$C,'Pau da Lima Med OK'!C89) + COUNTIF('Cabula Med OK'!$C:$C,'Pau da Lima Med OK'!C89) + COUNTIF('Cajazeiras Med OK'!$C:$C,'Pau da Lima Med OK'!C89) + COUNTIF('CH Med OK'!$C:$C,'Pau da Lima Med OK'!C89) + COUNTIF('Itapagipe Med OK'!$C:$C,'Pau da Lima Med OK'!C89) + COUNTIF('Itapuã Med OK'!$C:$C,'Pau da Lima Med OK'!C89) + COUNTIF('Liberdade Med OK'!$C:$C,'Pau da Lima Med OK'!C89) + COUNTIF('SCV Med OK'!$C:$C,'Pau da Lima Med OK'!C89) + COUNTIF('Subúrbio Med OK'!$C:$C,'Pau da Lima Med OK'!C89) + COUNTIF('DVIS Med OK'!$C:$C,'Pau da Lima Med OK'!C89) + COUNTIF('CR Med OK'!$C:$C,'Pau da Lima Med OK'!C89) + COUNTIF('CCZ Med OK'!$C:$C,'Pau da Lima Med OK'!C89) + COUNTIF('DRCA Med OK'!$C:$C,'Pau da Lima Med OK'!C89) + COUNTIF('SAMU Med OK'!$C:$C,'Pau da Lima Med OK'!C89) + COUNTIF('ESPS Med OK'!$C:$C,'Pau da Lima Med OK'!C89) + COUNTIF('LACEM Med OK'!$C:$C,'Pau da Lima Med OK'!C89)</f>
        <v>0</v>
      </c>
    </row>
    <row r="90" spans="1:15" ht="13.5" customHeight="1">
      <c r="A90" s="15" t="s">
        <v>18</v>
      </c>
      <c r="B90" s="61">
        <v>45536</v>
      </c>
      <c r="C90" s="14">
        <v>14914</v>
      </c>
      <c r="D90" s="61">
        <v>45658</v>
      </c>
      <c r="E90" s="61">
        <v>45687</v>
      </c>
      <c r="F90" s="42">
        <f t="shared" si="6"/>
        <v>30</v>
      </c>
      <c r="G90" s="295">
        <v>235</v>
      </c>
      <c r="H90" s="14">
        <v>1</v>
      </c>
      <c r="I90" s="237">
        <f t="shared" si="7"/>
        <v>235</v>
      </c>
      <c r="J90" s="212" t="s">
        <v>216</v>
      </c>
      <c r="K90" s="14"/>
      <c r="O90" s="16">
        <f>COUNTIF('Sede Med Ok'!$C:$C,'Pau da Lima Med OK'!C90) + COUNTIF('Barra Med OK'!$C:$C,'Pau da Lima Med OK'!C90) + COUNTIF('Boca do Rio Med OK'!$C:$C,'Pau da Lima Med OK'!C90) + COUNTIF('Brotas Med OK'!$C:$C,'Pau da Lima Med OK'!C90) + COUNTIF('Cabula Med OK'!$C:$C,'Pau da Lima Med OK'!C90) + COUNTIF('Cajazeiras Med OK'!$C:$C,'Pau da Lima Med OK'!C90) + COUNTIF('CH Med OK'!$C:$C,'Pau da Lima Med OK'!C90) + COUNTIF('Itapagipe Med OK'!$C:$C,'Pau da Lima Med OK'!C90) + COUNTIF('Itapuã Med OK'!$C:$C,'Pau da Lima Med OK'!C90) + COUNTIF('Liberdade Med OK'!$C:$C,'Pau da Lima Med OK'!C90) + COUNTIF('SCV Med OK'!$C:$C,'Pau da Lima Med OK'!C90) + COUNTIF('Subúrbio Med OK'!$C:$C,'Pau da Lima Med OK'!C90) + COUNTIF('DVIS Med OK'!$C:$C,'Pau da Lima Med OK'!C90) + COUNTIF('CR Med OK'!$C:$C,'Pau da Lima Med OK'!C90) + COUNTIF('CCZ Med OK'!$C:$C,'Pau da Lima Med OK'!C90) + COUNTIF('DRCA Med OK'!$C:$C,'Pau da Lima Med OK'!C90) + COUNTIF('SAMU Med OK'!$C:$C,'Pau da Lima Med OK'!C90) + COUNTIF('ESPS Med OK'!$C:$C,'Pau da Lima Med OK'!C90) + COUNTIF('LACEM Med OK'!$C:$C,'Pau da Lima Med OK'!C90)</f>
        <v>0</v>
      </c>
    </row>
    <row r="91" spans="1:15" ht="13.5" customHeight="1">
      <c r="A91" s="15" t="s">
        <v>18</v>
      </c>
      <c r="B91" s="61">
        <v>45536</v>
      </c>
      <c r="C91" s="14">
        <v>5865</v>
      </c>
      <c r="D91" s="61">
        <v>45658</v>
      </c>
      <c r="E91" s="61">
        <v>45687</v>
      </c>
      <c r="F91" s="42">
        <f t="shared" si="6"/>
        <v>30</v>
      </c>
      <c r="G91" s="295">
        <v>235</v>
      </c>
      <c r="H91" s="14">
        <v>1</v>
      </c>
      <c r="I91" s="237">
        <f t="shared" si="7"/>
        <v>235</v>
      </c>
      <c r="J91" s="52" t="s">
        <v>149</v>
      </c>
      <c r="K91" s="14"/>
      <c r="O91" s="16">
        <f>COUNTIF('Sede Med Ok'!$C:$C,'Pau da Lima Med OK'!C91) + COUNTIF('Barra Med OK'!$C:$C,'Pau da Lima Med OK'!C91) + COUNTIF('Boca do Rio Med OK'!$C:$C,'Pau da Lima Med OK'!C91) + COUNTIF('Brotas Med OK'!$C:$C,'Pau da Lima Med OK'!C91) + COUNTIF('Cabula Med OK'!$C:$C,'Pau da Lima Med OK'!C91) + COUNTIF('Cajazeiras Med OK'!$C:$C,'Pau da Lima Med OK'!C91) + COUNTIF('CH Med OK'!$C:$C,'Pau da Lima Med OK'!C91) + COUNTIF('Itapagipe Med OK'!$C:$C,'Pau da Lima Med OK'!C91) + COUNTIF('Itapuã Med OK'!$C:$C,'Pau da Lima Med OK'!C91) + COUNTIF('Liberdade Med OK'!$C:$C,'Pau da Lima Med OK'!C91) + COUNTIF('SCV Med OK'!$C:$C,'Pau da Lima Med OK'!C91) + COUNTIF('Subúrbio Med OK'!$C:$C,'Pau da Lima Med OK'!C91) + COUNTIF('DVIS Med OK'!$C:$C,'Pau da Lima Med OK'!C91) + COUNTIF('CR Med OK'!$C:$C,'Pau da Lima Med OK'!C91) + COUNTIF('CCZ Med OK'!$C:$C,'Pau da Lima Med OK'!C91) + COUNTIF('DRCA Med OK'!$C:$C,'Pau da Lima Med OK'!C91) + COUNTIF('SAMU Med OK'!$C:$C,'Pau da Lima Med OK'!C91) + COUNTIF('ESPS Med OK'!$C:$C,'Pau da Lima Med OK'!C91) + COUNTIF('LACEM Med OK'!$C:$C,'Pau da Lima Med OK'!C91)</f>
        <v>0</v>
      </c>
    </row>
    <row r="92" spans="1:15" ht="13.5" customHeight="1">
      <c r="A92" s="15" t="s">
        <v>18</v>
      </c>
      <c r="B92" s="61">
        <v>45536</v>
      </c>
      <c r="C92" s="14">
        <v>6297</v>
      </c>
      <c r="D92" s="61">
        <v>45658</v>
      </c>
      <c r="E92" s="61">
        <v>45687</v>
      </c>
      <c r="F92" s="42">
        <f t="shared" si="6"/>
        <v>30</v>
      </c>
      <c r="G92" s="295">
        <v>235</v>
      </c>
      <c r="H92" s="14">
        <v>1</v>
      </c>
      <c r="I92" s="237">
        <f t="shared" si="7"/>
        <v>235</v>
      </c>
      <c r="J92" s="52" t="s">
        <v>273</v>
      </c>
      <c r="K92" s="14"/>
      <c r="O92" s="16">
        <f>COUNTIF('Sede Med Ok'!$C:$C,'Pau da Lima Med OK'!C92) + COUNTIF('Barra Med OK'!$C:$C,'Pau da Lima Med OK'!C92) + COUNTIF('Boca do Rio Med OK'!$C:$C,'Pau da Lima Med OK'!C92) + COUNTIF('Brotas Med OK'!$C:$C,'Pau da Lima Med OK'!C92) + COUNTIF('Cabula Med OK'!$C:$C,'Pau da Lima Med OK'!C92) + COUNTIF('Cajazeiras Med OK'!$C:$C,'Pau da Lima Med OK'!C92) + COUNTIF('CH Med OK'!$C:$C,'Pau da Lima Med OK'!C92) + COUNTIF('Itapagipe Med OK'!$C:$C,'Pau da Lima Med OK'!C92) + COUNTIF('Itapuã Med OK'!$C:$C,'Pau da Lima Med OK'!C92) + COUNTIF('Liberdade Med OK'!$C:$C,'Pau da Lima Med OK'!C92) + COUNTIF('SCV Med OK'!$C:$C,'Pau da Lima Med OK'!C92) + COUNTIF('Subúrbio Med OK'!$C:$C,'Pau da Lima Med OK'!C92) + COUNTIF('DVIS Med OK'!$C:$C,'Pau da Lima Med OK'!C92) + COUNTIF('CR Med OK'!$C:$C,'Pau da Lima Med OK'!C92) + COUNTIF('CCZ Med OK'!$C:$C,'Pau da Lima Med OK'!C92) + COUNTIF('DRCA Med OK'!$C:$C,'Pau da Lima Med OK'!C92) + COUNTIF('SAMU Med OK'!$C:$C,'Pau da Lima Med OK'!C92) + COUNTIF('ESPS Med OK'!$C:$C,'Pau da Lima Med OK'!C92) + COUNTIF('LACEM Med OK'!$C:$C,'Pau da Lima Med OK'!C92)</f>
        <v>0</v>
      </c>
    </row>
    <row r="93" spans="1:15" ht="13.5" customHeight="1">
      <c r="A93" s="15" t="s">
        <v>18</v>
      </c>
      <c r="B93" s="61">
        <v>45536</v>
      </c>
      <c r="C93" s="14">
        <v>11506</v>
      </c>
      <c r="D93" s="61">
        <v>45658</v>
      </c>
      <c r="E93" s="61">
        <v>45687</v>
      </c>
      <c r="F93" s="42">
        <f t="shared" si="6"/>
        <v>30</v>
      </c>
      <c r="G93" s="295">
        <v>235</v>
      </c>
      <c r="H93" s="14">
        <v>1</v>
      </c>
      <c r="I93" s="237">
        <f t="shared" si="7"/>
        <v>235</v>
      </c>
      <c r="J93" s="52" t="s">
        <v>782</v>
      </c>
      <c r="K93" s="14"/>
      <c r="O93" s="16">
        <f>COUNTIF('Sede Med Ok'!$C:$C,'Pau da Lima Med OK'!C93) + COUNTIF('Barra Med OK'!$C:$C,'Pau da Lima Med OK'!C93) + COUNTIF('Boca do Rio Med OK'!$C:$C,'Pau da Lima Med OK'!C93) + COUNTIF('Brotas Med OK'!$C:$C,'Pau da Lima Med OK'!C93) + COUNTIF('Cabula Med OK'!$C:$C,'Pau da Lima Med OK'!C93) + COUNTIF('Cajazeiras Med OK'!$C:$C,'Pau da Lima Med OK'!C93) + COUNTIF('CH Med OK'!$C:$C,'Pau da Lima Med OK'!C93) + COUNTIF('Itapagipe Med OK'!$C:$C,'Pau da Lima Med OK'!C93) + COUNTIF('Itapuã Med OK'!$C:$C,'Pau da Lima Med OK'!C93) + COUNTIF('Liberdade Med OK'!$C:$C,'Pau da Lima Med OK'!C93) + COUNTIF('SCV Med OK'!$C:$C,'Pau da Lima Med OK'!C93) + COUNTIF('Subúrbio Med OK'!$C:$C,'Pau da Lima Med OK'!C93) + COUNTIF('DVIS Med OK'!$C:$C,'Pau da Lima Med OK'!C93) + COUNTIF('CR Med OK'!$C:$C,'Pau da Lima Med OK'!C93) + COUNTIF('CCZ Med OK'!$C:$C,'Pau da Lima Med OK'!C93) + COUNTIF('DRCA Med OK'!$C:$C,'Pau da Lima Med OK'!C93) + COUNTIF('SAMU Med OK'!$C:$C,'Pau da Lima Med OK'!C93) + COUNTIF('ESPS Med OK'!$C:$C,'Pau da Lima Med OK'!C93) + COUNTIF('LACEM Med OK'!$C:$C,'Pau da Lima Med OK'!C93)</f>
        <v>0</v>
      </c>
    </row>
    <row r="94" spans="1:15" ht="13.5" customHeight="1">
      <c r="A94" s="15" t="s">
        <v>18</v>
      </c>
      <c r="B94" s="61">
        <v>45536</v>
      </c>
      <c r="C94" s="14">
        <v>11957</v>
      </c>
      <c r="D94" s="61">
        <v>45658</v>
      </c>
      <c r="E94" s="61">
        <v>45687</v>
      </c>
      <c r="F94" s="42">
        <f t="shared" si="6"/>
        <v>30</v>
      </c>
      <c r="G94" s="295">
        <v>235</v>
      </c>
      <c r="H94" s="14">
        <v>1</v>
      </c>
      <c r="I94" s="237">
        <f t="shared" si="7"/>
        <v>235</v>
      </c>
      <c r="J94" s="53" t="s">
        <v>762</v>
      </c>
      <c r="K94" s="14"/>
      <c r="O94" s="16">
        <f>COUNTIF('Sede Med Ok'!$C:$C,'Pau da Lima Med OK'!C94) + COUNTIF('Barra Med OK'!$C:$C,'Pau da Lima Med OK'!C94) + COUNTIF('Boca do Rio Med OK'!$C:$C,'Pau da Lima Med OK'!C94) + COUNTIF('Brotas Med OK'!$C:$C,'Pau da Lima Med OK'!C94) + COUNTIF('Cabula Med OK'!$C:$C,'Pau da Lima Med OK'!C94) + COUNTIF('Cajazeiras Med OK'!$C:$C,'Pau da Lima Med OK'!C94) + COUNTIF('CH Med OK'!$C:$C,'Pau da Lima Med OK'!C94) + COUNTIF('Itapagipe Med OK'!$C:$C,'Pau da Lima Med OK'!C94) + COUNTIF('Itapuã Med OK'!$C:$C,'Pau da Lima Med OK'!C94) + COUNTIF('Liberdade Med OK'!$C:$C,'Pau da Lima Med OK'!C94) + COUNTIF('SCV Med OK'!$C:$C,'Pau da Lima Med OK'!C94) + COUNTIF('Subúrbio Med OK'!$C:$C,'Pau da Lima Med OK'!C94) + COUNTIF('DVIS Med OK'!$C:$C,'Pau da Lima Med OK'!C94) + COUNTIF('CR Med OK'!$C:$C,'Pau da Lima Med OK'!C94) + COUNTIF('CCZ Med OK'!$C:$C,'Pau da Lima Med OK'!C94) + COUNTIF('DRCA Med OK'!$C:$C,'Pau da Lima Med OK'!C94) + COUNTIF('SAMU Med OK'!$C:$C,'Pau da Lima Med OK'!C94) + COUNTIF('ESPS Med OK'!$C:$C,'Pau da Lima Med OK'!C94) + COUNTIF('LACEM Med OK'!$C:$C,'Pau da Lima Med OK'!C94)</f>
        <v>0</v>
      </c>
    </row>
    <row r="95" spans="1:15" ht="13.5" customHeight="1">
      <c r="A95" s="15"/>
      <c r="B95" s="61"/>
      <c r="C95" s="69"/>
      <c r="D95" s="61"/>
      <c r="E95" s="61"/>
      <c r="F95" s="42"/>
      <c r="G95" s="295">
        <v>238</v>
      </c>
      <c r="H95" s="14"/>
      <c r="I95" s="237">
        <f t="shared" si="7"/>
        <v>0</v>
      </c>
      <c r="J95" s="64"/>
      <c r="K95" s="14"/>
      <c r="O95" s="16">
        <f>COUNTIF('Sede Med Ok'!$C:$C,'Pau da Lima Med OK'!C95) + COUNTIF('Barra Med OK'!$C:$C,'Pau da Lima Med OK'!C95) + COUNTIF('Boca do Rio Med OK'!$C:$C,'Pau da Lima Med OK'!C95) + COUNTIF('Brotas Med OK'!$C:$C,'Pau da Lima Med OK'!C95) + COUNTIF('Cabula Med OK'!$C:$C,'Pau da Lima Med OK'!C95) + COUNTIF('Cajazeiras Med OK'!$C:$C,'Pau da Lima Med OK'!C95) + COUNTIF('CH Med OK'!$C:$C,'Pau da Lima Med OK'!C95) + COUNTIF('Itapagipe Med OK'!$C:$C,'Pau da Lima Med OK'!C95) + COUNTIF('Itapuã Med OK'!$C:$C,'Pau da Lima Med OK'!C95) + COUNTIF('Liberdade Med OK'!$C:$C,'Pau da Lima Med OK'!C95) + COUNTIF('SCV Med OK'!$C:$C,'Pau da Lima Med OK'!C95) + COUNTIF('Subúrbio Med OK'!$C:$C,'Pau da Lima Med OK'!C95) + COUNTIF('DVIS Med OK'!$C:$C,'Pau da Lima Med OK'!C95) + COUNTIF('CR Med OK'!$C:$C,'Pau da Lima Med OK'!C95) + COUNTIF('CCZ Med OK'!$C:$C,'Pau da Lima Med OK'!C95) + COUNTIF('DRCA Med OK'!$C:$C,'Pau da Lima Med OK'!C95) + COUNTIF('SAMU Med OK'!$C:$C,'Pau da Lima Med OK'!C95) + COUNTIF('ESPS Med OK'!$C:$C,'Pau da Lima Med OK'!C95) + COUNTIF('LACEM Med OK'!$C:$C,'Pau da Lima Med OK'!C95)</f>
        <v>0</v>
      </c>
    </row>
    <row r="96" spans="1:15" ht="13.5" customHeight="1">
      <c r="A96" s="38" t="s">
        <v>781</v>
      </c>
      <c r="B96" s="99"/>
      <c r="C96" s="98"/>
      <c r="D96" s="107"/>
      <c r="E96" s="107"/>
      <c r="F96" s="37"/>
      <c r="G96" s="107"/>
      <c r="H96" s="11">
        <f>SUM(H85:H95)</f>
        <v>10</v>
      </c>
      <c r="I96" s="148">
        <f>SUM(I85:I95)</f>
        <v>2122</v>
      </c>
      <c r="J96" s="35"/>
      <c r="K96" s="107"/>
      <c r="O96" s="16">
        <f>COUNTIF('Sede Med Ok'!$C:$C,'Pau da Lima Med OK'!C96) + COUNTIF('Barra Med OK'!$C:$C,'Pau da Lima Med OK'!C96) + COUNTIF('Boca do Rio Med OK'!$C:$C,'Pau da Lima Med OK'!C96) + COUNTIF('Brotas Med OK'!$C:$C,'Pau da Lima Med OK'!C96) + COUNTIF('Cabula Med OK'!$C:$C,'Pau da Lima Med OK'!C96) + COUNTIF('Cajazeiras Med OK'!$C:$C,'Pau da Lima Med OK'!C96) + COUNTIF('CH Med OK'!$C:$C,'Pau da Lima Med OK'!C96) + COUNTIF('Itapagipe Med OK'!$C:$C,'Pau da Lima Med OK'!C96) + COUNTIF('Itapuã Med OK'!$C:$C,'Pau da Lima Med OK'!C96) + COUNTIF('Liberdade Med OK'!$C:$C,'Pau da Lima Med OK'!C96) + COUNTIF('SCV Med OK'!$C:$C,'Pau da Lima Med OK'!C96) + COUNTIF('Subúrbio Med OK'!$C:$C,'Pau da Lima Med OK'!C96) + COUNTIF('DVIS Med OK'!$C:$C,'Pau da Lima Med OK'!C96) + COUNTIF('CR Med OK'!$C:$C,'Pau da Lima Med OK'!C96) + COUNTIF('CCZ Med OK'!$C:$C,'Pau da Lima Med OK'!C96) + COUNTIF('DRCA Med OK'!$C:$C,'Pau da Lima Med OK'!C96) + COUNTIF('SAMU Med OK'!$C:$C,'Pau da Lima Med OK'!C96) + COUNTIF('ESPS Med OK'!$C:$C,'Pau da Lima Med OK'!C96) + COUNTIF('LACEM Med OK'!$C:$C,'Pau da Lima Med OK'!C96)</f>
        <v>0</v>
      </c>
    </row>
    <row r="97" spans="1:15" ht="13.5" customHeight="1">
      <c r="A97" s="29"/>
      <c r="B97" s="72"/>
      <c r="C97" s="71"/>
      <c r="D97" s="70"/>
      <c r="E97" s="70"/>
      <c r="F97" s="34"/>
      <c r="G97" s="70"/>
      <c r="H97" s="32"/>
      <c r="I97" s="31"/>
      <c r="J97" s="30"/>
      <c r="K97" s="70"/>
      <c r="O97" s="16">
        <f>COUNTIF('Sede Med Ok'!$C:$C,'Pau da Lima Med OK'!C97) + COUNTIF('Barra Med OK'!$C:$C,'Pau da Lima Med OK'!C97) + COUNTIF('Boca do Rio Med OK'!$C:$C,'Pau da Lima Med OK'!C97) + COUNTIF('Brotas Med OK'!$C:$C,'Pau da Lima Med OK'!C97) + COUNTIF('Cabula Med OK'!$C:$C,'Pau da Lima Med OK'!C97) + COUNTIF('Cajazeiras Med OK'!$C:$C,'Pau da Lima Med OK'!C97) + COUNTIF('CH Med OK'!$C:$C,'Pau da Lima Med OK'!C97) + COUNTIF('Itapagipe Med OK'!$C:$C,'Pau da Lima Med OK'!C97) + COUNTIF('Itapuã Med OK'!$C:$C,'Pau da Lima Med OK'!C97) + COUNTIF('Liberdade Med OK'!$C:$C,'Pau da Lima Med OK'!C97) + COUNTIF('SCV Med OK'!$C:$C,'Pau da Lima Med OK'!C97) + COUNTIF('Subúrbio Med OK'!$C:$C,'Pau da Lima Med OK'!C97) + COUNTIF('DVIS Med OK'!$C:$C,'Pau da Lima Med OK'!C97) + COUNTIF('CR Med OK'!$C:$C,'Pau da Lima Med OK'!C97) + COUNTIF('CCZ Med OK'!$C:$C,'Pau da Lima Med OK'!C97) + COUNTIF('DRCA Med OK'!$C:$C,'Pau da Lima Med OK'!C97) + COUNTIF('SAMU Med OK'!$C:$C,'Pau da Lima Med OK'!C97) + COUNTIF('ESPS Med OK'!$C:$C,'Pau da Lima Med OK'!C97) + COUNTIF('LACEM Med OK'!$C:$C,'Pau da Lima Med OK'!C97)</f>
        <v>0</v>
      </c>
    </row>
    <row r="98" spans="1:15" ht="13.5" customHeight="1">
      <c r="A98" s="15" t="s">
        <v>22</v>
      </c>
      <c r="B98" s="61">
        <v>45514</v>
      </c>
      <c r="C98" s="122">
        <v>14920</v>
      </c>
      <c r="D98" s="61">
        <v>45658</v>
      </c>
      <c r="E98" s="61">
        <v>45687</v>
      </c>
      <c r="F98" s="42">
        <f t="shared" ref="F98:F106" si="8">(E98-D98)+1</f>
        <v>30</v>
      </c>
      <c r="G98" s="295">
        <v>210</v>
      </c>
      <c r="H98" s="14">
        <v>1</v>
      </c>
      <c r="I98" s="237">
        <f t="shared" ref="I98:I107" si="9">G98/30*H98*F98</f>
        <v>210</v>
      </c>
      <c r="J98" s="64" t="s">
        <v>216</v>
      </c>
      <c r="K98" s="14" t="s">
        <v>780</v>
      </c>
      <c r="O98" s="16">
        <f>COUNTIF('Sede Med Ok'!$C:$C,'Pau da Lima Med OK'!C98) + COUNTIF('Barra Med OK'!$C:$C,'Pau da Lima Med OK'!C98) + COUNTIF('Boca do Rio Med OK'!$C:$C,'Pau da Lima Med OK'!C98) + COUNTIF('Brotas Med OK'!$C:$C,'Pau da Lima Med OK'!C98) + COUNTIF('Cabula Med OK'!$C:$C,'Pau da Lima Med OK'!C98) + COUNTIF('Cajazeiras Med OK'!$C:$C,'Pau da Lima Med OK'!C98) + COUNTIF('CH Med OK'!$C:$C,'Pau da Lima Med OK'!C98) + COUNTIF('Itapagipe Med OK'!$C:$C,'Pau da Lima Med OK'!C98) + COUNTIF('Itapuã Med OK'!$C:$C,'Pau da Lima Med OK'!C98) + COUNTIF('Liberdade Med OK'!$C:$C,'Pau da Lima Med OK'!C98) + COUNTIF('SCV Med OK'!$C:$C,'Pau da Lima Med OK'!C98) + COUNTIF('Subúrbio Med OK'!$C:$C,'Pau da Lima Med OK'!C98) + COUNTIF('DVIS Med OK'!$C:$C,'Pau da Lima Med OK'!C98) + COUNTIF('CR Med OK'!$C:$C,'Pau da Lima Med OK'!C98) + COUNTIF('CCZ Med OK'!$C:$C,'Pau da Lima Med OK'!C98) + COUNTIF('DRCA Med OK'!$C:$C,'Pau da Lima Med OK'!C98) + COUNTIF('SAMU Med OK'!$C:$C,'Pau da Lima Med OK'!C98) + COUNTIF('ESPS Med OK'!$C:$C,'Pau da Lima Med OK'!C98) + COUNTIF('LACEM Med OK'!$C:$C,'Pau da Lima Med OK'!C98)</f>
        <v>0</v>
      </c>
    </row>
    <row r="99" spans="1:15" ht="13.5" customHeight="1">
      <c r="A99" s="15" t="s">
        <v>18</v>
      </c>
      <c r="B99" s="61">
        <v>45622</v>
      </c>
      <c r="C99" s="122">
        <v>15744</v>
      </c>
      <c r="D99" s="61">
        <v>45658</v>
      </c>
      <c r="E99" s="61">
        <v>45687</v>
      </c>
      <c r="F99" s="42">
        <f t="shared" si="8"/>
        <v>30</v>
      </c>
      <c r="G99" s="295">
        <v>235</v>
      </c>
      <c r="H99" s="14">
        <v>1</v>
      </c>
      <c r="I99" s="297">
        <f t="shared" si="9"/>
        <v>235</v>
      </c>
      <c r="J99" s="64" t="s">
        <v>182</v>
      </c>
      <c r="K99" s="63">
        <v>72016</v>
      </c>
      <c r="L99" s="1" t="s">
        <v>1063</v>
      </c>
      <c r="O99" s="16">
        <f>COUNTIF('Sede Med Ok'!$C:$C,'Pau da Lima Med OK'!C99) + COUNTIF('Barra Med OK'!$C:$C,'Pau da Lima Med OK'!C99) + COUNTIF('Boca do Rio Med OK'!$C:$C,'Pau da Lima Med OK'!C99) + COUNTIF('Brotas Med OK'!$C:$C,'Pau da Lima Med OK'!C99) + COUNTIF('Cabula Med OK'!$C:$C,'Pau da Lima Med OK'!C99) + COUNTIF('Cajazeiras Med OK'!$C:$C,'Pau da Lima Med OK'!C99) + COUNTIF('CH Med OK'!$C:$C,'Pau da Lima Med OK'!C99) + COUNTIF('Itapagipe Med OK'!$C:$C,'Pau da Lima Med OK'!C99) + COUNTIF('Itapuã Med OK'!$C:$C,'Pau da Lima Med OK'!C99) + COUNTIF('Liberdade Med OK'!$C:$C,'Pau da Lima Med OK'!C99) + COUNTIF('SCV Med OK'!$C:$C,'Pau da Lima Med OK'!C99) + COUNTIF('Subúrbio Med OK'!$C:$C,'Pau da Lima Med OK'!C99) + COUNTIF('DVIS Med OK'!$C:$C,'Pau da Lima Med OK'!C99) + COUNTIF('CR Med OK'!$C:$C,'Pau da Lima Med OK'!C99) + COUNTIF('CCZ Med OK'!$C:$C,'Pau da Lima Med OK'!C99) + COUNTIF('DRCA Med OK'!$C:$C,'Pau da Lima Med OK'!C99) + COUNTIF('SAMU Med OK'!$C:$C,'Pau da Lima Med OK'!C99) + COUNTIF('ESPS Med OK'!$C:$C,'Pau da Lima Med OK'!C99) + COUNTIF('LACEM Med OK'!$C:$C,'Pau da Lima Med OK'!C99)</f>
        <v>0</v>
      </c>
    </row>
    <row r="100" spans="1:15" ht="13.5" customHeight="1">
      <c r="A100" s="15" t="s">
        <v>18</v>
      </c>
      <c r="B100" s="61">
        <v>45536</v>
      </c>
      <c r="C100" s="122">
        <v>15461</v>
      </c>
      <c r="D100" s="61">
        <v>45658</v>
      </c>
      <c r="E100" s="61">
        <v>45687</v>
      </c>
      <c r="F100" s="42">
        <f t="shared" si="8"/>
        <v>30</v>
      </c>
      <c r="G100" s="295">
        <v>235</v>
      </c>
      <c r="H100" s="14">
        <v>1</v>
      </c>
      <c r="I100" s="297">
        <f t="shared" si="9"/>
        <v>235</v>
      </c>
      <c r="J100" s="298" t="s">
        <v>298</v>
      </c>
      <c r="K100" s="151">
        <v>67721</v>
      </c>
      <c r="O100" s="16">
        <f>COUNTIF('Sede Med Ok'!$C:$C,'Pau da Lima Med OK'!C100) + COUNTIF('Barra Med OK'!$C:$C,'Pau da Lima Med OK'!C100) + COUNTIF('Boca do Rio Med OK'!$C:$C,'Pau da Lima Med OK'!C100) + COUNTIF('Brotas Med OK'!$C:$C,'Pau da Lima Med OK'!C100) + COUNTIF('Cabula Med OK'!$C:$C,'Pau da Lima Med OK'!C100) + COUNTIF('Cajazeiras Med OK'!$C:$C,'Pau da Lima Med OK'!C100) + COUNTIF('CH Med OK'!$C:$C,'Pau da Lima Med OK'!C100) + COUNTIF('Itapagipe Med OK'!$C:$C,'Pau da Lima Med OK'!C100) + COUNTIF('Itapuã Med OK'!$C:$C,'Pau da Lima Med OK'!C100) + COUNTIF('Liberdade Med OK'!$C:$C,'Pau da Lima Med OK'!C100) + COUNTIF('SCV Med OK'!$C:$C,'Pau da Lima Med OK'!C100) + COUNTIF('Subúrbio Med OK'!$C:$C,'Pau da Lima Med OK'!C100) + COUNTIF('DVIS Med OK'!$C:$C,'Pau da Lima Med OK'!C100) + COUNTIF('CR Med OK'!$C:$C,'Pau da Lima Med OK'!C100) + COUNTIF('CCZ Med OK'!$C:$C,'Pau da Lima Med OK'!C100) + COUNTIF('DRCA Med OK'!$C:$C,'Pau da Lima Med OK'!C100) + COUNTIF('SAMU Med OK'!$C:$C,'Pau da Lima Med OK'!C100) + COUNTIF('ESPS Med OK'!$C:$C,'Pau da Lima Med OK'!C100) + COUNTIF('LACEM Med OK'!$C:$C,'Pau da Lima Med OK'!C100)</f>
        <v>0</v>
      </c>
    </row>
    <row r="101" spans="1:15" ht="13.5" customHeight="1">
      <c r="A101" s="15" t="s">
        <v>18</v>
      </c>
      <c r="B101" s="61">
        <v>45536</v>
      </c>
      <c r="C101" s="14">
        <v>15462</v>
      </c>
      <c r="D101" s="61">
        <v>45658</v>
      </c>
      <c r="E101" s="61">
        <v>45687</v>
      </c>
      <c r="F101" s="42">
        <f t="shared" si="8"/>
        <v>30</v>
      </c>
      <c r="G101" s="295">
        <v>235</v>
      </c>
      <c r="H101" s="14">
        <v>1</v>
      </c>
      <c r="I101" s="297">
        <f t="shared" si="9"/>
        <v>235</v>
      </c>
      <c r="J101" s="298" t="s">
        <v>262</v>
      </c>
      <c r="K101" s="151">
        <v>67721</v>
      </c>
      <c r="O101" s="16">
        <f>COUNTIF('Sede Med Ok'!$C:$C,'Pau da Lima Med OK'!C101) + COUNTIF('Barra Med OK'!$C:$C,'Pau da Lima Med OK'!C101) + COUNTIF('Boca do Rio Med OK'!$C:$C,'Pau da Lima Med OK'!C101) + COUNTIF('Brotas Med OK'!$C:$C,'Pau da Lima Med OK'!C101) + COUNTIF('Cabula Med OK'!$C:$C,'Pau da Lima Med OK'!C101) + COUNTIF('Cajazeiras Med OK'!$C:$C,'Pau da Lima Med OK'!C101) + COUNTIF('CH Med OK'!$C:$C,'Pau da Lima Med OK'!C101) + COUNTIF('Itapagipe Med OK'!$C:$C,'Pau da Lima Med OK'!C101) + COUNTIF('Itapuã Med OK'!$C:$C,'Pau da Lima Med OK'!C101) + COUNTIF('Liberdade Med OK'!$C:$C,'Pau da Lima Med OK'!C101) + COUNTIF('SCV Med OK'!$C:$C,'Pau da Lima Med OK'!C101) + COUNTIF('Subúrbio Med OK'!$C:$C,'Pau da Lima Med OK'!C101) + COUNTIF('DVIS Med OK'!$C:$C,'Pau da Lima Med OK'!C101) + COUNTIF('CR Med OK'!$C:$C,'Pau da Lima Med OK'!C101) + COUNTIF('CCZ Med OK'!$C:$C,'Pau da Lima Med OK'!C101) + COUNTIF('DRCA Med OK'!$C:$C,'Pau da Lima Med OK'!C101) + COUNTIF('SAMU Med OK'!$C:$C,'Pau da Lima Med OK'!C101) + COUNTIF('ESPS Med OK'!$C:$C,'Pau da Lima Med OK'!C101) + COUNTIF('LACEM Med OK'!$C:$C,'Pau da Lima Med OK'!C101)</f>
        <v>0</v>
      </c>
    </row>
    <row r="102" spans="1:15" ht="13.5" customHeight="1">
      <c r="A102" s="15" t="s">
        <v>18</v>
      </c>
      <c r="B102" s="61">
        <v>45536</v>
      </c>
      <c r="C102" s="14">
        <v>15463</v>
      </c>
      <c r="D102" s="61">
        <v>45658</v>
      </c>
      <c r="E102" s="61">
        <v>45687</v>
      </c>
      <c r="F102" s="42">
        <f t="shared" si="8"/>
        <v>30</v>
      </c>
      <c r="G102" s="295">
        <v>235</v>
      </c>
      <c r="H102" s="14">
        <v>1</v>
      </c>
      <c r="I102" s="297">
        <f t="shared" si="9"/>
        <v>235</v>
      </c>
      <c r="J102" s="298" t="s">
        <v>308</v>
      </c>
      <c r="K102" s="151">
        <v>67721</v>
      </c>
      <c r="O102" s="16">
        <f>COUNTIF('Sede Med Ok'!$C:$C,'Pau da Lima Med OK'!C102) + COUNTIF('Barra Med OK'!$C:$C,'Pau da Lima Med OK'!C102) + COUNTIF('Boca do Rio Med OK'!$C:$C,'Pau da Lima Med OK'!C102) + COUNTIF('Brotas Med OK'!$C:$C,'Pau da Lima Med OK'!C102) + COUNTIF('Cabula Med OK'!$C:$C,'Pau da Lima Med OK'!C102) + COUNTIF('Cajazeiras Med OK'!$C:$C,'Pau da Lima Med OK'!C102) + COUNTIF('CH Med OK'!$C:$C,'Pau da Lima Med OK'!C102) + COUNTIF('Itapagipe Med OK'!$C:$C,'Pau da Lima Med OK'!C102) + COUNTIF('Itapuã Med OK'!$C:$C,'Pau da Lima Med OK'!C102) + COUNTIF('Liberdade Med OK'!$C:$C,'Pau da Lima Med OK'!C102) + COUNTIF('SCV Med OK'!$C:$C,'Pau da Lima Med OK'!C102) + COUNTIF('Subúrbio Med OK'!$C:$C,'Pau da Lima Med OK'!C102) + COUNTIF('DVIS Med OK'!$C:$C,'Pau da Lima Med OK'!C102) + COUNTIF('CR Med OK'!$C:$C,'Pau da Lima Med OK'!C102) + COUNTIF('CCZ Med OK'!$C:$C,'Pau da Lima Med OK'!C102) + COUNTIF('DRCA Med OK'!$C:$C,'Pau da Lima Med OK'!C102) + COUNTIF('SAMU Med OK'!$C:$C,'Pau da Lima Med OK'!C102) + COUNTIF('ESPS Med OK'!$C:$C,'Pau da Lima Med OK'!C102) + COUNTIF('LACEM Med OK'!$C:$C,'Pau da Lima Med OK'!C102)</f>
        <v>0</v>
      </c>
    </row>
    <row r="103" spans="1:15" ht="13.5" customHeight="1">
      <c r="A103" s="15" t="s">
        <v>18</v>
      </c>
      <c r="B103" s="61">
        <v>45536</v>
      </c>
      <c r="C103" s="14">
        <v>12302</v>
      </c>
      <c r="D103" s="61">
        <v>45658</v>
      </c>
      <c r="E103" s="61">
        <v>45687</v>
      </c>
      <c r="F103" s="42">
        <f t="shared" si="8"/>
        <v>30</v>
      </c>
      <c r="G103" s="295">
        <v>235</v>
      </c>
      <c r="H103" s="14">
        <v>1</v>
      </c>
      <c r="I103" s="297">
        <f t="shared" si="9"/>
        <v>235</v>
      </c>
      <c r="J103" s="298" t="s">
        <v>779</v>
      </c>
      <c r="K103" s="151"/>
      <c r="O103" s="16">
        <f>COUNTIF('Sede Med Ok'!$C:$C,'Pau da Lima Med OK'!C103) + COUNTIF('Barra Med OK'!$C:$C,'Pau da Lima Med OK'!C103) + COUNTIF('Boca do Rio Med OK'!$C:$C,'Pau da Lima Med OK'!C103) + COUNTIF('Brotas Med OK'!$C:$C,'Pau da Lima Med OK'!C103) + COUNTIF('Cabula Med OK'!$C:$C,'Pau da Lima Med OK'!C103) + COUNTIF('Cajazeiras Med OK'!$C:$C,'Pau da Lima Med OK'!C103) + COUNTIF('CH Med OK'!$C:$C,'Pau da Lima Med OK'!C103) + COUNTIF('Itapagipe Med OK'!$C:$C,'Pau da Lima Med OK'!C103) + COUNTIF('Itapuã Med OK'!$C:$C,'Pau da Lima Med OK'!C103) + COUNTIF('Liberdade Med OK'!$C:$C,'Pau da Lima Med OK'!C103) + COUNTIF('SCV Med OK'!$C:$C,'Pau da Lima Med OK'!C103) + COUNTIF('Subúrbio Med OK'!$C:$C,'Pau da Lima Med OK'!C103) + COUNTIF('DVIS Med OK'!$C:$C,'Pau da Lima Med OK'!C103) + COUNTIF('CR Med OK'!$C:$C,'Pau da Lima Med OK'!C103) + COUNTIF('CCZ Med OK'!$C:$C,'Pau da Lima Med OK'!C103) + COUNTIF('DRCA Med OK'!$C:$C,'Pau da Lima Med OK'!C103) + COUNTIF('SAMU Med OK'!$C:$C,'Pau da Lima Med OK'!C103) + COUNTIF('ESPS Med OK'!$C:$C,'Pau da Lima Med OK'!C103) + COUNTIF('LACEM Med OK'!$C:$C,'Pau da Lima Med OK'!C103)</f>
        <v>0</v>
      </c>
    </row>
    <row r="104" spans="1:15" ht="13.5" customHeight="1">
      <c r="A104" s="15" t="s">
        <v>18</v>
      </c>
      <c r="B104" s="61">
        <v>45536</v>
      </c>
      <c r="C104" s="14">
        <v>13136</v>
      </c>
      <c r="D104" s="61">
        <v>45658</v>
      </c>
      <c r="E104" s="61">
        <v>45687</v>
      </c>
      <c r="F104" s="42">
        <f t="shared" si="8"/>
        <v>30</v>
      </c>
      <c r="G104" s="295">
        <v>235</v>
      </c>
      <c r="H104" s="14">
        <v>1</v>
      </c>
      <c r="I104" s="297">
        <f t="shared" si="9"/>
        <v>235</v>
      </c>
      <c r="J104" s="298" t="s">
        <v>189</v>
      </c>
      <c r="K104" s="151"/>
      <c r="O104" s="16">
        <f>COUNTIF('Sede Med Ok'!$C:$C,'Pau da Lima Med OK'!C104) + COUNTIF('Barra Med OK'!$C:$C,'Pau da Lima Med OK'!C104) + COUNTIF('Boca do Rio Med OK'!$C:$C,'Pau da Lima Med OK'!C104) + COUNTIF('Brotas Med OK'!$C:$C,'Pau da Lima Med OK'!C104) + COUNTIF('Cabula Med OK'!$C:$C,'Pau da Lima Med OK'!C104) + COUNTIF('Cajazeiras Med OK'!$C:$C,'Pau da Lima Med OK'!C104) + COUNTIF('CH Med OK'!$C:$C,'Pau da Lima Med OK'!C104) + COUNTIF('Itapagipe Med OK'!$C:$C,'Pau da Lima Med OK'!C104) + COUNTIF('Itapuã Med OK'!$C:$C,'Pau da Lima Med OK'!C104) + COUNTIF('Liberdade Med OK'!$C:$C,'Pau da Lima Med OK'!C104) + COUNTIF('SCV Med OK'!$C:$C,'Pau da Lima Med OK'!C104) + COUNTIF('Subúrbio Med OK'!$C:$C,'Pau da Lima Med OK'!C104) + COUNTIF('DVIS Med OK'!$C:$C,'Pau da Lima Med OK'!C104) + COUNTIF('CR Med OK'!$C:$C,'Pau da Lima Med OK'!C104) + COUNTIF('CCZ Med OK'!$C:$C,'Pau da Lima Med OK'!C104) + COUNTIF('DRCA Med OK'!$C:$C,'Pau da Lima Med OK'!C104) + COUNTIF('SAMU Med OK'!$C:$C,'Pau da Lima Med OK'!C104) + COUNTIF('ESPS Med OK'!$C:$C,'Pau da Lima Med OK'!C104) + COUNTIF('LACEM Med OK'!$C:$C,'Pau da Lima Med OK'!C104)</f>
        <v>0</v>
      </c>
    </row>
    <row r="105" spans="1:15" ht="13.5" customHeight="1">
      <c r="A105" s="15" t="s">
        <v>18</v>
      </c>
      <c r="B105" s="61">
        <v>45536</v>
      </c>
      <c r="C105" s="14">
        <v>8570</v>
      </c>
      <c r="D105" s="61">
        <v>45658</v>
      </c>
      <c r="E105" s="61">
        <v>45687</v>
      </c>
      <c r="F105" s="42">
        <f t="shared" si="8"/>
        <v>30</v>
      </c>
      <c r="G105" s="295">
        <v>235</v>
      </c>
      <c r="H105" s="14">
        <v>1</v>
      </c>
      <c r="I105" s="297">
        <f t="shared" si="9"/>
        <v>235</v>
      </c>
      <c r="J105" s="298" t="s">
        <v>778</v>
      </c>
      <c r="K105" s="151"/>
      <c r="O105" s="16">
        <f>COUNTIF('Sede Med Ok'!$C:$C,'Pau da Lima Med OK'!C105) + COUNTIF('Barra Med OK'!$C:$C,'Pau da Lima Med OK'!C105) + COUNTIF('Boca do Rio Med OK'!$C:$C,'Pau da Lima Med OK'!C105) + COUNTIF('Brotas Med OK'!$C:$C,'Pau da Lima Med OK'!C105) + COUNTIF('Cabula Med OK'!$C:$C,'Pau da Lima Med OK'!C105) + COUNTIF('Cajazeiras Med OK'!$C:$C,'Pau da Lima Med OK'!C105) + COUNTIF('CH Med OK'!$C:$C,'Pau da Lima Med OK'!C105) + COUNTIF('Itapagipe Med OK'!$C:$C,'Pau da Lima Med OK'!C105) + COUNTIF('Itapuã Med OK'!$C:$C,'Pau da Lima Med OK'!C105) + COUNTIF('Liberdade Med OK'!$C:$C,'Pau da Lima Med OK'!C105) + COUNTIF('SCV Med OK'!$C:$C,'Pau da Lima Med OK'!C105) + COUNTIF('Subúrbio Med OK'!$C:$C,'Pau da Lima Med OK'!C105) + COUNTIF('DVIS Med OK'!$C:$C,'Pau da Lima Med OK'!C105) + COUNTIF('CR Med OK'!$C:$C,'Pau da Lima Med OK'!C105) + COUNTIF('CCZ Med OK'!$C:$C,'Pau da Lima Med OK'!C105) + COUNTIF('DRCA Med OK'!$C:$C,'Pau da Lima Med OK'!C105) + COUNTIF('SAMU Med OK'!$C:$C,'Pau da Lima Med OK'!C105) + COUNTIF('ESPS Med OK'!$C:$C,'Pau da Lima Med OK'!C105) + COUNTIF('LACEM Med OK'!$C:$C,'Pau da Lima Med OK'!C105)</f>
        <v>0</v>
      </c>
    </row>
    <row r="106" spans="1:15" ht="13.5" customHeight="1">
      <c r="A106" s="15" t="s">
        <v>18</v>
      </c>
      <c r="B106" s="61">
        <v>45536</v>
      </c>
      <c r="C106" s="14">
        <v>13434</v>
      </c>
      <c r="D106" s="61">
        <v>45658</v>
      </c>
      <c r="E106" s="61">
        <v>45687</v>
      </c>
      <c r="F106" s="42">
        <f t="shared" si="8"/>
        <v>30</v>
      </c>
      <c r="G106" s="295">
        <v>235</v>
      </c>
      <c r="H106" s="14">
        <v>1</v>
      </c>
      <c r="I106" s="297">
        <f t="shared" si="9"/>
        <v>235</v>
      </c>
      <c r="J106" s="298" t="s">
        <v>215</v>
      </c>
      <c r="K106" s="151"/>
      <c r="O106" s="16">
        <f>COUNTIF('Sede Med Ok'!$C:$C,'Pau da Lima Med OK'!C106) + COUNTIF('Barra Med OK'!$C:$C,'Pau da Lima Med OK'!C106) + COUNTIF('Boca do Rio Med OK'!$C:$C,'Pau da Lima Med OK'!C106) + COUNTIF('Brotas Med OK'!$C:$C,'Pau da Lima Med OK'!C106) + COUNTIF('Cabula Med OK'!$C:$C,'Pau da Lima Med OK'!C106) + COUNTIF('Cajazeiras Med OK'!$C:$C,'Pau da Lima Med OK'!C106) + COUNTIF('CH Med OK'!$C:$C,'Pau da Lima Med OK'!C106) + COUNTIF('Itapagipe Med OK'!$C:$C,'Pau da Lima Med OK'!C106) + COUNTIF('Itapuã Med OK'!$C:$C,'Pau da Lima Med OK'!C106) + COUNTIF('Liberdade Med OK'!$C:$C,'Pau da Lima Med OK'!C106) + COUNTIF('SCV Med OK'!$C:$C,'Pau da Lima Med OK'!C106) + COUNTIF('Subúrbio Med OK'!$C:$C,'Pau da Lima Med OK'!C106) + COUNTIF('DVIS Med OK'!$C:$C,'Pau da Lima Med OK'!C106) + COUNTIF('CR Med OK'!$C:$C,'Pau da Lima Med OK'!C106) + COUNTIF('CCZ Med OK'!$C:$C,'Pau da Lima Med OK'!C106) + COUNTIF('DRCA Med OK'!$C:$C,'Pau da Lima Med OK'!C106) + COUNTIF('SAMU Med OK'!$C:$C,'Pau da Lima Med OK'!C106) + COUNTIF('ESPS Med OK'!$C:$C,'Pau da Lima Med OK'!C106) + COUNTIF('LACEM Med OK'!$C:$C,'Pau da Lima Med OK'!C106)</f>
        <v>0</v>
      </c>
    </row>
    <row r="107" spans="1:15" ht="13.5" customHeight="1">
      <c r="A107" s="15"/>
      <c r="B107" s="61"/>
      <c r="C107" s="69"/>
      <c r="D107" s="61"/>
      <c r="E107" s="61"/>
      <c r="F107" s="42"/>
      <c r="G107" s="295"/>
      <c r="H107" s="14"/>
      <c r="I107" s="237">
        <f t="shared" si="9"/>
        <v>0</v>
      </c>
      <c r="J107" s="64"/>
      <c r="K107" s="14"/>
      <c r="O107" s="16">
        <f>COUNTIF('Sede Med Ok'!$C:$C,'Pau da Lima Med OK'!C107) + COUNTIF('Barra Med OK'!$C:$C,'Pau da Lima Med OK'!C107) + COUNTIF('Boca do Rio Med OK'!$C:$C,'Pau da Lima Med OK'!C107) + COUNTIF('Brotas Med OK'!$C:$C,'Pau da Lima Med OK'!C107) + COUNTIF('Cabula Med OK'!$C:$C,'Pau da Lima Med OK'!C107) + COUNTIF('Cajazeiras Med OK'!$C:$C,'Pau da Lima Med OK'!C107) + COUNTIF('CH Med OK'!$C:$C,'Pau da Lima Med OK'!C107) + COUNTIF('Itapagipe Med OK'!$C:$C,'Pau da Lima Med OK'!C107) + COUNTIF('Itapuã Med OK'!$C:$C,'Pau da Lima Med OK'!C107) + COUNTIF('Liberdade Med OK'!$C:$C,'Pau da Lima Med OK'!C107) + COUNTIF('SCV Med OK'!$C:$C,'Pau da Lima Med OK'!C107) + COUNTIF('Subúrbio Med OK'!$C:$C,'Pau da Lima Med OK'!C107) + COUNTIF('DVIS Med OK'!$C:$C,'Pau da Lima Med OK'!C107) + COUNTIF('CR Med OK'!$C:$C,'Pau da Lima Med OK'!C107) + COUNTIF('CCZ Med OK'!$C:$C,'Pau da Lima Med OK'!C107) + COUNTIF('DRCA Med OK'!$C:$C,'Pau da Lima Med OK'!C107) + COUNTIF('SAMU Med OK'!$C:$C,'Pau da Lima Med OK'!C107) + COUNTIF('ESPS Med OK'!$C:$C,'Pau da Lima Med OK'!C107) + COUNTIF('LACEM Med OK'!$C:$C,'Pau da Lima Med OK'!C107)</f>
        <v>0</v>
      </c>
    </row>
    <row r="108" spans="1:15" ht="13.5" customHeight="1">
      <c r="A108" s="38" t="s">
        <v>777</v>
      </c>
      <c r="B108" s="99"/>
      <c r="C108" s="98"/>
      <c r="D108" s="107"/>
      <c r="E108" s="107"/>
      <c r="F108" s="37"/>
      <c r="G108" s="107"/>
      <c r="H108" s="11">
        <f>SUM(H98:H107)</f>
        <v>9</v>
      </c>
      <c r="I108" s="148">
        <f>SUM(I98:I107)</f>
        <v>2090</v>
      </c>
      <c r="J108" s="35"/>
      <c r="K108" s="107"/>
      <c r="O108" s="16">
        <f>COUNTIF('Sede Med Ok'!$C:$C,'Pau da Lima Med OK'!C108) + COUNTIF('Barra Med OK'!$C:$C,'Pau da Lima Med OK'!C108) + COUNTIF('Boca do Rio Med OK'!$C:$C,'Pau da Lima Med OK'!C108) + COUNTIF('Brotas Med OK'!$C:$C,'Pau da Lima Med OK'!C108) + COUNTIF('Cabula Med OK'!$C:$C,'Pau da Lima Med OK'!C108) + COUNTIF('Cajazeiras Med OK'!$C:$C,'Pau da Lima Med OK'!C108) + COUNTIF('CH Med OK'!$C:$C,'Pau da Lima Med OK'!C108) + COUNTIF('Itapagipe Med OK'!$C:$C,'Pau da Lima Med OK'!C108) + COUNTIF('Itapuã Med OK'!$C:$C,'Pau da Lima Med OK'!C108) + COUNTIF('Liberdade Med OK'!$C:$C,'Pau da Lima Med OK'!C108) + COUNTIF('SCV Med OK'!$C:$C,'Pau da Lima Med OK'!C108) + COUNTIF('Subúrbio Med OK'!$C:$C,'Pau da Lima Med OK'!C108) + COUNTIF('DVIS Med OK'!$C:$C,'Pau da Lima Med OK'!C108) + COUNTIF('CR Med OK'!$C:$C,'Pau da Lima Med OK'!C108) + COUNTIF('CCZ Med OK'!$C:$C,'Pau da Lima Med OK'!C108) + COUNTIF('DRCA Med OK'!$C:$C,'Pau da Lima Med OK'!C108) + COUNTIF('SAMU Med OK'!$C:$C,'Pau da Lima Med OK'!C108) + COUNTIF('ESPS Med OK'!$C:$C,'Pau da Lima Med OK'!C108) + COUNTIF('LACEM Med OK'!$C:$C,'Pau da Lima Med OK'!C108)</f>
        <v>0</v>
      </c>
    </row>
    <row r="109" spans="1:15" ht="13.5" customHeight="1">
      <c r="A109" s="29"/>
      <c r="B109" s="72"/>
      <c r="C109" s="71"/>
      <c r="D109" s="70"/>
      <c r="E109" s="70"/>
      <c r="F109" s="34"/>
      <c r="G109" s="70"/>
      <c r="H109" s="32"/>
      <c r="I109" s="299"/>
      <c r="J109" s="30"/>
      <c r="K109" s="70"/>
      <c r="O109" s="16">
        <f>COUNTIF('Sede Med Ok'!$C:$C,'Pau da Lima Med OK'!C109) + COUNTIF('Barra Med OK'!$C:$C,'Pau da Lima Med OK'!C109) + COUNTIF('Boca do Rio Med OK'!$C:$C,'Pau da Lima Med OK'!C109) + COUNTIF('Brotas Med OK'!$C:$C,'Pau da Lima Med OK'!C109) + COUNTIF('Cabula Med OK'!$C:$C,'Pau da Lima Med OK'!C109) + COUNTIF('Cajazeiras Med OK'!$C:$C,'Pau da Lima Med OK'!C109) + COUNTIF('CH Med OK'!$C:$C,'Pau da Lima Med OK'!C109) + COUNTIF('Itapagipe Med OK'!$C:$C,'Pau da Lima Med OK'!C109) + COUNTIF('Itapuã Med OK'!$C:$C,'Pau da Lima Med OK'!C109) + COUNTIF('Liberdade Med OK'!$C:$C,'Pau da Lima Med OK'!C109) + COUNTIF('SCV Med OK'!$C:$C,'Pau da Lima Med OK'!C109) + COUNTIF('Subúrbio Med OK'!$C:$C,'Pau da Lima Med OK'!C109) + COUNTIF('DVIS Med OK'!$C:$C,'Pau da Lima Med OK'!C109) + COUNTIF('CR Med OK'!$C:$C,'Pau da Lima Med OK'!C109) + COUNTIF('CCZ Med OK'!$C:$C,'Pau da Lima Med OK'!C109) + COUNTIF('DRCA Med OK'!$C:$C,'Pau da Lima Med OK'!C109) + COUNTIF('SAMU Med OK'!$C:$C,'Pau da Lima Med OK'!C109) + COUNTIF('ESPS Med OK'!$C:$C,'Pau da Lima Med OK'!C109) + COUNTIF('LACEM Med OK'!$C:$C,'Pau da Lima Med OK'!C109)</f>
        <v>0</v>
      </c>
    </row>
    <row r="110" spans="1:15" ht="13.5" customHeight="1">
      <c r="A110" s="15" t="s">
        <v>22</v>
      </c>
      <c r="B110" s="61">
        <v>45514</v>
      </c>
      <c r="C110" s="122">
        <v>14913</v>
      </c>
      <c r="D110" s="61">
        <v>45658</v>
      </c>
      <c r="E110" s="61">
        <v>45687</v>
      </c>
      <c r="F110" s="42">
        <f t="shared" ref="F110:F127" si="10">(E110-D110)+1</f>
        <v>30</v>
      </c>
      <c r="G110" s="295">
        <v>210</v>
      </c>
      <c r="H110" s="14">
        <v>1</v>
      </c>
      <c r="I110" s="237">
        <f t="shared" ref="I110:I128" si="11">G110/30*H110*F110</f>
        <v>210</v>
      </c>
      <c r="J110" s="298" t="s">
        <v>306</v>
      </c>
      <c r="K110" s="14">
        <v>66488</v>
      </c>
      <c r="O110" s="16">
        <f>COUNTIF('Sede Med Ok'!$C:$C,'Pau da Lima Med OK'!C110) + COUNTIF('Barra Med OK'!$C:$C,'Pau da Lima Med OK'!C110) + COUNTIF('Boca do Rio Med OK'!$C:$C,'Pau da Lima Med OK'!C110) + COUNTIF('Brotas Med OK'!$C:$C,'Pau da Lima Med OK'!C110) + COUNTIF('Cabula Med OK'!$C:$C,'Pau da Lima Med OK'!C110) + COUNTIF('Cajazeiras Med OK'!$C:$C,'Pau da Lima Med OK'!C110) + COUNTIF('CH Med OK'!$C:$C,'Pau da Lima Med OK'!C110) + COUNTIF('Itapagipe Med OK'!$C:$C,'Pau da Lima Med OK'!C110) + COUNTIF('Itapuã Med OK'!$C:$C,'Pau da Lima Med OK'!C110) + COUNTIF('Liberdade Med OK'!$C:$C,'Pau da Lima Med OK'!C110) + COUNTIF('SCV Med OK'!$C:$C,'Pau da Lima Med OK'!C110) + COUNTIF('Subúrbio Med OK'!$C:$C,'Pau da Lima Med OK'!C110) + COUNTIF('DVIS Med OK'!$C:$C,'Pau da Lima Med OK'!C110) + COUNTIF('CR Med OK'!$C:$C,'Pau da Lima Med OK'!C110) + COUNTIF('CCZ Med OK'!$C:$C,'Pau da Lima Med OK'!C110) + COUNTIF('DRCA Med OK'!$C:$C,'Pau da Lima Med OK'!C110) + COUNTIF('SAMU Med OK'!$C:$C,'Pau da Lima Med OK'!C110) + COUNTIF('ESPS Med OK'!$C:$C,'Pau da Lima Med OK'!C110) + COUNTIF('LACEM Med OK'!$C:$C,'Pau da Lima Med OK'!C110)</f>
        <v>0</v>
      </c>
    </row>
    <row r="111" spans="1:15" ht="13.5" customHeight="1">
      <c r="A111" s="15" t="s">
        <v>18</v>
      </c>
      <c r="B111" s="61">
        <v>45687</v>
      </c>
      <c r="C111" s="104">
        <v>17078</v>
      </c>
      <c r="D111" s="61">
        <v>45687</v>
      </c>
      <c r="E111" s="61">
        <v>45687</v>
      </c>
      <c r="F111" s="42">
        <f t="shared" si="10"/>
        <v>1</v>
      </c>
      <c r="G111" s="295">
        <v>235</v>
      </c>
      <c r="H111" s="475">
        <v>1</v>
      </c>
      <c r="I111" s="237">
        <f t="shared" si="11"/>
        <v>7.833333333333333</v>
      </c>
      <c r="J111" s="298" t="s">
        <v>149</v>
      </c>
      <c r="K111" s="475">
        <v>75165</v>
      </c>
      <c r="O111" s="476">
        <f>COUNTIF('Sede Med Ok'!$C:$C,'Pau da Lima Med OK'!C111) + COUNTIF('Barra Med OK'!$C:$C,'Pau da Lima Med OK'!C111) + COUNTIF('Boca do Rio Med OK'!$C:$C,'Pau da Lima Med OK'!C111) + COUNTIF('Brotas Med OK'!$C:$C,'Pau da Lima Med OK'!C111) + COUNTIF('Cabula Med OK'!$C:$C,'Pau da Lima Med OK'!C111) + COUNTIF('Cajazeiras Med OK'!$C:$C,'Pau da Lima Med OK'!C111) + COUNTIF('CH Med OK'!$C:$C,'Pau da Lima Med OK'!C111) + COUNTIF('Itapagipe Med OK'!$C:$C,'Pau da Lima Med OK'!C111) + COUNTIF('Itapuã Med OK'!$C:$C,'Pau da Lima Med OK'!C111) + COUNTIF('Liberdade Med OK'!$C:$C,'Pau da Lima Med OK'!C111) + COUNTIF('SCV Med OK'!$C:$C,'Pau da Lima Med OK'!C111) + COUNTIF('Subúrbio Med OK'!$C:$C,'Pau da Lima Med OK'!C111) + COUNTIF('DVIS Med OK'!$C:$C,'Pau da Lima Med OK'!C111) + COUNTIF('CR Med OK'!$C:$C,'Pau da Lima Med OK'!C111) + COUNTIF('CCZ Med OK'!$C:$C,'Pau da Lima Med OK'!C111) + COUNTIF('DRCA Med OK'!$C:$C,'Pau da Lima Med OK'!C111) + COUNTIF('SAMU Med OK'!$C:$C,'Pau da Lima Med OK'!C111) + COUNTIF('ESPS Med OK'!$C:$C,'Pau da Lima Med OK'!C111) + COUNTIF('LACEM Med OK'!$C:$C,'Pau da Lima Med OK'!C111)</f>
        <v>0</v>
      </c>
    </row>
    <row r="112" spans="1:15" ht="13.5" customHeight="1">
      <c r="A112" s="15" t="s">
        <v>18</v>
      </c>
      <c r="B112" s="61">
        <v>45671</v>
      </c>
      <c r="C112" s="104">
        <v>17460</v>
      </c>
      <c r="D112" s="61">
        <v>45671</v>
      </c>
      <c r="E112" s="61">
        <v>45687</v>
      </c>
      <c r="F112" s="42">
        <f t="shared" si="10"/>
        <v>17</v>
      </c>
      <c r="G112" s="295">
        <v>235</v>
      </c>
      <c r="H112" s="449">
        <v>1</v>
      </c>
      <c r="I112" s="237">
        <f t="shared" si="11"/>
        <v>133.16666666666666</v>
      </c>
      <c r="J112" s="298" t="s">
        <v>219</v>
      </c>
      <c r="K112" s="449">
        <v>74130</v>
      </c>
      <c r="L112" s="1" t="s">
        <v>1063</v>
      </c>
      <c r="O112" s="476">
        <f>COUNTIF('Sede Med Ok'!$C:$C,'Pau da Lima Med OK'!C112) + COUNTIF('Barra Med OK'!$C:$C,'Pau da Lima Med OK'!C112) + COUNTIF('Boca do Rio Med OK'!$C:$C,'Pau da Lima Med OK'!C112) + COUNTIF('Brotas Med OK'!$C:$C,'Pau da Lima Med OK'!C112) + COUNTIF('Cabula Med OK'!$C:$C,'Pau da Lima Med OK'!C112) + COUNTIF('Cajazeiras Med OK'!$C:$C,'Pau da Lima Med OK'!C112) + COUNTIF('CH Med OK'!$C:$C,'Pau da Lima Med OK'!C112) + COUNTIF('Itapagipe Med OK'!$C:$C,'Pau da Lima Med OK'!C112) + COUNTIF('Itapuã Med OK'!$C:$C,'Pau da Lima Med OK'!C112) + COUNTIF('Liberdade Med OK'!$C:$C,'Pau da Lima Med OK'!C112) + COUNTIF('SCV Med OK'!$C:$C,'Pau da Lima Med OK'!C112) + COUNTIF('Subúrbio Med OK'!$C:$C,'Pau da Lima Med OK'!C112) + COUNTIF('DVIS Med OK'!$C:$C,'Pau da Lima Med OK'!C112) + COUNTIF('CR Med OK'!$C:$C,'Pau da Lima Med OK'!C112) + COUNTIF('CCZ Med OK'!$C:$C,'Pau da Lima Med OK'!C112) + COUNTIF('DRCA Med OK'!$C:$C,'Pau da Lima Med OK'!C112) + COUNTIF('SAMU Med OK'!$C:$C,'Pau da Lima Med OK'!C112) + COUNTIF('ESPS Med OK'!$C:$C,'Pau da Lima Med OK'!C112) + COUNTIF('LACEM Med OK'!$C:$C,'Pau da Lima Med OK'!C112)</f>
        <v>0</v>
      </c>
    </row>
    <row r="113" spans="1:15" ht="13.5" customHeight="1">
      <c r="A113" s="15" t="s">
        <v>18</v>
      </c>
      <c r="B113" s="61">
        <v>45536</v>
      </c>
      <c r="C113" s="14">
        <v>15050</v>
      </c>
      <c r="D113" s="61">
        <v>45658</v>
      </c>
      <c r="E113" s="61">
        <v>45687</v>
      </c>
      <c r="F113" s="42">
        <f t="shared" si="10"/>
        <v>30</v>
      </c>
      <c r="G113" s="295">
        <v>235</v>
      </c>
      <c r="H113" s="14">
        <v>1</v>
      </c>
      <c r="I113" s="237">
        <f t="shared" si="11"/>
        <v>235</v>
      </c>
      <c r="J113" s="298" t="s">
        <v>195</v>
      </c>
      <c r="K113" s="14">
        <v>67479</v>
      </c>
      <c r="L113" s="1" t="s">
        <v>1063</v>
      </c>
      <c r="O113" s="16">
        <f>COUNTIF('Sede Med Ok'!$C:$C,'Pau da Lima Med OK'!C113) + COUNTIF('Barra Med OK'!$C:$C,'Pau da Lima Med OK'!C113) + COUNTIF('Boca do Rio Med OK'!$C:$C,'Pau da Lima Med OK'!C113) + COUNTIF('Brotas Med OK'!$C:$C,'Pau da Lima Med OK'!C113) + COUNTIF('Cabula Med OK'!$C:$C,'Pau da Lima Med OK'!C113) + COUNTIF('Cajazeiras Med OK'!$C:$C,'Pau da Lima Med OK'!C113) + COUNTIF('CH Med OK'!$C:$C,'Pau da Lima Med OK'!C113) + COUNTIF('Itapagipe Med OK'!$C:$C,'Pau da Lima Med OK'!C113) + COUNTIF('Itapuã Med OK'!$C:$C,'Pau da Lima Med OK'!C113) + COUNTIF('Liberdade Med OK'!$C:$C,'Pau da Lima Med OK'!C113) + COUNTIF('SCV Med OK'!$C:$C,'Pau da Lima Med OK'!C113) + COUNTIF('Subúrbio Med OK'!$C:$C,'Pau da Lima Med OK'!C113) + COUNTIF('DVIS Med OK'!$C:$C,'Pau da Lima Med OK'!C113) + COUNTIF('CR Med OK'!$C:$C,'Pau da Lima Med OK'!C113) + COUNTIF('CCZ Med OK'!$C:$C,'Pau da Lima Med OK'!C113) + COUNTIF('DRCA Med OK'!$C:$C,'Pau da Lima Med OK'!C113) + COUNTIF('SAMU Med OK'!$C:$C,'Pau da Lima Med OK'!C113) + COUNTIF('ESPS Med OK'!$C:$C,'Pau da Lima Med OK'!C113) + COUNTIF('LACEM Med OK'!$C:$C,'Pau da Lima Med OK'!C113)</f>
        <v>0</v>
      </c>
    </row>
    <row r="114" spans="1:15" ht="13.5" customHeight="1">
      <c r="A114" s="15" t="s">
        <v>18</v>
      </c>
      <c r="B114" s="61">
        <v>45536</v>
      </c>
      <c r="C114" s="14">
        <v>14962</v>
      </c>
      <c r="D114" s="61">
        <v>45658</v>
      </c>
      <c r="E114" s="61">
        <v>45687</v>
      </c>
      <c r="F114" s="42">
        <f t="shared" si="10"/>
        <v>30</v>
      </c>
      <c r="G114" s="295">
        <v>235</v>
      </c>
      <c r="H114" s="14">
        <v>1</v>
      </c>
      <c r="I114" s="237">
        <f t="shared" si="11"/>
        <v>235</v>
      </c>
      <c r="J114" s="298" t="s">
        <v>210</v>
      </c>
      <c r="K114" s="14">
        <v>67479</v>
      </c>
      <c r="L114" s="1" t="s">
        <v>1063</v>
      </c>
      <c r="O114" s="16">
        <f>COUNTIF('Sede Med Ok'!$C:$C,'Pau da Lima Med OK'!C114) + COUNTIF('Barra Med OK'!$C:$C,'Pau da Lima Med OK'!C114) + COUNTIF('Boca do Rio Med OK'!$C:$C,'Pau da Lima Med OK'!C114) + COUNTIF('Brotas Med OK'!$C:$C,'Pau da Lima Med OK'!C114) + COUNTIF('Cabula Med OK'!$C:$C,'Pau da Lima Med OK'!C114) + COUNTIF('Cajazeiras Med OK'!$C:$C,'Pau da Lima Med OK'!C114) + COUNTIF('CH Med OK'!$C:$C,'Pau da Lima Med OK'!C114) + COUNTIF('Itapagipe Med OK'!$C:$C,'Pau da Lima Med OK'!C114) + COUNTIF('Itapuã Med OK'!$C:$C,'Pau da Lima Med OK'!C114) + COUNTIF('Liberdade Med OK'!$C:$C,'Pau da Lima Med OK'!C114) + COUNTIF('SCV Med OK'!$C:$C,'Pau da Lima Med OK'!C114) + COUNTIF('Subúrbio Med OK'!$C:$C,'Pau da Lima Med OK'!C114) + COUNTIF('DVIS Med OK'!$C:$C,'Pau da Lima Med OK'!C114) + COUNTIF('CR Med OK'!$C:$C,'Pau da Lima Med OK'!C114) + COUNTIF('CCZ Med OK'!$C:$C,'Pau da Lima Med OK'!C114) + COUNTIF('DRCA Med OK'!$C:$C,'Pau da Lima Med OK'!C114) + COUNTIF('SAMU Med OK'!$C:$C,'Pau da Lima Med OK'!C114) + COUNTIF('ESPS Med OK'!$C:$C,'Pau da Lima Med OK'!C114) + COUNTIF('LACEM Med OK'!$C:$C,'Pau da Lima Med OK'!C114)</f>
        <v>0</v>
      </c>
    </row>
    <row r="115" spans="1:15" ht="13.5" customHeight="1">
      <c r="A115" s="15" t="s">
        <v>18</v>
      </c>
      <c r="B115" s="61">
        <v>45536</v>
      </c>
      <c r="C115" s="14">
        <v>1431</v>
      </c>
      <c r="D115" s="61">
        <v>45658</v>
      </c>
      <c r="E115" s="61">
        <v>45687</v>
      </c>
      <c r="F115" s="42">
        <f t="shared" si="10"/>
        <v>30</v>
      </c>
      <c r="G115" s="295">
        <v>235</v>
      </c>
      <c r="H115" s="14">
        <v>1</v>
      </c>
      <c r="I115" s="237">
        <f t="shared" si="11"/>
        <v>235</v>
      </c>
      <c r="J115" s="298" t="s">
        <v>217</v>
      </c>
      <c r="K115" s="14">
        <v>67479</v>
      </c>
      <c r="L115" s="1" t="s">
        <v>1063</v>
      </c>
      <c r="O115" s="16">
        <f>COUNTIF('Sede Med Ok'!$C:$C,'Pau da Lima Med OK'!C115) + COUNTIF('Barra Med OK'!$C:$C,'Pau da Lima Med OK'!C115) + COUNTIF('Boca do Rio Med OK'!$C:$C,'Pau da Lima Med OK'!C115) + COUNTIF('Brotas Med OK'!$C:$C,'Pau da Lima Med OK'!C115) + COUNTIF('Cabula Med OK'!$C:$C,'Pau da Lima Med OK'!C115) + COUNTIF('Cajazeiras Med OK'!$C:$C,'Pau da Lima Med OK'!C115) + COUNTIF('CH Med OK'!$C:$C,'Pau da Lima Med OK'!C115) + COUNTIF('Itapagipe Med OK'!$C:$C,'Pau da Lima Med OK'!C115) + COUNTIF('Itapuã Med OK'!$C:$C,'Pau da Lima Med OK'!C115) + COUNTIF('Liberdade Med OK'!$C:$C,'Pau da Lima Med OK'!C115) + COUNTIF('SCV Med OK'!$C:$C,'Pau da Lima Med OK'!C115) + COUNTIF('Subúrbio Med OK'!$C:$C,'Pau da Lima Med OK'!C115) + COUNTIF('DVIS Med OK'!$C:$C,'Pau da Lima Med OK'!C115) + COUNTIF('CR Med OK'!$C:$C,'Pau da Lima Med OK'!C115) + COUNTIF('CCZ Med OK'!$C:$C,'Pau da Lima Med OK'!C115) + COUNTIF('DRCA Med OK'!$C:$C,'Pau da Lima Med OK'!C115) + COUNTIF('SAMU Med OK'!$C:$C,'Pau da Lima Med OK'!C115) + COUNTIF('ESPS Med OK'!$C:$C,'Pau da Lima Med OK'!C115) + COUNTIF('LACEM Med OK'!$C:$C,'Pau da Lima Med OK'!C115)</f>
        <v>0</v>
      </c>
    </row>
    <row r="116" spans="1:15" ht="13.5" customHeight="1">
      <c r="A116" s="15" t="s">
        <v>18</v>
      </c>
      <c r="B116" s="61">
        <v>45536</v>
      </c>
      <c r="C116" s="14">
        <v>15088</v>
      </c>
      <c r="D116" s="61">
        <v>45658</v>
      </c>
      <c r="E116" s="61">
        <v>45687</v>
      </c>
      <c r="F116" s="42">
        <f t="shared" si="10"/>
        <v>30</v>
      </c>
      <c r="G116" s="295">
        <v>235</v>
      </c>
      <c r="H116" s="14">
        <v>1</v>
      </c>
      <c r="I116" s="237">
        <f t="shared" si="11"/>
        <v>235</v>
      </c>
      <c r="J116" s="298" t="s">
        <v>194</v>
      </c>
      <c r="K116" s="14">
        <v>67479</v>
      </c>
      <c r="L116" s="1" t="s">
        <v>1063</v>
      </c>
      <c r="O116" s="16">
        <f>COUNTIF('Sede Med Ok'!$C:$C,'Pau da Lima Med OK'!C116) + COUNTIF('Barra Med OK'!$C:$C,'Pau da Lima Med OK'!C116) + COUNTIF('Boca do Rio Med OK'!$C:$C,'Pau da Lima Med OK'!C116) + COUNTIF('Brotas Med OK'!$C:$C,'Pau da Lima Med OK'!C116) + COUNTIF('Cabula Med OK'!$C:$C,'Pau da Lima Med OK'!C116) + COUNTIF('Cajazeiras Med OK'!$C:$C,'Pau da Lima Med OK'!C116) + COUNTIF('CH Med OK'!$C:$C,'Pau da Lima Med OK'!C116) + COUNTIF('Itapagipe Med OK'!$C:$C,'Pau da Lima Med OK'!C116) + COUNTIF('Itapuã Med OK'!$C:$C,'Pau da Lima Med OK'!C116) + COUNTIF('Liberdade Med OK'!$C:$C,'Pau da Lima Med OK'!C116) + COUNTIF('SCV Med OK'!$C:$C,'Pau da Lima Med OK'!C116) + COUNTIF('Subúrbio Med OK'!$C:$C,'Pau da Lima Med OK'!C116) + COUNTIF('DVIS Med OK'!$C:$C,'Pau da Lima Med OK'!C116) + COUNTIF('CR Med OK'!$C:$C,'Pau da Lima Med OK'!C116) + COUNTIF('CCZ Med OK'!$C:$C,'Pau da Lima Med OK'!C116) + COUNTIF('DRCA Med OK'!$C:$C,'Pau da Lima Med OK'!C116) + COUNTIF('SAMU Med OK'!$C:$C,'Pau da Lima Med OK'!C116) + COUNTIF('ESPS Med OK'!$C:$C,'Pau da Lima Med OK'!C116) + COUNTIF('LACEM Med OK'!$C:$C,'Pau da Lima Med OK'!C116)</f>
        <v>0</v>
      </c>
    </row>
    <row r="117" spans="1:15" ht="13.5" customHeight="1">
      <c r="A117" s="15" t="s">
        <v>18</v>
      </c>
      <c r="B117" s="61">
        <v>45536</v>
      </c>
      <c r="C117" s="14">
        <v>557</v>
      </c>
      <c r="D117" s="61">
        <v>45658</v>
      </c>
      <c r="E117" s="61">
        <v>45687</v>
      </c>
      <c r="F117" s="42">
        <f t="shared" si="10"/>
        <v>30</v>
      </c>
      <c r="G117" s="295">
        <v>235</v>
      </c>
      <c r="H117" s="14">
        <v>1</v>
      </c>
      <c r="I117" s="237">
        <f t="shared" si="11"/>
        <v>235</v>
      </c>
      <c r="J117" s="298" t="s">
        <v>189</v>
      </c>
      <c r="K117" s="14">
        <v>67479</v>
      </c>
      <c r="L117" s="1" t="s">
        <v>1063</v>
      </c>
      <c r="O117" s="16">
        <f>COUNTIF('Sede Med Ok'!$C:$C,'Pau da Lima Med OK'!C117) + COUNTIF('Barra Med OK'!$C:$C,'Pau da Lima Med OK'!C117) + COUNTIF('Boca do Rio Med OK'!$C:$C,'Pau da Lima Med OK'!C117) + COUNTIF('Brotas Med OK'!$C:$C,'Pau da Lima Med OK'!C117) + COUNTIF('Cabula Med OK'!$C:$C,'Pau da Lima Med OK'!C117) + COUNTIF('Cajazeiras Med OK'!$C:$C,'Pau da Lima Med OK'!C117) + COUNTIF('CH Med OK'!$C:$C,'Pau da Lima Med OK'!C117) + COUNTIF('Itapagipe Med OK'!$C:$C,'Pau da Lima Med OK'!C117) + COUNTIF('Itapuã Med OK'!$C:$C,'Pau da Lima Med OK'!C117) + COUNTIF('Liberdade Med OK'!$C:$C,'Pau da Lima Med OK'!C117) + COUNTIF('SCV Med OK'!$C:$C,'Pau da Lima Med OK'!C117) + COUNTIF('Subúrbio Med OK'!$C:$C,'Pau da Lima Med OK'!C117) + COUNTIF('DVIS Med OK'!$C:$C,'Pau da Lima Med OK'!C117) + COUNTIF('CR Med OK'!$C:$C,'Pau da Lima Med OK'!C117) + COUNTIF('CCZ Med OK'!$C:$C,'Pau da Lima Med OK'!C117) + COUNTIF('DRCA Med OK'!$C:$C,'Pau da Lima Med OK'!C117) + COUNTIF('SAMU Med OK'!$C:$C,'Pau da Lima Med OK'!C117) + COUNTIF('ESPS Med OK'!$C:$C,'Pau da Lima Med OK'!C117) + COUNTIF('LACEM Med OK'!$C:$C,'Pau da Lima Med OK'!C117)</f>
        <v>0</v>
      </c>
    </row>
    <row r="118" spans="1:15" ht="13.5" customHeight="1">
      <c r="A118" s="15" t="s">
        <v>18</v>
      </c>
      <c r="B118" s="61">
        <v>45536</v>
      </c>
      <c r="C118" s="14">
        <v>15086</v>
      </c>
      <c r="D118" s="61">
        <v>45658</v>
      </c>
      <c r="E118" s="61">
        <v>45687</v>
      </c>
      <c r="F118" s="42">
        <f t="shared" si="10"/>
        <v>30</v>
      </c>
      <c r="G118" s="295">
        <v>235</v>
      </c>
      <c r="H118" s="14">
        <v>1</v>
      </c>
      <c r="I118" s="237">
        <f t="shared" si="11"/>
        <v>235</v>
      </c>
      <c r="J118" s="298" t="s">
        <v>298</v>
      </c>
      <c r="K118" s="14">
        <v>67479</v>
      </c>
      <c r="L118" s="1" t="s">
        <v>1063</v>
      </c>
      <c r="O118" s="16">
        <f>COUNTIF('Sede Med Ok'!$C:$C,'Pau da Lima Med OK'!C118) + COUNTIF('Barra Med OK'!$C:$C,'Pau da Lima Med OK'!C118) + COUNTIF('Boca do Rio Med OK'!$C:$C,'Pau da Lima Med OK'!C118) + COUNTIF('Brotas Med OK'!$C:$C,'Pau da Lima Med OK'!C118) + COUNTIF('Cabula Med OK'!$C:$C,'Pau da Lima Med OK'!C118) + COUNTIF('Cajazeiras Med OK'!$C:$C,'Pau da Lima Med OK'!C118) + COUNTIF('CH Med OK'!$C:$C,'Pau da Lima Med OK'!C118) + COUNTIF('Itapagipe Med OK'!$C:$C,'Pau da Lima Med OK'!C118) + COUNTIF('Itapuã Med OK'!$C:$C,'Pau da Lima Med OK'!C118) + COUNTIF('Liberdade Med OK'!$C:$C,'Pau da Lima Med OK'!C118) + COUNTIF('SCV Med OK'!$C:$C,'Pau da Lima Med OK'!C118) + COUNTIF('Subúrbio Med OK'!$C:$C,'Pau da Lima Med OK'!C118) + COUNTIF('DVIS Med OK'!$C:$C,'Pau da Lima Med OK'!C118) + COUNTIF('CR Med OK'!$C:$C,'Pau da Lima Med OK'!C118) + COUNTIF('CCZ Med OK'!$C:$C,'Pau da Lima Med OK'!C118) + COUNTIF('DRCA Med OK'!$C:$C,'Pau da Lima Med OK'!C118) + COUNTIF('SAMU Med OK'!$C:$C,'Pau da Lima Med OK'!C118) + COUNTIF('ESPS Med OK'!$C:$C,'Pau da Lima Med OK'!C118) + COUNTIF('LACEM Med OK'!$C:$C,'Pau da Lima Med OK'!C118)</f>
        <v>0</v>
      </c>
    </row>
    <row r="119" spans="1:15" ht="13.5" customHeight="1">
      <c r="A119" s="15" t="s">
        <v>18</v>
      </c>
      <c r="B119" s="61">
        <v>45536</v>
      </c>
      <c r="C119" s="14">
        <v>15070</v>
      </c>
      <c r="D119" s="61">
        <v>45658</v>
      </c>
      <c r="E119" s="61">
        <v>45687</v>
      </c>
      <c r="F119" s="42">
        <f t="shared" si="10"/>
        <v>30</v>
      </c>
      <c r="G119" s="295">
        <v>235</v>
      </c>
      <c r="H119" s="14">
        <v>1</v>
      </c>
      <c r="I119" s="237">
        <f t="shared" si="11"/>
        <v>235</v>
      </c>
      <c r="J119" s="298" t="s">
        <v>182</v>
      </c>
      <c r="K119" s="14">
        <v>67479</v>
      </c>
      <c r="L119" s="1" t="s">
        <v>1063</v>
      </c>
      <c r="O119" s="16">
        <f>COUNTIF('Sede Med Ok'!$C:$C,'Pau da Lima Med OK'!C119) + COUNTIF('Barra Med OK'!$C:$C,'Pau da Lima Med OK'!C119) + COUNTIF('Boca do Rio Med OK'!$C:$C,'Pau da Lima Med OK'!C119) + COUNTIF('Brotas Med OK'!$C:$C,'Pau da Lima Med OK'!C119) + COUNTIF('Cabula Med OK'!$C:$C,'Pau da Lima Med OK'!C119) + COUNTIF('Cajazeiras Med OK'!$C:$C,'Pau da Lima Med OK'!C119) + COUNTIF('CH Med OK'!$C:$C,'Pau da Lima Med OK'!C119) + COUNTIF('Itapagipe Med OK'!$C:$C,'Pau da Lima Med OK'!C119) + COUNTIF('Itapuã Med OK'!$C:$C,'Pau da Lima Med OK'!C119) + COUNTIF('Liberdade Med OK'!$C:$C,'Pau da Lima Med OK'!C119) + COUNTIF('SCV Med OK'!$C:$C,'Pau da Lima Med OK'!C119) + COUNTIF('Subúrbio Med OK'!$C:$C,'Pau da Lima Med OK'!C119) + COUNTIF('DVIS Med OK'!$C:$C,'Pau da Lima Med OK'!C119) + COUNTIF('CR Med OK'!$C:$C,'Pau da Lima Med OK'!C119) + COUNTIF('CCZ Med OK'!$C:$C,'Pau da Lima Med OK'!C119) + COUNTIF('DRCA Med OK'!$C:$C,'Pau da Lima Med OK'!C119) + COUNTIF('SAMU Med OK'!$C:$C,'Pau da Lima Med OK'!C119) + COUNTIF('ESPS Med OK'!$C:$C,'Pau da Lima Med OK'!C119) + COUNTIF('LACEM Med OK'!$C:$C,'Pau da Lima Med OK'!C119)</f>
        <v>0</v>
      </c>
    </row>
    <row r="120" spans="1:15" ht="13.5" customHeight="1">
      <c r="A120" s="15" t="s">
        <v>18</v>
      </c>
      <c r="B120" s="61">
        <v>45536</v>
      </c>
      <c r="C120" s="14">
        <v>15063</v>
      </c>
      <c r="D120" s="61">
        <v>45658</v>
      </c>
      <c r="E120" s="61">
        <v>45687</v>
      </c>
      <c r="F120" s="42">
        <f t="shared" si="10"/>
        <v>30</v>
      </c>
      <c r="G120" s="295">
        <v>235</v>
      </c>
      <c r="H120" s="14">
        <v>1</v>
      </c>
      <c r="I120" s="237">
        <f t="shared" si="11"/>
        <v>235</v>
      </c>
      <c r="J120" s="298" t="s">
        <v>776</v>
      </c>
      <c r="K120" s="14">
        <v>67479</v>
      </c>
      <c r="L120" s="1" t="s">
        <v>1063</v>
      </c>
      <c r="O120" s="16">
        <f>COUNTIF('Sede Med Ok'!$C:$C,'Pau da Lima Med OK'!C120) + COUNTIF('Barra Med OK'!$C:$C,'Pau da Lima Med OK'!C120) + COUNTIF('Boca do Rio Med OK'!$C:$C,'Pau da Lima Med OK'!C120) + COUNTIF('Brotas Med OK'!$C:$C,'Pau da Lima Med OK'!C120) + COUNTIF('Cabula Med OK'!$C:$C,'Pau da Lima Med OK'!C120) + COUNTIF('Cajazeiras Med OK'!$C:$C,'Pau da Lima Med OK'!C120) + COUNTIF('CH Med OK'!$C:$C,'Pau da Lima Med OK'!C120) + COUNTIF('Itapagipe Med OK'!$C:$C,'Pau da Lima Med OK'!C120) + COUNTIF('Itapuã Med OK'!$C:$C,'Pau da Lima Med OK'!C120) + COUNTIF('Liberdade Med OK'!$C:$C,'Pau da Lima Med OK'!C120) + COUNTIF('SCV Med OK'!$C:$C,'Pau da Lima Med OK'!C120) + COUNTIF('Subúrbio Med OK'!$C:$C,'Pau da Lima Med OK'!C120) + COUNTIF('DVIS Med OK'!$C:$C,'Pau da Lima Med OK'!C120) + COUNTIF('CR Med OK'!$C:$C,'Pau da Lima Med OK'!C120) + COUNTIF('CCZ Med OK'!$C:$C,'Pau da Lima Med OK'!C120) + COUNTIF('DRCA Med OK'!$C:$C,'Pau da Lima Med OK'!C120) + COUNTIF('SAMU Med OK'!$C:$C,'Pau da Lima Med OK'!C120) + COUNTIF('ESPS Med OK'!$C:$C,'Pau da Lima Med OK'!C120) + COUNTIF('LACEM Med OK'!$C:$C,'Pau da Lima Med OK'!C120)</f>
        <v>0</v>
      </c>
    </row>
    <row r="121" spans="1:15" ht="13.5" customHeight="1">
      <c r="A121" s="15" t="s">
        <v>18</v>
      </c>
      <c r="B121" s="61">
        <v>45536</v>
      </c>
      <c r="C121" s="122">
        <v>553</v>
      </c>
      <c r="D121" s="61">
        <v>45658</v>
      </c>
      <c r="E121" s="61">
        <v>45687</v>
      </c>
      <c r="F121" s="42">
        <f t="shared" si="10"/>
        <v>30</v>
      </c>
      <c r="G121" s="295">
        <v>235</v>
      </c>
      <c r="H121" s="14">
        <v>1</v>
      </c>
      <c r="I121" s="237">
        <f t="shared" si="11"/>
        <v>235</v>
      </c>
      <c r="J121" s="298" t="s">
        <v>775</v>
      </c>
      <c r="K121" s="14">
        <v>67479</v>
      </c>
      <c r="L121" s="1" t="s">
        <v>1063</v>
      </c>
      <c r="O121" s="16">
        <f>COUNTIF('Sede Med Ok'!$C:$C,'Pau da Lima Med OK'!C121) + COUNTIF('Barra Med OK'!$C:$C,'Pau da Lima Med OK'!C121) + COUNTIF('Boca do Rio Med OK'!$C:$C,'Pau da Lima Med OK'!C121) + COUNTIF('Brotas Med OK'!$C:$C,'Pau da Lima Med OK'!C121) + COUNTIF('Cabula Med OK'!$C:$C,'Pau da Lima Med OK'!C121) + COUNTIF('Cajazeiras Med OK'!$C:$C,'Pau da Lima Med OK'!C121) + COUNTIF('CH Med OK'!$C:$C,'Pau da Lima Med OK'!C121) + COUNTIF('Itapagipe Med OK'!$C:$C,'Pau da Lima Med OK'!C121) + COUNTIF('Itapuã Med OK'!$C:$C,'Pau da Lima Med OK'!C121) + COUNTIF('Liberdade Med OK'!$C:$C,'Pau da Lima Med OK'!C121) + COUNTIF('SCV Med OK'!$C:$C,'Pau da Lima Med OK'!C121) + COUNTIF('Subúrbio Med OK'!$C:$C,'Pau da Lima Med OK'!C121) + COUNTIF('DVIS Med OK'!$C:$C,'Pau da Lima Med OK'!C121) + COUNTIF('CR Med OK'!$C:$C,'Pau da Lima Med OK'!C121) + COUNTIF('CCZ Med OK'!$C:$C,'Pau da Lima Med OK'!C121) + COUNTIF('DRCA Med OK'!$C:$C,'Pau da Lima Med OK'!C121) + COUNTIF('SAMU Med OK'!$C:$C,'Pau da Lima Med OK'!C121) + COUNTIF('ESPS Med OK'!$C:$C,'Pau da Lima Med OK'!C121) + COUNTIF('LACEM Med OK'!$C:$C,'Pau da Lima Med OK'!C121)</f>
        <v>0</v>
      </c>
    </row>
    <row r="122" spans="1:15" ht="13.5" customHeight="1">
      <c r="A122" s="15" t="s">
        <v>18</v>
      </c>
      <c r="B122" s="61">
        <v>45536</v>
      </c>
      <c r="C122" s="122">
        <v>15053</v>
      </c>
      <c r="D122" s="61">
        <v>45658</v>
      </c>
      <c r="E122" s="61">
        <v>45687</v>
      </c>
      <c r="F122" s="42">
        <f t="shared" si="10"/>
        <v>30</v>
      </c>
      <c r="G122" s="295">
        <v>235</v>
      </c>
      <c r="H122" s="14">
        <v>1</v>
      </c>
      <c r="I122" s="237">
        <f t="shared" si="11"/>
        <v>235</v>
      </c>
      <c r="J122" s="298" t="s">
        <v>774</v>
      </c>
      <c r="K122" s="14">
        <v>67479</v>
      </c>
      <c r="L122" s="1" t="s">
        <v>1063</v>
      </c>
      <c r="O122" s="16">
        <f>COUNTIF('Sede Med Ok'!$C:$C,'Pau da Lima Med OK'!C122) + COUNTIF('Barra Med OK'!$C:$C,'Pau da Lima Med OK'!C122) + COUNTIF('Boca do Rio Med OK'!$C:$C,'Pau da Lima Med OK'!C122) + COUNTIF('Brotas Med OK'!$C:$C,'Pau da Lima Med OK'!C122) + COUNTIF('Cabula Med OK'!$C:$C,'Pau da Lima Med OK'!C122) + COUNTIF('Cajazeiras Med OK'!$C:$C,'Pau da Lima Med OK'!C122) + COUNTIF('CH Med OK'!$C:$C,'Pau da Lima Med OK'!C122) + COUNTIF('Itapagipe Med OK'!$C:$C,'Pau da Lima Med OK'!C122) + COUNTIF('Itapuã Med OK'!$C:$C,'Pau da Lima Med OK'!C122) + COUNTIF('Liberdade Med OK'!$C:$C,'Pau da Lima Med OK'!C122) + COUNTIF('SCV Med OK'!$C:$C,'Pau da Lima Med OK'!C122) + COUNTIF('Subúrbio Med OK'!$C:$C,'Pau da Lima Med OK'!C122) + COUNTIF('DVIS Med OK'!$C:$C,'Pau da Lima Med OK'!C122) + COUNTIF('CR Med OK'!$C:$C,'Pau da Lima Med OK'!C122) + COUNTIF('CCZ Med OK'!$C:$C,'Pau da Lima Med OK'!C122) + COUNTIF('DRCA Med OK'!$C:$C,'Pau da Lima Med OK'!C122) + COUNTIF('SAMU Med OK'!$C:$C,'Pau da Lima Med OK'!C122) + COUNTIF('ESPS Med OK'!$C:$C,'Pau da Lima Med OK'!C122) + COUNTIF('LACEM Med OK'!$C:$C,'Pau da Lima Med OK'!C122)</f>
        <v>0</v>
      </c>
    </row>
    <row r="123" spans="1:15" ht="13.5" customHeight="1">
      <c r="A123" s="15" t="s">
        <v>18</v>
      </c>
      <c r="B123" s="61">
        <v>45536</v>
      </c>
      <c r="C123" s="122">
        <v>15054</v>
      </c>
      <c r="D123" s="61">
        <v>45658</v>
      </c>
      <c r="E123" s="61">
        <v>45687</v>
      </c>
      <c r="F123" s="42">
        <f t="shared" si="10"/>
        <v>30</v>
      </c>
      <c r="G123" s="295">
        <v>235</v>
      </c>
      <c r="H123" s="14">
        <v>1</v>
      </c>
      <c r="I123" s="237">
        <f t="shared" si="11"/>
        <v>235</v>
      </c>
      <c r="J123" s="298" t="s">
        <v>773</v>
      </c>
      <c r="K123" s="14">
        <v>67479</v>
      </c>
      <c r="L123" s="1" t="s">
        <v>1063</v>
      </c>
      <c r="O123" s="16">
        <f>COUNTIF('Sede Med Ok'!$C:$C,'Pau da Lima Med OK'!C123) + COUNTIF('Barra Med OK'!$C:$C,'Pau da Lima Med OK'!C123) + COUNTIF('Boca do Rio Med OK'!$C:$C,'Pau da Lima Med OK'!C123) + COUNTIF('Brotas Med OK'!$C:$C,'Pau da Lima Med OK'!C123) + COUNTIF('Cabula Med OK'!$C:$C,'Pau da Lima Med OK'!C123) + COUNTIF('Cajazeiras Med OK'!$C:$C,'Pau da Lima Med OK'!C123) + COUNTIF('CH Med OK'!$C:$C,'Pau da Lima Med OK'!C123) + COUNTIF('Itapagipe Med OK'!$C:$C,'Pau da Lima Med OK'!C123) + COUNTIF('Itapuã Med OK'!$C:$C,'Pau da Lima Med OK'!C123) + COUNTIF('Liberdade Med OK'!$C:$C,'Pau da Lima Med OK'!C123) + COUNTIF('SCV Med OK'!$C:$C,'Pau da Lima Med OK'!C123) + COUNTIF('Subúrbio Med OK'!$C:$C,'Pau da Lima Med OK'!C123) + COUNTIF('DVIS Med OK'!$C:$C,'Pau da Lima Med OK'!C123) + COUNTIF('CR Med OK'!$C:$C,'Pau da Lima Med OK'!C123) + COUNTIF('CCZ Med OK'!$C:$C,'Pau da Lima Med OK'!C123) + COUNTIF('DRCA Med OK'!$C:$C,'Pau da Lima Med OK'!C123) + COUNTIF('SAMU Med OK'!$C:$C,'Pau da Lima Med OK'!C123) + COUNTIF('ESPS Med OK'!$C:$C,'Pau da Lima Med OK'!C123) + COUNTIF('LACEM Med OK'!$C:$C,'Pau da Lima Med OK'!C123)</f>
        <v>0</v>
      </c>
    </row>
    <row r="124" spans="1:15" ht="13.5" customHeight="1">
      <c r="A124" s="15" t="s">
        <v>18</v>
      </c>
      <c r="B124" s="61">
        <v>45601</v>
      </c>
      <c r="C124" s="122">
        <v>15783</v>
      </c>
      <c r="D124" s="61">
        <v>45658</v>
      </c>
      <c r="E124" s="61">
        <v>45687</v>
      </c>
      <c r="F124" s="42">
        <f t="shared" si="10"/>
        <v>30</v>
      </c>
      <c r="G124" s="295">
        <v>235</v>
      </c>
      <c r="H124" s="14">
        <v>1</v>
      </c>
      <c r="I124" s="237">
        <f t="shared" si="11"/>
        <v>235</v>
      </c>
      <c r="J124" s="298" t="s">
        <v>1100</v>
      </c>
      <c r="K124" s="14">
        <v>71108</v>
      </c>
      <c r="L124" s="1" t="s">
        <v>1063</v>
      </c>
      <c r="O124" s="16">
        <f>COUNTIF('Sede Med Ok'!$C:$C,'Pau da Lima Med OK'!C124) + COUNTIF('Barra Med OK'!$C:$C,'Pau da Lima Med OK'!C124) + COUNTIF('Boca do Rio Med OK'!$C:$C,'Pau da Lima Med OK'!C124) + COUNTIF('Brotas Med OK'!$C:$C,'Pau da Lima Med OK'!C124) + COUNTIF('Cabula Med OK'!$C:$C,'Pau da Lima Med OK'!C124) + COUNTIF('Cajazeiras Med OK'!$C:$C,'Pau da Lima Med OK'!C124) + COUNTIF('CH Med OK'!$C:$C,'Pau da Lima Med OK'!C124) + COUNTIF('Itapagipe Med OK'!$C:$C,'Pau da Lima Med OK'!C124) + COUNTIF('Itapuã Med OK'!$C:$C,'Pau da Lima Med OK'!C124) + COUNTIF('Liberdade Med OK'!$C:$C,'Pau da Lima Med OK'!C124) + COUNTIF('SCV Med OK'!$C:$C,'Pau da Lima Med OK'!C124) + COUNTIF('Subúrbio Med OK'!$C:$C,'Pau da Lima Med OK'!C124) + COUNTIF('DVIS Med OK'!$C:$C,'Pau da Lima Med OK'!C124) + COUNTIF('CR Med OK'!$C:$C,'Pau da Lima Med OK'!C124) + COUNTIF('CCZ Med OK'!$C:$C,'Pau da Lima Med OK'!C124) + COUNTIF('DRCA Med OK'!$C:$C,'Pau da Lima Med OK'!C124) + COUNTIF('SAMU Med OK'!$C:$C,'Pau da Lima Med OK'!C124) + COUNTIF('ESPS Med OK'!$C:$C,'Pau da Lima Med OK'!C124) + COUNTIF('LACEM Med OK'!$C:$C,'Pau da Lima Med OK'!C124)</f>
        <v>0</v>
      </c>
    </row>
    <row r="125" spans="1:15" ht="13.5" customHeight="1">
      <c r="A125" s="15" t="s">
        <v>18</v>
      </c>
      <c r="B125" s="61">
        <v>45536</v>
      </c>
      <c r="C125" s="14">
        <v>15047</v>
      </c>
      <c r="D125" s="61">
        <v>45658</v>
      </c>
      <c r="E125" s="61">
        <v>45687</v>
      </c>
      <c r="F125" s="42">
        <f t="shared" si="10"/>
        <v>30</v>
      </c>
      <c r="G125" s="295">
        <v>235</v>
      </c>
      <c r="H125" s="14">
        <v>1</v>
      </c>
      <c r="I125" s="237">
        <f t="shared" si="11"/>
        <v>235</v>
      </c>
      <c r="J125" s="298" t="s">
        <v>772</v>
      </c>
      <c r="K125" s="14">
        <v>67479</v>
      </c>
      <c r="L125" s="1" t="s">
        <v>1063</v>
      </c>
      <c r="O125" s="16">
        <f>COUNTIF('Sede Med Ok'!$C:$C,'Pau da Lima Med OK'!C125) + COUNTIF('Barra Med OK'!$C:$C,'Pau da Lima Med OK'!C125) + COUNTIF('Boca do Rio Med OK'!$C:$C,'Pau da Lima Med OK'!C125) + COUNTIF('Brotas Med OK'!$C:$C,'Pau da Lima Med OK'!C125) + COUNTIF('Cabula Med OK'!$C:$C,'Pau da Lima Med OK'!C125) + COUNTIF('Cajazeiras Med OK'!$C:$C,'Pau da Lima Med OK'!C125) + COUNTIF('CH Med OK'!$C:$C,'Pau da Lima Med OK'!C125) + COUNTIF('Itapagipe Med OK'!$C:$C,'Pau da Lima Med OK'!C125) + COUNTIF('Itapuã Med OK'!$C:$C,'Pau da Lima Med OK'!C125) + COUNTIF('Liberdade Med OK'!$C:$C,'Pau da Lima Med OK'!C125) + COUNTIF('SCV Med OK'!$C:$C,'Pau da Lima Med OK'!C125) + COUNTIF('Subúrbio Med OK'!$C:$C,'Pau da Lima Med OK'!C125) + COUNTIF('DVIS Med OK'!$C:$C,'Pau da Lima Med OK'!C125) + COUNTIF('CR Med OK'!$C:$C,'Pau da Lima Med OK'!C125) + COUNTIF('CCZ Med OK'!$C:$C,'Pau da Lima Med OK'!C125) + COUNTIF('DRCA Med OK'!$C:$C,'Pau da Lima Med OK'!C125) + COUNTIF('SAMU Med OK'!$C:$C,'Pau da Lima Med OK'!C125) + COUNTIF('ESPS Med OK'!$C:$C,'Pau da Lima Med OK'!C125) + COUNTIF('LACEM Med OK'!$C:$C,'Pau da Lima Med OK'!C125)</f>
        <v>0</v>
      </c>
    </row>
    <row r="126" spans="1:15" ht="13.5" customHeight="1">
      <c r="A126" s="15" t="s">
        <v>18</v>
      </c>
      <c r="B126" s="61">
        <v>45536</v>
      </c>
      <c r="C126" s="14">
        <v>15112</v>
      </c>
      <c r="D126" s="61">
        <v>45658</v>
      </c>
      <c r="E126" s="61">
        <v>45687</v>
      </c>
      <c r="F126" s="42">
        <f t="shared" si="10"/>
        <v>30</v>
      </c>
      <c r="G126" s="295">
        <v>235</v>
      </c>
      <c r="H126" s="14">
        <v>1</v>
      </c>
      <c r="I126" s="237">
        <f t="shared" si="11"/>
        <v>235</v>
      </c>
      <c r="J126" s="298" t="s">
        <v>771</v>
      </c>
      <c r="K126" s="14">
        <v>67479</v>
      </c>
      <c r="O126" s="16">
        <f>COUNTIF('Sede Med Ok'!$C:$C,'Pau da Lima Med OK'!C126) + COUNTIF('Barra Med OK'!$C:$C,'Pau da Lima Med OK'!C126) + COUNTIF('Boca do Rio Med OK'!$C:$C,'Pau da Lima Med OK'!C126) + COUNTIF('Brotas Med OK'!$C:$C,'Pau da Lima Med OK'!C126) + COUNTIF('Cabula Med OK'!$C:$C,'Pau da Lima Med OK'!C126) + COUNTIF('Cajazeiras Med OK'!$C:$C,'Pau da Lima Med OK'!C126) + COUNTIF('CH Med OK'!$C:$C,'Pau da Lima Med OK'!C126) + COUNTIF('Itapagipe Med OK'!$C:$C,'Pau da Lima Med OK'!C126) + COUNTIF('Itapuã Med OK'!$C:$C,'Pau da Lima Med OK'!C126) + COUNTIF('Liberdade Med OK'!$C:$C,'Pau da Lima Med OK'!C126) + COUNTIF('SCV Med OK'!$C:$C,'Pau da Lima Med OK'!C126) + COUNTIF('Subúrbio Med OK'!$C:$C,'Pau da Lima Med OK'!C126) + COUNTIF('DVIS Med OK'!$C:$C,'Pau da Lima Med OK'!C126) + COUNTIF('CR Med OK'!$C:$C,'Pau da Lima Med OK'!C126) + COUNTIF('CCZ Med OK'!$C:$C,'Pau da Lima Med OK'!C126) + COUNTIF('DRCA Med OK'!$C:$C,'Pau da Lima Med OK'!C126) + COUNTIF('SAMU Med OK'!$C:$C,'Pau da Lima Med OK'!C126) + COUNTIF('ESPS Med OK'!$C:$C,'Pau da Lima Med OK'!C126) + COUNTIF('LACEM Med OK'!$C:$C,'Pau da Lima Med OK'!C126)</f>
        <v>0</v>
      </c>
    </row>
    <row r="127" spans="1:15" ht="13.5" customHeight="1">
      <c r="A127" s="15" t="s">
        <v>18</v>
      </c>
      <c r="B127" s="61">
        <v>45536</v>
      </c>
      <c r="C127" s="14">
        <v>555</v>
      </c>
      <c r="D127" s="61">
        <v>45658</v>
      </c>
      <c r="E127" s="61">
        <v>45687</v>
      </c>
      <c r="F127" s="42">
        <f t="shared" si="10"/>
        <v>30</v>
      </c>
      <c r="G127" s="295">
        <v>235</v>
      </c>
      <c r="H127" s="14">
        <v>1</v>
      </c>
      <c r="I127" s="237">
        <f t="shared" si="11"/>
        <v>235</v>
      </c>
      <c r="J127" s="298" t="s">
        <v>112</v>
      </c>
      <c r="K127" s="14"/>
      <c r="O127" s="16">
        <f>COUNTIF('Sede Med Ok'!$C:$C,'Pau da Lima Med OK'!C127) + COUNTIF('Barra Med OK'!$C:$C,'Pau da Lima Med OK'!C127) + COUNTIF('Boca do Rio Med OK'!$C:$C,'Pau da Lima Med OK'!C127) + COUNTIF('Brotas Med OK'!$C:$C,'Pau da Lima Med OK'!C127) + COUNTIF('Cabula Med OK'!$C:$C,'Pau da Lima Med OK'!C127) + COUNTIF('Cajazeiras Med OK'!$C:$C,'Pau da Lima Med OK'!C127) + COUNTIF('CH Med OK'!$C:$C,'Pau da Lima Med OK'!C127) + COUNTIF('Itapagipe Med OK'!$C:$C,'Pau da Lima Med OK'!C127) + COUNTIF('Itapuã Med OK'!$C:$C,'Pau da Lima Med OK'!C127) + COUNTIF('Liberdade Med OK'!$C:$C,'Pau da Lima Med OK'!C127) + COUNTIF('SCV Med OK'!$C:$C,'Pau da Lima Med OK'!C127) + COUNTIF('Subúrbio Med OK'!$C:$C,'Pau da Lima Med OK'!C127) + COUNTIF('DVIS Med OK'!$C:$C,'Pau da Lima Med OK'!C127) + COUNTIF('CR Med OK'!$C:$C,'Pau da Lima Med OK'!C127) + COUNTIF('CCZ Med OK'!$C:$C,'Pau da Lima Med OK'!C127) + COUNTIF('DRCA Med OK'!$C:$C,'Pau da Lima Med OK'!C127) + COUNTIF('SAMU Med OK'!$C:$C,'Pau da Lima Med OK'!C127) + COUNTIF('ESPS Med OK'!$C:$C,'Pau da Lima Med OK'!C127) + COUNTIF('LACEM Med OK'!$C:$C,'Pau da Lima Med OK'!C127)</f>
        <v>0</v>
      </c>
    </row>
    <row r="128" spans="1:15" ht="13.5" customHeight="1">
      <c r="A128" s="15" t="s">
        <v>18</v>
      </c>
      <c r="B128" s="61">
        <v>45536</v>
      </c>
      <c r="C128" s="14">
        <v>12292</v>
      </c>
      <c r="D128" s="61">
        <v>45658</v>
      </c>
      <c r="E128" s="61">
        <v>45687</v>
      </c>
      <c r="F128" s="42">
        <v>30</v>
      </c>
      <c r="G128" s="295">
        <v>235</v>
      </c>
      <c r="H128" s="14">
        <v>1</v>
      </c>
      <c r="I128" s="237">
        <f t="shared" si="11"/>
        <v>235</v>
      </c>
      <c r="J128" s="298" t="s">
        <v>217</v>
      </c>
      <c r="K128" s="14">
        <v>55166</v>
      </c>
      <c r="O128" s="16">
        <f>COUNTIF('Sede Med Ok'!$C:$C,'Pau da Lima Med OK'!C128) + COUNTIF('Barra Med OK'!$C:$C,'Pau da Lima Med OK'!C128) + COUNTIF('Boca do Rio Med OK'!$C:$C,'Pau da Lima Med OK'!C128) + COUNTIF('Brotas Med OK'!$C:$C,'Pau da Lima Med OK'!C128) + COUNTIF('Cabula Med OK'!$C:$C,'Pau da Lima Med OK'!C128) + COUNTIF('Cajazeiras Med OK'!$C:$C,'Pau da Lima Med OK'!C128) + COUNTIF('CH Med OK'!$C:$C,'Pau da Lima Med OK'!C128) + COUNTIF('Itapagipe Med OK'!$C:$C,'Pau da Lima Med OK'!C128) + COUNTIF('Itapuã Med OK'!$C:$C,'Pau da Lima Med OK'!C128) + COUNTIF('Liberdade Med OK'!$C:$C,'Pau da Lima Med OK'!C128) + COUNTIF('SCV Med OK'!$C:$C,'Pau da Lima Med OK'!C128) + COUNTIF('Subúrbio Med OK'!$C:$C,'Pau da Lima Med OK'!C128) + COUNTIF('DVIS Med OK'!$C:$C,'Pau da Lima Med OK'!C128) + COUNTIF('CR Med OK'!$C:$C,'Pau da Lima Med OK'!C128) + COUNTIF('CCZ Med OK'!$C:$C,'Pau da Lima Med OK'!C128) + COUNTIF('DRCA Med OK'!$C:$C,'Pau da Lima Med OK'!C128) + COUNTIF('SAMU Med OK'!$C:$C,'Pau da Lima Med OK'!C128) + COUNTIF('ESPS Med OK'!$C:$C,'Pau da Lima Med OK'!C128) + COUNTIF('LACEM Med OK'!$C:$C,'Pau da Lima Med OK'!C128)</f>
        <v>0</v>
      </c>
    </row>
    <row r="129" spans="1:15" ht="13.5" customHeight="1">
      <c r="A129" s="15"/>
      <c r="B129" s="66"/>
      <c r="C129" s="69"/>
      <c r="D129" s="61"/>
      <c r="E129" s="61"/>
      <c r="F129" s="42"/>
      <c r="G129" s="295"/>
      <c r="H129" s="14"/>
      <c r="I129" s="237"/>
      <c r="J129" s="64"/>
      <c r="K129" s="14"/>
      <c r="O129" s="16">
        <f>COUNTIF('Sede Med Ok'!$C:$C,'Pau da Lima Med OK'!C129) + COUNTIF('Barra Med OK'!$C:$C,'Pau da Lima Med OK'!C129) + COUNTIF('Boca do Rio Med OK'!$C:$C,'Pau da Lima Med OK'!C129) + COUNTIF('Brotas Med OK'!$C:$C,'Pau da Lima Med OK'!C129) + COUNTIF('Cabula Med OK'!$C:$C,'Pau da Lima Med OK'!C129) + COUNTIF('Cajazeiras Med OK'!$C:$C,'Pau da Lima Med OK'!C129) + COUNTIF('CH Med OK'!$C:$C,'Pau da Lima Med OK'!C129) + COUNTIF('Itapagipe Med OK'!$C:$C,'Pau da Lima Med OK'!C129) + COUNTIF('Itapuã Med OK'!$C:$C,'Pau da Lima Med OK'!C129) + COUNTIF('Liberdade Med OK'!$C:$C,'Pau da Lima Med OK'!C129) + COUNTIF('SCV Med OK'!$C:$C,'Pau da Lima Med OK'!C129) + COUNTIF('Subúrbio Med OK'!$C:$C,'Pau da Lima Med OK'!C129) + COUNTIF('DVIS Med OK'!$C:$C,'Pau da Lima Med OK'!C129) + COUNTIF('CR Med OK'!$C:$C,'Pau da Lima Med OK'!C129) + COUNTIF('CCZ Med OK'!$C:$C,'Pau da Lima Med OK'!C129) + COUNTIF('DRCA Med OK'!$C:$C,'Pau da Lima Med OK'!C129) + COUNTIF('SAMU Med OK'!$C:$C,'Pau da Lima Med OK'!C129) + COUNTIF('ESPS Med OK'!$C:$C,'Pau da Lima Med OK'!C129) + COUNTIF('LACEM Med OK'!$C:$C,'Pau da Lima Med OK'!C129)</f>
        <v>0</v>
      </c>
    </row>
    <row r="130" spans="1:15" ht="13.5" customHeight="1">
      <c r="A130" s="38" t="s">
        <v>770</v>
      </c>
      <c r="B130" s="10"/>
      <c r="C130" s="10"/>
      <c r="D130" s="107"/>
      <c r="E130" s="107"/>
      <c r="F130" s="37"/>
      <c r="G130" s="107"/>
      <c r="H130" s="11">
        <f>SUM(H110:H129)</f>
        <v>19</v>
      </c>
      <c r="I130" s="148">
        <f>SUM(I110:I129)</f>
        <v>4111</v>
      </c>
      <c r="J130" s="35"/>
      <c r="K130" s="107"/>
      <c r="O130" s="16">
        <f>COUNTIF('Sede Med Ok'!$C:$C,'Pau da Lima Med OK'!C130) + COUNTIF('Barra Med OK'!$C:$C,'Pau da Lima Med OK'!C130) + COUNTIF('Boca do Rio Med OK'!$C:$C,'Pau da Lima Med OK'!C130) + COUNTIF('Brotas Med OK'!$C:$C,'Pau da Lima Med OK'!C130) + COUNTIF('Cabula Med OK'!$C:$C,'Pau da Lima Med OK'!C130) + COUNTIF('Cajazeiras Med OK'!$C:$C,'Pau da Lima Med OK'!C130) + COUNTIF('CH Med OK'!$C:$C,'Pau da Lima Med OK'!C130) + COUNTIF('Itapagipe Med OK'!$C:$C,'Pau da Lima Med OK'!C130) + COUNTIF('Itapuã Med OK'!$C:$C,'Pau da Lima Med OK'!C130) + COUNTIF('Liberdade Med OK'!$C:$C,'Pau da Lima Med OK'!C130) + COUNTIF('SCV Med OK'!$C:$C,'Pau da Lima Med OK'!C130) + COUNTIF('Subúrbio Med OK'!$C:$C,'Pau da Lima Med OK'!C130) + COUNTIF('DVIS Med OK'!$C:$C,'Pau da Lima Med OK'!C130) + COUNTIF('CR Med OK'!$C:$C,'Pau da Lima Med OK'!C130) + COUNTIF('CCZ Med OK'!$C:$C,'Pau da Lima Med OK'!C130) + COUNTIF('DRCA Med OK'!$C:$C,'Pau da Lima Med OK'!C130) + COUNTIF('SAMU Med OK'!$C:$C,'Pau da Lima Med OK'!C130) + COUNTIF('ESPS Med OK'!$C:$C,'Pau da Lima Med OK'!C130) + COUNTIF('LACEM Med OK'!$C:$C,'Pau da Lima Med OK'!C130)</f>
        <v>0</v>
      </c>
    </row>
    <row r="131" spans="1:15" ht="13.5" customHeight="1">
      <c r="A131" s="29"/>
      <c r="B131" s="32"/>
      <c r="C131" s="32"/>
      <c r="D131" s="70"/>
      <c r="E131" s="70"/>
      <c r="F131" s="34"/>
      <c r="G131" s="70"/>
      <c r="H131" s="32"/>
      <c r="I131" s="31"/>
      <c r="J131" s="30"/>
      <c r="K131" s="70"/>
      <c r="O131" s="16">
        <f>COUNTIF('Sede Med Ok'!$C:$C,'Pau da Lima Med OK'!C131) + COUNTIF('Barra Med OK'!$C:$C,'Pau da Lima Med OK'!C131) + COUNTIF('Boca do Rio Med OK'!$C:$C,'Pau da Lima Med OK'!C131) + COUNTIF('Brotas Med OK'!$C:$C,'Pau da Lima Med OK'!C131) + COUNTIF('Cabula Med OK'!$C:$C,'Pau da Lima Med OK'!C131) + COUNTIF('Cajazeiras Med OK'!$C:$C,'Pau da Lima Med OK'!C131) + COUNTIF('CH Med OK'!$C:$C,'Pau da Lima Med OK'!C131) + COUNTIF('Itapagipe Med OK'!$C:$C,'Pau da Lima Med OK'!C131) + COUNTIF('Itapuã Med OK'!$C:$C,'Pau da Lima Med OK'!C131) + COUNTIF('Liberdade Med OK'!$C:$C,'Pau da Lima Med OK'!C131) + COUNTIF('SCV Med OK'!$C:$C,'Pau da Lima Med OK'!C131) + COUNTIF('Subúrbio Med OK'!$C:$C,'Pau da Lima Med OK'!C131) + COUNTIF('DVIS Med OK'!$C:$C,'Pau da Lima Med OK'!C131) + COUNTIF('CR Med OK'!$C:$C,'Pau da Lima Med OK'!C131) + COUNTIF('CCZ Med OK'!$C:$C,'Pau da Lima Med OK'!C131) + COUNTIF('DRCA Med OK'!$C:$C,'Pau da Lima Med OK'!C131) + COUNTIF('SAMU Med OK'!$C:$C,'Pau da Lima Med OK'!C131) + COUNTIF('ESPS Med OK'!$C:$C,'Pau da Lima Med OK'!C131) + COUNTIF('LACEM Med OK'!$C:$C,'Pau da Lima Med OK'!C131)</f>
        <v>0</v>
      </c>
    </row>
    <row r="132" spans="1:15" ht="13.5" customHeight="1">
      <c r="A132" s="15" t="s">
        <v>18</v>
      </c>
      <c r="B132" s="61">
        <v>45536</v>
      </c>
      <c r="C132" s="51">
        <v>15685</v>
      </c>
      <c r="D132" s="61">
        <v>45658</v>
      </c>
      <c r="E132" s="61">
        <v>45687</v>
      </c>
      <c r="F132" s="42">
        <f>(E132-D132)+1</f>
        <v>30</v>
      </c>
      <c r="G132" s="295">
        <v>235</v>
      </c>
      <c r="H132" s="14">
        <v>1</v>
      </c>
      <c r="I132" s="237">
        <f>G132/30*H132*F132</f>
        <v>235</v>
      </c>
      <c r="J132" s="39" t="s">
        <v>769</v>
      </c>
      <c r="K132" s="51">
        <v>68839</v>
      </c>
      <c r="O132" s="16">
        <f>COUNTIF('Sede Med Ok'!$C:$C,'Pau da Lima Med OK'!C132) + COUNTIF('Barra Med OK'!$C:$C,'Pau da Lima Med OK'!C132) + COUNTIF('Boca do Rio Med OK'!$C:$C,'Pau da Lima Med OK'!C132) + COUNTIF('Brotas Med OK'!$C:$C,'Pau da Lima Med OK'!C132) + COUNTIF('Cabula Med OK'!$C:$C,'Pau da Lima Med OK'!C132) + COUNTIF('Cajazeiras Med OK'!$C:$C,'Pau da Lima Med OK'!C132) + COUNTIF('CH Med OK'!$C:$C,'Pau da Lima Med OK'!C132) + COUNTIF('Itapagipe Med OK'!$C:$C,'Pau da Lima Med OK'!C132) + COUNTIF('Itapuã Med OK'!$C:$C,'Pau da Lima Med OK'!C132) + COUNTIF('Liberdade Med OK'!$C:$C,'Pau da Lima Med OK'!C132) + COUNTIF('SCV Med OK'!$C:$C,'Pau da Lima Med OK'!C132) + COUNTIF('Subúrbio Med OK'!$C:$C,'Pau da Lima Med OK'!C132) + COUNTIF('DVIS Med OK'!$C:$C,'Pau da Lima Med OK'!C132) + COUNTIF('CR Med OK'!$C:$C,'Pau da Lima Med OK'!C132) + COUNTIF('CCZ Med OK'!$C:$C,'Pau da Lima Med OK'!C132) + COUNTIF('DRCA Med OK'!$C:$C,'Pau da Lima Med OK'!C132) + COUNTIF('SAMU Med OK'!$C:$C,'Pau da Lima Med OK'!C132) + COUNTIF('ESPS Med OK'!$C:$C,'Pau da Lima Med OK'!C132) + COUNTIF('LACEM Med OK'!$C:$C,'Pau da Lima Med OK'!C132)</f>
        <v>0</v>
      </c>
    </row>
    <row r="133" spans="1:15" ht="13.5" customHeight="1">
      <c r="A133" s="15" t="s">
        <v>18</v>
      </c>
      <c r="B133" s="61">
        <v>45536</v>
      </c>
      <c r="C133" s="51">
        <v>15686</v>
      </c>
      <c r="D133" s="61">
        <v>45658</v>
      </c>
      <c r="E133" s="61">
        <v>45687</v>
      </c>
      <c r="F133" s="42">
        <f>(E133-D133)+1</f>
        <v>30</v>
      </c>
      <c r="G133" s="295">
        <v>235</v>
      </c>
      <c r="H133" s="14">
        <v>1</v>
      </c>
      <c r="I133" s="237">
        <f>G133/30*H133*F133</f>
        <v>235</v>
      </c>
      <c r="J133" s="39" t="s">
        <v>768</v>
      </c>
      <c r="K133" s="51">
        <v>68839</v>
      </c>
      <c r="O133" s="16">
        <f>COUNTIF('Sede Med Ok'!$C:$C,'Pau da Lima Med OK'!C133) + COUNTIF('Barra Med OK'!$C:$C,'Pau da Lima Med OK'!C133) + COUNTIF('Boca do Rio Med OK'!$C:$C,'Pau da Lima Med OK'!C133) + COUNTIF('Brotas Med OK'!$C:$C,'Pau da Lima Med OK'!C133) + COUNTIF('Cabula Med OK'!$C:$C,'Pau da Lima Med OK'!C133) + COUNTIF('Cajazeiras Med OK'!$C:$C,'Pau da Lima Med OK'!C133) + COUNTIF('CH Med OK'!$C:$C,'Pau da Lima Med OK'!C133) + COUNTIF('Itapagipe Med OK'!$C:$C,'Pau da Lima Med OK'!C133) + COUNTIF('Itapuã Med OK'!$C:$C,'Pau da Lima Med OK'!C133) + COUNTIF('Liberdade Med OK'!$C:$C,'Pau da Lima Med OK'!C133) + COUNTIF('SCV Med OK'!$C:$C,'Pau da Lima Med OK'!C133) + COUNTIF('Subúrbio Med OK'!$C:$C,'Pau da Lima Med OK'!C133) + COUNTIF('DVIS Med OK'!$C:$C,'Pau da Lima Med OK'!C133) + COUNTIF('CR Med OK'!$C:$C,'Pau da Lima Med OK'!C133) + COUNTIF('CCZ Med OK'!$C:$C,'Pau da Lima Med OK'!C133) + COUNTIF('DRCA Med OK'!$C:$C,'Pau da Lima Med OK'!C133) + COUNTIF('SAMU Med OK'!$C:$C,'Pau da Lima Med OK'!C133) + COUNTIF('ESPS Med OK'!$C:$C,'Pau da Lima Med OK'!C133) + COUNTIF('LACEM Med OK'!$C:$C,'Pau da Lima Med OK'!C133)</f>
        <v>0</v>
      </c>
    </row>
    <row r="134" spans="1:15" ht="13.5" customHeight="1">
      <c r="A134" s="15" t="s">
        <v>18</v>
      </c>
      <c r="B134" s="61">
        <v>45536</v>
      </c>
      <c r="C134" s="14">
        <v>15049</v>
      </c>
      <c r="D134" s="61">
        <v>45658</v>
      </c>
      <c r="E134" s="61">
        <v>45687</v>
      </c>
      <c r="F134" s="42">
        <f>(E134-D134)+1</f>
        <v>30</v>
      </c>
      <c r="G134" s="295">
        <v>235</v>
      </c>
      <c r="H134" s="14">
        <v>1</v>
      </c>
      <c r="I134" s="237">
        <f>G134/30*H134*F134</f>
        <v>235</v>
      </c>
      <c r="J134" s="64" t="s">
        <v>459</v>
      </c>
      <c r="K134" s="14">
        <v>67596</v>
      </c>
      <c r="O134" s="16">
        <f>COUNTIF('Sede Med Ok'!$C:$C,'Pau da Lima Med OK'!C134) + COUNTIF('Barra Med OK'!$C:$C,'Pau da Lima Med OK'!C134) + COUNTIF('Boca do Rio Med OK'!$C:$C,'Pau da Lima Med OK'!C134) + COUNTIF('Brotas Med OK'!$C:$C,'Pau da Lima Med OK'!C134) + COUNTIF('Cabula Med OK'!$C:$C,'Pau da Lima Med OK'!C134) + COUNTIF('Cajazeiras Med OK'!$C:$C,'Pau da Lima Med OK'!C134) + COUNTIF('CH Med OK'!$C:$C,'Pau da Lima Med OK'!C134) + COUNTIF('Itapagipe Med OK'!$C:$C,'Pau da Lima Med OK'!C134) + COUNTIF('Itapuã Med OK'!$C:$C,'Pau da Lima Med OK'!C134) + COUNTIF('Liberdade Med OK'!$C:$C,'Pau da Lima Med OK'!C134) + COUNTIF('SCV Med OK'!$C:$C,'Pau da Lima Med OK'!C134) + COUNTIF('Subúrbio Med OK'!$C:$C,'Pau da Lima Med OK'!C134) + COUNTIF('DVIS Med OK'!$C:$C,'Pau da Lima Med OK'!C134) + COUNTIF('CR Med OK'!$C:$C,'Pau da Lima Med OK'!C134) + COUNTIF('CCZ Med OK'!$C:$C,'Pau da Lima Med OK'!C134) + COUNTIF('DRCA Med OK'!$C:$C,'Pau da Lima Med OK'!C134) + COUNTIF('SAMU Med OK'!$C:$C,'Pau da Lima Med OK'!C134) + COUNTIF('ESPS Med OK'!$C:$C,'Pau da Lima Med OK'!C134) + COUNTIF('LACEM Med OK'!$C:$C,'Pau da Lima Med OK'!C134)</f>
        <v>0</v>
      </c>
    </row>
    <row r="135" spans="1:15" ht="13.5" customHeight="1">
      <c r="A135" s="15" t="s">
        <v>18</v>
      </c>
      <c r="B135" s="61">
        <v>45536</v>
      </c>
      <c r="C135" s="14">
        <v>15101</v>
      </c>
      <c r="D135" s="61">
        <v>45658</v>
      </c>
      <c r="E135" s="61">
        <v>45687</v>
      </c>
      <c r="F135" s="42">
        <f>(E135-D135)+1</f>
        <v>30</v>
      </c>
      <c r="G135" s="295">
        <v>235</v>
      </c>
      <c r="H135" s="14">
        <v>1</v>
      </c>
      <c r="I135" s="237">
        <f>G135/30*H135*F135</f>
        <v>235</v>
      </c>
      <c r="J135" s="64" t="s">
        <v>281</v>
      </c>
      <c r="K135" s="14">
        <v>67596</v>
      </c>
      <c r="O135" s="16">
        <f>COUNTIF('Sede Med Ok'!$C:$C,'Pau da Lima Med OK'!C135) + COUNTIF('Barra Med OK'!$C:$C,'Pau da Lima Med OK'!C135) + COUNTIF('Boca do Rio Med OK'!$C:$C,'Pau da Lima Med OK'!C135) + COUNTIF('Brotas Med OK'!$C:$C,'Pau da Lima Med OK'!C135) + COUNTIF('Cabula Med OK'!$C:$C,'Pau da Lima Med OK'!C135) + COUNTIF('Cajazeiras Med OK'!$C:$C,'Pau da Lima Med OK'!C135) + COUNTIF('CH Med OK'!$C:$C,'Pau da Lima Med OK'!C135) + COUNTIF('Itapagipe Med OK'!$C:$C,'Pau da Lima Med OK'!C135) + COUNTIF('Itapuã Med OK'!$C:$C,'Pau da Lima Med OK'!C135) + COUNTIF('Liberdade Med OK'!$C:$C,'Pau da Lima Med OK'!C135) + COUNTIF('SCV Med OK'!$C:$C,'Pau da Lima Med OK'!C135) + COUNTIF('Subúrbio Med OK'!$C:$C,'Pau da Lima Med OK'!C135) + COUNTIF('DVIS Med OK'!$C:$C,'Pau da Lima Med OK'!C135) + COUNTIF('CR Med OK'!$C:$C,'Pau da Lima Med OK'!C135) + COUNTIF('CCZ Med OK'!$C:$C,'Pau da Lima Med OK'!C135) + COUNTIF('DRCA Med OK'!$C:$C,'Pau da Lima Med OK'!C135) + COUNTIF('SAMU Med OK'!$C:$C,'Pau da Lima Med OK'!C135) + COUNTIF('ESPS Med OK'!$C:$C,'Pau da Lima Med OK'!C135) + COUNTIF('LACEM Med OK'!$C:$C,'Pau da Lima Med OK'!C135)</f>
        <v>0</v>
      </c>
    </row>
    <row r="136" spans="1:15" ht="13.5" customHeight="1">
      <c r="A136" s="15"/>
      <c r="B136" s="66"/>
      <c r="C136" s="69"/>
      <c r="D136" s="61"/>
      <c r="E136" s="61"/>
      <c r="F136" s="42"/>
      <c r="G136" s="295"/>
      <c r="H136" s="14"/>
      <c r="I136" s="237"/>
      <c r="J136" s="64"/>
      <c r="K136" s="14"/>
      <c r="O136" s="16">
        <f>COUNTIF('Sede Med Ok'!$C:$C,'Pau da Lima Med OK'!C136) + COUNTIF('Barra Med OK'!$C:$C,'Pau da Lima Med OK'!C136) + COUNTIF('Boca do Rio Med OK'!$C:$C,'Pau da Lima Med OK'!C136) + COUNTIF('Brotas Med OK'!$C:$C,'Pau da Lima Med OK'!C136) + COUNTIF('Cabula Med OK'!$C:$C,'Pau da Lima Med OK'!C136) + COUNTIF('Cajazeiras Med OK'!$C:$C,'Pau da Lima Med OK'!C136) + COUNTIF('CH Med OK'!$C:$C,'Pau da Lima Med OK'!C136) + COUNTIF('Itapagipe Med OK'!$C:$C,'Pau da Lima Med OK'!C136) + COUNTIF('Itapuã Med OK'!$C:$C,'Pau da Lima Med OK'!C136) + COUNTIF('Liberdade Med OK'!$C:$C,'Pau da Lima Med OK'!C136) + COUNTIF('SCV Med OK'!$C:$C,'Pau da Lima Med OK'!C136) + COUNTIF('Subúrbio Med OK'!$C:$C,'Pau da Lima Med OK'!C136) + COUNTIF('DVIS Med OK'!$C:$C,'Pau da Lima Med OK'!C136) + COUNTIF('CR Med OK'!$C:$C,'Pau da Lima Med OK'!C136) + COUNTIF('CCZ Med OK'!$C:$C,'Pau da Lima Med OK'!C136) + COUNTIF('DRCA Med OK'!$C:$C,'Pau da Lima Med OK'!C136) + COUNTIF('SAMU Med OK'!$C:$C,'Pau da Lima Med OK'!C136) + COUNTIF('ESPS Med OK'!$C:$C,'Pau da Lima Med OK'!C136) + COUNTIF('LACEM Med OK'!$C:$C,'Pau da Lima Med OK'!C136)</f>
        <v>0</v>
      </c>
    </row>
    <row r="137" spans="1:15" ht="13.5" customHeight="1">
      <c r="A137" s="38" t="s">
        <v>767</v>
      </c>
      <c r="B137" s="10"/>
      <c r="C137" s="10"/>
      <c r="D137" s="107"/>
      <c r="E137" s="107"/>
      <c r="F137" s="37"/>
      <c r="G137" s="107"/>
      <c r="H137" s="11">
        <f>SUM(H132:H136)</f>
        <v>4</v>
      </c>
      <c r="I137" s="148">
        <f>SUM(I132:I136)</f>
        <v>940</v>
      </c>
      <c r="J137" s="35"/>
      <c r="K137" s="107"/>
      <c r="O137" s="16">
        <f>COUNTIF('Sede Med Ok'!$C:$C,'Pau da Lima Med OK'!C137) + COUNTIF('Barra Med OK'!$C:$C,'Pau da Lima Med OK'!C137) + COUNTIF('Boca do Rio Med OK'!$C:$C,'Pau da Lima Med OK'!C137) + COUNTIF('Brotas Med OK'!$C:$C,'Pau da Lima Med OK'!C137) + COUNTIF('Cabula Med OK'!$C:$C,'Pau da Lima Med OK'!C137) + COUNTIF('Cajazeiras Med OK'!$C:$C,'Pau da Lima Med OK'!C137) + COUNTIF('CH Med OK'!$C:$C,'Pau da Lima Med OK'!C137) + COUNTIF('Itapagipe Med OK'!$C:$C,'Pau da Lima Med OK'!C137) + COUNTIF('Itapuã Med OK'!$C:$C,'Pau da Lima Med OK'!C137) + COUNTIF('Liberdade Med OK'!$C:$C,'Pau da Lima Med OK'!C137) + COUNTIF('SCV Med OK'!$C:$C,'Pau da Lima Med OK'!C137) + COUNTIF('Subúrbio Med OK'!$C:$C,'Pau da Lima Med OK'!C137) + COUNTIF('DVIS Med OK'!$C:$C,'Pau da Lima Med OK'!C137) + COUNTIF('CR Med OK'!$C:$C,'Pau da Lima Med OK'!C137) + COUNTIF('CCZ Med OK'!$C:$C,'Pau da Lima Med OK'!C137) + COUNTIF('DRCA Med OK'!$C:$C,'Pau da Lima Med OK'!C137) + COUNTIF('SAMU Med OK'!$C:$C,'Pau da Lima Med OK'!C137) + COUNTIF('ESPS Med OK'!$C:$C,'Pau da Lima Med OK'!C137) + COUNTIF('LACEM Med OK'!$C:$C,'Pau da Lima Med OK'!C137)</f>
        <v>0</v>
      </c>
    </row>
    <row r="138" spans="1:15" ht="13.5" customHeight="1">
      <c r="A138" s="29"/>
      <c r="B138" s="32"/>
      <c r="C138" s="32"/>
      <c r="D138" s="70"/>
      <c r="E138" s="70"/>
      <c r="F138" s="34"/>
      <c r="G138" s="70"/>
      <c r="H138" s="32"/>
      <c r="I138" s="31"/>
      <c r="J138" s="30"/>
      <c r="K138" s="70"/>
      <c r="O138" s="16">
        <f>COUNTIF('Sede Med Ok'!$C:$C,'Pau da Lima Med OK'!C138) + COUNTIF('Barra Med OK'!$C:$C,'Pau da Lima Med OK'!C138) + COUNTIF('Boca do Rio Med OK'!$C:$C,'Pau da Lima Med OK'!C138) + COUNTIF('Brotas Med OK'!$C:$C,'Pau da Lima Med OK'!C138) + COUNTIF('Cabula Med OK'!$C:$C,'Pau da Lima Med OK'!C138) + COUNTIF('Cajazeiras Med OK'!$C:$C,'Pau da Lima Med OK'!C138) + COUNTIF('CH Med OK'!$C:$C,'Pau da Lima Med OK'!C138) + COUNTIF('Itapagipe Med OK'!$C:$C,'Pau da Lima Med OK'!C138) + COUNTIF('Itapuã Med OK'!$C:$C,'Pau da Lima Med OK'!C138) + COUNTIF('Liberdade Med OK'!$C:$C,'Pau da Lima Med OK'!C138) + COUNTIF('SCV Med OK'!$C:$C,'Pau da Lima Med OK'!C138) + COUNTIF('Subúrbio Med OK'!$C:$C,'Pau da Lima Med OK'!C138) + COUNTIF('DVIS Med OK'!$C:$C,'Pau da Lima Med OK'!C138) + COUNTIF('CR Med OK'!$C:$C,'Pau da Lima Med OK'!C138) + COUNTIF('CCZ Med OK'!$C:$C,'Pau da Lima Med OK'!C138) + COUNTIF('DRCA Med OK'!$C:$C,'Pau da Lima Med OK'!C138) + COUNTIF('SAMU Med OK'!$C:$C,'Pau da Lima Med OK'!C138) + COUNTIF('ESPS Med OK'!$C:$C,'Pau da Lima Med OK'!C138) + COUNTIF('LACEM Med OK'!$C:$C,'Pau da Lima Med OK'!C138)</f>
        <v>0</v>
      </c>
    </row>
    <row r="139" spans="1:15" ht="13.5" customHeight="1">
      <c r="A139" s="15" t="s">
        <v>18</v>
      </c>
      <c r="B139" s="61">
        <v>45536</v>
      </c>
      <c r="C139" s="51">
        <v>15681</v>
      </c>
      <c r="D139" s="61">
        <v>45658</v>
      </c>
      <c r="E139" s="61">
        <v>45687</v>
      </c>
      <c r="F139" s="42">
        <f t="shared" ref="F139:F144" si="12">(E139-D139)+1</f>
        <v>30</v>
      </c>
      <c r="G139" s="295">
        <v>235</v>
      </c>
      <c r="H139" s="14">
        <v>1</v>
      </c>
      <c r="I139" s="297">
        <f t="shared" ref="I139:I144" si="13">G139/30*H139*F139</f>
        <v>235</v>
      </c>
      <c r="J139" s="39" t="s">
        <v>766</v>
      </c>
      <c r="K139" s="51">
        <v>68824</v>
      </c>
      <c r="O139" s="16">
        <f>COUNTIF('Sede Med Ok'!$C:$C,'Pau da Lima Med OK'!C139) + COUNTIF('Barra Med OK'!$C:$C,'Pau da Lima Med OK'!C139) + COUNTIF('Boca do Rio Med OK'!$C:$C,'Pau da Lima Med OK'!C139) + COUNTIF('Brotas Med OK'!$C:$C,'Pau da Lima Med OK'!C139) + COUNTIF('Cabula Med OK'!$C:$C,'Pau da Lima Med OK'!C139) + COUNTIF('Cajazeiras Med OK'!$C:$C,'Pau da Lima Med OK'!C139) + COUNTIF('CH Med OK'!$C:$C,'Pau da Lima Med OK'!C139) + COUNTIF('Itapagipe Med OK'!$C:$C,'Pau da Lima Med OK'!C139) + COUNTIF('Itapuã Med OK'!$C:$C,'Pau da Lima Med OK'!C139) + COUNTIF('Liberdade Med OK'!$C:$C,'Pau da Lima Med OK'!C139) + COUNTIF('SCV Med OK'!$C:$C,'Pau da Lima Med OK'!C139) + COUNTIF('Subúrbio Med OK'!$C:$C,'Pau da Lima Med OK'!C139) + COUNTIF('DVIS Med OK'!$C:$C,'Pau da Lima Med OK'!C139) + COUNTIF('CR Med OK'!$C:$C,'Pau da Lima Med OK'!C139) + COUNTIF('CCZ Med OK'!$C:$C,'Pau da Lima Med OK'!C139) + COUNTIF('DRCA Med OK'!$C:$C,'Pau da Lima Med OK'!C139) + COUNTIF('SAMU Med OK'!$C:$C,'Pau da Lima Med OK'!C139) + COUNTIF('ESPS Med OK'!$C:$C,'Pau da Lima Med OK'!C139) + COUNTIF('LACEM Med OK'!$C:$C,'Pau da Lima Med OK'!C139)</f>
        <v>0</v>
      </c>
    </row>
    <row r="140" spans="1:15" ht="13.5" customHeight="1">
      <c r="A140" s="15" t="s">
        <v>18</v>
      </c>
      <c r="B140" s="61">
        <v>45536</v>
      </c>
      <c r="C140" s="51">
        <v>15679</v>
      </c>
      <c r="D140" s="61">
        <v>45658</v>
      </c>
      <c r="E140" s="61">
        <v>45687</v>
      </c>
      <c r="F140" s="42">
        <f t="shared" si="12"/>
        <v>30</v>
      </c>
      <c r="G140" s="295">
        <v>235</v>
      </c>
      <c r="H140" s="14">
        <v>1</v>
      </c>
      <c r="I140" s="297">
        <f t="shared" si="13"/>
        <v>235</v>
      </c>
      <c r="J140" s="39" t="s">
        <v>765</v>
      </c>
      <c r="K140" s="51">
        <v>68824</v>
      </c>
      <c r="O140" s="16">
        <f>COUNTIF('Sede Med Ok'!$C:$C,'Pau da Lima Med OK'!C140) + COUNTIF('Barra Med OK'!$C:$C,'Pau da Lima Med OK'!C140) + COUNTIF('Boca do Rio Med OK'!$C:$C,'Pau da Lima Med OK'!C140) + COUNTIF('Brotas Med OK'!$C:$C,'Pau da Lima Med OK'!C140) + COUNTIF('Cabula Med OK'!$C:$C,'Pau da Lima Med OK'!C140) + COUNTIF('Cajazeiras Med OK'!$C:$C,'Pau da Lima Med OK'!C140) + COUNTIF('CH Med OK'!$C:$C,'Pau da Lima Med OK'!C140) + COUNTIF('Itapagipe Med OK'!$C:$C,'Pau da Lima Med OK'!C140) + COUNTIF('Itapuã Med OK'!$C:$C,'Pau da Lima Med OK'!C140) + COUNTIF('Liberdade Med OK'!$C:$C,'Pau da Lima Med OK'!C140) + COUNTIF('SCV Med OK'!$C:$C,'Pau da Lima Med OK'!C140) + COUNTIF('Subúrbio Med OK'!$C:$C,'Pau da Lima Med OK'!C140) + COUNTIF('DVIS Med OK'!$C:$C,'Pau da Lima Med OK'!C140) + COUNTIF('CR Med OK'!$C:$C,'Pau da Lima Med OK'!C140) + COUNTIF('CCZ Med OK'!$C:$C,'Pau da Lima Med OK'!C140) + COUNTIF('DRCA Med OK'!$C:$C,'Pau da Lima Med OK'!C140) + COUNTIF('SAMU Med OK'!$C:$C,'Pau da Lima Med OK'!C140) + COUNTIF('ESPS Med OK'!$C:$C,'Pau da Lima Med OK'!C140) + COUNTIF('LACEM Med OK'!$C:$C,'Pau da Lima Med OK'!C140)</f>
        <v>0</v>
      </c>
    </row>
    <row r="141" spans="1:15" ht="13.5" customHeight="1">
      <c r="A141" s="15" t="s">
        <v>18</v>
      </c>
      <c r="B141" s="61">
        <v>45536</v>
      </c>
      <c r="C141" s="51">
        <v>15505</v>
      </c>
      <c r="D141" s="61">
        <v>45658</v>
      </c>
      <c r="E141" s="61">
        <v>45687</v>
      </c>
      <c r="F141" s="42">
        <f t="shared" si="12"/>
        <v>30</v>
      </c>
      <c r="G141" s="295">
        <v>235</v>
      </c>
      <c r="H141" s="14">
        <v>1</v>
      </c>
      <c r="I141" s="297">
        <f t="shared" si="13"/>
        <v>235</v>
      </c>
      <c r="J141" s="39" t="s">
        <v>764</v>
      </c>
      <c r="K141" s="51">
        <v>68824</v>
      </c>
      <c r="O141" s="16">
        <f>COUNTIF('Sede Med Ok'!$C:$C,'Pau da Lima Med OK'!C141) + COUNTIF('Barra Med OK'!$C:$C,'Pau da Lima Med OK'!C141) + COUNTIF('Boca do Rio Med OK'!$C:$C,'Pau da Lima Med OK'!C141) + COUNTIF('Brotas Med OK'!$C:$C,'Pau da Lima Med OK'!C141) + COUNTIF('Cabula Med OK'!$C:$C,'Pau da Lima Med OK'!C141) + COUNTIF('Cajazeiras Med OK'!$C:$C,'Pau da Lima Med OK'!C141) + COUNTIF('CH Med OK'!$C:$C,'Pau da Lima Med OK'!C141) + COUNTIF('Itapagipe Med OK'!$C:$C,'Pau da Lima Med OK'!C141) + COUNTIF('Itapuã Med OK'!$C:$C,'Pau da Lima Med OK'!C141) + COUNTIF('Liberdade Med OK'!$C:$C,'Pau da Lima Med OK'!C141) + COUNTIF('SCV Med OK'!$C:$C,'Pau da Lima Med OK'!C141) + COUNTIF('Subúrbio Med OK'!$C:$C,'Pau da Lima Med OK'!C141) + COUNTIF('DVIS Med OK'!$C:$C,'Pau da Lima Med OK'!C141) + COUNTIF('CR Med OK'!$C:$C,'Pau da Lima Med OK'!C141) + COUNTIF('CCZ Med OK'!$C:$C,'Pau da Lima Med OK'!C141) + COUNTIF('DRCA Med OK'!$C:$C,'Pau da Lima Med OK'!C141) + COUNTIF('SAMU Med OK'!$C:$C,'Pau da Lima Med OK'!C141) + COUNTIF('ESPS Med OK'!$C:$C,'Pau da Lima Med OK'!C141) + COUNTIF('LACEM Med OK'!$C:$C,'Pau da Lima Med OK'!C141)</f>
        <v>0</v>
      </c>
    </row>
    <row r="142" spans="1:15" ht="13.5" customHeight="1">
      <c r="A142" s="15" t="s">
        <v>18</v>
      </c>
      <c r="B142" s="61">
        <v>45536</v>
      </c>
      <c r="C142" s="14">
        <v>15450</v>
      </c>
      <c r="D142" s="61">
        <v>45658</v>
      </c>
      <c r="E142" s="61">
        <v>45687</v>
      </c>
      <c r="F142" s="42">
        <f t="shared" si="12"/>
        <v>30</v>
      </c>
      <c r="G142" s="295">
        <v>235</v>
      </c>
      <c r="H142" s="14">
        <v>1</v>
      </c>
      <c r="I142" s="297">
        <f t="shared" si="13"/>
        <v>235</v>
      </c>
      <c r="J142" s="298" t="s">
        <v>272</v>
      </c>
      <c r="K142" s="63">
        <v>67704</v>
      </c>
      <c r="O142" s="16">
        <f>COUNTIF('Sede Med Ok'!$C:$C,'Pau da Lima Med OK'!C142) + COUNTIF('Barra Med OK'!$C:$C,'Pau da Lima Med OK'!C142) + COUNTIF('Boca do Rio Med OK'!$C:$C,'Pau da Lima Med OK'!C142) + COUNTIF('Brotas Med OK'!$C:$C,'Pau da Lima Med OK'!C142) + COUNTIF('Cabula Med OK'!$C:$C,'Pau da Lima Med OK'!C142) + COUNTIF('Cajazeiras Med OK'!$C:$C,'Pau da Lima Med OK'!C142) + COUNTIF('CH Med OK'!$C:$C,'Pau da Lima Med OK'!C142) + COUNTIF('Itapagipe Med OK'!$C:$C,'Pau da Lima Med OK'!C142) + COUNTIF('Itapuã Med OK'!$C:$C,'Pau da Lima Med OK'!C142) + COUNTIF('Liberdade Med OK'!$C:$C,'Pau da Lima Med OK'!C142) + COUNTIF('SCV Med OK'!$C:$C,'Pau da Lima Med OK'!C142) + COUNTIF('Subúrbio Med OK'!$C:$C,'Pau da Lima Med OK'!C142) + COUNTIF('DVIS Med OK'!$C:$C,'Pau da Lima Med OK'!C142) + COUNTIF('CR Med OK'!$C:$C,'Pau da Lima Med OK'!C142) + COUNTIF('CCZ Med OK'!$C:$C,'Pau da Lima Med OK'!C142) + COUNTIF('DRCA Med OK'!$C:$C,'Pau da Lima Med OK'!C142) + COUNTIF('SAMU Med OK'!$C:$C,'Pau da Lima Med OK'!C142) + COUNTIF('ESPS Med OK'!$C:$C,'Pau da Lima Med OK'!C142) + COUNTIF('LACEM Med OK'!$C:$C,'Pau da Lima Med OK'!C142)</f>
        <v>0</v>
      </c>
    </row>
    <row r="143" spans="1:15" ht="13.5" customHeight="1">
      <c r="A143" s="15" t="s">
        <v>18</v>
      </c>
      <c r="B143" s="61">
        <v>45536</v>
      </c>
      <c r="C143" s="14">
        <v>15680</v>
      </c>
      <c r="D143" s="61">
        <v>45658</v>
      </c>
      <c r="E143" s="61">
        <v>45687</v>
      </c>
      <c r="F143" s="42">
        <f t="shared" si="12"/>
        <v>30</v>
      </c>
      <c r="G143" s="295">
        <v>235</v>
      </c>
      <c r="H143" s="14">
        <v>1</v>
      </c>
      <c r="I143" s="297">
        <f t="shared" si="13"/>
        <v>235</v>
      </c>
      <c r="J143" s="298" t="s">
        <v>274</v>
      </c>
      <c r="K143" s="63">
        <v>68736</v>
      </c>
      <c r="O143" s="16">
        <f>COUNTIF('Sede Med Ok'!$C:$C,'Pau da Lima Med OK'!C143) + COUNTIF('Barra Med OK'!$C:$C,'Pau da Lima Med OK'!C143) + COUNTIF('Boca do Rio Med OK'!$C:$C,'Pau da Lima Med OK'!C143) + COUNTIF('Brotas Med OK'!$C:$C,'Pau da Lima Med OK'!C143) + COUNTIF('Cabula Med OK'!$C:$C,'Pau da Lima Med OK'!C143) + COUNTIF('Cajazeiras Med OK'!$C:$C,'Pau da Lima Med OK'!C143) + COUNTIF('CH Med OK'!$C:$C,'Pau da Lima Med OK'!C143) + COUNTIF('Itapagipe Med OK'!$C:$C,'Pau da Lima Med OK'!C143) + COUNTIF('Itapuã Med OK'!$C:$C,'Pau da Lima Med OK'!C143) + COUNTIF('Liberdade Med OK'!$C:$C,'Pau da Lima Med OK'!C143) + COUNTIF('SCV Med OK'!$C:$C,'Pau da Lima Med OK'!C143) + COUNTIF('Subúrbio Med OK'!$C:$C,'Pau da Lima Med OK'!C143) + COUNTIF('DVIS Med OK'!$C:$C,'Pau da Lima Med OK'!C143) + COUNTIF('CR Med OK'!$C:$C,'Pau da Lima Med OK'!C143) + COUNTIF('CCZ Med OK'!$C:$C,'Pau da Lima Med OK'!C143) + COUNTIF('DRCA Med OK'!$C:$C,'Pau da Lima Med OK'!C143) + COUNTIF('SAMU Med OK'!$C:$C,'Pau da Lima Med OK'!C143) + COUNTIF('ESPS Med OK'!$C:$C,'Pau da Lima Med OK'!C143) + COUNTIF('LACEM Med OK'!$C:$C,'Pau da Lima Med OK'!C143)</f>
        <v>0</v>
      </c>
    </row>
    <row r="144" spans="1:15" ht="13.5" customHeight="1">
      <c r="A144" s="15" t="s">
        <v>18</v>
      </c>
      <c r="B144" s="61">
        <v>45536</v>
      </c>
      <c r="C144" s="14">
        <v>14591</v>
      </c>
      <c r="D144" s="61">
        <v>45658</v>
      </c>
      <c r="E144" s="61">
        <v>45687</v>
      </c>
      <c r="F144" s="42">
        <f t="shared" si="12"/>
        <v>30</v>
      </c>
      <c r="G144" s="295">
        <v>235</v>
      </c>
      <c r="H144" s="14">
        <v>1</v>
      </c>
      <c r="I144" s="297">
        <f t="shared" si="13"/>
        <v>235</v>
      </c>
      <c r="J144" s="298" t="s">
        <v>308</v>
      </c>
      <c r="K144" s="63">
        <v>68234</v>
      </c>
      <c r="O144" s="16">
        <f>COUNTIF('Sede Med Ok'!$C:$C,'Pau da Lima Med OK'!C144) + COUNTIF('Barra Med OK'!$C:$C,'Pau da Lima Med OK'!C144) + COUNTIF('Boca do Rio Med OK'!$C:$C,'Pau da Lima Med OK'!C144) + COUNTIF('Brotas Med OK'!$C:$C,'Pau da Lima Med OK'!C144) + COUNTIF('Cabula Med OK'!$C:$C,'Pau da Lima Med OK'!C144) + COUNTIF('Cajazeiras Med OK'!$C:$C,'Pau da Lima Med OK'!C144) + COUNTIF('CH Med OK'!$C:$C,'Pau da Lima Med OK'!C144) + COUNTIF('Itapagipe Med OK'!$C:$C,'Pau da Lima Med OK'!C144) + COUNTIF('Itapuã Med OK'!$C:$C,'Pau da Lima Med OK'!C144) + COUNTIF('Liberdade Med OK'!$C:$C,'Pau da Lima Med OK'!C144) + COUNTIF('SCV Med OK'!$C:$C,'Pau da Lima Med OK'!C144) + COUNTIF('Subúrbio Med OK'!$C:$C,'Pau da Lima Med OK'!C144) + COUNTIF('DVIS Med OK'!$C:$C,'Pau da Lima Med OK'!C144) + COUNTIF('CR Med OK'!$C:$C,'Pau da Lima Med OK'!C144) + COUNTIF('CCZ Med OK'!$C:$C,'Pau da Lima Med OK'!C144) + COUNTIF('DRCA Med OK'!$C:$C,'Pau da Lima Med OK'!C144) + COUNTIF('SAMU Med OK'!$C:$C,'Pau da Lima Med OK'!C144) + COUNTIF('ESPS Med OK'!$C:$C,'Pau da Lima Med OK'!C144) + COUNTIF('LACEM Med OK'!$C:$C,'Pau da Lima Med OK'!C144)</f>
        <v>0</v>
      </c>
    </row>
    <row r="145" spans="1:15" ht="13.5" customHeight="1">
      <c r="A145" s="15"/>
      <c r="B145" s="66"/>
      <c r="C145" s="69"/>
      <c r="D145" s="61"/>
      <c r="E145" s="61"/>
      <c r="F145" s="42"/>
      <c r="G145" s="295"/>
      <c r="H145" s="14"/>
      <c r="I145" s="237"/>
      <c r="J145" s="184"/>
      <c r="K145" s="14"/>
      <c r="O145" s="16">
        <f>COUNTIF('Sede Med Ok'!$C:$C,'Pau da Lima Med OK'!C145) + COUNTIF('Barra Med OK'!$C:$C,'Pau da Lima Med OK'!C145) + COUNTIF('Boca do Rio Med OK'!$C:$C,'Pau da Lima Med OK'!C145) + COUNTIF('Brotas Med OK'!$C:$C,'Pau da Lima Med OK'!C145) + COUNTIF('Cabula Med OK'!$C:$C,'Pau da Lima Med OK'!C145) + COUNTIF('Cajazeiras Med OK'!$C:$C,'Pau da Lima Med OK'!C145) + COUNTIF('CH Med OK'!$C:$C,'Pau da Lima Med OK'!C145) + COUNTIF('Itapagipe Med OK'!$C:$C,'Pau da Lima Med OK'!C145) + COUNTIF('Itapuã Med OK'!$C:$C,'Pau da Lima Med OK'!C145) + COUNTIF('Liberdade Med OK'!$C:$C,'Pau da Lima Med OK'!C145) + COUNTIF('SCV Med OK'!$C:$C,'Pau da Lima Med OK'!C145) + COUNTIF('Subúrbio Med OK'!$C:$C,'Pau da Lima Med OK'!C145) + COUNTIF('DVIS Med OK'!$C:$C,'Pau da Lima Med OK'!C145) + COUNTIF('CR Med OK'!$C:$C,'Pau da Lima Med OK'!C145) + COUNTIF('CCZ Med OK'!$C:$C,'Pau da Lima Med OK'!C145) + COUNTIF('DRCA Med OK'!$C:$C,'Pau da Lima Med OK'!C145) + COUNTIF('SAMU Med OK'!$C:$C,'Pau da Lima Med OK'!C145) + COUNTIF('ESPS Med OK'!$C:$C,'Pau da Lima Med OK'!C145) + COUNTIF('LACEM Med OK'!$C:$C,'Pau da Lima Med OK'!C145)</f>
        <v>0</v>
      </c>
    </row>
    <row r="146" spans="1:15" ht="13.5" customHeight="1">
      <c r="A146" s="38" t="s">
        <v>763</v>
      </c>
      <c r="B146" s="10"/>
      <c r="C146" s="10"/>
      <c r="D146" s="107"/>
      <c r="E146" s="107"/>
      <c r="F146" s="37"/>
      <c r="G146" s="107"/>
      <c r="H146" s="11">
        <f>SUM(H139:H145)</f>
        <v>6</v>
      </c>
      <c r="I146" s="148">
        <f>SUM(I139:I145)</f>
        <v>1410</v>
      </c>
      <c r="J146" s="35"/>
      <c r="K146" s="107"/>
      <c r="O146" s="16">
        <f>COUNTIF('Sede Med Ok'!$C:$C,'Pau da Lima Med OK'!C146) + COUNTIF('Barra Med OK'!$C:$C,'Pau da Lima Med OK'!C146) + COUNTIF('Boca do Rio Med OK'!$C:$C,'Pau da Lima Med OK'!C146) + COUNTIF('Brotas Med OK'!$C:$C,'Pau da Lima Med OK'!C146) + COUNTIF('Cabula Med OK'!$C:$C,'Pau da Lima Med OK'!C146) + COUNTIF('Cajazeiras Med OK'!$C:$C,'Pau da Lima Med OK'!C146) + COUNTIF('CH Med OK'!$C:$C,'Pau da Lima Med OK'!C146) + COUNTIF('Itapagipe Med OK'!$C:$C,'Pau da Lima Med OK'!C146) + COUNTIF('Itapuã Med OK'!$C:$C,'Pau da Lima Med OK'!C146) + COUNTIF('Liberdade Med OK'!$C:$C,'Pau da Lima Med OK'!C146) + COUNTIF('SCV Med OK'!$C:$C,'Pau da Lima Med OK'!C146) + COUNTIF('Subúrbio Med OK'!$C:$C,'Pau da Lima Med OK'!C146) + COUNTIF('DVIS Med OK'!$C:$C,'Pau da Lima Med OK'!C146) + COUNTIF('CR Med OK'!$C:$C,'Pau da Lima Med OK'!C146) + COUNTIF('CCZ Med OK'!$C:$C,'Pau da Lima Med OK'!C146) + COUNTIF('DRCA Med OK'!$C:$C,'Pau da Lima Med OK'!C146) + COUNTIF('SAMU Med OK'!$C:$C,'Pau da Lima Med OK'!C146) + COUNTIF('ESPS Med OK'!$C:$C,'Pau da Lima Med OK'!C146) + COUNTIF('LACEM Med OK'!$C:$C,'Pau da Lima Med OK'!C146)</f>
        <v>0</v>
      </c>
    </row>
    <row r="147" spans="1:15" ht="13.5" customHeight="1">
      <c r="A147" s="29"/>
      <c r="B147" s="32"/>
      <c r="C147" s="32"/>
      <c r="D147" s="70"/>
      <c r="E147" s="70"/>
      <c r="F147" s="34"/>
      <c r="G147" s="70"/>
      <c r="H147" s="32"/>
      <c r="I147" s="31"/>
      <c r="J147" s="30"/>
      <c r="K147" s="70"/>
      <c r="O147" s="16">
        <f>COUNTIF('Sede Med Ok'!$C:$C,'Pau da Lima Med OK'!C147) + COUNTIF('Barra Med OK'!$C:$C,'Pau da Lima Med OK'!C147) + COUNTIF('Boca do Rio Med OK'!$C:$C,'Pau da Lima Med OK'!C147) + COUNTIF('Brotas Med OK'!$C:$C,'Pau da Lima Med OK'!C147) + COUNTIF('Cabula Med OK'!$C:$C,'Pau da Lima Med OK'!C147) + COUNTIF('Cajazeiras Med OK'!$C:$C,'Pau da Lima Med OK'!C147) + COUNTIF('CH Med OK'!$C:$C,'Pau da Lima Med OK'!C147) + COUNTIF('Itapagipe Med OK'!$C:$C,'Pau da Lima Med OK'!C147) + COUNTIF('Itapuã Med OK'!$C:$C,'Pau da Lima Med OK'!C147) + COUNTIF('Liberdade Med OK'!$C:$C,'Pau da Lima Med OK'!C147) + COUNTIF('SCV Med OK'!$C:$C,'Pau da Lima Med OK'!C147) + COUNTIF('Subúrbio Med OK'!$C:$C,'Pau da Lima Med OK'!C147) + COUNTIF('DVIS Med OK'!$C:$C,'Pau da Lima Med OK'!C147) + COUNTIF('CR Med OK'!$C:$C,'Pau da Lima Med OK'!C147) + COUNTIF('CCZ Med OK'!$C:$C,'Pau da Lima Med OK'!C147) + COUNTIF('DRCA Med OK'!$C:$C,'Pau da Lima Med OK'!C147) + COUNTIF('SAMU Med OK'!$C:$C,'Pau da Lima Med OK'!C147) + COUNTIF('ESPS Med OK'!$C:$C,'Pau da Lima Med OK'!C147) + COUNTIF('LACEM Med OK'!$C:$C,'Pau da Lima Med OK'!C147)</f>
        <v>0</v>
      </c>
    </row>
    <row r="148" spans="1:15" ht="13.5" customHeight="1">
      <c r="A148" s="15" t="s">
        <v>18</v>
      </c>
      <c r="B148" s="61">
        <v>45679</v>
      </c>
      <c r="C148" s="104">
        <v>17266</v>
      </c>
      <c r="D148" s="61">
        <v>45679</v>
      </c>
      <c r="E148" s="61">
        <v>45687</v>
      </c>
      <c r="F148" s="42">
        <f t="shared" ref="F148:F157" si="14">(E148-D148)+1</f>
        <v>9</v>
      </c>
      <c r="G148" s="295">
        <v>235</v>
      </c>
      <c r="H148" s="465">
        <v>1</v>
      </c>
      <c r="I148" s="297">
        <f t="shared" ref="I148:I157" si="15">G148/30*H148*F148</f>
        <v>70.5</v>
      </c>
      <c r="J148" s="39" t="s">
        <v>216</v>
      </c>
      <c r="K148" s="51">
        <v>74701</v>
      </c>
      <c r="L148" s="1" t="s">
        <v>1109</v>
      </c>
      <c r="O148" s="466">
        <f>COUNTIF('Sede Med Ok'!$C:$C,'Pau da Lima Med OK'!C148) + COUNTIF('Barra Med OK'!$C:$C,'Pau da Lima Med OK'!C148) + COUNTIF('Boca do Rio Med OK'!$C:$C,'Pau da Lima Med OK'!C148) + COUNTIF('Brotas Med OK'!$C:$C,'Pau da Lima Med OK'!C148) + COUNTIF('Cabula Med OK'!$C:$C,'Pau da Lima Med OK'!C148) + COUNTIF('Cajazeiras Med OK'!$C:$C,'Pau da Lima Med OK'!C148) + COUNTIF('CH Med OK'!$C:$C,'Pau da Lima Med OK'!C148) + COUNTIF('Itapagipe Med OK'!$C:$C,'Pau da Lima Med OK'!C148) + COUNTIF('Itapuã Med OK'!$C:$C,'Pau da Lima Med OK'!C148) + COUNTIF('Liberdade Med OK'!$C:$C,'Pau da Lima Med OK'!C148) + COUNTIF('SCV Med OK'!$C:$C,'Pau da Lima Med OK'!C148) + COUNTIF('Subúrbio Med OK'!$C:$C,'Pau da Lima Med OK'!C148) + COUNTIF('DVIS Med OK'!$C:$C,'Pau da Lima Med OK'!C148) + COUNTIF('CR Med OK'!$C:$C,'Pau da Lima Med OK'!C148) + COUNTIF('CCZ Med OK'!$C:$C,'Pau da Lima Med OK'!C148) + COUNTIF('DRCA Med OK'!$C:$C,'Pau da Lima Med OK'!C148) + COUNTIF('SAMU Med OK'!$C:$C,'Pau da Lima Med OK'!C148) + COUNTIF('ESPS Med OK'!$C:$C,'Pau da Lima Med OK'!C148) + COUNTIF('LACEM Med OK'!$C:$C,'Pau da Lima Med OK'!C148)</f>
        <v>0</v>
      </c>
    </row>
    <row r="149" spans="1:15" ht="13.5" customHeight="1">
      <c r="A149" s="15" t="s">
        <v>18</v>
      </c>
      <c r="B149" s="61">
        <v>45679</v>
      </c>
      <c r="C149" s="104">
        <v>15790</v>
      </c>
      <c r="D149" s="61">
        <v>45679</v>
      </c>
      <c r="E149" s="61">
        <v>45687</v>
      </c>
      <c r="F149" s="42">
        <f t="shared" si="14"/>
        <v>9</v>
      </c>
      <c r="G149" s="295">
        <v>235</v>
      </c>
      <c r="H149" s="465">
        <v>1</v>
      </c>
      <c r="I149" s="297">
        <f t="shared" si="15"/>
        <v>70.5</v>
      </c>
      <c r="J149" s="39" t="s">
        <v>297</v>
      </c>
      <c r="K149" s="51">
        <v>74701</v>
      </c>
      <c r="L149" s="1" t="s">
        <v>1067</v>
      </c>
      <c r="O149" s="466">
        <f>COUNTIF('Sede Med Ok'!$C:$C,'Pau da Lima Med OK'!C149) + COUNTIF('Barra Med OK'!$C:$C,'Pau da Lima Med OK'!C149) + COUNTIF('Boca do Rio Med OK'!$C:$C,'Pau da Lima Med OK'!C149) + COUNTIF('Brotas Med OK'!$C:$C,'Pau da Lima Med OK'!C149) + COUNTIF('Cabula Med OK'!$C:$C,'Pau da Lima Med OK'!C149) + COUNTIF('Cajazeiras Med OK'!$C:$C,'Pau da Lima Med OK'!C149) + COUNTIF('CH Med OK'!$C:$C,'Pau da Lima Med OK'!C149) + COUNTIF('Itapagipe Med OK'!$C:$C,'Pau da Lima Med OK'!C149) + COUNTIF('Itapuã Med OK'!$C:$C,'Pau da Lima Med OK'!C149) + COUNTIF('Liberdade Med OK'!$C:$C,'Pau da Lima Med OK'!C149) + COUNTIF('SCV Med OK'!$C:$C,'Pau da Lima Med OK'!C149) + COUNTIF('Subúrbio Med OK'!$C:$C,'Pau da Lima Med OK'!C149) + COUNTIF('DVIS Med OK'!$C:$C,'Pau da Lima Med OK'!C149) + COUNTIF('CR Med OK'!$C:$C,'Pau da Lima Med OK'!C149) + COUNTIF('CCZ Med OK'!$C:$C,'Pau da Lima Med OK'!C149) + COUNTIF('DRCA Med OK'!$C:$C,'Pau da Lima Med OK'!C149) + COUNTIF('SAMU Med OK'!$C:$C,'Pau da Lima Med OK'!C149) + COUNTIF('ESPS Med OK'!$C:$C,'Pau da Lima Med OK'!C149) + COUNTIF('LACEM Med OK'!$C:$C,'Pau da Lima Med OK'!C149)</f>
        <v>0</v>
      </c>
    </row>
    <row r="150" spans="1:15" ht="13.5" customHeight="1">
      <c r="A150" s="15" t="s">
        <v>18</v>
      </c>
      <c r="B150" s="61">
        <v>45536</v>
      </c>
      <c r="C150" s="14">
        <v>15452</v>
      </c>
      <c r="D150" s="61">
        <v>45658</v>
      </c>
      <c r="E150" s="61">
        <v>45687</v>
      </c>
      <c r="F150" s="42">
        <f t="shared" si="14"/>
        <v>30</v>
      </c>
      <c r="G150" s="295">
        <v>235</v>
      </c>
      <c r="H150" s="14">
        <v>1</v>
      </c>
      <c r="I150" s="297">
        <f t="shared" si="15"/>
        <v>235</v>
      </c>
      <c r="J150" s="298" t="s">
        <v>182</v>
      </c>
      <c r="K150" s="51">
        <v>67708</v>
      </c>
      <c r="O150" s="16">
        <f>COUNTIF('Sede Med Ok'!$C:$C,'Pau da Lima Med OK'!C150) + COUNTIF('Barra Med OK'!$C:$C,'Pau da Lima Med OK'!C150) + COUNTIF('Boca do Rio Med OK'!$C:$C,'Pau da Lima Med OK'!C150) + COUNTIF('Brotas Med OK'!$C:$C,'Pau da Lima Med OK'!C150) + COUNTIF('Cabula Med OK'!$C:$C,'Pau da Lima Med OK'!C150) + COUNTIF('Cajazeiras Med OK'!$C:$C,'Pau da Lima Med OK'!C150) + COUNTIF('CH Med OK'!$C:$C,'Pau da Lima Med OK'!C150) + COUNTIF('Itapagipe Med OK'!$C:$C,'Pau da Lima Med OK'!C150) + COUNTIF('Itapuã Med OK'!$C:$C,'Pau da Lima Med OK'!C150) + COUNTIF('Liberdade Med OK'!$C:$C,'Pau da Lima Med OK'!C150) + COUNTIF('SCV Med OK'!$C:$C,'Pau da Lima Med OK'!C150) + COUNTIF('Subúrbio Med OK'!$C:$C,'Pau da Lima Med OK'!C150) + COUNTIF('DVIS Med OK'!$C:$C,'Pau da Lima Med OK'!C150) + COUNTIF('CR Med OK'!$C:$C,'Pau da Lima Med OK'!C150) + COUNTIF('CCZ Med OK'!$C:$C,'Pau da Lima Med OK'!C150) + COUNTIF('DRCA Med OK'!$C:$C,'Pau da Lima Med OK'!C150) + COUNTIF('SAMU Med OK'!$C:$C,'Pau da Lima Med OK'!C150) + COUNTIF('ESPS Med OK'!$C:$C,'Pau da Lima Med OK'!C150) + COUNTIF('LACEM Med OK'!$C:$C,'Pau da Lima Med OK'!C150)</f>
        <v>0</v>
      </c>
    </row>
    <row r="151" spans="1:15" ht="13.5" customHeight="1">
      <c r="A151" s="15" t="s">
        <v>18</v>
      </c>
      <c r="B151" s="61">
        <v>45536</v>
      </c>
      <c r="C151" s="14">
        <v>15455</v>
      </c>
      <c r="D151" s="61">
        <v>45658</v>
      </c>
      <c r="E151" s="61">
        <v>45687</v>
      </c>
      <c r="F151" s="42">
        <f t="shared" si="14"/>
        <v>30</v>
      </c>
      <c r="G151" s="295">
        <v>235</v>
      </c>
      <c r="H151" s="14">
        <v>1</v>
      </c>
      <c r="I151" s="297">
        <f t="shared" si="15"/>
        <v>235</v>
      </c>
      <c r="J151" s="298" t="s">
        <v>341</v>
      </c>
      <c r="K151" s="51">
        <v>67708</v>
      </c>
      <c r="O151" s="16">
        <f>COUNTIF('Sede Med Ok'!$C:$C,'Pau da Lima Med OK'!C151) + COUNTIF('Barra Med OK'!$C:$C,'Pau da Lima Med OK'!C151) + COUNTIF('Boca do Rio Med OK'!$C:$C,'Pau da Lima Med OK'!C151) + COUNTIF('Brotas Med OK'!$C:$C,'Pau da Lima Med OK'!C151) + COUNTIF('Cabula Med OK'!$C:$C,'Pau da Lima Med OK'!C151) + COUNTIF('Cajazeiras Med OK'!$C:$C,'Pau da Lima Med OK'!C151) + COUNTIF('CH Med OK'!$C:$C,'Pau da Lima Med OK'!C151) + COUNTIF('Itapagipe Med OK'!$C:$C,'Pau da Lima Med OK'!C151) + COUNTIF('Itapuã Med OK'!$C:$C,'Pau da Lima Med OK'!C151) + COUNTIF('Liberdade Med OK'!$C:$C,'Pau da Lima Med OK'!C151) + COUNTIF('SCV Med OK'!$C:$C,'Pau da Lima Med OK'!C151) + COUNTIF('Subúrbio Med OK'!$C:$C,'Pau da Lima Med OK'!C151) + COUNTIF('DVIS Med OK'!$C:$C,'Pau da Lima Med OK'!C151) + COUNTIF('CR Med OK'!$C:$C,'Pau da Lima Med OK'!C151) + COUNTIF('CCZ Med OK'!$C:$C,'Pau da Lima Med OK'!C151) + COUNTIF('DRCA Med OK'!$C:$C,'Pau da Lima Med OK'!C151) + COUNTIF('SAMU Med OK'!$C:$C,'Pau da Lima Med OK'!C151) + COUNTIF('ESPS Med OK'!$C:$C,'Pau da Lima Med OK'!C151) + COUNTIF('LACEM Med OK'!$C:$C,'Pau da Lima Med OK'!C151)</f>
        <v>0</v>
      </c>
    </row>
    <row r="152" spans="1:15" ht="13.5" customHeight="1">
      <c r="A152" s="15" t="s">
        <v>18</v>
      </c>
      <c r="B152" s="61">
        <v>45536</v>
      </c>
      <c r="C152" s="14">
        <v>15454</v>
      </c>
      <c r="D152" s="61">
        <v>45658</v>
      </c>
      <c r="E152" s="61">
        <v>45687</v>
      </c>
      <c r="F152" s="42">
        <f t="shared" si="14"/>
        <v>30</v>
      </c>
      <c r="G152" s="295">
        <v>235</v>
      </c>
      <c r="H152" s="14">
        <v>1</v>
      </c>
      <c r="I152" s="297">
        <f t="shared" si="15"/>
        <v>235</v>
      </c>
      <c r="J152" s="298" t="s">
        <v>762</v>
      </c>
      <c r="K152" s="51">
        <v>67708</v>
      </c>
      <c r="O152" s="16">
        <f>COUNTIF('Sede Med Ok'!$C:$C,'Pau da Lima Med OK'!C152) + COUNTIF('Barra Med OK'!$C:$C,'Pau da Lima Med OK'!C152) + COUNTIF('Boca do Rio Med OK'!$C:$C,'Pau da Lima Med OK'!C152) + COUNTIF('Brotas Med OK'!$C:$C,'Pau da Lima Med OK'!C152) + COUNTIF('Cabula Med OK'!$C:$C,'Pau da Lima Med OK'!C152) + COUNTIF('Cajazeiras Med OK'!$C:$C,'Pau da Lima Med OK'!C152) + COUNTIF('CH Med OK'!$C:$C,'Pau da Lima Med OK'!C152) + COUNTIF('Itapagipe Med OK'!$C:$C,'Pau da Lima Med OK'!C152) + COUNTIF('Itapuã Med OK'!$C:$C,'Pau da Lima Med OK'!C152) + COUNTIF('Liberdade Med OK'!$C:$C,'Pau da Lima Med OK'!C152) + COUNTIF('SCV Med OK'!$C:$C,'Pau da Lima Med OK'!C152) + COUNTIF('Subúrbio Med OK'!$C:$C,'Pau da Lima Med OK'!C152) + COUNTIF('DVIS Med OK'!$C:$C,'Pau da Lima Med OK'!C152) + COUNTIF('CR Med OK'!$C:$C,'Pau da Lima Med OK'!C152) + COUNTIF('CCZ Med OK'!$C:$C,'Pau da Lima Med OK'!C152) + COUNTIF('DRCA Med OK'!$C:$C,'Pau da Lima Med OK'!C152) + COUNTIF('SAMU Med OK'!$C:$C,'Pau da Lima Med OK'!C152) + COUNTIF('ESPS Med OK'!$C:$C,'Pau da Lima Med OK'!C152) + COUNTIF('LACEM Med OK'!$C:$C,'Pau da Lima Med OK'!C152)</f>
        <v>0</v>
      </c>
    </row>
    <row r="153" spans="1:15" ht="13.5" customHeight="1">
      <c r="A153" s="15" t="s">
        <v>18</v>
      </c>
      <c r="B153" s="61">
        <v>45536</v>
      </c>
      <c r="C153" s="14">
        <v>9454</v>
      </c>
      <c r="D153" s="61">
        <v>45658</v>
      </c>
      <c r="E153" s="61">
        <v>45687</v>
      </c>
      <c r="F153" s="42">
        <f t="shared" si="14"/>
        <v>30</v>
      </c>
      <c r="G153" s="295">
        <v>235</v>
      </c>
      <c r="H153" s="14">
        <v>1</v>
      </c>
      <c r="I153" s="297">
        <f t="shared" si="15"/>
        <v>235</v>
      </c>
      <c r="J153" s="298" t="s">
        <v>370</v>
      </c>
      <c r="K153" s="51">
        <v>67708</v>
      </c>
      <c r="O153" s="16">
        <f>COUNTIF('Sede Med Ok'!$C:$C,'Pau da Lima Med OK'!C153) + COUNTIF('Barra Med OK'!$C:$C,'Pau da Lima Med OK'!C153) + COUNTIF('Boca do Rio Med OK'!$C:$C,'Pau da Lima Med OK'!C153) + COUNTIF('Brotas Med OK'!$C:$C,'Pau da Lima Med OK'!C153) + COUNTIF('Cabula Med OK'!$C:$C,'Pau da Lima Med OK'!C153) + COUNTIF('Cajazeiras Med OK'!$C:$C,'Pau da Lima Med OK'!C153) + COUNTIF('CH Med OK'!$C:$C,'Pau da Lima Med OK'!C153) + COUNTIF('Itapagipe Med OK'!$C:$C,'Pau da Lima Med OK'!C153) + COUNTIF('Itapuã Med OK'!$C:$C,'Pau da Lima Med OK'!C153) + COUNTIF('Liberdade Med OK'!$C:$C,'Pau da Lima Med OK'!C153) + COUNTIF('SCV Med OK'!$C:$C,'Pau da Lima Med OK'!C153) + COUNTIF('Subúrbio Med OK'!$C:$C,'Pau da Lima Med OK'!C153) + COUNTIF('DVIS Med OK'!$C:$C,'Pau da Lima Med OK'!C153) + COUNTIF('CR Med OK'!$C:$C,'Pau da Lima Med OK'!C153) + COUNTIF('CCZ Med OK'!$C:$C,'Pau da Lima Med OK'!C153) + COUNTIF('DRCA Med OK'!$C:$C,'Pau da Lima Med OK'!C153) + COUNTIF('SAMU Med OK'!$C:$C,'Pau da Lima Med OK'!C153) + COUNTIF('ESPS Med OK'!$C:$C,'Pau da Lima Med OK'!C153) + COUNTIF('LACEM Med OK'!$C:$C,'Pau da Lima Med OK'!C153)</f>
        <v>0</v>
      </c>
    </row>
    <row r="154" spans="1:15" ht="13.5" customHeight="1">
      <c r="A154" s="15" t="s">
        <v>18</v>
      </c>
      <c r="B154" s="61">
        <v>45536</v>
      </c>
      <c r="C154" s="14">
        <v>12488</v>
      </c>
      <c r="D154" s="61">
        <v>45658</v>
      </c>
      <c r="E154" s="61">
        <v>45687</v>
      </c>
      <c r="F154" s="42">
        <f t="shared" si="14"/>
        <v>30</v>
      </c>
      <c r="G154" s="295">
        <v>235</v>
      </c>
      <c r="H154" s="14">
        <v>1</v>
      </c>
      <c r="I154" s="237">
        <f t="shared" si="15"/>
        <v>235</v>
      </c>
      <c r="J154" s="121" t="s">
        <v>329</v>
      </c>
      <c r="K154" s="51"/>
      <c r="O154" s="16">
        <f>COUNTIF('Sede Med Ok'!$C:$C,'Pau da Lima Med OK'!C154) + COUNTIF('Barra Med OK'!$C:$C,'Pau da Lima Med OK'!C154) + COUNTIF('Boca do Rio Med OK'!$C:$C,'Pau da Lima Med OK'!C154) + COUNTIF('Brotas Med OK'!$C:$C,'Pau da Lima Med OK'!C154) + COUNTIF('Cabula Med OK'!$C:$C,'Pau da Lima Med OK'!C154) + COUNTIF('Cajazeiras Med OK'!$C:$C,'Pau da Lima Med OK'!C154) + COUNTIF('CH Med OK'!$C:$C,'Pau da Lima Med OK'!C154) + COUNTIF('Itapagipe Med OK'!$C:$C,'Pau da Lima Med OK'!C154) + COUNTIF('Itapuã Med OK'!$C:$C,'Pau da Lima Med OK'!C154) + COUNTIF('Liberdade Med OK'!$C:$C,'Pau da Lima Med OK'!C154) + COUNTIF('SCV Med OK'!$C:$C,'Pau da Lima Med OK'!C154) + COUNTIF('Subúrbio Med OK'!$C:$C,'Pau da Lima Med OK'!C154) + COUNTIF('DVIS Med OK'!$C:$C,'Pau da Lima Med OK'!C154) + COUNTIF('CR Med OK'!$C:$C,'Pau da Lima Med OK'!C154) + COUNTIF('CCZ Med OK'!$C:$C,'Pau da Lima Med OK'!C154) + COUNTIF('DRCA Med OK'!$C:$C,'Pau da Lima Med OK'!C154) + COUNTIF('SAMU Med OK'!$C:$C,'Pau da Lima Med OK'!C154) + COUNTIF('ESPS Med OK'!$C:$C,'Pau da Lima Med OK'!C154) + COUNTIF('LACEM Med OK'!$C:$C,'Pau da Lima Med OK'!C154)</f>
        <v>0</v>
      </c>
    </row>
    <row r="155" spans="1:15" ht="13.5" customHeight="1">
      <c r="A155" s="15" t="s">
        <v>18</v>
      </c>
      <c r="B155" s="61">
        <v>45536</v>
      </c>
      <c r="C155" s="14">
        <v>12466</v>
      </c>
      <c r="D155" s="61">
        <v>45658</v>
      </c>
      <c r="E155" s="61">
        <v>45687</v>
      </c>
      <c r="F155" s="42">
        <f t="shared" si="14"/>
        <v>30</v>
      </c>
      <c r="G155" s="295">
        <v>235</v>
      </c>
      <c r="H155" s="14">
        <v>1</v>
      </c>
      <c r="I155" s="237">
        <f t="shared" si="15"/>
        <v>235</v>
      </c>
      <c r="J155" s="121" t="s">
        <v>328</v>
      </c>
      <c r="K155" s="51"/>
      <c r="O155" s="16">
        <f>COUNTIF('Sede Med Ok'!$C:$C,'Pau da Lima Med OK'!C155) + COUNTIF('Barra Med OK'!$C:$C,'Pau da Lima Med OK'!C155) + COUNTIF('Boca do Rio Med OK'!$C:$C,'Pau da Lima Med OK'!C155) + COUNTIF('Brotas Med OK'!$C:$C,'Pau da Lima Med OK'!C155) + COUNTIF('Cabula Med OK'!$C:$C,'Pau da Lima Med OK'!C155) + COUNTIF('Cajazeiras Med OK'!$C:$C,'Pau da Lima Med OK'!C155) + COUNTIF('CH Med OK'!$C:$C,'Pau da Lima Med OK'!C155) + COUNTIF('Itapagipe Med OK'!$C:$C,'Pau da Lima Med OK'!C155) + COUNTIF('Itapuã Med OK'!$C:$C,'Pau da Lima Med OK'!C155) + COUNTIF('Liberdade Med OK'!$C:$C,'Pau da Lima Med OK'!C155) + COUNTIF('SCV Med OK'!$C:$C,'Pau da Lima Med OK'!C155) + COUNTIF('Subúrbio Med OK'!$C:$C,'Pau da Lima Med OK'!C155) + COUNTIF('DVIS Med OK'!$C:$C,'Pau da Lima Med OK'!C155) + COUNTIF('CR Med OK'!$C:$C,'Pau da Lima Med OK'!C155) + COUNTIF('CCZ Med OK'!$C:$C,'Pau da Lima Med OK'!C155) + COUNTIF('DRCA Med OK'!$C:$C,'Pau da Lima Med OK'!C155) + COUNTIF('SAMU Med OK'!$C:$C,'Pau da Lima Med OK'!C155) + COUNTIF('ESPS Med OK'!$C:$C,'Pau da Lima Med OK'!C155) + COUNTIF('LACEM Med OK'!$C:$C,'Pau da Lima Med OK'!C155)</f>
        <v>0</v>
      </c>
    </row>
    <row r="156" spans="1:15" ht="13.5" customHeight="1">
      <c r="A156" s="15" t="s">
        <v>18</v>
      </c>
      <c r="B156" s="61">
        <v>45536</v>
      </c>
      <c r="C156" s="14">
        <v>12422</v>
      </c>
      <c r="D156" s="61">
        <v>45658</v>
      </c>
      <c r="E156" s="61">
        <v>45687</v>
      </c>
      <c r="F156" s="42">
        <f t="shared" si="14"/>
        <v>30</v>
      </c>
      <c r="G156" s="295">
        <v>235</v>
      </c>
      <c r="H156" s="14">
        <v>1</v>
      </c>
      <c r="I156" s="237">
        <f t="shared" si="15"/>
        <v>235</v>
      </c>
      <c r="J156" s="121" t="s">
        <v>294</v>
      </c>
      <c r="K156" s="51"/>
      <c r="O156" s="16">
        <f>COUNTIF('Sede Med Ok'!$C:$C,'Pau da Lima Med OK'!C156) + COUNTIF('Barra Med OK'!$C:$C,'Pau da Lima Med OK'!C156) + COUNTIF('Boca do Rio Med OK'!$C:$C,'Pau da Lima Med OK'!C156) + COUNTIF('Brotas Med OK'!$C:$C,'Pau da Lima Med OK'!C156) + COUNTIF('Cabula Med OK'!$C:$C,'Pau da Lima Med OK'!C156) + COUNTIF('Cajazeiras Med OK'!$C:$C,'Pau da Lima Med OK'!C156) + COUNTIF('CH Med OK'!$C:$C,'Pau da Lima Med OK'!C156) + COUNTIF('Itapagipe Med OK'!$C:$C,'Pau da Lima Med OK'!C156) + COUNTIF('Itapuã Med OK'!$C:$C,'Pau da Lima Med OK'!C156) + COUNTIF('Liberdade Med OK'!$C:$C,'Pau da Lima Med OK'!C156) + COUNTIF('SCV Med OK'!$C:$C,'Pau da Lima Med OK'!C156) + COUNTIF('Subúrbio Med OK'!$C:$C,'Pau da Lima Med OK'!C156) + COUNTIF('DVIS Med OK'!$C:$C,'Pau da Lima Med OK'!C156) + COUNTIF('CR Med OK'!$C:$C,'Pau da Lima Med OK'!C156) + COUNTIF('CCZ Med OK'!$C:$C,'Pau da Lima Med OK'!C156) + COUNTIF('DRCA Med OK'!$C:$C,'Pau da Lima Med OK'!C156) + COUNTIF('SAMU Med OK'!$C:$C,'Pau da Lima Med OK'!C156) + COUNTIF('ESPS Med OK'!$C:$C,'Pau da Lima Med OK'!C156) + COUNTIF('LACEM Med OK'!$C:$C,'Pau da Lima Med OK'!C156)</f>
        <v>0</v>
      </c>
    </row>
    <row r="157" spans="1:15" ht="13.5" customHeight="1">
      <c r="A157" s="15" t="s">
        <v>18</v>
      </c>
      <c r="B157" s="61">
        <v>45536</v>
      </c>
      <c r="C157" s="14">
        <v>12502</v>
      </c>
      <c r="D157" s="61">
        <v>45658</v>
      </c>
      <c r="E157" s="61">
        <v>45687</v>
      </c>
      <c r="F157" s="42">
        <f t="shared" si="14"/>
        <v>30</v>
      </c>
      <c r="G157" s="295">
        <v>235</v>
      </c>
      <c r="H157" s="14">
        <v>1</v>
      </c>
      <c r="I157" s="237">
        <f t="shared" si="15"/>
        <v>235</v>
      </c>
      <c r="J157" s="121" t="s">
        <v>215</v>
      </c>
      <c r="K157" s="51"/>
      <c r="O157" s="16">
        <f>COUNTIF('Sede Med Ok'!$C:$C,'Pau da Lima Med OK'!C157) + COUNTIF('Barra Med OK'!$C:$C,'Pau da Lima Med OK'!C157) + COUNTIF('Boca do Rio Med OK'!$C:$C,'Pau da Lima Med OK'!C157) + COUNTIF('Brotas Med OK'!$C:$C,'Pau da Lima Med OK'!C157) + COUNTIF('Cabula Med OK'!$C:$C,'Pau da Lima Med OK'!C157) + COUNTIF('Cajazeiras Med OK'!$C:$C,'Pau da Lima Med OK'!C157) + COUNTIF('CH Med OK'!$C:$C,'Pau da Lima Med OK'!C157) + COUNTIF('Itapagipe Med OK'!$C:$C,'Pau da Lima Med OK'!C157) + COUNTIF('Itapuã Med OK'!$C:$C,'Pau da Lima Med OK'!C157) + COUNTIF('Liberdade Med OK'!$C:$C,'Pau da Lima Med OK'!C157) + COUNTIF('SCV Med OK'!$C:$C,'Pau da Lima Med OK'!C157) + COUNTIF('Subúrbio Med OK'!$C:$C,'Pau da Lima Med OK'!C157) + COUNTIF('DVIS Med OK'!$C:$C,'Pau da Lima Med OK'!C157) + COUNTIF('CR Med OK'!$C:$C,'Pau da Lima Med OK'!C157) + COUNTIF('CCZ Med OK'!$C:$C,'Pau da Lima Med OK'!C157) + COUNTIF('DRCA Med OK'!$C:$C,'Pau da Lima Med OK'!C157) + COUNTIF('SAMU Med OK'!$C:$C,'Pau da Lima Med OK'!C157) + COUNTIF('ESPS Med OK'!$C:$C,'Pau da Lima Med OK'!C157) + COUNTIF('LACEM Med OK'!$C:$C,'Pau da Lima Med OK'!C157)</f>
        <v>0</v>
      </c>
    </row>
    <row r="158" spans="1:15" ht="13.5" customHeight="1">
      <c r="A158" s="15"/>
      <c r="B158" s="66"/>
      <c r="C158" s="69"/>
      <c r="D158" s="61"/>
      <c r="E158" s="61"/>
      <c r="F158" s="42"/>
      <c r="G158" s="295"/>
      <c r="H158" s="14"/>
      <c r="I158" s="237"/>
      <c r="J158" s="184"/>
      <c r="K158" s="14"/>
      <c r="O158" s="16">
        <f>COUNTIF('Sede Med Ok'!$C:$C,'Pau da Lima Med OK'!C158) + COUNTIF('Barra Med OK'!$C:$C,'Pau da Lima Med OK'!C158) + COUNTIF('Boca do Rio Med OK'!$C:$C,'Pau da Lima Med OK'!C158) + COUNTIF('Brotas Med OK'!$C:$C,'Pau da Lima Med OK'!C158) + COUNTIF('Cabula Med OK'!$C:$C,'Pau da Lima Med OK'!C158) + COUNTIF('Cajazeiras Med OK'!$C:$C,'Pau da Lima Med OK'!C158) + COUNTIF('CH Med OK'!$C:$C,'Pau da Lima Med OK'!C158) + COUNTIF('Itapagipe Med OK'!$C:$C,'Pau da Lima Med OK'!C158) + COUNTIF('Itapuã Med OK'!$C:$C,'Pau da Lima Med OK'!C158) + COUNTIF('Liberdade Med OK'!$C:$C,'Pau da Lima Med OK'!C158) + COUNTIF('SCV Med OK'!$C:$C,'Pau da Lima Med OK'!C158) + COUNTIF('Subúrbio Med OK'!$C:$C,'Pau da Lima Med OK'!C158) + COUNTIF('DVIS Med OK'!$C:$C,'Pau da Lima Med OK'!C158) + COUNTIF('CR Med OK'!$C:$C,'Pau da Lima Med OK'!C158) + COUNTIF('CCZ Med OK'!$C:$C,'Pau da Lima Med OK'!C158) + COUNTIF('DRCA Med OK'!$C:$C,'Pau da Lima Med OK'!C158) + COUNTIF('SAMU Med OK'!$C:$C,'Pau da Lima Med OK'!C158) + COUNTIF('ESPS Med OK'!$C:$C,'Pau da Lima Med OK'!C158) + COUNTIF('LACEM Med OK'!$C:$C,'Pau da Lima Med OK'!C158)</f>
        <v>0</v>
      </c>
    </row>
    <row r="159" spans="1:15" ht="13.5" customHeight="1">
      <c r="A159" s="38" t="s">
        <v>761</v>
      </c>
      <c r="B159" s="10"/>
      <c r="C159" s="10"/>
      <c r="D159" s="107"/>
      <c r="E159" s="107"/>
      <c r="F159" s="37"/>
      <c r="G159" s="107"/>
      <c r="H159" s="11">
        <f>SUM(H148:H158)</f>
        <v>10</v>
      </c>
      <c r="I159" s="148">
        <f>SUM(I148:I158)</f>
        <v>2021</v>
      </c>
      <c r="J159" s="35"/>
      <c r="K159" s="107"/>
      <c r="O159" s="16">
        <f>COUNTIF('Sede Med Ok'!$C:$C,'Pau da Lima Med OK'!C159) + COUNTIF('Barra Med OK'!$C:$C,'Pau da Lima Med OK'!C159) + COUNTIF('Boca do Rio Med OK'!$C:$C,'Pau da Lima Med OK'!C159) + COUNTIF('Brotas Med OK'!$C:$C,'Pau da Lima Med OK'!C159) + COUNTIF('Cabula Med OK'!$C:$C,'Pau da Lima Med OK'!C159) + COUNTIF('Cajazeiras Med OK'!$C:$C,'Pau da Lima Med OK'!C159) + COUNTIF('CH Med OK'!$C:$C,'Pau da Lima Med OK'!C159) + COUNTIF('Itapagipe Med OK'!$C:$C,'Pau da Lima Med OK'!C159) + COUNTIF('Itapuã Med OK'!$C:$C,'Pau da Lima Med OK'!C159) + COUNTIF('Liberdade Med OK'!$C:$C,'Pau da Lima Med OK'!C159) + COUNTIF('SCV Med OK'!$C:$C,'Pau da Lima Med OK'!C159) + COUNTIF('Subúrbio Med OK'!$C:$C,'Pau da Lima Med OK'!C159) + COUNTIF('DVIS Med OK'!$C:$C,'Pau da Lima Med OK'!C159) + COUNTIF('CR Med OK'!$C:$C,'Pau da Lima Med OK'!C159) + COUNTIF('CCZ Med OK'!$C:$C,'Pau da Lima Med OK'!C159) + COUNTIF('DRCA Med OK'!$C:$C,'Pau da Lima Med OK'!C159) + COUNTIF('SAMU Med OK'!$C:$C,'Pau da Lima Med OK'!C159) + COUNTIF('ESPS Med OK'!$C:$C,'Pau da Lima Med OK'!C159) + COUNTIF('LACEM Med OK'!$C:$C,'Pau da Lima Med OK'!C159)</f>
        <v>0</v>
      </c>
    </row>
    <row r="160" spans="1:15" ht="13.5" customHeight="1">
      <c r="A160" s="29"/>
      <c r="B160" s="32"/>
      <c r="C160" s="32"/>
      <c r="D160" s="70"/>
      <c r="E160" s="70"/>
      <c r="F160" s="34"/>
      <c r="G160" s="70"/>
      <c r="H160" s="32"/>
      <c r="I160" s="31"/>
      <c r="J160" s="30"/>
      <c r="K160" s="70"/>
      <c r="O160" s="16">
        <f>COUNTIF('Sede Med Ok'!$C:$C,'Pau da Lima Med OK'!C160) + COUNTIF('Barra Med OK'!$C:$C,'Pau da Lima Med OK'!C160) + COUNTIF('Boca do Rio Med OK'!$C:$C,'Pau da Lima Med OK'!C160) + COUNTIF('Brotas Med OK'!$C:$C,'Pau da Lima Med OK'!C160) + COUNTIF('Cabula Med OK'!$C:$C,'Pau da Lima Med OK'!C160) + COUNTIF('Cajazeiras Med OK'!$C:$C,'Pau da Lima Med OK'!C160) + COUNTIF('CH Med OK'!$C:$C,'Pau da Lima Med OK'!C160) + COUNTIF('Itapagipe Med OK'!$C:$C,'Pau da Lima Med OK'!C160) + COUNTIF('Itapuã Med OK'!$C:$C,'Pau da Lima Med OK'!C160) + COUNTIF('Liberdade Med OK'!$C:$C,'Pau da Lima Med OK'!C160) + COUNTIF('SCV Med OK'!$C:$C,'Pau da Lima Med OK'!C160) + COUNTIF('Subúrbio Med OK'!$C:$C,'Pau da Lima Med OK'!C160) + COUNTIF('DVIS Med OK'!$C:$C,'Pau da Lima Med OK'!C160) + COUNTIF('CR Med OK'!$C:$C,'Pau da Lima Med OK'!C160) + COUNTIF('CCZ Med OK'!$C:$C,'Pau da Lima Med OK'!C160) + COUNTIF('DRCA Med OK'!$C:$C,'Pau da Lima Med OK'!C160) + COUNTIF('SAMU Med OK'!$C:$C,'Pau da Lima Med OK'!C160) + COUNTIF('ESPS Med OK'!$C:$C,'Pau da Lima Med OK'!C160) + COUNTIF('LACEM Med OK'!$C:$C,'Pau da Lima Med OK'!C160)</f>
        <v>0</v>
      </c>
    </row>
    <row r="161" spans="1:15" ht="13.5" customHeight="1">
      <c r="A161" s="15" t="s">
        <v>22</v>
      </c>
      <c r="B161" s="61">
        <v>45514</v>
      </c>
      <c r="C161" s="14">
        <v>14909</v>
      </c>
      <c r="D161" s="61">
        <v>45658</v>
      </c>
      <c r="E161" s="61">
        <v>45687</v>
      </c>
      <c r="F161" s="42">
        <f t="shared" ref="F161:F166" si="16">(E161-D161)+1</f>
        <v>30</v>
      </c>
      <c r="G161" s="295">
        <v>210</v>
      </c>
      <c r="H161" s="14">
        <v>1</v>
      </c>
      <c r="I161" s="237">
        <f t="shared" ref="I161:I166" si="17">G161/30*H161*F161</f>
        <v>210</v>
      </c>
      <c r="J161" s="64" t="s">
        <v>186</v>
      </c>
      <c r="K161" s="14">
        <v>66550</v>
      </c>
      <c r="O161" s="16">
        <f>COUNTIF('Sede Med Ok'!$C:$C,'Pau da Lima Med OK'!C161) + COUNTIF('Barra Med OK'!$C:$C,'Pau da Lima Med OK'!C161) + COUNTIF('Boca do Rio Med OK'!$C:$C,'Pau da Lima Med OK'!C161) + COUNTIF('Brotas Med OK'!$C:$C,'Pau da Lima Med OK'!C161) + COUNTIF('Cabula Med OK'!$C:$C,'Pau da Lima Med OK'!C161) + COUNTIF('Cajazeiras Med OK'!$C:$C,'Pau da Lima Med OK'!C161) + COUNTIF('CH Med OK'!$C:$C,'Pau da Lima Med OK'!C161) + COUNTIF('Itapagipe Med OK'!$C:$C,'Pau da Lima Med OK'!C161) + COUNTIF('Itapuã Med OK'!$C:$C,'Pau da Lima Med OK'!C161) + COUNTIF('Liberdade Med OK'!$C:$C,'Pau da Lima Med OK'!C161) + COUNTIF('SCV Med OK'!$C:$C,'Pau da Lima Med OK'!C161) + COUNTIF('Subúrbio Med OK'!$C:$C,'Pau da Lima Med OK'!C161) + COUNTIF('DVIS Med OK'!$C:$C,'Pau da Lima Med OK'!C161) + COUNTIF('CR Med OK'!$C:$C,'Pau da Lima Med OK'!C161) + COUNTIF('CCZ Med OK'!$C:$C,'Pau da Lima Med OK'!C161) + COUNTIF('DRCA Med OK'!$C:$C,'Pau da Lima Med OK'!C161) + COUNTIF('SAMU Med OK'!$C:$C,'Pau da Lima Med OK'!C161) + COUNTIF('ESPS Med OK'!$C:$C,'Pau da Lima Med OK'!C161) + COUNTIF('LACEM Med OK'!$C:$C,'Pau da Lima Med OK'!C161)</f>
        <v>0</v>
      </c>
    </row>
    <row r="162" spans="1:15" ht="13.5" customHeight="1">
      <c r="A162" s="15" t="s">
        <v>18</v>
      </c>
      <c r="B162" s="61">
        <v>45536</v>
      </c>
      <c r="C162" s="14">
        <v>15456</v>
      </c>
      <c r="D162" s="61">
        <v>45658</v>
      </c>
      <c r="E162" s="61">
        <v>45687</v>
      </c>
      <c r="F162" s="42">
        <f t="shared" si="16"/>
        <v>30</v>
      </c>
      <c r="G162" s="295">
        <v>235</v>
      </c>
      <c r="H162" s="14">
        <v>1</v>
      </c>
      <c r="I162" s="297">
        <f t="shared" si="17"/>
        <v>235</v>
      </c>
      <c r="J162" s="216" t="s">
        <v>229</v>
      </c>
      <c r="K162" s="51">
        <v>67712</v>
      </c>
      <c r="O162" s="16">
        <f>COUNTIF('Sede Med Ok'!$C:$C,'Pau da Lima Med OK'!C162) + COUNTIF('Barra Med OK'!$C:$C,'Pau da Lima Med OK'!C162) + COUNTIF('Boca do Rio Med OK'!$C:$C,'Pau da Lima Med OK'!C162) + COUNTIF('Brotas Med OK'!$C:$C,'Pau da Lima Med OK'!C162) + COUNTIF('Cabula Med OK'!$C:$C,'Pau da Lima Med OK'!C162) + COUNTIF('Cajazeiras Med OK'!$C:$C,'Pau da Lima Med OK'!C162) + COUNTIF('CH Med OK'!$C:$C,'Pau da Lima Med OK'!C162) + COUNTIF('Itapagipe Med OK'!$C:$C,'Pau da Lima Med OK'!C162) + COUNTIF('Itapuã Med OK'!$C:$C,'Pau da Lima Med OK'!C162) + COUNTIF('Liberdade Med OK'!$C:$C,'Pau da Lima Med OK'!C162) + COUNTIF('SCV Med OK'!$C:$C,'Pau da Lima Med OK'!C162) + COUNTIF('Subúrbio Med OK'!$C:$C,'Pau da Lima Med OK'!C162) + COUNTIF('DVIS Med OK'!$C:$C,'Pau da Lima Med OK'!C162) + COUNTIF('CR Med OK'!$C:$C,'Pau da Lima Med OK'!C162) + COUNTIF('CCZ Med OK'!$C:$C,'Pau da Lima Med OK'!C162) + COUNTIF('DRCA Med OK'!$C:$C,'Pau da Lima Med OK'!C162) + COUNTIF('SAMU Med OK'!$C:$C,'Pau da Lima Med OK'!C162) + COUNTIF('ESPS Med OK'!$C:$C,'Pau da Lima Med OK'!C162) + COUNTIF('LACEM Med OK'!$C:$C,'Pau da Lima Med OK'!C162)</f>
        <v>0</v>
      </c>
    </row>
    <row r="163" spans="1:15" ht="13.5" customHeight="1">
      <c r="A163" s="15" t="s">
        <v>18</v>
      </c>
      <c r="B163" s="61">
        <v>45536</v>
      </c>
      <c r="C163" s="14">
        <v>4787</v>
      </c>
      <c r="D163" s="61">
        <v>45658</v>
      </c>
      <c r="E163" s="61">
        <v>45687</v>
      </c>
      <c r="F163" s="42">
        <f t="shared" si="16"/>
        <v>30</v>
      </c>
      <c r="G163" s="295">
        <v>235</v>
      </c>
      <c r="H163" s="14">
        <v>1</v>
      </c>
      <c r="I163" s="297">
        <f t="shared" si="17"/>
        <v>235</v>
      </c>
      <c r="J163" s="52" t="s">
        <v>760</v>
      </c>
      <c r="K163" s="51"/>
      <c r="O163" s="16">
        <f>COUNTIF('Sede Med Ok'!$C:$C,'Pau da Lima Med OK'!C163) + COUNTIF('Barra Med OK'!$C:$C,'Pau da Lima Med OK'!C163) + COUNTIF('Boca do Rio Med OK'!$C:$C,'Pau da Lima Med OK'!C163) + COUNTIF('Brotas Med OK'!$C:$C,'Pau da Lima Med OK'!C163) + COUNTIF('Cabula Med OK'!$C:$C,'Pau da Lima Med OK'!C163) + COUNTIF('Cajazeiras Med OK'!$C:$C,'Pau da Lima Med OK'!C163) + COUNTIF('CH Med OK'!$C:$C,'Pau da Lima Med OK'!C163) + COUNTIF('Itapagipe Med OK'!$C:$C,'Pau da Lima Med OK'!C163) + COUNTIF('Itapuã Med OK'!$C:$C,'Pau da Lima Med OK'!C163) + COUNTIF('Liberdade Med OK'!$C:$C,'Pau da Lima Med OK'!C163) + COUNTIF('SCV Med OK'!$C:$C,'Pau da Lima Med OK'!C163) + COUNTIF('Subúrbio Med OK'!$C:$C,'Pau da Lima Med OK'!C163) + COUNTIF('DVIS Med OK'!$C:$C,'Pau da Lima Med OK'!C163) + COUNTIF('CR Med OK'!$C:$C,'Pau da Lima Med OK'!C163) + COUNTIF('CCZ Med OK'!$C:$C,'Pau da Lima Med OK'!C163) + COUNTIF('DRCA Med OK'!$C:$C,'Pau da Lima Med OK'!C163) + COUNTIF('SAMU Med OK'!$C:$C,'Pau da Lima Med OK'!C163) + COUNTIF('ESPS Med OK'!$C:$C,'Pau da Lima Med OK'!C163) + COUNTIF('LACEM Med OK'!$C:$C,'Pau da Lima Med OK'!C163)</f>
        <v>0</v>
      </c>
    </row>
    <row r="164" spans="1:15" ht="13.5" customHeight="1">
      <c r="A164" s="15" t="s">
        <v>18</v>
      </c>
      <c r="B164" s="61">
        <v>45536</v>
      </c>
      <c r="C164" s="14">
        <v>11368</v>
      </c>
      <c r="D164" s="61">
        <v>45658</v>
      </c>
      <c r="E164" s="61">
        <v>45687</v>
      </c>
      <c r="F164" s="42">
        <f t="shared" si="16"/>
        <v>30</v>
      </c>
      <c r="G164" s="295">
        <v>235</v>
      </c>
      <c r="H164" s="14">
        <v>1</v>
      </c>
      <c r="I164" s="237">
        <f t="shared" si="17"/>
        <v>235</v>
      </c>
      <c r="J164" s="52" t="s">
        <v>149</v>
      </c>
      <c r="K164" s="51">
        <v>59321</v>
      </c>
      <c r="O164" s="16">
        <f>COUNTIF('Sede Med Ok'!$C:$C,'Pau da Lima Med OK'!C164) + COUNTIF('Barra Med OK'!$C:$C,'Pau da Lima Med OK'!C164) + COUNTIF('Boca do Rio Med OK'!$C:$C,'Pau da Lima Med OK'!C164) + COUNTIF('Brotas Med OK'!$C:$C,'Pau da Lima Med OK'!C164) + COUNTIF('Cabula Med OK'!$C:$C,'Pau da Lima Med OK'!C164) + COUNTIF('Cajazeiras Med OK'!$C:$C,'Pau da Lima Med OK'!C164) + COUNTIF('CH Med OK'!$C:$C,'Pau da Lima Med OK'!C164) + COUNTIF('Itapagipe Med OK'!$C:$C,'Pau da Lima Med OK'!C164) + COUNTIF('Itapuã Med OK'!$C:$C,'Pau da Lima Med OK'!C164) + COUNTIF('Liberdade Med OK'!$C:$C,'Pau da Lima Med OK'!C164) + COUNTIF('SCV Med OK'!$C:$C,'Pau da Lima Med OK'!C164) + COUNTIF('Subúrbio Med OK'!$C:$C,'Pau da Lima Med OK'!C164) + COUNTIF('DVIS Med OK'!$C:$C,'Pau da Lima Med OK'!C164) + COUNTIF('CR Med OK'!$C:$C,'Pau da Lima Med OK'!C164) + COUNTIF('CCZ Med OK'!$C:$C,'Pau da Lima Med OK'!C164) + COUNTIF('DRCA Med OK'!$C:$C,'Pau da Lima Med OK'!C164) + COUNTIF('SAMU Med OK'!$C:$C,'Pau da Lima Med OK'!C164) + COUNTIF('ESPS Med OK'!$C:$C,'Pau da Lima Med OK'!C164) + COUNTIF('LACEM Med OK'!$C:$C,'Pau da Lima Med OK'!C164)</f>
        <v>0</v>
      </c>
    </row>
    <row r="165" spans="1:15" ht="13.5" customHeight="1">
      <c r="A165" s="15" t="s">
        <v>18</v>
      </c>
      <c r="B165" s="61">
        <v>45536</v>
      </c>
      <c r="C165" s="14">
        <v>13190</v>
      </c>
      <c r="D165" s="61">
        <v>45658</v>
      </c>
      <c r="E165" s="61">
        <v>45687</v>
      </c>
      <c r="F165" s="42">
        <f t="shared" si="16"/>
        <v>30</v>
      </c>
      <c r="G165" s="295">
        <v>235</v>
      </c>
      <c r="H165" s="14">
        <v>1</v>
      </c>
      <c r="I165" s="237">
        <f t="shared" si="17"/>
        <v>235</v>
      </c>
      <c r="J165" s="52" t="s">
        <v>272</v>
      </c>
      <c r="K165" s="51">
        <v>60795</v>
      </c>
      <c r="O165" s="16">
        <f>COUNTIF('Sede Med Ok'!$C:$C,'Pau da Lima Med OK'!C165) + COUNTIF('Barra Med OK'!$C:$C,'Pau da Lima Med OK'!C165) + COUNTIF('Boca do Rio Med OK'!$C:$C,'Pau da Lima Med OK'!C165) + COUNTIF('Brotas Med OK'!$C:$C,'Pau da Lima Med OK'!C165) + COUNTIF('Cabula Med OK'!$C:$C,'Pau da Lima Med OK'!C165) + COUNTIF('Cajazeiras Med OK'!$C:$C,'Pau da Lima Med OK'!C165) + COUNTIF('CH Med OK'!$C:$C,'Pau da Lima Med OK'!C165) + COUNTIF('Itapagipe Med OK'!$C:$C,'Pau da Lima Med OK'!C165) + COUNTIF('Itapuã Med OK'!$C:$C,'Pau da Lima Med OK'!C165) + COUNTIF('Liberdade Med OK'!$C:$C,'Pau da Lima Med OK'!C165) + COUNTIF('SCV Med OK'!$C:$C,'Pau da Lima Med OK'!C165) + COUNTIF('Subúrbio Med OK'!$C:$C,'Pau da Lima Med OK'!C165) + COUNTIF('DVIS Med OK'!$C:$C,'Pau da Lima Med OK'!C165) + COUNTIF('CR Med OK'!$C:$C,'Pau da Lima Med OK'!C165) + COUNTIF('CCZ Med OK'!$C:$C,'Pau da Lima Med OK'!C165) + COUNTIF('DRCA Med OK'!$C:$C,'Pau da Lima Med OK'!C165) + COUNTIF('SAMU Med OK'!$C:$C,'Pau da Lima Med OK'!C165) + COUNTIF('ESPS Med OK'!$C:$C,'Pau da Lima Med OK'!C165) + COUNTIF('LACEM Med OK'!$C:$C,'Pau da Lima Med OK'!C165)</f>
        <v>0</v>
      </c>
    </row>
    <row r="166" spans="1:15" ht="13.5" customHeight="1">
      <c r="A166" s="15" t="s">
        <v>18</v>
      </c>
      <c r="B166" s="61">
        <v>45559</v>
      </c>
      <c r="C166" s="14">
        <v>15633</v>
      </c>
      <c r="D166" s="61">
        <v>45658</v>
      </c>
      <c r="E166" s="61">
        <v>45687</v>
      </c>
      <c r="F166" s="42">
        <f t="shared" si="16"/>
        <v>30</v>
      </c>
      <c r="G166" s="295">
        <v>235</v>
      </c>
      <c r="H166" s="14">
        <v>1</v>
      </c>
      <c r="I166" s="237">
        <f t="shared" si="17"/>
        <v>235</v>
      </c>
      <c r="J166" s="64" t="s">
        <v>759</v>
      </c>
      <c r="K166" s="14">
        <v>68832</v>
      </c>
      <c r="O166" s="16">
        <f>COUNTIF('Sede Med Ok'!$C:$C,'Pau da Lima Med OK'!C166) + COUNTIF('Barra Med OK'!$C:$C,'Pau da Lima Med OK'!C166) + COUNTIF('Boca do Rio Med OK'!$C:$C,'Pau da Lima Med OK'!C166) + COUNTIF('Brotas Med OK'!$C:$C,'Pau da Lima Med OK'!C166) + COUNTIF('Cabula Med OK'!$C:$C,'Pau da Lima Med OK'!C166) + COUNTIF('Cajazeiras Med OK'!$C:$C,'Pau da Lima Med OK'!C166) + COUNTIF('CH Med OK'!$C:$C,'Pau da Lima Med OK'!C166) + COUNTIF('Itapagipe Med OK'!$C:$C,'Pau da Lima Med OK'!C166) + COUNTIF('Itapuã Med OK'!$C:$C,'Pau da Lima Med OK'!C166) + COUNTIF('Liberdade Med OK'!$C:$C,'Pau da Lima Med OK'!C166) + COUNTIF('SCV Med OK'!$C:$C,'Pau da Lima Med OK'!C166) + COUNTIF('Subúrbio Med OK'!$C:$C,'Pau da Lima Med OK'!C166) + COUNTIF('DVIS Med OK'!$C:$C,'Pau da Lima Med OK'!C166) + COUNTIF('CR Med OK'!$C:$C,'Pau da Lima Med OK'!C166) + COUNTIF('CCZ Med OK'!$C:$C,'Pau da Lima Med OK'!C166) + COUNTIF('DRCA Med OK'!$C:$C,'Pau da Lima Med OK'!C166) + COUNTIF('SAMU Med OK'!$C:$C,'Pau da Lima Med OK'!C166) + COUNTIF('ESPS Med OK'!$C:$C,'Pau da Lima Med OK'!C166) + COUNTIF('LACEM Med OK'!$C:$C,'Pau da Lima Med OK'!C166)</f>
        <v>0</v>
      </c>
    </row>
    <row r="167" spans="1:15" ht="13.5" customHeight="1">
      <c r="A167" s="15"/>
      <c r="B167" s="66"/>
      <c r="C167" s="69"/>
      <c r="D167" s="61"/>
      <c r="E167" s="61"/>
      <c r="F167" s="42"/>
      <c r="G167" s="295"/>
      <c r="H167" s="14"/>
      <c r="I167" s="297"/>
      <c r="J167" s="39"/>
      <c r="K167" s="51"/>
      <c r="O167" s="16">
        <f>COUNTIF('Sede Med Ok'!$C:$C,'Pau da Lima Med OK'!C167) + COUNTIF('Barra Med OK'!$C:$C,'Pau da Lima Med OK'!C167) + COUNTIF('Boca do Rio Med OK'!$C:$C,'Pau da Lima Med OK'!C167) + COUNTIF('Brotas Med OK'!$C:$C,'Pau da Lima Med OK'!C167) + COUNTIF('Cabula Med OK'!$C:$C,'Pau da Lima Med OK'!C167) + COUNTIF('Cajazeiras Med OK'!$C:$C,'Pau da Lima Med OK'!C167) + COUNTIF('CH Med OK'!$C:$C,'Pau da Lima Med OK'!C167) + COUNTIF('Itapagipe Med OK'!$C:$C,'Pau da Lima Med OK'!C167) + COUNTIF('Itapuã Med OK'!$C:$C,'Pau da Lima Med OK'!C167) + COUNTIF('Liberdade Med OK'!$C:$C,'Pau da Lima Med OK'!C167) + COUNTIF('SCV Med OK'!$C:$C,'Pau da Lima Med OK'!C167) + COUNTIF('Subúrbio Med OK'!$C:$C,'Pau da Lima Med OK'!C167) + COUNTIF('DVIS Med OK'!$C:$C,'Pau da Lima Med OK'!C167) + COUNTIF('CR Med OK'!$C:$C,'Pau da Lima Med OK'!C167) + COUNTIF('CCZ Med OK'!$C:$C,'Pau da Lima Med OK'!C167) + COUNTIF('DRCA Med OK'!$C:$C,'Pau da Lima Med OK'!C167) + COUNTIF('SAMU Med OK'!$C:$C,'Pau da Lima Med OK'!C167) + COUNTIF('ESPS Med OK'!$C:$C,'Pau da Lima Med OK'!C167) + COUNTIF('LACEM Med OK'!$C:$C,'Pau da Lima Med OK'!C167)</f>
        <v>0</v>
      </c>
    </row>
    <row r="168" spans="1:15" ht="13.5" customHeight="1">
      <c r="A168" s="38" t="s">
        <v>758</v>
      </c>
      <c r="B168" s="10"/>
      <c r="C168" s="10"/>
      <c r="D168" s="107"/>
      <c r="E168" s="107"/>
      <c r="F168" s="37"/>
      <c r="G168" s="107"/>
      <c r="H168" s="11">
        <f>SUM(H161:H167)</f>
        <v>6</v>
      </c>
      <c r="I168" s="200">
        <f>SUM(I161:I167)</f>
        <v>1385</v>
      </c>
      <c r="J168" s="35"/>
      <c r="K168" s="107"/>
      <c r="O168" s="16">
        <f>COUNTIF('Sede Med Ok'!$C:$C,'Pau da Lima Med OK'!C168) + COUNTIF('Barra Med OK'!$C:$C,'Pau da Lima Med OK'!C168) + COUNTIF('Boca do Rio Med OK'!$C:$C,'Pau da Lima Med OK'!C168) + COUNTIF('Brotas Med OK'!$C:$C,'Pau da Lima Med OK'!C168) + COUNTIF('Cabula Med OK'!$C:$C,'Pau da Lima Med OK'!C168) + COUNTIF('Cajazeiras Med OK'!$C:$C,'Pau da Lima Med OK'!C168) + COUNTIF('CH Med OK'!$C:$C,'Pau da Lima Med OK'!C168) + COUNTIF('Itapagipe Med OK'!$C:$C,'Pau da Lima Med OK'!C168) + COUNTIF('Itapuã Med OK'!$C:$C,'Pau da Lima Med OK'!C168) + COUNTIF('Liberdade Med OK'!$C:$C,'Pau da Lima Med OK'!C168) + COUNTIF('SCV Med OK'!$C:$C,'Pau da Lima Med OK'!C168) + COUNTIF('Subúrbio Med OK'!$C:$C,'Pau da Lima Med OK'!C168) + COUNTIF('DVIS Med OK'!$C:$C,'Pau da Lima Med OK'!C168) + COUNTIF('CR Med OK'!$C:$C,'Pau da Lima Med OK'!C168) + COUNTIF('CCZ Med OK'!$C:$C,'Pau da Lima Med OK'!C168) + COUNTIF('DRCA Med OK'!$C:$C,'Pau da Lima Med OK'!C168) + COUNTIF('SAMU Med OK'!$C:$C,'Pau da Lima Med OK'!C168) + COUNTIF('ESPS Med OK'!$C:$C,'Pau da Lima Med OK'!C168) + COUNTIF('LACEM Med OK'!$C:$C,'Pau da Lima Med OK'!C168)</f>
        <v>0</v>
      </c>
    </row>
    <row r="169" spans="1:15" ht="13.5" customHeight="1">
      <c r="A169" s="29"/>
      <c r="B169" s="32"/>
      <c r="C169" s="32"/>
      <c r="D169" s="70"/>
      <c r="E169" s="70"/>
      <c r="F169" s="34"/>
      <c r="G169" s="70"/>
      <c r="H169" s="32"/>
      <c r="I169" s="31"/>
      <c r="J169" s="30"/>
      <c r="K169" s="70"/>
      <c r="O169" s="16">
        <f>COUNTIF('Sede Med Ok'!$C:$C,'Pau da Lima Med OK'!C169) + COUNTIF('Barra Med OK'!$C:$C,'Pau da Lima Med OK'!C169) + COUNTIF('Boca do Rio Med OK'!$C:$C,'Pau da Lima Med OK'!C169) + COUNTIF('Brotas Med OK'!$C:$C,'Pau da Lima Med OK'!C169) + COUNTIF('Cabula Med OK'!$C:$C,'Pau da Lima Med OK'!C169) + COUNTIF('Cajazeiras Med OK'!$C:$C,'Pau da Lima Med OK'!C169) + COUNTIF('CH Med OK'!$C:$C,'Pau da Lima Med OK'!C169) + COUNTIF('Itapagipe Med OK'!$C:$C,'Pau da Lima Med OK'!C169) + COUNTIF('Itapuã Med OK'!$C:$C,'Pau da Lima Med OK'!C169) + COUNTIF('Liberdade Med OK'!$C:$C,'Pau da Lima Med OK'!C169) + COUNTIF('SCV Med OK'!$C:$C,'Pau da Lima Med OK'!C169) + COUNTIF('Subúrbio Med OK'!$C:$C,'Pau da Lima Med OK'!C169) + COUNTIF('DVIS Med OK'!$C:$C,'Pau da Lima Med OK'!C169) + COUNTIF('CR Med OK'!$C:$C,'Pau da Lima Med OK'!C169) + COUNTIF('CCZ Med OK'!$C:$C,'Pau da Lima Med OK'!C169) + COUNTIF('DRCA Med OK'!$C:$C,'Pau da Lima Med OK'!C169) + COUNTIF('SAMU Med OK'!$C:$C,'Pau da Lima Med OK'!C169) + COUNTIF('ESPS Med OK'!$C:$C,'Pau da Lima Med OK'!C169) + COUNTIF('LACEM Med OK'!$C:$C,'Pau da Lima Med OK'!C169)</f>
        <v>0</v>
      </c>
    </row>
    <row r="170" spans="1:15" ht="13.5" customHeight="1">
      <c r="A170" s="15" t="s">
        <v>18</v>
      </c>
      <c r="B170" s="61">
        <v>45546</v>
      </c>
      <c r="C170" s="14">
        <v>14132</v>
      </c>
      <c r="D170" s="61">
        <v>45658</v>
      </c>
      <c r="E170" s="61">
        <v>45687</v>
      </c>
      <c r="F170" s="42">
        <f>(E170-D170)+1</f>
        <v>30</v>
      </c>
      <c r="G170" s="295">
        <v>235</v>
      </c>
      <c r="H170" s="14">
        <v>1</v>
      </c>
      <c r="I170" s="237">
        <f>G170/30*H170*F170</f>
        <v>235</v>
      </c>
      <c r="J170" s="216" t="s">
        <v>272</v>
      </c>
      <c r="K170" s="58">
        <v>67964</v>
      </c>
      <c r="O170" s="16">
        <f>COUNTIF('Sede Med Ok'!$C:$C,'Pau da Lima Med OK'!C170) + COUNTIF('Barra Med OK'!$C:$C,'Pau da Lima Med OK'!C170) + COUNTIF('Boca do Rio Med OK'!$C:$C,'Pau da Lima Med OK'!C170) + COUNTIF('Brotas Med OK'!$C:$C,'Pau da Lima Med OK'!C170) + COUNTIF('Cabula Med OK'!$C:$C,'Pau da Lima Med OK'!C170) + COUNTIF('Cajazeiras Med OK'!$C:$C,'Pau da Lima Med OK'!C170) + COUNTIF('CH Med OK'!$C:$C,'Pau da Lima Med OK'!C170) + COUNTIF('Itapagipe Med OK'!$C:$C,'Pau da Lima Med OK'!C170) + COUNTIF('Itapuã Med OK'!$C:$C,'Pau da Lima Med OK'!C170) + COUNTIF('Liberdade Med OK'!$C:$C,'Pau da Lima Med OK'!C170) + COUNTIF('SCV Med OK'!$C:$C,'Pau da Lima Med OK'!C170) + COUNTIF('Subúrbio Med OK'!$C:$C,'Pau da Lima Med OK'!C170) + COUNTIF('DVIS Med OK'!$C:$C,'Pau da Lima Med OK'!C170) + COUNTIF('CR Med OK'!$C:$C,'Pau da Lima Med OK'!C170) + COUNTIF('CCZ Med OK'!$C:$C,'Pau da Lima Med OK'!C170) + COUNTIF('DRCA Med OK'!$C:$C,'Pau da Lima Med OK'!C170) + COUNTIF('SAMU Med OK'!$C:$C,'Pau da Lima Med OK'!C170) + COUNTIF('ESPS Med OK'!$C:$C,'Pau da Lima Med OK'!C170) + COUNTIF('LACEM Med OK'!$C:$C,'Pau da Lima Med OK'!C170)</f>
        <v>0</v>
      </c>
    </row>
    <row r="171" spans="1:15" ht="13.5" customHeight="1">
      <c r="A171" s="15"/>
      <c r="B171" s="66"/>
      <c r="C171" s="69"/>
      <c r="D171" s="61"/>
      <c r="E171" s="61"/>
      <c r="F171" s="42"/>
      <c r="G171" s="295"/>
      <c r="H171" s="14"/>
      <c r="I171" s="237"/>
      <c r="J171" s="39"/>
      <c r="K171" s="51"/>
      <c r="O171" s="16">
        <f>COUNTIF('Sede Med Ok'!$C:$C,'Pau da Lima Med OK'!C171) + COUNTIF('Barra Med OK'!$C:$C,'Pau da Lima Med OK'!C171) + COUNTIF('Boca do Rio Med OK'!$C:$C,'Pau da Lima Med OK'!C171) + COUNTIF('Brotas Med OK'!$C:$C,'Pau da Lima Med OK'!C171) + COUNTIF('Cabula Med OK'!$C:$C,'Pau da Lima Med OK'!C171) + COUNTIF('Cajazeiras Med OK'!$C:$C,'Pau da Lima Med OK'!C171) + COUNTIF('CH Med OK'!$C:$C,'Pau da Lima Med OK'!C171) + COUNTIF('Itapagipe Med OK'!$C:$C,'Pau da Lima Med OK'!C171) + COUNTIF('Itapuã Med OK'!$C:$C,'Pau da Lima Med OK'!C171) + COUNTIF('Liberdade Med OK'!$C:$C,'Pau da Lima Med OK'!C171) + COUNTIF('SCV Med OK'!$C:$C,'Pau da Lima Med OK'!C171) + COUNTIF('Subúrbio Med OK'!$C:$C,'Pau da Lima Med OK'!C171) + COUNTIF('DVIS Med OK'!$C:$C,'Pau da Lima Med OK'!C171) + COUNTIF('CR Med OK'!$C:$C,'Pau da Lima Med OK'!C171) + COUNTIF('CCZ Med OK'!$C:$C,'Pau da Lima Med OK'!C171) + COUNTIF('DRCA Med OK'!$C:$C,'Pau da Lima Med OK'!C171) + COUNTIF('SAMU Med OK'!$C:$C,'Pau da Lima Med OK'!C171) + COUNTIF('ESPS Med OK'!$C:$C,'Pau da Lima Med OK'!C171) + COUNTIF('LACEM Med OK'!$C:$C,'Pau da Lima Med OK'!C171)</f>
        <v>0</v>
      </c>
    </row>
    <row r="172" spans="1:15" ht="13.5" customHeight="1">
      <c r="A172" s="38" t="s">
        <v>757</v>
      </c>
      <c r="B172" s="10"/>
      <c r="C172" s="10"/>
      <c r="D172" s="107"/>
      <c r="E172" s="107"/>
      <c r="F172" s="37"/>
      <c r="G172" s="107"/>
      <c r="H172" s="11">
        <f>SUM(H170:H171)</f>
        <v>1</v>
      </c>
      <c r="I172" s="148">
        <f>SUM(I170:I171)</f>
        <v>235</v>
      </c>
      <c r="J172" s="35"/>
      <c r="K172" s="107"/>
      <c r="O172" s="16">
        <f>COUNTIF('Sede Med Ok'!$C:$C,'Pau da Lima Med OK'!C172) + COUNTIF('Barra Med OK'!$C:$C,'Pau da Lima Med OK'!C172) + COUNTIF('Boca do Rio Med OK'!$C:$C,'Pau da Lima Med OK'!C172) + COUNTIF('Brotas Med OK'!$C:$C,'Pau da Lima Med OK'!C172) + COUNTIF('Cabula Med OK'!$C:$C,'Pau da Lima Med OK'!C172) + COUNTIF('Cajazeiras Med OK'!$C:$C,'Pau da Lima Med OK'!C172) + COUNTIF('CH Med OK'!$C:$C,'Pau da Lima Med OK'!C172) + COUNTIF('Itapagipe Med OK'!$C:$C,'Pau da Lima Med OK'!C172) + COUNTIF('Itapuã Med OK'!$C:$C,'Pau da Lima Med OK'!C172) + COUNTIF('Liberdade Med OK'!$C:$C,'Pau da Lima Med OK'!C172) + COUNTIF('SCV Med OK'!$C:$C,'Pau da Lima Med OK'!C172) + COUNTIF('Subúrbio Med OK'!$C:$C,'Pau da Lima Med OK'!C172) + COUNTIF('DVIS Med OK'!$C:$C,'Pau da Lima Med OK'!C172) + COUNTIF('CR Med OK'!$C:$C,'Pau da Lima Med OK'!C172) + COUNTIF('CCZ Med OK'!$C:$C,'Pau da Lima Med OK'!C172) + COUNTIF('DRCA Med OK'!$C:$C,'Pau da Lima Med OK'!C172) + COUNTIF('SAMU Med OK'!$C:$C,'Pau da Lima Med OK'!C172) + COUNTIF('ESPS Med OK'!$C:$C,'Pau da Lima Med OK'!C172) + COUNTIF('LACEM Med OK'!$C:$C,'Pau da Lima Med OK'!C172)</f>
        <v>0</v>
      </c>
    </row>
    <row r="173" spans="1:15" ht="13.5" customHeight="1">
      <c r="A173" s="29"/>
      <c r="B173" s="32"/>
      <c r="C173" s="32"/>
      <c r="D173" s="70"/>
      <c r="E173" s="70"/>
      <c r="F173" s="34"/>
      <c r="G173" s="70"/>
      <c r="H173" s="32"/>
      <c r="I173" s="31"/>
      <c r="J173" s="30"/>
      <c r="K173" s="70"/>
      <c r="O173" s="16">
        <f>COUNTIF('Sede Med Ok'!$C:$C,'Pau da Lima Med OK'!C173) + COUNTIF('Barra Med OK'!$C:$C,'Pau da Lima Med OK'!C173) + COUNTIF('Boca do Rio Med OK'!$C:$C,'Pau da Lima Med OK'!C173) + COUNTIF('Brotas Med OK'!$C:$C,'Pau da Lima Med OK'!C173) + COUNTIF('Cabula Med OK'!$C:$C,'Pau da Lima Med OK'!C173) + COUNTIF('Cajazeiras Med OK'!$C:$C,'Pau da Lima Med OK'!C173) + COUNTIF('CH Med OK'!$C:$C,'Pau da Lima Med OK'!C173) + COUNTIF('Itapagipe Med OK'!$C:$C,'Pau da Lima Med OK'!C173) + COUNTIF('Itapuã Med OK'!$C:$C,'Pau da Lima Med OK'!C173) + COUNTIF('Liberdade Med OK'!$C:$C,'Pau da Lima Med OK'!C173) + COUNTIF('SCV Med OK'!$C:$C,'Pau da Lima Med OK'!C173) + COUNTIF('Subúrbio Med OK'!$C:$C,'Pau da Lima Med OK'!C173) + COUNTIF('DVIS Med OK'!$C:$C,'Pau da Lima Med OK'!C173) + COUNTIF('CR Med OK'!$C:$C,'Pau da Lima Med OK'!C173) + COUNTIF('CCZ Med OK'!$C:$C,'Pau da Lima Med OK'!C173) + COUNTIF('DRCA Med OK'!$C:$C,'Pau da Lima Med OK'!C173) + COUNTIF('SAMU Med OK'!$C:$C,'Pau da Lima Med OK'!C173) + COUNTIF('ESPS Med OK'!$C:$C,'Pau da Lima Med OK'!C173) + COUNTIF('LACEM Med OK'!$C:$C,'Pau da Lima Med OK'!C173)</f>
        <v>0</v>
      </c>
    </row>
    <row r="174" spans="1:15" ht="13.5" customHeight="1">
      <c r="A174" s="15" t="s">
        <v>20</v>
      </c>
      <c r="B174" s="61">
        <v>45536</v>
      </c>
      <c r="C174" s="14">
        <v>12162</v>
      </c>
      <c r="D174" s="61">
        <v>45658</v>
      </c>
      <c r="E174" s="61">
        <v>45687</v>
      </c>
      <c r="F174" s="42">
        <f t="shared" ref="F174:F188" si="18">(E174-D174)+1</f>
        <v>30</v>
      </c>
      <c r="G174" s="295">
        <v>57</v>
      </c>
      <c r="H174" s="14">
        <v>1</v>
      </c>
      <c r="I174" s="237">
        <f t="shared" ref="I174:I186" si="19">G174/30*H174*F174</f>
        <v>57</v>
      </c>
      <c r="J174" s="212" t="s">
        <v>756</v>
      </c>
      <c r="K174" s="64"/>
      <c r="O174" s="16">
        <f>COUNTIF('Sede Med Ok'!$C:$C,'Pau da Lima Med OK'!C174) + COUNTIF('Barra Med OK'!$C:$C,'Pau da Lima Med OK'!C174) + COUNTIF('Boca do Rio Med OK'!$C:$C,'Pau da Lima Med OK'!C174) + COUNTIF('Brotas Med OK'!$C:$C,'Pau da Lima Med OK'!C174) + COUNTIF('Cabula Med OK'!$C:$C,'Pau da Lima Med OK'!C174) + COUNTIF('Cajazeiras Med OK'!$C:$C,'Pau da Lima Med OK'!C174) + COUNTIF('CH Med OK'!$C:$C,'Pau da Lima Med OK'!C174) + COUNTIF('Itapagipe Med OK'!$C:$C,'Pau da Lima Med OK'!C174) + COUNTIF('Itapuã Med OK'!$C:$C,'Pau da Lima Med OK'!C174) + COUNTIF('Liberdade Med OK'!$C:$C,'Pau da Lima Med OK'!C174) + COUNTIF('SCV Med OK'!$C:$C,'Pau da Lima Med OK'!C174) + COUNTIF('Subúrbio Med OK'!$C:$C,'Pau da Lima Med OK'!C174) + COUNTIF('DVIS Med OK'!$C:$C,'Pau da Lima Med OK'!C174) + COUNTIF('CR Med OK'!$C:$C,'Pau da Lima Med OK'!C174) + COUNTIF('CCZ Med OK'!$C:$C,'Pau da Lima Med OK'!C174) + COUNTIF('DRCA Med OK'!$C:$C,'Pau da Lima Med OK'!C174) + COUNTIF('SAMU Med OK'!$C:$C,'Pau da Lima Med OK'!C174) + COUNTIF('ESPS Med OK'!$C:$C,'Pau da Lima Med OK'!C174) + COUNTIF('LACEM Med OK'!$C:$C,'Pau da Lima Med OK'!C174)</f>
        <v>0</v>
      </c>
    </row>
    <row r="175" spans="1:15" ht="13.5" customHeight="1">
      <c r="A175" s="15" t="s">
        <v>20</v>
      </c>
      <c r="B175" s="61">
        <v>45536</v>
      </c>
      <c r="C175" s="14">
        <v>15000</v>
      </c>
      <c r="D175" s="61">
        <v>45658</v>
      </c>
      <c r="E175" s="61">
        <v>45687</v>
      </c>
      <c r="F175" s="42">
        <f t="shared" si="18"/>
        <v>30</v>
      </c>
      <c r="G175" s="295">
        <v>57</v>
      </c>
      <c r="H175" s="14">
        <v>1</v>
      </c>
      <c r="I175" s="237">
        <f t="shared" si="19"/>
        <v>57</v>
      </c>
      <c r="J175" s="212" t="s">
        <v>755</v>
      </c>
      <c r="K175" s="64">
        <v>66559</v>
      </c>
      <c r="O175" s="16">
        <f>COUNTIF('Sede Med Ok'!$C:$C,'Pau da Lima Med OK'!C175) + COUNTIF('Barra Med OK'!$C:$C,'Pau da Lima Med OK'!C175) + COUNTIF('Boca do Rio Med OK'!$C:$C,'Pau da Lima Med OK'!C175) + COUNTIF('Brotas Med OK'!$C:$C,'Pau da Lima Med OK'!C175) + COUNTIF('Cabula Med OK'!$C:$C,'Pau da Lima Med OK'!C175) + COUNTIF('Cajazeiras Med OK'!$C:$C,'Pau da Lima Med OK'!C175) + COUNTIF('CH Med OK'!$C:$C,'Pau da Lima Med OK'!C175) + COUNTIF('Itapagipe Med OK'!$C:$C,'Pau da Lima Med OK'!C175) + COUNTIF('Itapuã Med OK'!$C:$C,'Pau da Lima Med OK'!C175) + COUNTIF('Liberdade Med OK'!$C:$C,'Pau da Lima Med OK'!C175) + COUNTIF('SCV Med OK'!$C:$C,'Pau da Lima Med OK'!C175) + COUNTIF('Subúrbio Med OK'!$C:$C,'Pau da Lima Med OK'!C175) + COUNTIF('DVIS Med OK'!$C:$C,'Pau da Lima Med OK'!C175) + COUNTIF('CR Med OK'!$C:$C,'Pau da Lima Med OK'!C175) + COUNTIF('CCZ Med OK'!$C:$C,'Pau da Lima Med OK'!C175) + COUNTIF('DRCA Med OK'!$C:$C,'Pau da Lima Med OK'!C175) + COUNTIF('SAMU Med OK'!$C:$C,'Pau da Lima Med OK'!C175) + COUNTIF('ESPS Med OK'!$C:$C,'Pau da Lima Med OK'!C175) + COUNTIF('LACEM Med OK'!$C:$C,'Pau da Lima Med OK'!C175)</f>
        <v>0</v>
      </c>
    </row>
    <row r="176" spans="1:15" ht="13.5" customHeight="1">
      <c r="A176" s="15" t="s">
        <v>18</v>
      </c>
      <c r="B176" s="61">
        <v>45536</v>
      </c>
      <c r="C176" s="14">
        <v>12419</v>
      </c>
      <c r="D176" s="61">
        <v>45658</v>
      </c>
      <c r="E176" s="61">
        <v>45687</v>
      </c>
      <c r="F176" s="42">
        <f t="shared" ref="F176" si="20">(E176-D176)+1</f>
        <v>30</v>
      </c>
      <c r="G176" s="295">
        <v>235</v>
      </c>
      <c r="H176" s="14">
        <v>1</v>
      </c>
      <c r="I176" s="237">
        <f t="shared" ref="I176" si="21">G176/30*H176*F176</f>
        <v>235</v>
      </c>
      <c r="J176" s="212" t="s">
        <v>306</v>
      </c>
      <c r="K176" s="64">
        <v>55677</v>
      </c>
      <c r="O176" s="16">
        <f>COUNTIF('Sede Med Ok'!$C:$C,'Pau da Lima Med OK'!C176) + COUNTIF('Barra Med OK'!$C:$C,'Pau da Lima Med OK'!C176) + COUNTIF('Boca do Rio Med OK'!$C:$C,'Pau da Lima Med OK'!C176) + COUNTIF('Brotas Med OK'!$C:$C,'Pau da Lima Med OK'!C176) + COUNTIF('Cabula Med OK'!$C:$C,'Pau da Lima Med OK'!C176) + COUNTIF('Cajazeiras Med OK'!$C:$C,'Pau da Lima Med OK'!C176) + COUNTIF('CH Med OK'!$C:$C,'Pau da Lima Med OK'!C176) + COUNTIF('Itapagipe Med OK'!$C:$C,'Pau da Lima Med OK'!C176) + COUNTIF('Itapuã Med OK'!$C:$C,'Pau da Lima Med OK'!C176) + COUNTIF('Liberdade Med OK'!$C:$C,'Pau da Lima Med OK'!C176) + COUNTIF('SCV Med OK'!$C:$C,'Pau da Lima Med OK'!C176) + COUNTIF('Subúrbio Med OK'!$C:$C,'Pau da Lima Med OK'!C176) + COUNTIF('DVIS Med OK'!$C:$C,'Pau da Lima Med OK'!C176) + COUNTIF('CR Med OK'!$C:$C,'Pau da Lima Med OK'!C176) + COUNTIF('CCZ Med OK'!$C:$C,'Pau da Lima Med OK'!C176) + COUNTIF('DRCA Med OK'!$C:$C,'Pau da Lima Med OK'!C176) + COUNTIF('SAMU Med OK'!$C:$C,'Pau da Lima Med OK'!C176) + COUNTIF('ESPS Med OK'!$C:$C,'Pau da Lima Med OK'!C176) + COUNTIF('LACEM Med OK'!$C:$C,'Pau da Lima Med OK'!C176)</f>
        <v>0</v>
      </c>
    </row>
    <row r="177" spans="1:15" ht="13.5" customHeight="1">
      <c r="A177" s="15" t="s">
        <v>18</v>
      </c>
      <c r="B177" s="61">
        <v>45536</v>
      </c>
      <c r="C177" s="14">
        <v>15632</v>
      </c>
      <c r="D177" s="61">
        <v>45658</v>
      </c>
      <c r="E177" s="61">
        <v>45687</v>
      </c>
      <c r="F177" s="42">
        <f t="shared" si="18"/>
        <v>30</v>
      </c>
      <c r="G177" s="295">
        <v>235</v>
      </c>
      <c r="H177" s="14">
        <v>1</v>
      </c>
      <c r="I177" s="237">
        <f t="shared" si="19"/>
        <v>235</v>
      </c>
      <c r="J177" s="212" t="s">
        <v>754</v>
      </c>
      <c r="K177" s="64">
        <v>68828</v>
      </c>
      <c r="O177" s="16">
        <f>COUNTIF('Sede Med Ok'!$C:$C,'Pau da Lima Med OK'!C177) + COUNTIF('Barra Med OK'!$C:$C,'Pau da Lima Med OK'!C177) + COUNTIF('Boca do Rio Med OK'!$C:$C,'Pau da Lima Med OK'!C177) + COUNTIF('Brotas Med OK'!$C:$C,'Pau da Lima Med OK'!C177) + COUNTIF('Cabula Med OK'!$C:$C,'Pau da Lima Med OK'!C177) + COUNTIF('Cajazeiras Med OK'!$C:$C,'Pau da Lima Med OK'!C177) + COUNTIF('CH Med OK'!$C:$C,'Pau da Lima Med OK'!C177) + COUNTIF('Itapagipe Med OK'!$C:$C,'Pau da Lima Med OK'!C177) + COUNTIF('Itapuã Med OK'!$C:$C,'Pau da Lima Med OK'!C177) + COUNTIF('Liberdade Med OK'!$C:$C,'Pau da Lima Med OK'!C177) + COUNTIF('SCV Med OK'!$C:$C,'Pau da Lima Med OK'!C177) + COUNTIF('Subúrbio Med OK'!$C:$C,'Pau da Lima Med OK'!C177) + COUNTIF('DVIS Med OK'!$C:$C,'Pau da Lima Med OK'!C177) + COUNTIF('CR Med OK'!$C:$C,'Pau da Lima Med OK'!C177) + COUNTIF('CCZ Med OK'!$C:$C,'Pau da Lima Med OK'!C177) + COUNTIF('DRCA Med OK'!$C:$C,'Pau da Lima Med OK'!C177) + COUNTIF('SAMU Med OK'!$C:$C,'Pau da Lima Med OK'!C177) + COUNTIF('ESPS Med OK'!$C:$C,'Pau da Lima Med OK'!C177) + COUNTIF('LACEM Med OK'!$C:$C,'Pau da Lima Med OK'!C177)</f>
        <v>0</v>
      </c>
    </row>
    <row r="178" spans="1:15" ht="13.5" customHeight="1">
      <c r="A178" s="15" t="s">
        <v>18</v>
      </c>
      <c r="B178" s="61">
        <v>45536</v>
      </c>
      <c r="C178" s="14">
        <v>15631</v>
      </c>
      <c r="D178" s="61">
        <v>45658</v>
      </c>
      <c r="E178" s="61">
        <v>45687</v>
      </c>
      <c r="F178" s="42">
        <f t="shared" si="18"/>
        <v>30</v>
      </c>
      <c r="G178" s="295">
        <v>235</v>
      </c>
      <c r="H178" s="14">
        <v>1</v>
      </c>
      <c r="I178" s="237">
        <f t="shared" si="19"/>
        <v>235</v>
      </c>
      <c r="J178" s="212" t="s">
        <v>112</v>
      </c>
      <c r="K178" s="64">
        <v>68828</v>
      </c>
      <c r="O178" s="16">
        <f>COUNTIF('Sede Med Ok'!$C:$C,'Pau da Lima Med OK'!C178) + COUNTIF('Barra Med OK'!$C:$C,'Pau da Lima Med OK'!C178) + COUNTIF('Boca do Rio Med OK'!$C:$C,'Pau da Lima Med OK'!C178) + COUNTIF('Brotas Med OK'!$C:$C,'Pau da Lima Med OK'!C178) + COUNTIF('Cabula Med OK'!$C:$C,'Pau da Lima Med OK'!C178) + COUNTIF('Cajazeiras Med OK'!$C:$C,'Pau da Lima Med OK'!C178) + COUNTIF('CH Med OK'!$C:$C,'Pau da Lima Med OK'!C178) + COUNTIF('Itapagipe Med OK'!$C:$C,'Pau da Lima Med OK'!C178) + COUNTIF('Itapuã Med OK'!$C:$C,'Pau da Lima Med OK'!C178) + COUNTIF('Liberdade Med OK'!$C:$C,'Pau da Lima Med OK'!C178) + COUNTIF('SCV Med OK'!$C:$C,'Pau da Lima Med OK'!C178) + COUNTIF('Subúrbio Med OK'!$C:$C,'Pau da Lima Med OK'!C178) + COUNTIF('DVIS Med OK'!$C:$C,'Pau da Lima Med OK'!C178) + COUNTIF('CR Med OK'!$C:$C,'Pau da Lima Med OK'!C178) + COUNTIF('CCZ Med OK'!$C:$C,'Pau da Lima Med OK'!C178) + COUNTIF('DRCA Med OK'!$C:$C,'Pau da Lima Med OK'!C178) + COUNTIF('SAMU Med OK'!$C:$C,'Pau da Lima Med OK'!C178) + COUNTIF('ESPS Med OK'!$C:$C,'Pau da Lima Med OK'!C178) + COUNTIF('LACEM Med OK'!$C:$C,'Pau da Lima Med OK'!C178)</f>
        <v>0</v>
      </c>
    </row>
    <row r="179" spans="1:15" ht="13.5" customHeight="1">
      <c r="A179" s="15" t="s">
        <v>18</v>
      </c>
      <c r="B179" s="61">
        <v>45536</v>
      </c>
      <c r="C179" s="14">
        <v>13947</v>
      </c>
      <c r="D179" s="61">
        <v>45658</v>
      </c>
      <c r="E179" s="61">
        <v>45687</v>
      </c>
      <c r="F179" s="42">
        <f t="shared" si="18"/>
        <v>30</v>
      </c>
      <c r="G179" s="295">
        <v>235</v>
      </c>
      <c r="H179" s="14">
        <v>1</v>
      </c>
      <c r="I179" s="237">
        <f t="shared" si="19"/>
        <v>235</v>
      </c>
      <c r="J179" s="52" t="s">
        <v>189</v>
      </c>
      <c r="K179" s="64">
        <v>64262</v>
      </c>
      <c r="O179" s="16">
        <f>COUNTIF('Sede Med Ok'!$C:$C,'Pau da Lima Med OK'!C179) + COUNTIF('Barra Med OK'!$C:$C,'Pau da Lima Med OK'!C179) + COUNTIF('Boca do Rio Med OK'!$C:$C,'Pau da Lima Med OK'!C179) + COUNTIF('Brotas Med OK'!$C:$C,'Pau da Lima Med OK'!C179) + COUNTIF('Cabula Med OK'!$C:$C,'Pau da Lima Med OK'!C179) + COUNTIF('Cajazeiras Med OK'!$C:$C,'Pau da Lima Med OK'!C179) + COUNTIF('CH Med OK'!$C:$C,'Pau da Lima Med OK'!C179) + COUNTIF('Itapagipe Med OK'!$C:$C,'Pau da Lima Med OK'!C179) + COUNTIF('Itapuã Med OK'!$C:$C,'Pau da Lima Med OK'!C179) + COUNTIF('Liberdade Med OK'!$C:$C,'Pau da Lima Med OK'!C179) + COUNTIF('SCV Med OK'!$C:$C,'Pau da Lima Med OK'!C179) + COUNTIF('Subúrbio Med OK'!$C:$C,'Pau da Lima Med OK'!C179) + COUNTIF('DVIS Med OK'!$C:$C,'Pau da Lima Med OK'!C179) + COUNTIF('CR Med OK'!$C:$C,'Pau da Lima Med OK'!C179) + COUNTIF('CCZ Med OK'!$C:$C,'Pau da Lima Med OK'!C179) + COUNTIF('DRCA Med OK'!$C:$C,'Pau da Lima Med OK'!C179) + COUNTIF('SAMU Med OK'!$C:$C,'Pau da Lima Med OK'!C179) + COUNTIF('ESPS Med OK'!$C:$C,'Pau da Lima Med OK'!C179) + COUNTIF('LACEM Med OK'!$C:$C,'Pau da Lima Med OK'!C179)</f>
        <v>0</v>
      </c>
    </row>
    <row r="180" spans="1:15" ht="13.5" customHeight="1">
      <c r="A180" s="15" t="s">
        <v>18</v>
      </c>
      <c r="B180" s="61">
        <v>45536</v>
      </c>
      <c r="C180" s="14">
        <v>15464</v>
      </c>
      <c r="D180" s="61">
        <v>45658</v>
      </c>
      <c r="E180" s="61">
        <v>45687</v>
      </c>
      <c r="F180" s="42">
        <f t="shared" si="18"/>
        <v>30</v>
      </c>
      <c r="G180" s="295">
        <v>235</v>
      </c>
      <c r="H180" s="14">
        <v>1</v>
      </c>
      <c r="I180" s="237">
        <f t="shared" si="19"/>
        <v>235</v>
      </c>
      <c r="J180" s="52" t="s">
        <v>219</v>
      </c>
      <c r="K180" s="64">
        <v>67727</v>
      </c>
      <c r="O180" s="16">
        <f>COUNTIF('Sede Med Ok'!$C:$C,'Pau da Lima Med OK'!C180) + COUNTIF('Barra Med OK'!$C:$C,'Pau da Lima Med OK'!C180) + COUNTIF('Boca do Rio Med OK'!$C:$C,'Pau da Lima Med OK'!C180) + COUNTIF('Brotas Med OK'!$C:$C,'Pau da Lima Med OK'!C180) + COUNTIF('Cabula Med OK'!$C:$C,'Pau da Lima Med OK'!C180) + COUNTIF('Cajazeiras Med OK'!$C:$C,'Pau da Lima Med OK'!C180) + COUNTIF('CH Med OK'!$C:$C,'Pau da Lima Med OK'!C180) + COUNTIF('Itapagipe Med OK'!$C:$C,'Pau da Lima Med OK'!C180) + COUNTIF('Itapuã Med OK'!$C:$C,'Pau da Lima Med OK'!C180) + COUNTIF('Liberdade Med OK'!$C:$C,'Pau da Lima Med OK'!C180) + COUNTIF('SCV Med OK'!$C:$C,'Pau da Lima Med OK'!C180) + COUNTIF('Subúrbio Med OK'!$C:$C,'Pau da Lima Med OK'!C180) + COUNTIF('DVIS Med OK'!$C:$C,'Pau da Lima Med OK'!C180) + COUNTIF('CR Med OK'!$C:$C,'Pau da Lima Med OK'!C180) + COUNTIF('CCZ Med OK'!$C:$C,'Pau da Lima Med OK'!C180) + COUNTIF('DRCA Med OK'!$C:$C,'Pau da Lima Med OK'!C180) + COUNTIF('SAMU Med OK'!$C:$C,'Pau da Lima Med OK'!C180) + COUNTIF('ESPS Med OK'!$C:$C,'Pau da Lima Med OK'!C180) + COUNTIF('LACEM Med OK'!$C:$C,'Pau da Lima Med OK'!C180)</f>
        <v>0</v>
      </c>
    </row>
    <row r="181" spans="1:15" ht="13.5" customHeight="1">
      <c r="A181" s="15" t="s">
        <v>18</v>
      </c>
      <c r="B181" s="61">
        <v>45536</v>
      </c>
      <c r="C181" s="14">
        <v>11941</v>
      </c>
      <c r="D181" s="61">
        <v>45658</v>
      </c>
      <c r="E181" s="61">
        <v>45687</v>
      </c>
      <c r="F181" s="42">
        <f t="shared" si="18"/>
        <v>30</v>
      </c>
      <c r="G181" s="295">
        <v>235</v>
      </c>
      <c r="H181" s="14">
        <v>1</v>
      </c>
      <c r="I181" s="237">
        <f t="shared" si="19"/>
        <v>235</v>
      </c>
      <c r="J181" s="212" t="s">
        <v>274</v>
      </c>
      <c r="K181" s="64">
        <v>51594</v>
      </c>
      <c r="O181" s="16">
        <f>COUNTIF('Sede Med Ok'!$C:$C,'Pau da Lima Med OK'!C181) + COUNTIF('Barra Med OK'!$C:$C,'Pau da Lima Med OK'!C181) + COUNTIF('Boca do Rio Med OK'!$C:$C,'Pau da Lima Med OK'!C181) + COUNTIF('Brotas Med OK'!$C:$C,'Pau da Lima Med OK'!C181) + COUNTIF('Cabula Med OK'!$C:$C,'Pau da Lima Med OK'!C181) + COUNTIF('Cajazeiras Med OK'!$C:$C,'Pau da Lima Med OK'!C181) + COUNTIF('CH Med OK'!$C:$C,'Pau da Lima Med OK'!C181) + COUNTIF('Itapagipe Med OK'!$C:$C,'Pau da Lima Med OK'!C181) + COUNTIF('Itapuã Med OK'!$C:$C,'Pau da Lima Med OK'!C181) + COUNTIF('Liberdade Med OK'!$C:$C,'Pau da Lima Med OK'!C181) + COUNTIF('SCV Med OK'!$C:$C,'Pau da Lima Med OK'!C181) + COUNTIF('Subúrbio Med OK'!$C:$C,'Pau da Lima Med OK'!C181) + COUNTIF('DVIS Med OK'!$C:$C,'Pau da Lima Med OK'!C181) + COUNTIF('CR Med OK'!$C:$C,'Pau da Lima Med OK'!C181) + COUNTIF('CCZ Med OK'!$C:$C,'Pau da Lima Med OK'!C181) + COUNTIF('DRCA Med OK'!$C:$C,'Pau da Lima Med OK'!C181) + COUNTIF('SAMU Med OK'!$C:$C,'Pau da Lima Med OK'!C181) + COUNTIF('ESPS Med OK'!$C:$C,'Pau da Lima Med OK'!C181) + COUNTIF('LACEM Med OK'!$C:$C,'Pau da Lima Med OK'!C181)</f>
        <v>0</v>
      </c>
    </row>
    <row r="182" spans="1:15" ht="13.5" customHeight="1">
      <c r="A182" s="15" t="s">
        <v>18</v>
      </c>
      <c r="B182" s="61">
        <v>45536</v>
      </c>
      <c r="C182" s="14">
        <v>11038</v>
      </c>
      <c r="D182" s="61">
        <v>45658</v>
      </c>
      <c r="E182" s="61">
        <v>45687</v>
      </c>
      <c r="F182" s="42">
        <f t="shared" si="18"/>
        <v>30</v>
      </c>
      <c r="G182" s="295">
        <v>235</v>
      </c>
      <c r="H182" s="14">
        <v>1</v>
      </c>
      <c r="I182" s="237">
        <f t="shared" si="19"/>
        <v>235</v>
      </c>
      <c r="J182" s="212" t="s">
        <v>149</v>
      </c>
      <c r="K182" s="64">
        <v>51594</v>
      </c>
      <c r="O182" s="16">
        <f>COUNTIF('Sede Med Ok'!$C:$C,'Pau da Lima Med OK'!C182) + COUNTIF('Barra Med OK'!$C:$C,'Pau da Lima Med OK'!C182) + COUNTIF('Boca do Rio Med OK'!$C:$C,'Pau da Lima Med OK'!C182) + COUNTIF('Brotas Med OK'!$C:$C,'Pau da Lima Med OK'!C182) + COUNTIF('Cabula Med OK'!$C:$C,'Pau da Lima Med OK'!C182) + COUNTIF('Cajazeiras Med OK'!$C:$C,'Pau da Lima Med OK'!C182) + COUNTIF('CH Med OK'!$C:$C,'Pau da Lima Med OK'!C182) + COUNTIF('Itapagipe Med OK'!$C:$C,'Pau da Lima Med OK'!C182) + COUNTIF('Itapuã Med OK'!$C:$C,'Pau da Lima Med OK'!C182) + COUNTIF('Liberdade Med OK'!$C:$C,'Pau da Lima Med OK'!C182) + COUNTIF('SCV Med OK'!$C:$C,'Pau da Lima Med OK'!C182) + COUNTIF('Subúrbio Med OK'!$C:$C,'Pau da Lima Med OK'!C182) + COUNTIF('DVIS Med OK'!$C:$C,'Pau da Lima Med OK'!C182) + COUNTIF('CR Med OK'!$C:$C,'Pau da Lima Med OK'!C182) + COUNTIF('CCZ Med OK'!$C:$C,'Pau da Lima Med OK'!C182) + COUNTIF('DRCA Med OK'!$C:$C,'Pau da Lima Med OK'!C182) + COUNTIF('SAMU Med OK'!$C:$C,'Pau da Lima Med OK'!C182) + COUNTIF('ESPS Med OK'!$C:$C,'Pau da Lima Med OK'!C182) + COUNTIF('LACEM Med OK'!$C:$C,'Pau da Lima Med OK'!C182)</f>
        <v>0</v>
      </c>
    </row>
    <row r="183" spans="1:15" ht="13.5" customHeight="1">
      <c r="A183" s="15" t="s">
        <v>18</v>
      </c>
      <c r="B183" s="61">
        <v>45536</v>
      </c>
      <c r="C183" s="14">
        <v>12009</v>
      </c>
      <c r="D183" s="61">
        <v>45658</v>
      </c>
      <c r="E183" s="61">
        <v>45687</v>
      </c>
      <c r="F183" s="42">
        <f t="shared" si="18"/>
        <v>30</v>
      </c>
      <c r="G183" s="295">
        <v>235</v>
      </c>
      <c r="H183" s="14">
        <v>1</v>
      </c>
      <c r="I183" s="237">
        <f t="shared" si="19"/>
        <v>235</v>
      </c>
      <c r="J183" s="212" t="s">
        <v>753</v>
      </c>
      <c r="K183" s="64">
        <v>52758</v>
      </c>
      <c r="O183" s="16">
        <f>COUNTIF('Sede Med Ok'!$C:$C,'Pau da Lima Med OK'!C183) + COUNTIF('Barra Med OK'!$C:$C,'Pau da Lima Med OK'!C183) + COUNTIF('Boca do Rio Med OK'!$C:$C,'Pau da Lima Med OK'!C183) + COUNTIF('Brotas Med OK'!$C:$C,'Pau da Lima Med OK'!C183) + COUNTIF('Cabula Med OK'!$C:$C,'Pau da Lima Med OK'!C183) + COUNTIF('Cajazeiras Med OK'!$C:$C,'Pau da Lima Med OK'!C183) + COUNTIF('CH Med OK'!$C:$C,'Pau da Lima Med OK'!C183) + COUNTIF('Itapagipe Med OK'!$C:$C,'Pau da Lima Med OK'!C183) + COUNTIF('Itapuã Med OK'!$C:$C,'Pau da Lima Med OK'!C183) + COUNTIF('Liberdade Med OK'!$C:$C,'Pau da Lima Med OK'!C183) + COUNTIF('SCV Med OK'!$C:$C,'Pau da Lima Med OK'!C183) + COUNTIF('Subúrbio Med OK'!$C:$C,'Pau da Lima Med OK'!C183) + COUNTIF('DVIS Med OK'!$C:$C,'Pau da Lima Med OK'!C183) + COUNTIF('CR Med OK'!$C:$C,'Pau da Lima Med OK'!C183) + COUNTIF('CCZ Med OK'!$C:$C,'Pau da Lima Med OK'!C183) + COUNTIF('DRCA Med OK'!$C:$C,'Pau da Lima Med OK'!C183) + COUNTIF('SAMU Med OK'!$C:$C,'Pau da Lima Med OK'!C183) + COUNTIF('ESPS Med OK'!$C:$C,'Pau da Lima Med OK'!C183) + COUNTIF('LACEM Med OK'!$C:$C,'Pau da Lima Med OK'!C183)</f>
        <v>0</v>
      </c>
    </row>
    <row r="184" spans="1:15" ht="13.5" customHeight="1">
      <c r="A184" s="15" t="s">
        <v>18</v>
      </c>
      <c r="B184" s="61">
        <v>45536</v>
      </c>
      <c r="C184" s="14">
        <v>12527</v>
      </c>
      <c r="D184" s="61">
        <v>45658</v>
      </c>
      <c r="E184" s="61">
        <v>45687</v>
      </c>
      <c r="F184" s="42">
        <f t="shared" si="18"/>
        <v>30</v>
      </c>
      <c r="G184" s="295">
        <v>235</v>
      </c>
      <c r="H184" s="14">
        <v>1</v>
      </c>
      <c r="I184" s="237">
        <f t="shared" si="19"/>
        <v>235</v>
      </c>
      <c r="J184" s="52" t="s">
        <v>752</v>
      </c>
      <c r="K184" s="64">
        <v>57333</v>
      </c>
      <c r="O184" s="16">
        <f>COUNTIF('Sede Med Ok'!$C:$C,'Pau da Lima Med OK'!C184) + COUNTIF('Barra Med OK'!$C:$C,'Pau da Lima Med OK'!C184) + COUNTIF('Boca do Rio Med OK'!$C:$C,'Pau da Lima Med OK'!C184) + COUNTIF('Brotas Med OK'!$C:$C,'Pau da Lima Med OK'!C184) + COUNTIF('Cabula Med OK'!$C:$C,'Pau da Lima Med OK'!C184) + COUNTIF('Cajazeiras Med OK'!$C:$C,'Pau da Lima Med OK'!C184) + COUNTIF('CH Med OK'!$C:$C,'Pau da Lima Med OK'!C184) + COUNTIF('Itapagipe Med OK'!$C:$C,'Pau da Lima Med OK'!C184) + COUNTIF('Itapuã Med OK'!$C:$C,'Pau da Lima Med OK'!C184) + COUNTIF('Liberdade Med OK'!$C:$C,'Pau da Lima Med OK'!C184) + COUNTIF('SCV Med OK'!$C:$C,'Pau da Lima Med OK'!C184) + COUNTIF('Subúrbio Med OK'!$C:$C,'Pau da Lima Med OK'!C184) + COUNTIF('DVIS Med OK'!$C:$C,'Pau da Lima Med OK'!C184) + COUNTIF('CR Med OK'!$C:$C,'Pau da Lima Med OK'!C184) + COUNTIF('CCZ Med OK'!$C:$C,'Pau da Lima Med OK'!C184) + COUNTIF('DRCA Med OK'!$C:$C,'Pau da Lima Med OK'!C184) + COUNTIF('SAMU Med OK'!$C:$C,'Pau da Lima Med OK'!C184) + COUNTIF('ESPS Med OK'!$C:$C,'Pau da Lima Med OK'!C184) + COUNTIF('LACEM Med OK'!$C:$C,'Pau da Lima Med OK'!C184)</f>
        <v>0</v>
      </c>
    </row>
    <row r="185" spans="1:15" ht="13.5" customHeight="1">
      <c r="A185" s="15" t="s">
        <v>18</v>
      </c>
      <c r="B185" s="61">
        <v>45536</v>
      </c>
      <c r="C185" s="14">
        <v>12526</v>
      </c>
      <c r="D185" s="61">
        <v>45658</v>
      </c>
      <c r="E185" s="61">
        <v>45687</v>
      </c>
      <c r="F185" s="42">
        <f t="shared" si="18"/>
        <v>30</v>
      </c>
      <c r="G185" s="295">
        <v>235</v>
      </c>
      <c r="H185" s="14">
        <v>1</v>
      </c>
      <c r="I185" s="237">
        <f t="shared" si="19"/>
        <v>235</v>
      </c>
      <c r="J185" s="52" t="s">
        <v>751</v>
      </c>
      <c r="K185" s="64">
        <v>57333</v>
      </c>
      <c r="O185" s="16">
        <f>COUNTIF('Sede Med Ok'!$C:$C,'Pau da Lima Med OK'!C185) + COUNTIF('Barra Med OK'!$C:$C,'Pau da Lima Med OK'!C185) + COUNTIF('Boca do Rio Med OK'!$C:$C,'Pau da Lima Med OK'!C185) + COUNTIF('Brotas Med OK'!$C:$C,'Pau da Lima Med OK'!C185) + COUNTIF('Cabula Med OK'!$C:$C,'Pau da Lima Med OK'!C185) + COUNTIF('Cajazeiras Med OK'!$C:$C,'Pau da Lima Med OK'!C185) + COUNTIF('CH Med OK'!$C:$C,'Pau da Lima Med OK'!C185) + COUNTIF('Itapagipe Med OK'!$C:$C,'Pau da Lima Med OK'!C185) + COUNTIF('Itapuã Med OK'!$C:$C,'Pau da Lima Med OK'!C185) + COUNTIF('Liberdade Med OK'!$C:$C,'Pau da Lima Med OK'!C185) + COUNTIF('SCV Med OK'!$C:$C,'Pau da Lima Med OK'!C185) + COUNTIF('Subúrbio Med OK'!$C:$C,'Pau da Lima Med OK'!C185) + COUNTIF('DVIS Med OK'!$C:$C,'Pau da Lima Med OK'!C185) + COUNTIF('CR Med OK'!$C:$C,'Pau da Lima Med OK'!C185) + COUNTIF('CCZ Med OK'!$C:$C,'Pau da Lima Med OK'!C185) + COUNTIF('DRCA Med OK'!$C:$C,'Pau da Lima Med OK'!C185) + COUNTIF('SAMU Med OK'!$C:$C,'Pau da Lima Med OK'!C185) + COUNTIF('ESPS Med OK'!$C:$C,'Pau da Lima Med OK'!C185) + COUNTIF('LACEM Med OK'!$C:$C,'Pau da Lima Med OK'!C185)</f>
        <v>0</v>
      </c>
    </row>
    <row r="186" spans="1:15" ht="13.5" customHeight="1">
      <c r="A186" s="15" t="s">
        <v>18</v>
      </c>
      <c r="B186" s="61">
        <v>45536</v>
      </c>
      <c r="C186" s="14">
        <v>12535</v>
      </c>
      <c r="D186" s="61">
        <v>45658</v>
      </c>
      <c r="E186" s="61">
        <v>45687</v>
      </c>
      <c r="F186" s="42">
        <f t="shared" si="18"/>
        <v>30</v>
      </c>
      <c r="G186" s="295">
        <v>235</v>
      </c>
      <c r="H186" s="14">
        <v>1</v>
      </c>
      <c r="I186" s="237">
        <f t="shared" si="19"/>
        <v>235</v>
      </c>
      <c r="J186" s="52" t="s">
        <v>182</v>
      </c>
      <c r="K186" s="64">
        <v>57333</v>
      </c>
      <c r="O186" s="16">
        <f>COUNTIF('Sede Med Ok'!$C:$C,'Pau da Lima Med OK'!C186) + COUNTIF('Barra Med OK'!$C:$C,'Pau da Lima Med OK'!C186) + COUNTIF('Boca do Rio Med OK'!$C:$C,'Pau da Lima Med OK'!C186) + COUNTIF('Brotas Med OK'!$C:$C,'Pau da Lima Med OK'!C186) + COUNTIF('Cabula Med OK'!$C:$C,'Pau da Lima Med OK'!C186) + COUNTIF('Cajazeiras Med OK'!$C:$C,'Pau da Lima Med OK'!C186) + COUNTIF('CH Med OK'!$C:$C,'Pau da Lima Med OK'!C186) + COUNTIF('Itapagipe Med OK'!$C:$C,'Pau da Lima Med OK'!C186) + COUNTIF('Itapuã Med OK'!$C:$C,'Pau da Lima Med OK'!C186) + COUNTIF('Liberdade Med OK'!$C:$C,'Pau da Lima Med OK'!C186) + COUNTIF('SCV Med OK'!$C:$C,'Pau da Lima Med OK'!C186) + COUNTIF('Subúrbio Med OK'!$C:$C,'Pau da Lima Med OK'!C186) + COUNTIF('DVIS Med OK'!$C:$C,'Pau da Lima Med OK'!C186) + COUNTIF('CR Med OK'!$C:$C,'Pau da Lima Med OK'!C186) + COUNTIF('CCZ Med OK'!$C:$C,'Pau da Lima Med OK'!C186) + COUNTIF('DRCA Med OK'!$C:$C,'Pau da Lima Med OK'!C186) + COUNTIF('SAMU Med OK'!$C:$C,'Pau da Lima Med OK'!C186) + COUNTIF('ESPS Med OK'!$C:$C,'Pau da Lima Med OK'!C186) + COUNTIF('LACEM Med OK'!$C:$C,'Pau da Lima Med OK'!C186)</f>
        <v>0</v>
      </c>
    </row>
    <row r="187" spans="1:15" ht="13.5" customHeight="1">
      <c r="A187" s="15" t="s">
        <v>17</v>
      </c>
      <c r="B187" s="61">
        <v>45536</v>
      </c>
      <c r="C187" s="14">
        <v>11104</v>
      </c>
      <c r="D187" s="61">
        <v>45658</v>
      </c>
      <c r="E187" s="61">
        <v>45687</v>
      </c>
      <c r="F187" s="42">
        <f t="shared" si="18"/>
        <v>30</v>
      </c>
      <c r="G187" s="295">
        <v>238</v>
      </c>
      <c r="H187" s="14">
        <v>1</v>
      </c>
      <c r="I187" s="237">
        <v>238</v>
      </c>
      <c r="J187" s="212" t="s">
        <v>186</v>
      </c>
      <c r="K187" s="64">
        <v>52558</v>
      </c>
      <c r="O187" s="16">
        <f>COUNTIF('Sede Med Ok'!$C:$C,'Pau da Lima Med OK'!C187) + COUNTIF('Barra Med OK'!$C:$C,'Pau da Lima Med OK'!C187) + COUNTIF('Boca do Rio Med OK'!$C:$C,'Pau da Lima Med OK'!C187) + COUNTIF('Brotas Med OK'!$C:$C,'Pau da Lima Med OK'!C187) + COUNTIF('Cabula Med OK'!$C:$C,'Pau da Lima Med OK'!C187) + COUNTIF('Cajazeiras Med OK'!$C:$C,'Pau da Lima Med OK'!C187) + COUNTIF('CH Med OK'!$C:$C,'Pau da Lima Med OK'!C187) + COUNTIF('Itapagipe Med OK'!$C:$C,'Pau da Lima Med OK'!C187) + COUNTIF('Itapuã Med OK'!$C:$C,'Pau da Lima Med OK'!C187) + COUNTIF('Liberdade Med OK'!$C:$C,'Pau da Lima Med OK'!C187) + COUNTIF('SCV Med OK'!$C:$C,'Pau da Lima Med OK'!C187) + COUNTIF('Subúrbio Med OK'!$C:$C,'Pau da Lima Med OK'!C187) + COUNTIF('DVIS Med OK'!$C:$C,'Pau da Lima Med OK'!C187) + COUNTIF('CR Med OK'!$C:$C,'Pau da Lima Med OK'!C187) + COUNTIF('CCZ Med OK'!$C:$C,'Pau da Lima Med OK'!C187) + COUNTIF('DRCA Med OK'!$C:$C,'Pau da Lima Med OK'!C187) + COUNTIF('SAMU Med OK'!$C:$C,'Pau da Lima Med OK'!C187) + COUNTIF('ESPS Med OK'!$C:$C,'Pau da Lima Med OK'!C187) + COUNTIF('LACEM Med OK'!$C:$C,'Pau da Lima Med OK'!C187)</f>
        <v>0</v>
      </c>
    </row>
    <row r="188" spans="1:15" ht="13.5" customHeight="1">
      <c r="A188" s="15" t="s">
        <v>17</v>
      </c>
      <c r="B188" s="61">
        <v>45536</v>
      </c>
      <c r="C188" s="14">
        <v>10501</v>
      </c>
      <c r="D188" s="61">
        <v>45658</v>
      </c>
      <c r="E188" s="61">
        <v>45687</v>
      </c>
      <c r="F188" s="42">
        <f t="shared" si="18"/>
        <v>30</v>
      </c>
      <c r="G188" s="295">
        <v>238</v>
      </c>
      <c r="H188" s="14">
        <v>1</v>
      </c>
      <c r="I188" s="237">
        <f>G188/30*H188*F188</f>
        <v>238</v>
      </c>
      <c r="J188" s="212" t="s">
        <v>272</v>
      </c>
      <c r="K188" s="64">
        <v>189</v>
      </c>
      <c r="O188" s="16">
        <f>COUNTIF('Sede Med Ok'!$C:$C,'Pau da Lima Med OK'!C188) + COUNTIF('Barra Med OK'!$C:$C,'Pau da Lima Med OK'!C188) + COUNTIF('Boca do Rio Med OK'!$C:$C,'Pau da Lima Med OK'!C188) + COUNTIF('Brotas Med OK'!$C:$C,'Pau da Lima Med OK'!C188) + COUNTIF('Cabula Med OK'!$C:$C,'Pau da Lima Med OK'!C188) + COUNTIF('Cajazeiras Med OK'!$C:$C,'Pau da Lima Med OK'!C188) + COUNTIF('CH Med OK'!$C:$C,'Pau da Lima Med OK'!C188) + COUNTIF('Itapagipe Med OK'!$C:$C,'Pau da Lima Med OK'!C188) + COUNTIF('Itapuã Med OK'!$C:$C,'Pau da Lima Med OK'!C188) + COUNTIF('Liberdade Med OK'!$C:$C,'Pau da Lima Med OK'!C188) + COUNTIF('SCV Med OK'!$C:$C,'Pau da Lima Med OK'!C188) + COUNTIF('Subúrbio Med OK'!$C:$C,'Pau da Lima Med OK'!C188) + COUNTIF('DVIS Med OK'!$C:$C,'Pau da Lima Med OK'!C188) + COUNTIF('CR Med OK'!$C:$C,'Pau da Lima Med OK'!C188) + COUNTIF('CCZ Med OK'!$C:$C,'Pau da Lima Med OK'!C188) + COUNTIF('DRCA Med OK'!$C:$C,'Pau da Lima Med OK'!C188) + COUNTIF('SAMU Med OK'!$C:$C,'Pau da Lima Med OK'!C188) + COUNTIF('ESPS Med OK'!$C:$C,'Pau da Lima Med OK'!C188) + COUNTIF('LACEM Med OK'!$C:$C,'Pau da Lima Med OK'!C188)</f>
        <v>0</v>
      </c>
    </row>
    <row r="189" spans="1:15" ht="13.5" customHeight="1">
      <c r="A189" s="15"/>
      <c r="B189" s="66"/>
      <c r="C189" s="69"/>
      <c r="D189" s="61"/>
      <c r="E189" s="61"/>
      <c r="F189" s="42"/>
      <c r="G189" s="295"/>
      <c r="H189" s="14"/>
      <c r="I189" s="237"/>
      <c r="J189" s="39"/>
      <c r="K189" s="51"/>
      <c r="O189" s="16">
        <f>COUNTIF('Sede Med Ok'!$C:$C,'Pau da Lima Med OK'!C189) + COUNTIF('Barra Med OK'!$C:$C,'Pau da Lima Med OK'!C189) + COUNTIF('Boca do Rio Med OK'!$C:$C,'Pau da Lima Med OK'!C189) + COUNTIF('Brotas Med OK'!$C:$C,'Pau da Lima Med OK'!C189) + COUNTIF('Cabula Med OK'!$C:$C,'Pau da Lima Med OK'!C189) + COUNTIF('Cajazeiras Med OK'!$C:$C,'Pau da Lima Med OK'!C189) + COUNTIF('CH Med OK'!$C:$C,'Pau da Lima Med OK'!C189) + COUNTIF('Itapagipe Med OK'!$C:$C,'Pau da Lima Med OK'!C189) + COUNTIF('Itapuã Med OK'!$C:$C,'Pau da Lima Med OK'!C189) + COUNTIF('Liberdade Med OK'!$C:$C,'Pau da Lima Med OK'!C189) + COUNTIF('SCV Med OK'!$C:$C,'Pau da Lima Med OK'!C189) + COUNTIF('Subúrbio Med OK'!$C:$C,'Pau da Lima Med OK'!C189) + COUNTIF('DVIS Med OK'!$C:$C,'Pau da Lima Med OK'!C189) + COUNTIF('CR Med OK'!$C:$C,'Pau da Lima Med OK'!C189) + COUNTIF('CCZ Med OK'!$C:$C,'Pau da Lima Med OK'!C189) + COUNTIF('DRCA Med OK'!$C:$C,'Pau da Lima Med OK'!C189) + COUNTIF('SAMU Med OK'!$C:$C,'Pau da Lima Med OK'!C189) + COUNTIF('ESPS Med OK'!$C:$C,'Pau da Lima Med OK'!C189) + COUNTIF('LACEM Med OK'!$C:$C,'Pau da Lima Med OK'!C189)</f>
        <v>0</v>
      </c>
    </row>
    <row r="190" spans="1:15" ht="13.5" customHeight="1">
      <c r="A190" s="38" t="s">
        <v>750</v>
      </c>
      <c r="B190" s="10"/>
      <c r="C190" s="10"/>
      <c r="D190" s="107"/>
      <c r="E190" s="107"/>
      <c r="F190" s="37"/>
      <c r="G190" s="107"/>
      <c r="H190" s="11">
        <f>SUM(H174:H189)</f>
        <v>15</v>
      </c>
      <c r="I190" s="148">
        <f>SUM(I174:I189)</f>
        <v>3175</v>
      </c>
      <c r="J190" s="35"/>
      <c r="K190" s="107"/>
      <c r="O190" s="16">
        <f>COUNTIF('Sede Med Ok'!$C:$C,'Pau da Lima Med OK'!C190) + COUNTIF('Barra Med OK'!$C:$C,'Pau da Lima Med OK'!C190) + COUNTIF('Boca do Rio Med OK'!$C:$C,'Pau da Lima Med OK'!C190) + COUNTIF('Brotas Med OK'!$C:$C,'Pau da Lima Med OK'!C190) + COUNTIF('Cabula Med OK'!$C:$C,'Pau da Lima Med OK'!C190) + COUNTIF('Cajazeiras Med OK'!$C:$C,'Pau da Lima Med OK'!C190) + COUNTIF('CH Med OK'!$C:$C,'Pau da Lima Med OK'!C190) + COUNTIF('Itapagipe Med OK'!$C:$C,'Pau da Lima Med OK'!C190) + COUNTIF('Itapuã Med OK'!$C:$C,'Pau da Lima Med OK'!C190) + COUNTIF('Liberdade Med OK'!$C:$C,'Pau da Lima Med OK'!C190) + COUNTIF('SCV Med OK'!$C:$C,'Pau da Lima Med OK'!C190) + COUNTIF('Subúrbio Med OK'!$C:$C,'Pau da Lima Med OK'!C190) + COUNTIF('DVIS Med OK'!$C:$C,'Pau da Lima Med OK'!C190) + COUNTIF('CR Med OK'!$C:$C,'Pau da Lima Med OK'!C190) + COUNTIF('CCZ Med OK'!$C:$C,'Pau da Lima Med OK'!C190) + COUNTIF('DRCA Med OK'!$C:$C,'Pau da Lima Med OK'!C190) + COUNTIF('SAMU Med OK'!$C:$C,'Pau da Lima Med OK'!C190) + COUNTIF('ESPS Med OK'!$C:$C,'Pau da Lima Med OK'!C190) + COUNTIF('LACEM Med OK'!$C:$C,'Pau da Lima Med OK'!C190)</f>
        <v>0</v>
      </c>
    </row>
    <row r="191" spans="1:15" ht="13.5" customHeight="1">
      <c r="A191" s="29"/>
      <c r="B191" s="32"/>
      <c r="C191" s="32"/>
      <c r="D191" s="70"/>
      <c r="E191" s="70"/>
      <c r="F191" s="34"/>
      <c r="G191" s="70"/>
      <c r="H191" s="32"/>
      <c r="I191" s="31"/>
      <c r="J191" s="30"/>
      <c r="K191" s="70"/>
      <c r="O191" s="16">
        <f>COUNTIF('Sede Med Ok'!$C:$C,'Pau da Lima Med OK'!C191) + COUNTIF('Barra Med OK'!$C:$C,'Pau da Lima Med OK'!C191) + COUNTIF('Boca do Rio Med OK'!$C:$C,'Pau da Lima Med OK'!C191) + COUNTIF('Brotas Med OK'!$C:$C,'Pau da Lima Med OK'!C191) + COUNTIF('Cabula Med OK'!$C:$C,'Pau da Lima Med OK'!C191) + COUNTIF('Cajazeiras Med OK'!$C:$C,'Pau da Lima Med OK'!C191) + COUNTIF('CH Med OK'!$C:$C,'Pau da Lima Med OK'!C191) + COUNTIF('Itapagipe Med OK'!$C:$C,'Pau da Lima Med OK'!C191) + COUNTIF('Itapuã Med OK'!$C:$C,'Pau da Lima Med OK'!C191) + COUNTIF('Liberdade Med OK'!$C:$C,'Pau da Lima Med OK'!C191) + COUNTIF('SCV Med OK'!$C:$C,'Pau da Lima Med OK'!C191) + COUNTIF('Subúrbio Med OK'!$C:$C,'Pau da Lima Med OK'!C191) + COUNTIF('DVIS Med OK'!$C:$C,'Pau da Lima Med OK'!C191) + COUNTIF('CR Med OK'!$C:$C,'Pau da Lima Med OK'!C191) + COUNTIF('CCZ Med OK'!$C:$C,'Pau da Lima Med OK'!C191) + COUNTIF('DRCA Med OK'!$C:$C,'Pau da Lima Med OK'!C191) + COUNTIF('SAMU Med OK'!$C:$C,'Pau da Lima Med OK'!C191) + COUNTIF('ESPS Med OK'!$C:$C,'Pau da Lima Med OK'!C191) + COUNTIF('LACEM Med OK'!$C:$C,'Pau da Lima Med OK'!C191)</f>
        <v>0</v>
      </c>
    </row>
    <row r="192" spans="1:15" ht="13.5" customHeight="1">
      <c r="A192" s="15" t="s">
        <v>20</v>
      </c>
      <c r="B192" s="61">
        <v>45536</v>
      </c>
      <c r="C192" s="14">
        <v>6240</v>
      </c>
      <c r="D192" s="61">
        <v>45658</v>
      </c>
      <c r="E192" s="61">
        <v>45687</v>
      </c>
      <c r="F192" s="42">
        <f t="shared" ref="F192:F200" si="22">(E192-D192)+1</f>
        <v>30</v>
      </c>
      <c r="G192" s="295">
        <v>57</v>
      </c>
      <c r="H192" s="14">
        <v>1</v>
      </c>
      <c r="I192" s="237">
        <f t="shared" ref="I192:I200" si="23">G192/30*H192*F192</f>
        <v>57</v>
      </c>
      <c r="J192" s="212" t="s">
        <v>749</v>
      </c>
      <c r="K192" s="15"/>
      <c r="O192" s="436">
        <f>COUNTIF('Sede Med Ok'!$C:$C,'Pau da Lima Med OK'!C192) + COUNTIF('Barra Med OK'!$C:$C,'Pau da Lima Med OK'!C192) + COUNTIF('Boca do Rio Med OK'!$C:$C,'Pau da Lima Med OK'!C192) + COUNTIF('Brotas Med OK'!$C:$C,'Pau da Lima Med OK'!C192) + COUNTIF('Cabula Med OK'!$C:$C,'Pau da Lima Med OK'!C192) + COUNTIF('Cajazeiras Med OK'!$C:$C,'Pau da Lima Med OK'!C192) + COUNTIF('CH Med OK'!$C:$C,'Pau da Lima Med OK'!C192) + COUNTIF('Itapagipe Med OK'!$C:$C,'Pau da Lima Med OK'!C192) + COUNTIF('Itapuã Med OK'!$C:$C,'Pau da Lima Med OK'!C192) + COUNTIF('Liberdade Med OK'!$C:$C,'Pau da Lima Med OK'!C192) + COUNTIF('SCV Med OK'!$C:$C,'Pau da Lima Med OK'!C192) + COUNTIF('Subúrbio Med OK'!$C:$C,'Pau da Lima Med OK'!C192) + COUNTIF('DVIS Med OK'!$C:$C,'Pau da Lima Med OK'!C192) + COUNTIF('CR Med OK'!$C:$C,'Pau da Lima Med OK'!C192) + COUNTIF('CCZ Med OK'!$C:$C,'Pau da Lima Med OK'!C192) + COUNTIF('DRCA Med OK'!$C:$C,'Pau da Lima Med OK'!C192) + COUNTIF('SAMU Med OK'!$C:$C,'Pau da Lima Med OK'!C192) + COUNTIF('ESPS Med OK'!$C:$C,'Pau da Lima Med OK'!C192) + COUNTIF('LACEM Med OK'!$C:$C,'Pau da Lima Med OK'!C192)</f>
        <v>0</v>
      </c>
    </row>
    <row r="193" spans="1:15" ht="13.5" customHeight="1">
      <c r="A193" s="15" t="s">
        <v>18</v>
      </c>
      <c r="B193" s="61">
        <v>45663</v>
      </c>
      <c r="C193" s="104">
        <v>15601</v>
      </c>
      <c r="D193" s="61">
        <v>45663</v>
      </c>
      <c r="E193" s="61">
        <v>45687</v>
      </c>
      <c r="F193" s="42">
        <f t="shared" si="22"/>
        <v>25</v>
      </c>
      <c r="G193" s="295">
        <v>235</v>
      </c>
      <c r="H193" s="435">
        <v>1</v>
      </c>
      <c r="I193" s="237">
        <f t="shared" si="23"/>
        <v>195.83333333333331</v>
      </c>
      <c r="J193" s="212" t="s">
        <v>193</v>
      </c>
      <c r="K193" s="435">
        <v>73316</v>
      </c>
      <c r="L193" s="1" t="s">
        <v>1067</v>
      </c>
      <c r="O193" s="436">
        <f>COUNTIF('Sede Med Ok'!$C:$C,'Pau da Lima Med OK'!C193) + COUNTIF('Barra Med OK'!$C:$C,'Pau da Lima Med OK'!C193) + COUNTIF('Boca do Rio Med OK'!$C:$C,'Pau da Lima Med OK'!C193) + COUNTIF('Brotas Med OK'!$C:$C,'Pau da Lima Med OK'!C193) + COUNTIF('Cabula Med OK'!$C:$C,'Pau da Lima Med OK'!C193) + COUNTIF('Cajazeiras Med OK'!$C:$C,'Pau da Lima Med OK'!C193) + COUNTIF('CH Med OK'!$C:$C,'Pau da Lima Med OK'!C193) + COUNTIF('Itapagipe Med OK'!$C:$C,'Pau da Lima Med OK'!C193) + COUNTIF('Itapuã Med OK'!$C:$C,'Pau da Lima Med OK'!C193) + COUNTIF('Liberdade Med OK'!$C:$C,'Pau da Lima Med OK'!C193) + COUNTIF('SCV Med OK'!$C:$C,'Pau da Lima Med OK'!C193) + COUNTIF('Subúrbio Med OK'!$C:$C,'Pau da Lima Med OK'!C193) + COUNTIF('DVIS Med OK'!$C:$C,'Pau da Lima Med OK'!C193) + COUNTIF('CR Med OK'!$C:$C,'Pau da Lima Med OK'!C193) + COUNTIF('CCZ Med OK'!$C:$C,'Pau da Lima Med OK'!C193) + COUNTIF('DRCA Med OK'!$C:$C,'Pau da Lima Med OK'!C193) + COUNTIF('SAMU Med OK'!$C:$C,'Pau da Lima Med OK'!C193) + COUNTIF('ESPS Med OK'!$C:$C,'Pau da Lima Med OK'!C193) + COUNTIF('LACEM Med OK'!$C:$C,'Pau da Lima Med OK'!C193)</f>
        <v>0</v>
      </c>
    </row>
    <row r="194" spans="1:15" ht="13.5" customHeight="1">
      <c r="A194" s="15" t="s">
        <v>18</v>
      </c>
      <c r="B194" s="61">
        <v>45663</v>
      </c>
      <c r="C194" s="104">
        <v>15891</v>
      </c>
      <c r="D194" s="61">
        <v>45663</v>
      </c>
      <c r="E194" s="61">
        <v>45687</v>
      </c>
      <c r="F194" s="42">
        <f t="shared" si="22"/>
        <v>25</v>
      </c>
      <c r="G194" s="295">
        <v>235</v>
      </c>
      <c r="H194" s="435">
        <v>1</v>
      </c>
      <c r="I194" s="237">
        <f t="shared" si="23"/>
        <v>195.83333333333331</v>
      </c>
      <c r="J194" s="212" t="s">
        <v>217</v>
      </c>
      <c r="K194" s="435">
        <v>73316</v>
      </c>
      <c r="L194" s="1" t="s">
        <v>1067</v>
      </c>
      <c r="O194" s="436">
        <f>COUNTIF('Sede Med Ok'!$C:$C,'Pau da Lima Med OK'!C194) + COUNTIF('Barra Med OK'!$C:$C,'Pau da Lima Med OK'!C194) + COUNTIF('Boca do Rio Med OK'!$C:$C,'Pau da Lima Med OK'!C194) + COUNTIF('Brotas Med OK'!$C:$C,'Pau da Lima Med OK'!C194) + COUNTIF('Cabula Med OK'!$C:$C,'Pau da Lima Med OK'!C194) + COUNTIF('Cajazeiras Med OK'!$C:$C,'Pau da Lima Med OK'!C194) + COUNTIF('CH Med OK'!$C:$C,'Pau da Lima Med OK'!C194) + COUNTIF('Itapagipe Med OK'!$C:$C,'Pau da Lima Med OK'!C194) + COUNTIF('Itapuã Med OK'!$C:$C,'Pau da Lima Med OK'!C194) + COUNTIF('Liberdade Med OK'!$C:$C,'Pau da Lima Med OK'!C194) + COUNTIF('SCV Med OK'!$C:$C,'Pau da Lima Med OK'!C194) + COUNTIF('Subúrbio Med OK'!$C:$C,'Pau da Lima Med OK'!C194) + COUNTIF('DVIS Med OK'!$C:$C,'Pau da Lima Med OK'!C194) + COUNTIF('CR Med OK'!$C:$C,'Pau da Lima Med OK'!C194) + COUNTIF('CCZ Med OK'!$C:$C,'Pau da Lima Med OK'!C194) + COUNTIF('DRCA Med OK'!$C:$C,'Pau da Lima Med OK'!C194) + COUNTIF('SAMU Med OK'!$C:$C,'Pau da Lima Med OK'!C194) + COUNTIF('ESPS Med OK'!$C:$C,'Pau da Lima Med OK'!C194) + COUNTIF('LACEM Med OK'!$C:$C,'Pau da Lima Med OK'!C194)</f>
        <v>0</v>
      </c>
    </row>
    <row r="195" spans="1:15" ht="13.5" customHeight="1">
      <c r="A195" s="15" t="s">
        <v>18</v>
      </c>
      <c r="B195" s="61">
        <v>45536</v>
      </c>
      <c r="C195" s="14">
        <v>1024</v>
      </c>
      <c r="D195" s="61">
        <v>45658</v>
      </c>
      <c r="E195" s="61">
        <v>45687</v>
      </c>
      <c r="F195" s="42">
        <f t="shared" si="22"/>
        <v>30</v>
      </c>
      <c r="G195" s="295">
        <v>235</v>
      </c>
      <c r="H195" s="14">
        <v>1</v>
      </c>
      <c r="I195" s="237">
        <f t="shared" si="23"/>
        <v>235</v>
      </c>
      <c r="J195" s="52" t="s">
        <v>748</v>
      </c>
      <c r="K195" s="15"/>
      <c r="O195" s="436">
        <f>COUNTIF('Sede Med Ok'!$C:$C,'Pau da Lima Med OK'!C195) + COUNTIF('Barra Med OK'!$C:$C,'Pau da Lima Med OK'!C195) + COUNTIF('Boca do Rio Med OK'!$C:$C,'Pau da Lima Med OK'!C195) + COUNTIF('Brotas Med OK'!$C:$C,'Pau da Lima Med OK'!C195) + COUNTIF('Cabula Med OK'!$C:$C,'Pau da Lima Med OK'!C195) + COUNTIF('Cajazeiras Med OK'!$C:$C,'Pau da Lima Med OK'!C195) + COUNTIF('CH Med OK'!$C:$C,'Pau da Lima Med OK'!C195) + COUNTIF('Itapagipe Med OK'!$C:$C,'Pau da Lima Med OK'!C195) + COUNTIF('Itapuã Med OK'!$C:$C,'Pau da Lima Med OK'!C195) + COUNTIF('Liberdade Med OK'!$C:$C,'Pau da Lima Med OK'!C195) + COUNTIF('SCV Med OK'!$C:$C,'Pau da Lima Med OK'!C195) + COUNTIF('Subúrbio Med OK'!$C:$C,'Pau da Lima Med OK'!C195) + COUNTIF('DVIS Med OK'!$C:$C,'Pau da Lima Med OK'!C195) + COUNTIF('CR Med OK'!$C:$C,'Pau da Lima Med OK'!C195) + COUNTIF('CCZ Med OK'!$C:$C,'Pau da Lima Med OK'!C195) + COUNTIF('DRCA Med OK'!$C:$C,'Pau da Lima Med OK'!C195) + COUNTIF('SAMU Med OK'!$C:$C,'Pau da Lima Med OK'!C195) + COUNTIF('ESPS Med OK'!$C:$C,'Pau da Lima Med OK'!C195) + COUNTIF('LACEM Med OK'!$C:$C,'Pau da Lima Med OK'!C195)</f>
        <v>0</v>
      </c>
    </row>
    <row r="196" spans="1:15" ht="13.5" customHeight="1">
      <c r="A196" s="15" t="s">
        <v>18</v>
      </c>
      <c r="B196" s="61">
        <v>45536</v>
      </c>
      <c r="C196" s="14">
        <v>1231</v>
      </c>
      <c r="D196" s="61">
        <v>45658</v>
      </c>
      <c r="E196" s="61">
        <v>45687</v>
      </c>
      <c r="F196" s="42">
        <f t="shared" si="22"/>
        <v>30</v>
      </c>
      <c r="G196" s="295">
        <v>235</v>
      </c>
      <c r="H196" s="14">
        <v>1</v>
      </c>
      <c r="I196" s="237">
        <f t="shared" si="23"/>
        <v>235</v>
      </c>
      <c r="J196" s="121" t="s">
        <v>747</v>
      </c>
      <c r="K196" s="14">
        <v>68836</v>
      </c>
      <c r="O196" s="16">
        <f>COUNTIF('Sede Med Ok'!$C:$C,'Pau da Lima Med OK'!C196) + COUNTIF('Barra Med OK'!$C:$C,'Pau da Lima Med OK'!C196) + COUNTIF('Boca do Rio Med OK'!$C:$C,'Pau da Lima Med OK'!C196) + COUNTIF('Brotas Med OK'!$C:$C,'Pau da Lima Med OK'!C196) + COUNTIF('Cabula Med OK'!$C:$C,'Pau da Lima Med OK'!C196) + COUNTIF('Cajazeiras Med OK'!$C:$C,'Pau da Lima Med OK'!C196) + COUNTIF('CH Med OK'!$C:$C,'Pau da Lima Med OK'!C196) + COUNTIF('Itapagipe Med OK'!$C:$C,'Pau da Lima Med OK'!C196) + COUNTIF('Itapuã Med OK'!$C:$C,'Pau da Lima Med OK'!C196) + COUNTIF('Liberdade Med OK'!$C:$C,'Pau da Lima Med OK'!C196) + COUNTIF('SCV Med OK'!$C:$C,'Pau da Lima Med OK'!C196) + COUNTIF('Subúrbio Med OK'!$C:$C,'Pau da Lima Med OK'!C196) + COUNTIF('DVIS Med OK'!$C:$C,'Pau da Lima Med OK'!C196) + COUNTIF('CR Med OK'!$C:$C,'Pau da Lima Med OK'!C196) + COUNTIF('CCZ Med OK'!$C:$C,'Pau da Lima Med OK'!C196) + COUNTIF('DRCA Med OK'!$C:$C,'Pau da Lima Med OK'!C196) + COUNTIF('SAMU Med OK'!$C:$C,'Pau da Lima Med OK'!C196) + COUNTIF('ESPS Med OK'!$C:$C,'Pau da Lima Med OK'!C196) + COUNTIF('LACEM Med OK'!$C:$C,'Pau da Lima Med OK'!C196)</f>
        <v>0</v>
      </c>
    </row>
    <row r="197" spans="1:15" ht="13.5" customHeight="1">
      <c r="A197" s="15" t="s">
        <v>18</v>
      </c>
      <c r="B197" s="61">
        <v>45536</v>
      </c>
      <c r="C197" s="14">
        <v>1026</v>
      </c>
      <c r="D197" s="61">
        <v>45658</v>
      </c>
      <c r="E197" s="61">
        <v>45687</v>
      </c>
      <c r="F197" s="42">
        <f t="shared" si="22"/>
        <v>30</v>
      </c>
      <c r="G197" s="295">
        <v>235</v>
      </c>
      <c r="H197" s="14">
        <v>1</v>
      </c>
      <c r="I197" s="237">
        <f t="shared" si="23"/>
        <v>235</v>
      </c>
      <c r="J197" s="121" t="s">
        <v>746</v>
      </c>
      <c r="K197" s="14">
        <v>68836</v>
      </c>
      <c r="O197" s="16">
        <f>COUNTIF('Sede Med Ok'!$C:$C,'Pau da Lima Med OK'!C197) + COUNTIF('Barra Med OK'!$C:$C,'Pau da Lima Med OK'!C197) + COUNTIF('Boca do Rio Med OK'!$C:$C,'Pau da Lima Med OK'!C197) + COUNTIF('Brotas Med OK'!$C:$C,'Pau da Lima Med OK'!C197) + COUNTIF('Cabula Med OK'!$C:$C,'Pau da Lima Med OK'!C197) + COUNTIF('Cajazeiras Med OK'!$C:$C,'Pau da Lima Med OK'!C197) + COUNTIF('CH Med OK'!$C:$C,'Pau da Lima Med OK'!C197) + COUNTIF('Itapagipe Med OK'!$C:$C,'Pau da Lima Med OK'!C197) + COUNTIF('Itapuã Med OK'!$C:$C,'Pau da Lima Med OK'!C197) + COUNTIF('Liberdade Med OK'!$C:$C,'Pau da Lima Med OK'!C197) + COUNTIF('SCV Med OK'!$C:$C,'Pau da Lima Med OK'!C197) + COUNTIF('Subúrbio Med OK'!$C:$C,'Pau da Lima Med OK'!C197) + COUNTIF('DVIS Med OK'!$C:$C,'Pau da Lima Med OK'!C197) + COUNTIF('CR Med OK'!$C:$C,'Pau da Lima Med OK'!C197) + COUNTIF('CCZ Med OK'!$C:$C,'Pau da Lima Med OK'!C197) + COUNTIF('DRCA Med OK'!$C:$C,'Pau da Lima Med OK'!C197) + COUNTIF('SAMU Med OK'!$C:$C,'Pau da Lima Med OK'!C197) + COUNTIF('ESPS Med OK'!$C:$C,'Pau da Lima Med OK'!C197) + COUNTIF('LACEM Med OK'!$C:$C,'Pau da Lima Med OK'!C197)</f>
        <v>0</v>
      </c>
    </row>
    <row r="198" spans="1:15" ht="13.5" customHeight="1">
      <c r="A198" s="15" t="s">
        <v>18</v>
      </c>
      <c r="B198" s="61">
        <v>45536</v>
      </c>
      <c r="C198" s="14">
        <v>6198</v>
      </c>
      <c r="D198" s="61">
        <v>45658</v>
      </c>
      <c r="E198" s="61">
        <v>45687</v>
      </c>
      <c r="F198" s="42">
        <f t="shared" si="22"/>
        <v>30</v>
      </c>
      <c r="G198" s="295">
        <v>235</v>
      </c>
      <c r="H198" s="14">
        <v>1</v>
      </c>
      <c r="I198" s="237">
        <f t="shared" si="23"/>
        <v>235</v>
      </c>
      <c r="J198" s="121" t="s">
        <v>745</v>
      </c>
      <c r="K198" s="14">
        <v>68836</v>
      </c>
      <c r="O198" s="16">
        <f>COUNTIF('Sede Med Ok'!$C:$C,'Pau da Lima Med OK'!C198) + COUNTIF('Barra Med OK'!$C:$C,'Pau da Lima Med OK'!C198) + COUNTIF('Boca do Rio Med OK'!$C:$C,'Pau da Lima Med OK'!C198) + COUNTIF('Brotas Med OK'!$C:$C,'Pau da Lima Med OK'!C198) + COUNTIF('Cabula Med OK'!$C:$C,'Pau da Lima Med OK'!C198) + COUNTIF('Cajazeiras Med OK'!$C:$C,'Pau da Lima Med OK'!C198) + COUNTIF('CH Med OK'!$C:$C,'Pau da Lima Med OK'!C198) + COUNTIF('Itapagipe Med OK'!$C:$C,'Pau da Lima Med OK'!C198) + COUNTIF('Itapuã Med OK'!$C:$C,'Pau da Lima Med OK'!C198) + COUNTIF('Liberdade Med OK'!$C:$C,'Pau da Lima Med OK'!C198) + COUNTIF('SCV Med OK'!$C:$C,'Pau da Lima Med OK'!C198) + COUNTIF('Subúrbio Med OK'!$C:$C,'Pau da Lima Med OK'!C198) + COUNTIF('DVIS Med OK'!$C:$C,'Pau da Lima Med OK'!C198) + COUNTIF('CR Med OK'!$C:$C,'Pau da Lima Med OK'!C198) + COUNTIF('CCZ Med OK'!$C:$C,'Pau da Lima Med OK'!C198) + COUNTIF('DRCA Med OK'!$C:$C,'Pau da Lima Med OK'!C198) + COUNTIF('SAMU Med OK'!$C:$C,'Pau da Lima Med OK'!C198) + COUNTIF('ESPS Med OK'!$C:$C,'Pau da Lima Med OK'!C198) + COUNTIF('LACEM Med OK'!$C:$C,'Pau da Lima Med OK'!C198)</f>
        <v>0</v>
      </c>
    </row>
    <row r="199" spans="1:15" ht="13.5" customHeight="1">
      <c r="A199" s="15" t="s">
        <v>18</v>
      </c>
      <c r="B199" s="61">
        <v>45536</v>
      </c>
      <c r="C199" s="14">
        <v>13945</v>
      </c>
      <c r="D199" s="61">
        <v>45658</v>
      </c>
      <c r="E199" s="61">
        <v>45687</v>
      </c>
      <c r="F199" s="42">
        <f t="shared" si="22"/>
        <v>30</v>
      </c>
      <c r="G199" s="295">
        <v>235</v>
      </c>
      <c r="H199" s="14">
        <v>1</v>
      </c>
      <c r="I199" s="237">
        <f t="shared" si="23"/>
        <v>235</v>
      </c>
      <c r="J199" s="121" t="s">
        <v>744</v>
      </c>
      <c r="K199" s="15"/>
      <c r="O199" s="16">
        <f>COUNTIF('Sede Med Ok'!$C:$C,'Pau da Lima Med OK'!C199) + COUNTIF('Barra Med OK'!$C:$C,'Pau da Lima Med OK'!C199) + COUNTIF('Boca do Rio Med OK'!$C:$C,'Pau da Lima Med OK'!C199) + COUNTIF('Brotas Med OK'!$C:$C,'Pau da Lima Med OK'!C199) + COUNTIF('Cabula Med OK'!$C:$C,'Pau da Lima Med OK'!C199) + COUNTIF('Cajazeiras Med OK'!$C:$C,'Pau da Lima Med OK'!C199) + COUNTIF('CH Med OK'!$C:$C,'Pau da Lima Med OK'!C199) + COUNTIF('Itapagipe Med OK'!$C:$C,'Pau da Lima Med OK'!C199) + COUNTIF('Itapuã Med OK'!$C:$C,'Pau da Lima Med OK'!C199) + COUNTIF('Liberdade Med OK'!$C:$C,'Pau da Lima Med OK'!C199) + COUNTIF('SCV Med OK'!$C:$C,'Pau da Lima Med OK'!C199) + COUNTIF('Subúrbio Med OK'!$C:$C,'Pau da Lima Med OK'!C199) + COUNTIF('DVIS Med OK'!$C:$C,'Pau da Lima Med OK'!C199) + COUNTIF('CR Med OK'!$C:$C,'Pau da Lima Med OK'!C199) + COUNTIF('CCZ Med OK'!$C:$C,'Pau da Lima Med OK'!C199) + COUNTIF('DRCA Med OK'!$C:$C,'Pau da Lima Med OK'!C199) + COUNTIF('SAMU Med OK'!$C:$C,'Pau da Lima Med OK'!C199) + COUNTIF('ESPS Med OK'!$C:$C,'Pau da Lima Med OK'!C199) + COUNTIF('LACEM Med OK'!$C:$C,'Pau da Lima Med OK'!C199)</f>
        <v>0</v>
      </c>
    </row>
    <row r="200" spans="1:15" ht="13.5" customHeight="1">
      <c r="A200" s="15" t="s">
        <v>18</v>
      </c>
      <c r="B200" s="61">
        <v>45536</v>
      </c>
      <c r="C200" s="14">
        <v>13146</v>
      </c>
      <c r="D200" s="61">
        <v>45658</v>
      </c>
      <c r="E200" s="61">
        <v>45687</v>
      </c>
      <c r="F200" s="42">
        <f t="shared" si="22"/>
        <v>30</v>
      </c>
      <c r="G200" s="295">
        <v>235</v>
      </c>
      <c r="H200" s="14">
        <v>1</v>
      </c>
      <c r="I200" s="237">
        <f t="shared" si="23"/>
        <v>235</v>
      </c>
      <c r="J200" s="121" t="s">
        <v>149</v>
      </c>
      <c r="K200" s="15"/>
      <c r="O200" s="16">
        <f>COUNTIF('Sede Med Ok'!$C:$C,'Pau da Lima Med OK'!C200) + COUNTIF('Barra Med OK'!$C:$C,'Pau da Lima Med OK'!C200) + COUNTIF('Boca do Rio Med OK'!$C:$C,'Pau da Lima Med OK'!C200) + COUNTIF('Brotas Med OK'!$C:$C,'Pau da Lima Med OK'!C200) + COUNTIF('Cabula Med OK'!$C:$C,'Pau da Lima Med OK'!C200) + COUNTIF('Cajazeiras Med OK'!$C:$C,'Pau da Lima Med OK'!C200) + COUNTIF('CH Med OK'!$C:$C,'Pau da Lima Med OK'!C200) + COUNTIF('Itapagipe Med OK'!$C:$C,'Pau da Lima Med OK'!C200) + COUNTIF('Itapuã Med OK'!$C:$C,'Pau da Lima Med OK'!C200) + COUNTIF('Liberdade Med OK'!$C:$C,'Pau da Lima Med OK'!C200) + COUNTIF('SCV Med OK'!$C:$C,'Pau da Lima Med OK'!C200) + COUNTIF('Subúrbio Med OK'!$C:$C,'Pau da Lima Med OK'!C200) + COUNTIF('DVIS Med OK'!$C:$C,'Pau da Lima Med OK'!C200) + COUNTIF('CR Med OK'!$C:$C,'Pau da Lima Med OK'!C200) + COUNTIF('CCZ Med OK'!$C:$C,'Pau da Lima Med OK'!C200) + COUNTIF('DRCA Med OK'!$C:$C,'Pau da Lima Med OK'!C200) + COUNTIF('SAMU Med OK'!$C:$C,'Pau da Lima Med OK'!C200) + COUNTIF('ESPS Med OK'!$C:$C,'Pau da Lima Med OK'!C200) + COUNTIF('LACEM Med OK'!$C:$C,'Pau da Lima Med OK'!C200)</f>
        <v>0</v>
      </c>
    </row>
    <row r="201" spans="1:15" ht="13.5" customHeight="1">
      <c r="A201" s="15"/>
      <c r="B201" s="66"/>
      <c r="C201" s="69"/>
      <c r="D201" s="61"/>
      <c r="E201" s="61"/>
      <c r="F201" s="42"/>
      <c r="G201" s="295"/>
      <c r="H201" s="14"/>
      <c r="I201" s="237"/>
      <c r="J201" s="39"/>
      <c r="K201" s="51"/>
      <c r="O201" s="16">
        <f>COUNTIF('Sede Med Ok'!$C:$C,'Pau da Lima Med OK'!C201) + COUNTIF('Barra Med OK'!$C:$C,'Pau da Lima Med OK'!C201) + COUNTIF('Boca do Rio Med OK'!$C:$C,'Pau da Lima Med OK'!C201) + COUNTIF('Brotas Med OK'!$C:$C,'Pau da Lima Med OK'!C201) + COUNTIF('Cabula Med OK'!$C:$C,'Pau da Lima Med OK'!C201) + COUNTIF('Cajazeiras Med OK'!$C:$C,'Pau da Lima Med OK'!C201) + COUNTIF('CH Med OK'!$C:$C,'Pau da Lima Med OK'!C201) + COUNTIF('Itapagipe Med OK'!$C:$C,'Pau da Lima Med OK'!C201) + COUNTIF('Itapuã Med OK'!$C:$C,'Pau da Lima Med OK'!C201) + COUNTIF('Liberdade Med OK'!$C:$C,'Pau da Lima Med OK'!C201) + COUNTIF('SCV Med OK'!$C:$C,'Pau da Lima Med OK'!C201) + COUNTIF('Subúrbio Med OK'!$C:$C,'Pau da Lima Med OK'!C201) + COUNTIF('DVIS Med OK'!$C:$C,'Pau da Lima Med OK'!C201) + COUNTIF('CR Med OK'!$C:$C,'Pau da Lima Med OK'!C201) + COUNTIF('CCZ Med OK'!$C:$C,'Pau da Lima Med OK'!C201) + COUNTIF('DRCA Med OK'!$C:$C,'Pau da Lima Med OK'!C201) + COUNTIF('SAMU Med OK'!$C:$C,'Pau da Lima Med OK'!C201) + COUNTIF('ESPS Med OK'!$C:$C,'Pau da Lima Med OK'!C201) + COUNTIF('LACEM Med OK'!$C:$C,'Pau da Lima Med OK'!C201)</f>
        <v>0</v>
      </c>
    </row>
    <row r="202" spans="1:15" ht="13.5" customHeight="1">
      <c r="A202" s="38" t="s">
        <v>743</v>
      </c>
      <c r="B202" s="10"/>
      <c r="C202" s="10"/>
      <c r="D202" s="107"/>
      <c r="E202" s="107"/>
      <c r="F202" s="37"/>
      <c r="G202" s="107"/>
      <c r="H202" s="11">
        <f>SUM(H192:H201)</f>
        <v>9</v>
      </c>
      <c r="I202" s="148">
        <f>SUM(I192:I201)</f>
        <v>1858.6666666666665</v>
      </c>
      <c r="J202" s="35"/>
      <c r="K202" s="107"/>
      <c r="O202" s="16">
        <f>COUNTIF('Sede Med Ok'!$C:$C,'Pau da Lima Med OK'!C202) + COUNTIF('Barra Med OK'!$C:$C,'Pau da Lima Med OK'!C202) + COUNTIF('Boca do Rio Med OK'!$C:$C,'Pau da Lima Med OK'!C202) + COUNTIF('Brotas Med OK'!$C:$C,'Pau da Lima Med OK'!C202) + COUNTIF('Cabula Med OK'!$C:$C,'Pau da Lima Med OK'!C202) + COUNTIF('Cajazeiras Med OK'!$C:$C,'Pau da Lima Med OK'!C202) + COUNTIF('CH Med OK'!$C:$C,'Pau da Lima Med OK'!C202) + COUNTIF('Itapagipe Med OK'!$C:$C,'Pau da Lima Med OK'!C202) + COUNTIF('Itapuã Med OK'!$C:$C,'Pau da Lima Med OK'!C202) + COUNTIF('Liberdade Med OK'!$C:$C,'Pau da Lima Med OK'!C202) + COUNTIF('SCV Med OK'!$C:$C,'Pau da Lima Med OK'!C202) + COUNTIF('Subúrbio Med OK'!$C:$C,'Pau da Lima Med OK'!C202) + COUNTIF('DVIS Med OK'!$C:$C,'Pau da Lima Med OK'!C202) + COUNTIF('CR Med OK'!$C:$C,'Pau da Lima Med OK'!C202) + COUNTIF('CCZ Med OK'!$C:$C,'Pau da Lima Med OK'!C202) + COUNTIF('DRCA Med OK'!$C:$C,'Pau da Lima Med OK'!C202) + COUNTIF('SAMU Med OK'!$C:$C,'Pau da Lima Med OK'!C202) + COUNTIF('ESPS Med OK'!$C:$C,'Pau da Lima Med OK'!C202) + COUNTIF('LACEM Med OK'!$C:$C,'Pau da Lima Med OK'!C202)</f>
        <v>0</v>
      </c>
    </row>
    <row r="203" spans="1:15" ht="13.5" customHeight="1">
      <c r="A203" s="29"/>
      <c r="B203" s="32"/>
      <c r="C203" s="32"/>
      <c r="D203" s="70"/>
      <c r="E203" s="70"/>
      <c r="F203" s="34"/>
      <c r="G203" s="70"/>
      <c r="H203" s="32"/>
      <c r="I203" s="31"/>
      <c r="J203" s="30"/>
      <c r="K203" s="70"/>
      <c r="O203" s="16">
        <f>COUNTIF('Sede Med Ok'!$C:$C,'Pau da Lima Med OK'!C203) + COUNTIF('Barra Med OK'!$C:$C,'Pau da Lima Med OK'!C203) + COUNTIF('Boca do Rio Med OK'!$C:$C,'Pau da Lima Med OK'!C203) + COUNTIF('Brotas Med OK'!$C:$C,'Pau da Lima Med OK'!C203) + COUNTIF('Cabula Med OK'!$C:$C,'Pau da Lima Med OK'!C203) + COUNTIF('Cajazeiras Med OK'!$C:$C,'Pau da Lima Med OK'!C203) + COUNTIF('CH Med OK'!$C:$C,'Pau da Lima Med OK'!C203) + COUNTIF('Itapagipe Med OK'!$C:$C,'Pau da Lima Med OK'!C203) + COUNTIF('Itapuã Med OK'!$C:$C,'Pau da Lima Med OK'!C203) + COUNTIF('Liberdade Med OK'!$C:$C,'Pau da Lima Med OK'!C203) + COUNTIF('SCV Med OK'!$C:$C,'Pau da Lima Med OK'!C203) + COUNTIF('Subúrbio Med OK'!$C:$C,'Pau da Lima Med OK'!C203) + COUNTIF('DVIS Med OK'!$C:$C,'Pau da Lima Med OK'!C203) + COUNTIF('CR Med OK'!$C:$C,'Pau da Lima Med OK'!C203) + COUNTIF('CCZ Med OK'!$C:$C,'Pau da Lima Med OK'!C203) + COUNTIF('DRCA Med OK'!$C:$C,'Pau da Lima Med OK'!C203) + COUNTIF('SAMU Med OK'!$C:$C,'Pau da Lima Med OK'!C203) + COUNTIF('ESPS Med OK'!$C:$C,'Pau da Lima Med OK'!C203) + COUNTIF('LACEM Med OK'!$C:$C,'Pau da Lima Med OK'!C203)</f>
        <v>0</v>
      </c>
    </row>
    <row r="204" spans="1:15" ht="13.5" customHeight="1">
      <c r="A204" s="15" t="s">
        <v>18</v>
      </c>
      <c r="B204" s="61">
        <v>45536</v>
      </c>
      <c r="C204" s="14">
        <v>14168</v>
      </c>
      <c r="D204" s="61">
        <v>45658</v>
      </c>
      <c r="E204" s="61">
        <v>45687</v>
      </c>
      <c r="F204" s="42">
        <f>(E204-D204)+1</f>
        <v>30</v>
      </c>
      <c r="G204" s="295">
        <v>235</v>
      </c>
      <c r="H204" s="14">
        <v>1</v>
      </c>
      <c r="I204" s="237">
        <f>G204/30*H204*F204</f>
        <v>235</v>
      </c>
      <c r="J204" s="212" t="s">
        <v>278</v>
      </c>
      <c r="K204" s="14">
        <v>65649</v>
      </c>
      <c r="O204" s="16">
        <f>COUNTIF('Sede Med Ok'!$C:$C,'Pau da Lima Med OK'!C204) + COUNTIF('Barra Med OK'!$C:$C,'Pau da Lima Med OK'!C204) + COUNTIF('Boca do Rio Med OK'!$C:$C,'Pau da Lima Med OK'!C204) + COUNTIF('Brotas Med OK'!$C:$C,'Pau da Lima Med OK'!C204) + COUNTIF('Cabula Med OK'!$C:$C,'Pau da Lima Med OK'!C204) + COUNTIF('Cajazeiras Med OK'!$C:$C,'Pau da Lima Med OK'!C204) + COUNTIF('CH Med OK'!$C:$C,'Pau da Lima Med OK'!C204) + COUNTIF('Itapagipe Med OK'!$C:$C,'Pau da Lima Med OK'!C204) + COUNTIF('Itapuã Med OK'!$C:$C,'Pau da Lima Med OK'!C204) + COUNTIF('Liberdade Med OK'!$C:$C,'Pau da Lima Med OK'!C204) + COUNTIF('SCV Med OK'!$C:$C,'Pau da Lima Med OK'!C204) + COUNTIF('Subúrbio Med OK'!$C:$C,'Pau da Lima Med OK'!C204) + COUNTIF('DVIS Med OK'!$C:$C,'Pau da Lima Med OK'!C204) + COUNTIF('CR Med OK'!$C:$C,'Pau da Lima Med OK'!C204) + COUNTIF('CCZ Med OK'!$C:$C,'Pau da Lima Med OK'!C204) + COUNTIF('DRCA Med OK'!$C:$C,'Pau da Lima Med OK'!C204) + COUNTIF('SAMU Med OK'!$C:$C,'Pau da Lima Med OK'!C204) + COUNTIF('ESPS Med OK'!$C:$C,'Pau da Lima Med OK'!C204) + COUNTIF('LACEM Med OK'!$C:$C,'Pau da Lima Med OK'!C204)</f>
        <v>0</v>
      </c>
    </row>
    <row r="205" spans="1:15" ht="13.5" customHeight="1">
      <c r="A205" s="15" t="s">
        <v>18</v>
      </c>
      <c r="B205" s="61">
        <v>45536</v>
      </c>
      <c r="C205" s="14">
        <v>8200</v>
      </c>
      <c r="D205" s="61">
        <v>45658</v>
      </c>
      <c r="E205" s="61">
        <v>45687</v>
      </c>
      <c r="F205" s="42">
        <f>(E205-D205)+1</f>
        <v>30</v>
      </c>
      <c r="G205" s="295">
        <v>235</v>
      </c>
      <c r="H205" s="14">
        <v>1</v>
      </c>
      <c r="I205" s="237">
        <f>G205/30*H205*F205</f>
        <v>235</v>
      </c>
      <c r="J205" s="212" t="s">
        <v>742</v>
      </c>
      <c r="K205" s="14"/>
      <c r="O205" s="16">
        <f>COUNTIF('Sede Med Ok'!$C:$C,'Pau da Lima Med OK'!C205) + COUNTIF('Barra Med OK'!$C:$C,'Pau da Lima Med OK'!C205) + COUNTIF('Boca do Rio Med OK'!$C:$C,'Pau da Lima Med OK'!C205) + COUNTIF('Brotas Med OK'!$C:$C,'Pau da Lima Med OK'!C205) + COUNTIF('Cabula Med OK'!$C:$C,'Pau da Lima Med OK'!C205) + COUNTIF('Cajazeiras Med OK'!$C:$C,'Pau da Lima Med OK'!C205) + COUNTIF('CH Med OK'!$C:$C,'Pau da Lima Med OK'!C205) + COUNTIF('Itapagipe Med OK'!$C:$C,'Pau da Lima Med OK'!C205) + COUNTIF('Itapuã Med OK'!$C:$C,'Pau da Lima Med OK'!C205) + COUNTIF('Liberdade Med OK'!$C:$C,'Pau da Lima Med OK'!C205) + COUNTIF('SCV Med OK'!$C:$C,'Pau da Lima Med OK'!C205) + COUNTIF('Subúrbio Med OK'!$C:$C,'Pau da Lima Med OK'!C205) + COUNTIF('DVIS Med OK'!$C:$C,'Pau da Lima Med OK'!C205) + COUNTIF('CR Med OK'!$C:$C,'Pau da Lima Med OK'!C205) + COUNTIF('CCZ Med OK'!$C:$C,'Pau da Lima Med OK'!C205) + COUNTIF('DRCA Med OK'!$C:$C,'Pau da Lima Med OK'!C205) + COUNTIF('SAMU Med OK'!$C:$C,'Pau da Lima Med OK'!C205) + COUNTIF('ESPS Med OK'!$C:$C,'Pau da Lima Med OK'!C205) + COUNTIF('LACEM Med OK'!$C:$C,'Pau da Lima Med OK'!C205)</f>
        <v>0</v>
      </c>
    </row>
    <row r="206" spans="1:15" ht="13.5" customHeight="1">
      <c r="A206" s="15" t="s">
        <v>18</v>
      </c>
      <c r="B206" s="61">
        <v>45575</v>
      </c>
      <c r="C206" s="14">
        <v>15320</v>
      </c>
      <c r="D206" s="61">
        <v>45658</v>
      </c>
      <c r="E206" s="61">
        <v>45687</v>
      </c>
      <c r="F206" s="114">
        <f>(E206-D206)+1</f>
        <v>30</v>
      </c>
      <c r="G206" s="295">
        <v>235</v>
      </c>
      <c r="H206" s="14">
        <v>1</v>
      </c>
      <c r="I206" s="237">
        <f>G206/30*H206*F206</f>
        <v>235</v>
      </c>
      <c r="J206" s="212" t="s">
        <v>163</v>
      </c>
      <c r="K206" s="14">
        <v>69797</v>
      </c>
      <c r="O206" s="16">
        <f>COUNTIF('Sede Med Ok'!$C:$C,'Pau da Lima Med OK'!C206) + COUNTIF('Barra Med OK'!$C:$C,'Pau da Lima Med OK'!C206) + COUNTIF('Boca do Rio Med OK'!$C:$C,'Pau da Lima Med OK'!C206) + COUNTIF('Brotas Med OK'!$C:$C,'Pau da Lima Med OK'!C206) + COUNTIF('Cabula Med OK'!$C:$C,'Pau da Lima Med OK'!C206) + COUNTIF('Cajazeiras Med OK'!$C:$C,'Pau da Lima Med OK'!C206) + COUNTIF('CH Med OK'!$C:$C,'Pau da Lima Med OK'!C206) + COUNTIF('Itapagipe Med OK'!$C:$C,'Pau da Lima Med OK'!C206) + COUNTIF('Itapuã Med OK'!$C:$C,'Pau da Lima Med OK'!C206) + COUNTIF('Liberdade Med OK'!$C:$C,'Pau da Lima Med OK'!C206) + COUNTIF('SCV Med OK'!$C:$C,'Pau da Lima Med OK'!C206) + COUNTIF('Subúrbio Med OK'!$C:$C,'Pau da Lima Med OK'!C206) + COUNTIF('DVIS Med OK'!$C:$C,'Pau da Lima Med OK'!C206) + COUNTIF('CR Med OK'!$C:$C,'Pau da Lima Med OK'!C206) + COUNTIF('CCZ Med OK'!$C:$C,'Pau da Lima Med OK'!C206) + COUNTIF('DRCA Med OK'!$C:$C,'Pau da Lima Med OK'!C206) + COUNTIF('SAMU Med OK'!$C:$C,'Pau da Lima Med OK'!C206) + COUNTIF('ESPS Med OK'!$C:$C,'Pau da Lima Med OK'!C206) + COUNTIF('LACEM Med OK'!$C:$C,'Pau da Lima Med OK'!C206)</f>
        <v>0</v>
      </c>
    </row>
    <row r="207" spans="1:15" ht="13.5" customHeight="1">
      <c r="A207" s="15"/>
      <c r="B207" s="66"/>
      <c r="C207" s="69"/>
      <c r="D207" s="61"/>
      <c r="E207" s="61"/>
      <c r="F207" s="42"/>
      <c r="G207" s="295"/>
      <c r="H207" s="14"/>
      <c r="I207" s="237"/>
      <c r="J207" s="39"/>
      <c r="K207" s="51"/>
      <c r="O207" s="16">
        <f>COUNTIF('Sede Med Ok'!$C:$C,'Pau da Lima Med OK'!C207) + COUNTIF('Barra Med OK'!$C:$C,'Pau da Lima Med OK'!C207) + COUNTIF('Boca do Rio Med OK'!$C:$C,'Pau da Lima Med OK'!C207) + COUNTIF('Brotas Med OK'!$C:$C,'Pau da Lima Med OK'!C207) + COUNTIF('Cabula Med OK'!$C:$C,'Pau da Lima Med OK'!C207) + COUNTIF('Cajazeiras Med OK'!$C:$C,'Pau da Lima Med OK'!C207) + COUNTIF('CH Med OK'!$C:$C,'Pau da Lima Med OK'!C207) + COUNTIF('Itapagipe Med OK'!$C:$C,'Pau da Lima Med OK'!C207) + COUNTIF('Itapuã Med OK'!$C:$C,'Pau da Lima Med OK'!C207) + COUNTIF('Liberdade Med OK'!$C:$C,'Pau da Lima Med OK'!C207) + COUNTIF('SCV Med OK'!$C:$C,'Pau da Lima Med OK'!C207) + COUNTIF('Subúrbio Med OK'!$C:$C,'Pau da Lima Med OK'!C207) + COUNTIF('DVIS Med OK'!$C:$C,'Pau da Lima Med OK'!C207) + COUNTIF('CR Med OK'!$C:$C,'Pau da Lima Med OK'!C207) + COUNTIF('CCZ Med OK'!$C:$C,'Pau da Lima Med OK'!C207) + COUNTIF('DRCA Med OK'!$C:$C,'Pau da Lima Med OK'!C207) + COUNTIF('SAMU Med OK'!$C:$C,'Pau da Lima Med OK'!C207) + COUNTIF('ESPS Med OK'!$C:$C,'Pau da Lima Med OK'!C207) + COUNTIF('LACEM Med OK'!$C:$C,'Pau da Lima Med OK'!C207)</f>
        <v>0</v>
      </c>
    </row>
    <row r="208" spans="1:15" ht="13.5" customHeight="1">
      <c r="A208" s="38" t="s">
        <v>741</v>
      </c>
      <c r="B208" s="10"/>
      <c r="C208" s="10"/>
      <c r="D208" s="107"/>
      <c r="E208" s="107"/>
      <c r="F208" s="37"/>
      <c r="G208" s="107"/>
      <c r="H208" s="11">
        <f>SUM(H204:H207)</f>
        <v>3</v>
      </c>
      <c r="I208" s="148">
        <f>SUM(I204:I207)</f>
        <v>705</v>
      </c>
      <c r="J208" s="35"/>
      <c r="K208" s="107"/>
      <c r="O208" s="16">
        <f>COUNTIF('Sede Med Ok'!$C:$C,'Pau da Lima Med OK'!C208) + COUNTIF('Barra Med OK'!$C:$C,'Pau da Lima Med OK'!C208) + COUNTIF('Boca do Rio Med OK'!$C:$C,'Pau da Lima Med OK'!C208) + COUNTIF('Brotas Med OK'!$C:$C,'Pau da Lima Med OK'!C208) + COUNTIF('Cabula Med OK'!$C:$C,'Pau da Lima Med OK'!C208) + COUNTIF('Cajazeiras Med OK'!$C:$C,'Pau da Lima Med OK'!C208) + COUNTIF('CH Med OK'!$C:$C,'Pau da Lima Med OK'!C208) + COUNTIF('Itapagipe Med OK'!$C:$C,'Pau da Lima Med OK'!C208) + COUNTIF('Itapuã Med OK'!$C:$C,'Pau da Lima Med OK'!C208) + COUNTIF('Liberdade Med OK'!$C:$C,'Pau da Lima Med OK'!C208) + COUNTIF('SCV Med OK'!$C:$C,'Pau da Lima Med OK'!C208) + COUNTIF('Subúrbio Med OK'!$C:$C,'Pau da Lima Med OK'!C208) + COUNTIF('DVIS Med OK'!$C:$C,'Pau da Lima Med OK'!C208) + COUNTIF('CR Med OK'!$C:$C,'Pau da Lima Med OK'!C208) + COUNTIF('CCZ Med OK'!$C:$C,'Pau da Lima Med OK'!C208) + COUNTIF('DRCA Med OK'!$C:$C,'Pau da Lima Med OK'!C208) + COUNTIF('SAMU Med OK'!$C:$C,'Pau da Lima Med OK'!C208) + COUNTIF('ESPS Med OK'!$C:$C,'Pau da Lima Med OK'!C208) + COUNTIF('LACEM Med OK'!$C:$C,'Pau da Lima Med OK'!C208)</f>
        <v>0</v>
      </c>
    </row>
    <row r="209" spans="1:15" ht="13.5" customHeight="1">
      <c r="A209" s="29"/>
      <c r="B209" s="32"/>
      <c r="C209" s="32"/>
      <c r="D209" s="70"/>
      <c r="E209" s="70"/>
      <c r="F209" s="34"/>
      <c r="G209" s="70"/>
      <c r="H209" s="32"/>
      <c r="I209" s="31"/>
      <c r="J209" s="30"/>
      <c r="K209" s="70"/>
      <c r="O209" s="16">
        <f>COUNTIF('Sede Med Ok'!$C:$C,'Pau da Lima Med OK'!C209) + COUNTIF('Barra Med OK'!$C:$C,'Pau da Lima Med OK'!C209) + COUNTIF('Boca do Rio Med OK'!$C:$C,'Pau da Lima Med OK'!C209) + COUNTIF('Brotas Med OK'!$C:$C,'Pau da Lima Med OK'!C209) + COUNTIF('Cabula Med OK'!$C:$C,'Pau da Lima Med OK'!C209) + COUNTIF('Cajazeiras Med OK'!$C:$C,'Pau da Lima Med OK'!C209) + COUNTIF('CH Med OK'!$C:$C,'Pau da Lima Med OK'!C209) + COUNTIF('Itapagipe Med OK'!$C:$C,'Pau da Lima Med OK'!C209) + COUNTIF('Itapuã Med OK'!$C:$C,'Pau da Lima Med OK'!C209) + COUNTIF('Liberdade Med OK'!$C:$C,'Pau da Lima Med OK'!C209) + COUNTIF('SCV Med OK'!$C:$C,'Pau da Lima Med OK'!C209) + COUNTIF('Subúrbio Med OK'!$C:$C,'Pau da Lima Med OK'!C209) + COUNTIF('DVIS Med OK'!$C:$C,'Pau da Lima Med OK'!C209) + COUNTIF('CR Med OK'!$C:$C,'Pau da Lima Med OK'!C209) + COUNTIF('CCZ Med OK'!$C:$C,'Pau da Lima Med OK'!C209) + COUNTIF('DRCA Med OK'!$C:$C,'Pau da Lima Med OK'!C209) + COUNTIF('SAMU Med OK'!$C:$C,'Pau da Lima Med OK'!C209) + COUNTIF('ESPS Med OK'!$C:$C,'Pau da Lima Med OK'!C209) + COUNTIF('LACEM Med OK'!$C:$C,'Pau da Lima Med OK'!C209)</f>
        <v>0</v>
      </c>
    </row>
    <row r="210" spans="1:15" ht="13.5" customHeight="1">
      <c r="A210" s="15" t="s">
        <v>18</v>
      </c>
      <c r="B210" s="61">
        <v>45536</v>
      </c>
      <c r="C210" s="14">
        <v>13450</v>
      </c>
      <c r="D210" s="61">
        <v>45658</v>
      </c>
      <c r="E210" s="61">
        <v>45687</v>
      </c>
      <c r="F210" s="42">
        <f>(E210-D210)+1</f>
        <v>30</v>
      </c>
      <c r="G210" s="295">
        <v>235</v>
      </c>
      <c r="H210" s="14">
        <v>1</v>
      </c>
      <c r="I210" s="237">
        <f>G210/30*H210*F210</f>
        <v>235</v>
      </c>
      <c r="J210" s="212" t="s">
        <v>187</v>
      </c>
      <c r="K210" s="14">
        <v>64695</v>
      </c>
      <c r="O210" s="16">
        <f>COUNTIF('Sede Med Ok'!$C:$C,'Pau da Lima Med OK'!C210) + COUNTIF('Barra Med OK'!$C:$C,'Pau da Lima Med OK'!C210) + COUNTIF('Boca do Rio Med OK'!$C:$C,'Pau da Lima Med OK'!C210) + COUNTIF('Brotas Med OK'!$C:$C,'Pau da Lima Med OK'!C210) + COUNTIF('Cabula Med OK'!$C:$C,'Pau da Lima Med OK'!C210) + COUNTIF('Cajazeiras Med OK'!$C:$C,'Pau da Lima Med OK'!C210) + COUNTIF('CH Med OK'!$C:$C,'Pau da Lima Med OK'!C210) + COUNTIF('Itapagipe Med OK'!$C:$C,'Pau da Lima Med OK'!C210) + COUNTIF('Itapuã Med OK'!$C:$C,'Pau da Lima Med OK'!C210) + COUNTIF('Liberdade Med OK'!$C:$C,'Pau da Lima Med OK'!C210) + COUNTIF('SCV Med OK'!$C:$C,'Pau da Lima Med OK'!C210) + COUNTIF('Subúrbio Med OK'!$C:$C,'Pau da Lima Med OK'!C210) + COUNTIF('DVIS Med OK'!$C:$C,'Pau da Lima Med OK'!C210) + COUNTIF('CR Med OK'!$C:$C,'Pau da Lima Med OK'!C210) + COUNTIF('CCZ Med OK'!$C:$C,'Pau da Lima Med OK'!C210) + COUNTIF('DRCA Med OK'!$C:$C,'Pau da Lima Med OK'!C210) + COUNTIF('SAMU Med OK'!$C:$C,'Pau da Lima Med OK'!C210) + COUNTIF('ESPS Med OK'!$C:$C,'Pau da Lima Med OK'!C210) + COUNTIF('LACEM Med OK'!$C:$C,'Pau da Lima Med OK'!C210)</f>
        <v>0</v>
      </c>
    </row>
    <row r="211" spans="1:15" ht="13.5" customHeight="1">
      <c r="A211" s="15"/>
      <c r="B211" s="66"/>
      <c r="C211" s="69"/>
      <c r="D211" s="61"/>
      <c r="E211" s="61"/>
      <c r="F211" s="42"/>
      <c r="G211" s="295"/>
      <c r="H211" s="14"/>
      <c r="I211" s="237"/>
      <c r="J211" s="39"/>
      <c r="K211" s="51"/>
      <c r="O211" s="16">
        <f>COUNTIF('Sede Med Ok'!$C:$C,'Pau da Lima Med OK'!C211) + COUNTIF('Barra Med OK'!$C:$C,'Pau da Lima Med OK'!C211) + COUNTIF('Boca do Rio Med OK'!$C:$C,'Pau da Lima Med OK'!C211) + COUNTIF('Brotas Med OK'!$C:$C,'Pau da Lima Med OK'!C211) + COUNTIF('Cabula Med OK'!$C:$C,'Pau da Lima Med OK'!C211) + COUNTIF('Cajazeiras Med OK'!$C:$C,'Pau da Lima Med OK'!C211) + COUNTIF('CH Med OK'!$C:$C,'Pau da Lima Med OK'!C211) + COUNTIF('Itapagipe Med OK'!$C:$C,'Pau da Lima Med OK'!C211) + COUNTIF('Itapuã Med OK'!$C:$C,'Pau da Lima Med OK'!C211) + COUNTIF('Liberdade Med OK'!$C:$C,'Pau da Lima Med OK'!C211) + COUNTIF('SCV Med OK'!$C:$C,'Pau da Lima Med OK'!C211) + COUNTIF('Subúrbio Med OK'!$C:$C,'Pau da Lima Med OK'!C211) + COUNTIF('DVIS Med OK'!$C:$C,'Pau da Lima Med OK'!C211) + COUNTIF('CR Med OK'!$C:$C,'Pau da Lima Med OK'!C211) + COUNTIF('CCZ Med OK'!$C:$C,'Pau da Lima Med OK'!C211) + COUNTIF('DRCA Med OK'!$C:$C,'Pau da Lima Med OK'!C211) + COUNTIF('SAMU Med OK'!$C:$C,'Pau da Lima Med OK'!C211) + COUNTIF('ESPS Med OK'!$C:$C,'Pau da Lima Med OK'!C211) + COUNTIF('LACEM Med OK'!$C:$C,'Pau da Lima Med OK'!C211)</f>
        <v>0</v>
      </c>
    </row>
    <row r="212" spans="1:15" ht="13.5" customHeight="1">
      <c r="A212" s="38" t="s">
        <v>740</v>
      </c>
      <c r="B212" s="10"/>
      <c r="C212" s="10"/>
      <c r="D212" s="107"/>
      <c r="E212" s="107"/>
      <c r="F212" s="37"/>
      <c r="G212" s="107"/>
      <c r="H212" s="11">
        <f>SUM(H210:H211)</f>
        <v>1</v>
      </c>
      <c r="I212" s="148">
        <f>SUM(I210:I211)</f>
        <v>235</v>
      </c>
      <c r="J212" s="35"/>
      <c r="K212" s="107"/>
      <c r="O212" s="16">
        <f>COUNTIF('Sede Med Ok'!$C:$C,'Pau da Lima Med OK'!C212) + COUNTIF('Barra Med OK'!$C:$C,'Pau da Lima Med OK'!C212) + COUNTIF('Boca do Rio Med OK'!$C:$C,'Pau da Lima Med OK'!C212) + COUNTIF('Brotas Med OK'!$C:$C,'Pau da Lima Med OK'!C212) + COUNTIF('Cabula Med OK'!$C:$C,'Pau da Lima Med OK'!C212) + COUNTIF('Cajazeiras Med OK'!$C:$C,'Pau da Lima Med OK'!C212) + COUNTIF('CH Med OK'!$C:$C,'Pau da Lima Med OK'!C212) + COUNTIF('Itapagipe Med OK'!$C:$C,'Pau da Lima Med OK'!C212) + COUNTIF('Itapuã Med OK'!$C:$C,'Pau da Lima Med OK'!C212) + COUNTIF('Liberdade Med OK'!$C:$C,'Pau da Lima Med OK'!C212) + COUNTIF('SCV Med OK'!$C:$C,'Pau da Lima Med OK'!C212) + COUNTIF('Subúrbio Med OK'!$C:$C,'Pau da Lima Med OK'!C212) + COUNTIF('DVIS Med OK'!$C:$C,'Pau da Lima Med OK'!C212) + COUNTIF('CR Med OK'!$C:$C,'Pau da Lima Med OK'!C212) + COUNTIF('CCZ Med OK'!$C:$C,'Pau da Lima Med OK'!C212) + COUNTIF('DRCA Med OK'!$C:$C,'Pau da Lima Med OK'!C212) + COUNTIF('SAMU Med OK'!$C:$C,'Pau da Lima Med OK'!C212) + COUNTIF('ESPS Med OK'!$C:$C,'Pau da Lima Med OK'!C212) + COUNTIF('LACEM Med OK'!$C:$C,'Pau da Lima Med OK'!C212)</f>
        <v>0</v>
      </c>
    </row>
    <row r="213" spans="1:15" ht="13.5" customHeight="1">
      <c r="A213" s="29"/>
      <c r="B213" s="32"/>
      <c r="C213" s="32"/>
      <c r="D213" s="70"/>
      <c r="E213" s="70"/>
      <c r="F213" s="34"/>
      <c r="G213" s="70"/>
      <c r="H213" s="32"/>
      <c r="I213" s="31"/>
      <c r="J213" s="30"/>
      <c r="K213" s="70"/>
      <c r="O213" s="16">
        <f>COUNTIF('Sede Med Ok'!$C:$C,'Pau da Lima Med OK'!C213) + COUNTIF('Barra Med OK'!$C:$C,'Pau da Lima Med OK'!C213) + COUNTIF('Boca do Rio Med OK'!$C:$C,'Pau da Lima Med OK'!C213) + COUNTIF('Brotas Med OK'!$C:$C,'Pau da Lima Med OK'!C213) + COUNTIF('Cabula Med OK'!$C:$C,'Pau da Lima Med OK'!C213) + COUNTIF('Cajazeiras Med OK'!$C:$C,'Pau da Lima Med OK'!C213) + COUNTIF('CH Med OK'!$C:$C,'Pau da Lima Med OK'!C213) + COUNTIF('Itapagipe Med OK'!$C:$C,'Pau da Lima Med OK'!C213) + COUNTIF('Itapuã Med OK'!$C:$C,'Pau da Lima Med OK'!C213) + COUNTIF('Liberdade Med OK'!$C:$C,'Pau da Lima Med OK'!C213) + COUNTIF('SCV Med OK'!$C:$C,'Pau da Lima Med OK'!C213) + COUNTIF('Subúrbio Med OK'!$C:$C,'Pau da Lima Med OK'!C213) + COUNTIF('DVIS Med OK'!$C:$C,'Pau da Lima Med OK'!C213) + COUNTIF('CR Med OK'!$C:$C,'Pau da Lima Med OK'!C213) + COUNTIF('CCZ Med OK'!$C:$C,'Pau da Lima Med OK'!C213) + COUNTIF('DRCA Med OK'!$C:$C,'Pau da Lima Med OK'!C213) + COUNTIF('SAMU Med OK'!$C:$C,'Pau da Lima Med OK'!C213) + COUNTIF('ESPS Med OK'!$C:$C,'Pau da Lima Med OK'!C213) + COUNTIF('LACEM Med OK'!$C:$C,'Pau da Lima Med OK'!C213)</f>
        <v>0</v>
      </c>
    </row>
    <row r="214" spans="1:15" ht="13.5" customHeight="1">
      <c r="A214" s="15" t="s">
        <v>18</v>
      </c>
      <c r="B214" s="61">
        <v>45674</v>
      </c>
      <c r="C214" s="104">
        <v>74076</v>
      </c>
      <c r="D214" s="61">
        <v>45674</v>
      </c>
      <c r="E214" s="61">
        <v>45687</v>
      </c>
      <c r="F214" s="42">
        <f>(E214-D214)+1</f>
        <v>14</v>
      </c>
      <c r="G214" s="295">
        <v>235</v>
      </c>
      <c r="H214" s="442">
        <v>1</v>
      </c>
      <c r="I214" s="237">
        <f>G214/30*H214*F214</f>
        <v>109.66666666666666</v>
      </c>
      <c r="J214" s="39" t="s">
        <v>1171</v>
      </c>
      <c r="K214" s="51">
        <v>74076</v>
      </c>
      <c r="O214" s="466">
        <f>COUNTIF('Sede Med Ok'!$C:$C,'Pau da Lima Med OK'!C214) + COUNTIF('Barra Med OK'!$C:$C,'Pau da Lima Med OK'!C214) + COUNTIF('Boca do Rio Med OK'!$C:$C,'Pau da Lima Med OK'!C214) + COUNTIF('Brotas Med OK'!$C:$C,'Pau da Lima Med OK'!C214) + COUNTIF('Cabula Med OK'!$C:$C,'Pau da Lima Med OK'!C214) + COUNTIF('Cajazeiras Med OK'!$C:$C,'Pau da Lima Med OK'!C214) + COUNTIF('CH Med OK'!$C:$C,'Pau da Lima Med OK'!C214) + COUNTIF('Itapagipe Med OK'!$C:$C,'Pau da Lima Med OK'!C214) + COUNTIF('Itapuã Med OK'!$C:$C,'Pau da Lima Med OK'!C214) + COUNTIF('Liberdade Med OK'!$C:$C,'Pau da Lima Med OK'!C214) + COUNTIF('SCV Med OK'!$C:$C,'Pau da Lima Med OK'!C214) + COUNTIF('Subúrbio Med OK'!$C:$C,'Pau da Lima Med OK'!C214) + COUNTIF('DVIS Med OK'!$C:$C,'Pau da Lima Med OK'!C214) + COUNTIF('CR Med OK'!$C:$C,'Pau da Lima Med OK'!C214) + COUNTIF('CCZ Med OK'!$C:$C,'Pau da Lima Med OK'!C214) + COUNTIF('DRCA Med OK'!$C:$C,'Pau da Lima Med OK'!C214) + COUNTIF('SAMU Med OK'!$C:$C,'Pau da Lima Med OK'!C214) + COUNTIF('ESPS Med OK'!$C:$C,'Pau da Lima Med OK'!C214) + COUNTIF('LACEM Med OK'!$C:$C,'Pau da Lima Med OK'!C214)</f>
        <v>0</v>
      </c>
    </row>
    <row r="215" spans="1:15" ht="13.5" customHeight="1">
      <c r="A215" s="15" t="s">
        <v>18</v>
      </c>
      <c r="B215" s="61">
        <v>45545</v>
      </c>
      <c r="C215" s="465">
        <v>14430</v>
      </c>
      <c r="D215" s="61">
        <v>45658</v>
      </c>
      <c r="E215" s="61">
        <v>45687</v>
      </c>
      <c r="F215" s="42">
        <f>(E215-D215)+1</f>
        <v>30</v>
      </c>
      <c r="G215" s="295">
        <v>235</v>
      </c>
      <c r="H215" s="423">
        <v>1</v>
      </c>
      <c r="I215" s="237">
        <f>G215/30*H215*F215</f>
        <v>235</v>
      </c>
      <c r="J215" s="212" t="s">
        <v>262</v>
      </c>
      <c r="K215" s="296">
        <v>67910</v>
      </c>
      <c r="O215" s="16">
        <f>COUNTIF('Sede Med Ok'!$C:$C,'Pau da Lima Med OK'!C215) + COUNTIF('Barra Med OK'!$C:$C,'Pau da Lima Med OK'!C215) + COUNTIF('Boca do Rio Med OK'!$C:$C,'Pau da Lima Med OK'!C215) + COUNTIF('Brotas Med OK'!$C:$C,'Pau da Lima Med OK'!C215) + COUNTIF('Cabula Med OK'!$C:$C,'Pau da Lima Med OK'!C215) + COUNTIF('Cajazeiras Med OK'!$C:$C,'Pau da Lima Med OK'!C215) + COUNTIF('CH Med OK'!$C:$C,'Pau da Lima Med OK'!C215) + COUNTIF('Itapagipe Med OK'!$C:$C,'Pau da Lima Med OK'!C215) + COUNTIF('Itapuã Med OK'!$C:$C,'Pau da Lima Med OK'!C215) + COUNTIF('Liberdade Med OK'!$C:$C,'Pau da Lima Med OK'!C215) + COUNTIF('SCV Med OK'!$C:$C,'Pau da Lima Med OK'!C215) + COUNTIF('Subúrbio Med OK'!$C:$C,'Pau da Lima Med OK'!C215) + COUNTIF('DVIS Med OK'!$C:$C,'Pau da Lima Med OK'!C215) + COUNTIF('CR Med OK'!$C:$C,'Pau da Lima Med OK'!C215) + COUNTIF('CCZ Med OK'!$C:$C,'Pau da Lima Med OK'!C215) + COUNTIF('DRCA Med OK'!$C:$C,'Pau da Lima Med OK'!C215) + COUNTIF('SAMU Med OK'!$C:$C,'Pau da Lima Med OK'!C215) + COUNTIF('ESPS Med OK'!$C:$C,'Pau da Lima Med OK'!C215) + COUNTIF('LACEM Med OK'!$C:$C,'Pau da Lima Med OK'!C215)</f>
        <v>0</v>
      </c>
    </row>
    <row r="216" spans="1:15" ht="13.5" customHeight="1">
      <c r="A216" s="15" t="s">
        <v>18</v>
      </c>
      <c r="B216" s="61">
        <v>45536</v>
      </c>
      <c r="C216" s="14">
        <v>13446</v>
      </c>
      <c r="D216" s="61">
        <v>45658</v>
      </c>
      <c r="E216" s="61">
        <v>45687</v>
      </c>
      <c r="F216" s="42">
        <f>(E216-D216)+1</f>
        <v>30</v>
      </c>
      <c r="G216" s="295">
        <v>235</v>
      </c>
      <c r="H216" s="423">
        <v>1</v>
      </c>
      <c r="I216" s="237">
        <f>G216/30*H216*F216</f>
        <v>235</v>
      </c>
      <c r="J216" s="212" t="s">
        <v>739</v>
      </c>
      <c r="K216" s="14">
        <v>64842</v>
      </c>
      <c r="O216" s="16">
        <f>COUNTIF('Sede Med Ok'!$C:$C,'Pau da Lima Med OK'!C216) + COUNTIF('Barra Med OK'!$C:$C,'Pau da Lima Med OK'!C216) + COUNTIF('Boca do Rio Med OK'!$C:$C,'Pau da Lima Med OK'!C216) + COUNTIF('Brotas Med OK'!$C:$C,'Pau da Lima Med OK'!C216) + COUNTIF('Cabula Med OK'!$C:$C,'Pau da Lima Med OK'!C216) + COUNTIF('Cajazeiras Med OK'!$C:$C,'Pau da Lima Med OK'!C216) + COUNTIF('CH Med OK'!$C:$C,'Pau da Lima Med OK'!C216) + COUNTIF('Itapagipe Med OK'!$C:$C,'Pau da Lima Med OK'!C216) + COUNTIF('Itapuã Med OK'!$C:$C,'Pau da Lima Med OK'!C216) + COUNTIF('Liberdade Med OK'!$C:$C,'Pau da Lima Med OK'!C216) + COUNTIF('SCV Med OK'!$C:$C,'Pau da Lima Med OK'!C216) + COUNTIF('Subúrbio Med OK'!$C:$C,'Pau da Lima Med OK'!C216) + COUNTIF('DVIS Med OK'!$C:$C,'Pau da Lima Med OK'!C216) + COUNTIF('CR Med OK'!$C:$C,'Pau da Lima Med OK'!C216) + COUNTIF('CCZ Med OK'!$C:$C,'Pau da Lima Med OK'!C216) + COUNTIF('DRCA Med OK'!$C:$C,'Pau da Lima Med OK'!C216) + COUNTIF('SAMU Med OK'!$C:$C,'Pau da Lima Med OK'!C216) + COUNTIF('ESPS Med OK'!$C:$C,'Pau da Lima Med OK'!C216) + COUNTIF('LACEM Med OK'!$C:$C,'Pau da Lima Med OK'!C216)</f>
        <v>0</v>
      </c>
    </row>
    <row r="217" spans="1:15" ht="13.5" customHeight="1">
      <c r="A217" s="15"/>
      <c r="B217" s="66"/>
      <c r="C217" s="69"/>
      <c r="D217" s="61"/>
      <c r="E217" s="61"/>
      <c r="F217" s="42"/>
      <c r="G217" s="295"/>
      <c r="H217" s="14"/>
      <c r="I217" s="237"/>
      <c r="J217" s="39"/>
      <c r="K217" s="51"/>
      <c r="O217" s="16">
        <f>COUNTIF('Sede Med Ok'!$C:$C,'Pau da Lima Med OK'!C217) + COUNTIF('Barra Med OK'!$C:$C,'Pau da Lima Med OK'!C217) + COUNTIF('Boca do Rio Med OK'!$C:$C,'Pau da Lima Med OK'!C217) + COUNTIF('Brotas Med OK'!$C:$C,'Pau da Lima Med OK'!C217) + COUNTIF('Cabula Med OK'!$C:$C,'Pau da Lima Med OK'!C217) + COUNTIF('Cajazeiras Med OK'!$C:$C,'Pau da Lima Med OK'!C217) + COUNTIF('CH Med OK'!$C:$C,'Pau da Lima Med OK'!C217) + COUNTIF('Itapagipe Med OK'!$C:$C,'Pau da Lima Med OK'!C217) + COUNTIF('Itapuã Med OK'!$C:$C,'Pau da Lima Med OK'!C217) + COUNTIF('Liberdade Med OK'!$C:$C,'Pau da Lima Med OK'!C217) + COUNTIF('SCV Med OK'!$C:$C,'Pau da Lima Med OK'!C217) + COUNTIF('Subúrbio Med OK'!$C:$C,'Pau da Lima Med OK'!C217) + COUNTIF('DVIS Med OK'!$C:$C,'Pau da Lima Med OK'!C217) + COUNTIF('CR Med OK'!$C:$C,'Pau da Lima Med OK'!C217) + COUNTIF('CCZ Med OK'!$C:$C,'Pau da Lima Med OK'!C217) + COUNTIF('DRCA Med OK'!$C:$C,'Pau da Lima Med OK'!C217) + COUNTIF('SAMU Med OK'!$C:$C,'Pau da Lima Med OK'!C217) + COUNTIF('ESPS Med OK'!$C:$C,'Pau da Lima Med OK'!C217) + COUNTIF('LACEM Med OK'!$C:$C,'Pau da Lima Med OK'!C217)</f>
        <v>0</v>
      </c>
    </row>
    <row r="218" spans="1:15" ht="13.5" customHeight="1">
      <c r="A218" s="464" t="s">
        <v>738</v>
      </c>
      <c r="B218" s="10"/>
      <c r="C218" s="10"/>
      <c r="D218" s="107"/>
      <c r="E218" s="107"/>
      <c r="F218" s="37"/>
      <c r="G218" s="107"/>
      <c r="H218" s="11">
        <f>SUM(H214:H217)</f>
        <v>3</v>
      </c>
      <c r="I218" s="148">
        <f>SUM(I214:I217)</f>
        <v>579.66666666666663</v>
      </c>
      <c r="J218" s="35"/>
      <c r="K218" s="107"/>
      <c r="O218" s="16">
        <f>COUNTIF('Sede Med Ok'!$C:$C,'Pau da Lima Med OK'!C218) + COUNTIF('Barra Med OK'!$C:$C,'Pau da Lima Med OK'!C218) + COUNTIF('Boca do Rio Med OK'!$C:$C,'Pau da Lima Med OK'!C218) + COUNTIF('Brotas Med OK'!$C:$C,'Pau da Lima Med OK'!C218) + COUNTIF('Cabula Med OK'!$C:$C,'Pau da Lima Med OK'!C218) + COUNTIF('Cajazeiras Med OK'!$C:$C,'Pau da Lima Med OK'!C218) + COUNTIF('CH Med OK'!$C:$C,'Pau da Lima Med OK'!C218) + COUNTIF('Itapagipe Med OK'!$C:$C,'Pau da Lima Med OK'!C218) + COUNTIF('Itapuã Med OK'!$C:$C,'Pau da Lima Med OK'!C218) + COUNTIF('Liberdade Med OK'!$C:$C,'Pau da Lima Med OK'!C218) + COUNTIF('SCV Med OK'!$C:$C,'Pau da Lima Med OK'!C218) + COUNTIF('Subúrbio Med OK'!$C:$C,'Pau da Lima Med OK'!C218) + COUNTIF('DVIS Med OK'!$C:$C,'Pau da Lima Med OK'!C218) + COUNTIF('CR Med OK'!$C:$C,'Pau da Lima Med OK'!C218) + COUNTIF('CCZ Med OK'!$C:$C,'Pau da Lima Med OK'!C218) + COUNTIF('DRCA Med OK'!$C:$C,'Pau da Lima Med OK'!C218) + COUNTIF('SAMU Med OK'!$C:$C,'Pau da Lima Med OK'!C218) + COUNTIF('ESPS Med OK'!$C:$C,'Pau da Lima Med OK'!C218) + COUNTIF('LACEM Med OK'!$C:$C,'Pau da Lima Med OK'!C218)</f>
        <v>0</v>
      </c>
    </row>
    <row r="219" spans="1:15" ht="13.5" customHeight="1">
      <c r="A219" s="29"/>
      <c r="B219" s="32"/>
      <c r="C219" s="32"/>
      <c r="D219" s="70"/>
      <c r="E219" s="70"/>
      <c r="F219" s="34"/>
      <c r="G219" s="70"/>
      <c r="H219" s="32"/>
      <c r="I219" s="31"/>
      <c r="J219" s="30"/>
      <c r="K219" s="70"/>
      <c r="O219" s="16">
        <f>COUNTIF('Sede Med Ok'!$C:$C,'Pau da Lima Med OK'!C219) + COUNTIF('Barra Med OK'!$C:$C,'Pau da Lima Med OK'!C219) + COUNTIF('Boca do Rio Med OK'!$C:$C,'Pau da Lima Med OK'!C219) + COUNTIF('Brotas Med OK'!$C:$C,'Pau da Lima Med OK'!C219) + COUNTIF('Cabula Med OK'!$C:$C,'Pau da Lima Med OK'!C219) + COUNTIF('Cajazeiras Med OK'!$C:$C,'Pau da Lima Med OK'!C219) + COUNTIF('CH Med OK'!$C:$C,'Pau da Lima Med OK'!C219) + COUNTIF('Itapagipe Med OK'!$C:$C,'Pau da Lima Med OK'!C219) + COUNTIF('Itapuã Med OK'!$C:$C,'Pau da Lima Med OK'!C219) + COUNTIF('Liberdade Med OK'!$C:$C,'Pau da Lima Med OK'!C219) + COUNTIF('SCV Med OK'!$C:$C,'Pau da Lima Med OK'!C219) + COUNTIF('Subúrbio Med OK'!$C:$C,'Pau da Lima Med OK'!C219) + COUNTIF('DVIS Med OK'!$C:$C,'Pau da Lima Med OK'!C219) + COUNTIF('CR Med OK'!$C:$C,'Pau da Lima Med OK'!C219) + COUNTIF('CCZ Med OK'!$C:$C,'Pau da Lima Med OK'!C219) + COUNTIF('DRCA Med OK'!$C:$C,'Pau da Lima Med OK'!C219) + COUNTIF('SAMU Med OK'!$C:$C,'Pau da Lima Med OK'!C219) + COUNTIF('ESPS Med OK'!$C:$C,'Pau da Lima Med OK'!C219) + COUNTIF('LACEM Med OK'!$C:$C,'Pau da Lima Med OK'!C219)</f>
        <v>0</v>
      </c>
    </row>
    <row r="220" spans="1:15" ht="13.5" customHeight="1">
      <c r="A220" s="29"/>
      <c r="B220" s="32"/>
      <c r="C220" s="32"/>
      <c r="D220" s="70"/>
      <c r="E220" s="70"/>
      <c r="F220" s="34"/>
      <c r="G220" s="70"/>
      <c r="H220" s="11">
        <f>H46+H52+H67+H83+H96+H108+H130+H137+H218+H212+H208+H202+H190+H172+H168+H159+H146</f>
        <v>154</v>
      </c>
      <c r="I220" s="172">
        <f>I46+I52+I67+I83+I96+I108+I130+I137+I218+I212+I208+I202+I190+I172+I168+I159+I146</f>
        <v>33877.166666666672</v>
      </c>
      <c r="J220" s="30"/>
      <c r="K220" s="70"/>
      <c r="O220" s="16">
        <f>COUNTIF('Sede Med Ok'!$C:$C,'Pau da Lima Med OK'!C220) + COUNTIF('Barra Med OK'!$C:$C,'Pau da Lima Med OK'!C220) + COUNTIF('Boca do Rio Med OK'!$C:$C,'Pau da Lima Med OK'!C220) + COUNTIF('Brotas Med OK'!$C:$C,'Pau da Lima Med OK'!C220) + COUNTIF('Cabula Med OK'!$C:$C,'Pau da Lima Med OK'!C220) + COUNTIF('Cajazeiras Med OK'!$C:$C,'Pau da Lima Med OK'!C220) + COUNTIF('CH Med OK'!$C:$C,'Pau da Lima Med OK'!C220) + COUNTIF('Itapagipe Med OK'!$C:$C,'Pau da Lima Med OK'!C220) + COUNTIF('Itapuã Med OK'!$C:$C,'Pau da Lima Med OK'!C220) + COUNTIF('Liberdade Med OK'!$C:$C,'Pau da Lima Med OK'!C220) + COUNTIF('SCV Med OK'!$C:$C,'Pau da Lima Med OK'!C220) + COUNTIF('Subúrbio Med OK'!$C:$C,'Pau da Lima Med OK'!C220) + COUNTIF('DVIS Med OK'!$C:$C,'Pau da Lima Med OK'!C220) + COUNTIF('CR Med OK'!$C:$C,'Pau da Lima Med OK'!C220) + COUNTIF('CCZ Med OK'!$C:$C,'Pau da Lima Med OK'!C220) + COUNTIF('DRCA Med OK'!$C:$C,'Pau da Lima Med OK'!C220) + COUNTIF('SAMU Med OK'!$C:$C,'Pau da Lima Med OK'!C220) + COUNTIF('ESPS Med OK'!$C:$C,'Pau da Lima Med OK'!C220) + COUNTIF('LACEM Med OK'!$C:$C,'Pau da Lima Med OK'!C220)</f>
        <v>0</v>
      </c>
    </row>
    <row r="221" spans="1:15" s="26" customFormat="1" ht="13.5" customHeight="1">
      <c r="A221" s="29"/>
      <c r="B221" s="2"/>
      <c r="C221" s="2"/>
      <c r="D221" s="20"/>
      <c r="E221" s="20"/>
      <c r="F221" s="19"/>
      <c r="G221" s="3"/>
      <c r="H221" s="1"/>
      <c r="I221" s="226"/>
      <c r="J221" s="289"/>
      <c r="K221" s="2"/>
      <c r="O221" s="16">
        <f>COUNTIF('Sede Med Ok'!$C:$C,'Pau da Lima Med OK'!C221) + COUNTIF('Barra Med OK'!$C:$C,'Pau da Lima Med OK'!C221) + COUNTIF('Boca do Rio Med OK'!$C:$C,'Pau da Lima Med OK'!C221) + COUNTIF('Brotas Med OK'!$C:$C,'Pau da Lima Med OK'!C221) + COUNTIF('Cabula Med OK'!$C:$C,'Pau da Lima Med OK'!C221) + COUNTIF('Cajazeiras Med OK'!$C:$C,'Pau da Lima Med OK'!C221) + COUNTIF('CH Med OK'!$C:$C,'Pau da Lima Med OK'!C221) + COUNTIF('Itapagipe Med OK'!$C:$C,'Pau da Lima Med OK'!C221) + COUNTIF('Itapuã Med OK'!$C:$C,'Pau da Lima Med OK'!C221) + COUNTIF('Liberdade Med OK'!$C:$C,'Pau da Lima Med OK'!C221) + COUNTIF('SCV Med OK'!$C:$C,'Pau da Lima Med OK'!C221) + COUNTIF('Subúrbio Med OK'!$C:$C,'Pau da Lima Med OK'!C221) + COUNTIF('DVIS Med OK'!$C:$C,'Pau da Lima Med OK'!C221) + COUNTIF('CR Med OK'!$C:$C,'Pau da Lima Med OK'!C221) + COUNTIF('CCZ Med OK'!$C:$C,'Pau da Lima Med OK'!C221) + COUNTIF('DRCA Med OK'!$C:$C,'Pau da Lima Med OK'!C221) + COUNTIF('SAMU Med OK'!$C:$C,'Pau da Lima Med OK'!C221) + COUNTIF('ESPS Med OK'!$C:$C,'Pau da Lima Med OK'!C221) + COUNTIF('LACEM Med OK'!$C:$C,'Pau da Lima Med OK'!C221)</f>
        <v>0</v>
      </c>
    </row>
    <row r="222" spans="1:15" ht="13.5" customHeight="1">
      <c r="D222" s="20"/>
      <c r="E222" s="20"/>
      <c r="F222" s="19"/>
      <c r="G222" s="3"/>
      <c r="I222" s="226"/>
      <c r="J222" s="483">
        <f>I214+I194+I193+I148+I149+I111+I112+I18</f>
        <v>979.16666666666652</v>
      </c>
      <c r="O222" s="16">
        <f>COUNTIF('Sede Med Ok'!$C:$C,'Pau da Lima Med OK'!C222) + COUNTIF('Barra Med OK'!$C:$C,'Pau da Lima Med OK'!C222) + COUNTIF('Boca do Rio Med OK'!$C:$C,'Pau da Lima Med OK'!C222) + COUNTIF('Brotas Med OK'!$C:$C,'Pau da Lima Med OK'!C222) + COUNTIF('Cabula Med OK'!$C:$C,'Pau da Lima Med OK'!C222) + COUNTIF('Cajazeiras Med OK'!$C:$C,'Pau da Lima Med OK'!C222) + COUNTIF('CH Med OK'!$C:$C,'Pau da Lima Med OK'!C222) + COUNTIF('Itapagipe Med OK'!$C:$C,'Pau da Lima Med OK'!C222) + COUNTIF('Itapuã Med OK'!$C:$C,'Pau da Lima Med OK'!C222) + COUNTIF('Liberdade Med OK'!$C:$C,'Pau da Lima Med OK'!C222) + COUNTIF('SCV Med OK'!$C:$C,'Pau da Lima Med OK'!C222) + COUNTIF('Subúrbio Med OK'!$C:$C,'Pau da Lima Med OK'!C222) + COUNTIF('DVIS Med OK'!$C:$C,'Pau da Lima Med OK'!C222) + COUNTIF('CR Med OK'!$C:$C,'Pau da Lima Med OK'!C222) + COUNTIF('CCZ Med OK'!$C:$C,'Pau da Lima Med OK'!C222) + COUNTIF('DRCA Med OK'!$C:$C,'Pau da Lima Med OK'!C222) + COUNTIF('SAMU Med OK'!$C:$C,'Pau da Lima Med OK'!C222) + COUNTIF('ESPS Med OK'!$C:$C,'Pau da Lima Med OK'!C222) + COUNTIF('LACEM Med OK'!$C:$C,'Pau da Lima Med OK'!C222)</f>
        <v>0</v>
      </c>
    </row>
    <row r="223" spans="1:15" ht="13.5" customHeight="1">
      <c r="A223" s="536" t="s">
        <v>33</v>
      </c>
      <c r="B223" s="536"/>
      <c r="C223" s="536"/>
      <c r="D223" s="536"/>
      <c r="E223" s="536"/>
      <c r="F223" s="536"/>
      <c r="G223" s="536"/>
      <c r="H223" s="536"/>
      <c r="I223" s="536"/>
      <c r="J223" s="294"/>
      <c r="K223" s="24"/>
      <c r="O223" s="16">
        <f>COUNTIF('Sede Med Ok'!$C:$C,'Pau da Lima Med OK'!C223) + COUNTIF('Barra Med OK'!$C:$C,'Pau da Lima Med OK'!C223) + COUNTIF('Boca do Rio Med OK'!$C:$C,'Pau da Lima Med OK'!C223) + COUNTIF('Brotas Med OK'!$C:$C,'Pau da Lima Med OK'!C223) + COUNTIF('Cabula Med OK'!$C:$C,'Pau da Lima Med OK'!C223) + COUNTIF('Cajazeiras Med OK'!$C:$C,'Pau da Lima Med OK'!C223) + COUNTIF('CH Med OK'!$C:$C,'Pau da Lima Med OK'!C223) + COUNTIF('Itapagipe Med OK'!$C:$C,'Pau da Lima Med OK'!C223) + COUNTIF('Itapuã Med OK'!$C:$C,'Pau da Lima Med OK'!C223) + COUNTIF('Liberdade Med OK'!$C:$C,'Pau da Lima Med OK'!C223) + COUNTIF('SCV Med OK'!$C:$C,'Pau da Lima Med OK'!C223) + COUNTIF('Subúrbio Med OK'!$C:$C,'Pau da Lima Med OK'!C223) + COUNTIF('DVIS Med OK'!$C:$C,'Pau da Lima Med OK'!C223) + COUNTIF('CR Med OK'!$C:$C,'Pau da Lima Med OK'!C223) + COUNTIF('CCZ Med OK'!$C:$C,'Pau da Lima Med OK'!C223) + COUNTIF('DRCA Med OK'!$C:$C,'Pau da Lima Med OK'!C223) + COUNTIF('SAMU Med OK'!$C:$C,'Pau da Lima Med OK'!C223) + COUNTIF('ESPS Med OK'!$C:$C,'Pau da Lima Med OK'!C223) + COUNTIF('LACEM Med OK'!$C:$C,'Pau da Lima Med OK'!C223)</f>
        <v>0</v>
      </c>
    </row>
    <row r="224" spans="1:15" ht="12.75">
      <c r="J224" s="410"/>
      <c r="O224" s="16">
        <f>COUNTIF('Sede Med Ok'!$C:$C,'Pau da Lima Med OK'!C224) + COUNTIF('Barra Med OK'!$C:$C,'Pau da Lima Med OK'!C224) + COUNTIF('Boca do Rio Med OK'!$C:$C,'Pau da Lima Med OK'!C224) + COUNTIF('Brotas Med OK'!$C:$C,'Pau da Lima Med OK'!C224) + COUNTIF('Cabula Med OK'!$C:$C,'Pau da Lima Med OK'!C224) + COUNTIF('Cajazeiras Med OK'!$C:$C,'Pau da Lima Med OK'!C224) + COUNTIF('CH Med OK'!$C:$C,'Pau da Lima Med OK'!C224) + COUNTIF('Itapagipe Med OK'!$C:$C,'Pau da Lima Med OK'!C224) + COUNTIF('Itapuã Med OK'!$C:$C,'Pau da Lima Med OK'!C224) + COUNTIF('Liberdade Med OK'!$C:$C,'Pau da Lima Med OK'!C224) + COUNTIF('SCV Med OK'!$C:$C,'Pau da Lima Med OK'!C224) + COUNTIF('Subúrbio Med OK'!$C:$C,'Pau da Lima Med OK'!C224) + COUNTIF('DVIS Med OK'!$C:$C,'Pau da Lima Med OK'!C224) + COUNTIF('CR Med OK'!$C:$C,'Pau da Lima Med OK'!C224) + COUNTIF('CCZ Med OK'!$C:$C,'Pau da Lima Med OK'!C224) + COUNTIF('DRCA Med OK'!$C:$C,'Pau da Lima Med OK'!C224) + COUNTIF('SAMU Med OK'!$C:$C,'Pau da Lima Med OK'!C224) + COUNTIF('ESPS Med OK'!$C:$C,'Pau da Lima Med OK'!C224) + COUNTIF('LACEM Med OK'!$C:$C,'Pau da Lima Med OK'!C224)</f>
        <v>0</v>
      </c>
    </row>
    <row r="225" spans="1:15" ht="13.5" customHeight="1">
      <c r="A225" s="18" t="s">
        <v>32</v>
      </c>
      <c r="F225" s="22"/>
      <c r="G225" s="3"/>
      <c r="I225" s="230"/>
      <c r="J225" s="293"/>
      <c r="O225" s="16">
        <f>COUNTIF('Sede Med Ok'!$C:$C,'Pau da Lima Med OK'!C225) + COUNTIF('Barra Med OK'!$C:$C,'Pau da Lima Med OK'!C225) + COUNTIF('Boca do Rio Med OK'!$C:$C,'Pau da Lima Med OK'!C225) + COUNTIF('Brotas Med OK'!$C:$C,'Pau da Lima Med OK'!C225) + COUNTIF('Cabula Med OK'!$C:$C,'Pau da Lima Med OK'!C225) + COUNTIF('Cajazeiras Med OK'!$C:$C,'Pau da Lima Med OK'!C225) + COUNTIF('CH Med OK'!$C:$C,'Pau da Lima Med OK'!C225) + COUNTIF('Itapagipe Med OK'!$C:$C,'Pau da Lima Med OK'!C225) + COUNTIF('Itapuã Med OK'!$C:$C,'Pau da Lima Med OK'!C225) + COUNTIF('Liberdade Med OK'!$C:$C,'Pau da Lima Med OK'!C225) + COUNTIF('SCV Med OK'!$C:$C,'Pau da Lima Med OK'!C225) + COUNTIF('Subúrbio Med OK'!$C:$C,'Pau da Lima Med OK'!C225) + COUNTIF('DVIS Med OK'!$C:$C,'Pau da Lima Med OK'!C225) + COUNTIF('CR Med OK'!$C:$C,'Pau da Lima Med OK'!C225) + COUNTIF('CCZ Med OK'!$C:$C,'Pau da Lima Med OK'!C225) + COUNTIF('DRCA Med OK'!$C:$C,'Pau da Lima Med OK'!C225) + COUNTIF('SAMU Med OK'!$C:$C,'Pau da Lima Med OK'!C225) + COUNTIF('ESPS Med OK'!$C:$C,'Pau da Lima Med OK'!C225) + COUNTIF('LACEM Med OK'!$C:$C,'Pau da Lima Med OK'!C225)</f>
        <v>0</v>
      </c>
    </row>
    <row r="226" spans="1:15" ht="60" customHeight="1">
      <c r="A226" s="532"/>
      <c r="B226" s="518"/>
      <c r="C226" s="518"/>
      <c r="D226" s="518"/>
      <c r="E226" s="532"/>
      <c r="F226" s="518"/>
      <c r="G226" s="518"/>
      <c r="H226" s="518"/>
      <c r="I226" s="533"/>
      <c r="J226" s="292"/>
      <c r="O226" s="16">
        <f>COUNTIF('Sede Med Ok'!$C:$C,'Pau da Lima Med OK'!C226) + COUNTIF('Barra Med OK'!$C:$C,'Pau da Lima Med OK'!C226) + COUNTIF('Boca do Rio Med OK'!$C:$C,'Pau da Lima Med OK'!C226) + COUNTIF('Brotas Med OK'!$C:$C,'Pau da Lima Med OK'!C226) + COUNTIF('Cabula Med OK'!$C:$C,'Pau da Lima Med OK'!C226) + COUNTIF('Cajazeiras Med OK'!$C:$C,'Pau da Lima Med OK'!C226) + COUNTIF('CH Med OK'!$C:$C,'Pau da Lima Med OK'!C226) + COUNTIF('Itapagipe Med OK'!$C:$C,'Pau da Lima Med OK'!C226) + COUNTIF('Itapuã Med OK'!$C:$C,'Pau da Lima Med OK'!C226) + COUNTIF('Liberdade Med OK'!$C:$C,'Pau da Lima Med OK'!C226) + COUNTIF('SCV Med OK'!$C:$C,'Pau da Lima Med OK'!C226) + COUNTIF('Subúrbio Med OK'!$C:$C,'Pau da Lima Med OK'!C226) + COUNTIF('DVIS Med OK'!$C:$C,'Pau da Lima Med OK'!C226) + COUNTIF('CR Med OK'!$C:$C,'Pau da Lima Med OK'!C226) + COUNTIF('CCZ Med OK'!$C:$C,'Pau da Lima Med OK'!C226) + COUNTIF('DRCA Med OK'!$C:$C,'Pau da Lima Med OK'!C226) + COUNTIF('SAMU Med OK'!$C:$C,'Pau da Lima Med OK'!C226) + COUNTIF('ESPS Med OK'!$C:$C,'Pau da Lima Med OK'!C226) + COUNTIF('LACEM Med OK'!$C:$C,'Pau da Lima Med OK'!C226)</f>
        <v>0</v>
      </c>
    </row>
    <row r="227" spans="1:15" ht="13.5" customHeight="1">
      <c r="A227" s="535" t="s">
        <v>31</v>
      </c>
      <c r="B227" s="535"/>
      <c r="C227" s="535"/>
      <c r="D227" s="535"/>
      <c r="E227" s="535" t="s">
        <v>30</v>
      </c>
      <c r="F227" s="535"/>
      <c r="G227" s="535"/>
      <c r="H227" s="535"/>
      <c r="I227" s="535"/>
      <c r="J227" s="29"/>
      <c r="K227" s="16"/>
      <c r="L227" s="16"/>
      <c r="O227" s="16">
        <f>COUNTIF('Sede Med Ok'!$C:$C,'Pau da Lima Med OK'!C227) + COUNTIF('Barra Med OK'!$C:$C,'Pau da Lima Med OK'!C227) + COUNTIF('Boca do Rio Med OK'!$C:$C,'Pau da Lima Med OK'!C227) + COUNTIF('Brotas Med OK'!$C:$C,'Pau da Lima Med OK'!C227) + COUNTIF('Cabula Med OK'!$C:$C,'Pau da Lima Med OK'!C227) + COUNTIF('Cajazeiras Med OK'!$C:$C,'Pau da Lima Med OK'!C227) + COUNTIF('CH Med OK'!$C:$C,'Pau da Lima Med OK'!C227) + COUNTIF('Itapagipe Med OK'!$C:$C,'Pau da Lima Med OK'!C227) + COUNTIF('Itapuã Med OK'!$C:$C,'Pau da Lima Med OK'!C227) + COUNTIF('Liberdade Med OK'!$C:$C,'Pau da Lima Med OK'!C227) + COUNTIF('SCV Med OK'!$C:$C,'Pau da Lima Med OK'!C227) + COUNTIF('Subúrbio Med OK'!$C:$C,'Pau da Lima Med OK'!C227) + COUNTIF('DVIS Med OK'!$C:$C,'Pau da Lima Med OK'!C227) + COUNTIF('CR Med OK'!$C:$C,'Pau da Lima Med OK'!C227) + COUNTIF('CCZ Med OK'!$C:$C,'Pau da Lima Med OK'!C227) + COUNTIF('DRCA Med OK'!$C:$C,'Pau da Lima Med OK'!C227) + COUNTIF('SAMU Med OK'!$C:$C,'Pau da Lima Med OK'!C227) + COUNTIF('ESPS Med OK'!$C:$C,'Pau da Lima Med OK'!C227) + COUNTIF('LACEM Med OK'!$C:$C,'Pau da Lima Med OK'!C227)</f>
        <v>0</v>
      </c>
    </row>
    <row r="228" spans="1:15" ht="13.5" customHeight="1">
      <c r="I228" s="229"/>
      <c r="J228" s="291"/>
      <c r="O228" s="16">
        <f>COUNTIF('Sede Med Ok'!$C:$C,'Pau da Lima Med OK'!C228) + COUNTIF('Barra Med OK'!$C:$C,'Pau da Lima Med OK'!C228) + COUNTIF('Boca do Rio Med OK'!$C:$C,'Pau da Lima Med OK'!C228) + COUNTIF('Brotas Med OK'!$C:$C,'Pau da Lima Med OK'!C228) + COUNTIF('Cabula Med OK'!$C:$C,'Pau da Lima Med OK'!C228) + COUNTIF('Cajazeiras Med OK'!$C:$C,'Pau da Lima Med OK'!C228) + COUNTIF('CH Med OK'!$C:$C,'Pau da Lima Med OK'!C228) + COUNTIF('Itapagipe Med OK'!$C:$C,'Pau da Lima Med OK'!C228) + COUNTIF('Itapuã Med OK'!$C:$C,'Pau da Lima Med OK'!C228) + COUNTIF('Liberdade Med OK'!$C:$C,'Pau da Lima Med OK'!C228) + COUNTIF('SCV Med OK'!$C:$C,'Pau da Lima Med OK'!C228) + COUNTIF('Subúrbio Med OK'!$C:$C,'Pau da Lima Med OK'!C228) + COUNTIF('DVIS Med OK'!$C:$C,'Pau da Lima Med OK'!C228) + COUNTIF('CR Med OK'!$C:$C,'Pau da Lima Med OK'!C228) + COUNTIF('CCZ Med OK'!$C:$C,'Pau da Lima Med OK'!C228) + COUNTIF('DRCA Med OK'!$C:$C,'Pau da Lima Med OK'!C228) + COUNTIF('SAMU Med OK'!$C:$C,'Pau da Lima Med OK'!C228) + COUNTIF('ESPS Med OK'!$C:$C,'Pau da Lima Med OK'!C228) + COUNTIF('LACEM Med OK'!$C:$C,'Pau da Lima Med OK'!C228)</f>
        <v>0</v>
      </c>
    </row>
    <row r="229" spans="1:15" ht="13.5" customHeight="1">
      <c r="D229" s="20"/>
      <c r="G229" s="3"/>
      <c r="H229" s="16"/>
      <c r="I229" s="16"/>
      <c r="J229" s="16"/>
      <c r="K229" s="16"/>
      <c r="O229" s="16">
        <f>COUNTIF('Sede Med Ok'!$C:$C,'Pau da Lima Med OK'!C229) + COUNTIF('Barra Med OK'!$C:$C,'Pau da Lima Med OK'!C229) + COUNTIF('Boca do Rio Med OK'!$C:$C,'Pau da Lima Med OK'!C229) + COUNTIF('Brotas Med OK'!$C:$C,'Pau da Lima Med OK'!C229) + COUNTIF('Cabula Med OK'!$C:$C,'Pau da Lima Med OK'!C229) + COUNTIF('Cajazeiras Med OK'!$C:$C,'Pau da Lima Med OK'!C229) + COUNTIF('CH Med OK'!$C:$C,'Pau da Lima Med OK'!C229) + COUNTIF('Itapagipe Med OK'!$C:$C,'Pau da Lima Med OK'!C229) + COUNTIF('Itapuã Med OK'!$C:$C,'Pau da Lima Med OK'!C229) + COUNTIF('Liberdade Med OK'!$C:$C,'Pau da Lima Med OK'!C229) + COUNTIF('SCV Med OK'!$C:$C,'Pau da Lima Med OK'!C229) + COUNTIF('Subúrbio Med OK'!$C:$C,'Pau da Lima Med OK'!C229) + COUNTIF('DVIS Med OK'!$C:$C,'Pau da Lima Med OK'!C229) + COUNTIF('CR Med OK'!$C:$C,'Pau da Lima Med OK'!C229) + COUNTIF('CCZ Med OK'!$C:$C,'Pau da Lima Med OK'!C229) + COUNTIF('DRCA Med OK'!$C:$C,'Pau da Lima Med OK'!C229) + COUNTIF('SAMU Med OK'!$C:$C,'Pau da Lima Med OK'!C229) + COUNTIF('ESPS Med OK'!$C:$C,'Pau da Lima Med OK'!C229) + COUNTIF('LACEM Med OK'!$C:$C,'Pau da Lima Med OK'!C229)</f>
        <v>0</v>
      </c>
    </row>
    <row r="230" spans="1:15" ht="13.5" customHeight="1">
      <c r="D230" s="20"/>
      <c r="E230" s="20"/>
      <c r="F230" s="19"/>
      <c r="G230" s="3"/>
      <c r="I230" s="226"/>
      <c r="O230" s="16">
        <f>COUNTIF('Sede Med Ok'!$C:$C,'Pau da Lima Med OK'!C230) + COUNTIF('Barra Med OK'!$C:$C,'Pau da Lima Med OK'!C230) + COUNTIF('Boca do Rio Med OK'!$C:$C,'Pau da Lima Med OK'!C230) + COUNTIF('Brotas Med OK'!$C:$C,'Pau da Lima Med OK'!C230) + COUNTIF('Cabula Med OK'!$C:$C,'Pau da Lima Med OK'!C230) + COUNTIF('Cajazeiras Med OK'!$C:$C,'Pau da Lima Med OK'!C230) + COUNTIF('CH Med OK'!$C:$C,'Pau da Lima Med OK'!C230) + COUNTIF('Itapagipe Med OK'!$C:$C,'Pau da Lima Med OK'!C230) + COUNTIF('Itapuã Med OK'!$C:$C,'Pau da Lima Med OK'!C230) + COUNTIF('Liberdade Med OK'!$C:$C,'Pau da Lima Med OK'!C230) + COUNTIF('SCV Med OK'!$C:$C,'Pau da Lima Med OK'!C230) + COUNTIF('Subúrbio Med OK'!$C:$C,'Pau da Lima Med OK'!C230) + COUNTIF('DVIS Med OK'!$C:$C,'Pau da Lima Med OK'!C230) + COUNTIF('CR Med OK'!$C:$C,'Pau da Lima Med OK'!C230) + COUNTIF('CCZ Med OK'!$C:$C,'Pau da Lima Med OK'!C230) + COUNTIF('DRCA Med OK'!$C:$C,'Pau da Lima Med OK'!C230) + COUNTIF('SAMU Med OK'!$C:$C,'Pau da Lima Med OK'!C230) + COUNTIF('ESPS Med OK'!$C:$C,'Pau da Lima Med OK'!C230) + COUNTIF('LACEM Med OK'!$C:$C,'Pau da Lima Med OK'!C230)</f>
        <v>0</v>
      </c>
    </row>
    <row r="231" spans="1:15" ht="13.5" customHeight="1">
      <c r="A231" s="531" t="s">
        <v>29</v>
      </c>
      <c r="B231" s="531"/>
      <c r="C231" s="531"/>
      <c r="D231" s="531"/>
      <c r="E231" s="16"/>
      <c r="F231" s="18"/>
      <c r="G231" s="16"/>
      <c r="I231" s="226"/>
      <c r="J231" s="289"/>
      <c r="O231" s="16">
        <f>COUNTIF('Sede Med Ok'!$C:$C,'Pau da Lima Med OK'!C231) + COUNTIF('Barra Med OK'!$C:$C,'Pau da Lima Med OK'!C231) + COUNTIF('Boca do Rio Med OK'!$C:$C,'Pau da Lima Med OK'!C231) + COUNTIF('Brotas Med OK'!$C:$C,'Pau da Lima Med OK'!C231) + COUNTIF('Cabula Med OK'!$C:$C,'Pau da Lima Med OK'!C231) + COUNTIF('Cajazeiras Med OK'!$C:$C,'Pau da Lima Med OK'!C231) + COUNTIF('CH Med OK'!$C:$C,'Pau da Lima Med OK'!C231) + COUNTIF('Itapagipe Med OK'!$C:$C,'Pau da Lima Med OK'!C231) + COUNTIF('Itapuã Med OK'!$C:$C,'Pau da Lima Med OK'!C231) + COUNTIF('Liberdade Med OK'!$C:$C,'Pau da Lima Med OK'!C231) + COUNTIF('SCV Med OK'!$C:$C,'Pau da Lima Med OK'!C231) + COUNTIF('Subúrbio Med OK'!$C:$C,'Pau da Lima Med OK'!C231) + COUNTIF('DVIS Med OK'!$C:$C,'Pau da Lima Med OK'!C231) + COUNTIF('CR Med OK'!$C:$C,'Pau da Lima Med OK'!C231) + COUNTIF('CCZ Med OK'!$C:$C,'Pau da Lima Med OK'!C231) + COUNTIF('DRCA Med OK'!$C:$C,'Pau da Lima Med OK'!C231) + COUNTIF('SAMU Med OK'!$C:$C,'Pau da Lima Med OK'!C231) + COUNTIF('ESPS Med OK'!$C:$C,'Pau da Lima Med OK'!C231) + COUNTIF('LACEM Med OK'!$C:$C,'Pau da Lima Med OK'!C231)</f>
        <v>0</v>
      </c>
    </row>
    <row r="232" spans="1:15" ht="13.5" customHeight="1">
      <c r="A232" s="534" t="s">
        <v>28</v>
      </c>
      <c r="B232" s="534"/>
      <c r="C232" s="534"/>
      <c r="D232" s="534"/>
      <c r="E232" s="228"/>
      <c r="F232" s="17"/>
      <c r="G232" s="228"/>
      <c r="I232" s="226"/>
      <c r="J232" s="289"/>
    </row>
    <row r="233" spans="1:15" ht="13.5" customHeight="1">
      <c r="A233" s="11" t="s">
        <v>27</v>
      </c>
      <c r="B233" s="11" t="s">
        <v>26</v>
      </c>
      <c r="C233" s="11" t="s">
        <v>25</v>
      </c>
      <c r="D233" s="11" t="s">
        <v>24</v>
      </c>
      <c r="E233" s="16"/>
      <c r="F233" s="16"/>
      <c r="G233" s="16"/>
    </row>
    <row r="234" spans="1:15" ht="13.5" customHeight="1">
      <c r="A234" s="15" t="s">
        <v>23</v>
      </c>
      <c r="B234" s="14">
        <f>COUNTIFS($A$12:$A$221,"Cond Ar Janela 7.500 BTU/h")</f>
        <v>0</v>
      </c>
      <c r="C234" s="224">
        <v>37</v>
      </c>
      <c r="D234" s="224">
        <f t="shared" ref="D234:D256" si="24">B234*C234</f>
        <v>0</v>
      </c>
      <c r="F234" s="8"/>
      <c r="G234" s="3"/>
    </row>
    <row r="235" spans="1:15" ht="13.5" customHeight="1">
      <c r="A235" s="15" t="s">
        <v>22</v>
      </c>
      <c r="B235" s="14">
        <f>COUNTIFS($A$12:$A$222,"Cond Ar Janela 10.000 BTU/h")</f>
        <v>14</v>
      </c>
      <c r="C235" s="225">
        <v>210</v>
      </c>
      <c r="D235" s="224">
        <f t="shared" si="24"/>
        <v>2940</v>
      </c>
      <c r="F235" s="8"/>
      <c r="G235" s="3"/>
    </row>
    <row r="236" spans="1:15" ht="13.5" customHeight="1">
      <c r="A236" s="15" t="s">
        <v>21</v>
      </c>
      <c r="B236" s="14">
        <f>COUNTIFS($A$12:$A$221,"Cond Ar Janela 18.000 BTU/h")</f>
        <v>0</v>
      </c>
      <c r="C236" s="225">
        <v>208</v>
      </c>
      <c r="D236" s="224">
        <f t="shared" si="24"/>
        <v>0</v>
      </c>
      <c r="F236" s="8"/>
      <c r="G236" s="3"/>
    </row>
    <row r="237" spans="1:15" ht="13.5" customHeight="1">
      <c r="A237" s="15" t="s">
        <v>20</v>
      </c>
      <c r="B237" s="14">
        <f>COUNTIFS($A$12:$A$221,"Cond Ar Janela 21.000 BTU/h")</f>
        <v>6</v>
      </c>
      <c r="C237" s="225">
        <v>57</v>
      </c>
      <c r="D237" s="224">
        <f t="shared" si="24"/>
        <v>342</v>
      </c>
      <c r="F237" s="8"/>
      <c r="G237" s="3"/>
    </row>
    <row r="238" spans="1:15" ht="13.5" customHeight="1">
      <c r="A238" s="15" t="s">
        <v>19</v>
      </c>
      <c r="B238" s="14">
        <f>COUNTIFS($A$12:$A$135,"Cond Ar Split 9.000 BTU/h Hi Wall")</f>
        <v>0</v>
      </c>
      <c r="C238" s="225">
        <v>147</v>
      </c>
      <c r="D238" s="224">
        <f t="shared" si="24"/>
        <v>0</v>
      </c>
      <c r="F238" s="8"/>
      <c r="G238" s="3"/>
    </row>
    <row r="239" spans="1:15" ht="13.5" customHeight="1">
      <c r="A239" s="15" t="s">
        <v>18</v>
      </c>
      <c r="B239" s="14">
        <f>COUNTIFS($A$12:$A$221,"Cond Ar Split 12.000 BTU/h Hi Wall")</f>
        <v>132</v>
      </c>
      <c r="C239" s="225">
        <v>235</v>
      </c>
      <c r="D239" s="224">
        <f t="shared" si="24"/>
        <v>31020</v>
      </c>
      <c r="F239" s="8"/>
      <c r="G239" s="3"/>
      <c r="I239" s="1"/>
      <c r="J239" s="1"/>
      <c r="K239" s="1"/>
    </row>
    <row r="240" spans="1:15" ht="13.5" customHeight="1">
      <c r="A240" s="15" t="s">
        <v>17</v>
      </c>
      <c r="B240" s="14">
        <f>COUNTIFS($A$12:$A$221,"Cond Ar Split 18.000 BTU/h Hi Wall")</f>
        <v>2</v>
      </c>
      <c r="C240" s="225">
        <v>238</v>
      </c>
      <c r="D240" s="224">
        <f t="shared" si="24"/>
        <v>476</v>
      </c>
      <c r="F240" s="8"/>
      <c r="G240" s="3"/>
      <c r="I240" s="1"/>
      <c r="J240" s="1"/>
      <c r="K240" s="1"/>
    </row>
    <row r="241" spans="1:11" ht="13.5" customHeight="1">
      <c r="A241" s="15" t="s">
        <v>16</v>
      </c>
      <c r="B241" s="14">
        <f>COUNTIFS($A$12:$A$135,"Cond Ar Split 22.000 BTU/h Hi Wall")</f>
        <v>0</v>
      </c>
      <c r="C241" s="225">
        <v>242</v>
      </c>
      <c r="D241" s="224">
        <f t="shared" si="24"/>
        <v>0</v>
      </c>
      <c r="F241" s="8"/>
      <c r="G241" s="3"/>
      <c r="I241" s="1"/>
      <c r="J241" s="1"/>
      <c r="K241" s="1"/>
    </row>
    <row r="242" spans="1:11" ht="13.5" customHeight="1">
      <c r="A242" s="15" t="s">
        <v>15</v>
      </c>
      <c r="B242" s="14">
        <f>COUNTIFS($A$12:$A$221,"Cond Ar Split 24.000 BTU/h Hi Wall")</f>
        <v>0</v>
      </c>
      <c r="C242" s="225">
        <v>260</v>
      </c>
      <c r="D242" s="224">
        <f t="shared" si="24"/>
        <v>0</v>
      </c>
      <c r="F242" s="8"/>
      <c r="G242" s="3"/>
      <c r="I242" s="1"/>
      <c r="J242" s="1"/>
      <c r="K242" s="1"/>
    </row>
    <row r="243" spans="1:11" ht="13.5" customHeight="1">
      <c r="A243" s="15" t="s">
        <v>14</v>
      </c>
      <c r="B243" s="14">
        <f>COUNTIFS($A$12:$A$135,"Cond Ar Split 30.000 BTU/h Hi Wall")</f>
        <v>0</v>
      </c>
      <c r="C243" s="225">
        <v>347</v>
      </c>
      <c r="D243" s="224">
        <f t="shared" si="24"/>
        <v>0</v>
      </c>
      <c r="F243" s="8"/>
      <c r="G243" s="3"/>
      <c r="I243" s="1"/>
      <c r="J243" s="1"/>
      <c r="K243" s="1"/>
    </row>
    <row r="244" spans="1:11" ht="13.5" customHeight="1">
      <c r="A244" s="15" t="s">
        <v>13</v>
      </c>
      <c r="B244" s="14">
        <f>COUNTIFS($A$12:$A$135,"Cond Ar Split 24.000 BTU/h Piso/Teto")</f>
        <v>0</v>
      </c>
      <c r="C244" s="225">
        <v>367</v>
      </c>
      <c r="D244" s="224">
        <f t="shared" si="24"/>
        <v>0</v>
      </c>
      <c r="F244" s="8"/>
      <c r="G244" s="3"/>
      <c r="I244" s="1"/>
      <c r="J244" s="1"/>
      <c r="K244" s="1"/>
    </row>
    <row r="245" spans="1:11" ht="13.5" customHeight="1">
      <c r="A245" s="15" t="s">
        <v>12</v>
      </c>
      <c r="B245" s="14">
        <f>COUNTIFS($A$12:$A$135,"Cond Ar Split 30.000 BTU/h Piso/Teto")</f>
        <v>0</v>
      </c>
      <c r="C245" s="225">
        <v>367</v>
      </c>
      <c r="D245" s="224">
        <f t="shared" si="24"/>
        <v>0</v>
      </c>
      <c r="F245" s="8"/>
      <c r="G245" s="3"/>
      <c r="I245" s="1"/>
      <c r="J245" s="1"/>
      <c r="K245" s="1"/>
    </row>
    <row r="246" spans="1:11" ht="13.5" customHeight="1">
      <c r="A246" s="15" t="s">
        <v>11</v>
      </c>
      <c r="B246" s="14">
        <f>COUNTIFS($A$12:$A$135,"Cond Ar Split 36.000 BTU/h Piso/Teto")</f>
        <v>0</v>
      </c>
      <c r="C246" s="225">
        <v>447</v>
      </c>
      <c r="D246" s="224">
        <f t="shared" si="24"/>
        <v>0</v>
      </c>
      <c r="F246" s="8"/>
      <c r="G246" s="3"/>
      <c r="I246" s="1"/>
      <c r="J246" s="1"/>
      <c r="K246" s="1"/>
    </row>
    <row r="247" spans="1:11" ht="13.5" customHeight="1">
      <c r="A247" s="15" t="s">
        <v>10</v>
      </c>
      <c r="B247" s="14">
        <f>COUNTIFS($A$12:$A$135,"Cond Ar Split 48.000 BTU/h Piso/Teto")</f>
        <v>0</v>
      </c>
      <c r="C247" s="225">
        <v>497</v>
      </c>
      <c r="D247" s="224">
        <f t="shared" si="24"/>
        <v>0</v>
      </c>
      <c r="F247" s="8"/>
      <c r="G247" s="3"/>
      <c r="I247" s="1"/>
      <c r="J247" s="1"/>
      <c r="K247" s="1"/>
    </row>
    <row r="248" spans="1:11" ht="13.5" customHeight="1">
      <c r="A248" s="15" t="s">
        <v>9</v>
      </c>
      <c r="B248" s="14">
        <f>COUNTIFS($A$12:$A$135,"Cond Ar Split 60.000 BTU/h Piso/Teto")</f>
        <v>0</v>
      </c>
      <c r="C248" s="225">
        <v>597</v>
      </c>
      <c r="D248" s="224">
        <f t="shared" si="24"/>
        <v>0</v>
      </c>
      <c r="F248" s="8"/>
      <c r="G248" s="3"/>
      <c r="I248" s="1"/>
      <c r="J248" s="1"/>
      <c r="K248" s="1"/>
    </row>
    <row r="249" spans="1:11" ht="13.5" customHeight="1">
      <c r="A249" s="15" t="s">
        <v>8</v>
      </c>
      <c r="B249" s="14">
        <f>COUNTIFS($A$12:$A$135,"Cond Ar Split 18.000 BTU/h Cassete")</f>
        <v>0</v>
      </c>
      <c r="C249" s="225">
        <v>395</v>
      </c>
      <c r="D249" s="224">
        <f t="shared" si="24"/>
        <v>0</v>
      </c>
      <c r="F249" s="8"/>
      <c r="G249" s="3"/>
      <c r="I249" s="1"/>
      <c r="J249" s="1"/>
      <c r="K249" s="1"/>
    </row>
    <row r="250" spans="1:11" ht="13.5" customHeight="1">
      <c r="A250" s="15" t="s">
        <v>7</v>
      </c>
      <c r="B250" s="14">
        <f>COUNTIFS($A$12:$A$135,"Cond Ar Split 24.000 BTU/h Cassete")</f>
        <v>0</v>
      </c>
      <c r="C250" s="225">
        <v>442.75</v>
      </c>
      <c r="D250" s="224">
        <f t="shared" si="24"/>
        <v>0</v>
      </c>
      <c r="F250" s="8"/>
      <c r="G250" s="3"/>
      <c r="I250" s="1"/>
      <c r="J250" s="1"/>
      <c r="K250" s="1"/>
    </row>
    <row r="251" spans="1:11" ht="13.5" customHeight="1">
      <c r="A251" s="15" t="s">
        <v>6</v>
      </c>
      <c r="B251" s="14">
        <f>COUNTIFS($A$12:$A$135,"Cond Ar Split 30.000 BTU/h Cassete")</f>
        <v>0</v>
      </c>
      <c r="C251" s="225">
        <v>430</v>
      </c>
      <c r="D251" s="224">
        <f t="shared" si="24"/>
        <v>0</v>
      </c>
      <c r="F251" s="8"/>
      <c r="G251" s="3"/>
      <c r="I251" s="1"/>
      <c r="J251" s="1"/>
      <c r="K251" s="1"/>
    </row>
    <row r="252" spans="1:11" ht="13.5" customHeight="1">
      <c r="A252" s="15" t="s">
        <v>5</v>
      </c>
      <c r="B252" s="14">
        <f>COUNTIFS($A$12:$A$220,"Cond Ar Split 36.000 BTU/h Cassete")</f>
        <v>0</v>
      </c>
      <c r="C252" s="225">
        <v>478</v>
      </c>
      <c r="D252" s="224">
        <f t="shared" si="24"/>
        <v>0</v>
      </c>
      <c r="F252" s="8"/>
      <c r="G252" s="3"/>
      <c r="I252" s="1"/>
      <c r="J252" s="1"/>
      <c r="K252" s="1"/>
    </row>
    <row r="253" spans="1:11" ht="13.5" customHeight="1">
      <c r="A253" s="15" t="s">
        <v>4</v>
      </c>
      <c r="B253" s="14">
        <f>COUNTIFS($A$12:$A$135,"Cond Ar Split 48.000 BTU/h Cassete")</f>
        <v>0</v>
      </c>
      <c r="C253" s="225">
        <v>577</v>
      </c>
      <c r="D253" s="224">
        <f t="shared" si="24"/>
        <v>0</v>
      </c>
      <c r="F253" s="8"/>
      <c r="G253" s="3"/>
      <c r="I253" s="1"/>
      <c r="J253" s="1"/>
      <c r="K253" s="1"/>
    </row>
    <row r="254" spans="1:11" ht="13.5" customHeight="1">
      <c r="A254" s="15" t="s">
        <v>3</v>
      </c>
      <c r="B254" s="14">
        <f>COUNTIFS($A$12:$A$135,"Cond Ar Split 60.000 BTU/h Cassete")</f>
        <v>0</v>
      </c>
      <c r="C254" s="225">
        <v>645</v>
      </c>
      <c r="D254" s="224">
        <f t="shared" si="24"/>
        <v>0</v>
      </c>
      <c r="F254" s="8"/>
      <c r="G254" s="3"/>
      <c r="I254" s="1"/>
      <c r="J254" s="1"/>
      <c r="K254" s="1"/>
    </row>
    <row r="255" spans="1:11" ht="13.5" customHeight="1">
      <c r="A255" s="15" t="s">
        <v>2</v>
      </c>
      <c r="B255" s="14">
        <f>COUNTIFS($A$12:$A$135,"Cond Ar Tri Split 36.000 BTU/h (3x12.000)")</f>
        <v>0</v>
      </c>
      <c r="C255" s="225">
        <v>147</v>
      </c>
      <c r="D255" s="224">
        <f t="shared" si="24"/>
        <v>0</v>
      </c>
      <c r="F255" s="8"/>
      <c r="G255" s="3"/>
      <c r="K255" s="1"/>
    </row>
    <row r="256" spans="1:11" ht="13.5" customHeight="1">
      <c r="A256" s="15" t="s">
        <v>1</v>
      </c>
      <c r="B256" s="14">
        <f>COUNTIFS($A$12:$A$135,"Cond Ar Portátil 12.000 BTU/h")</f>
        <v>0</v>
      </c>
      <c r="C256" s="225">
        <v>100</v>
      </c>
      <c r="D256" s="224">
        <f t="shared" si="24"/>
        <v>0</v>
      </c>
      <c r="F256" s="8"/>
      <c r="G256" s="3"/>
      <c r="K256" s="1"/>
    </row>
    <row r="257" spans="1:11" ht="13.5" customHeight="1">
      <c r="A257" s="12" t="s">
        <v>0</v>
      </c>
      <c r="B257" s="11">
        <f>SUM(B234:B256)</f>
        <v>154</v>
      </c>
      <c r="C257" s="193"/>
      <c r="D257" s="223">
        <f>SUM(D234:D256)</f>
        <v>34778</v>
      </c>
      <c r="E257" s="16"/>
      <c r="F257" s="92"/>
      <c r="G257" s="290"/>
      <c r="K257" s="1"/>
    </row>
    <row r="261" spans="1:11" ht="13.5" customHeight="1">
      <c r="J261" s="289"/>
      <c r="K261" s="1"/>
    </row>
  </sheetData>
  <mergeCells count="26"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A10:I10"/>
    <mergeCell ref="C11:E11"/>
    <mergeCell ref="G11:I11"/>
    <mergeCell ref="D13:E13"/>
    <mergeCell ref="A223:I223"/>
    <mergeCell ref="E226:I226"/>
    <mergeCell ref="A227:D227"/>
    <mergeCell ref="E227:I227"/>
    <mergeCell ref="A231:D231"/>
    <mergeCell ref="A232:D232"/>
    <mergeCell ref="A226:D226"/>
  </mergeCells>
  <conditionalFormatting sqref="C1:C1048576">
    <cfRule type="expression" dxfId="25" priority="1">
      <formula>$O1&gt;0</formula>
    </cfRule>
    <cfRule type="duplicateValues" dxfId="24" priority="2"/>
  </conditionalFormatting>
  <pageMargins left="0.27559055118110237" right="0.19685039370078741" top="0.27559055118110237" bottom="0.35433070866141736" header="0.23622047244094491" footer="0.15748031496062992"/>
  <pageSetup paperSize="9" scale="73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8"/>
  <sheetViews>
    <sheetView showGridLines="0" workbookViewId="0">
      <pane ySplit="11" topLeftCell="A12" activePane="bottomLeft" state="frozen"/>
      <selection activeCell="G94" sqref="G94"/>
      <selection pane="bottomLeft" activeCell="C12" sqref="C12:C16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814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16" customFormat="1" ht="13.5" customHeight="1">
      <c r="A12" s="537" t="s">
        <v>18</v>
      </c>
      <c r="B12" s="538"/>
      <c r="C12" s="140">
        <v>3</v>
      </c>
      <c r="D12" s="396">
        <v>235</v>
      </c>
      <c r="E12" s="158">
        <v>25</v>
      </c>
      <c r="F12" s="13">
        <f>D12/30*C12*E12</f>
        <v>587.5</v>
      </c>
    </row>
    <row r="13" spans="1:6" s="450" customFormat="1" ht="13.5" customHeight="1">
      <c r="A13" s="537" t="s">
        <v>18</v>
      </c>
      <c r="B13" s="538"/>
      <c r="C13" s="140">
        <v>1</v>
      </c>
      <c r="D13" s="396">
        <v>235</v>
      </c>
      <c r="E13" s="158">
        <v>17</v>
      </c>
      <c r="F13" s="13">
        <f>D13/30*C13*E13</f>
        <v>133.16666666666666</v>
      </c>
    </row>
    <row r="14" spans="1:6" s="466" customFormat="1" ht="13.5" customHeight="1">
      <c r="A14" s="537" t="s">
        <v>18</v>
      </c>
      <c r="B14" s="538"/>
      <c r="C14" s="140">
        <v>1</v>
      </c>
      <c r="D14" s="396">
        <v>235</v>
      </c>
      <c r="E14" s="158">
        <v>14</v>
      </c>
      <c r="F14" s="13">
        <f>D14/30*C14*E14</f>
        <v>109.66666666666666</v>
      </c>
    </row>
    <row r="15" spans="1:6" s="466" customFormat="1" ht="13.5" customHeight="1">
      <c r="A15" s="537" t="s">
        <v>18</v>
      </c>
      <c r="B15" s="538"/>
      <c r="C15" s="140">
        <v>2</v>
      </c>
      <c r="D15" s="396">
        <v>235</v>
      </c>
      <c r="E15" s="158">
        <v>9</v>
      </c>
      <c r="F15" s="13">
        <f>D15/30*C15*E15</f>
        <v>141</v>
      </c>
    </row>
    <row r="16" spans="1:6" s="476" customFormat="1" ht="13.5" customHeight="1">
      <c r="A16" s="537" t="s">
        <v>18</v>
      </c>
      <c r="B16" s="538"/>
      <c r="C16" s="140">
        <v>1</v>
      </c>
      <c r="D16" s="396">
        <v>235</v>
      </c>
      <c r="E16" s="158">
        <v>1</v>
      </c>
      <c r="F16" s="13">
        <f>D16/30*C16*E16</f>
        <v>7.833333333333333</v>
      </c>
    </row>
    <row r="17" spans="1:9" ht="13.5" customHeight="1">
      <c r="A17" s="566"/>
      <c r="B17" s="567"/>
      <c r="C17" s="390"/>
      <c r="D17" s="219"/>
      <c r="E17" s="138"/>
      <c r="F17" s="84">
        <f t="shared" ref="F17" si="0">D17/30*C17*E17</f>
        <v>0</v>
      </c>
    </row>
    <row r="18" spans="1:9" ht="13.5" customHeight="1">
      <c r="A18" s="514" t="s">
        <v>815</v>
      </c>
      <c r="B18" s="516"/>
      <c r="C18" s="83">
        <f>SUM(C12:C17)</f>
        <v>8</v>
      </c>
      <c r="D18" s="82"/>
      <c r="E18" s="82"/>
      <c r="F18" s="81">
        <f>SUM(F12:F17)</f>
        <v>979.16666666666663</v>
      </c>
    </row>
    <row r="19" spans="1:9" ht="13.5" customHeight="1">
      <c r="A19" s="4"/>
      <c r="B19" s="80"/>
      <c r="C19" s="4"/>
      <c r="D19" s="79"/>
      <c r="E19" s="78"/>
      <c r="F19" s="77"/>
    </row>
    <row r="21" spans="1:9" ht="13.5" customHeight="1">
      <c r="A21" s="536" t="s">
        <v>33</v>
      </c>
      <c r="B21" s="536"/>
      <c r="C21" s="536"/>
      <c r="D21" s="536"/>
      <c r="E21" s="536"/>
      <c r="F21" s="536"/>
      <c r="G21" s="25"/>
      <c r="H21" s="25"/>
      <c r="I21" s="25"/>
    </row>
    <row r="23" spans="1:9" ht="13.5" customHeight="1">
      <c r="A23" s="18" t="s">
        <v>32</v>
      </c>
      <c r="B23" s="1"/>
      <c r="F23" s="22"/>
      <c r="G23" s="7"/>
      <c r="I23" s="23"/>
    </row>
    <row r="24" spans="1:9" ht="60" customHeight="1">
      <c r="A24" s="532"/>
      <c r="B24" s="518"/>
      <c r="C24" s="533"/>
      <c r="D24" s="547"/>
      <c r="E24" s="547"/>
      <c r="F24" s="547"/>
    </row>
    <row r="25" spans="1:9" ht="13.5" customHeight="1">
      <c r="A25" s="535" t="s">
        <v>31</v>
      </c>
      <c r="B25" s="535"/>
      <c r="C25" s="535"/>
      <c r="D25" s="75"/>
      <c r="E25" s="75" t="s">
        <v>30</v>
      </c>
      <c r="F25" s="75"/>
      <c r="G25" s="18"/>
      <c r="H25" s="18"/>
      <c r="I25" s="18"/>
    </row>
    <row r="98" spans="7:7" ht="13.5" customHeight="1">
      <c r="G98" s="1">
        <v>238</v>
      </c>
    </row>
  </sheetData>
  <mergeCells count="23">
    <mergeCell ref="A7:F7"/>
    <mergeCell ref="A8:D8"/>
    <mergeCell ref="E8:F8"/>
    <mergeCell ref="A1:F1"/>
    <mergeCell ref="A3:F3"/>
    <mergeCell ref="A4:C4"/>
    <mergeCell ref="D4:E4"/>
    <mergeCell ref="A5:C5"/>
    <mergeCell ref="D5:E5"/>
    <mergeCell ref="B9:D9"/>
    <mergeCell ref="E9:F9"/>
    <mergeCell ref="A25:C25"/>
    <mergeCell ref="A17:B17"/>
    <mergeCell ref="A18:B18"/>
    <mergeCell ref="A11:B11"/>
    <mergeCell ref="A21:F21"/>
    <mergeCell ref="A24:C24"/>
    <mergeCell ref="D24:F24"/>
    <mergeCell ref="A12:B12"/>
    <mergeCell ref="A13:B13"/>
    <mergeCell ref="A14:B14"/>
    <mergeCell ref="A15:B15"/>
    <mergeCell ref="A16:B16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O221"/>
  <sheetViews>
    <sheetView showGridLines="0" topLeftCell="A163" workbookViewId="0">
      <selection activeCell="C90" sqref="C90"/>
    </sheetView>
  </sheetViews>
  <sheetFormatPr defaultRowHeight="13.5" customHeight="1"/>
  <cols>
    <col min="1" max="1" width="37.7109375" style="1" bestFit="1" customWidth="1"/>
    <col min="2" max="2" width="12.5703125" style="2" bestFit="1" customWidth="1"/>
    <col min="3" max="3" width="11.28515625" style="2" bestFit="1" customWidth="1"/>
    <col min="4" max="4" width="12.140625" style="1" bestFit="1" customWidth="1"/>
    <col min="5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35" style="2" bestFit="1" customWidth="1"/>
    <col min="11" max="11" width="10.42578125" style="2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839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309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B12" s="124"/>
      <c r="J12" s="26"/>
    </row>
    <row r="13" spans="1:15" s="16" customFormat="1" ht="13.5" customHeight="1">
      <c r="A13" s="11" t="s">
        <v>27</v>
      </c>
      <c r="B13" s="308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D14" s="20"/>
      <c r="E14" s="20"/>
      <c r="F14" s="19"/>
      <c r="G14" s="7"/>
      <c r="I14" s="7"/>
      <c r="J14" s="26"/>
      <c r="O14" s="1">
        <f>COUNTIF('Sede Med Ok'!$C:$C,'SCV Med OK'!C14) + COUNTIF('Barra Med OK'!$C:$C,'SCV Med OK'!C14) + COUNTIF('Boca do Rio Med OK'!$C:$C,'SCV Med OK'!C14) + COUNTIF('Brotas Med OK'!$C:$C,'SCV Med OK'!C14) + COUNTIF('Cabula Med OK'!$C:$C,'SCV Med OK'!C14) + COUNTIF('Cajazeiras Med OK'!$C:$C,'SCV Med OK'!C14) + COUNTIF('CH Med OK'!$C:$C,'SCV Med OK'!C14) + COUNTIF('Itapagipe Med OK'!$C:$C,'SCV Med OK'!C14) + COUNTIF('Itapuã Med OK'!$C:$C,'SCV Med OK'!C14) + COUNTIF('Liberdade Med OK'!$C:$C,'SCV Med OK'!C14) + COUNTIF('Pau da Lima Med OK'!$C:$C,'SCV Med OK'!C14) + COUNTIF('Subúrbio Med OK'!$C:$C,'SCV Med OK'!C14) + COUNTIF('DVIS Med OK'!$C:$C,'SCV Med OK'!C14) + COUNTIF('CR Med OK'!$C:$C,'SCV Med OK'!C14) + COUNTIF('CCZ Med OK'!$C:$C,'SCV Med OK'!C14) + COUNTIF('DRCA Med OK'!$C:$C,'SCV Med OK'!C14) + COUNTIF('SAMU Med OK'!$C:$C,'SCV Med OK'!C14) + COUNTIF('ESPS Med OK'!$C:$C,'SCV Med OK'!C14) + COUNTIF('LACEM Med OK'!$C:$C,'SCV Med OK'!C14)</f>
        <v>0</v>
      </c>
    </row>
    <row r="15" spans="1:15" ht="13.5" customHeight="1">
      <c r="A15" s="15" t="s">
        <v>18</v>
      </c>
      <c r="B15" s="61">
        <v>45536</v>
      </c>
      <c r="C15" s="14">
        <v>10140</v>
      </c>
      <c r="D15" s="61">
        <v>45658</v>
      </c>
      <c r="E15" s="61">
        <v>45687</v>
      </c>
      <c r="F15" s="42">
        <f>(E15-D15)+1</f>
        <v>30</v>
      </c>
      <c r="G15" s="60">
        <v>235</v>
      </c>
      <c r="H15" s="14">
        <v>1</v>
      </c>
      <c r="I15" s="40">
        <f>G15/30*H15*F15</f>
        <v>235</v>
      </c>
      <c r="J15" s="52" t="s">
        <v>838</v>
      </c>
      <c r="K15" s="14"/>
      <c r="O15" s="1">
        <f>COUNTIF('Sede Med Ok'!$C:$C,'SCV Med OK'!C15) + COUNTIF('Barra Med OK'!$C:$C,'SCV Med OK'!C15) + COUNTIF('Boca do Rio Med OK'!$C:$C,'SCV Med OK'!C15) + COUNTIF('Brotas Med OK'!$C:$C,'SCV Med OK'!C15) + COUNTIF('Cabula Med OK'!$C:$C,'SCV Med OK'!C15) + COUNTIF('Cajazeiras Med OK'!$C:$C,'SCV Med OK'!C15) + COUNTIF('CH Med OK'!$C:$C,'SCV Med OK'!C15) + COUNTIF('Itapagipe Med OK'!$C:$C,'SCV Med OK'!C15) + COUNTIF('Itapuã Med OK'!$C:$C,'SCV Med OK'!C15) + COUNTIF('Liberdade Med OK'!$C:$C,'SCV Med OK'!C15) + COUNTIF('Pau da Lima Med OK'!$C:$C,'SCV Med OK'!C15) + COUNTIF('Subúrbio Med OK'!$C:$C,'SCV Med OK'!C15) + COUNTIF('DVIS Med OK'!$C:$C,'SCV Med OK'!C15) + COUNTIF('CR Med OK'!$C:$C,'SCV Med OK'!C15) + COUNTIF('CCZ Med OK'!$C:$C,'SCV Med OK'!C15) + COUNTIF('DRCA Med OK'!$C:$C,'SCV Med OK'!C15) + COUNTIF('SAMU Med OK'!$C:$C,'SCV Med OK'!C15) + COUNTIF('ESPS Med OK'!$C:$C,'SCV Med OK'!C15) + COUNTIF('LACEM Med OK'!$C:$C,'SCV Med OK'!C15)</f>
        <v>0</v>
      </c>
    </row>
    <row r="16" spans="1:15" ht="13.5" customHeight="1">
      <c r="A16" s="15" t="s">
        <v>18</v>
      </c>
      <c r="B16" s="61">
        <v>45590</v>
      </c>
      <c r="C16" s="14">
        <v>15717</v>
      </c>
      <c r="D16" s="61">
        <v>45658</v>
      </c>
      <c r="E16" s="61">
        <v>45687</v>
      </c>
      <c r="F16" s="114">
        <f t="shared" ref="F16:F17" si="0">(E16-D16)+1</f>
        <v>30</v>
      </c>
      <c r="G16" s="60">
        <v>235</v>
      </c>
      <c r="H16" s="14">
        <v>1</v>
      </c>
      <c r="I16" s="40">
        <f t="shared" ref="I16:I17" si="1">G16/30*H16*F16</f>
        <v>235</v>
      </c>
      <c r="J16" s="52" t="s">
        <v>1082</v>
      </c>
      <c r="K16" s="14">
        <v>70466</v>
      </c>
      <c r="L16" s="1" t="s">
        <v>1067</v>
      </c>
      <c r="O16" s="1">
        <f>COUNTIF('Sede Med Ok'!$C:$C,'SCV Med OK'!C16) + COUNTIF('Barra Med OK'!$C:$C,'SCV Med OK'!C16) + COUNTIF('Boca do Rio Med OK'!$C:$C,'SCV Med OK'!C16) + COUNTIF('Brotas Med OK'!$C:$C,'SCV Med OK'!C16) + COUNTIF('Cabula Med OK'!$C:$C,'SCV Med OK'!C16) + COUNTIF('Cajazeiras Med OK'!$C:$C,'SCV Med OK'!C16) + COUNTIF('CH Med OK'!$C:$C,'SCV Med OK'!C16) + COUNTIF('Itapagipe Med OK'!$C:$C,'SCV Med OK'!C16) + COUNTIF('Itapuã Med OK'!$C:$C,'SCV Med OK'!C16) + COUNTIF('Liberdade Med OK'!$C:$C,'SCV Med OK'!C16) + COUNTIF('Pau da Lima Med OK'!$C:$C,'SCV Med OK'!C16) + COUNTIF('Subúrbio Med OK'!$C:$C,'SCV Med OK'!C16) + COUNTIF('DVIS Med OK'!$C:$C,'SCV Med OK'!C16) + COUNTIF('CR Med OK'!$C:$C,'SCV Med OK'!C16) + COUNTIF('CCZ Med OK'!$C:$C,'SCV Med OK'!C16) + COUNTIF('DRCA Med OK'!$C:$C,'SCV Med OK'!C16) + COUNTIF('SAMU Med OK'!$C:$C,'SCV Med OK'!C16) + COUNTIF('ESPS Med OK'!$C:$C,'SCV Med OK'!C16) + COUNTIF('LACEM Med OK'!$C:$C,'SCV Med OK'!C16)</f>
        <v>0</v>
      </c>
    </row>
    <row r="17" spans="1:15" ht="13.5" customHeight="1">
      <c r="A17" s="15" t="s">
        <v>18</v>
      </c>
      <c r="B17" s="61">
        <v>45590</v>
      </c>
      <c r="C17" s="14">
        <v>15716</v>
      </c>
      <c r="D17" s="61">
        <v>45658</v>
      </c>
      <c r="E17" s="61">
        <v>45687</v>
      </c>
      <c r="F17" s="114">
        <f t="shared" si="0"/>
        <v>30</v>
      </c>
      <c r="G17" s="60">
        <v>235</v>
      </c>
      <c r="H17" s="14">
        <v>1</v>
      </c>
      <c r="I17" s="40">
        <f t="shared" si="1"/>
        <v>235</v>
      </c>
      <c r="J17" s="52" t="s">
        <v>1083</v>
      </c>
      <c r="K17" s="14">
        <v>70466</v>
      </c>
      <c r="L17" s="1" t="s">
        <v>1067</v>
      </c>
      <c r="O17" s="1">
        <f>COUNTIF('Sede Med Ok'!$C:$C,'SCV Med OK'!C17) + COUNTIF('Barra Med OK'!$C:$C,'SCV Med OK'!C17) + COUNTIF('Boca do Rio Med OK'!$C:$C,'SCV Med OK'!C17) + COUNTIF('Brotas Med OK'!$C:$C,'SCV Med OK'!C17) + COUNTIF('Cabula Med OK'!$C:$C,'SCV Med OK'!C17) + COUNTIF('Cajazeiras Med OK'!$C:$C,'SCV Med OK'!C17) + COUNTIF('CH Med OK'!$C:$C,'SCV Med OK'!C17) + COUNTIF('Itapagipe Med OK'!$C:$C,'SCV Med OK'!C17) + COUNTIF('Itapuã Med OK'!$C:$C,'SCV Med OK'!C17) + COUNTIF('Liberdade Med OK'!$C:$C,'SCV Med OK'!C17) + COUNTIF('Pau da Lima Med OK'!$C:$C,'SCV Med OK'!C17) + COUNTIF('Subúrbio Med OK'!$C:$C,'SCV Med OK'!C17) + COUNTIF('DVIS Med OK'!$C:$C,'SCV Med OK'!C17) + COUNTIF('CR Med OK'!$C:$C,'SCV Med OK'!C17) + COUNTIF('CCZ Med OK'!$C:$C,'SCV Med OK'!C17) + COUNTIF('DRCA Med OK'!$C:$C,'SCV Med OK'!C17) + COUNTIF('SAMU Med OK'!$C:$C,'SCV Med OK'!C17) + COUNTIF('ESPS Med OK'!$C:$C,'SCV Med OK'!C17) + COUNTIF('LACEM Med OK'!$C:$C,'SCV Med OK'!C17)</f>
        <v>0</v>
      </c>
    </row>
    <row r="18" spans="1:15" ht="13.5" customHeight="1">
      <c r="A18" s="15"/>
      <c r="B18" s="61"/>
      <c r="C18" s="11"/>
      <c r="D18" s="61"/>
      <c r="E18" s="61"/>
      <c r="F18" s="42"/>
      <c r="G18" s="60"/>
      <c r="H18" s="14"/>
      <c r="I18" s="40">
        <f>G18/30*H18*F18</f>
        <v>0</v>
      </c>
      <c r="J18" s="64"/>
      <c r="K18" s="14"/>
      <c r="O18" s="1">
        <f>COUNTIF('Sede Med Ok'!$C:$C,'SCV Med OK'!C18) + COUNTIF('Barra Med OK'!$C:$C,'SCV Med OK'!C18) + COUNTIF('Boca do Rio Med OK'!$C:$C,'SCV Med OK'!C18) + COUNTIF('Brotas Med OK'!$C:$C,'SCV Med OK'!C18) + COUNTIF('Cabula Med OK'!$C:$C,'SCV Med OK'!C18) + COUNTIF('Cajazeiras Med OK'!$C:$C,'SCV Med OK'!C18) + COUNTIF('CH Med OK'!$C:$C,'SCV Med OK'!C18) + COUNTIF('Itapagipe Med OK'!$C:$C,'SCV Med OK'!C18) + COUNTIF('Itapuã Med OK'!$C:$C,'SCV Med OK'!C18) + COUNTIF('Liberdade Med OK'!$C:$C,'SCV Med OK'!C18) + COUNTIF('Pau da Lima Med OK'!$C:$C,'SCV Med OK'!C18) + COUNTIF('Subúrbio Med OK'!$C:$C,'SCV Med OK'!C18) + COUNTIF('DVIS Med OK'!$C:$C,'SCV Med OK'!C18) + COUNTIF('CR Med OK'!$C:$C,'SCV Med OK'!C18) + COUNTIF('CCZ Med OK'!$C:$C,'SCV Med OK'!C18) + COUNTIF('DRCA Med OK'!$C:$C,'SCV Med OK'!C18) + COUNTIF('SAMU Med OK'!$C:$C,'SCV Med OK'!C18) + COUNTIF('ESPS Med OK'!$C:$C,'SCV Med OK'!C18) + COUNTIF('LACEM Med OK'!$C:$C,'SCV Med OK'!C18)</f>
        <v>0</v>
      </c>
    </row>
    <row r="19" spans="1:15" ht="13.5" customHeight="1">
      <c r="A19" s="38" t="s">
        <v>837</v>
      </c>
      <c r="B19" s="10"/>
      <c r="C19" s="10"/>
      <c r="D19" s="36"/>
      <c r="E19" s="36"/>
      <c r="F19" s="37"/>
      <c r="G19" s="174"/>
      <c r="H19" s="11">
        <f>SUM(H15:H18)</f>
        <v>3</v>
      </c>
      <c r="I19" s="173">
        <f>SUM(I15:I18)</f>
        <v>705</v>
      </c>
      <c r="J19" s="35"/>
      <c r="K19" s="107"/>
      <c r="O19" s="1">
        <f>COUNTIF('Sede Med Ok'!$C:$C,'SCV Med OK'!C19) + COUNTIF('Barra Med OK'!$C:$C,'SCV Med OK'!C19) + COUNTIF('Boca do Rio Med OK'!$C:$C,'SCV Med OK'!C19) + COUNTIF('Brotas Med OK'!$C:$C,'SCV Med OK'!C19) + COUNTIF('Cabula Med OK'!$C:$C,'SCV Med OK'!C19) + COUNTIF('Cajazeiras Med OK'!$C:$C,'SCV Med OK'!C19) + COUNTIF('CH Med OK'!$C:$C,'SCV Med OK'!C19) + COUNTIF('Itapagipe Med OK'!$C:$C,'SCV Med OK'!C19) + COUNTIF('Itapuã Med OK'!$C:$C,'SCV Med OK'!C19) + COUNTIF('Liberdade Med OK'!$C:$C,'SCV Med OK'!C19) + COUNTIF('Pau da Lima Med OK'!$C:$C,'SCV Med OK'!C19) + COUNTIF('Subúrbio Med OK'!$C:$C,'SCV Med OK'!C19) + COUNTIF('DVIS Med OK'!$C:$C,'SCV Med OK'!C19) + COUNTIF('CR Med OK'!$C:$C,'SCV Med OK'!C19) + COUNTIF('CCZ Med OK'!$C:$C,'SCV Med OK'!C19) + COUNTIF('DRCA Med OK'!$C:$C,'SCV Med OK'!C19) + COUNTIF('SAMU Med OK'!$C:$C,'SCV Med OK'!C19) + COUNTIF('ESPS Med OK'!$C:$C,'SCV Med OK'!C19) + COUNTIF('LACEM Med OK'!$C:$C,'SCV Med OK'!C19)</f>
        <v>0</v>
      </c>
    </row>
    <row r="20" spans="1:15" ht="13.5" customHeight="1">
      <c r="D20" s="20"/>
      <c r="E20" s="20"/>
      <c r="F20" s="19"/>
      <c r="G20" s="7"/>
      <c r="I20" s="7"/>
      <c r="J20" s="26"/>
      <c r="O20" s="1">
        <f>COUNTIF('Sede Med Ok'!$C:$C,'SCV Med OK'!C20) + COUNTIF('Barra Med OK'!$C:$C,'SCV Med OK'!C20) + COUNTIF('Boca do Rio Med OK'!$C:$C,'SCV Med OK'!C20) + COUNTIF('Brotas Med OK'!$C:$C,'SCV Med OK'!C20) + COUNTIF('Cabula Med OK'!$C:$C,'SCV Med OK'!C20) + COUNTIF('Cajazeiras Med OK'!$C:$C,'SCV Med OK'!C20) + COUNTIF('CH Med OK'!$C:$C,'SCV Med OK'!C20) + COUNTIF('Itapagipe Med OK'!$C:$C,'SCV Med OK'!C20) + COUNTIF('Itapuã Med OK'!$C:$C,'SCV Med OK'!C20) + COUNTIF('Liberdade Med OK'!$C:$C,'SCV Med OK'!C20) + COUNTIF('Pau da Lima Med OK'!$C:$C,'SCV Med OK'!C20) + COUNTIF('Subúrbio Med OK'!$C:$C,'SCV Med OK'!C20) + COUNTIF('DVIS Med OK'!$C:$C,'SCV Med OK'!C20) + COUNTIF('CR Med OK'!$C:$C,'SCV Med OK'!C20) + COUNTIF('CCZ Med OK'!$C:$C,'SCV Med OK'!C20) + COUNTIF('DRCA Med OK'!$C:$C,'SCV Med OK'!C20) + COUNTIF('SAMU Med OK'!$C:$C,'SCV Med OK'!C20) + COUNTIF('ESPS Med OK'!$C:$C,'SCV Med OK'!C20) + COUNTIF('LACEM Med OK'!$C:$C,'SCV Med OK'!C20)</f>
        <v>0</v>
      </c>
    </row>
    <row r="21" spans="1:15" ht="13.5" customHeight="1">
      <c r="A21" s="15" t="s">
        <v>20</v>
      </c>
      <c r="B21" s="61">
        <v>45664</v>
      </c>
      <c r="C21" s="104">
        <v>17279</v>
      </c>
      <c r="D21" s="61">
        <v>45664</v>
      </c>
      <c r="E21" s="61">
        <v>45687</v>
      </c>
      <c r="F21" s="42">
        <f>(E21-D21)+1</f>
        <v>24</v>
      </c>
      <c r="G21" s="68">
        <v>57</v>
      </c>
      <c r="H21" s="444">
        <v>1</v>
      </c>
      <c r="I21" s="40">
        <f>G21/30*H21*F21</f>
        <v>45.599999999999994</v>
      </c>
      <c r="J21" s="64" t="s">
        <v>1166</v>
      </c>
      <c r="K21" s="444">
        <v>73499</v>
      </c>
      <c r="L21" s="1" t="s">
        <v>1143</v>
      </c>
      <c r="O21" s="1">
        <f>COUNTIF('Sede Med Ok'!$C:$C,'SCV Med OK'!C21) + COUNTIF('Barra Med OK'!$C:$C,'SCV Med OK'!C21) + COUNTIF('Boca do Rio Med OK'!$C:$C,'SCV Med OK'!C21) + COUNTIF('Brotas Med OK'!$C:$C,'SCV Med OK'!C21) + COUNTIF('Cabula Med OK'!$C:$C,'SCV Med OK'!C21) + COUNTIF('Cajazeiras Med OK'!$C:$C,'SCV Med OK'!C21) + COUNTIF('CH Med OK'!$C:$C,'SCV Med OK'!C21) + COUNTIF('Itapagipe Med OK'!$C:$C,'SCV Med OK'!C21) + COUNTIF('Itapuã Med OK'!$C:$C,'SCV Med OK'!C21) + COUNTIF('Liberdade Med OK'!$C:$C,'SCV Med OK'!C21) + COUNTIF('Pau da Lima Med OK'!$C:$C,'SCV Med OK'!C21) + COUNTIF('Subúrbio Med OK'!$C:$C,'SCV Med OK'!C21) + COUNTIF('DVIS Med OK'!$C:$C,'SCV Med OK'!C21) + COUNTIF('CR Med OK'!$C:$C,'SCV Med OK'!C21) + COUNTIF('CCZ Med OK'!$C:$C,'SCV Med OK'!C21) + COUNTIF('DRCA Med OK'!$C:$C,'SCV Med OK'!C21) + COUNTIF('SAMU Med OK'!$C:$C,'SCV Med OK'!C21) + COUNTIF('ESPS Med OK'!$C:$C,'SCV Med OK'!C21) + COUNTIF('LACEM Med OK'!$C:$C,'SCV Med OK'!C21)</f>
        <v>0</v>
      </c>
    </row>
    <row r="22" spans="1:15" ht="13.5" customHeight="1">
      <c r="A22" s="15" t="s">
        <v>18</v>
      </c>
      <c r="B22" s="61">
        <v>45536</v>
      </c>
      <c r="C22" s="14">
        <v>12031</v>
      </c>
      <c r="D22" s="61">
        <v>45658</v>
      </c>
      <c r="E22" s="61">
        <v>45687</v>
      </c>
      <c r="F22" s="42">
        <f>(E22-D22)+1</f>
        <v>30</v>
      </c>
      <c r="G22" s="60">
        <v>235</v>
      </c>
      <c r="H22" s="14">
        <v>1</v>
      </c>
      <c r="I22" s="40">
        <f>G22/30*H22*F22</f>
        <v>235</v>
      </c>
      <c r="J22" s="52" t="s">
        <v>836</v>
      </c>
      <c r="K22" s="14"/>
      <c r="O22" s="1">
        <f>COUNTIF('Sede Med Ok'!$C:$C,'SCV Med OK'!C22) + COUNTIF('Barra Med OK'!$C:$C,'SCV Med OK'!C22) + COUNTIF('Boca do Rio Med OK'!$C:$C,'SCV Med OK'!C22) + COUNTIF('Brotas Med OK'!$C:$C,'SCV Med OK'!C22) + COUNTIF('Cabula Med OK'!$C:$C,'SCV Med OK'!C22) + COUNTIF('Cajazeiras Med OK'!$C:$C,'SCV Med OK'!C22) + COUNTIF('CH Med OK'!$C:$C,'SCV Med OK'!C22) + COUNTIF('Itapagipe Med OK'!$C:$C,'SCV Med OK'!C22) + COUNTIF('Itapuã Med OK'!$C:$C,'SCV Med OK'!C22) + COUNTIF('Liberdade Med OK'!$C:$C,'SCV Med OK'!C22) + COUNTIF('Pau da Lima Med OK'!$C:$C,'SCV Med OK'!C22) + COUNTIF('Subúrbio Med OK'!$C:$C,'SCV Med OK'!C22) + COUNTIF('DVIS Med OK'!$C:$C,'SCV Med OK'!C22) + COUNTIF('CR Med OK'!$C:$C,'SCV Med OK'!C22) + COUNTIF('CCZ Med OK'!$C:$C,'SCV Med OK'!C22) + COUNTIF('DRCA Med OK'!$C:$C,'SCV Med OK'!C22) + COUNTIF('SAMU Med OK'!$C:$C,'SCV Med OK'!C22) + COUNTIF('ESPS Med OK'!$C:$C,'SCV Med OK'!C22) + COUNTIF('LACEM Med OK'!$C:$C,'SCV Med OK'!C22)</f>
        <v>0</v>
      </c>
    </row>
    <row r="23" spans="1:15" ht="13.5" customHeight="1">
      <c r="A23" s="15" t="s">
        <v>18</v>
      </c>
      <c r="B23" s="61">
        <v>45658</v>
      </c>
      <c r="C23" s="104">
        <v>15293</v>
      </c>
      <c r="D23" s="61">
        <v>45658</v>
      </c>
      <c r="E23" s="61">
        <v>45687</v>
      </c>
      <c r="F23" s="42">
        <f t="shared" ref="F23:F25" si="2">(E23-D23)+1</f>
        <v>30</v>
      </c>
      <c r="G23" s="60">
        <v>235</v>
      </c>
      <c r="H23" s="429">
        <v>1</v>
      </c>
      <c r="I23" s="40">
        <f t="shared" ref="I23:I25" si="3">G23/30*H23*F23</f>
        <v>235</v>
      </c>
      <c r="J23" s="52" t="s">
        <v>1156</v>
      </c>
      <c r="K23" s="429">
        <v>72766</v>
      </c>
      <c r="O23" s="1">
        <f>COUNTIF('Sede Med Ok'!$C:$C,'SCV Med OK'!C23) + COUNTIF('Barra Med OK'!$C:$C,'SCV Med OK'!C23) + COUNTIF('Boca do Rio Med OK'!$C:$C,'SCV Med OK'!C23) + COUNTIF('Brotas Med OK'!$C:$C,'SCV Med OK'!C23) + COUNTIF('Cabula Med OK'!$C:$C,'SCV Med OK'!C23) + COUNTIF('Cajazeiras Med OK'!$C:$C,'SCV Med OK'!C23) + COUNTIF('CH Med OK'!$C:$C,'SCV Med OK'!C23) + COUNTIF('Itapagipe Med OK'!$C:$C,'SCV Med OK'!C23) + COUNTIF('Itapuã Med OK'!$C:$C,'SCV Med OK'!C23) + COUNTIF('Liberdade Med OK'!$C:$C,'SCV Med OK'!C23) + COUNTIF('Pau da Lima Med OK'!$C:$C,'SCV Med OK'!C23) + COUNTIF('Subúrbio Med OK'!$C:$C,'SCV Med OK'!C23) + COUNTIF('DVIS Med OK'!$C:$C,'SCV Med OK'!C23) + COUNTIF('CR Med OK'!$C:$C,'SCV Med OK'!C23) + COUNTIF('CCZ Med OK'!$C:$C,'SCV Med OK'!C23) + COUNTIF('DRCA Med OK'!$C:$C,'SCV Med OK'!C23) + COUNTIF('SAMU Med OK'!$C:$C,'SCV Med OK'!C23) + COUNTIF('ESPS Med OK'!$C:$C,'SCV Med OK'!C23) + COUNTIF('LACEM Med OK'!$C:$C,'SCV Med OK'!C23)</f>
        <v>0</v>
      </c>
    </row>
    <row r="24" spans="1:15" ht="13.5" customHeight="1">
      <c r="A24" s="15" t="s">
        <v>18</v>
      </c>
      <c r="B24" s="61">
        <v>45658</v>
      </c>
      <c r="C24" s="104">
        <v>15195</v>
      </c>
      <c r="D24" s="61">
        <v>45658</v>
      </c>
      <c r="E24" s="61">
        <v>45687</v>
      </c>
      <c r="F24" s="42">
        <f t="shared" si="2"/>
        <v>30</v>
      </c>
      <c r="G24" s="60">
        <v>235</v>
      </c>
      <c r="H24" s="429">
        <v>1</v>
      </c>
      <c r="I24" s="40">
        <f t="shared" si="3"/>
        <v>235</v>
      </c>
      <c r="J24" s="52" t="s">
        <v>1157</v>
      </c>
      <c r="K24" s="429">
        <v>72766</v>
      </c>
      <c r="O24" s="1">
        <f>COUNTIF('Sede Med Ok'!$C:$C,'SCV Med OK'!C24) + COUNTIF('Barra Med OK'!$C:$C,'SCV Med OK'!C24) + COUNTIF('Boca do Rio Med OK'!$C:$C,'SCV Med OK'!C24) + COUNTIF('Brotas Med OK'!$C:$C,'SCV Med OK'!C24) + COUNTIF('Cabula Med OK'!$C:$C,'SCV Med OK'!C24) + COUNTIF('Cajazeiras Med OK'!$C:$C,'SCV Med OK'!C24) + COUNTIF('CH Med OK'!$C:$C,'SCV Med OK'!C24) + COUNTIF('Itapagipe Med OK'!$C:$C,'SCV Med OK'!C24) + COUNTIF('Itapuã Med OK'!$C:$C,'SCV Med OK'!C24) + COUNTIF('Liberdade Med OK'!$C:$C,'SCV Med OK'!C24) + COUNTIF('Pau da Lima Med OK'!$C:$C,'SCV Med OK'!C24) + COUNTIF('Subúrbio Med OK'!$C:$C,'SCV Med OK'!C24) + COUNTIF('DVIS Med OK'!$C:$C,'SCV Med OK'!C24) + COUNTIF('CR Med OK'!$C:$C,'SCV Med OK'!C24) + COUNTIF('CCZ Med OK'!$C:$C,'SCV Med OK'!C24) + COUNTIF('DRCA Med OK'!$C:$C,'SCV Med OK'!C24) + COUNTIF('SAMU Med OK'!$C:$C,'SCV Med OK'!C24) + COUNTIF('ESPS Med OK'!$C:$C,'SCV Med OK'!C24) + COUNTIF('LACEM Med OK'!$C:$C,'SCV Med OK'!C24)</f>
        <v>0</v>
      </c>
    </row>
    <row r="25" spans="1:15" ht="13.5" customHeight="1">
      <c r="A25" s="15" t="s">
        <v>18</v>
      </c>
      <c r="B25" s="61">
        <v>45658</v>
      </c>
      <c r="C25" s="104">
        <v>15272</v>
      </c>
      <c r="D25" s="61">
        <v>45658</v>
      </c>
      <c r="E25" s="61">
        <v>45687</v>
      </c>
      <c r="F25" s="42">
        <f t="shared" si="2"/>
        <v>30</v>
      </c>
      <c r="G25" s="60">
        <v>235</v>
      </c>
      <c r="H25" s="429">
        <v>1</v>
      </c>
      <c r="I25" s="40">
        <f t="shared" si="3"/>
        <v>235</v>
      </c>
      <c r="J25" s="52" t="s">
        <v>1158</v>
      </c>
      <c r="K25" s="429">
        <v>72766</v>
      </c>
      <c r="O25" s="1">
        <f>COUNTIF('Sede Med Ok'!$C:$C,'SCV Med OK'!C25) + COUNTIF('Barra Med OK'!$C:$C,'SCV Med OK'!C25) + COUNTIF('Boca do Rio Med OK'!$C:$C,'SCV Med OK'!C25) + COUNTIF('Brotas Med OK'!$C:$C,'SCV Med OK'!C25) + COUNTIF('Cabula Med OK'!$C:$C,'SCV Med OK'!C25) + COUNTIF('Cajazeiras Med OK'!$C:$C,'SCV Med OK'!C25) + COUNTIF('CH Med OK'!$C:$C,'SCV Med OK'!C25) + COUNTIF('Itapagipe Med OK'!$C:$C,'SCV Med OK'!C25) + COUNTIF('Itapuã Med OK'!$C:$C,'SCV Med OK'!C25) + COUNTIF('Liberdade Med OK'!$C:$C,'SCV Med OK'!C25) + COUNTIF('Pau da Lima Med OK'!$C:$C,'SCV Med OK'!C25) + COUNTIF('Subúrbio Med OK'!$C:$C,'SCV Med OK'!C25) + COUNTIF('DVIS Med OK'!$C:$C,'SCV Med OK'!C25) + COUNTIF('CR Med OK'!$C:$C,'SCV Med OK'!C25) + COUNTIF('CCZ Med OK'!$C:$C,'SCV Med OK'!C25) + COUNTIF('DRCA Med OK'!$C:$C,'SCV Med OK'!C25) + COUNTIF('SAMU Med OK'!$C:$C,'SCV Med OK'!C25) + COUNTIF('ESPS Med OK'!$C:$C,'SCV Med OK'!C25) + COUNTIF('LACEM Med OK'!$C:$C,'SCV Med OK'!C25)</f>
        <v>0</v>
      </c>
    </row>
    <row r="26" spans="1:15" ht="13.5" customHeight="1">
      <c r="A26" s="15" t="s">
        <v>18</v>
      </c>
      <c r="B26" s="61">
        <v>45658</v>
      </c>
      <c r="C26" s="104">
        <v>15264</v>
      </c>
      <c r="D26" s="61">
        <v>45659</v>
      </c>
      <c r="E26" s="61">
        <v>45687</v>
      </c>
      <c r="F26" s="42">
        <f t="shared" ref="F26:F30" si="4">(E26-D26)+1</f>
        <v>29</v>
      </c>
      <c r="G26" s="60">
        <v>235</v>
      </c>
      <c r="H26" s="429">
        <v>1</v>
      </c>
      <c r="I26" s="40">
        <f t="shared" ref="I26:I30" si="5">G26/30*H26*F26</f>
        <v>227.16666666666666</v>
      </c>
      <c r="J26" s="52" t="s">
        <v>1154</v>
      </c>
      <c r="K26" s="429">
        <v>73159</v>
      </c>
      <c r="O26" s="1">
        <f>COUNTIF('Sede Med Ok'!$C:$C,'SCV Med OK'!C26) + COUNTIF('Barra Med OK'!$C:$C,'SCV Med OK'!C26) + COUNTIF('Boca do Rio Med OK'!$C:$C,'SCV Med OK'!C26) + COUNTIF('Brotas Med OK'!$C:$C,'SCV Med OK'!C26) + COUNTIF('Cabula Med OK'!$C:$C,'SCV Med OK'!C26) + COUNTIF('Cajazeiras Med OK'!$C:$C,'SCV Med OK'!C26) + COUNTIF('CH Med OK'!$C:$C,'SCV Med OK'!C26) + COUNTIF('Itapagipe Med OK'!$C:$C,'SCV Med OK'!C26) + COUNTIF('Itapuã Med OK'!$C:$C,'SCV Med OK'!C26) + COUNTIF('Liberdade Med OK'!$C:$C,'SCV Med OK'!C26) + COUNTIF('Pau da Lima Med OK'!$C:$C,'SCV Med OK'!C26) + COUNTIF('Subúrbio Med OK'!$C:$C,'SCV Med OK'!C26) + COUNTIF('DVIS Med OK'!$C:$C,'SCV Med OK'!C26) + COUNTIF('CR Med OK'!$C:$C,'SCV Med OK'!C26) + COUNTIF('CCZ Med OK'!$C:$C,'SCV Med OK'!C26) + COUNTIF('DRCA Med OK'!$C:$C,'SCV Med OK'!C26) + COUNTIF('SAMU Med OK'!$C:$C,'SCV Med OK'!C26) + COUNTIF('ESPS Med OK'!$C:$C,'SCV Med OK'!C26) + COUNTIF('LACEM Med OK'!$C:$C,'SCV Med OK'!C26)</f>
        <v>0</v>
      </c>
    </row>
    <row r="27" spans="1:15" ht="13.5" customHeight="1">
      <c r="A27" s="15" t="s">
        <v>18</v>
      </c>
      <c r="B27" s="61">
        <v>45658</v>
      </c>
      <c r="C27" s="104">
        <v>15212</v>
      </c>
      <c r="D27" s="61">
        <v>45659</v>
      </c>
      <c r="E27" s="61">
        <v>45687</v>
      </c>
      <c r="F27" s="42">
        <f t="shared" si="4"/>
        <v>29</v>
      </c>
      <c r="G27" s="60">
        <v>235</v>
      </c>
      <c r="H27" s="429">
        <v>1</v>
      </c>
      <c r="I27" s="40">
        <f t="shared" si="5"/>
        <v>227.16666666666666</v>
      </c>
      <c r="J27" s="52" t="s">
        <v>1155</v>
      </c>
      <c r="K27" s="429">
        <v>73159</v>
      </c>
      <c r="O27" s="1">
        <f>COUNTIF('Sede Med Ok'!$C:$C,'SCV Med OK'!C27) + COUNTIF('Barra Med OK'!$C:$C,'SCV Med OK'!C27) + COUNTIF('Boca do Rio Med OK'!$C:$C,'SCV Med OK'!C27) + COUNTIF('Brotas Med OK'!$C:$C,'SCV Med OK'!C27) + COUNTIF('Cabula Med OK'!$C:$C,'SCV Med OK'!C27) + COUNTIF('Cajazeiras Med OK'!$C:$C,'SCV Med OK'!C27) + COUNTIF('CH Med OK'!$C:$C,'SCV Med OK'!C27) + COUNTIF('Itapagipe Med OK'!$C:$C,'SCV Med OK'!C27) + COUNTIF('Itapuã Med OK'!$C:$C,'SCV Med OK'!C27) + COUNTIF('Liberdade Med OK'!$C:$C,'SCV Med OK'!C27) + COUNTIF('Pau da Lima Med OK'!$C:$C,'SCV Med OK'!C27) + COUNTIF('Subúrbio Med OK'!$C:$C,'SCV Med OK'!C27) + COUNTIF('DVIS Med OK'!$C:$C,'SCV Med OK'!C27) + COUNTIF('CR Med OK'!$C:$C,'SCV Med OK'!C27) + COUNTIF('CCZ Med OK'!$C:$C,'SCV Med OK'!C27) + COUNTIF('DRCA Med OK'!$C:$C,'SCV Med OK'!C27) + COUNTIF('SAMU Med OK'!$C:$C,'SCV Med OK'!C27) + COUNTIF('ESPS Med OK'!$C:$C,'SCV Med OK'!C27) + COUNTIF('LACEM Med OK'!$C:$C,'SCV Med OK'!C27)</f>
        <v>0</v>
      </c>
    </row>
    <row r="28" spans="1:15" ht="13.5" customHeight="1">
      <c r="A28" s="15" t="s">
        <v>17</v>
      </c>
      <c r="B28" s="61">
        <v>45664</v>
      </c>
      <c r="C28" s="104">
        <v>17294</v>
      </c>
      <c r="D28" s="61">
        <v>45664</v>
      </c>
      <c r="E28" s="61">
        <v>45687</v>
      </c>
      <c r="F28" s="42">
        <f t="shared" si="4"/>
        <v>24</v>
      </c>
      <c r="G28" s="60">
        <v>238</v>
      </c>
      <c r="H28" s="444">
        <v>1</v>
      </c>
      <c r="I28" s="40">
        <f t="shared" si="5"/>
        <v>190.4</v>
      </c>
      <c r="J28" s="52" t="s">
        <v>312</v>
      </c>
      <c r="K28" s="444">
        <v>73499</v>
      </c>
      <c r="O28" s="1">
        <f>COUNTIF('Sede Med Ok'!$C:$C,'SCV Med OK'!C28) + COUNTIF('Barra Med OK'!$C:$C,'SCV Med OK'!C28) + COUNTIF('Boca do Rio Med OK'!$C:$C,'SCV Med OK'!C28) + COUNTIF('Brotas Med OK'!$C:$C,'SCV Med OK'!C28) + COUNTIF('Cabula Med OK'!$C:$C,'SCV Med OK'!C28) + COUNTIF('Cajazeiras Med OK'!$C:$C,'SCV Med OK'!C28) + COUNTIF('CH Med OK'!$C:$C,'SCV Med OK'!C28) + COUNTIF('Itapagipe Med OK'!$C:$C,'SCV Med OK'!C28) + COUNTIF('Itapuã Med OK'!$C:$C,'SCV Med OK'!C28) + COUNTIF('Liberdade Med OK'!$C:$C,'SCV Med OK'!C28) + COUNTIF('Pau da Lima Med OK'!$C:$C,'SCV Med OK'!C28) + COUNTIF('Subúrbio Med OK'!$C:$C,'SCV Med OK'!C28) + COUNTIF('DVIS Med OK'!$C:$C,'SCV Med OK'!C28) + COUNTIF('CR Med OK'!$C:$C,'SCV Med OK'!C28) + COUNTIF('CCZ Med OK'!$C:$C,'SCV Med OK'!C28) + COUNTIF('DRCA Med OK'!$C:$C,'SCV Med OK'!C28) + COUNTIF('SAMU Med OK'!$C:$C,'SCV Med OK'!C28) + COUNTIF('ESPS Med OK'!$C:$C,'SCV Med OK'!C28) + COUNTIF('LACEM Med OK'!$C:$C,'SCV Med OK'!C28)</f>
        <v>0</v>
      </c>
    </row>
    <row r="29" spans="1:15" ht="13.5" customHeight="1">
      <c r="A29" s="15" t="s">
        <v>15</v>
      </c>
      <c r="B29" s="61">
        <v>45658</v>
      </c>
      <c r="C29" s="104">
        <v>16539</v>
      </c>
      <c r="D29" s="61">
        <v>45658</v>
      </c>
      <c r="E29" s="61">
        <v>45687</v>
      </c>
      <c r="F29" s="42">
        <f t="shared" si="4"/>
        <v>30</v>
      </c>
      <c r="G29" s="60">
        <v>260</v>
      </c>
      <c r="H29" s="429">
        <v>1</v>
      </c>
      <c r="I29" s="40">
        <f t="shared" si="5"/>
        <v>260</v>
      </c>
      <c r="J29" s="52" t="s">
        <v>1159</v>
      </c>
      <c r="K29" s="429">
        <v>72768</v>
      </c>
      <c r="O29" s="1">
        <f>COUNTIF('Sede Med Ok'!$C:$C,'SCV Med OK'!C29) + COUNTIF('Barra Med OK'!$C:$C,'SCV Med OK'!C29) + COUNTIF('Boca do Rio Med OK'!$C:$C,'SCV Med OK'!C29) + COUNTIF('Brotas Med OK'!$C:$C,'SCV Med OK'!C29) + COUNTIF('Cabula Med OK'!$C:$C,'SCV Med OK'!C29) + COUNTIF('Cajazeiras Med OK'!$C:$C,'SCV Med OK'!C29) + COUNTIF('CH Med OK'!$C:$C,'SCV Med OK'!C29) + COUNTIF('Itapagipe Med OK'!$C:$C,'SCV Med OK'!C29) + COUNTIF('Itapuã Med OK'!$C:$C,'SCV Med OK'!C29) + COUNTIF('Liberdade Med OK'!$C:$C,'SCV Med OK'!C29) + COUNTIF('Pau da Lima Med OK'!$C:$C,'SCV Med OK'!C29) + COUNTIF('Subúrbio Med OK'!$C:$C,'SCV Med OK'!C29) + COUNTIF('DVIS Med OK'!$C:$C,'SCV Med OK'!C29) + COUNTIF('CR Med OK'!$C:$C,'SCV Med OK'!C29) + COUNTIF('CCZ Med OK'!$C:$C,'SCV Med OK'!C29) + COUNTIF('DRCA Med OK'!$C:$C,'SCV Med OK'!C29) + COUNTIF('SAMU Med OK'!$C:$C,'SCV Med OK'!C29) + COUNTIF('ESPS Med OK'!$C:$C,'SCV Med OK'!C29) + COUNTIF('LACEM Med OK'!$C:$C,'SCV Med OK'!C29)</f>
        <v>0</v>
      </c>
    </row>
    <row r="30" spans="1:15" ht="13.5" customHeight="1">
      <c r="A30" s="15" t="s">
        <v>15</v>
      </c>
      <c r="B30" s="61">
        <v>45658</v>
      </c>
      <c r="C30" s="104">
        <v>16582</v>
      </c>
      <c r="D30" s="61">
        <v>45658</v>
      </c>
      <c r="E30" s="61">
        <v>45687</v>
      </c>
      <c r="F30" s="42">
        <f t="shared" si="4"/>
        <v>30</v>
      </c>
      <c r="G30" s="60">
        <v>260</v>
      </c>
      <c r="H30" s="429">
        <v>1</v>
      </c>
      <c r="I30" s="40">
        <f t="shared" si="5"/>
        <v>260</v>
      </c>
      <c r="J30" s="52" t="s">
        <v>1159</v>
      </c>
      <c r="K30" s="429">
        <v>72768</v>
      </c>
      <c r="O30" s="1">
        <f>COUNTIF('Sede Med Ok'!$C:$C,'SCV Med OK'!C30) + COUNTIF('Barra Med OK'!$C:$C,'SCV Med OK'!C30) + COUNTIF('Boca do Rio Med OK'!$C:$C,'SCV Med OK'!C30) + COUNTIF('Brotas Med OK'!$C:$C,'SCV Med OK'!C30) + COUNTIF('Cabula Med OK'!$C:$C,'SCV Med OK'!C30) + COUNTIF('Cajazeiras Med OK'!$C:$C,'SCV Med OK'!C30) + COUNTIF('CH Med OK'!$C:$C,'SCV Med OK'!C30) + COUNTIF('Itapagipe Med OK'!$C:$C,'SCV Med OK'!C30) + COUNTIF('Itapuã Med OK'!$C:$C,'SCV Med OK'!C30) + COUNTIF('Liberdade Med OK'!$C:$C,'SCV Med OK'!C30) + COUNTIF('Pau da Lima Med OK'!$C:$C,'SCV Med OK'!C30) + COUNTIF('Subúrbio Med OK'!$C:$C,'SCV Med OK'!C30) + COUNTIF('DVIS Med OK'!$C:$C,'SCV Med OK'!C30) + COUNTIF('CR Med OK'!$C:$C,'SCV Med OK'!C30) + COUNTIF('CCZ Med OK'!$C:$C,'SCV Med OK'!C30) + COUNTIF('DRCA Med OK'!$C:$C,'SCV Med OK'!C30) + COUNTIF('SAMU Med OK'!$C:$C,'SCV Med OK'!C30) + COUNTIF('ESPS Med OK'!$C:$C,'SCV Med OK'!C30) + COUNTIF('LACEM Med OK'!$C:$C,'SCV Med OK'!C30)</f>
        <v>0</v>
      </c>
    </row>
    <row r="31" spans="1:15" ht="13.5" customHeight="1">
      <c r="A31" s="15" t="s">
        <v>15</v>
      </c>
      <c r="B31" s="61">
        <v>45536</v>
      </c>
      <c r="C31" s="437">
        <v>11247</v>
      </c>
      <c r="D31" s="61">
        <v>45658</v>
      </c>
      <c r="E31" s="61">
        <v>45658</v>
      </c>
      <c r="F31" s="42">
        <f>(E31-D31)+1</f>
        <v>1</v>
      </c>
      <c r="G31" s="60">
        <v>260</v>
      </c>
      <c r="H31" s="14">
        <v>1</v>
      </c>
      <c r="I31" s="40">
        <f>G31/30*H31*F31</f>
        <v>8.6666666666666661</v>
      </c>
      <c r="J31" s="52" t="s">
        <v>835</v>
      </c>
      <c r="K31" s="14"/>
      <c r="O31" s="1">
        <f>COUNTIF('Sede Med Ok'!$C:$C,'SCV Med OK'!C31) + COUNTIF('Barra Med OK'!$C:$C,'SCV Med OK'!C31) + COUNTIF('Boca do Rio Med OK'!$C:$C,'SCV Med OK'!C31) + COUNTIF('Brotas Med OK'!$C:$C,'SCV Med OK'!C31) + COUNTIF('Cabula Med OK'!$C:$C,'SCV Med OK'!C31) + COUNTIF('Cajazeiras Med OK'!$C:$C,'SCV Med OK'!C31) + COUNTIF('CH Med OK'!$C:$C,'SCV Med OK'!C31) + COUNTIF('Itapagipe Med OK'!$C:$C,'SCV Med OK'!C31) + COUNTIF('Itapuã Med OK'!$C:$C,'SCV Med OK'!C31) + COUNTIF('Liberdade Med OK'!$C:$C,'SCV Med OK'!C31) + COUNTIF('Pau da Lima Med OK'!$C:$C,'SCV Med OK'!C31) + COUNTIF('Subúrbio Med OK'!$C:$C,'SCV Med OK'!C31) + COUNTIF('DVIS Med OK'!$C:$C,'SCV Med OK'!C31) + COUNTIF('CR Med OK'!$C:$C,'SCV Med OK'!C31) + COUNTIF('CCZ Med OK'!$C:$C,'SCV Med OK'!C31) + COUNTIF('DRCA Med OK'!$C:$C,'SCV Med OK'!C31) + COUNTIF('SAMU Med OK'!$C:$C,'SCV Med OK'!C31) + COUNTIF('ESPS Med OK'!$C:$C,'SCV Med OK'!C31) + COUNTIF('LACEM Med OK'!$C:$C,'SCV Med OK'!C31)</f>
        <v>0</v>
      </c>
    </row>
    <row r="32" spans="1:15" ht="13.5" customHeight="1">
      <c r="A32" s="15" t="s">
        <v>15</v>
      </c>
      <c r="B32" s="61">
        <v>45536</v>
      </c>
      <c r="C32" s="437">
        <v>11240</v>
      </c>
      <c r="D32" s="61">
        <v>45658</v>
      </c>
      <c r="E32" s="61">
        <v>45658</v>
      </c>
      <c r="F32" s="42">
        <f>(E32-D32)+1</f>
        <v>1</v>
      </c>
      <c r="G32" s="60">
        <v>260</v>
      </c>
      <c r="H32" s="14">
        <v>1</v>
      </c>
      <c r="I32" s="40">
        <f>G32/30*H32*F32</f>
        <v>8.6666666666666661</v>
      </c>
      <c r="J32" s="52" t="s">
        <v>835</v>
      </c>
      <c r="K32" s="14"/>
      <c r="M32" s="182"/>
      <c r="O32" s="1">
        <f>COUNTIF('Sede Med Ok'!$C:$C,'SCV Med OK'!C32) + COUNTIF('Barra Med OK'!$C:$C,'SCV Med OK'!C32) + COUNTIF('Boca do Rio Med OK'!$C:$C,'SCV Med OK'!C32) + COUNTIF('Brotas Med OK'!$C:$C,'SCV Med OK'!C32) + COUNTIF('Cabula Med OK'!$C:$C,'SCV Med OK'!C32) + COUNTIF('Cajazeiras Med OK'!$C:$C,'SCV Med OK'!C32) + COUNTIF('CH Med OK'!$C:$C,'SCV Med OK'!C32) + COUNTIF('Itapagipe Med OK'!$C:$C,'SCV Med OK'!C32) + COUNTIF('Itapuã Med OK'!$C:$C,'SCV Med OK'!C32) + COUNTIF('Liberdade Med OK'!$C:$C,'SCV Med OK'!C32) + COUNTIF('Pau da Lima Med OK'!$C:$C,'SCV Med OK'!C32) + COUNTIF('Subúrbio Med OK'!$C:$C,'SCV Med OK'!C32) + COUNTIF('DVIS Med OK'!$C:$C,'SCV Med OK'!C32) + COUNTIF('CR Med OK'!$C:$C,'SCV Med OK'!C32) + COUNTIF('CCZ Med OK'!$C:$C,'SCV Med OK'!C32) + COUNTIF('DRCA Med OK'!$C:$C,'SCV Med OK'!C32) + COUNTIF('SAMU Med OK'!$C:$C,'SCV Med OK'!C32) + COUNTIF('ESPS Med OK'!$C:$C,'SCV Med OK'!C32) + COUNTIF('LACEM Med OK'!$C:$C,'SCV Med OK'!C32)</f>
        <v>0</v>
      </c>
    </row>
    <row r="33" spans="1:15" ht="13.5" customHeight="1">
      <c r="A33" s="15" t="s">
        <v>9</v>
      </c>
      <c r="B33" s="61">
        <v>45664</v>
      </c>
      <c r="C33" s="104">
        <v>17138</v>
      </c>
      <c r="D33" s="61">
        <v>45664</v>
      </c>
      <c r="E33" s="61">
        <v>45687</v>
      </c>
      <c r="F33" s="42">
        <f>(E33-D33)+1</f>
        <v>24</v>
      </c>
      <c r="G33" s="60">
        <v>597</v>
      </c>
      <c r="H33" s="444">
        <v>1</v>
      </c>
      <c r="I33" s="40">
        <f>G33/30*H33*F33</f>
        <v>477.59999999999997</v>
      </c>
      <c r="J33" s="52" t="s">
        <v>1165</v>
      </c>
      <c r="K33" s="444">
        <v>73499</v>
      </c>
      <c r="M33" s="182"/>
      <c r="O33" s="1">
        <f>COUNTIF('Sede Med Ok'!$C:$C,'SCV Med OK'!C33) + COUNTIF('Barra Med OK'!$C:$C,'SCV Med OK'!C33) + COUNTIF('Boca do Rio Med OK'!$C:$C,'SCV Med OK'!C33) + COUNTIF('Brotas Med OK'!$C:$C,'SCV Med OK'!C33) + COUNTIF('Cabula Med OK'!$C:$C,'SCV Med OK'!C33) + COUNTIF('Cajazeiras Med OK'!$C:$C,'SCV Med OK'!C33) + COUNTIF('CH Med OK'!$C:$C,'SCV Med OK'!C33) + COUNTIF('Itapagipe Med OK'!$C:$C,'SCV Med OK'!C33) + COUNTIF('Itapuã Med OK'!$C:$C,'SCV Med OK'!C33) + COUNTIF('Liberdade Med OK'!$C:$C,'SCV Med OK'!C33) + COUNTIF('Pau da Lima Med OK'!$C:$C,'SCV Med OK'!C33) + COUNTIF('Subúrbio Med OK'!$C:$C,'SCV Med OK'!C33) + COUNTIF('DVIS Med OK'!$C:$C,'SCV Med OK'!C33) + COUNTIF('CR Med OK'!$C:$C,'SCV Med OK'!C33) + COUNTIF('CCZ Med OK'!$C:$C,'SCV Med OK'!C33) + COUNTIF('DRCA Med OK'!$C:$C,'SCV Med OK'!C33) + COUNTIF('SAMU Med OK'!$C:$C,'SCV Med OK'!C33) + COUNTIF('ESPS Med OK'!$C:$C,'SCV Med OK'!C33) + COUNTIF('LACEM Med OK'!$C:$C,'SCV Med OK'!C33)</f>
        <v>0</v>
      </c>
    </row>
    <row r="34" spans="1:15" ht="13.5" customHeight="1">
      <c r="A34" s="15"/>
      <c r="B34" s="61"/>
      <c r="C34" s="304"/>
      <c r="D34" s="61"/>
      <c r="E34" s="61"/>
      <c r="F34" s="42"/>
      <c r="G34" s="60"/>
      <c r="H34" s="14"/>
      <c r="I34" s="40">
        <f>G34/30*H34*F34</f>
        <v>0</v>
      </c>
      <c r="J34" s="64"/>
      <c r="K34" s="14"/>
      <c r="O34" s="1">
        <f>COUNTIF('Sede Med Ok'!$C:$C,'SCV Med OK'!C34) + COUNTIF('Barra Med OK'!$C:$C,'SCV Med OK'!C34) + COUNTIF('Boca do Rio Med OK'!$C:$C,'SCV Med OK'!C34) + COUNTIF('Brotas Med OK'!$C:$C,'SCV Med OK'!C34) + COUNTIF('Cabula Med OK'!$C:$C,'SCV Med OK'!C34) + COUNTIF('Cajazeiras Med OK'!$C:$C,'SCV Med OK'!C34) + COUNTIF('CH Med OK'!$C:$C,'SCV Med OK'!C34) + COUNTIF('Itapagipe Med OK'!$C:$C,'SCV Med OK'!C34) + COUNTIF('Itapuã Med OK'!$C:$C,'SCV Med OK'!C34) + COUNTIF('Liberdade Med OK'!$C:$C,'SCV Med OK'!C34) + COUNTIF('Pau da Lima Med OK'!$C:$C,'SCV Med OK'!C34) + COUNTIF('Subúrbio Med OK'!$C:$C,'SCV Med OK'!C34) + COUNTIF('DVIS Med OK'!$C:$C,'SCV Med OK'!C34) + COUNTIF('CR Med OK'!$C:$C,'SCV Med OK'!C34) + COUNTIF('CCZ Med OK'!$C:$C,'SCV Med OK'!C34) + COUNTIF('DRCA Med OK'!$C:$C,'SCV Med OK'!C34) + COUNTIF('SAMU Med OK'!$C:$C,'SCV Med OK'!C34) + COUNTIF('ESPS Med OK'!$C:$C,'SCV Med OK'!C34) + COUNTIF('LACEM Med OK'!$C:$C,'SCV Med OK'!C34)</f>
        <v>0</v>
      </c>
    </row>
    <row r="35" spans="1:15" ht="13.5" customHeight="1">
      <c r="A35" s="38" t="s">
        <v>834</v>
      </c>
      <c r="B35" s="10"/>
      <c r="C35" s="98"/>
      <c r="D35" s="36"/>
      <c r="E35" s="36"/>
      <c r="F35" s="37"/>
      <c r="G35" s="174"/>
      <c r="H35" s="11">
        <f>SUM(H21:H34)</f>
        <v>13</v>
      </c>
      <c r="I35" s="173">
        <f>SUM(I21:I34)</f>
        <v>2645.2666666666664</v>
      </c>
      <c r="J35" s="35"/>
      <c r="K35" s="107"/>
      <c r="O35" s="1">
        <f>COUNTIF('Sede Med Ok'!$C:$C,'SCV Med OK'!C35) + COUNTIF('Barra Med OK'!$C:$C,'SCV Med OK'!C35) + COUNTIF('Boca do Rio Med OK'!$C:$C,'SCV Med OK'!C35) + COUNTIF('Brotas Med OK'!$C:$C,'SCV Med OK'!C35) + COUNTIF('Cabula Med OK'!$C:$C,'SCV Med OK'!C35) + COUNTIF('Cajazeiras Med OK'!$C:$C,'SCV Med OK'!C35) + COUNTIF('CH Med OK'!$C:$C,'SCV Med OK'!C35) + COUNTIF('Itapagipe Med OK'!$C:$C,'SCV Med OK'!C35) + COUNTIF('Itapuã Med OK'!$C:$C,'SCV Med OK'!C35) + COUNTIF('Liberdade Med OK'!$C:$C,'SCV Med OK'!C35) + COUNTIF('Pau da Lima Med OK'!$C:$C,'SCV Med OK'!C35) + COUNTIF('Subúrbio Med OK'!$C:$C,'SCV Med OK'!C35) + COUNTIF('DVIS Med OK'!$C:$C,'SCV Med OK'!C35) + COUNTIF('CR Med OK'!$C:$C,'SCV Med OK'!C35) + COUNTIF('CCZ Med OK'!$C:$C,'SCV Med OK'!C35) + COUNTIF('DRCA Med OK'!$C:$C,'SCV Med OK'!C35) + COUNTIF('SAMU Med OK'!$C:$C,'SCV Med OK'!C35) + COUNTIF('ESPS Med OK'!$C:$C,'SCV Med OK'!C35) + COUNTIF('LACEM Med OK'!$C:$C,'SCV Med OK'!C35)</f>
        <v>0</v>
      </c>
    </row>
    <row r="36" spans="1:15" s="16" customFormat="1" ht="13.5" customHeight="1">
      <c r="B36" s="306"/>
      <c r="O36" s="1">
        <f>COUNTIF('Sede Med Ok'!$C:$C,'SCV Med OK'!C36) + COUNTIF('Barra Med OK'!$C:$C,'SCV Med OK'!C36) + COUNTIF('Boca do Rio Med OK'!$C:$C,'SCV Med OK'!C36) + COUNTIF('Brotas Med OK'!$C:$C,'SCV Med OK'!C36) + COUNTIF('Cabula Med OK'!$C:$C,'SCV Med OK'!C36) + COUNTIF('Cajazeiras Med OK'!$C:$C,'SCV Med OK'!C36) + COUNTIF('CH Med OK'!$C:$C,'SCV Med OK'!C36) + COUNTIF('Itapagipe Med OK'!$C:$C,'SCV Med OK'!C36) + COUNTIF('Itapuã Med OK'!$C:$C,'SCV Med OK'!C36) + COUNTIF('Liberdade Med OK'!$C:$C,'SCV Med OK'!C36) + COUNTIF('Pau da Lima Med OK'!$C:$C,'SCV Med OK'!C36) + COUNTIF('Subúrbio Med OK'!$C:$C,'SCV Med OK'!C36) + COUNTIF('DVIS Med OK'!$C:$C,'SCV Med OK'!C36) + COUNTIF('CR Med OK'!$C:$C,'SCV Med OK'!C36) + COUNTIF('CCZ Med OK'!$C:$C,'SCV Med OK'!C36) + COUNTIF('DRCA Med OK'!$C:$C,'SCV Med OK'!C36) + COUNTIF('SAMU Med OK'!$C:$C,'SCV Med OK'!C36) + COUNTIF('ESPS Med OK'!$C:$C,'SCV Med OK'!C36) + COUNTIF('LACEM Med OK'!$C:$C,'SCV Med OK'!C36)</f>
        <v>0</v>
      </c>
    </row>
    <row r="37" spans="1:15" ht="13.5" customHeight="1">
      <c r="A37" s="15" t="s">
        <v>18</v>
      </c>
      <c r="B37" s="61">
        <v>45512</v>
      </c>
      <c r="C37" s="14">
        <v>14461</v>
      </c>
      <c r="D37" s="61">
        <v>45658</v>
      </c>
      <c r="E37" s="61">
        <v>45687</v>
      </c>
      <c r="F37" s="42">
        <f t="shared" ref="F37:F46" si="6">(E37-D37)+1</f>
        <v>30</v>
      </c>
      <c r="G37" s="68">
        <v>235</v>
      </c>
      <c r="H37" s="14">
        <v>1</v>
      </c>
      <c r="I37" s="59">
        <f t="shared" ref="I37:I47" si="7">G37/30*H37*F37</f>
        <v>235</v>
      </c>
      <c r="J37" s="67" t="s">
        <v>149</v>
      </c>
      <c r="K37" s="14">
        <v>65477</v>
      </c>
      <c r="O37" s="1">
        <f>COUNTIF('Sede Med Ok'!$C:$C,'SCV Med OK'!C37) + COUNTIF('Barra Med OK'!$C:$C,'SCV Med OK'!C37) + COUNTIF('Boca do Rio Med OK'!$C:$C,'SCV Med OK'!C37) + COUNTIF('Brotas Med OK'!$C:$C,'SCV Med OK'!C37) + COUNTIF('Cabula Med OK'!$C:$C,'SCV Med OK'!C37) + COUNTIF('Cajazeiras Med OK'!$C:$C,'SCV Med OK'!C37) + COUNTIF('CH Med OK'!$C:$C,'SCV Med OK'!C37) + COUNTIF('Itapagipe Med OK'!$C:$C,'SCV Med OK'!C37) + COUNTIF('Itapuã Med OK'!$C:$C,'SCV Med OK'!C37) + COUNTIF('Liberdade Med OK'!$C:$C,'SCV Med OK'!C37) + COUNTIF('Pau da Lima Med OK'!$C:$C,'SCV Med OK'!C37) + COUNTIF('Subúrbio Med OK'!$C:$C,'SCV Med OK'!C37) + COUNTIF('DVIS Med OK'!$C:$C,'SCV Med OK'!C37) + COUNTIF('CR Med OK'!$C:$C,'SCV Med OK'!C37) + COUNTIF('CCZ Med OK'!$C:$C,'SCV Med OK'!C37) + COUNTIF('DRCA Med OK'!$C:$C,'SCV Med OK'!C37) + COUNTIF('SAMU Med OK'!$C:$C,'SCV Med OK'!C37) + COUNTIF('ESPS Med OK'!$C:$C,'SCV Med OK'!C37) + COUNTIF('LACEM Med OK'!$C:$C,'SCV Med OK'!C37)</f>
        <v>0</v>
      </c>
    </row>
    <row r="38" spans="1:15" ht="13.5" customHeight="1">
      <c r="A38" s="15" t="s">
        <v>18</v>
      </c>
      <c r="B38" s="61">
        <v>45512</v>
      </c>
      <c r="C38" s="14">
        <v>14462</v>
      </c>
      <c r="D38" s="61">
        <v>45658</v>
      </c>
      <c r="E38" s="61">
        <v>45687</v>
      </c>
      <c r="F38" s="42">
        <f t="shared" si="6"/>
        <v>30</v>
      </c>
      <c r="G38" s="68">
        <v>235</v>
      </c>
      <c r="H38" s="14">
        <v>1</v>
      </c>
      <c r="I38" s="59">
        <f t="shared" si="7"/>
        <v>235</v>
      </c>
      <c r="J38" s="67" t="s">
        <v>189</v>
      </c>
      <c r="K38" s="14">
        <v>65477</v>
      </c>
      <c r="O38" s="1">
        <f>COUNTIF('Sede Med Ok'!$C:$C,'SCV Med OK'!C38) + COUNTIF('Barra Med OK'!$C:$C,'SCV Med OK'!C38) + COUNTIF('Boca do Rio Med OK'!$C:$C,'SCV Med OK'!C38) + COUNTIF('Brotas Med OK'!$C:$C,'SCV Med OK'!C38) + COUNTIF('Cabula Med OK'!$C:$C,'SCV Med OK'!C38) + COUNTIF('Cajazeiras Med OK'!$C:$C,'SCV Med OK'!C38) + COUNTIF('CH Med OK'!$C:$C,'SCV Med OK'!C38) + COUNTIF('Itapagipe Med OK'!$C:$C,'SCV Med OK'!C38) + COUNTIF('Itapuã Med OK'!$C:$C,'SCV Med OK'!C38) + COUNTIF('Liberdade Med OK'!$C:$C,'SCV Med OK'!C38) + COUNTIF('Pau da Lima Med OK'!$C:$C,'SCV Med OK'!C38) + COUNTIF('Subúrbio Med OK'!$C:$C,'SCV Med OK'!C38) + COUNTIF('DVIS Med OK'!$C:$C,'SCV Med OK'!C38) + COUNTIF('CR Med OK'!$C:$C,'SCV Med OK'!C38) + COUNTIF('CCZ Med OK'!$C:$C,'SCV Med OK'!C38) + COUNTIF('DRCA Med OK'!$C:$C,'SCV Med OK'!C38) + COUNTIF('SAMU Med OK'!$C:$C,'SCV Med OK'!C38) + COUNTIF('ESPS Med OK'!$C:$C,'SCV Med OK'!C38) + COUNTIF('LACEM Med OK'!$C:$C,'SCV Med OK'!C38)</f>
        <v>0</v>
      </c>
    </row>
    <row r="39" spans="1:15" ht="13.5" customHeight="1">
      <c r="A39" s="15" t="s">
        <v>18</v>
      </c>
      <c r="B39" s="61">
        <v>45512</v>
      </c>
      <c r="C39" s="14">
        <v>14165</v>
      </c>
      <c r="D39" s="61">
        <v>45658</v>
      </c>
      <c r="E39" s="61">
        <v>45687</v>
      </c>
      <c r="F39" s="42">
        <f t="shared" si="6"/>
        <v>30</v>
      </c>
      <c r="G39" s="68">
        <v>235</v>
      </c>
      <c r="H39" s="14">
        <v>1</v>
      </c>
      <c r="I39" s="59">
        <f t="shared" si="7"/>
        <v>235</v>
      </c>
      <c r="J39" s="67" t="s">
        <v>195</v>
      </c>
      <c r="K39" s="14">
        <v>65477</v>
      </c>
      <c r="O39" s="1">
        <f>COUNTIF('Sede Med Ok'!$C:$C,'SCV Med OK'!C39) + COUNTIF('Barra Med OK'!$C:$C,'SCV Med OK'!C39) + COUNTIF('Boca do Rio Med OK'!$C:$C,'SCV Med OK'!C39) + COUNTIF('Brotas Med OK'!$C:$C,'SCV Med OK'!C39) + COUNTIF('Cabula Med OK'!$C:$C,'SCV Med OK'!C39) + COUNTIF('Cajazeiras Med OK'!$C:$C,'SCV Med OK'!C39) + COUNTIF('CH Med OK'!$C:$C,'SCV Med OK'!C39) + COUNTIF('Itapagipe Med OK'!$C:$C,'SCV Med OK'!C39) + COUNTIF('Itapuã Med OK'!$C:$C,'SCV Med OK'!C39) + COUNTIF('Liberdade Med OK'!$C:$C,'SCV Med OK'!C39) + COUNTIF('Pau da Lima Med OK'!$C:$C,'SCV Med OK'!C39) + COUNTIF('Subúrbio Med OK'!$C:$C,'SCV Med OK'!C39) + COUNTIF('DVIS Med OK'!$C:$C,'SCV Med OK'!C39) + COUNTIF('CR Med OK'!$C:$C,'SCV Med OK'!C39) + COUNTIF('CCZ Med OK'!$C:$C,'SCV Med OK'!C39) + COUNTIF('DRCA Med OK'!$C:$C,'SCV Med OK'!C39) + COUNTIF('SAMU Med OK'!$C:$C,'SCV Med OK'!C39) + COUNTIF('ESPS Med OK'!$C:$C,'SCV Med OK'!C39) + COUNTIF('LACEM Med OK'!$C:$C,'SCV Med OK'!C39)</f>
        <v>0</v>
      </c>
    </row>
    <row r="40" spans="1:15" ht="13.5" customHeight="1">
      <c r="A40" s="15" t="s">
        <v>18</v>
      </c>
      <c r="B40" s="61">
        <v>45512</v>
      </c>
      <c r="C40" s="14">
        <v>14166</v>
      </c>
      <c r="D40" s="61">
        <v>45658</v>
      </c>
      <c r="E40" s="61">
        <v>45687</v>
      </c>
      <c r="F40" s="42">
        <f t="shared" si="6"/>
        <v>30</v>
      </c>
      <c r="G40" s="68">
        <v>235</v>
      </c>
      <c r="H40" s="14">
        <v>1</v>
      </c>
      <c r="I40" s="59">
        <f t="shared" si="7"/>
        <v>235</v>
      </c>
      <c r="J40" s="307" t="s">
        <v>210</v>
      </c>
      <c r="K40" s="14">
        <v>65477</v>
      </c>
      <c r="O40" s="1">
        <f>COUNTIF('Sede Med Ok'!$C:$C,'SCV Med OK'!C40) + COUNTIF('Barra Med OK'!$C:$C,'SCV Med OK'!C40) + COUNTIF('Boca do Rio Med OK'!$C:$C,'SCV Med OK'!C40) + COUNTIF('Brotas Med OK'!$C:$C,'SCV Med OK'!C40) + COUNTIF('Cabula Med OK'!$C:$C,'SCV Med OK'!C40) + COUNTIF('Cajazeiras Med OK'!$C:$C,'SCV Med OK'!C40) + COUNTIF('CH Med OK'!$C:$C,'SCV Med OK'!C40) + COUNTIF('Itapagipe Med OK'!$C:$C,'SCV Med OK'!C40) + COUNTIF('Itapuã Med OK'!$C:$C,'SCV Med OK'!C40) + COUNTIF('Liberdade Med OK'!$C:$C,'SCV Med OK'!C40) + COUNTIF('Pau da Lima Med OK'!$C:$C,'SCV Med OK'!C40) + COUNTIF('Subúrbio Med OK'!$C:$C,'SCV Med OK'!C40) + COUNTIF('DVIS Med OK'!$C:$C,'SCV Med OK'!C40) + COUNTIF('CR Med OK'!$C:$C,'SCV Med OK'!C40) + COUNTIF('CCZ Med OK'!$C:$C,'SCV Med OK'!C40) + COUNTIF('DRCA Med OK'!$C:$C,'SCV Med OK'!C40) + COUNTIF('SAMU Med OK'!$C:$C,'SCV Med OK'!C40) + COUNTIF('ESPS Med OK'!$C:$C,'SCV Med OK'!C40) + COUNTIF('LACEM Med OK'!$C:$C,'SCV Med OK'!C40)</f>
        <v>0</v>
      </c>
    </row>
    <row r="41" spans="1:15" ht="13.5" customHeight="1">
      <c r="A41" s="15" t="s">
        <v>18</v>
      </c>
      <c r="B41" s="61">
        <v>45512</v>
      </c>
      <c r="C41" s="14">
        <v>14167</v>
      </c>
      <c r="D41" s="61">
        <v>45658</v>
      </c>
      <c r="E41" s="61">
        <v>45687</v>
      </c>
      <c r="F41" s="42">
        <f t="shared" si="6"/>
        <v>30</v>
      </c>
      <c r="G41" s="68">
        <v>235</v>
      </c>
      <c r="H41" s="14">
        <v>1</v>
      </c>
      <c r="I41" s="59">
        <f t="shared" si="7"/>
        <v>235</v>
      </c>
      <c r="J41" s="67" t="s">
        <v>833</v>
      </c>
      <c r="K41" s="14">
        <v>65479</v>
      </c>
      <c r="O41" s="1">
        <f>COUNTIF('Sede Med Ok'!$C:$C,'SCV Med OK'!C41) + COUNTIF('Barra Med OK'!$C:$C,'SCV Med OK'!C41) + COUNTIF('Boca do Rio Med OK'!$C:$C,'SCV Med OK'!C41) + COUNTIF('Brotas Med OK'!$C:$C,'SCV Med OK'!C41) + COUNTIF('Cabula Med OK'!$C:$C,'SCV Med OK'!C41) + COUNTIF('Cajazeiras Med OK'!$C:$C,'SCV Med OK'!C41) + COUNTIF('CH Med OK'!$C:$C,'SCV Med OK'!C41) + COUNTIF('Itapagipe Med OK'!$C:$C,'SCV Med OK'!C41) + COUNTIF('Itapuã Med OK'!$C:$C,'SCV Med OK'!C41) + COUNTIF('Liberdade Med OK'!$C:$C,'SCV Med OK'!C41) + COUNTIF('Pau da Lima Med OK'!$C:$C,'SCV Med OK'!C41) + COUNTIF('Subúrbio Med OK'!$C:$C,'SCV Med OK'!C41) + COUNTIF('DVIS Med OK'!$C:$C,'SCV Med OK'!C41) + COUNTIF('CR Med OK'!$C:$C,'SCV Med OK'!C41) + COUNTIF('CCZ Med OK'!$C:$C,'SCV Med OK'!C41) + COUNTIF('DRCA Med OK'!$C:$C,'SCV Med OK'!C41) + COUNTIF('SAMU Med OK'!$C:$C,'SCV Med OK'!C41) + COUNTIF('ESPS Med OK'!$C:$C,'SCV Med OK'!C41) + COUNTIF('LACEM Med OK'!$C:$C,'SCV Med OK'!C41)</f>
        <v>0</v>
      </c>
    </row>
    <row r="42" spans="1:15" ht="13.5" customHeight="1">
      <c r="A42" s="15" t="s">
        <v>17</v>
      </c>
      <c r="B42" s="61">
        <v>45512</v>
      </c>
      <c r="C42" s="14">
        <v>13657</v>
      </c>
      <c r="D42" s="61">
        <v>45658</v>
      </c>
      <c r="E42" s="61">
        <v>45687</v>
      </c>
      <c r="F42" s="42">
        <f t="shared" si="6"/>
        <v>30</v>
      </c>
      <c r="G42" s="68">
        <v>238</v>
      </c>
      <c r="H42" s="14">
        <v>1</v>
      </c>
      <c r="I42" s="59">
        <f t="shared" si="7"/>
        <v>238</v>
      </c>
      <c r="J42" s="67" t="s">
        <v>112</v>
      </c>
      <c r="K42" s="14">
        <v>65479</v>
      </c>
      <c r="O42" s="1">
        <f>COUNTIF('Sede Med Ok'!$C:$C,'SCV Med OK'!C42) + COUNTIF('Barra Med OK'!$C:$C,'SCV Med OK'!C42) + COUNTIF('Boca do Rio Med OK'!$C:$C,'SCV Med OK'!C42) + COUNTIF('Brotas Med OK'!$C:$C,'SCV Med OK'!C42) + COUNTIF('Cabula Med OK'!$C:$C,'SCV Med OK'!C42) + COUNTIF('Cajazeiras Med OK'!$C:$C,'SCV Med OK'!C42) + COUNTIF('CH Med OK'!$C:$C,'SCV Med OK'!C42) + COUNTIF('Itapagipe Med OK'!$C:$C,'SCV Med OK'!C42) + COUNTIF('Itapuã Med OK'!$C:$C,'SCV Med OK'!C42) + COUNTIF('Liberdade Med OK'!$C:$C,'SCV Med OK'!C42) + COUNTIF('Pau da Lima Med OK'!$C:$C,'SCV Med OK'!C42) + COUNTIF('Subúrbio Med OK'!$C:$C,'SCV Med OK'!C42) + COUNTIF('DVIS Med OK'!$C:$C,'SCV Med OK'!C42) + COUNTIF('CR Med OK'!$C:$C,'SCV Med OK'!C42) + COUNTIF('CCZ Med OK'!$C:$C,'SCV Med OK'!C42) + COUNTIF('DRCA Med OK'!$C:$C,'SCV Med OK'!C42) + COUNTIF('SAMU Med OK'!$C:$C,'SCV Med OK'!C42) + COUNTIF('ESPS Med OK'!$C:$C,'SCV Med OK'!C42) + COUNTIF('LACEM Med OK'!$C:$C,'SCV Med OK'!C42)</f>
        <v>0</v>
      </c>
    </row>
    <row r="43" spans="1:15" ht="13.5" customHeight="1">
      <c r="A43" s="15" t="s">
        <v>15</v>
      </c>
      <c r="B43" s="61">
        <v>45512</v>
      </c>
      <c r="C43" s="14">
        <v>13384</v>
      </c>
      <c r="D43" s="61">
        <v>45658</v>
      </c>
      <c r="E43" s="61">
        <v>45687</v>
      </c>
      <c r="F43" s="42">
        <f t="shared" si="6"/>
        <v>30</v>
      </c>
      <c r="G43" s="68">
        <v>260</v>
      </c>
      <c r="H43" s="14">
        <v>1</v>
      </c>
      <c r="I43" s="59">
        <f t="shared" si="7"/>
        <v>260</v>
      </c>
      <c r="J43" s="67" t="s">
        <v>832</v>
      </c>
      <c r="K43" s="14">
        <v>65477</v>
      </c>
      <c r="O43" s="1">
        <f>COUNTIF('Sede Med Ok'!$C:$C,'SCV Med OK'!C43) + COUNTIF('Barra Med OK'!$C:$C,'SCV Med OK'!C43) + COUNTIF('Boca do Rio Med OK'!$C:$C,'SCV Med OK'!C43) + COUNTIF('Brotas Med OK'!$C:$C,'SCV Med OK'!C43) + COUNTIF('Cabula Med OK'!$C:$C,'SCV Med OK'!C43) + COUNTIF('Cajazeiras Med OK'!$C:$C,'SCV Med OK'!C43) + COUNTIF('CH Med OK'!$C:$C,'SCV Med OK'!C43) + COUNTIF('Itapagipe Med OK'!$C:$C,'SCV Med OK'!C43) + COUNTIF('Itapuã Med OK'!$C:$C,'SCV Med OK'!C43) + COUNTIF('Liberdade Med OK'!$C:$C,'SCV Med OK'!C43) + COUNTIF('Pau da Lima Med OK'!$C:$C,'SCV Med OK'!C43) + COUNTIF('Subúrbio Med OK'!$C:$C,'SCV Med OK'!C43) + COUNTIF('DVIS Med OK'!$C:$C,'SCV Med OK'!C43) + COUNTIF('CR Med OK'!$C:$C,'SCV Med OK'!C43) + COUNTIF('CCZ Med OK'!$C:$C,'SCV Med OK'!C43) + COUNTIF('DRCA Med OK'!$C:$C,'SCV Med OK'!C43) + COUNTIF('SAMU Med OK'!$C:$C,'SCV Med OK'!C43) + COUNTIF('ESPS Med OK'!$C:$C,'SCV Med OK'!C43) + COUNTIF('LACEM Med OK'!$C:$C,'SCV Med OK'!C43)</f>
        <v>0</v>
      </c>
    </row>
    <row r="44" spans="1:15" ht="13.5" customHeight="1">
      <c r="A44" s="15" t="s">
        <v>15</v>
      </c>
      <c r="B44" s="61">
        <v>45512</v>
      </c>
      <c r="C44" s="14">
        <v>13375</v>
      </c>
      <c r="D44" s="61">
        <v>45658</v>
      </c>
      <c r="E44" s="61">
        <v>45687</v>
      </c>
      <c r="F44" s="42">
        <f t="shared" si="6"/>
        <v>30</v>
      </c>
      <c r="G44" s="68">
        <v>260</v>
      </c>
      <c r="H44" s="14">
        <v>1</v>
      </c>
      <c r="I44" s="59">
        <f t="shared" si="7"/>
        <v>260</v>
      </c>
      <c r="J44" s="67" t="s">
        <v>295</v>
      </c>
      <c r="K44" s="14">
        <v>65477</v>
      </c>
      <c r="O44" s="1">
        <f>COUNTIF('Sede Med Ok'!$C:$C,'SCV Med OK'!C44) + COUNTIF('Barra Med OK'!$C:$C,'SCV Med OK'!C44) + COUNTIF('Boca do Rio Med OK'!$C:$C,'SCV Med OK'!C44) + COUNTIF('Brotas Med OK'!$C:$C,'SCV Med OK'!C44) + COUNTIF('Cabula Med OK'!$C:$C,'SCV Med OK'!C44) + COUNTIF('Cajazeiras Med OK'!$C:$C,'SCV Med OK'!C44) + COUNTIF('CH Med OK'!$C:$C,'SCV Med OK'!C44) + COUNTIF('Itapagipe Med OK'!$C:$C,'SCV Med OK'!C44) + COUNTIF('Itapuã Med OK'!$C:$C,'SCV Med OK'!C44) + COUNTIF('Liberdade Med OK'!$C:$C,'SCV Med OK'!C44) + COUNTIF('Pau da Lima Med OK'!$C:$C,'SCV Med OK'!C44) + COUNTIF('Subúrbio Med OK'!$C:$C,'SCV Med OK'!C44) + COUNTIF('DVIS Med OK'!$C:$C,'SCV Med OK'!C44) + COUNTIF('CR Med OK'!$C:$C,'SCV Med OK'!C44) + COUNTIF('CCZ Med OK'!$C:$C,'SCV Med OK'!C44) + COUNTIF('DRCA Med OK'!$C:$C,'SCV Med OK'!C44) + COUNTIF('SAMU Med OK'!$C:$C,'SCV Med OK'!C44) + COUNTIF('ESPS Med OK'!$C:$C,'SCV Med OK'!C44) + COUNTIF('LACEM Med OK'!$C:$C,'SCV Med OK'!C44)</f>
        <v>0</v>
      </c>
    </row>
    <row r="45" spans="1:15" ht="13.5" customHeight="1">
      <c r="A45" s="15" t="s">
        <v>15</v>
      </c>
      <c r="B45" s="61">
        <v>45512</v>
      </c>
      <c r="C45" s="14">
        <v>13050</v>
      </c>
      <c r="D45" s="61">
        <v>45658</v>
      </c>
      <c r="E45" s="61">
        <v>45687</v>
      </c>
      <c r="F45" s="42">
        <f t="shared" si="6"/>
        <v>30</v>
      </c>
      <c r="G45" s="68">
        <v>260</v>
      </c>
      <c r="H45" s="14">
        <v>1</v>
      </c>
      <c r="I45" s="59">
        <f t="shared" si="7"/>
        <v>260</v>
      </c>
      <c r="J45" s="67" t="s">
        <v>831</v>
      </c>
      <c r="K45" s="14">
        <v>65479</v>
      </c>
      <c r="O45" s="1">
        <f>COUNTIF('Sede Med Ok'!$C:$C,'SCV Med OK'!C45) + COUNTIF('Barra Med OK'!$C:$C,'SCV Med OK'!C45) + COUNTIF('Boca do Rio Med OK'!$C:$C,'SCV Med OK'!C45) + COUNTIF('Brotas Med OK'!$C:$C,'SCV Med OK'!C45) + COUNTIF('Cabula Med OK'!$C:$C,'SCV Med OK'!C45) + COUNTIF('Cajazeiras Med OK'!$C:$C,'SCV Med OK'!C45) + COUNTIF('CH Med OK'!$C:$C,'SCV Med OK'!C45) + COUNTIF('Itapagipe Med OK'!$C:$C,'SCV Med OK'!C45) + COUNTIF('Itapuã Med OK'!$C:$C,'SCV Med OK'!C45) + COUNTIF('Liberdade Med OK'!$C:$C,'SCV Med OK'!C45) + COUNTIF('Pau da Lima Med OK'!$C:$C,'SCV Med OK'!C45) + COUNTIF('Subúrbio Med OK'!$C:$C,'SCV Med OK'!C45) + COUNTIF('DVIS Med OK'!$C:$C,'SCV Med OK'!C45) + COUNTIF('CR Med OK'!$C:$C,'SCV Med OK'!C45) + COUNTIF('CCZ Med OK'!$C:$C,'SCV Med OK'!C45) + COUNTIF('DRCA Med OK'!$C:$C,'SCV Med OK'!C45) + COUNTIF('SAMU Med OK'!$C:$C,'SCV Med OK'!C45) + COUNTIF('ESPS Med OK'!$C:$C,'SCV Med OK'!C45) + COUNTIF('LACEM Med OK'!$C:$C,'SCV Med OK'!C45)</f>
        <v>0</v>
      </c>
    </row>
    <row r="46" spans="1:15" ht="13.5" customHeight="1">
      <c r="A46" s="15" t="s">
        <v>15</v>
      </c>
      <c r="B46" s="61">
        <v>45512</v>
      </c>
      <c r="C46" s="14">
        <v>13374</v>
      </c>
      <c r="D46" s="61">
        <v>45658</v>
      </c>
      <c r="E46" s="61">
        <v>45687</v>
      </c>
      <c r="F46" s="42">
        <f t="shared" si="6"/>
        <v>30</v>
      </c>
      <c r="G46" s="68">
        <v>260</v>
      </c>
      <c r="H46" s="14">
        <v>1</v>
      </c>
      <c r="I46" s="59">
        <f t="shared" si="7"/>
        <v>260</v>
      </c>
      <c r="J46" s="67" t="s">
        <v>830</v>
      </c>
      <c r="K46" s="14">
        <v>654479</v>
      </c>
      <c r="O46" s="1">
        <f>COUNTIF('Sede Med Ok'!$C:$C,'SCV Med OK'!C46) + COUNTIF('Barra Med OK'!$C:$C,'SCV Med OK'!C46) + COUNTIF('Boca do Rio Med OK'!$C:$C,'SCV Med OK'!C46) + COUNTIF('Brotas Med OK'!$C:$C,'SCV Med OK'!C46) + COUNTIF('Cabula Med OK'!$C:$C,'SCV Med OK'!C46) + COUNTIF('Cajazeiras Med OK'!$C:$C,'SCV Med OK'!C46) + COUNTIF('CH Med OK'!$C:$C,'SCV Med OK'!C46) + COUNTIF('Itapagipe Med OK'!$C:$C,'SCV Med OK'!C46) + COUNTIF('Itapuã Med OK'!$C:$C,'SCV Med OK'!C46) + COUNTIF('Liberdade Med OK'!$C:$C,'SCV Med OK'!C46) + COUNTIF('Pau da Lima Med OK'!$C:$C,'SCV Med OK'!C46) + COUNTIF('Subúrbio Med OK'!$C:$C,'SCV Med OK'!C46) + COUNTIF('DVIS Med OK'!$C:$C,'SCV Med OK'!C46) + COUNTIF('CR Med OK'!$C:$C,'SCV Med OK'!C46) + COUNTIF('CCZ Med OK'!$C:$C,'SCV Med OK'!C46) + COUNTIF('DRCA Med OK'!$C:$C,'SCV Med OK'!C46) + COUNTIF('SAMU Med OK'!$C:$C,'SCV Med OK'!C46) + COUNTIF('ESPS Med OK'!$C:$C,'SCV Med OK'!C46) + COUNTIF('LACEM Med OK'!$C:$C,'SCV Med OK'!C46)</f>
        <v>0</v>
      </c>
    </row>
    <row r="47" spans="1:15" ht="13.5" customHeight="1">
      <c r="A47" s="15"/>
      <c r="B47" s="61"/>
      <c r="C47" s="14"/>
      <c r="D47" s="61"/>
      <c r="E47" s="61"/>
      <c r="F47" s="42"/>
      <c r="G47" s="65"/>
      <c r="H47" s="14"/>
      <c r="I47" s="59">
        <f t="shared" si="7"/>
        <v>0</v>
      </c>
      <c r="J47" s="64"/>
      <c r="K47" s="14"/>
      <c r="O47" s="1">
        <f>COUNTIF('Sede Med Ok'!$C:$C,'SCV Med OK'!C47) + COUNTIF('Barra Med OK'!$C:$C,'SCV Med OK'!C47) + COUNTIF('Boca do Rio Med OK'!$C:$C,'SCV Med OK'!C47) + COUNTIF('Brotas Med OK'!$C:$C,'SCV Med OK'!C47) + COUNTIF('Cabula Med OK'!$C:$C,'SCV Med OK'!C47) + COUNTIF('Cajazeiras Med OK'!$C:$C,'SCV Med OK'!C47) + COUNTIF('CH Med OK'!$C:$C,'SCV Med OK'!C47) + COUNTIF('Itapagipe Med OK'!$C:$C,'SCV Med OK'!C47) + COUNTIF('Itapuã Med OK'!$C:$C,'SCV Med OK'!C47) + COUNTIF('Liberdade Med OK'!$C:$C,'SCV Med OK'!C47) + COUNTIF('Pau da Lima Med OK'!$C:$C,'SCV Med OK'!C47) + COUNTIF('Subúrbio Med OK'!$C:$C,'SCV Med OK'!C47) + COUNTIF('DVIS Med OK'!$C:$C,'SCV Med OK'!C47) + COUNTIF('CR Med OK'!$C:$C,'SCV Med OK'!C47) + COUNTIF('CCZ Med OK'!$C:$C,'SCV Med OK'!C47) + COUNTIF('DRCA Med OK'!$C:$C,'SCV Med OK'!C47) + COUNTIF('SAMU Med OK'!$C:$C,'SCV Med OK'!C47) + COUNTIF('ESPS Med OK'!$C:$C,'SCV Med OK'!C47) + COUNTIF('LACEM Med OK'!$C:$C,'SCV Med OK'!C47)</f>
        <v>0</v>
      </c>
    </row>
    <row r="48" spans="1:15" ht="13.5" customHeight="1">
      <c r="A48" s="38" t="s">
        <v>829</v>
      </c>
      <c r="B48" s="99"/>
      <c r="C48" s="98"/>
      <c r="D48" s="36"/>
      <c r="E48" s="36"/>
      <c r="F48" s="37"/>
      <c r="G48" s="36"/>
      <c r="H48" s="11">
        <f>SUM(H37:H47)</f>
        <v>10</v>
      </c>
      <c r="I48" s="148">
        <f>SUM(I37:I47)</f>
        <v>2453</v>
      </c>
      <c r="J48" s="35"/>
      <c r="K48" s="107"/>
      <c r="O48" s="1">
        <f>COUNTIF('Sede Med Ok'!$C:$C,'SCV Med OK'!C48) + COUNTIF('Barra Med OK'!$C:$C,'SCV Med OK'!C48) + COUNTIF('Boca do Rio Med OK'!$C:$C,'SCV Med OK'!C48) + COUNTIF('Brotas Med OK'!$C:$C,'SCV Med OK'!C48) + COUNTIF('Cabula Med OK'!$C:$C,'SCV Med OK'!C48) + COUNTIF('Cajazeiras Med OK'!$C:$C,'SCV Med OK'!C48) + COUNTIF('CH Med OK'!$C:$C,'SCV Med OK'!C48) + COUNTIF('Itapagipe Med OK'!$C:$C,'SCV Med OK'!C48) + COUNTIF('Itapuã Med OK'!$C:$C,'SCV Med OK'!C48) + COUNTIF('Liberdade Med OK'!$C:$C,'SCV Med OK'!C48) + COUNTIF('Pau da Lima Med OK'!$C:$C,'SCV Med OK'!C48) + COUNTIF('Subúrbio Med OK'!$C:$C,'SCV Med OK'!C48) + COUNTIF('DVIS Med OK'!$C:$C,'SCV Med OK'!C48) + COUNTIF('CR Med OK'!$C:$C,'SCV Med OK'!C48) + COUNTIF('CCZ Med OK'!$C:$C,'SCV Med OK'!C48) + COUNTIF('DRCA Med OK'!$C:$C,'SCV Med OK'!C48) + COUNTIF('SAMU Med OK'!$C:$C,'SCV Med OK'!C48) + COUNTIF('ESPS Med OK'!$C:$C,'SCV Med OK'!C48) + COUNTIF('LACEM Med OK'!$C:$C,'SCV Med OK'!C48)</f>
        <v>0</v>
      </c>
    </row>
    <row r="49" spans="1:15" ht="13.5" customHeight="1">
      <c r="D49" s="20"/>
      <c r="E49" s="20"/>
      <c r="F49" s="19"/>
      <c r="G49" s="7"/>
      <c r="I49" s="7"/>
      <c r="J49" s="26"/>
      <c r="O49" s="1">
        <f>COUNTIF('Sede Med Ok'!$C:$C,'SCV Med OK'!C49) + COUNTIF('Barra Med OK'!$C:$C,'SCV Med OK'!C49) + COUNTIF('Boca do Rio Med OK'!$C:$C,'SCV Med OK'!C49) + COUNTIF('Brotas Med OK'!$C:$C,'SCV Med OK'!C49) + COUNTIF('Cabula Med OK'!$C:$C,'SCV Med OK'!C49) + COUNTIF('Cajazeiras Med OK'!$C:$C,'SCV Med OK'!C49) + COUNTIF('CH Med OK'!$C:$C,'SCV Med OK'!C49) + COUNTIF('Itapagipe Med OK'!$C:$C,'SCV Med OK'!C49) + COUNTIF('Itapuã Med OK'!$C:$C,'SCV Med OK'!C49) + COUNTIF('Liberdade Med OK'!$C:$C,'SCV Med OK'!C49) + COUNTIF('Pau da Lima Med OK'!$C:$C,'SCV Med OK'!C49) + COUNTIF('Subúrbio Med OK'!$C:$C,'SCV Med OK'!C49) + COUNTIF('DVIS Med OK'!$C:$C,'SCV Med OK'!C49) + COUNTIF('CR Med OK'!$C:$C,'SCV Med OK'!C49) + COUNTIF('CCZ Med OK'!$C:$C,'SCV Med OK'!C49) + COUNTIF('DRCA Med OK'!$C:$C,'SCV Med OK'!C49) + COUNTIF('SAMU Med OK'!$C:$C,'SCV Med OK'!C49) + COUNTIF('ESPS Med OK'!$C:$C,'SCV Med OK'!C49) + COUNTIF('LACEM Med OK'!$C:$C,'SCV Med OK'!C49)</f>
        <v>0</v>
      </c>
    </row>
    <row r="50" spans="1:15" ht="13.5" customHeight="1">
      <c r="A50" s="15" t="s">
        <v>18</v>
      </c>
      <c r="B50" s="61">
        <v>45672</v>
      </c>
      <c r="C50" s="104">
        <v>15727</v>
      </c>
      <c r="D50" s="61">
        <v>45672</v>
      </c>
      <c r="E50" s="61">
        <v>45687</v>
      </c>
      <c r="F50" s="42">
        <f>(E50-D50)+1</f>
        <v>16</v>
      </c>
      <c r="G50" s="68">
        <v>235</v>
      </c>
      <c r="H50" s="457">
        <v>1</v>
      </c>
      <c r="I50" s="275">
        <f>G50/30*H50*F50</f>
        <v>125.33333333333333</v>
      </c>
      <c r="J50" s="64" t="s">
        <v>219</v>
      </c>
      <c r="K50" s="457">
        <v>73801</v>
      </c>
      <c r="L50" s="1" t="s">
        <v>1067</v>
      </c>
      <c r="O50" s="1">
        <f>COUNTIF('Sede Med Ok'!$C:$C,'SCV Med OK'!C50) + COUNTIF('Barra Med OK'!$C:$C,'SCV Med OK'!C50) + COUNTIF('Boca do Rio Med OK'!$C:$C,'SCV Med OK'!C50) + COUNTIF('Brotas Med OK'!$C:$C,'SCV Med OK'!C50) + COUNTIF('Cabula Med OK'!$C:$C,'SCV Med OK'!C50) + COUNTIF('Cajazeiras Med OK'!$C:$C,'SCV Med OK'!C50) + COUNTIF('CH Med OK'!$C:$C,'SCV Med OK'!C50) + COUNTIF('Itapagipe Med OK'!$C:$C,'SCV Med OK'!C50) + COUNTIF('Itapuã Med OK'!$C:$C,'SCV Med OK'!C50) + COUNTIF('Liberdade Med OK'!$C:$C,'SCV Med OK'!C50) + COUNTIF('Pau da Lima Med OK'!$C:$C,'SCV Med OK'!C50) + COUNTIF('Subúrbio Med OK'!$C:$C,'SCV Med OK'!C50) + COUNTIF('DVIS Med OK'!$C:$C,'SCV Med OK'!C50) + COUNTIF('CR Med OK'!$C:$C,'SCV Med OK'!C50) + COUNTIF('CCZ Med OK'!$C:$C,'SCV Med OK'!C50) + COUNTIF('DRCA Med OK'!$C:$C,'SCV Med OK'!C50) + COUNTIF('SAMU Med OK'!$C:$C,'SCV Med OK'!C50) + COUNTIF('ESPS Med OK'!$C:$C,'SCV Med OK'!C50) + COUNTIF('LACEM Med OK'!$C:$C,'SCV Med OK'!C50)</f>
        <v>0</v>
      </c>
    </row>
    <row r="51" spans="1:15" ht="13.5" customHeight="1">
      <c r="A51" s="15" t="s">
        <v>18</v>
      </c>
      <c r="B51" s="61">
        <v>45536</v>
      </c>
      <c r="C51" s="14">
        <v>12560</v>
      </c>
      <c r="D51" s="61">
        <v>45658</v>
      </c>
      <c r="E51" s="61">
        <v>45687</v>
      </c>
      <c r="F51" s="42">
        <f>(E51-D51)+1</f>
        <v>30</v>
      </c>
      <c r="G51" s="60">
        <v>235</v>
      </c>
      <c r="H51" s="14">
        <v>1</v>
      </c>
      <c r="I51" s="275">
        <f>G51/30*H51*F51</f>
        <v>235</v>
      </c>
      <c r="J51" s="54" t="s">
        <v>220</v>
      </c>
      <c r="K51" s="14"/>
      <c r="O51" s="1">
        <f>COUNTIF('Sede Med Ok'!$C:$C,'SCV Med OK'!C51) + COUNTIF('Barra Med OK'!$C:$C,'SCV Med OK'!C51) + COUNTIF('Boca do Rio Med OK'!$C:$C,'SCV Med OK'!C51) + COUNTIF('Brotas Med OK'!$C:$C,'SCV Med OK'!C51) + COUNTIF('Cabula Med OK'!$C:$C,'SCV Med OK'!C51) + COUNTIF('Cajazeiras Med OK'!$C:$C,'SCV Med OK'!C51) + COUNTIF('CH Med OK'!$C:$C,'SCV Med OK'!C51) + COUNTIF('Itapagipe Med OK'!$C:$C,'SCV Med OK'!C51) + COUNTIF('Itapuã Med OK'!$C:$C,'SCV Med OK'!C51) + COUNTIF('Liberdade Med OK'!$C:$C,'SCV Med OK'!C51) + COUNTIF('Pau da Lima Med OK'!$C:$C,'SCV Med OK'!C51) + COUNTIF('Subúrbio Med OK'!$C:$C,'SCV Med OK'!C51) + COUNTIF('DVIS Med OK'!$C:$C,'SCV Med OK'!C51) + COUNTIF('CR Med OK'!$C:$C,'SCV Med OK'!C51) + COUNTIF('CCZ Med OK'!$C:$C,'SCV Med OK'!C51) + COUNTIF('DRCA Med OK'!$C:$C,'SCV Med OK'!C51) + COUNTIF('SAMU Med OK'!$C:$C,'SCV Med OK'!C51) + COUNTIF('ESPS Med OK'!$C:$C,'SCV Med OK'!C51) + COUNTIF('LACEM Med OK'!$C:$C,'SCV Med OK'!C51)</f>
        <v>0</v>
      </c>
    </row>
    <row r="52" spans="1:15" ht="13.5" customHeight="1">
      <c r="A52" s="15" t="s">
        <v>17</v>
      </c>
      <c r="B52" s="61">
        <v>45536</v>
      </c>
      <c r="C52" s="14">
        <v>12217</v>
      </c>
      <c r="D52" s="61">
        <v>45658</v>
      </c>
      <c r="E52" s="61">
        <v>45687</v>
      </c>
      <c r="F52" s="42">
        <f>(E52-D52)+1</f>
        <v>30</v>
      </c>
      <c r="G52" s="60">
        <v>238</v>
      </c>
      <c r="H52" s="14">
        <v>1</v>
      </c>
      <c r="I52" s="275">
        <f>G52/30*H52*F52</f>
        <v>238</v>
      </c>
      <c r="J52" s="54" t="s">
        <v>216</v>
      </c>
      <c r="K52" s="14"/>
      <c r="O52" s="1">
        <f>COUNTIF('Sede Med Ok'!$C:$C,'SCV Med OK'!C52) + COUNTIF('Barra Med OK'!$C:$C,'SCV Med OK'!C52) + COUNTIF('Boca do Rio Med OK'!$C:$C,'SCV Med OK'!C52) + COUNTIF('Brotas Med OK'!$C:$C,'SCV Med OK'!C52) + COUNTIF('Cabula Med OK'!$C:$C,'SCV Med OK'!C52) + COUNTIF('Cajazeiras Med OK'!$C:$C,'SCV Med OK'!C52) + COUNTIF('CH Med OK'!$C:$C,'SCV Med OK'!C52) + COUNTIF('Itapagipe Med OK'!$C:$C,'SCV Med OK'!C52) + COUNTIF('Itapuã Med OK'!$C:$C,'SCV Med OK'!C52) + COUNTIF('Liberdade Med OK'!$C:$C,'SCV Med OK'!C52) + COUNTIF('Pau da Lima Med OK'!$C:$C,'SCV Med OK'!C52) + COUNTIF('Subúrbio Med OK'!$C:$C,'SCV Med OK'!C52) + COUNTIF('DVIS Med OK'!$C:$C,'SCV Med OK'!C52) + COUNTIF('CR Med OK'!$C:$C,'SCV Med OK'!C52) + COUNTIF('CCZ Med OK'!$C:$C,'SCV Med OK'!C52) + COUNTIF('DRCA Med OK'!$C:$C,'SCV Med OK'!C52) + COUNTIF('SAMU Med OK'!$C:$C,'SCV Med OK'!C52) + COUNTIF('ESPS Med OK'!$C:$C,'SCV Med OK'!C52) + COUNTIF('LACEM Med OK'!$C:$C,'SCV Med OK'!C52)</f>
        <v>0</v>
      </c>
    </row>
    <row r="53" spans="1:15" ht="13.5" customHeight="1">
      <c r="A53" s="15"/>
      <c r="B53" s="61"/>
      <c r="C53" s="11"/>
      <c r="D53" s="61"/>
      <c r="E53" s="61"/>
      <c r="F53" s="42"/>
      <c r="G53" s="60"/>
      <c r="H53" s="14"/>
      <c r="I53" s="275">
        <f>G53/30*H53*F53</f>
        <v>0</v>
      </c>
      <c r="J53" s="64"/>
      <c r="K53" s="14"/>
      <c r="O53" s="1">
        <f>COUNTIF('Sede Med Ok'!$C:$C,'SCV Med OK'!C53) + COUNTIF('Barra Med OK'!$C:$C,'SCV Med OK'!C53) + COUNTIF('Boca do Rio Med OK'!$C:$C,'SCV Med OK'!C53) + COUNTIF('Brotas Med OK'!$C:$C,'SCV Med OK'!C53) + COUNTIF('Cabula Med OK'!$C:$C,'SCV Med OK'!C53) + COUNTIF('Cajazeiras Med OK'!$C:$C,'SCV Med OK'!C53) + COUNTIF('CH Med OK'!$C:$C,'SCV Med OK'!C53) + COUNTIF('Itapagipe Med OK'!$C:$C,'SCV Med OK'!C53) + COUNTIF('Itapuã Med OK'!$C:$C,'SCV Med OK'!C53) + COUNTIF('Liberdade Med OK'!$C:$C,'SCV Med OK'!C53) + COUNTIF('Pau da Lima Med OK'!$C:$C,'SCV Med OK'!C53) + COUNTIF('Subúrbio Med OK'!$C:$C,'SCV Med OK'!C53) + COUNTIF('DVIS Med OK'!$C:$C,'SCV Med OK'!C53) + COUNTIF('CR Med OK'!$C:$C,'SCV Med OK'!C53) + COUNTIF('CCZ Med OK'!$C:$C,'SCV Med OK'!C53) + COUNTIF('DRCA Med OK'!$C:$C,'SCV Med OK'!C53) + COUNTIF('SAMU Med OK'!$C:$C,'SCV Med OK'!C53) + COUNTIF('ESPS Med OK'!$C:$C,'SCV Med OK'!C53) + COUNTIF('LACEM Med OK'!$C:$C,'SCV Med OK'!C53)</f>
        <v>0</v>
      </c>
    </row>
    <row r="54" spans="1:15" ht="13.5" customHeight="1">
      <c r="A54" s="455" t="s">
        <v>1168</v>
      </c>
      <c r="B54" s="10"/>
      <c r="C54" s="10"/>
      <c r="D54" s="36"/>
      <c r="E54" s="36"/>
      <c r="F54" s="37"/>
      <c r="G54" s="174"/>
      <c r="H54" s="11">
        <f>SUM(H50:H53)</f>
        <v>3</v>
      </c>
      <c r="I54" s="173">
        <f>SUM(I50:I53)</f>
        <v>598.33333333333326</v>
      </c>
      <c r="J54" s="35"/>
      <c r="K54" s="107"/>
      <c r="O54" s="1">
        <f>COUNTIF('Sede Med Ok'!$C:$C,'SCV Med OK'!C54) + COUNTIF('Barra Med OK'!$C:$C,'SCV Med OK'!C54) + COUNTIF('Boca do Rio Med OK'!$C:$C,'SCV Med OK'!C54) + COUNTIF('Brotas Med OK'!$C:$C,'SCV Med OK'!C54) + COUNTIF('Cabula Med OK'!$C:$C,'SCV Med OK'!C54) + COUNTIF('Cajazeiras Med OK'!$C:$C,'SCV Med OK'!C54) + COUNTIF('CH Med OK'!$C:$C,'SCV Med OK'!C54) + COUNTIF('Itapagipe Med OK'!$C:$C,'SCV Med OK'!C54) + COUNTIF('Itapuã Med OK'!$C:$C,'SCV Med OK'!C54) + COUNTIF('Liberdade Med OK'!$C:$C,'SCV Med OK'!C54) + COUNTIF('Pau da Lima Med OK'!$C:$C,'SCV Med OK'!C54) + COUNTIF('Subúrbio Med OK'!$C:$C,'SCV Med OK'!C54) + COUNTIF('DVIS Med OK'!$C:$C,'SCV Med OK'!C54) + COUNTIF('CR Med OK'!$C:$C,'SCV Med OK'!C54) + COUNTIF('CCZ Med OK'!$C:$C,'SCV Med OK'!C54) + COUNTIF('DRCA Med OK'!$C:$C,'SCV Med OK'!C54) + COUNTIF('SAMU Med OK'!$C:$C,'SCV Med OK'!C54) + COUNTIF('ESPS Med OK'!$C:$C,'SCV Med OK'!C54) + COUNTIF('LACEM Med OK'!$C:$C,'SCV Med OK'!C54)</f>
        <v>0</v>
      </c>
    </row>
    <row r="55" spans="1:15" ht="13.5" customHeight="1">
      <c r="A55" s="29"/>
      <c r="B55" s="306"/>
      <c r="C55" s="16"/>
      <c r="F55" s="305"/>
      <c r="H55" s="16"/>
      <c r="I55" s="21"/>
      <c r="J55" s="26"/>
      <c r="O55" s="1">
        <f>COUNTIF('Sede Med Ok'!$C:$C,'SCV Med OK'!C55) + COUNTIF('Barra Med OK'!$C:$C,'SCV Med OK'!C55) + COUNTIF('Boca do Rio Med OK'!$C:$C,'SCV Med OK'!C55) + COUNTIF('Brotas Med OK'!$C:$C,'SCV Med OK'!C55) + COUNTIF('Cabula Med OK'!$C:$C,'SCV Med OK'!C55) + COUNTIF('Cajazeiras Med OK'!$C:$C,'SCV Med OK'!C55) + COUNTIF('CH Med OK'!$C:$C,'SCV Med OK'!C55) + COUNTIF('Itapagipe Med OK'!$C:$C,'SCV Med OK'!C55) + COUNTIF('Itapuã Med OK'!$C:$C,'SCV Med OK'!C55) + COUNTIF('Liberdade Med OK'!$C:$C,'SCV Med OK'!C55) + COUNTIF('Pau da Lima Med OK'!$C:$C,'SCV Med OK'!C55) + COUNTIF('Subúrbio Med OK'!$C:$C,'SCV Med OK'!C55) + COUNTIF('DVIS Med OK'!$C:$C,'SCV Med OK'!C55) + COUNTIF('CR Med OK'!$C:$C,'SCV Med OK'!C55) + COUNTIF('CCZ Med OK'!$C:$C,'SCV Med OK'!C55) + COUNTIF('DRCA Med OK'!$C:$C,'SCV Med OK'!C55) + COUNTIF('SAMU Med OK'!$C:$C,'SCV Med OK'!C55) + COUNTIF('ESPS Med OK'!$C:$C,'SCV Med OK'!C55) + COUNTIF('LACEM Med OK'!$C:$C,'SCV Med OK'!C55)</f>
        <v>0</v>
      </c>
    </row>
    <row r="56" spans="1:15" ht="13.5" customHeight="1">
      <c r="A56" s="15" t="s">
        <v>18</v>
      </c>
      <c r="B56" s="61">
        <v>45614</v>
      </c>
      <c r="C56" s="122">
        <v>15731</v>
      </c>
      <c r="D56" s="61">
        <v>45658</v>
      </c>
      <c r="E56" s="61">
        <v>45687</v>
      </c>
      <c r="F56" s="42">
        <f>(E56-D56)+1</f>
        <v>30</v>
      </c>
      <c r="G56" s="60">
        <v>235</v>
      </c>
      <c r="H56" s="14">
        <v>1</v>
      </c>
      <c r="I56" s="275">
        <f>G56/30*H56*F56</f>
        <v>235</v>
      </c>
      <c r="J56" s="64" t="s">
        <v>195</v>
      </c>
      <c r="K56" s="14">
        <v>71722</v>
      </c>
      <c r="L56" s="1" t="s">
        <v>1067</v>
      </c>
      <c r="O56" s="1">
        <f>COUNTIF('Sede Med Ok'!$C:$C,'SCV Med OK'!C56) + COUNTIF('Barra Med OK'!$C:$C,'SCV Med OK'!C56) + COUNTIF('Boca do Rio Med OK'!$C:$C,'SCV Med OK'!C56) + COUNTIF('Brotas Med OK'!$C:$C,'SCV Med OK'!C56) + COUNTIF('Cabula Med OK'!$C:$C,'SCV Med OK'!C56) + COUNTIF('Cajazeiras Med OK'!$C:$C,'SCV Med OK'!C56) + COUNTIF('CH Med OK'!$C:$C,'SCV Med OK'!C56) + COUNTIF('Itapagipe Med OK'!$C:$C,'SCV Med OK'!C56) + COUNTIF('Itapuã Med OK'!$C:$C,'SCV Med OK'!C56) + COUNTIF('Liberdade Med OK'!$C:$C,'SCV Med OK'!C56) + COUNTIF('Pau da Lima Med OK'!$C:$C,'SCV Med OK'!C56) + COUNTIF('Subúrbio Med OK'!$C:$C,'SCV Med OK'!C56) + COUNTIF('DVIS Med OK'!$C:$C,'SCV Med OK'!C56) + COUNTIF('CR Med OK'!$C:$C,'SCV Med OK'!C56) + COUNTIF('CCZ Med OK'!$C:$C,'SCV Med OK'!C56) + COUNTIF('DRCA Med OK'!$C:$C,'SCV Med OK'!C56) + COUNTIF('SAMU Med OK'!$C:$C,'SCV Med OK'!C56) + COUNTIF('ESPS Med OK'!$C:$C,'SCV Med OK'!C56) + COUNTIF('LACEM Med OK'!$C:$C,'SCV Med OK'!C56)</f>
        <v>0</v>
      </c>
    </row>
    <row r="57" spans="1:15" ht="13.5" customHeight="1">
      <c r="A57" s="15" t="s">
        <v>18</v>
      </c>
      <c r="B57" s="61">
        <v>45618</v>
      </c>
      <c r="C57" s="122">
        <v>15899</v>
      </c>
      <c r="D57" s="61">
        <v>45658</v>
      </c>
      <c r="E57" s="61">
        <v>45687</v>
      </c>
      <c r="F57" s="42">
        <f>(E57-D57)+1</f>
        <v>30</v>
      </c>
      <c r="G57" s="60">
        <v>235</v>
      </c>
      <c r="H57" s="14">
        <v>1</v>
      </c>
      <c r="I57" s="275">
        <f>G57/30*H57*F57</f>
        <v>235</v>
      </c>
      <c r="J57" s="64" t="s">
        <v>210</v>
      </c>
      <c r="K57" s="14">
        <v>71909</v>
      </c>
      <c r="L57" s="1" t="s">
        <v>1067</v>
      </c>
      <c r="O57" s="1">
        <f>COUNTIF('Sede Med Ok'!$C:$C,'SCV Med OK'!C57) + COUNTIF('Barra Med OK'!$C:$C,'SCV Med OK'!C57) + COUNTIF('Boca do Rio Med OK'!$C:$C,'SCV Med OK'!C57) + COUNTIF('Brotas Med OK'!$C:$C,'SCV Med OK'!C57) + COUNTIF('Cabula Med OK'!$C:$C,'SCV Med OK'!C57) + COUNTIF('Cajazeiras Med OK'!$C:$C,'SCV Med OK'!C57) + COUNTIF('CH Med OK'!$C:$C,'SCV Med OK'!C57) + COUNTIF('Itapagipe Med OK'!$C:$C,'SCV Med OK'!C57) + COUNTIF('Itapuã Med OK'!$C:$C,'SCV Med OK'!C57) + COUNTIF('Liberdade Med OK'!$C:$C,'SCV Med OK'!C57) + COUNTIF('Pau da Lima Med OK'!$C:$C,'SCV Med OK'!C57) + COUNTIF('Subúrbio Med OK'!$C:$C,'SCV Med OK'!C57) + COUNTIF('DVIS Med OK'!$C:$C,'SCV Med OK'!C57) + COUNTIF('CR Med OK'!$C:$C,'SCV Med OK'!C57) + COUNTIF('CCZ Med OK'!$C:$C,'SCV Med OK'!C57) + COUNTIF('DRCA Med OK'!$C:$C,'SCV Med OK'!C57) + COUNTIF('SAMU Med OK'!$C:$C,'SCV Med OK'!C57) + COUNTIF('ESPS Med OK'!$C:$C,'SCV Med OK'!C57) + COUNTIF('LACEM Med OK'!$C:$C,'SCV Med OK'!C57)</f>
        <v>0</v>
      </c>
    </row>
    <row r="58" spans="1:15" ht="13.5" customHeight="1">
      <c r="A58" s="15" t="s">
        <v>18</v>
      </c>
      <c r="B58" s="61">
        <v>45514</v>
      </c>
      <c r="C58" s="14">
        <v>14133</v>
      </c>
      <c r="D58" s="61">
        <v>45658</v>
      </c>
      <c r="E58" s="61">
        <v>45687</v>
      </c>
      <c r="F58" s="42">
        <f>(E58-D58)+1</f>
        <v>30</v>
      </c>
      <c r="G58" s="60">
        <v>235</v>
      </c>
      <c r="H58" s="14">
        <v>1</v>
      </c>
      <c r="I58" s="275">
        <f>G58/30*H58*F58</f>
        <v>235</v>
      </c>
      <c r="J58" s="64" t="s">
        <v>193</v>
      </c>
      <c r="K58" s="14">
        <v>66466</v>
      </c>
      <c r="O58" s="1">
        <f>COUNTIF('Sede Med Ok'!$C:$C,'SCV Med OK'!C58) + COUNTIF('Barra Med OK'!$C:$C,'SCV Med OK'!C58) + COUNTIF('Boca do Rio Med OK'!$C:$C,'SCV Med OK'!C58) + COUNTIF('Brotas Med OK'!$C:$C,'SCV Med OK'!C58) + COUNTIF('Cabula Med OK'!$C:$C,'SCV Med OK'!C58) + COUNTIF('Cajazeiras Med OK'!$C:$C,'SCV Med OK'!C58) + COUNTIF('CH Med OK'!$C:$C,'SCV Med OK'!C58) + COUNTIF('Itapagipe Med OK'!$C:$C,'SCV Med OK'!C58) + COUNTIF('Itapuã Med OK'!$C:$C,'SCV Med OK'!C58) + COUNTIF('Liberdade Med OK'!$C:$C,'SCV Med OK'!C58) + COUNTIF('Pau da Lima Med OK'!$C:$C,'SCV Med OK'!C58) + COUNTIF('Subúrbio Med OK'!$C:$C,'SCV Med OK'!C58) + COUNTIF('DVIS Med OK'!$C:$C,'SCV Med OK'!C58) + COUNTIF('CR Med OK'!$C:$C,'SCV Med OK'!C58) + COUNTIF('CCZ Med OK'!$C:$C,'SCV Med OK'!C58) + COUNTIF('DRCA Med OK'!$C:$C,'SCV Med OK'!C58) + COUNTIF('SAMU Med OK'!$C:$C,'SCV Med OK'!C58) + COUNTIF('ESPS Med OK'!$C:$C,'SCV Med OK'!C58) + COUNTIF('LACEM Med OK'!$C:$C,'SCV Med OK'!C58)</f>
        <v>0</v>
      </c>
    </row>
    <row r="59" spans="1:15" ht="13.5" customHeight="1">
      <c r="A59" s="15"/>
      <c r="B59" s="61"/>
      <c r="C59" s="11"/>
      <c r="D59" s="61"/>
      <c r="E59" s="61"/>
      <c r="F59" s="42"/>
      <c r="G59" s="60"/>
      <c r="H59" s="14"/>
      <c r="I59" s="275">
        <f>G59/30*H59*F59</f>
        <v>0</v>
      </c>
      <c r="J59" s="64"/>
      <c r="K59" s="14"/>
      <c r="O59" s="1">
        <f>COUNTIF('Sede Med Ok'!$C:$C,'SCV Med OK'!C59) + COUNTIF('Barra Med OK'!$C:$C,'SCV Med OK'!C59) + COUNTIF('Boca do Rio Med OK'!$C:$C,'SCV Med OK'!C59) + COUNTIF('Brotas Med OK'!$C:$C,'SCV Med OK'!C59) + COUNTIF('Cabula Med OK'!$C:$C,'SCV Med OK'!C59) + COUNTIF('Cajazeiras Med OK'!$C:$C,'SCV Med OK'!C59) + COUNTIF('CH Med OK'!$C:$C,'SCV Med OK'!C59) + COUNTIF('Itapagipe Med OK'!$C:$C,'SCV Med OK'!C59) + COUNTIF('Itapuã Med OK'!$C:$C,'SCV Med OK'!C59) + COUNTIF('Liberdade Med OK'!$C:$C,'SCV Med OK'!C59) + COUNTIF('Pau da Lima Med OK'!$C:$C,'SCV Med OK'!C59) + COUNTIF('Subúrbio Med OK'!$C:$C,'SCV Med OK'!C59) + COUNTIF('DVIS Med OK'!$C:$C,'SCV Med OK'!C59) + COUNTIF('CR Med OK'!$C:$C,'SCV Med OK'!C59) + COUNTIF('CCZ Med OK'!$C:$C,'SCV Med OK'!C59) + COUNTIF('DRCA Med OK'!$C:$C,'SCV Med OK'!C59) + COUNTIF('SAMU Med OK'!$C:$C,'SCV Med OK'!C59) + COUNTIF('ESPS Med OK'!$C:$C,'SCV Med OK'!C59) + COUNTIF('LACEM Med OK'!$C:$C,'SCV Med OK'!C59)</f>
        <v>0</v>
      </c>
    </row>
    <row r="60" spans="1:15" ht="13.5" customHeight="1">
      <c r="A60" s="455" t="s">
        <v>828</v>
      </c>
      <c r="B60" s="99"/>
      <c r="C60" s="10"/>
      <c r="D60" s="36"/>
      <c r="E60" s="36"/>
      <c r="F60" s="37"/>
      <c r="G60" s="174"/>
      <c r="H60" s="11">
        <f>SUM(H56:H59)</f>
        <v>3</v>
      </c>
      <c r="I60" s="173">
        <f>SUM(I56:I59)</f>
        <v>705</v>
      </c>
      <c r="J60" s="35"/>
      <c r="K60" s="107"/>
      <c r="O60" s="1">
        <f>COUNTIF('Sede Med Ok'!$C:$C,'SCV Med OK'!C60) + COUNTIF('Barra Med OK'!$C:$C,'SCV Med OK'!C60) + COUNTIF('Boca do Rio Med OK'!$C:$C,'SCV Med OK'!C60) + COUNTIF('Brotas Med OK'!$C:$C,'SCV Med OK'!C60) + COUNTIF('Cabula Med OK'!$C:$C,'SCV Med OK'!C60) + COUNTIF('Cajazeiras Med OK'!$C:$C,'SCV Med OK'!C60) + COUNTIF('CH Med OK'!$C:$C,'SCV Med OK'!C60) + COUNTIF('Itapagipe Med OK'!$C:$C,'SCV Med OK'!C60) + COUNTIF('Itapuã Med OK'!$C:$C,'SCV Med OK'!C60) + COUNTIF('Liberdade Med OK'!$C:$C,'SCV Med OK'!C60) + COUNTIF('Pau da Lima Med OK'!$C:$C,'SCV Med OK'!C60) + COUNTIF('Subúrbio Med OK'!$C:$C,'SCV Med OK'!C60) + COUNTIF('DVIS Med OK'!$C:$C,'SCV Med OK'!C60) + COUNTIF('CR Med OK'!$C:$C,'SCV Med OK'!C60) + COUNTIF('CCZ Med OK'!$C:$C,'SCV Med OK'!C60) + COUNTIF('DRCA Med OK'!$C:$C,'SCV Med OK'!C60) + COUNTIF('SAMU Med OK'!$C:$C,'SCV Med OK'!C60) + COUNTIF('ESPS Med OK'!$C:$C,'SCV Med OK'!C60) + COUNTIF('LACEM Med OK'!$C:$C,'SCV Med OK'!C60)</f>
        <v>0</v>
      </c>
    </row>
    <row r="61" spans="1:15" ht="13.5" customHeight="1">
      <c r="A61" s="548"/>
      <c r="B61" s="549"/>
      <c r="C61" s="549"/>
      <c r="D61" s="549"/>
      <c r="E61" s="549"/>
      <c r="F61" s="549"/>
      <c r="G61" s="549"/>
      <c r="H61" s="549"/>
      <c r="I61" s="549"/>
      <c r="J61" s="549"/>
      <c r="K61" s="549"/>
      <c r="O61" s="1">
        <f>COUNTIF('Sede Med Ok'!$C:$C,'SCV Med OK'!C61) + COUNTIF('Barra Med OK'!$C:$C,'SCV Med OK'!C61) + COUNTIF('Boca do Rio Med OK'!$C:$C,'SCV Med OK'!C61) + COUNTIF('Brotas Med OK'!$C:$C,'SCV Med OK'!C61) + COUNTIF('Cabula Med OK'!$C:$C,'SCV Med OK'!C61) + COUNTIF('Cajazeiras Med OK'!$C:$C,'SCV Med OK'!C61) + COUNTIF('CH Med OK'!$C:$C,'SCV Med OK'!C61) + COUNTIF('Itapagipe Med OK'!$C:$C,'SCV Med OK'!C61) + COUNTIF('Itapuã Med OK'!$C:$C,'SCV Med OK'!C61) + COUNTIF('Liberdade Med OK'!$C:$C,'SCV Med OK'!C61) + COUNTIF('Pau da Lima Med OK'!$C:$C,'SCV Med OK'!C61) + COUNTIF('Subúrbio Med OK'!$C:$C,'SCV Med OK'!C61) + COUNTIF('DVIS Med OK'!$C:$C,'SCV Med OK'!C61) + COUNTIF('CR Med OK'!$C:$C,'SCV Med OK'!C61) + COUNTIF('CCZ Med OK'!$C:$C,'SCV Med OK'!C61) + COUNTIF('DRCA Med OK'!$C:$C,'SCV Med OK'!C61) + COUNTIF('SAMU Med OK'!$C:$C,'SCV Med OK'!C61) + COUNTIF('ESPS Med OK'!$C:$C,'SCV Med OK'!C61) + COUNTIF('LACEM Med OK'!$C:$C,'SCV Med OK'!C61)</f>
        <v>0</v>
      </c>
    </row>
    <row r="62" spans="1:15" ht="13.5" customHeight="1">
      <c r="A62" s="15" t="s">
        <v>18</v>
      </c>
      <c r="B62" s="48">
        <v>45600</v>
      </c>
      <c r="C62" s="265">
        <v>15767</v>
      </c>
      <c r="D62" s="61">
        <v>45658</v>
      </c>
      <c r="E62" s="61">
        <v>45687</v>
      </c>
      <c r="F62" s="42">
        <f t="shared" ref="F62:F67" si="8">(E62-D62)+1</f>
        <v>30</v>
      </c>
      <c r="G62" s="60">
        <v>235</v>
      </c>
      <c r="H62" s="14">
        <v>1</v>
      </c>
      <c r="I62" s="275">
        <f t="shared" ref="I62:I67" si="9">G62/30*H62*F62</f>
        <v>235</v>
      </c>
      <c r="J62" s="64" t="s">
        <v>210</v>
      </c>
      <c r="K62" s="51">
        <v>62046</v>
      </c>
      <c r="L62" s="1" t="s">
        <v>1067</v>
      </c>
      <c r="O62" s="1">
        <f>COUNTIF('Sede Med Ok'!$C:$C,'SCV Med OK'!C62) + COUNTIF('Barra Med OK'!$C:$C,'SCV Med OK'!C62) + COUNTIF('Boca do Rio Med OK'!$C:$C,'SCV Med OK'!C62) + COUNTIF('Brotas Med OK'!$C:$C,'SCV Med OK'!C62) + COUNTIF('Cabula Med OK'!$C:$C,'SCV Med OK'!C62) + COUNTIF('Cajazeiras Med OK'!$C:$C,'SCV Med OK'!C62) + COUNTIF('CH Med OK'!$C:$C,'SCV Med OK'!C62) + COUNTIF('Itapagipe Med OK'!$C:$C,'SCV Med OK'!C62) + COUNTIF('Itapuã Med OK'!$C:$C,'SCV Med OK'!C62) + COUNTIF('Liberdade Med OK'!$C:$C,'SCV Med OK'!C62) + COUNTIF('Pau da Lima Med OK'!$C:$C,'SCV Med OK'!C62) + COUNTIF('Subúrbio Med OK'!$C:$C,'SCV Med OK'!C62) + COUNTIF('DVIS Med OK'!$C:$C,'SCV Med OK'!C62) + COUNTIF('CR Med OK'!$C:$C,'SCV Med OK'!C62) + COUNTIF('CCZ Med OK'!$C:$C,'SCV Med OK'!C62) + COUNTIF('DRCA Med OK'!$C:$C,'SCV Med OK'!C62) + COUNTIF('SAMU Med OK'!$C:$C,'SCV Med OK'!C62) + COUNTIF('ESPS Med OK'!$C:$C,'SCV Med OK'!C62) + COUNTIF('LACEM Med OK'!$C:$C,'SCV Med OK'!C62)</f>
        <v>0</v>
      </c>
    </row>
    <row r="63" spans="1:15" ht="13.5" customHeight="1">
      <c r="A63" s="15" t="s">
        <v>18</v>
      </c>
      <c r="B63" s="48">
        <v>45600</v>
      </c>
      <c r="C63" s="265">
        <v>15766</v>
      </c>
      <c r="D63" s="61">
        <v>45658</v>
      </c>
      <c r="E63" s="61">
        <v>45687</v>
      </c>
      <c r="F63" s="42">
        <f t="shared" si="8"/>
        <v>30</v>
      </c>
      <c r="G63" s="60">
        <v>235</v>
      </c>
      <c r="H63" s="14">
        <v>1</v>
      </c>
      <c r="I63" s="275">
        <f t="shared" si="9"/>
        <v>235</v>
      </c>
      <c r="J63" s="64" t="s">
        <v>217</v>
      </c>
      <c r="K63" s="51">
        <v>62046</v>
      </c>
      <c r="L63" s="1" t="s">
        <v>1067</v>
      </c>
      <c r="O63" s="1">
        <f>COUNTIF('Sede Med Ok'!$C:$C,'SCV Med OK'!C63) + COUNTIF('Barra Med OK'!$C:$C,'SCV Med OK'!C63) + COUNTIF('Boca do Rio Med OK'!$C:$C,'SCV Med OK'!C63) + COUNTIF('Brotas Med OK'!$C:$C,'SCV Med OK'!C63) + COUNTIF('Cabula Med OK'!$C:$C,'SCV Med OK'!C63) + COUNTIF('Cajazeiras Med OK'!$C:$C,'SCV Med OK'!C63) + COUNTIF('CH Med OK'!$C:$C,'SCV Med OK'!C63) + COUNTIF('Itapagipe Med OK'!$C:$C,'SCV Med OK'!C63) + COUNTIF('Itapuã Med OK'!$C:$C,'SCV Med OK'!C63) + COUNTIF('Liberdade Med OK'!$C:$C,'SCV Med OK'!C63) + COUNTIF('Pau da Lima Med OK'!$C:$C,'SCV Med OK'!C63) + COUNTIF('Subúrbio Med OK'!$C:$C,'SCV Med OK'!C63) + COUNTIF('DVIS Med OK'!$C:$C,'SCV Med OK'!C63) + COUNTIF('CR Med OK'!$C:$C,'SCV Med OK'!C63) + COUNTIF('CCZ Med OK'!$C:$C,'SCV Med OK'!C63) + COUNTIF('DRCA Med OK'!$C:$C,'SCV Med OK'!C63) + COUNTIF('SAMU Med OK'!$C:$C,'SCV Med OK'!C63) + COUNTIF('ESPS Med OK'!$C:$C,'SCV Med OK'!C63) + COUNTIF('LACEM Med OK'!$C:$C,'SCV Med OK'!C63)</f>
        <v>0</v>
      </c>
    </row>
    <row r="64" spans="1:15" ht="13.5" customHeight="1">
      <c r="A64" s="15" t="s">
        <v>18</v>
      </c>
      <c r="B64" s="48">
        <v>45600</v>
      </c>
      <c r="C64" s="265">
        <v>15808</v>
      </c>
      <c r="D64" s="61">
        <v>45658</v>
      </c>
      <c r="E64" s="61">
        <v>45687</v>
      </c>
      <c r="F64" s="42">
        <f t="shared" si="8"/>
        <v>30</v>
      </c>
      <c r="G64" s="60">
        <v>235</v>
      </c>
      <c r="H64" s="14">
        <v>1</v>
      </c>
      <c r="I64" s="275">
        <f t="shared" si="9"/>
        <v>235</v>
      </c>
      <c r="J64" s="64" t="s">
        <v>194</v>
      </c>
      <c r="K64" s="51">
        <v>62046</v>
      </c>
      <c r="L64" s="1" t="s">
        <v>1067</v>
      </c>
      <c r="O64" s="1">
        <f>COUNTIF('Sede Med Ok'!$C:$C,'SCV Med OK'!C64) + COUNTIF('Barra Med OK'!$C:$C,'SCV Med OK'!C64) + COUNTIF('Boca do Rio Med OK'!$C:$C,'SCV Med OK'!C64) + COUNTIF('Brotas Med OK'!$C:$C,'SCV Med OK'!C64) + COUNTIF('Cabula Med OK'!$C:$C,'SCV Med OK'!C64) + COUNTIF('Cajazeiras Med OK'!$C:$C,'SCV Med OK'!C64) + COUNTIF('CH Med OK'!$C:$C,'SCV Med OK'!C64) + COUNTIF('Itapagipe Med OK'!$C:$C,'SCV Med OK'!C64) + COUNTIF('Itapuã Med OK'!$C:$C,'SCV Med OK'!C64) + COUNTIF('Liberdade Med OK'!$C:$C,'SCV Med OK'!C64) + COUNTIF('Pau da Lima Med OK'!$C:$C,'SCV Med OK'!C64) + COUNTIF('Subúrbio Med OK'!$C:$C,'SCV Med OK'!C64) + COUNTIF('DVIS Med OK'!$C:$C,'SCV Med OK'!C64) + COUNTIF('CR Med OK'!$C:$C,'SCV Med OK'!C64) + COUNTIF('CCZ Med OK'!$C:$C,'SCV Med OK'!C64) + COUNTIF('DRCA Med OK'!$C:$C,'SCV Med OK'!C64) + COUNTIF('SAMU Med OK'!$C:$C,'SCV Med OK'!C64) + COUNTIF('ESPS Med OK'!$C:$C,'SCV Med OK'!C64) + COUNTIF('LACEM Med OK'!$C:$C,'SCV Med OK'!C64)</f>
        <v>0</v>
      </c>
    </row>
    <row r="65" spans="1:15" ht="13.5" customHeight="1">
      <c r="A65" s="15" t="s">
        <v>18</v>
      </c>
      <c r="B65" s="48">
        <v>45600</v>
      </c>
      <c r="C65" s="265">
        <v>15791</v>
      </c>
      <c r="D65" s="61">
        <v>45658</v>
      </c>
      <c r="E65" s="61">
        <v>45687</v>
      </c>
      <c r="F65" s="42">
        <f t="shared" si="8"/>
        <v>30</v>
      </c>
      <c r="G65" s="60">
        <v>235</v>
      </c>
      <c r="H65" s="14">
        <v>1</v>
      </c>
      <c r="I65" s="275">
        <f t="shared" si="9"/>
        <v>235</v>
      </c>
      <c r="J65" s="39" t="s">
        <v>182</v>
      </c>
      <c r="K65" s="51">
        <v>62046</v>
      </c>
      <c r="L65" s="1" t="s">
        <v>1067</v>
      </c>
      <c r="O65" s="1">
        <f>COUNTIF('Sede Med Ok'!$C:$C,'SCV Med OK'!C65) + COUNTIF('Barra Med OK'!$C:$C,'SCV Med OK'!C65) + COUNTIF('Boca do Rio Med OK'!$C:$C,'SCV Med OK'!C65) + COUNTIF('Brotas Med OK'!$C:$C,'SCV Med OK'!C65) + COUNTIF('Cabula Med OK'!$C:$C,'SCV Med OK'!C65) + COUNTIF('Cajazeiras Med OK'!$C:$C,'SCV Med OK'!C65) + COUNTIF('CH Med OK'!$C:$C,'SCV Med OK'!C65) + COUNTIF('Itapagipe Med OK'!$C:$C,'SCV Med OK'!C65) + COUNTIF('Itapuã Med OK'!$C:$C,'SCV Med OK'!C65) + COUNTIF('Liberdade Med OK'!$C:$C,'SCV Med OK'!C65) + COUNTIF('Pau da Lima Med OK'!$C:$C,'SCV Med OK'!C65) + COUNTIF('Subúrbio Med OK'!$C:$C,'SCV Med OK'!C65) + COUNTIF('DVIS Med OK'!$C:$C,'SCV Med OK'!C65) + COUNTIF('CR Med OK'!$C:$C,'SCV Med OK'!C65) + COUNTIF('CCZ Med OK'!$C:$C,'SCV Med OK'!C65) + COUNTIF('DRCA Med OK'!$C:$C,'SCV Med OK'!C65) + COUNTIF('SAMU Med OK'!$C:$C,'SCV Med OK'!C65) + COUNTIF('ESPS Med OK'!$C:$C,'SCV Med OK'!C65) + COUNTIF('LACEM Med OK'!$C:$C,'SCV Med OK'!C65)</f>
        <v>0</v>
      </c>
    </row>
    <row r="66" spans="1:15" ht="13.5" customHeight="1">
      <c r="A66" s="15" t="s">
        <v>18</v>
      </c>
      <c r="B66" s="48">
        <v>45600</v>
      </c>
      <c r="C66" s="265">
        <v>15840</v>
      </c>
      <c r="D66" s="61">
        <v>45658</v>
      </c>
      <c r="E66" s="61">
        <v>45687</v>
      </c>
      <c r="F66" s="42">
        <f t="shared" si="8"/>
        <v>30</v>
      </c>
      <c r="G66" s="60">
        <v>235</v>
      </c>
      <c r="H66" s="14">
        <v>1</v>
      </c>
      <c r="I66" s="275">
        <f t="shared" si="9"/>
        <v>235</v>
      </c>
      <c r="J66" s="39" t="s">
        <v>219</v>
      </c>
      <c r="K66" s="51">
        <v>62046</v>
      </c>
      <c r="L66" s="1" t="s">
        <v>1067</v>
      </c>
      <c r="O66" s="1">
        <f>COUNTIF('Sede Med Ok'!$C:$C,'SCV Med OK'!C66) + COUNTIF('Barra Med OK'!$C:$C,'SCV Med OK'!C66) + COUNTIF('Boca do Rio Med OK'!$C:$C,'SCV Med OK'!C66) + COUNTIF('Brotas Med OK'!$C:$C,'SCV Med OK'!C66) + COUNTIF('Cabula Med OK'!$C:$C,'SCV Med OK'!C66) + COUNTIF('Cajazeiras Med OK'!$C:$C,'SCV Med OK'!C66) + COUNTIF('CH Med OK'!$C:$C,'SCV Med OK'!C66) + COUNTIF('Itapagipe Med OK'!$C:$C,'SCV Med OK'!C66) + COUNTIF('Itapuã Med OK'!$C:$C,'SCV Med OK'!C66) + COUNTIF('Liberdade Med OK'!$C:$C,'SCV Med OK'!C66) + COUNTIF('Pau da Lima Med OK'!$C:$C,'SCV Med OK'!C66) + COUNTIF('Subúrbio Med OK'!$C:$C,'SCV Med OK'!C66) + COUNTIF('DVIS Med OK'!$C:$C,'SCV Med OK'!C66) + COUNTIF('CR Med OK'!$C:$C,'SCV Med OK'!C66) + COUNTIF('CCZ Med OK'!$C:$C,'SCV Med OK'!C66) + COUNTIF('DRCA Med OK'!$C:$C,'SCV Med OK'!C66) + COUNTIF('SAMU Med OK'!$C:$C,'SCV Med OK'!C66) + COUNTIF('ESPS Med OK'!$C:$C,'SCV Med OK'!C66) + COUNTIF('LACEM Med OK'!$C:$C,'SCV Med OK'!C66)</f>
        <v>0</v>
      </c>
    </row>
    <row r="67" spans="1:15" ht="13.5" customHeight="1">
      <c r="A67" s="15" t="s">
        <v>18</v>
      </c>
      <c r="B67" s="48">
        <v>45600</v>
      </c>
      <c r="C67" s="265">
        <v>15823</v>
      </c>
      <c r="D67" s="61">
        <v>45658</v>
      </c>
      <c r="E67" s="61">
        <v>45687</v>
      </c>
      <c r="F67" s="42">
        <f t="shared" si="8"/>
        <v>30</v>
      </c>
      <c r="G67" s="60">
        <v>235</v>
      </c>
      <c r="H67" s="14">
        <v>1</v>
      </c>
      <c r="I67" s="275">
        <f t="shared" si="9"/>
        <v>235</v>
      </c>
      <c r="J67" s="39" t="s">
        <v>216</v>
      </c>
      <c r="K67" s="51">
        <v>62046</v>
      </c>
      <c r="L67" s="1" t="s">
        <v>1067</v>
      </c>
      <c r="O67" s="1">
        <f>COUNTIF('Sede Med Ok'!$C:$C,'SCV Med OK'!C67) + COUNTIF('Barra Med OK'!$C:$C,'SCV Med OK'!C67) + COUNTIF('Boca do Rio Med OK'!$C:$C,'SCV Med OK'!C67) + COUNTIF('Brotas Med OK'!$C:$C,'SCV Med OK'!C67) + COUNTIF('Cabula Med OK'!$C:$C,'SCV Med OK'!C67) + COUNTIF('Cajazeiras Med OK'!$C:$C,'SCV Med OK'!C67) + COUNTIF('CH Med OK'!$C:$C,'SCV Med OK'!C67) + COUNTIF('Itapagipe Med OK'!$C:$C,'SCV Med OK'!C67) + COUNTIF('Itapuã Med OK'!$C:$C,'SCV Med OK'!C67) + COUNTIF('Liberdade Med OK'!$C:$C,'SCV Med OK'!C67) + COUNTIF('Pau da Lima Med OK'!$C:$C,'SCV Med OK'!C67) + COUNTIF('Subúrbio Med OK'!$C:$C,'SCV Med OK'!C67) + COUNTIF('DVIS Med OK'!$C:$C,'SCV Med OK'!C67) + COUNTIF('CR Med OK'!$C:$C,'SCV Med OK'!C67) + COUNTIF('CCZ Med OK'!$C:$C,'SCV Med OK'!C67) + COUNTIF('DRCA Med OK'!$C:$C,'SCV Med OK'!C67) + COUNTIF('SAMU Med OK'!$C:$C,'SCV Med OK'!C67) + COUNTIF('ESPS Med OK'!$C:$C,'SCV Med OK'!C67) + COUNTIF('LACEM Med OK'!$C:$C,'SCV Med OK'!C67)</f>
        <v>0</v>
      </c>
    </row>
    <row r="68" spans="1:15" ht="13.5" customHeight="1">
      <c r="A68" s="15" t="s">
        <v>18</v>
      </c>
      <c r="B68" s="61">
        <v>45536</v>
      </c>
      <c r="C68" s="14">
        <v>15643</v>
      </c>
      <c r="D68" s="61">
        <v>45658</v>
      </c>
      <c r="E68" s="61">
        <v>45687</v>
      </c>
      <c r="F68" s="42">
        <f>(E68-D68)+1</f>
        <v>30</v>
      </c>
      <c r="G68" s="60">
        <v>235</v>
      </c>
      <c r="H68" s="14">
        <v>1</v>
      </c>
      <c r="I68" s="275">
        <f>G68/30*H68*F68</f>
        <v>235</v>
      </c>
      <c r="J68" s="54" t="s">
        <v>112</v>
      </c>
      <c r="K68" s="14">
        <v>68777</v>
      </c>
      <c r="O68" s="1">
        <f>COUNTIF('Sede Med Ok'!$C:$C,'SCV Med OK'!C68) + COUNTIF('Barra Med OK'!$C:$C,'SCV Med OK'!C68) + COUNTIF('Boca do Rio Med OK'!$C:$C,'SCV Med OK'!C68) + COUNTIF('Brotas Med OK'!$C:$C,'SCV Med OK'!C68) + COUNTIF('Cabula Med OK'!$C:$C,'SCV Med OK'!C68) + COUNTIF('Cajazeiras Med OK'!$C:$C,'SCV Med OK'!C68) + COUNTIF('CH Med OK'!$C:$C,'SCV Med OK'!C68) + COUNTIF('Itapagipe Med OK'!$C:$C,'SCV Med OK'!C68) + COUNTIF('Itapuã Med OK'!$C:$C,'SCV Med OK'!C68) + COUNTIF('Liberdade Med OK'!$C:$C,'SCV Med OK'!C68) + COUNTIF('Pau da Lima Med OK'!$C:$C,'SCV Med OK'!C68) + COUNTIF('Subúrbio Med OK'!$C:$C,'SCV Med OK'!C68) + COUNTIF('DVIS Med OK'!$C:$C,'SCV Med OK'!C68) + COUNTIF('CR Med OK'!$C:$C,'SCV Med OK'!C68) + COUNTIF('CCZ Med OK'!$C:$C,'SCV Med OK'!C68) + COUNTIF('DRCA Med OK'!$C:$C,'SCV Med OK'!C68) + COUNTIF('SAMU Med OK'!$C:$C,'SCV Med OK'!C68) + COUNTIF('ESPS Med OK'!$C:$C,'SCV Med OK'!C68) + COUNTIF('LACEM Med OK'!$C:$C,'SCV Med OK'!C68)</f>
        <v>0</v>
      </c>
    </row>
    <row r="69" spans="1:15" ht="13.5" customHeight="1">
      <c r="A69" s="15"/>
      <c r="B69" s="61"/>
      <c r="C69" s="304"/>
      <c r="D69" s="61"/>
      <c r="E69" s="61"/>
      <c r="F69" s="42"/>
      <c r="G69" s="60"/>
      <c r="H69" s="14"/>
      <c r="I69" s="40">
        <f>G69/30*H69*F69</f>
        <v>0</v>
      </c>
      <c r="J69" s="64"/>
      <c r="K69" s="14"/>
      <c r="O69" s="1">
        <f>COUNTIF('Sede Med Ok'!$C:$C,'SCV Med OK'!C69) + COUNTIF('Barra Med OK'!$C:$C,'SCV Med OK'!C69) + COUNTIF('Boca do Rio Med OK'!$C:$C,'SCV Med OK'!C69) + COUNTIF('Brotas Med OK'!$C:$C,'SCV Med OK'!C69) + COUNTIF('Cabula Med OK'!$C:$C,'SCV Med OK'!C69) + COUNTIF('Cajazeiras Med OK'!$C:$C,'SCV Med OK'!C69) + COUNTIF('CH Med OK'!$C:$C,'SCV Med OK'!C69) + COUNTIF('Itapagipe Med OK'!$C:$C,'SCV Med OK'!C69) + COUNTIF('Itapuã Med OK'!$C:$C,'SCV Med OK'!C69) + COUNTIF('Liberdade Med OK'!$C:$C,'SCV Med OK'!C69) + COUNTIF('Pau da Lima Med OK'!$C:$C,'SCV Med OK'!C69) + COUNTIF('Subúrbio Med OK'!$C:$C,'SCV Med OK'!C69) + COUNTIF('DVIS Med OK'!$C:$C,'SCV Med OK'!C69) + COUNTIF('CR Med OK'!$C:$C,'SCV Med OK'!C69) + COUNTIF('CCZ Med OK'!$C:$C,'SCV Med OK'!C69) + COUNTIF('DRCA Med OK'!$C:$C,'SCV Med OK'!C69) + COUNTIF('SAMU Med OK'!$C:$C,'SCV Med OK'!C69) + COUNTIF('ESPS Med OK'!$C:$C,'SCV Med OK'!C69) + COUNTIF('LACEM Med OK'!$C:$C,'SCV Med OK'!C69)</f>
        <v>0</v>
      </c>
    </row>
    <row r="70" spans="1:15" ht="13.5" customHeight="1">
      <c r="A70" s="38" t="s">
        <v>827</v>
      </c>
      <c r="B70" s="10"/>
      <c r="C70" s="98"/>
      <c r="D70" s="36"/>
      <c r="E70" s="36"/>
      <c r="F70" s="37"/>
      <c r="G70" s="174"/>
      <c r="H70" s="11">
        <f>SUM(H62:H69)</f>
        <v>7</v>
      </c>
      <c r="I70" s="173">
        <f>SUM(I62:I69)</f>
        <v>1645</v>
      </c>
      <c r="J70" s="35"/>
      <c r="K70" s="107"/>
      <c r="O70" s="1">
        <f>COUNTIF('Sede Med Ok'!$C:$C,'SCV Med OK'!C70) + COUNTIF('Barra Med OK'!$C:$C,'SCV Med OK'!C70) + COUNTIF('Boca do Rio Med OK'!$C:$C,'SCV Med OK'!C70) + COUNTIF('Brotas Med OK'!$C:$C,'SCV Med OK'!C70) + COUNTIF('Cabula Med OK'!$C:$C,'SCV Med OK'!C70) + COUNTIF('Cajazeiras Med OK'!$C:$C,'SCV Med OK'!C70) + COUNTIF('CH Med OK'!$C:$C,'SCV Med OK'!C70) + COUNTIF('Itapagipe Med OK'!$C:$C,'SCV Med OK'!C70) + COUNTIF('Itapuã Med OK'!$C:$C,'SCV Med OK'!C70) + COUNTIF('Liberdade Med OK'!$C:$C,'SCV Med OK'!C70) + COUNTIF('Pau da Lima Med OK'!$C:$C,'SCV Med OK'!C70) + COUNTIF('Subúrbio Med OK'!$C:$C,'SCV Med OK'!C70) + COUNTIF('DVIS Med OK'!$C:$C,'SCV Med OK'!C70) + COUNTIF('CR Med OK'!$C:$C,'SCV Med OK'!C70) + COUNTIF('CCZ Med OK'!$C:$C,'SCV Med OK'!C70) + COUNTIF('DRCA Med OK'!$C:$C,'SCV Med OK'!C70) + COUNTIF('SAMU Med OK'!$C:$C,'SCV Med OK'!C70) + COUNTIF('ESPS Med OK'!$C:$C,'SCV Med OK'!C70) + COUNTIF('LACEM Med OK'!$C:$C,'SCV Med OK'!C70)</f>
        <v>0</v>
      </c>
    </row>
    <row r="71" spans="1:15" s="89" customFormat="1" ht="13.5" customHeight="1">
      <c r="A71" s="539"/>
      <c r="B71" s="551"/>
      <c r="C71" s="551"/>
      <c r="D71" s="551"/>
      <c r="E71" s="551"/>
      <c r="F71" s="551"/>
      <c r="G71" s="551"/>
      <c r="H71" s="551"/>
      <c r="I71" s="551"/>
      <c r="J71" s="551"/>
      <c r="K71" s="551"/>
      <c r="L71" s="18"/>
      <c r="M71" s="18"/>
      <c r="N71" s="18"/>
      <c r="O71" s="1">
        <f>COUNTIF('Sede Med Ok'!$C:$C,'SCV Med OK'!C71) + COUNTIF('Barra Med OK'!$C:$C,'SCV Med OK'!C71) + COUNTIF('Boca do Rio Med OK'!$C:$C,'SCV Med OK'!C71) + COUNTIF('Brotas Med OK'!$C:$C,'SCV Med OK'!C71) + COUNTIF('Cabula Med OK'!$C:$C,'SCV Med OK'!C71) + COUNTIF('Cajazeiras Med OK'!$C:$C,'SCV Med OK'!C71) + COUNTIF('CH Med OK'!$C:$C,'SCV Med OK'!C71) + COUNTIF('Itapagipe Med OK'!$C:$C,'SCV Med OK'!C71) + COUNTIF('Itapuã Med OK'!$C:$C,'SCV Med OK'!C71) + COUNTIF('Liberdade Med OK'!$C:$C,'SCV Med OK'!C71) + COUNTIF('Pau da Lima Med OK'!$C:$C,'SCV Med OK'!C71) + COUNTIF('Subúrbio Med OK'!$C:$C,'SCV Med OK'!C71) + COUNTIF('DVIS Med OK'!$C:$C,'SCV Med OK'!C71) + COUNTIF('CR Med OK'!$C:$C,'SCV Med OK'!C71) + COUNTIF('CCZ Med OK'!$C:$C,'SCV Med OK'!C71) + COUNTIF('DRCA Med OK'!$C:$C,'SCV Med OK'!C71) + COUNTIF('SAMU Med OK'!$C:$C,'SCV Med OK'!C71) + COUNTIF('ESPS Med OK'!$C:$C,'SCV Med OK'!C71) + COUNTIF('LACEM Med OK'!$C:$C,'SCV Med OK'!C71)</f>
        <v>0</v>
      </c>
    </row>
    <row r="72" spans="1:15" s="459" customFormat="1" ht="13.5" customHeight="1">
      <c r="A72" s="15" t="s">
        <v>18</v>
      </c>
      <c r="B72" s="440">
        <v>45666</v>
      </c>
      <c r="C72" s="104">
        <v>15739</v>
      </c>
      <c r="D72" s="440">
        <v>45666</v>
      </c>
      <c r="E72" s="61">
        <v>45687</v>
      </c>
      <c r="F72" s="42">
        <f t="shared" ref="F72:F74" si="10">(E72-D72)+1</f>
        <v>22</v>
      </c>
      <c r="G72" s="65">
        <v>235</v>
      </c>
      <c r="H72" s="449">
        <v>1</v>
      </c>
      <c r="I72" s="59">
        <f t="shared" ref="I72:I74" si="11">G72/30*H72*F72</f>
        <v>172.33333333333331</v>
      </c>
      <c r="J72" s="64" t="s">
        <v>217</v>
      </c>
      <c r="K72" s="423">
        <v>73904</v>
      </c>
      <c r="L72" s="1" t="s">
        <v>1067</v>
      </c>
      <c r="M72" s="18"/>
      <c r="N72" s="18"/>
      <c r="O72" s="1">
        <f>COUNTIF('Sede Med Ok'!$C:$C,'SCV Med OK'!C72) + COUNTIF('Barra Med OK'!$C:$C,'SCV Med OK'!C72) + COUNTIF('Boca do Rio Med OK'!$C:$C,'SCV Med OK'!C72) + COUNTIF('Brotas Med OK'!$C:$C,'SCV Med OK'!C72) + COUNTIF('Cabula Med OK'!$C:$C,'SCV Med OK'!C72) + COUNTIF('Cajazeiras Med OK'!$C:$C,'SCV Med OK'!C72) + COUNTIF('CH Med OK'!$C:$C,'SCV Med OK'!C72) + COUNTIF('Itapagipe Med OK'!$C:$C,'SCV Med OK'!C72) + COUNTIF('Itapuã Med OK'!$C:$C,'SCV Med OK'!C72) + COUNTIF('Liberdade Med OK'!$C:$C,'SCV Med OK'!C72) + COUNTIF('Pau da Lima Med OK'!$C:$C,'SCV Med OK'!C72) + COUNTIF('Subúrbio Med OK'!$C:$C,'SCV Med OK'!C72) + COUNTIF('DVIS Med OK'!$C:$C,'SCV Med OK'!C72) + COUNTIF('CR Med OK'!$C:$C,'SCV Med OK'!C72) + COUNTIF('CCZ Med OK'!$C:$C,'SCV Med OK'!C72) + COUNTIF('DRCA Med OK'!$C:$C,'SCV Med OK'!C72) + COUNTIF('SAMU Med OK'!$C:$C,'SCV Med OK'!C72) + COUNTIF('ESPS Med OK'!$C:$C,'SCV Med OK'!C72) + COUNTIF('LACEM Med OK'!$C:$C,'SCV Med OK'!C72)</f>
        <v>0</v>
      </c>
    </row>
    <row r="73" spans="1:15" s="459" customFormat="1" ht="13.5" customHeight="1">
      <c r="A73" s="15" t="s">
        <v>18</v>
      </c>
      <c r="B73" s="440">
        <v>45666</v>
      </c>
      <c r="C73" s="104">
        <v>15894</v>
      </c>
      <c r="D73" s="440">
        <v>45666</v>
      </c>
      <c r="E73" s="61">
        <v>45687</v>
      </c>
      <c r="F73" s="42">
        <f t="shared" si="10"/>
        <v>22</v>
      </c>
      <c r="G73" s="65">
        <v>235</v>
      </c>
      <c r="H73" s="449">
        <v>1</v>
      </c>
      <c r="I73" s="59">
        <f t="shared" si="11"/>
        <v>172.33333333333331</v>
      </c>
      <c r="J73" s="64" t="s">
        <v>220</v>
      </c>
      <c r="K73" s="423">
        <v>73904</v>
      </c>
      <c r="L73" s="1" t="s">
        <v>1067</v>
      </c>
      <c r="M73" s="18"/>
      <c r="N73" s="18"/>
      <c r="O73" s="1">
        <f>COUNTIF('Sede Med Ok'!$C:$C,'SCV Med OK'!C73) + COUNTIF('Barra Med OK'!$C:$C,'SCV Med OK'!C73) + COUNTIF('Boca do Rio Med OK'!$C:$C,'SCV Med OK'!C73) + COUNTIF('Brotas Med OK'!$C:$C,'SCV Med OK'!C73) + COUNTIF('Cabula Med OK'!$C:$C,'SCV Med OK'!C73) + COUNTIF('Cajazeiras Med OK'!$C:$C,'SCV Med OK'!C73) + COUNTIF('CH Med OK'!$C:$C,'SCV Med OK'!C73) + COUNTIF('Itapagipe Med OK'!$C:$C,'SCV Med OK'!C73) + COUNTIF('Itapuã Med OK'!$C:$C,'SCV Med OK'!C73) + COUNTIF('Liberdade Med OK'!$C:$C,'SCV Med OK'!C73) + COUNTIF('Pau da Lima Med OK'!$C:$C,'SCV Med OK'!C73) + COUNTIF('Subúrbio Med OK'!$C:$C,'SCV Med OK'!C73) + COUNTIF('DVIS Med OK'!$C:$C,'SCV Med OK'!C73) + COUNTIF('CR Med OK'!$C:$C,'SCV Med OK'!C73) + COUNTIF('CCZ Med OK'!$C:$C,'SCV Med OK'!C73) + COUNTIF('DRCA Med OK'!$C:$C,'SCV Med OK'!C73) + COUNTIF('SAMU Med OK'!$C:$C,'SCV Med OK'!C73) + COUNTIF('ESPS Med OK'!$C:$C,'SCV Med OK'!C73) + COUNTIF('LACEM Med OK'!$C:$C,'SCV Med OK'!C73)</f>
        <v>0</v>
      </c>
    </row>
    <row r="74" spans="1:15" s="459" customFormat="1" ht="13.5" customHeight="1">
      <c r="A74" s="15" t="s">
        <v>18</v>
      </c>
      <c r="B74" s="440">
        <v>45666</v>
      </c>
      <c r="C74" s="442">
        <v>15740</v>
      </c>
      <c r="D74" s="440">
        <v>45666</v>
      </c>
      <c r="E74" s="61">
        <v>45687</v>
      </c>
      <c r="F74" s="42">
        <f t="shared" si="10"/>
        <v>22</v>
      </c>
      <c r="G74" s="65">
        <v>235</v>
      </c>
      <c r="H74" s="449">
        <v>1</v>
      </c>
      <c r="I74" s="59">
        <f t="shared" si="11"/>
        <v>172.33333333333331</v>
      </c>
      <c r="J74" s="64" t="s">
        <v>216</v>
      </c>
      <c r="K74" s="423">
        <v>73904</v>
      </c>
      <c r="L74" s="1" t="s">
        <v>1067</v>
      </c>
      <c r="M74" s="18"/>
      <c r="N74" s="18"/>
      <c r="O74" s="1">
        <f>COUNTIF('Sede Med Ok'!$C:$C,'SCV Med OK'!C74) + COUNTIF('Barra Med OK'!$C:$C,'SCV Med OK'!C74) + COUNTIF('Boca do Rio Med OK'!$C:$C,'SCV Med OK'!C74) + COUNTIF('Brotas Med OK'!$C:$C,'SCV Med OK'!C74) + COUNTIF('Cabula Med OK'!$C:$C,'SCV Med OK'!C74) + COUNTIF('Cajazeiras Med OK'!$C:$C,'SCV Med OK'!C74) + COUNTIF('CH Med OK'!$C:$C,'SCV Med OK'!C74) + COUNTIF('Itapagipe Med OK'!$C:$C,'SCV Med OK'!C74) + COUNTIF('Itapuã Med OK'!$C:$C,'SCV Med OK'!C74) + COUNTIF('Liberdade Med OK'!$C:$C,'SCV Med OK'!C74) + COUNTIF('Pau da Lima Med OK'!$C:$C,'SCV Med OK'!C74) + COUNTIF('Subúrbio Med OK'!$C:$C,'SCV Med OK'!C74) + COUNTIF('DVIS Med OK'!$C:$C,'SCV Med OK'!C74) + COUNTIF('CR Med OK'!$C:$C,'SCV Med OK'!C74) + COUNTIF('CCZ Med OK'!$C:$C,'SCV Med OK'!C74) + COUNTIF('DRCA Med OK'!$C:$C,'SCV Med OK'!C74) + COUNTIF('SAMU Med OK'!$C:$C,'SCV Med OK'!C74) + COUNTIF('ESPS Med OK'!$C:$C,'SCV Med OK'!C74) + COUNTIF('LACEM Med OK'!$C:$C,'SCV Med OK'!C74)</f>
        <v>0</v>
      </c>
    </row>
    <row r="75" spans="1:15" s="16" customFormat="1" ht="13.5" customHeight="1">
      <c r="A75" s="15" t="s">
        <v>18</v>
      </c>
      <c r="B75" s="61">
        <v>45600</v>
      </c>
      <c r="C75" s="122">
        <v>15704</v>
      </c>
      <c r="D75" s="61">
        <v>45658</v>
      </c>
      <c r="E75" s="61">
        <v>45687</v>
      </c>
      <c r="F75" s="42">
        <f t="shared" ref="F75:F77" si="12">(E75-D75)+1</f>
        <v>30</v>
      </c>
      <c r="G75" s="65">
        <v>235</v>
      </c>
      <c r="H75" s="14">
        <v>1</v>
      </c>
      <c r="I75" s="59">
        <f>G75/30*H75*F75</f>
        <v>235</v>
      </c>
      <c r="J75" s="64" t="s">
        <v>314</v>
      </c>
      <c r="K75" s="423">
        <v>47102</v>
      </c>
      <c r="L75" s="1" t="s">
        <v>1067</v>
      </c>
      <c r="O75" s="1">
        <f>COUNTIF('Sede Med Ok'!$C:$C,'SCV Med OK'!C75) + COUNTIF('Barra Med OK'!$C:$C,'SCV Med OK'!C75) + COUNTIF('Boca do Rio Med OK'!$C:$C,'SCV Med OK'!C75) + COUNTIF('Brotas Med OK'!$C:$C,'SCV Med OK'!C75) + COUNTIF('Cabula Med OK'!$C:$C,'SCV Med OK'!C75) + COUNTIF('Cajazeiras Med OK'!$C:$C,'SCV Med OK'!C75) + COUNTIF('CH Med OK'!$C:$C,'SCV Med OK'!C75) + COUNTIF('Itapagipe Med OK'!$C:$C,'SCV Med OK'!C75) + COUNTIF('Itapuã Med OK'!$C:$C,'SCV Med OK'!C75) + COUNTIF('Liberdade Med OK'!$C:$C,'SCV Med OK'!C75) + COUNTIF('Pau da Lima Med OK'!$C:$C,'SCV Med OK'!C75) + COUNTIF('Subúrbio Med OK'!$C:$C,'SCV Med OK'!C75) + COUNTIF('DVIS Med OK'!$C:$C,'SCV Med OK'!C75) + COUNTIF('CR Med OK'!$C:$C,'SCV Med OK'!C75) + COUNTIF('CCZ Med OK'!$C:$C,'SCV Med OK'!C75) + COUNTIF('DRCA Med OK'!$C:$C,'SCV Med OK'!C75) + COUNTIF('SAMU Med OK'!$C:$C,'SCV Med OK'!C75) + COUNTIF('ESPS Med OK'!$C:$C,'SCV Med OK'!C75) + COUNTIF('LACEM Med OK'!$C:$C,'SCV Med OK'!C75)</f>
        <v>0</v>
      </c>
    </row>
    <row r="76" spans="1:15" s="16" customFormat="1" ht="13.5" customHeight="1">
      <c r="A76" s="15" t="s">
        <v>18</v>
      </c>
      <c r="B76" s="61">
        <v>45622</v>
      </c>
      <c r="C76" s="122">
        <v>15887</v>
      </c>
      <c r="D76" s="61">
        <v>45658</v>
      </c>
      <c r="E76" s="61">
        <v>45687</v>
      </c>
      <c r="F76" s="42">
        <f t="shared" si="12"/>
        <v>30</v>
      </c>
      <c r="G76" s="65">
        <v>235</v>
      </c>
      <c r="H76" s="14">
        <v>1</v>
      </c>
      <c r="I76" s="59">
        <f t="shared" ref="I76:I77" si="13">G76/30*H76*F76</f>
        <v>235</v>
      </c>
      <c r="J76" s="64" t="s">
        <v>297</v>
      </c>
      <c r="K76" s="14">
        <v>72027</v>
      </c>
      <c r="L76" s="1" t="s">
        <v>1067</v>
      </c>
      <c r="O76" s="1">
        <f>COUNTIF('Sede Med Ok'!$C:$C,'SCV Med OK'!C76) + COUNTIF('Barra Med OK'!$C:$C,'SCV Med OK'!C76) + COUNTIF('Boca do Rio Med OK'!$C:$C,'SCV Med OK'!C76) + COUNTIF('Brotas Med OK'!$C:$C,'SCV Med OK'!C76) + COUNTIF('Cabula Med OK'!$C:$C,'SCV Med OK'!C76) + COUNTIF('Cajazeiras Med OK'!$C:$C,'SCV Med OK'!C76) + COUNTIF('CH Med OK'!$C:$C,'SCV Med OK'!C76) + COUNTIF('Itapagipe Med OK'!$C:$C,'SCV Med OK'!C76) + COUNTIF('Itapuã Med OK'!$C:$C,'SCV Med OK'!C76) + COUNTIF('Liberdade Med OK'!$C:$C,'SCV Med OK'!C76) + COUNTIF('Pau da Lima Med OK'!$C:$C,'SCV Med OK'!C76) + COUNTIF('Subúrbio Med OK'!$C:$C,'SCV Med OK'!C76) + COUNTIF('DVIS Med OK'!$C:$C,'SCV Med OK'!C76) + COUNTIF('CR Med OK'!$C:$C,'SCV Med OK'!C76) + COUNTIF('CCZ Med OK'!$C:$C,'SCV Med OK'!C76) + COUNTIF('DRCA Med OK'!$C:$C,'SCV Med OK'!C76) + COUNTIF('SAMU Med OK'!$C:$C,'SCV Med OK'!C76) + COUNTIF('ESPS Med OK'!$C:$C,'SCV Med OK'!C76) + COUNTIF('LACEM Med OK'!$C:$C,'SCV Med OK'!C76)</f>
        <v>0</v>
      </c>
    </row>
    <row r="77" spans="1:15" s="16" customFormat="1" ht="13.5" customHeight="1">
      <c r="A77" s="15" t="s">
        <v>18</v>
      </c>
      <c r="B77" s="61">
        <v>45600</v>
      </c>
      <c r="C77" s="122">
        <v>15599</v>
      </c>
      <c r="D77" s="61">
        <v>45658</v>
      </c>
      <c r="E77" s="61">
        <v>45687</v>
      </c>
      <c r="F77" s="42">
        <f t="shared" si="12"/>
        <v>30</v>
      </c>
      <c r="G77" s="65">
        <v>235</v>
      </c>
      <c r="H77" s="14">
        <v>1</v>
      </c>
      <c r="I77" s="59">
        <f t="shared" si="13"/>
        <v>235</v>
      </c>
      <c r="J77" s="64" t="s">
        <v>182</v>
      </c>
      <c r="K77" s="14">
        <v>47102</v>
      </c>
      <c r="L77" s="1" t="s">
        <v>1067</v>
      </c>
      <c r="O77" s="1">
        <f>COUNTIF('Sede Med Ok'!$C:$C,'SCV Med OK'!C77) + COUNTIF('Barra Med OK'!$C:$C,'SCV Med OK'!C77) + COUNTIF('Boca do Rio Med OK'!$C:$C,'SCV Med OK'!C77) + COUNTIF('Brotas Med OK'!$C:$C,'SCV Med OK'!C77) + COUNTIF('Cabula Med OK'!$C:$C,'SCV Med OK'!C77) + COUNTIF('Cajazeiras Med OK'!$C:$C,'SCV Med OK'!C77) + COUNTIF('CH Med OK'!$C:$C,'SCV Med OK'!C77) + COUNTIF('Itapagipe Med OK'!$C:$C,'SCV Med OK'!C77) + COUNTIF('Itapuã Med OK'!$C:$C,'SCV Med OK'!C77) + COUNTIF('Liberdade Med OK'!$C:$C,'SCV Med OK'!C77) + COUNTIF('Pau da Lima Med OK'!$C:$C,'SCV Med OK'!C77) + COUNTIF('Subúrbio Med OK'!$C:$C,'SCV Med OK'!C77) + COUNTIF('DVIS Med OK'!$C:$C,'SCV Med OK'!C77) + COUNTIF('CR Med OK'!$C:$C,'SCV Med OK'!C77) + COUNTIF('CCZ Med OK'!$C:$C,'SCV Med OK'!C77) + COUNTIF('DRCA Med OK'!$C:$C,'SCV Med OK'!C77) + COUNTIF('SAMU Med OK'!$C:$C,'SCV Med OK'!C77) + COUNTIF('ESPS Med OK'!$C:$C,'SCV Med OK'!C77) + COUNTIF('LACEM Med OK'!$C:$C,'SCV Med OK'!C77)</f>
        <v>0</v>
      </c>
    </row>
    <row r="78" spans="1:15" ht="13.5" customHeight="1">
      <c r="A78" s="15" t="s">
        <v>18</v>
      </c>
      <c r="B78" s="61">
        <v>45600</v>
      </c>
      <c r="C78" s="122">
        <v>15697</v>
      </c>
      <c r="D78" s="61">
        <v>45658</v>
      </c>
      <c r="E78" s="61">
        <v>45687</v>
      </c>
      <c r="F78" s="42">
        <f>(E78-D78)+1</f>
        <v>30</v>
      </c>
      <c r="G78" s="65">
        <v>235</v>
      </c>
      <c r="H78" s="14">
        <v>1</v>
      </c>
      <c r="I78" s="59">
        <f>G78/30*H78*F78</f>
        <v>235</v>
      </c>
      <c r="J78" s="64" t="s">
        <v>112</v>
      </c>
      <c r="K78" s="14">
        <v>47102</v>
      </c>
      <c r="L78" s="1" t="s">
        <v>1067</v>
      </c>
      <c r="O78" s="1">
        <f>COUNTIF('Sede Med Ok'!$C:$C,'SCV Med OK'!C78) + COUNTIF('Barra Med OK'!$C:$C,'SCV Med OK'!C78) + COUNTIF('Boca do Rio Med OK'!$C:$C,'SCV Med OK'!C78) + COUNTIF('Brotas Med OK'!$C:$C,'SCV Med OK'!C78) + COUNTIF('Cabula Med OK'!$C:$C,'SCV Med OK'!C78) + COUNTIF('Cajazeiras Med OK'!$C:$C,'SCV Med OK'!C78) + COUNTIF('CH Med OK'!$C:$C,'SCV Med OK'!C78) + COUNTIF('Itapagipe Med OK'!$C:$C,'SCV Med OK'!C78) + COUNTIF('Itapuã Med OK'!$C:$C,'SCV Med OK'!C78) + COUNTIF('Liberdade Med OK'!$C:$C,'SCV Med OK'!C78) + COUNTIF('Pau da Lima Med OK'!$C:$C,'SCV Med OK'!C78) + COUNTIF('Subúrbio Med OK'!$C:$C,'SCV Med OK'!C78) + COUNTIF('DVIS Med OK'!$C:$C,'SCV Med OK'!C78) + COUNTIF('CR Med OK'!$C:$C,'SCV Med OK'!C78) + COUNTIF('CCZ Med OK'!$C:$C,'SCV Med OK'!C78) + COUNTIF('DRCA Med OK'!$C:$C,'SCV Med OK'!C78) + COUNTIF('SAMU Med OK'!$C:$C,'SCV Med OK'!C78) + COUNTIF('ESPS Med OK'!$C:$C,'SCV Med OK'!C78) + COUNTIF('LACEM Med OK'!$C:$C,'SCV Med OK'!C78)</f>
        <v>0</v>
      </c>
    </row>
    <row r="79" spans="1:15" ht="13.5" customHeight="1">
      <c r="A79" s="15" t="s">
        <v>18</v>
      </c>
      <c r="B79" s="61">
        <v>45600</v>
      </c>
      <c r="C79" s="122">
        <v>15741</v>
      </c>
      <c r="D79" s="61">
        <v>45658</v>
      </c>
      <c r="E79" s="61">
        <v>45687</v>
      </c>
      <c r="F79" s="42">
        <f>(E79-D79)+1</f>
        <v>30</v>
      </c>
      <c r="G79" s="65">
        <v>235</v>
      </c>
      <c r="H79" s="14">
        <v>1</v>
      </c>
      <c r="I79" s="59">
        <f>G79/30*H79*F79</f>
        <v>235</v>
      </c>
      <c r="J79" s="64" t="s">
        <v>370</v>
      </c>
      <c r="K79" s="14">
        <v>47102</v>
      </c>
      <c r="L79" s="1" t="s">
        <v>1067</v>
      </c>
      <c r="O79" s="1">
        <f>COUNTIF('Sede Med Ok'!$C:$C,'SCV Med OK'!C79) + COUNTIF('Barra Med OK'!$C:$C,'SCV Med OK'!C79) + COUNTIF('Boca do Rio Med OK'!$C:$C,'SCV Med OK'!C79) + COUNTIF('Brotas Med OK'!$C:$C,'SCV Med OK'!C79) + COUNTIF('Cabula Med OK'!$C:$C,'SCV Med OK'!C79) + COUNTIF('Cajazeiras Med OK'!$C:$C,'SCV Med OK'!C79) + COUNTIF('CH Med OK'!$C:$C,'SCV Med OK'!C79) + COUNTIF('Itapagipe Med OK'!$C:$C,'SCV Med OK'!C79) + COUNTIF('Itapuã Med OK'!$C:$C,'SCV Med OK'!C79) + COUNTIF('Liberdade Med OK'!$C:$C,'SCV Med OK'!C79) + COUNTIF('Pau da Lima Med OK'!$C:$C,'SCV Med OK'!C79) + COUNTIF('Subúrbio Med OK'!$C:$C,'SCV Med OK'!C79) + COUNTIF('DVIS Med OK'!$C:$C,'SCV Med OK'!C79) + COUNTIF('CR Med OK'!$C:$C,'SCV Med OK'!C79) + COUNTIF('CCZ Med OK'!$C:$C,'SCV Med OK'!C79) + COUNTIF('DRCA Med OK'!$C:$C,'SCV Med OK'!C79) + COUNTIF('SAMU Med OK'!$C:$C,'SCV Med OK'!C79) + COUNTIF('ESPS Med OK'!$C:$C,'SCV Med OK'!C79) + COUNTIF('LACEM Med OK'!$C:$C,'SCV Med OK'!C79)</f>
        <v>0</v>
      </c>
    </row>
    <row r="80" spans="1:15" ht="13.5" customHeight="1">
      <c r="A80" s="15"/>
      <c r="B80" s="61"/>
      <c r="C80" s="69"/>
      <c r="D80" s="61"/>
      <c r="E80" s="61"/>
      <c r="F80" s="42"/>
      <c r="G80" s="65"/>
      <c r="H80" s="14"/>
      <c r="I80" s="59">
        <f>G80/30*H80*F80</f>
        <v>0</v>
      </c>
      <c r="J80" s="64"/>
      <c r="K80" s="14"/>
      <c r="O80" s="1">
        <f>COUNTIF('Sede Med Ok'!$C:$C,'SCV Med OK'!C80) + COUNTIF('Barra Med OK'!$C:$C,'SCV Med OK'!C80) + COUNTIF('Boca do Rio Med OK'!$C:$C,'SCV Med OK'!C80) + COUNTIF('Brotas Med OK'!$C:$C,'SCV Med OK'!C80) + COUNTIF('Cabula Med OK'!$C:$C,'SCV Med OK'!C80) + COUNTIF('Cajazeiras Med OK'!$C:$C,'SCV Med OK'!C80) + COUNTIF('CH Med OK'!$C:$C,'SCV Med OK'!C80) + COUNTIF('Itapagipe Med OK'!$C:$C,'SCV Med OK'!C80) + COUNTIF('Itapuã Med OK'!$C:$C,'SCV Med OK'!C80) + COUNTIF('Liberdade Med OK'!$C:$C,'SCV Med OK'!C80) + COUNTIF('Pau da Lima Med OK'!$C:$C,'SCV Med OK'!C80) + COUNTIF('Subúrbio Med OK'!$C:$C,'SCV Med OK'!C80) + COUNTIF('DVIS Med OK'!$C:$C,'SCV Med OK'!C80) + COUNTIF('CR Med OK'!$C:$C,'SCV Med OK'!C80) + COUNTIF('CCZ Med OK'!$C:$C,'SCV Med OK'!C80) + COUNTIF('DRCA Med OK'!$C:$C,'SCV Med OK'!C80) + COUNTIF('SAMU Med OK'!$C:$C,'SCV Med OK'!C80) + COUNTIF('ESPS Med OK'!$C:$C,'SCV Med OK'!C80) + COUNTIF('LACEM Med OK'!$C:$C,'SCV Med OK'!C80)</f>
        <v>0</v>
      </c>
    </row>
    <row r="81" spans="1:15" ht="13.5" customHeight="1">
      <c r="A81" s="38" t="s">
        <v>1095</v>
      </c>
      <c r="B81" s="99"/>
      <c r="C81" s="10"/>
      <c r="D81" s="36"/>
      <c r="E81" s="36"/>
      <c r="F81" s="37"/>
      <c r="G81" s="36"/>
      <c r="H81" s="11">
        <f>SUM(H72:H80)</f>
        <v>8</v>
      </c>
      <c r="I81" s="27">
        <f>SUM(I72:I80)</f>
        <v>1692</v>
      </c>
      <c r="J81" s="35"/>
      <c r="K81" s="107"/>
      <c r="O81" s="1">
        <f>COUNTIF('Sede Med Ok'!$C:$C,'SCV Med OK'!C81) + COUNTIF('Barra Med OK'!$C:$C,'SCV Med OK'!C81) + COUNTIF('Boca do Rio Med OK'!$C:$C,'SCV Med OK'!C81) + COUNTIF('Brotas Med OK'!$C:$C,'SCV Med OK'!C81) + COUNTIF('Cabula Med OK'!$C:$C,'SCV Med OK'!C81) + COUNTIF('Cajazeiras Med OK'!$C:$C,'SCV Med OK'!C81) + COUNTIF('CH Med OK'!$C:$C,'SCV Med OK'!C81) + COUNTIF('Itapagipe Med OK'!$C:$C,'SCV Med OK'!C81) + COUNTIF('Itapuã Med OK'!$C:$C,'SCV Med OK'!C81) + COUNTIF('Liberdade Med OK'!$C:$C,'SCV Med OK'!C81) + COUNTIF('Pau da Lima Med OK'!$C:$C,'SCV Med OK'!C81) + COUNTIF('Subúrbio Med OK'!$C:$C,'SCV Med OK'!C81) + COUNTIF('DVIS Med OK'!$C:$C,'SCV Med OK'!C81) + COUNTIF('CR Med OK'!$C:$C,'SCV Med OK'!C81) + COUNTIF('CCZ Med OK'!$C:$C,'SCV Med OK'!C81) + COUNTIF('DRCA Med OK'!$C:$C,'SCV Med OK'!C81) + COUNTIF('SAMU Med OK'!$C:$C,'SCV Med OK'!C81) + COUNTIF('ESPS Med OK'!$C:$C,'SCV Med OK'!C81) + COUNTIF('LACEM Med OK'!$C:$C,'SCV Med OK'!C81)</f>
        <v>0</v>
      </c>
    </row>
    <row r="82" spans="1:15" ht="13.5" customHeight="1">
      <c r="A82" s="548"/>
      <c r="B82" s="549"/>
      <c r="C82" s="549"/>
      <c r="D82" s="549"/>
      <c r="E82" s="549"/>
      <c r="F82" s="549"/>
      <c r="G82" s="549"/>
      <c r="H82" s="549"/>
      <c r="I82" s="549"/>
      <c r="J82" s="549"/>
      <c r="K82" s="549"/>
      <c r="O82" s="1">
        <f>COUNTIF('Sede Med Ok'!$C:$C,'SCV Med OK'!C82) + COUNTIF('Barra Med OK'!$C:$C,'SCV Med OK'!C82) + COUNTIF('Boca do Rio Med OK'!$C:$C,'SCV Med OK'!C82) + COUNTIF('Brotas Med OK'!$C:$C,'SCV Med OK'!C82) + COUNTIF('Cabula Med OK'!$C:$C,'SCV Med OK'!C82) + COUNTIF('Cajazeiras Med OK'!$C:$C,'SCV Med OK'!C82) + COUNTIF('CH Med OK'!$C:$C,'SCV Med OK'!C82) + COUNTIF('Itapagipe Med OK'!$C:$C,'SCV Med OK'!C82) + COUNTIF('Itapuã Med OK'!$C:$C,'SCV Med OK'!C82) + COUNTIF('Liberdade Med OK'!$C:$C,'SCV Med OK'!C82) + COUNTIF('Pau da Lima Med OK'!$C:$C,'SCV Med OK'!C82) + COUNTIF('Subúrbio Med OK'!$C:$C,'SCV Med OK'!C82) + COUNTIF('DVIS Med OK'!$C:$C,'SCV Med OK'!C82) + COUNTIF('CR Med OK'!$C:$C,'SCV Med OK'!C82) + COUNTIF('CCZ Med OK'!$C:$C,'SCV Med OK'!C82) + COUNTIF('DRCA Med OK'!$C:$C,'SCV Med OK'!C82) + COUNTIF('SAMU Med OK'!$C:$C,'SCV Med OK'!C82) + COUNTIF('ESPS Med OK'!$C:$C,'SCV Med OK'!C82) + COUNTIF('LACEM Med OK'!$C:$C,'SCV Med OK'!C82)</f>
        <v>0</v>
      </c>
    </row>
    <row r="83" spans="1:15" ht="13.5" customHeight="1">
      <c r="A83" s="15" t="s">
        <v>18</v>
      </c>
      <c r="B83" s="431">
        <v>45670</v>
      </c>
      <c r="C83" s="104">
        <v>74071</v>
      </c>
      <c r="D83" s="431">
        <v>45670</v>
      </c>
      <c r="E83" s="61">
        <v>45687</v>
      </c>
      <c r="F83" s="42">
        <f>(E83-D83)+1</f>
        <v>18</v>
      </c>
      <c r="G83" s="65">
        <v>235</v>
      </c>
      <c r="H83" s="442">
        <v>1</v>
      </c>
      <c r="I83" s="59">
        <f>G83/30*H83*F83</f>
        <v>141</v>
      </c>
      <c r="J83" s="64" t="s">
        <v>149</v>
      </c>
      <c r="K83" s="449">
        <v>74071</v>
      </c>
    </row>
    <row r="84" spans="1:15" ht="13.5" customHeight="1">
      <c r="A84" s="15" t="s">
        <v>18</v>
      </c>
      <c r="B84" s="61">
        <v>45617</v>
      </c>
      <c r="C84" s="265">
        <v>16151</v>
      </c>
      <c r="D84" s="61">
        <v>45658</v>
      </c>
      <c r="E84" s="61">
        <v>45687</v>
      </c>
      <c r="F84" s="42">
        <f>(E84-D84)+1</f>
        <v>30</v>
      </c>
      <c r="G84" s="65">
        <v>235</v>
      </c>
      <c r="H84" s="14">
        <v>1</v>
      </c>
      <c r="I84" s="59">
        <f>G84/30*H84*F84</f>
        <v>235</v>
      </c>
      <c r="J84" s="64" t="s">
        <v>1117</v>
      </c>
      <c r="K84" s="14">
        <v>71797</v>
      </c>
      <c r="O84" s="1">
        <f>COUNTIF('Sede Med Ok'!$C:$C,'SCV Med OK'!C84) + COUNTIF('Barra Med OK'!$C:$C,'SCV Med OK'!C84) + COUNTIF('Boca do Rio Med OK'!$C:$C,'SCV Med OK'!C84) + COUNTIF('Brotas Med OK'!$C:$C,'SCV Med OK'!C84) + COUNTIF('Cabula Med OK'!$C:$C,'SCV Med OK'!C84) + COUNTIF('Cajazeiras Med OK'!$C:$C,'SCV Med OK'!C84) + COUNTIF('CH Med OK'!$C:$C,'SCV Med OK'!C84) + COUNTIF('Itapagipe Med OK'!$C:$C,'SCV Med OK'!C84) + COUNTIF('Itapuã Med OK'!$C:$C,'SCV Med OK'!C84) + COUNTIF('Liberdade Med OK'!$C:$C,'SCV Med OK'!C84) + COUNTIF('Pau da Lima Med OK'!$C:$C,'SCV Med OK'!C84) + COUNTIF('Subúrbio Med OK'!$C:$C,'SCV Med OK'!C84) + COUNTIF('DVIS Med OK'!$C:$C,'SCV Med OK'!C84) + COUNTIF('CR Med OK'!$C:$C,'SCV Med OK'!C84) + COUNTIF('CCZ Med OK'!$C:$C,'SCV Med OK'!C84) + COUNTIF('DRCA Med OK'!$C:$C,'SCV Med OK'!C84) + COUNTIF('SAMU Med OK'!$C:$C,'SCV Med OK'!C84) + COUNTIF('ESPS Med OK'!$C:$C,'SCV Med OK'!C84) + COUNTIF('LACEM Med OK'!$C:$C,'SCV Med OK'!C84)</f>
        <v>0</v>
      </c>
    </row>
    <row r="85" spans="1:15" ht="13.5" customHeight="1">
      <c r="A85" s="15" t="s">
        <v>18</v>
      </c>
      <c r="B85" s="61">
        <v>45601</v>
      </c>
      <c r="C85" s="122">
        <v>15663</v>
      </c>
      <c r="D85" s="61">
        <v>45658</v>
      </c>
      <c r="E85" s="61">
        <v>45687</v>
      </c>
      <c r="F85" s="42">
        <f>(E85-D85)+1</f>
        <v>30</v>
      </c>
      <c r="G85" s="65">
        <v>235</v>
      </c>
      <c r="H85" s="14">
        <v>1</v>
      </c>
      <c r="I85" s="59">
        <f>G85/30*H85*F85</f>
        <v>235</v>
      </c>
      <c r="J85" s="64" t="s">
        <v>188</v>
      </c>
      <c r="K85" s="14">
        <v>48479</v>
      </c>
      <c r="L85" s="1" t="s">
        <v>1067</v>
      </c>
      <c r="O85" s="1">
        <f>COUNTIF('Sede Med Ok'!$C:$C,'SCV Med OK'!C85) + COUNTIF('Barra Med OK'!$C:$C,'SCV Med OK'!C85) + COUNTIF('Boca do Rio Med OK'!$C:$C,'SCV Med OK'!C85) + COUNTIF('Brotas Med OK'!$C:$C,'SCV Med OK'!C85) + COUNTIF('Cabula Med OK'!$C:$C,'SCV Med OK'!C85) + COUNTIF('Cajazeiras Med OK'!$C:$C,'SCV Med OK'!C85) + COUNTIF('CH Med OK'!$C:$C,'SCV Med OK'!C85) + COUNTIF('Itapagipe Med OK'!$C:$C,'SCV Med OK'!C85) + COUNTIF('Itapuã Med OK'!$C:$C,'SCV Med OK'!C85) + COUNTIF('Liberdade Med OK'!$C:$C,'SCV Med OK'!C85) + COUNTIF('Pau da Lima Med OK'!$C:$C,'SCV Med OK'!C85) + COUNTIF('Subúrbio Med OK'!$C:$C,'SCV Med OK'!C85) + COUNTIF('DVIS Med OK'!$C:$C,'SCV Med OK'!C85) + COUNTIF('CR Med OK'!$C:$C,'SCV Med OK'!C85) + COUNTIF('CCZ Med OK'!$C:$C,'SCV Med OK'!C85) + COUNTIF('DRCA Med OK'!$C:$C,'SCV Med OK'!C85) + COUNTIF('SAMU Med OK'!$C:$C,'SCV Med OK'!C85) + COUNTIF('ESPS Med OK'!$C:$C,'SCV Med OK'!C85) + COUNTIF('LACEM Med OK'!$C:$C,'SCV Med OK'!C85)</f>
        <v>0</v>
      </c>
    </row>
    <row r="86" spans="1:15" ht="13.5" customHeight="1">
      <c r="A86" s="15" t="s">
        <v>18</v>
      </c>
      <c r="B86" s="61">
        <v>45601</v>
      </c>
      <c r="C86" s="122">
        <v>15747</v>
      </c>
      <c r="D86" s="61">
        <v>45658</v>
      </c>
      <c r="E86" s="61">
        <v>45687</v>
      </c>
      <c r="F86" s="42">
        <f>(E86-D86)+1</f>
        <v>30</v>
      </c>
      <c r="G86" s="65">
        <v>235</v>
      </c>
      <c r="H86" s="14">
        <v>1</v>
      </c>
      <c r="I86" s="59">
        <f>G86/30*H86*F86</f>
        <v>235</v>
      </c>
      <c r="J86" s="64" t="s">
        <v>187</v>
      </c>
      <c r="K86" s="14">
        <v>48479</v>
      </c>
      <c r="L86" s="1" t="s">
        <v>1067</v>
      </c>
      <c r="O86" s="1">
        <f>COUNTIF('Sede Med Ok'!$C:$C,'SCV Med OK'!C86) + COUNTIF('Barra Med OK'!$C:$C,'SCV Med OK'!C86) + COUNTIF('Boca do Rio Med OK'!$C:$C,'SCV Med OK'!C86) + COUNTIF('Brotas Med OK'!$C:$C,'SCV Med OK'!C86) + COUNTIF('Cabula Med OK'!$C:$C,'SCV Med OK'!C86) + COUNTIF('Cajazeiras Med OK'!$C:$C,'SCV Med OK'!C86) + COUNTIF('CH Med OK'!$C:$C,'SCV Med OK'!C86) + COUNTIF('Itapagipe Med OK'!$C:$C,'SCV Med OK'!C86) + COUNTIF('Itapuã Med OK'!$C:$C,'SCV Med OK'!C86) + COUNTIF('Liberdade Med OK'!$C:$C,'SCV Med OK'!C86) + COUNTIF('Pau da Lima Med OK'!$C:$C,'SCV Med OK'!C86) + COUNTIF('Subúrbio Med OK'!$C:$C,'SCV Med OK'!C86) + COUNTIF('DVIS Med OK'!$C:$C,'SCV Med OK'!C86) + COUNTIF('CR Med OK'!$C:$C,'SCV Med OK'!C86) + COUNTIF('CCZ Med OK'!$C:$C,'SCV Med OK'!C86) + COUNTIF('DRCA Med OK'!$C:$C,'SCV Med OK'!C86) + COUNTIF('SAMU Med OK'!$C:$C,'SCV Med OK'!C86) + COUNTIF('ESPS Med OK'!$C:$C,'SCV Med OK'!C86) + COUNTIF('LACEM Med OK'!$C:$C,'SCV Med OK'!C86)</f>
        <v>0</v>
      </c>
    </row>
    <row r="87" spans="1:15" ht="13.5" customHeight="1">
      <c r="A87" s="15"/>
      <c r="B87" s="61"/>
      <c r="C87" s="69"/>
      <c r="D87" s="61"/>
      <c r="E87" s="61"/>
      <c r="F87" s="42"/>
      <c r="G87" s="65"/>
      <c r="H87" s="14"/>
      <c r="I87" s="59">
        <f>G87/30*H87*F87</f>
        <v>0</v>
      </c>
      <c r="J87" s="64"/>
      <c r="K87" s="14"/>
      <c r="O87" s="1">
        <f>COUNTIF('Sede Med Ok'!$C:$C,'SCV Med OK'!C87) + COUNTIF('Barra Med OK'!$C:$C,'SCV Med OK'!C87) + COUNTIF('Boca do Rio Med OK'!$C:$C,'SCV Med OK'!C87) + COUNTIF('Brotas Med OK'!$C:$C,'SCV Med OK'!C87) + COUNTIF('Cabula Med OK'!$C:$C,'SCV Med OK'!C87) + COUNTIF('Cajazeiras Med OK'!$C:$C,'SCV Med OK'!C87) + COUNTIF('CH Med OK'!$C:$C,'SCV Med OK'!C87) + COUNTIF('Itapagipe Med OK'!$C:$C,'SCV Med OK'!C87) + COUNTIF('Itapuã Med OK'!$C:$C,'SCV Med OK'!C87) + COUNTIF('Liberdade Med OK'!$C:$C,'SCV Med OK'!C87) + COUNTIF('Pau da Lima Med OK'!$C:$C,'SCV Med OK'!C87) + COUNTIF('Subúrbio Med OK'!$C:$C,'SCV Med OK'!C87) + COUNTIF('DVIS Med OK'!$C:$C,'SCV Med OK'!C87) + COUNTIF('CR Med OK'!$C:$C,'SCV Med OK'!C87) + COUNTIF('CCZ Med OK'!$C:$C,'SCV Med OK'!C87) + COUNTIF('DRCA Med OK'!$C:$C,'SCV Med OK'!C87) + COUNTIF('SAMU Med OK'!$C:$C,'SCV Med OK'!C87) + COUNTIF('ESPS Med OK'!$C:$C,'SCV Med OK'!C87) + COUNTIF('LACEM Med OK'!$C:$C,'SCV Med OK'!C87)</f>
        <v>0</v>
      </c>
    </row>
    <row r="88" spans="1:15" ht="13.5" customHeight="1">
      <c r="A88" s="38" t="s">
        <v>1097</v>
      </c>
      <c r="B88" s="99"/>
      <c r="C88" s="10"/>
      <c r="D88" s="36"/>
      <c r="E88" s="36"/>
      <c r="F88" s="37"/>
      <c r="G88" s="36"/>
      <c r="H88" s="11">
        <f>SUM(H83:H87)</f>
        <v>4</v>
      </c>
      <c r="I88" s="27">
        <f>SUM(I83:I87)</f>
        <v>846</v>
      </c>
      <c r="J88" s="35"/>
      <c r="K88" s="107"/>
      <c r="O88" s="1">
        <f>COUNTIF('Sede Med Ok'!$C:$C,'SCV Med OK'!C88) + COUNTIF('Barra Med OK'!$C:$C,'SCV Med OK'!C88) + COUNTIF('Boca do Rio Med OK'!$C:$C,'SCV Med OK'!C88) + COUNTIF('Brotas Med OK'!$C:$C,'SCV Med OK'!C88) + COUNTIF('Cabula Med OK'!$C:$C,'SCV Med OK'!C88) + COUNTIF('Cajazeiras Med OK'!$C:$C,'SCV Med OK'!C88) + COUNTIF('CH Med OK'!$C:$C,'SCV Med OK'!C88) + COUNTIF('Itapagipe Med OK'!$C:$C,'SCV Med OK'!C88) + COUNTIF('Itapuã Med OK'!$C:$C,'SCV Med OK'!C88) + COUNTIF('Liberdade Med OK'!$C:$C,'SCV Med OK'!C88) + COUNTIF('Pau da Lima Med OK'!$C:$C,'SCV Med OK'!C88) + COUNTIF('Subúrbio Med OK'!$C:$C,'SCV Med OK'!C88) + COUNTIF('DVIS Med OK'!$C:$C,'SCV Med OK'!C88) + COUNTIF('CR Med OK'!$C:$C,'SCV Med OK'!C88) + COUNTIF('CCZ Med OK'!$C:$C,'SCV Med OK'!C88) + COUNTIF('DRCA Med OK'!$C:$C,'SCV Med OK'!C88) + COUNTIF('SAMU Med OK'!$C:$C,'SCV Med OK'!C88) + COUNTIF('ESPS Med OK'!$C:$C,'SCV Med OK'!C88) + COUNTIF('LACEM Med OK'!$C:$C,'SCV Med OK'!C88)</f>
        <v>0</v>
      </c>
    </row>
    <row r="89" spans="1:15" ht="13.5" customHeight="1">
      <c r="A89" s="548"/>
      <c r="B89" s="549"/>
      <c r="C89" s="549"/>
      <c r="D89" s="549"/>
      <c r="E89" s="549"/>
      <c r="F89" s="549"/>
      <c r="G89" s="549"/>
      <c r="H89" s="549"/>
      <c r="I89" s="549"/>
      <c r="J89" s="549"/>
      <c r="K89" s="549"/>
      <c r="O89" s="1">
        <f>COUNTIF('Sede Med Ok'!$C:$C,'SCV Med OK'!C89) + COUNTIF('Barra Med OK'!$C:$C,'SCV Med OK'!C89) + COUNTIF('Boca do Rio Med OK'!$C:$C,'SCV Med OK'!C89) + COUNTIF('Brotas Med OK'!$C:$C,'SCV Med OK'!C89) + COUNTIF('Cabula Med OK'!$C:$C,'SCV Med OK'!C89) + COUNTIF('Cajazeiras Med OK'!$C:$C,'SCV Med OK'!C89) + COUNTIF('CH Med OK'!$C:$C,'SCV Med OK'!C89) + COUNTIF('Itapagipe Med OK'!$C:$C,'SCV Med OK'!C89) + COUNTIF('Itapuã Med OK'!$C:$C,'SCV Med OK'!C89) + COUNTIF('Liberdade Med OK'!$C:$C,'SCV Med OK'!C89) + COUNTIF('Pau da Lima Med OK'!$C:$C,'SCV Med OK'!C89) + COUNTIF('Subúrbio Med OK'!$C:$C,'SCV Med OK'!C89) + COUNTIF('DVIS Med OK'!$C:$C,'SCV Med OK'!C89) + COUNTIF('CR Med OK'!$C:$C,'SCV Med OK'!C89) + COUNTIF('CCZ Med OK'!$C:$C,'SCV Med OK'!C89) + COUNTIF('DRCA Med OK'!$C:$C,'SCV Med OK'!C89) + COUNTIF('SAMU Med OK'!$C:$C,'SCV Med OK'!C89) + COUNTIF('ESPS Med OK'!$C:$C,'SCV Med OK'!C89) + COUNTIF('LACEM Med OK'!$C:$C,'SCV Med OK'!C89)</f>
        <v>0</v>
      </c>
    </row>
    <row r="90" spans="1:15" ht="13.5" customHeight="1">
      <c r="A90" s="15" t="s">
        <v>18</v>
      </c>
      <c r="B90" s="61">
        <v>45686</v>
      </c>
      <c r="C90" s="104">
        <v>15472</v>
      </c>
      <c r="D90" s="61">
        <v>45686</v>
      </c>
      <c r="E90" s="61">
        <v>45687</v>
      </c>
      <c r="F90" s="42">
        <f>(E90-D90)+1</f>
        <v>2</v>
      </c>
      <c r="G90" s="68">
        <v>235</v>
      </c>
      <c r="H90" s="480">
        <v>1</v>
      </c>
      <c r="I90" s="40">
        <f>G90/30*H90*F90</f>
        <v>15.666666666666666</v>
      </c>
      <c r="J90" s="64" t="s">
        <v>219</v>
      </c>
      <c r="K90" s="480">
        <v>75212</v>
      </c>
      <c r="L90" s="1" t="s">
        <v>1067</v>
      </c>
      <c r="O90" s="1">
        <f>COUNTIF('Sede Med Ok'!$C:$C,'SCV Med OK'!C91) + COUNTIF('Barra Med OK'!$C:$C,'SCV Med OK'!C91) + COUNTIF('Boca do Rio Med OK'!$C:$C,'SCV Med OK'!C91) + COUNTIF('Brotas Med OK'!$C:$C,'SCV Med OK'!C91) + COUNTIF('Cabula Med OK'!$C:$C,'SCV Med OK'!C91) + COUNTIF('Cajazeiras Med OK'!$C:$C,'SCV Med OK'!C91) + COUNTIF('CH Med OK'!$C:$C,'SCV Med OK'!C91) + COUNTIF('Itapagipe Med OK'!$C:$C,'SCV Med OK'!C91) + COUNTIF('Itapuã Med OK'!$C:$C,'SCV Med OK'!C91) + COUNTIF('Liberdade Med OK'!$C:$C,'SCV Med OK'!C91) + COUNTIF('Pau da Lima Med OK'!$C:$C,'SCV Med OK'!C91) + COUNTIF('Subúrbio Med OK'!$C:$C,'SCV Med OK'!C91) + COUNTIF('DVIS Med OK'!$C:$C,'SCV Med OK'!C91) + COUNTIF('CR Med OK'!$C:$C,'SCV Med OK'!C91) + COUNTIF('CCZ Med OK'!$C:$C,'SCV Med OK'!C91) + COUNTIF('DRCA Med OK'!$C:$C,'SCV Med OK'!C91) + COUNTIF('SAMU Med OK'!$C:$C,'SCV Med OK'!C91) + COUNTIF('ESPS Med OK'!$C:$C,'SCV Med OK'!C91) + COUNTIF('LACEM Med OK'!$C:$C,'SCV Med OK'!C91)</f>
        <v>0</v>
      </c>
    </row>
    <row r="91" spans="1:15" ht="13.5" customHeight="1">
      <c r="A91" s="15" t="s">
        <v>18</v>
      </c>
      <c r="B91" s="61">
        <v>45601</v>
      </c>
      <c r="C91" s="122">
        <v>15882</v>
      </c>
      <c r="D91" s="61">
        <v>45658</v>
      </c>
      <c r="E91" s="61">
        <v>45687</v>
      </c>
      <c r="F91" s="42">
        <f>(E91-D91)+1</f>
        <v>30</v>
      </c>
      <c r="G91" s="65">
        <v>235</v>
      </c>
      <c r="H91" s="14">
        <v>1</v>
      </c>
      <c r="I91" s="59">
        <f>G91/30*H91*F91</f>
        <v>235</v>
      </c>
      <c r="J91" s="64" t="s">
        <v>143</v>
      </c>
      <c r="K91" s="14">
        <v>48559</v>
      </c>
      <c r="L91" s="1" t="s">
        <v>1067</v>
      </c>
      <c r="O91" s="1">
        <f>COUNTIF('Sede Med Ok'!$C:$C,'SCV Med OK'!C92) + COUNTIF('Barra Med OK'!$C:$C,'SCV Med OK'!C92) + COUNTIF('Boca do Rio Med OK'!$C:$C,'SCV Med OK'!C92) + COUNTIF('Brotas Med OK'!$C:$C,'SCV Med OK'!C92) + COUNTIF('Cabula Med OK'!$C:$C,'SCV Med OK'!C92) + COUNTIF('Cajazeiras Med OK'!$C:$C,'SCV Med OK'!C92) + COUNTIF('CH Med OK'!$C:$C,'SCV Med OK'!C92) + COUNTIF('Itapagipe Med OK'!$C:$C,'SCV Med OK'!C92) + COUNTIF('Itapuã Med OK'!$C:$C,'SCV Med OK'!C92) + COUNTIF('Liberdade Med OK'!$C:$C,'SCV Med OK'!C92) + COUNTIF('Pau da Lima Med OK'!$C:$C,'SCV Med OK'!C92) + COUNTIF('Subúrbio Med OK'!$C:$C,'SCV Med OK'!C92) + COUNTIF('DVIS Med OK'!$C:$C,'SCV Med OK'!C92) + COUNTIF('CR Med OK'!$C:$C,'SCV Med OK'!C92) + COUNTIF('CCZ Med OK'!$C:$C,'SCV Med OK'!C92) + COUNTIF('DRCA Med OK'!$C:$C,'SCV Med OK'!C92) + COUNTIF('SAMU Med OK'!$C:$C,'SCV Med OK'!C92) + COUNTIF('ESPS Med OK'!$C:$C,'SCV Med OK'!C92) + COUNTIF('LACEM Med OK'!$C:$C,'SCV Med OK'!C92)</f>
        <v>0</v>
      </c>
    </row>
    <row r="92" spans="1:15" ht="13.5" customHeight="1">
      <c r="A92" s="15" t="s">
        <v>18</v>
      </c>
      <c r="B92" s="61">
        <v>45601</v>
      </c>
      <c r="C92" s="122">
        <v>15613</v>
      </c>
      <c r="D92" s="61">
        <v>45658</v>
      </c>
      <c r="E92" s="61">
        <v>45687</v>
      </c>
      <c r="F92" s="42">
        <f>(E92-D92)+1</f>
        <v>30</v>
      </c>
      <c r="G92" s="65">
        <v>235</v>
      </c>
      <c r="H92" s="14">
        <v>1</v>
      </c>
      <c r="I92" s="59">
        <f>G92/30*H92*F92</f>
        <v>235</v>
      </c>
      <c r="J92" s="64" t="s">
        <v>194</v>
      </c>
      <c r="K92" s="14">
        <v>48559</v>
      </c>
      <c r="O92" s="1">
        <f>COUNTIF('Sede Med Ok'!$C:$C,'SCV Med OK'!C93) + COUNTIF('Barra Med OK'!$C:$C,'SCV Med OK'!C93) + COUNTIF('Boca do Rio Med OK'!$C:$C,'SCV Med OK'!C93) + COUNTIF('Brotas Med OK'!$C:$C,'SCV Med OK'!C93) + COUNTIF('Cabula Med OK'!$C:$C,'SCV Med OK'!C93) + COUNTIF('Cajazeiras Med OK'!$C:$C,'SCV Med OK'!C93) + COUNTIF('CH Med OK'!$C:$C,'SCV Med OK'!C93) + COUNTIF('Itapagipe Med OK'!$C:$C,'SCV Med OK'!C93) + COUNTIF('Itapuã Med OK'!$C:$C,'SCV Med OK'!C93) + COUNTIF('Liberdade Med OK'!$C:$C,'SCV Med OK'!C93) + COUNTIF('Pau da Lima Med OK'!$C:$C,'SCV Med OK'!C93) + COUNTIF('Subúrbio Med OK'!$C:$C,'SCV Med OK'!C93) + COUNTIF('DVIS Med OK'!$C:$C,'SCV Med OK'!C93) + COUNTIF('CR Med OK'!$C:$C,'SCV Med OK'!C93) + COUNTIF('CCZ Med OK'!$C:$C,'SCV Med OK'!C93) + COUNTIF('DRCA Med OK'!$C:$C,'SCV Med OK'!C93) + COUNTIF('SAMU Med OK'!$C:$C,'SCV Med OK'!C93) + COUNTIF('ESPS Med OK'!$C:$C,'SCV Med OK'!C93) + COUNTIF('LACEM Med OK'!$C:$C,'SCV Med OK'!C93)</f>
        <v>0</v>
      </c>
    </row>
    <row r="93" spans="1:15" ht="13.5" customHeight="1">
      <c r="A93" s="15"/>
      <c r="B93" s="61"/>
      <c r="C93" s="69"/>
      <c r="D93" s="61"/>
      <c r="E93" s="61"/>
      <c r="F93" s="42"/>
      <c r="G93" s="65"/>
      <c r="H93" s="14"/>
      <c r="I93" s="59">
        <f>G93/30*H93*F93</f>
        <v>0</v>
      </c>
      <c r="J93" s="64"/>
      <c r="K93" s="14"/>
      <c r="O93" s="1">
        <f>COUNTIF('Sede Med Ok'!$C:$C,'SCV Med OK'!C94) + COUNTIF('Barra Med OK'!$C:$C,'SCV Med OK'!C94) + COUNTIF('Boca do Rio Med OK'!$C:$C,'SCV Med OK'!C94) + COUNTIF('Brotas Med OK'!$C:$C,'SCV Med OK'!C94) + COUNTIF('Cabula Med OK'!$C:$C,'SCV Med OK'!C94) + COUNTIF('Cajazeiras Med OK'!$C:$C,'SCV Med OK'!C94) + COUNTIF('CH Med OK'!$C:$C,'SCV Med OK'!C94) + COUNTIF('Itapagipe Med OK'!$C:$C,'SCV Med OK'!C94) + COUNTIF('Itapuã Med OK'!$C:$C,'SCV Med OK'!C94) + COUNTIF('Liberdade Med OK'!$C:$C,'SCV Med OK'!C94) + COUNTIF('Pau da Lima Med OK'!$C:$C,'SCV Med OK'!C94) + COUNTIF('Subúrbio Med OK'!$C:$C,'SCV Med OK'!C94) + COUNTIF('DVIS Med OK'!$C:$C,'SCV Med OK'!C94) + COUNTIF('CR Med OK'!$C:$C,'SCV Med OK'!C94) + COUNTIF('CCZ Med OK'!$C:$C,'SCV Med OK'!C94) + COUNTIF('DRCA Med OK'!$C:$C,'SCV Med OK'!C94) + COUNTIF('SAMU Med OK'!$C:$C,'SCV Med OK'!C94) + COUNTIF('ESPS Med OK'!$C:$C,'SCV Med OK'!C94) + COUNTIF('LACEM Med OK'!$C:$C,'SCV Med OK'!C94)</f>
        <v>0</v>
      </c>
    </row>
    <row r="94" spans="1:15" ht="13.5" customHeight="1">
      <c r="A94" s="38" t="s">
        <v>1098</v>
      </c>
      <c r="B94" s="99"/>
      <c r="C94" s="10"/>
      <c r="D94" s="36"/>
      <c r="E94" s="36"/>
      <c r="F94" s="37"/>
      <c r="G94" s="36"/>
      <c r="H94" s="11">
        <f>SUM(H90:H93)</f>
        <v>3</v>
      </c>
      <c r="I94" s="27">
        <f>SUM(I90:I93)</f>
        <v>485.66666666666663</v>
      </c>
      <c r="J94" s="35"/>
      <c r="K94" s="107"/>
      <c r="O94" s="1">
        <f>COUNTIF('Sede Med Ok'!$C:$C,'SCV Med OK'!C95) + COUNTIF('Barra Med OK'!$C:$C,'SCV Med OK'!C95) + COUNTIF('Boca do Rio Med OK'!$C:$C,'SCV Med OK'!C95) + COUNTIF('Brotas Med OK'!$C:$C,'SCV Med OK'!C95) + COUNTIF('Cabula Med OK'!$C:$C,'SCV Med OK'!C95) + COUNTIF('Cajazeiras Med OK'!$C:$C,'SCV Med OK'!C95) + COUNTIF('CH Med OK'!$C:$C,'SCV Med OK'!C95) + COUNTIF('Itapagipe Med OK'!$C:$C,'SCV Med OK'!C95) + COUNTIF('Itapuã Med OK'!$C:$C,'SCV Med OK'!C95) + COUNTIF('Liberdade Med OK'!$C:$C,'SCV Med OK'!C95) + COUNTIF('Pau da Lima Med OK'!$C:$C,'SCV Med OK'!C95) + COUNTIF('Subúrbio Med OK'!$C:$C,'SCV Med OK'!C95) + COUNTIF('DVIS Med OK'!$C:$C,'SCV Med OK'!C95) + COUNTIF('CR Med OK'!$C:$C,'SCV Med OK'!C95) + COUNTIF('CCZ Med OK'!$C:$C,'SCV Med OK'!C95) + COUNTIF('DRCA Med OK'!$C:$C,'SCV Med OK'!C95) + COUNTIF('SAMU Med OK'!$C:$C,'SCV Med OK'!C95) + COUNTIF('ESPS Med OK'!$C:$C,'SCV Med OK'!C95) + COUNTIF('LACEM Med OK'!$C:$C,'SCV Med OK'!C95)</f>
        <v>0</v>
      </c>
    </row>
    <row r="95" spans="1:15" ht="13.5" customHeight="1">
      <c r="B95" s="124"/>
      <c r="C95" s="123"/>
      <c r="D95" s="20"/>
      <c r="E95" s="20"/>
      <c r="F95" s="19"/>
      <c r="G95" s="7"/>
      <c r="I95" s="7"/>
      <c r="J95" s="26"/>
      <c r="O95" s="1">
        <f>COUNTIF('Sede Med Ok'!$C:$C,'SCV Med OK'!C96) + COUNTIF('Barra Med OK'!$C:$C,'SCV Med OK'!C96) + COUNTIF('Boca do Rio Med OK'!$C:$C,'SCV Med OK'!C96) + COUNTIF('Brotas Med OK'!$C:$C,'SCV Med OK'!C96) + COUNTIF('Cabula Med OK'!$C:$C,'SCV Med OK'!C96) + COUNTIF('Cajazeiras Med OK'!$C:$C,'SCV Med OK'!C96) + COUNTIF('CH Med OK'!$C:$C,'SCV Med OK'!C96) + COUNTIF('Itapagipe Med OK'!$C:$C,'SCV Med OK'!C96) + COUNTIF('Itapuã Med OK'!$C:$C,'SCV Med OK'!C96) + COUNTIF('Liberdade Med OK'!$C:$C,'SCV Med OK'!C96) + COUNTIF('Pau da Lima Med OK'!$C:$C,'SCV Med OK'!C96) + COUNTIF('Subúrbio Med OK'!$C:$C,'SCV Med OK'!C96) + COUNTIF('DVIS Med OK'!$C:$C,'SCV Med OK'!C96) + COUNTIF('CR Med OK'!$C:$C,'SCV Med OK'!C96) + COUNTIF('CCZ Med OK'!$C:$C,'SCV Med OK'!C96) + COUNTIF('DRCA Med OK'!$C:$C,'SCV Med OK'!C96) + COUNTIF('SAMU Med OK'!$C:$C,'SCV Med OK'!C96) + COUNTIF('ESPS Med OK'!$C:$C,'SCV Med OK'!C96) + COUNTIF('LACEM Med OK'!$C:$C,'SCV Med OK'!C96)</f>
        <v>0</v>
      </c>
    </row>
    <row r="96" spans="1:15" ht="13.5" customHeight="1">
      <c r="A96" s="15" t="s">
        <v>18</v>
      </c>
      <c r="B96" s="61">
        <v>45514</v>
      </c>
      <c r="C96" s="14">
        <v>14901</v>
      </c>
      <c r="D96" s="61">
        <v>45658</v>
      </c>
      <c r="E96" s="61">
        <v>45687</v>
      </c>
      <c r="F96" s="42">
        <f>(E96-D96)+1</f>
        <v>30</v>
      </c>
      <c r="G96" s="65">
        <v>235</v>
      </c>
      <c r="H96" s="14">
        <v>1</v>
      </c>
      <c r="I96" s="59">
        <f>G96/30*H96*F96</f>
        <v>235</v>
      </c>
      <c r="J96" s="64" t="s">
        <v>232</v>
      </c>
      <c r="K96" s="14">
        <v>66501</v>
      </c>
      <c r="L96" s="1" t="s">
        <v>1067</v>
      </c>
      <c r="O96" s="1">
        <f>COUNTIF('Sede Med Ok'!$C:$C,'SCV Med OK'!C97) + COUNTIF('Barra Med OK'!$C:$C,'SCV Med OK'!C97) + COUNTIF('Boca do Rio Med OK'!$C:$C,'SCV Med OK'!C97) + COUNTIF('Brotas Med OK'!$C:$C,'SCV Med OK'!C97) + COUNTIF('Cabula Med OK'!$C:$C,'SCV Med OK'!C97) + COUNTIF('Cajazeiras Med OK'!$C:$C,'SCV Med OK'!C97) + COUNTIF('CH Med OK'!$C:$C,'SCV Med OK'!C97) + COUNTIF('Itapagipe Med OK'!$C:$C,'SCV Med OK'!C97) + COUNTIF('Itapuã Med OK'!$C:$C,'SCV Med OK'!C97) + COUNTIF('Liberdade Med OK'!$C:$C,'SCV Med OK'!C97) + COUNTIF('Pau da Lima Med OK'!$C:$C,'SCV Med OK'!C97) + COUNTIF('Subúrbio Med OK'!$C:$C,'SCV Med OK'!C97) + COUNTIF('DVIS Med OK'!$C:$C,'SCV Med OK'!C97) + COUNTIF('CR Med OK'!$C:$C,'SCV Med OK'!C97) + COUNTIF('CCZ Med OK'!$C:$C,'SCV Med OK'!C97) + COUNTIF('DRCA Med OK'!$C:$C,'SCV Med OK'!C97) + COUNTIF('SAMU Med OK'!$C:$C,'SCV Med OK'!C97) + COUNTIF('ESPS Med OK'!$C:$C,'SCV Med OK'!C97) + COUNTIF('LACEM Med OK'!$C:$C,'SCV Med OK'!C97)</f>
        <v>0</v>
      </c>
    </row>
    <row r="97" spans="1:15" ht="13.5" customHeight="1">
      <c r="A97" s="15" t="s">
        <v>18</v>
      </c>
      <c r="B97" s="61">
        <v>45536</v>
      </c>
      <c r="C97" s="14">
        <v>4517</v>
      </c>
      <c r="D97" s="61">
        <v>45658</v>
      </c>
      <c r="E97" s="61">
        <v>45687</v>
      </c>
      <c r="F97" s="42">
        <f>(E97-D97)+1</f>
        <v>30</v>
      </c>
      <c r="G97" s="65">
        <v>235</v>
      </c>
      <c r="H97" s="14">
        <v>1</v>
      </c>
      <c r="I97" s="59">
        <f>G97/30*H97*F97</f>
        <v>235</v>
      </c>
      <c r="J97" s="64" t="s">
        <v>215</v>
      </c>
      <c r="K97" s="14">
        <v>70085</v>
      </c>
      <c r="O97" s="1">
        <f>COUNTIF('Sede Med Ok'!$C:$C,'SCV Med OK'!C98) + COUNTIF('Barra Med OK'!$C:$C,'SCV Med OK'!C98) + COUNTIF('Boca do Rio Med OK'!$C:$C,'SCV Med OK'!C98) + COUNTIF('Brotas Med OK'!$C:$C,'SCV Med OK'!C98) + COUNTIF('Cabula Med OK'!$C:$C,'SCV Med OK'!C98) + COUNTIF('Cajazeiras Med OK'!$C:$C,'SCV Med OK'!C98) + COUNTIF('CH Med OK'!$C:$C,'SCV Med OK'!C98) + COUNTIF('Itapagipe Med OK'!$C:$C,'SCV Med OK'!C98) + COUNTIF('Itapuã Med OK'!$C:$C,'SCV Med OK'!C98) + COUNTIF('Liberdade Med OK'!$C:$C,'SCV Med OK'!C98) + COUNTIF('Pau da Lima Med OK'!$C:$C,'SCV Med OK'!C98) + COUNTIF('Subúrbio Med OK'!$C:$C,'SCV Med OK'!C98) + COUNTIF('DVIS Med OK'!$C:$C,'SCV Med OK'!C98) + COUNTIF('CR Med OK'!$C:$C,'SCV Med OK'!C98) + COUNTIF('CCZ Med OK'!$C:$C,'SCV Med OK'!C98) + COUNTIF('DRCA Med OK'!$C:$C,'SCV Med OK'!C98) + COUNTIF('SAMU Med OK'!$C:$C,'SCV Med OK'!C98) + COUNTIF('ESPS Med OK'!$C:$C,'SCV Med OK'!C98) + COUNTIF('LACEM Med OK'!$C:$C,'SCV Med OK'!C98)</f>
        <v>0</v>
      </c>
    </row>
    <row r="98" spans="1:15" ht="13.5" customHeight="1">
      <c r="A98" s="15"/>
      <c r="B98" s="61"/>
      <c r="C98" s="69"/>
      <c r="D98" s="61"/>
      <c r="E98" s="61"/>
      <c r="F98" s="42"/>
      <c r="G98" s="65"/>
      <c r="H98" s="14"/>
      <c r="I98" s="59">
        <f>G98/30*H98*F98</f>
        <v>0</v>
      </c>
      <c r="J98" s="64"/>
      <c r="K98" s="14"/>
      <c r="O98" s="1">
        <f>COUNTIF('Sede Med Ok'!$C:$C,'SCV Med OK'!C99) + COUNTIF('Barra Med OK'!$C:$C,'SCV Med OK'!C99) + COUNTIF('Boca do Rio Med OK'!$C:$C,'SCV Med OK'!C99) + COUNTIF('Brotas Med OK'!$C:$C,'SCV Med OK'!C99) + COUNTIF('Cabula Med OK'!$C:$C,'SCV Med OK'!C99) + COUNTIF('Cajazeiras Med OK'!$C:$C,'SCV Med OK'!C99) + COUNTIF('CH Med OK'!$C:$C,'SCV Med OK'!C99) + COUNTIF('Itapagipe Med OK'!$C:$C,'SCV Med OK'!C99) + COUNTIF('Itapuã Med OK'!$C:$C,'SCV Med OK'!C99) + COUNTIF('Liberdade Med OK'!$C:$C,'SCV Med OK'!C99) + COUNTIF('Pau da Lima Med OK'!$C:$C,'SCV Med OK'!C99) + COUNTIF('Subúrbio Med OK'!$C:$C,'SCV Med OK'!C99) + COUNTIF('DVIS Med OK'!$C:$C,'SCV Med OK'!C99) + COUNTIF('CR Med OK'!$C:$C,'SCV Med OK'!C99) + COUNTIF('CCZ Med OK'!$C:$C,'SCV Med OK'!C99) + COUNTIF('DRCA Med OK'!$C:$C,'SCV Med OK'!C99) + COUNTIF('SAMU Med OK'!$C:$C,'SCV Med OK'!C99) + COUNTIF('ESPS Med OK'!$C:$C,'SCV Med OK'!C99) + COUNTIF('LACEM Med OK'!$C:$C,'SCV Med OK'!C99)</f>
        <v>0</v>
      </c>
    </row>
    <row r="99" spans="1:15" ht="13.5" customHeight="1">
      <c r="A99" s="38" t="s">
        <v>826</v>
      </c>
      <c r="B99" s="99"/>
      <c r="C99" s="10"/>
      <c r="D99" s="36"/>
      <c r="E99" s="36"/>
      <c r="F99" s="37"/>
      <c r="G99" s="36"/>
      <c r="H99" s="11">
        <f>SUM(H96:H98)</f>
        <v>2</v>
      </c>
      <c r="I99" s="27">
        <f>SUM(I96:I98)</f>
        <v>470</v>
      </c>
      <c r="J99" s="35"/>
      <c r="K99" s="107"/>
      <c r="O99" s="1">
        <f>COUNTIF('Sede Med Ok'!$C:$C,'SCV Med OK'!C100) + COUNTIF('Barra Med OK'!$C:$C,'SCV Med OK'!C100) + COUNTIF('Boca do Rio Med OK'!$C:$C,'SCV Med OK'!C100) + COUNTIF('Brotas Med OK'!$C:$C,'SCV Med OK'!C100) + COUNTIF('Cabula Med OK'!$C:$C,'SCV Med OK'!C100) + COUNTIF('Cajazeiras Med OK'!$C:$C,'SCV Med OK'!C100) + COUNTIF('CH Med OK'!$C:$C,'SCV Med OK'!C100) + COUNTIF('Itapagipe Med OK'!$C:$C,'SCV Med OK'!C100) + COUNTIF('Itapuã Med OK'!$C:$C,'SCV Med OK'!C100) + COUNTIF('Liberdade Med OK'!$C:$C,'SCV Med OK'!C100) + COUNTIF('Pau da Lima Med OK'!$C:$C,'SCV Med OK'!C100) + COUNTIF('Subúrbio Med OK'!$C:$C,'SCV Med OK'!C100) + COUNTIF('DVIS Med OK'!$C:$C,'SCV Med OK'!C100) + COUNTIF('CR Med OK'!$C:$C,'SCV Med OK'!C100) + COUNTIF('CCZ Med OK'!$C:$C,'SCV Med OK'!C100) + COUNTIF('DRCA Med OK'!$C:$C,'SCV Med OK'!C100) + COUNTIF('SAMU Med OK'!$C:$C,'SCV Med OK'!C100) + COUNTIF('ESPS Med OK'!$C:$C,'SCV Med OK'!C100) + COUNTIF('LACEM Med OK'!$C:$C,'SCV Med OK'!C100)</f>
        <v>0</v>
      </c>
    </row>
    <row r="100" spans="1:15" ht="13.5" customHeight="1">
      <c r="D100" s="20"/>
      <c r="E100" s="20"/>
      <c r="F100" s="19"/>
      <c r="G100" s="7"/>
      <c r="I100" s="7"/>
      <c r="J100" s="26"/>
      <c r="O100" s="1">
        <f>COUNTIF('Sede Med Ok'!$C:$C,'SCV Med OK'!#REF!) + COUNTIF('Barra Med OK'!$C:$C,'SCV Med OK'!#REF!) + COUNTIF('Boca do Rio Med OK'!$C:$C,'SCV Med OK'!#REF!) + COUNTIF('Brotas Med OK'!$C:$C,'SCV Med OK'!#REF!) + COUNTIF('Cabula Med OK'!$C:$C,'SCV Med OK'!#REF!) + COUNTIF('Cajazeiras Med OK'!$C:$C,'SCV Med OK'!#REF!) + COUNTIF('CH Med OK'!$C:$C,'SCV Med OK'!#REF!) + COUNTIF('Itapagipe Med OK'!$C:$C,'SCV Med OK'!#REF!) + COUNTIF('Itapuã Med OK'!$C:$C,'SCV Med OK'!#REF!) + COUNTIF('Liberdade Med OK'!$C:$C,'SCV Med OK'!#REF!) + COUNTIF('Pau da Lima Med OK'!$C:$C,'SCV Med OK'!#REF!) + COUNTIF('Subúrbio Med OK'!$C:$C,'SCV Med OK'!#REF!) + COUNTIF('DVIS Med OK'!$C:$C,'SCV Med OK'!#REF!) + COUNTIF('CR Med OK'!$C:$C,'SCV Med OK'!#REF!) + COUNTIF('CCZ Med OK'!$C:$C,'SCV Med OK'!#REF!) + COUNTIF('DRCA Med OK'!$C:$C,'SCV Med OK'!#REF!) + COUNTIF('SAMU Med OK'!$C:$C,'SCV Med OK'!#REF!) + COUNTIF('ESPS Med OK'!$C:$C,'SCV Med OK'!#REF!) + COUNTIF('LACEM Med OK'!$C:$C,'SCV Med OK'!#REF!)</f>
        <v>0</v>
      </c>
    </row>
    <row r="101" spans="1:15" ht="13.5" customHeight="1">
      <c r="A101" s="15" t="s">
        <v>18</v>
      </c>
      <c r="B101" s="61">
        <v>45603</v>
      </c>
      <c r="C101" s="478">
        <v>16123</v>
      </c>
      <c r="D101" s="61">
        <v>45658</v>
      </c>
      <c r="E101" s="61">
        <v>45687</v>
      </c>
      <c r="F101" s="42">
        <f>(E101-D101)+1</f>
        <v>30</v>
      </c>
      <c r="G101" s="68">
        <v>235</v>
      </c>
      <c r="H101" s="480">
        <v>1</v>
      </c>
      <c r="I101" s="40">
        <f>G101/30*H101*F101</f>
        <v>235</v>
      </c>
      <c r="J101" s="64" t="s">
        <v>216</v>
      </c>
      <c r="K101" s="480">
        <v>71164</v>
      </c>
      <c r="O101" s="1">
        <f>COUNTIF('Sede Med Ok'!$C:$C,'SCV Med OK'!C102) + COUNTIF('Barra Med OK'!$C:$C,'SCV Med OK'!C102) + COUNTIF('Boca do Rio Med OK'!$C:$C,'SCV Med OK'!C102) + COUNTIF('Brotas Med OK'!$C:$C,'SCV Med OK'!C102) + COUNTIF('Cabula Med OK'!$C:$C,'SCV Med OK'!C102) + COUNTIF('Cajazeiras Med OK'!$C:$C,'SCV Med OK'!C102) + COUNTIF('CH Med OK'!$C:$C,'SCV Med OK'!C102) + COUNTIF('Itapagipe Med OK'!$C:$C,'SCV Med OK'!C102) + COUNTIF('Itapuã Med OK'!$C:$C,'SCV Med OK'!C102) + COUNTIF('Liberdade Med OK'!$C:$C,'SCV Med OK'!C102) + COUNTIF('Pau da Lima Med OK'!$C:$C,'SCV Med OK'!C102) + COUNTIF('Subúrbio Med OK'!$C:$C,'SCV Med OK'!C102) + COUNTIF('DVIS Med OK'!$C:$C,'SCV Med OK'!C102) + COUNTIF('CR Med OK'!$C:$C,'SCV Med OK'!C102) + COUNTIF('CCZ Med OK'!$C:$C,'SCV Med OK'!C102) + COUNTIF('DRCA Med OK'!$C:$C,'SCV Med OK'!C102) + COUNTIF('SAMU Med OK'!$C:$C,'SCV Med OK'!C102) + COUNTIF('ESPS Med OK'!$C:$C,'SCV Med OK'!C102) + COUNTIF('LACEM Med OK'!$C:$C,'SCV Med OK'!C102)</f>
        <v>0</v>
      </c>
    </row>
    <row r="102" spans="1:15" ht="13.5" customHeight="1">
      <c r="A102" s="15" t="s">
        <v>18</v>
      </c>
      <c r="B102" s="61">
        <v>45536</v>
      </c>
      <c r="C102" s="478">
        <v>1449</v>
      </c>
      <c r="D102" s="61">
        <v>45658</v>
      </c>
      <c r="E102" s="61">
        <v>45687</v>
      </c>
      <c r="F102" s="42">
        <f>(E102-D102)+1</f>
        <v>30</v>
      </c>
      <c r="G102" s="60">
        <v>235</v>
      </c>
      <c r="H102" s="480">
        <v>1</v>
      </c>
      <c r="I102" s="40">
        <f>G102/30*H102*F102</f>
        <v>235</v>
      </c>
      <c r="J102" s="53" t="s">
        <v>825</v>
      </c>
      <c r="K102" s="480"/>
      <c r="O102" s="1">
        <f>COUNTIF('Sede Med Ok'!$C:$C,'SCV Med OK'!C103) + COUNTIF('Barra Med OK'!$C:$C,'SCV Med OK'!C103) + COUNTIF('Boca do Rio Med OK'!$C:$C,'SCV Med OK'!C103) + COUNTIF('Brotas Med OK'!$C:$C,'SCV Med OK'!C103) + COUNTIF('Cabula Med OK'!$C:$C,'SCV Med OK'!C103) + COUNTIF('Cajazeiras Med OK'!$C:$C,'SCV Med OK'!C103) + COUNTIF('CH Med OK'!$C:$C,'SCV Med OK'!C103) + COUNTIF('Itapagipe Med OK'!$C:$C,'SCV Med OK'!C103) + COUNTIF('Itapuã Med OK'!$C:$C,'SCV Med OK'!C103) + COUNTIF('Liberdade Med OK'!$C:$C,'SCV Med OK'!C103) + COUNTIF('Pau da Lima Med OK'!$C:$C,'SCV Med OK'!C103) + COUNTIF('Subúrbio Med OK'!$C:$C,'SCV Med OK'!C103) + COUNTIF('DVIS Med OK'!$C:$C,'SCV Med OK'!C103) + COUNTIF('CR Med OK'!$C:$C,'SCV Med OK'!C103) + COUNTIF('CCZ Med OK'!$C:$C,'SCV Med OK'!C103) + COUNTIF('DRCA Med OK'!$C:$C,'SCV Med OK'!C103) + COUNTIF('SAMU Med OK'!$C:$C,'SCV Med OK'!C103) + COUNTIF('ESPS Med OK'!$C:$C,'SCV Med OK'!C103) + COUNTIF('LACEM Med OK'!$C:$C,'SCV Med OK'!C103)</f>
        <v>0</v>
      </c>
    </row>
    <row r="103" spans="1:15" ht="13.5" customHeight="1">
      <c r="A103" s="15"/>
      <c r="B103" s="61"/>
      <c r="C103" s="304"/>
      <c r="D103" s="61"/>
      <c r="E103" s="61"/>
      <c r="F103" s="42"/>
      <c r="G103" s="60"/>
      <c r="H103" s="480"/>
      <c r="I103" s="40">
        <f>G103/30*H103*F103</f>
        <v>0</v>
      </c>
      <c r="J103" s="64"/>
      <c r="K103" s="480"/>
      <c r="O103" s="1">
        <f>COUNTIF('Sede Med Ok'!$C:$C,'SCV Med OK'!C104) + COUNTIF('Barra Med OK'!$C:$C,'SCV Med OK'!C104) + COUNTIF('Boca do Rio Med OK'!$C:$C,'SCV Med OK'!C104) + COUNTIF('Brotas Med OK'!$C:$C,'SCV Med OK'!C104) + COUNTIF('Cabula Med OK'!$C:$C,'SCV Med OK'!C104) + COUNTIF('Cajazeiras Med OK'!$C:$C,'SCV Med OK'!C104) + COUNTIF('CH Med OK'!$C:$C,'SCV Med OK'!C104) + COUNTIF('Itapagipe Med OK'!$C:$C,'SCV Med OK'!C104) + COUNTIF('Itapuã Med OK'!$C:$C,'SCV Med OK'!C104) + COUNTIF('Liberdade Med OK'!$C:$C,'SCV Med OK'!C104) + COUNTIF('Pau da Lima Med OK'!$C:$C,'SCV Med OK'!C104) + COUNTIF('Subúrbio Med OK'!$C:$C,'SCV Med OK'!C104) + COUNTIF('DVIS Med OK'!$C:$C,'SCV Med OK'!C104) + COUNTIF('CR Med OK'!$C:$C,'SCV Med OK'!C104) + COUNTIF('CCZ Med OK'!$C:$C,'SCV Med OK'!C104) + COUNTIF('DRCA Med OK'!$C:$C,'SCV Med OK'!C104) + COUNTIF('SAMU Med OK'!$C:$C,'SCV Med OK'!C104) + COUNTIF('ESPS Med OK'!$C:$C,'SCV Med OK'!C104) + COUNTIF('LACEM Med OK'!$C:$C,'SCV Med OK'!C104)</f>
        <v>0</v>
      </c>
    </row>
    <row r="104" spans="1:15" ht="13.5" customHeight="1">
      <c r="A104" s="399" t="s">
        <v>824</v>
      </c>
      <c r="B104" s="82"/>
      <c r="C104" s="401"/>
      <c r="D104" s="402"/>
      <c r="E104" s="402"/>
      <c r="F104" s="403"/>
      <c r="G104" s="404"/>
      <c r="H104" s="83">
        <f>SUM(H101:H103)</f>
        <v>2</v>
      </c>
      <c r="I104" s="405">
        <f>SUM(I101:I103)</f>
        <v>470</v>
      </c>
      <c r="J104" s="406"/>
      <c r="K104" s="407"/>
      <c r="O104" s="1">
        <f>COUNTIF('Sede Med Ok'!$C:$C,'SCV Med OK'!C105) + COUNTIF('Barra Med OK'!$C:$C,'SCV Med OK'!C105) + COUNTIF('Boca do Rio Med OK'!$C:$C,'SCV Med OK'!C105) + COUNTIF('Brotas Med OK'!$C:$C,'SCV Med OK'!C105) + COUNTIF('Cabula Med OK'!$C:$C,'SCV Med OK'!C105) + COUNTIF('Cajazeiras Med OK'!$C:$C,'SCV Med OK'!C105) + COUNTIF('CH Med OK'!$C:$C,'SCV Med OK'!C105) + COUNTIF('Itapagipe Med OK'!$C:$C,'SCV Med OK'!C105) + COUNTIF('Itapuã Med OK'!$C:$C,'SCV Med OK'!C105) + COUNTIF('Liberdade Med OK'!$C:$C,'SCV Med OK'!C105) + COUNTIF('Pau da Lima Med OK'!$C:$C,'SCV Med OK'!C105) + COUNTIF('Subúrbio Med OK'!$C:$C,'SCV Med OK'!C105) + COUNTIF('DVIS Med OK'!$C:$C,'SCV Med OK'!C105) + COUNTIF('CR Med OK'!$C:$C,'SCV Med OK'!C105) + COUNTIF('CCZ Med OK'!$C:$C,'SCV Med OK'!C105) + COUNTIF('DRCA Med OK'!$C:$C,'SCV Med OK'!C105) + COUNTIF('SAMU Med OK'!$C:$C,'SCV Med OK'!C105) + COUNTIF('ESPS Med OK'!$C:$C,'SCV Med OK'!C105) + COUNTIF('LACEM Med OK'!$C:$C,'SCV Med OK'!C105)</f>
        <v>0</v>
      </c>
    </row>
    <row r="105" spans="1:15" ht="13.5" customHeight="1">
      <c r="A105" s="568"/>
      <c r="B105" s="568"/>
      <c r="C105" s="568"/>
      <c r="D105" s="568"/>
      <c r="E105" s="568"/>
      <c r="F105" s="568"/>
      <c r="G105" s="568"/>
      <c r="H105" s="568"/>
      <c r="I105" s="568"/>
      <c r="J105" s="568"/>
      <c r="K105" s="548"/>
      <c r="L105" s="283"/>
      <c r="O105" s="1">
        <f>COUNTIF('Sede Med Ok'!$C:$C,'SCV Med OK'!C107) + COUNTIF('Barra Med OK'!$C:$C,'SCV Med OK'!C107) + COUNTIF('Boca do Rio Med OK'!$C:$C,'SCV Med OK'!C107) + COUNTIF('Brotas Med OK'!$C:$C,'SCV Med OK'!C107) + COUNTIF('Cabula Med OK'!$C:$C,'SCV Med OK'!C107) + COUNTIF('Cajazeiras Med OK'!$C:$C,'SCV Med OK'!C107) + COUNTIF('CH Med OK'!$C:$C,'SCV Med OK'!C107) + COUNTIF('Itapagipe Med OK'!$C:$C,'SCV Med OK'!C107) + COUNTIF('Itapuã Med OK'!$C:$C,'SCV Med OK'!C107) + COUNTIF('Liberdade Med OK'!$C:$C,'SCV Med OK'!C107) + COUNTIF('Pau da Lima Med OK'!$C:$C,'SCV Med OK'!C107) + COUNTIF('Subúrbio Med OK'!$C:$C,'SCV Med OK'!C107) + COUNTIF('DVIS Med OK'!$C:$C,'SCV Med OK'!C107) + COUNTIF('CR Med OK'!$C:$C,'SCV Med OK'!C107) + COUNTIF('CCZ Med OK'!$C:$C,'SCV Med OK'!C107) + COUNTIF('DRCA Med OK'!$C:$C,'SCV Med OK'!C107) + COUNTIF('SAMU Med OK'!$C:$C,'SCV Med OK'!C107) + COUNTIF('ESPS Med OK'!$C:$C,'SCV Med OK'!C107) + COUNTIF('LACEM Med OK'!$C:$C,'SCV Med OK'!C107)</f>
        <v>0</v>
      </c>
    </row>
    <row r="106" spans="1:15" ht="13.5" customHeight="1">
      <c r="A106" s="15" t="s">
        <v>18</v>
      </c>
      <c r="B106" s="61">
        <v>45687</v>
      </c>
      <c r="C106" s="104">
        <v>15871</v>
      </c>
      <c r="D106" s="61">
        <v>45687</v>
      </c>
      <c r="E106" s="61">
        <v>45687</v>
      </c>
      <c r="F106" s="42">
        <f t="shared" ref="F106:F111" si="14">(E106-D106)+1</f>
        <v>1</v>
      </c>
      <c r="G106" s="60">
        <v>235</v>
      </c>
      <c r="H106" s="480">
        <v>1</v>
      </c>
      <c r="I106" s="40">
        <f t="shared" ref="I106:I111" si="15">G106/30*H106*F106</f>
        <v>7.833333333333333</v>
      </c>
      <c r="J106" s="39" t="s">
        <v>143</v>
      </c>
      <c r="K106" s="51">
        <v>75286</v>
      </c>
      <c r="L106" s="283" t="s">
        <v>1067</v>
      </c>
    </row>
    <row r="107" spans="1:15" ht="13.5" customHeight="1">
      <c r="A107" s="15" t="s">
        <v>18</v>
      </c>
      <c r="B107" s="61">
        <v>45607</v>
      </c>
      <c r="C107" s="265">
        <v>15487</v>
      </c>
      <c r="D107" s="61">
        <v>45658</v>
      </c>
      <c r="E107" s="61">
        <v>45687</v>
      </c>
      <c r="F107" s="42">
        <f t="shared" si="14"/>
        <v>30</v>
      </c>
      <c r="G107" s="60">
        <v>235</v>
      </c>
      <c r="H107" s="14">
        <v>1</v>
      </c>
      <c r="I107" s="40">
        <f t="shared" si="15"/>
        <v>235</v>
      </c>
      <c r="J107" s="39" t="s">
        <v>349</v>
      </c>
      <c r="K107" s="51">
        <v>71371</v>
      </c>
      <c r="L107" s="283" t="s">
        <v>1067</v>
      </c>
      <c r="N107" s="182"/>
      <c r="O107" s="1">
        <f>COUNTIF('Sede Med Ok'!$C:$C,'SCV Med OK'!C108) + COUNTIF('Barra Med OK'!$C:$C,'SCV Med OK'!C108) + COUNTIF('Boca do Rio Med OK'!$C:$C,'SCV Med OK'!C108) + COUNTIF('Brotas Med OK'!$C:$C,'SCV Med OK'!C108) + COUNTIF('Cabula Med OK'!$C:$C,'SCV Med OK'!C108) + COUNTIF('Cajazeiras Med OK'!$C:$C,'SCV Med OK'!C108) + COUNTIF('CH Med OK'!$C:$C,'SCV Med OK'!C108) + COUNTIF('Itapagipe Med OK'!$C:$C,'SCV Med OK'!C108) + COUNTIF('Itapuã Med OK'!$C:$C,'SCV Med OK'!C108) + COUNTIF('Liberdade Med OK'!$C:$C,'SCV Med OK'!C108) + COUNTIF('Pau da Lima Med OK'!$C:$C,'SCV Med OK'!C108) + COUNTIF('Subúrbio Med OK'!$C:$C,'SCV Med OK'!C108) + COUNTIF('DVIS Med OK'!$C:$C,'SCV Med OK'!C108) + COUNTIF('CR Med OK'!$C:$C,'SCV Med OK'!C108) + COUNTIF('CCZ Med OK'!$C:$C,'SCV Med OK'!C108) + COUNTIF('DRCA Med OK'!$C:$C,'SCV Med OK'!C108) + COUNTIF('SAMU Med OK'!$C:$C,'SCV Med OK'!C108) + COUNTIF('ESPS Med OK'!$C:$C,'SCV Med OK'!C108) + COUNTIF('LACEM Med OK'!$C:$C,'SCV Med OK'!C108)</f>
        <v>0</v>
      </c>
    </row>
    <row r="108" spans="1:15" ht="13.5" customHeight="1">
      <c r="A108" s="15" t="s">
        <v>18</v>
      </c>
      <c r="B108" s="61">
        <v>45607</v>
      </c>
      <c r="C108" s="265">
        <v>15770</v>
      </c>
      <c r="D108" s="61">
        <v>45658</v>
      </c>
      <c r="E108" s="61">
        <v>45687</v>
      </c>
      <c r="F108" s="42">
        <f t="shared" si="14"/>
        <v>30</v>
      </c>
      <c r="G108" s="60">
        <v>235</v>
      </c>
      <c r="H108" s="14">
        <v>1</v>
      </c>
      <c r="I108" s="40">
        <f t="shared" si="15"/>
        <v>235</v>
      </c>
      <c r="J108" s="39" t="s">
        <v>149</v>
      </c>
      <c r="K108" s="51">
        <v>71371</v>
      </c>
      <c r="L108" s="283" t="s">
        <v>1067</v>
      </c>
      <c r="O108" s="1">
        <f>COUNTIF('Sede Med Ok'!$C:$C,'SCV Med OK'!C109) + COUNTIF('Barra Med OK'!$C:$C,'SCV Med OK'!C109) + COUNTIF('Boca do Rio Med OK'!$C:$C,'SCV Med OK'!C109) + COUNTIF('Brotas Med OK'!$C:$C,'SCV Med OK'!C109) + COUNTIF('Cabula Med OK'!$C:$C,'SCV Med OK'!C109) + COUNTIF('Cajazeiras Med OK'!$C:$C,'SCV Med OK'!C109) + COUNTIF('CH Med OK'!$C:$C,'SCV Med OK'!C109) + COUNTIF('Itapagipe Med OK'!$C:$C,'SCV Med OK'!C109) + COUNTIF('Itapuã Med OK'!$C:$C,'SCV Med OK'!C109) + COUNTIF('Liberdade Med OK'!$C:$C,'SCV Med OK'!C109) + COUNTIF('Pau da Lima Med OK'!$C:$C,'SCV Med OK'!C109) + COUNTIF('Subúrbio Med OK'!$C:$C,'SCV Med OK'!C109) + COUNTIF('DVIS Med OK'!$C:$C,'SCV Med OK'!C109) + COUNTIF('CR Med OK'!$C:$C,'SCV Med OK'!C109) + COUNTIF('CCZ Med OK'!$C:$C,'SCV Med OK'!C109) + COUNTIF('DRCA Med OK'!$C:$C,'SCV Med OK'!C109) + COUNTIF('SAMU Med OK'!$C:$C,'SCV Med OK'!C109) + COUNTIF('ESPS Med OK'!$C:$C,'SCV Med OK'!C109) + COUNTIF('LACEM Med OK'!$C:$C,'SCV Med OK'!C109)</f>
        <v>0</v>
      </c>
    </row>
    <row r="109" spans="1:15" ht="13.5" customHeight="1">
      <c r="A109" s="15" t="s">
        <v>18</v>
      </c>
      <c r="B109" s="61">
        <v>45602</v>
      </c>
      <c r="C109" s="265">
        <v>15754</v>
      </c>
      <c r="D109" s="61">
        <v>45658</v>
      </c>
      <c r="E109" s="61">
        <v>45687</v>
      </c>
      <c r="F109" s="42">
        <f t="shared" si="14"/>
        <v>30</v>
      </c>
      <c r="G109" s="60">
        <v>235</v>
      </c>
      <c r="H109" s="14">
        <v>1</v>
      </c>
      <c r="I109" s="40">
        <f t="shared" si="15"/>
        <v>235</v>
      </c>
      <c r="J109" s="39" t="s">
        <v>219</v>
      </c>
      <c r="K109" s="51">
        <v>55214</v>
      </c>
      <c r="L109" s="283" t="s">
        <v>1067</v>
      </c>
      <c r="O109" s="1">
        <f>COUNTIF('Sede Med Ok'!$C:$C,'SCV Med OK'!C110) + COUNTIF('Barra Med OK'!$C:$C,'SCV Med OK'!C110) + COUNTIF('Boca do Rio Med OK'!$C:$C,'SCV Med OK'!C110) + COUNTIF('Brotas Med OK'!$C:$C,'SCV Med OK'!C110) + COUNTIF('Cabula Med OK'!$C:$C,'SCV Med OK'!C110) + COUNTIF('Cajazeiras Med OK'!$C:$C,'SCV Med OK'!C110) + COUNTIF('CH Med OK'!$C:$C,'SCV Med OK'!C110) + COUNTIF('Itapagipe Med OK'!$C:$C,'SCV Med OK'!C110) + COUNTIF('Itapuã Med OK'!$C:$C,'SCV Med OK'!C110) + COUNTIF('Liberdade Med OK'!$C:$C,'SCV Med OK'!C110) + COUNTIF('Pau da Lima Med OK'!$C:$C,'SCV Med OK'!C110) + COUNTIF('Subúrbio Med OK'!$C:$C,'SCV Med OK'!C110) + COUNTIF('DVIS Med OK'!$C:$C,'SCV Med OK'!C110) + COUNTIF('CR Med OK'!$C:$C,'SCV Med OK'!C110) + COUNTIF('CCZ Med OK'!$C:$C,'SCV Med OK'!C110) + COUNTIF('DRCA Med OK'!$C:$C,'SCV Med OK'!C110) + COUNTIF('SAMU Med OK'!$C:$C,'SCV Med OK'!C110) + COUNTIF('ESPS Med OK'!$C:$C,'SCV Med OK'!C110) + COUNTIF('LACEM Med OK'!$C:$C,'SCV Med OK'!C110)</f>
        <v>0</v>
      </c>
    </row>
    <row r="110" spans="1:15" ht="13.5" customHeight="1">
      <c r="A110" s="15" t="s">
        <v>18</v>
      </c>
      <c r="B110" s="61">
        <v>45602</v>
      </c>
      <c r="C110" s="265">
        <v>15819</v>
      </c>
      <c r="D110" s="61">
        <v>45658</v>
      </c>
      <c r="E110" s="61">
        <v>45687</v>
      </c>
      <c r="F110" s="42">
        <f t="shared" si="14"/>
        <v>30</v>
      </c>
      <c r="G110" s="60">
        <v>235</v>
      </c>
      <c r="H110" s="14">
        <v>1</v>
      </c>
      <c r="I110" s="40">
        <f t="shared" si="15"/>
        <v>235</v>
      </c>
      <c r="J110" s="39" t="s">
        <v>1101</v>
      </c>
      <c r="K110" s="51">
        <v>55214</v>
      </c>
      <c r="L110" s="283" t="s">
        <v>1067</v>
      </c>
      <c r="O110" s="1">
        <f>COUNTIF('Sede Med Ok'!$C:$C,'SCV Med OK'!C111) + COUNTIF('Barra Med OK'!$C:$C,'SCV Med OK'!C111) + COUNTIF('Boca do Rio Med OK'!$C:$C,'SCV Med OK'!C111) + COUNTIF('Brotas Med OK'!$C:$C,'SCV Med OK'!C111) + COUNTIF('Cabula Med OK'!$C:$C,'SCV Med OK'!C111) + COUNTIF('Cajazeiras Med OK'!$C:$C,'SCV Med OK'!C111) + COUNTIF('CH Med OK'!$C:$C,'SCV Med OK'!C111) + COUNTIF('Itapagipe Med OK'!$C:$C,'SCV Med OK'!C111) + COUNTIF('Itapuã Med OK'!$C:$C,'SCV Med OK'!C111) + COUNTIF('Liberdade Med OK'!$C:$C,'SCV Med OK'!C111) + COUNTIF('Pau da Lima Med OK'!$C:$C,'SCV Med OK'!C111) + COUNTIF('Subúrbio Med OK'!$C:$C,'SCV Med OK'!C111) + COUNTIF('DVIS Med OK'!$C:$C,'SCV Med OK'!C111) + COUNTIF('CR Med OK'!$C:$C,'SCV Med OK'!C111) + COUNTIF('CCZ Med OK'!$C:$C,'SCV Med OK'!C111) + COUNTIF('DRCA Med OK'!$C:$C,'SCV Med OK'!C111) + COUNTIF('SAMU Med OK'!$C:$C,'SCV Med OK'!C111) + COUNTIF('ESPS Med OK'!$C:$C,'SCV Med OK'!C111) + COUNTIF('LACEM Med OK'!$C:$C,'SCV Med OK'!C111)</f>
        <v>0</v>
      </c>
    </row>
    <row r="111" spans="1:15" ht="13.5" customHeight="1">
      <c r="A111" s="15" t="s">
        <v>18</v>
      </c>
      <c r="B111" s="61">
        <v>45602</v>
      </c>
      <c r="C111" s="265">
        <v>15598</v>
      </c>
      <c r="D111" s="61">
        <v>45658</v>
      </c>
      <c r="E111" s="61">
        <v>45687</v>
      </c>
      <c r="F111" s="42">
        <f t="shared" si="14"/>
        <v>30</v>
      </c>
      <c r="G111" s="60">
        <v>235</v>
      </c>
      <c r="H111" s="14">
        <v>1</v>
      </c>
      <c r="I111" s="40">
        <f t="shared" si="15"/>
        <v>235</v>
      </c>
      <c r="J111" s="39" t="s">
        <v>1102</v>
      </c>
      <c r="K111" s="51">
        <v>55214</v>
      </c>
      <c r="L111" s="283" t="s">
        <v>1067</v>
      </c>
      <c r="O111" s="1">
        <f>COUNTIF('Sede Med Ok'!$C:$C,'SCV Med OK'!C112) + COUNTIF('Barra Med OK'!$C:$C,'SCV Med OK'!C112) + COUNTIF('Boca do Rio Med OK'!$C:$C,'SCV Med OK'!C112) + COUNTIF('Brotas Med OK'!$C:$C,'SCV Med OK'!C112) + COUNTIF('Cabula Med OK'!$C:$C,'SCV Med OK'!C112) + COUNTIF('Cajazeiras Med OK'!$C:$C,'SCV Med OK'!C112) + COUNTIF('CH Med OK'!$C:$C,'SCV Med OK'!C112) + COUNTIF('Itapagipe Med OK'!$C:$C,'SCV Med OK'!C112) + COUNTIF('Itapuã Med OK'!$C:$C,'SCV Med OK'!C112) + COUNTIF('Liberdade Med OK'!$C:$C,'SCV Med OK'!C112) + COUNTIF('Pau da Lima Med OK'!$C:$C,'SCV Med OK'!C112) + COUNTIF('Subúrbio Med OK'!$C:$C,'SCV Med OK'!C112) + COUNTIF('DVIS Med OK'!$C:$C,'SCV Med OK'!C112) + COUNTIF('CR Med OK'!$C:$C,'SCV Med OK'!C112) + COUNTIF('CCZ Med OK'!$C:$C,'SCV Med OK'!C112) + COUNTIF('DRCA Med OK'!$C:$C,'SCV Med OK'!C112) + COUNTIF('SAMU Med OK'!$C:$C,'SCV Med OK'!C112) + COUNTIF('ESPS Med OK'!$C:$C,'SCV Med OK'!C112) + COUNTIF('LACEM Med OK'!$C:$C,'SCV Med OK'!C112)</f>
        <v>0</v>
      </c>
    </row>
    <row r="112" spans="1:15" ht="13.5" customHeight="1">
      <c r="A112" s="15" t="s">
        <v>18</v>
      </c>
      <c r="B112" s="61">
        <v>45602</v>
      </c>
      <c r="C112" s="122">
        <v>15667</v>
      </c>
      <c r="D112" s="61">
        <v>45658</v>
      </c>
      <c r="E112" s="61">
        <v>45687</v>
      </c>
      <c r="F112" s="42">
        <f>(E112-D112)+1</f>
        <v>30</v>
      </c>
      <c r="G112" s="60">
        <v>235</v>
      </c>
      <c r="H112" s="14">
        <v>1</v>
      </c>
      <c r="I112" s="40">
        <f>G112/30*H112*F112</f>
        <v>235</v>
      </c>
      <c r="J112" s="53" t="s">
        <v>1103</v>
      </c>
      <c r="K112" s="14">
        <v>55214</v>
      </c>
      <c r="O112" s="1">
        <f>COUNTIF('Sede Med Ok'!$C:$C,'SCV Med OK'!C113) + COUNTIF('Barra Med OK'!$C:$C,'SCV Med OK'!C113) + COUNTIF('Boca do Rio Med OK'!$C:$C,'SCV Med OK'!C113) + COUNTIF('Brotas Med OK'!$C:$C,'SCV Med OK'!C113) + COUNTIF('Cabula Med OK'!$C:$C,'SCV Med OK'!C113) + COUNTIF('Cajazeiras Med OK'!$C:$C,'SCV Med OK'!C113) + COUNTIF('CH Med OK'!$C:$C,'SCV Med OK'!C113) + COUNTIF('Itapagipe Med OK'!$C:$C,'SCV Med OK'!C113) + COUNTIF('Itapuã Med OK'!$C:$C,'SCV Med OK'!C113) + COUNTIF('Liberdade Med OK'!$C:$C,'SCV Med OK'!C113) + COUNTIF('Pau da Lima Med OK'!$C:$C,'SCV Med OK'!C113) + COUNTIF('Subúrbio Med OK'!$C:$C,'SCV Med OK'!C113) + COUNTIF('DVIS Med OK'!$C:$C,'SCV Med OK'!C113) + COUNTIF('CR Med OK'!$C:$C,'SCV Med OK'!C113) + COUNTIF('CCZ Med OK'!$C:$C,'SCV Med OK'!C113) + COUNTIF('DRCA Med OK'!$C:$C,'SCV Med OK'!C113) + COUNTIF('SAMU Med OK'!$C:$C,'SCV Med OK'!C113) + COUNTIF('ESPS Med OK'!$C:$C,'SCV Med OK'!C113) + COUNTIF('LACEM Med OK'!$C:$C,'SCV Med OK'!C113)</f>
        <v>0</v>
      </c>
    </row>
    <row r="113" spans="1:15" ht="13.5" customHeight="1">
      <c r="A113" s="15"/>
      <c r="B113" s="61"/>
      <c r="C113" s="304"/>
      <c r="D113" s="61"/>
      <c r="E113" s="61"/>
      <c r="F113" s="42"/>
      <c r="G113" s="60"/>
      <c r="H113" s="14"/>
      <c r="I113" s="40">
        <f>G113/30*H113*F113</f>
        <v>0</v>
      </c>
      <c r="J113" s="64"/>
      <c r="K113" s="14"/>
      <c r="O113" s="1">
        <f>COUNTIF('Sede Med Ok'!$C:$C,'SCV Med OK'!C114) + COUNTIF('Barra Med OK'!$C:$C,'SCV Med OK'!C114) + COUNTIF('Boca do Rio Med OK'!$C:$C,'SCV Med OK'!C114) + COUNTIF('Brotas Med OK'!$C:$C,'SCV Med OK'!C114) + COUNTIF('Cabula Med OK'!$C:$C,'SCV Med OK'!C114) + COUNTIF('Cajazeiras Med OK'!$C:$C,'SCV Med OK'!C114) + COUNTIF('CH Med OK'!$C:$C,'SCV Med OK'!C114) + COUNTIF('Itapagipe Med OK'!$C:$C,'SCV Med OK'!C114) + COUNTIF('Itapuã Med OK'!$C:$C,'SCV Med OK'!C114) + COUNTIF('Liberdade Med OK'!$C:$C,'SCV Med OK'!C114) + COUNTIF('Pau da Lima Med OK'!$C:$C,'SCV Med OK'!C114) + COUNTIF('Subúrbio Med OK'!$C:$C,'SCV Med OK'!C114) + COUNTIF('DVIS Med OK'!$C:$C,'SCV Med OK'!C114) + COUNTIF('CR Med OK'!$C:$C,'SCV Med OK'!C114) + COUNTIF('CCZ Med OK'!$C:$C,'SCV Med OK'!C114) + COUNTIF('DRCA Med OK'!$C:$C,'SCV Med OK'!C114) + COUNTIF('SAMU Med OK'!$C:$C,'SCV Med OK'!C114) + COUNTIF('ESPS Med OK'!$C:$C,'SCV Med OK'!C114) + COUNTIF('LACEM Med OK'!$C:$C,'SCV Med OK'!C114)</f>
        <v>0</v>
      </c>
    </row>
    <row r="114" spans="1:15" ht="13.5" customHeight="1">
      <c r="A114" s="479" t="s">
        <v>1190</v>
      </c>
      <c r="B114" s="10"/>
      <c r="C114" s="98"/>
      <c r="D114" s="36"/>
      <c r="E114" s="36"/>
      <c r="F114" s="37"/>
      <c r="G114" s="174"/>
      <c r="H114" s="11">
        <f>SUM(H106:H113)</f>
        <v>7</v>
      </c>
      <c r="I114" s="173">
        <f>SUM(I106:I113)</f>
        <v>1417.8333333333335</v>
      </c>
      <c r="J114" s="35"/>
      <c r="K114" s="107"/>
      <c r="O114" s="1">
        <f>COUNTIF('Sede Med Ok'!$C:$C,'SCV Med OK'!C115) + COUNTIF('Barra Med OK'!$C:$C,'SCV Med OK'!C115) + COUNTIF('Boca do Rio Med OK'!$C:$C,'SCV Med OK'!C115) + COUNTIF('Brotas Med OK'!$C:$C,'SCV Med OK'!C115) + COUNTIF('Cabula Med OK'!$C:$C,'SCV Med OK'!C115) + COUNTIF('Cajazeiras Med OK'!$C:$C,'SCV Med OK'!C115) + COUNTIF('CH Med OK'!$C:$C,'SCV Med OK'!C115) + COUNTIF('Itapagipe Med OK'!$C:$C,'SCV Med OK'!C115) + COUNTIF('Itapuã Med OK'!$C:$C,'SCV Med OK'!C115) + COUNTIF('Liberdade Med OK'!$C:$C,'SCV Med OK'!C115) + COUNTIF('Pau da Lima Med OK'!$C:$C,'SCV Med OK'!C115) + COUNTIF('Subúrbio Med OK'!$C:$C,'SCV Med OK'!C115) + COUNTIF('DVIS Med OK'!$C:$C,'SCV Med OK'!C115) + COUNTIF('CR Med OK'!$C:$C,'SCV Med OK'!C115) + COUNTIF('CCZ Med OK'!$C:$C,'SCV Med OK'!C115) + COUNTIF('DRCA Med OK'!$C:$C,'SCV Med OK'!C115) + COUNTIF('SAMU Med OK'!$C:$C,'SCV Med OK'!C115) + COUNTIF('ESPS Med OK'!$C:$C,'SCV Med OK'!C115) + COUNTIF('LACEM Med OK'!$C:$C,'SCV Med OK'!C115)</f>
        <v>0</v>
      </c>
    </row>
    <row r="115" spans="1:15" ht="13.5" customHeight="1">
      <c r="A115" s="539"/>
      <c r="B115" s="551"/>
      <c r="C115" s="551"/>
      <c r="D115" s="551"/>
      <c r="E115" s="551"/>
      <c r="F115" s="551"/>
      <c r="G115" s="551"/>
      <c r="H115" s="551"/>
      <c r="I115" s="551"/>
      <c r="J115" s="551"/>
      <c r="K115" s="551"/>
      <c r="L115" s="283" t="s">
        <v>1067</v>
      </c>
      <c r="O115" s="1">
        <f>COUNTIF('Sede Med Ok'!$C:$C,'SCV Med OK'!C116) + COUNTIF('Barra Med OK'!$C:$C,'SCV Med OK'!C116) + COUNTIF('Boca do Rio Med OK'!$C:$C,'SCV Med OK'!C116) + COUNTIF('Brotas Med OK'!$C:$C,'SCV Med OK'!C116) + COUNTIF('Cabula Med OK'!$C:$C,'SCV Med OK'!C116) + COUNTIF('Cajazeiras Med OK'!$C:$C,'SCV Med OK'!C116) + COUNTIF('CH Med OK'!$C:$C,'SCV Med OK'!C116) + COUNTIF('Itapagipe Med OK'!$C:$C,'SCV Med OK'!C116) + COUNTIF('Itapuã Med OK'!$C:$C,'SCV Med OK'!C116) + COUNTIF('Liberdade Med OK'!$C:$C,'SCV Med OK'!C116) + COUNTIF('Pau da Lima Med OK'!$C:$C,'SCV Med OK'!C116) + COUNTIF('Subúrbio Med OK'!$C:$C,'SCV Med OK'!C116) + COUNTIF('DVIS Med OK'!$C:$C,'SCV Med OK'!C116) + COUNTIF('CR Med OK'!$C:$C,'SCV Med OK'!C116) + COUNTIF('CCZ Med OK'!$C:$C,'SCV Med OK'!C116) + COUNTIF('DRCA Med OK'!$C:$C,'SCV Med OK'!C116) + COUNTIF('SAMU Med OK'!$C:$C,'SCV Med OK'!C116) + COUNTIF('ESPS Med OK'!$C:$C,'SCV Med OK'!C116) + COUNTIF('LACEM Med OK'!$C:$C,'SCV Med OK'!C116)</f>
        <v>0</v>
      </c>
    </row>
    <row r="116" spans="1:15" ht="13.5" customHeight="1">
      <c r="A116" s="15" t="s">
        <v>18</v>
      </c>
      <c r="B116" s="61">
        <v>45594</v>
      </c>
      <c r="C116" s="122">
        <v>15664</v>
      </c>
      <c r="D116" s="61">
        <v>45658</v>
      </c>
      <c r="E116" s="61">
        <v>45687</v>
      </c>
      <c r="F116" s="114">
        <f>(E116-D116)+1</f>
        <v>30</v>
      </c>
      <c r="G116" s="68">
        <v>235</v>
      </c>
      <c r="H116" s="14">
        <v>1</v>
      </c>
      <c r="I116" s="40">
        <f>G116/30*H116*F116</f>
        <v>235</v>
      </c>
      <c r="J116" s="64" t="s">
        <v>149</v>
      </c>
      <c r="K116" s="14">
        <v>70704</v>
      </c>
      <c r="L116" s="283" t="s">
        <v>1067</v>
      </c>
      <c r="O116" s="1">
        <f>COUNTIF('Sede Med Ok'!$C:$C,'SCV Med OK'!C117) + COUNTIF('Barra Med OK'!$C:$C,'SCV Med OK'!C117) + COUNTIF('Boca do Rio Med OK'!$C:$C,'SCV Med OK'!C117) + COUNTIF('Brotas Med OK'!$C:$C,'SCV Med OK'!C117) + COUNTIF('Cabula Med OK'!$C:$C,'SCV Med OK'!C117) + COUNTIF('Cajazeiras Med OK'!$C:$C,'SCV Med OK'!C117) + COUNTIF('CH Med OK'!$C:$C,'SCV Med OK'!C117) + COUNTIF('Itapagipe Med OK'!$C:$C,'SCV Med OK'!C117) + COUNTIF('Itapuã Med OK'!$C:$C,'SCV Med OK'!C117) + COUNTIF('Liberdade Med OK'!$C:$C,'SCV Med OK'!C117) + COUNTIF('Pau da Lima Med OK'!$C:$C,'SCV Med OK'!C117) + COUNTIF('Subúrbio Med OK'!$C:$C,'SCV Med OK'!C117) + COUNTIF('DVIS Med OK'!$C:$C,'SCV Med OK'!C117) + COUNTIF('CR Med OK'!$C:$C,'SCV Med OK'!C117) + COUNTIF('CCZ Med OK'!$C:$C,'SCV Med OK'!C117) + COUNTIF('DRCA Med OK'!$C:$C,'SCV Med OK'!C117) + COUNTIF('SAMU Med OK'!$C:$C,'SCV Med OK'!C117) + COUNTIF('ESPS Med OK'!$C:$C,'SCV Med OK'!C117) + COUNTIF('LACEM Med OK'!$C:$C,'SCV Med OK'!C117)</f>
        <v>0</v>
      </c>
    </row>
    <row r="117" spans="1:15" ht="13.5" customHeight="1">
      <c r="A117" s="15" t="s">
        <v>18</v>
      </c>
      <c r="B117" s="61">
        <v>45601</v>
      </c>
      <c r="C117" s="122">
        <v>15876</v>
      </c>
      <c r="D117" s="61">
        <v>45658</v>
      </c>
      <c r="E117" s="61">
        <v>45687</v>
      </c>
      <c r="F117" s="114">
        <f>(E117-D117)+1</f>
        <v>30</v>
      </c>
      <c r="G117" s="68">
        <v>235</v>
      </c>
      <c r="H117" s="14">
        <v>1</v>
      </c>
      <c r="I117" s="40">
        <f>G117/30*H117*F117</f>
        <v>235</v>
      </c>
      <c r="J117" s="64" t="s">
        <v>143</v>
      </c>
      <c r="K117" s="14">
        <v>65947</v>
      </c>
      <c r="O117" s="1">
        <f>COUNTIF('Sede Med Ok'!$C:$C,'SCV Med OK'!C118) + COUNTIF('Barra Med OK'!$C:$C,'SCV Med OK'!C118) + COUNTIF('Boca do Rio Med OK'!$C:$C,'SCV Med OK'!C118) + COUNTIF('Brotas Med OK'!$C:$C,'SCV Med OK'!C118) + COUNTIF('Cabula Med OK'!$C:$C,'SCV Med OK'!C118) + COUNTIF('Cajazeiras Med OK'!$C:$C,'SCV Med OK'!C118) + COUNTIF('CH Med OK'!$C:$C,'SCV Med OK'!C118) + COUNTIF('Itapagipe Med OK'!$C:$C,'SCV Med OK'!C118) + COUNTIF('Itapuã Med OK'!$C:$C,'SCV Med OK'!C118) + COUNTIF('Liberdade Med OK'!$C:$C,'SCV Med OK'!C118) + COUNTIF('Pau da Lima Med OK'!$C:$C,'SCV Med OK'!C118) + COUNTIF('Subúrbio Med OK'!$C:$C,'SCV Med OK'!C118) + COUNTIF('DVIS Med OK'!$C:$C,'SCV Med OK'!C118) + COUNTIF('CR Med OK'!$C:$C,'SCV Med OK'!C118) + COUNTIF('CCZ Med OK'!$C:$C,'SCV Med OK'!C118) + COUNTIF('DRCA Med OK'!$C:$C,'SCV Med OK'!C118) + COUNTIF('SAMU Med OK'!$C:$C,'SCV Med OK'!C118) + COUNTIF('ESPS Med OK'!$C:$C,'SCV Med OK'!C118) + COUNTIF('LACEM Med OK'!$C:$C,'SCV Med OK'!C118)</f>
        <v>0</v>
      </c>
    </row>
    <row r="118" spans="1:15" ht="13.5" customHeight="1">
      <c r="A118" s="15"/>
      <c r="B118" s="61"/>
      <c r="C118" s="304"/>
      <c r="D118" s="61"/>
      <c r="E118" s="61"/>
      <c r="F118" s="42"/>
      <c r="G118" s="60"/>
      <c r="H118" s="14"/>
      <c r="I118" s="40">
        <f>G118/30*H118*F118</f>
        <v>0</v>
      </c>
      <c r="J118" s="64"/>
      <c r="K118" s="14"/>
      <c r="O118" s="1">
        <f>COUNTIF('Sede Med Ok'!$C:$C,'SCV Med OK'!C119) + COUNTIF('Barra Med OK'!$C:$C,'SCV Med OK'!C119) + COUNTIF('Boca do Rio Med OK'!$C:$C,'SCV Med OK'!C119) + COUNTIF('Brotas Med OK'!$C:$C,'SCV Med OK'!C119) + COUNTIF('Cabula Med OK'!$C:$C,'SCV Med OK'!C119) + COUNTIF('Cajazeiras Med OK'!$C:$C,'SCV Med OK'!C119) + COUNTIF('CH Med OK'!$C:$C,'SCV Med OK'!C119) + COUNTIF('Itapagipe Med OK'!$C:$C,'SCV Med OK'!C119) + COUNTIF('Itapuã Med OK'!$C:$C,'SCV Med OK'!C119) + COUNTIF('Liberdade Med OK'!$C:$C,'SCV Med OK'!C119) + COUNTIF('Pau da Lima Med OK'!$C:$C,'SCV Med OK'!C119) + COUNTIF('Subúrbio Med OK'!$C:$C,'SCV Med OK'!C119) + COUNTIF('DVIS Med OK'!$C:$C,'SCV Med OK'!C119) + COUNTIF('CR Med OK'!$C:$C,'SCV Med OK'!C119) + COUNTIF('CCZ Med OK'!$C:$C,'SCV Med OK'!C119) + COUNTIF('DRCA Med OK'!$C:$C,'SCV Med OK'!C119) + COUNTIF('SAMU Med OK'!$C:$C,'SCV Med OK'!C119) + COUNTIF('ESPS Med OK'!$C:$C,'SCV Med OK'!C119) + COUNTIF('LACEM Med OK'!$C:$C,'SCV Med OK'!C119)</f>
        <v>0</v>
      </c>
    </row>
    <row r="119" spans="1:15" ht="13.5" customHeight="1">
      <c r="A119" s="38" t="s">
        <v>1084</v>
      </c>
      <c r="B119" s="10"/>
      <c r="C119" s="98"/>
      <c r="D119" s="36"/>
      <c r="E119" s="36"/>
      <c r="F119" s="37"/>
      <c r="G119" s="174"/>
      <c r="H119" s="11">
        <f>SUM(H116:H118)</f>
        <v>2</v>
      </c>
      <c r="I119" s="173">
        <f>SUM(I116:I118)</f>
        <v>470</v>
      </c>
      <c r="J119" s="35"/>
      <c r="K119" s="107"/>
      <c r="O119" s="1">
        <f>COUNTIF('Sede Med Ok'!$C:$C,'SCV Med OK'!C120) + COUNTIF('Barra Med OK'!$C:$C,'SCV Med OK'!C120) + COUNTIF('Boca do Rio Med OK'!$C:$C,'SCV Med OK'!C120) + COUNTIF('Brotas Med OK'!$C:$C,'SCV Med OK'!C120) + COUNTIF('Cabula Med OK'!$C:$C,'SCV Med OK'!C120) + COUNTIF('Cajazeiras Med OK'!$C:$C,'SCV Med OK'!C120) + COUNTIF('CH Med OK'!$C:$C,'SCV Med OK'!C120) + COUNTIF('Itapagipe Med OK'!$C:$C,'SCV Med OK'!C120) + COUNTIF('Itapuã Med OK'!$C:$C,'SCV Med OK'!C120) + COUNTIF('Liberdade Med OK'!$C:$C,'SCV Med OK'!C120) + COUNTIF('Pau da Lima Med OK'!$C:$C,'SCV Med OK'!C120) + COUNTIF('Subúrbio Med OK'!$C:$C,'SCV Med OK'!C120) + COUNTIF('DVIS Med OK'!$C:$C,'SCV Med OK'!C120) + COUNTIF('CR Med OK'!$C:$C,'SCV Med OK'!C120) + COUNTIF('CCZ Med OK'!$C:$C,'SCV Med OK'!C120) + COUNTIF('DRCA Med OK'!$C:$C,'SCV Med OK'!C120) + COUNTIF('SAMU Med OK'!$C:$C,'SCV Med OK'!C120) + COUNTIF('ESPS Med OK'!$C:$C,'SCV Med OK'!C120) + COUNTIF('LACEM Med OK'!$C:$C,'SCV Med OK'!C120)</f>
        <v>0</v>
      </c>
    </row>
    <row r="120" spans="1:15" ht="13.5" customHeight="1">
      <c r="B120" s="124"/>
      <c r="D120" s="20"/>
      <c r="E120" s="20"/>
      <c r="F120" s="19"/>
      <c r="G120" s="7"/>
      <c r="I120" s="7"/>
      <c r="J120" s="26"/>
      <c r="O120" s="1">
        <f>COUNTIF('Sede Med Ok'!$C:$C,'SCV Med OK'!C121) + COUNTIF('Barra Med OK'!$C:$C,'SCV Med OK'!C121) + COUNTIF('Boca do Rio Med OK'!$C:$C,'SCV Med OK'!C121) + COUNTIF('Brotas Med OK'!$C:$C,'SCV Med OK'!C121) + COUNTIF('Cabula Med OK'!$C:$C,'SCV Med OK'!C121) + COUNTIF('Cajazeiras Med OK'!$C:$C,'SCV Med OK'!C121) + COUNTIF('CH Med OK'!$C:$C,'SCV Med OK'!C121) + COUNTIF('Itapagipe Med OK'!$C:$C,'SCV Med OK'!C121) + COUNTIF('Itapuã Med OK'!$C:$C,'SCV Med OK'!C121) + COUNTIF('Liberdade Med OK'!$C:$C,'SCV Med OK'!C121) + COUNTIF('Pau da Lima Med OK'!$C:$C,'SCV Med OK'!C121) + COUNTIF('Subúrbio Med OK'!$C:$C,'SCV Med OK'!C121) + COUNTIF('DVIS Med OK'!$C:$C,'SCV Med OK'!C121) + COUNTIF('CR Med OK'!$C:$C,'SCV Med OK'!C121) + COUNTIF('CCZ Med OK'!$C:$C,'SCV Med OK'!C121) + COUNTIF('DRCA Med OK'!$C:$C,'SCV Med OK'!C121) + COUNTIF('SAMU Med OK'!$C:$C,'SCV Med OK'!C121) + COUNTIF('ESPS Med OK'!$C:$C,'SCV Med OK'!C121) + COUNTIF('LACEM Med OK'!$C:$C,'SCV Med OK'!C121)</f>
        <v>0</v>
      </c>
    </row>
    <row r="121" spans="1:15" ht="13.5" customHeight="1">
      <c r="A121" s="15" t="s">
        <v>18</v>
      </c>
      <c r="B121" s="61">
        <v>45536</v>
      </c>
      <c r="C121" s="14">
        <v>15642</v>
      </c>
      <c r="D121" s="61">
        <v>45658</v>
      </c>
      <c r="E121" s="61">
        <v>45687</v>
      </c>
      <c r="F121" s="42">
        <f>(E121-D121)+1</f>
        <v>30</v>
      </c>
      <c r="G121" s="68">
        <v>235</v>
      </c>
      <c r="H121" s="14">
        <v>1</v>
      </c>
      <c r="I121" s="40">
        <f>G121/30*H121*F121</f>
        <v>235</v>
      </c>
      <c r="J121" s="64" t="s">
        <v>219</v>
      </c>
      <c r="K121" s="14">
        <v>68783</v>
      </c>
      <c r="O121" s="1">
        <f>COUNTIF('Sede Med Ok'!$C:$C,'SCV Med OK'!C122) + COUNTIF('Barra Med OK'!$C:$C,'SCV Med OK'!C122) + COUNTIF('Boca do Rio Med OK'!$C:$C,'SCV Med OK'!C122) + COUNTIF('Brotas Med OK'!$C:$C,'SCV Med OK'!C122) + COUNTIF('Cabula Med OK'!$C:$C,'SCV Med OK'!C122) + COUNTIF('Cajazeiras Med OK'!$C:$C,'SCV Med OK'!C122) + COUNTIF('CH Med OK'!$C:$C,'SCV Med OK'!C122) + COUNTIF('Itapagipe Med OK'!$C:$C,'SCV Med OK'!C122) + COUNTIF('Itapuã Med OK'!$C:$C,'SCV Med OK'!C122) + COUNTIF('Liberdade Med OK'!$C:$C,'SCV Med OK'!C122) + COUNTIF('Pau da Lima Med OK'!$C:$C,'SCV Med OK'!C122) + COUNTIF('Subúrbio Med OK'!$C:$C,'SCV Med OK'!C122) + COUNTIF('DVIS Med OK'!$C:$C,'SCV Med OK'!C122) + COUNTIF('CR Med OK'!$C:$C,'SCV Med OK'!C122) + COUNTIF('CCZ Med OK'!$C:$C,'SCV Med OK'!C122) + COUNTIF('DRCA Med OK'!$C:$C,'SCV Med OK'!C122) + COUNTIF('SAMU Med OK'!$C:$C,'SCV Med OK'!C122) + COUNTIF('ESPS Med OK'!$C:$C,'SCV Med OK'!C122) + COUNTIF('LACEM Med OK'!$C:$C,'SCV Med OK'!C122)</f>
        <v>0</v>
      </c>
    </row>
    <row r="122" spans="1:15" ht="13.5" customHeight="1">
      <c r="A122" s="15" t="s">
        <v>18</v>
      </c>
      <c r="B122" s="61">
        <v>45544</v>
      </c>
      <c r="C122" s="14">
        <v>14641</v>
      </c>
      <c r="D122" s="61">
        <v>45658</v>
      </c>
      <c r="E122" s="61">
        <v>45687</v>
      </c>
      <c r="F122" s="42">
        <f>(E122-D122)+1</f>
        <v>30</v>
      </c>
      <c r="G122" s="60">
        <v>235</v>
      </c>
      <c r="H122" s="14">
        <v>1</v>
      </c>
      <c r="I122" s="40">
        <f>G122/30*H122*F122</f>
        <v>235</v>
      </c>
      <c r="J122" s="64" t="s">
        <v>216</v>
      </c>
      <c r="K122" s="14">
        <v>67895</v>
      </c>
      <c r="O122" s="1">
        <f>COUNTIF('Sede Med Ok'!$C:$C,'SCV Med OK'!C123) + COUNTIF('Barra Med OK'!$C:$C,'SCV Med OK'!C123) + COUNTIF('Boca do Rio Med OK'!$C:$C,'SCV Med OK'!C123) + COUNTIF('Brotas Med OK'!$C:$C,'SCV Med OK'!C123) + COUNTIF('Cabula Med OK'!$C:$C,'SCV Med OK'!C123) + COUNTIF('Cajazeiras Med OK'!$C:$C,'SCV Med OK'!C123) + COUNTIF('CH Med OK'!$C:$C,'SCV Med OK'!C123) + COUNTIF('Itapagipe Med OK'!$C:$C,'SCV Med OK'!C123) + COUNTIF('Itapuã Med OK'!$C:$C,'SCV Med OK'!C123) + COUNTIF('Liberdade Med OK'!$C:$C,'SCV Med OK'!C123) + COUNTIF('Pau da Lima Med OK'!$C:$C,'SCV Med OK'!C123) + COUNTIF('Subúrbio Med OK'!$C:$C,'SCV Med OK'!C123) + COUNTIF('DVIS Med OK'!$C:$C,'SCV Med OK'!C123) + COUNTIF('CR Med OK'!$C:$C,'SCV Med OK'!C123) + COUNTIF('CCZ Med OK'!$C:$C,'SCV Med OK'!C123) + COUNTIF('DRCA Med OK'!$C:$C,'SCV Med OK'!C123) + COUNTIF('SAMU Med OK'!$C:$C,'SCV Med OK'!C123) + COUNTIF('ESPS Med OK'!$C:$C,'SCV Med OK'!C123) + COUNTIF('LACEM Med OK'!$C:$C,'SCV Med OK'!C123)</f>
        <v>0</v>
      </c>
    </row>
    <row r="123" spans="1:15" ht="13.5" customHeight="1">
      <c r="A123" s="15"/>
      <c r="B123" s="61"/>
      <c r="C123" s="304"/>
      <c r="D123" s="61"/>
      <c r="E123" s="61"/>
      <c r="F123" s="42"/>
      <c r="G123" s="60"/>
      <c r="H123" s="14"/>
      <c r="I123" s="40">
        <f>G123/30*H123*F123</f>
        <v>0</v>
      </c>
      <c r="J123" s="64"/>
      <c r="K123" s="14"/>
      <c r="O123" s="1">
        <f>COUNTIF('Sede Med Ok'!$C:$C,'SCV Med OK'!C124) + COUNTIF('Barra Med OK'!$C:$C,'SCV Med OK'!C124) + COUNTIF('Boca do Rio Med OK'!$C:$C,'SCV Med OK'!C124) + COUNTIF('Brotas Med OK'!$C:$C,'SCV Med OK'!C124) + COUNTIF('Cabula Med OK'!$C:$C,'SCV Med OK'!C124) + COUNTIF('Cajazeiras Med OK'!$C:$C,'SCV Med OK'!C124) + COUNTIF('CH Med OK'!$C:$C,'SCV Med OK'!C124) + COUNTIF('Itapagipe Med OK'!$C:$C,'SCV Med OK'!C124) + COUNTIF('Itapuã Med OK'!$C:$C,'SCV Med OK'!C124) + COUNTIF('Liberdade Med OK'!$C:$C,'SCV Med OK'!C124) + COUNTIF('Pau da Lima Med OK'!$C:$C,'SCV Med OK'!C124) + COUNTIF('Subúrbio Med OK'!$C:$C,'SCV Med OK'!C124) + COUNTIF('DVIS Med OK'!$C:$C,'SCV Med OK'!C124) + COUNTIF('CR Med OK'!$C:$C,'SCV Med OK'!C124) + COUNTIF('CCZ Med OK'!$C:$C,'SCV Med OK'!C124) + COUNTIF('DRCA Med OK'!$C:$C,'SCV Med OK'!C124) + COUNTIF('SAMU Med OK'!$C:$C,'SCV Med OK'!C124) + COUNTIF('ESPS Med OK'!$C:$C,'SCV Med OK'!C124) + COUNTIF('LACEM Med OK'!$C:$C,'SCV Med OK'!C124)</f>
        <v>0</v>
      </c>
    </row>
    <row r="124" spans="1:15" ht="13.5" customHeight="1">
      <c r="A124" s="38" t="s">
        <v>823</v>
      </c>
      <c r="B124" s="10"/>
      <c r="C124" s="98"/>
      <c r="D124" s="36"/>
      <c r="E124" s="36"/>
      <c r="F124" s="37"/>
      <c r="G124" s="174"/>
      <c r="H124" s="11">
        <f>SUM(H121:H123)</f>
        <v>2</v>
      </c>
      <c r="I124" s="173">
        <f>SUM(I121:I123)</f>
        <v>470</v>
      </c>
      <c r="J124" s="35"/>
      <c r="K124" s="107"/>
      <c r="O124" s="1">
        <f>COUNTIF('Sede Med Ok'!$C:$C,'SCV Med OK'!C125) + COUNTIF('Barra Med OK'!$C:$C,'SCV Med OK'!C125) + COUNTIF('Boca do Rio Med OK'!$C:$C,'SCV Med OK'!C125) + COUNTIF('Brotas Med OK'!$C:$C,'SCV Med OK'!C125) + COUNTIF('Cabula Med OK'!$C:$C,'SCV Med OK'!C125) + COUNTIF('Cajazeiras Med OK'!$C:$C,'SCV Med OK'!C125) + COUNTIF('CH Med OK'!$C:$C,'SCV Med OK'!C125) + COUNTIF('Itapagipe Med OK'!$C:$C,'SCV Med OK'!C125) + COUNTIF('Itapuã Med OK'!$C:$C,'SCV Med OK'!C125) + COUNTIF('Liberdade Med OK'!$C:$C,'SCV Med OK'!C125) + COUNTIF('Pau da Lima Med OK'!$C:$C,'SCV Med OK'!C125) + COUNTIF('Subúrbio Med OK'!$C:$C,'SCV Med OK'!C125) + COUNTIF('DVIS Med OK'!$C:$C,'SCV Med OK'!C125) + COUNTIF('CR Med OK'!$C:$C,'SCV Med OK'!C125) + COUNTIF('CCZ Med OK'!$C:$C,'SCV Med OK'!C125) + COUNTIF('DRCA Med OK'!$C:$C,'SCV Med OK'!C125) + COUNTIF('SAMU Med OK'!$C:$C,'SCV Med OK'!C125) + COUNTIF('ESPS Med OK'!$C:$C,'SCV Med OK'!C125) + COUNTIF('LACEM Med OK'!$C:$C,'SCV Med OK'!C125)</f>
        <v>0</v>
      </c>
    </row>
    <row r="125" spans="1:15" ht="13.5" customHeight="1">
      <c r="D125" s="20"/>
      <c r="E125" s="20"/>
      <c r="F125" s="19"/>
      <c r="G125" s="7"/>
      <c r="I125" s="7"/>
      <c r="J125" s="26"/>
      <c r="O125" s="1">
        <f>COUNTIF('Sede Med Ok'!$C:$C,'SCV Med OK'!C126) + COUNTIF('Barra Med OK'!$C:$C,'SCV Med OK'!C126) + COUNTIF('Boca do Rio Med OK'!$C:$C,'SCV Med OK'!C126) + COUNTIF('Brotas Med OK'!$C:$C,'SCV Med OK'!C126) + COUNTIF('Cabula Med OK'!$C:$C,'SCV Med OK'!C126) + COUNTIF('Cajazeiras Med OK'!$C:$C,'SCV Med OK'!C126) + COUNTIF('CH Med OK'!$C:$C,'SCV Med OK'!C126) + COUNTIF('Itapagipe Med OK'!$C:$C,'SCV Med OK'!C126) + COUNTIF('Itapuã Med OK'!$C:$C,'SCV Med OK'!C126) + COUNTIF('Liberdade Med OK'!$C:$C,'SCV Med OK'!C126) + COUNTIF('Pau da Lima Med OK'!$C:$C,'SCV Med OK'!C126) + COUNTIF('Subúrbio Med OK'!$C:$C,'SCV Med OK'!C126) + COUNTIF('DVIS Med OK'!$C:$C,'SCV Med OK'!C126) + COUNTIF('CR Med OK'!$C:$C,'SCV Med OK'!C126) + COUNTIF('CCZ Med OK'!$C:$C,'SCV Med OK'!C126) + COUNTIF('DRCA Med OK'!$C:$C,'SCV Med OK'!C126) + COUNTIF('SAMU Med OK'!$C:$C,'SCV Med OK'!C126) + COUNTIF('ESPS Med OK'!$C:$C,'SCV Med OK'!C126) + COUNTIF('LACEM Med OK'!$C:$C,'SCV Med OK'!C126)</f>
        <v>0</v>
      </c>
    </row>
    <row r="126" spans="1:15" ht="13.5" customHeight="1">
      <c r="A126" s="15" t="s">
        <v>18</v>
      </c>
      <c r="B126" s="61">
        <v>45536</v>
      </c>
      <c r="C126" s="14">
        <v>15648</v>
      </c>
      <c r="D126" s="61">
        <v>45658</v>
      </c>
      <c r="E126" s="61">
        <v>45687</v>
      </c>
      <c r="F126" s="42">
        <f t="shared" ref="F126:F147" si="16">(E126-D126)+1</f>
        <v>30</v>
      </c>
      <c r="G126" s="60">
        <v>235</v>
      </c>
      <c r="H126" s="14">
        <v>1</v>
      </c>
      <c r="I126" s="40">
        <f t="shared" ref="I126:I148" si="17">G126/30*H126*F126</f>
        <v>235</v>
      </c>
      <c r="J126" s="64" t="s">
        <v>216</v>
      </c>
      <c r="K126" s="14">
        <v>68789</v>
      </c>
      <c r="O126" s="1">
        <f>COUNTIF('Sede Med Ok'!$C:$C,'SCV Med OK'!C127) + COUNTIF('Barra Med OK'!$C:$C,'SCV Med OK'!C127) + COUNTIF('Boca do Rio Med OK'!$C:$C,'SCV Med OK'!C127) + COUNTIF('Brotas Med OK'!$C:$C,'SCV Med OK'!C127) + COUNTIF('Cabula Med OK'!$C:$C,'SCV Med OK'!C127) + COUNTIF('Cajazeiras Med OK'!$C:$C,'SCV Med OK'!C127) + COUNTIF('CH Med OK'!$C:$C,'SCV Med OK'!C127) + COUNTIF('Itapagipe Med OK'!$C:$C,'SCV Med OK'!C127) + COUNTIF('Itapuã Med OK'!$C:$C,'SCV Med OK'!C127) + COUNTIF('Liberdade Med OK'!$C:$C,'SCV Med OK'!C127) + COUNTIF('Pau da Lima Med OK'!$C:$C,'SCV Med OK'!C127) + COUNTIF('Subúrbio Med OK'!$C:$C,'SCV Med OK'!C127) + COUNTIF('DVIS Med OK'!$C:$C,'SCV Med OK'!C127) + COUNTIF('CR Med OK'!$C:$C,'SCV Med OK'!C127) + COUNTIF('CCZ Med OK'!$C:$C,'SCV Med OK'!C127) + COUNTIF('DRCA Med OK'!$C:$C,'SCV Med OK'!C127) + COUNTIF('SAMU Med OK'!$C:$C,'SCV Med OK'!C127) + COUNTIF('ESPS Med OK'!$C:$C,'SCV Med OK'!C127) + COUNTIF('LACEM Med OK'!$C:$C,'SCV Med OK'!C127)</f>
        <v>0</v>
      </c>
    </row>
    <row r="127" spans="1:15" ht="13.5" customHeight="1">
      <c r="A127" s="15" t="s">
        <v>18</v>
      </c>
      <c r="B127" s="61">
        <v>45536</v>
      </c>
      <c r="C127" s="14">
        <v>15655</v>
      </c>
      <c r="D127" s="61">
        <v>45658</v>
      </c>
      <c r="E127" s="61">
        <v>45687</v>
      </c>
      <c r="F127" s="42">
        <f t="shared" si="16"/>
        <v>30</v>
      </c>
      <c r="G127" s="60">
        <v>235</v>
      </c>
      <c r="H127" s="14">
        <v>1</v>
      </c>
      <c r="I127" s="40">
        <f t="shared" si="17"/>
        <v>235</v>
      </c>
      <c r="J127" s="64" t="s">
        <v>220</v>
      </c>
      <c r="K127" s="14">
        <v>68789</v>
      </c>
      <c r="O127" s="1">
        <f>COUNTIF('Sede Med Ok'!$C:$C,'SCV Med OK'!C128) + COUNTIF('Barra Med OK'!$C:$C,'SCV Med OK'!C128) + COUNTIF('Boca do Rio Med OK'!$C:$C,'SCV Med OK'!C128) + COUNTIF('Brotas Med OK'!$C:$C,'SCV Med OK'!C128) + COUNTIF('Cabula Med OK'!$C:$C,'SCV Med OK'!C128) + COUNTIF('Cajazeiras Med OK'!$C:$C,'SCV Med OK'!C128) + COUNTIF('CH Med OK'!$C:$C,'SCV Med OK'!C128) + COUNTIF('Itapagipe Med OK'!$C:$C,'SCV Med OK'!C128) + COUNTIF('Itapuã Med OK'!$C:$C,'SCV Med OK'!C128) + COUNTIF('Liberdade Med OK'!$C:$C,'SCV Med OK'!C128) + COUNTIF('Pau da Lima Med OK'!$C:$C,'SCV Med OK'!C128) + COUNTIF('Subúrbio Med OK'!$C:$C,'SCV Med OK'!C128) + COUNTIF('DVIS Med OK'!$C:$C,'SCV Med OK'!C128) + COUNTIF('CR Med OK'!$C:$C,'SCV Med OK'!C128) + COUNTIF('CCZ Med OK'!$C:$C,'SCV Med OK'!C128) + COUNTIF('DRCA Med OK'!$C:$C,'SCV Med OK'!C128) + COUNTIF('SAMU Med OK'!$C:$C,'SCV Med OK'!C128) + COUNTIF('ESPS Med OK'!$C:$C,'SCV Med OK'!C128) + COUNTIF('LACEM Med OK'!$C:$C,'SCV Med OK'!C128)</f>
        <v>0</v>
      </c>
    </row>
    <row r="128" spans="1:15" ht="13.5" customHeight="1">
      <c r="A128" s="15" t="s">
        <v>18</v>
      </c>
      <c r="B128" s="61">
        <v>45536</v>
      </c>
      <c r="C128" s="14">
        <v>15656</v>
      </c>
      <c r="D128" s="61">
        <v>45658</v>
      </c>
      <c r="E128" s="61">
        <v>45687</v>
      </c>
      <c r="F128" s="42">
        <f t="shared" si="16"/>
        <v>30</v>
      </c>
      <c r="G128" s="60">
        <v>235</v>
      </c>
      <c r="H128" s="14">
        <v>1</v>
      </c>
      <c r="I128" s="40">
        <f t="shared" si="17"/>
        <v>235</v>
      </c>
      <c r="J128" s="64" t="s">
        <v>182</v>
      </c>
      <c r="K128" s="14">
        <v>68789</v>
      </c>
      <c r="O128" s="1">
        <f>COUNTIF('Sede Med Ok'!$C:$C,'SCV Med OK'!C129) + COUNTIF('Barra Med OK'!$C:$C,'SCV Med OK'!C129) + COUNTIF('Boca do Rio Med OK'!$C:$C,'SCV Med OK'!C129) + COUNTIF('Brotas Med OK'!$C:$C,'SCV Med OK'!C129) + COUNTIF('Cabula Med OK'!$C:$C,'SCV Med OK'!C129) + COUNTIF('Cajazeiras Med OK'!$C:$C,'SCV Med OK'!C129) + COUNTIF('CH Med OK'!$C:$C,'SCV Med OK'!C129) + COUNTIF('Itapagipe Med OK'!$C:$C,'SCV Med OK'!C129) + COUNTIF('Itapuã Med OK'!$C:$C,'SCV Med OK'!C129) + COUNTIF('Liberdade Med OK'!$C:$C,'SCV Med OK'!C129) + COUNTIF('Pau da Lima Med OK'!$C:$C,'SCV Med OK'!C129) + COUNTIF('Subúrbio Med OK'!$C:$C,'SCV Med OK'!C129) + COUNTIF('DVIS Med OK'!$C:$C,'SCV Med OK'!C129) + COUNTIF('CR Med OK'!$C:$C,'SCV Med OK'!C129) + COUNTIF('CCZ Med OK'!$C:$C,'SCV Med OK'!C129) + COUNTIF('DRCA Med OK'!$C:$C,'SCV Med OK'!C129) + COUNTIF('SAMU Med OK'!$C:$C,'SCV Med OK'!C129) + COUNTIF('ESPS Med OK'!$C:$C,'SCV Med OK'!C129) + COUNTIF('LACEM Med OK'!$C:$C,'SCV Med OK'!C129)</f>
        <v>0</v>
      </c>
    </row>
    <row r="129" spans="1:15" ht="13.5" customHeight="1">
      <c r="A129" s="15" t="s">
        <v>18</v>
      </c>
      <c r="B129" s="61">
        <v>45536</v>
      </c>
      <c r="C129" s="14">
        <v>15658</v>
      </c>
      <c r="D129" s="61">
        <v>45658</v>
      </c>
      <c r="E129" s="61">
        <v>45687</v>
      </c>
      <c r="F129" s="42">
        <f t="shared" si="16"/>
        <v>30</v>
      </c>
      <c r="G129" s="60">
        <v>235</v>
      </c>
      <c r="H129" s="14">
        <v>1</v>
      </c>
      <c r="I129" s="40">
        <f t="shared" si="17"/>
        <v>235</v>
      </c>
      <c r="J129" s="64" t="s">
        <v>195</v>
      </c>
      <c r="K129" s="14">
        <v>68789</v>
      </c>
      <c r="O129" s="1">
        <f>COUNTIF('Sede Med Ok'!$C:$C,'SCV Med OK'!C130) + COUNTIF('Barra Med OK'!$C:$C,'SCV Med OK'!C130) + COUNTIF('Boca do Rio Med OK'!$C:$C,'SCV Med OK'!C130) + COUNTIF('Brotas Med OK'!$C:$C,'SCV Med OK'!C130) + COUNTIF('Cabula Med OK'!$C:$C,'SCV Med OK'!C130) + COUNTIF('Cajazeiras Med OK'!$C:$C,'SCV Med OK'!C130) + COUNTIF('CH Med OK'!$C:$C,'SCV Med OK'!C130) + COUNTIF('Itapagipe Med OK'!$C:$C,'SCV Med OK'!C130) + COUNTIF('Itapuã Med OK'!$C:$C,'SCV Med OK'!C130) + COUNTIF('Liberdade Med OK'!$C:$C,'SCV Med OK'!C130) + COUNTIF('Pau da Lima Med OK'!$C:$C,'SCV Med OK'!C130) + COUNTIF('Subúrbio Med OK'!$C:$C,'SCV Med OK'!C130) + COUNTIF('DVIS Med OK'!$C:$C,'SCV Med OK'!C130) + COUNTIF('CR Med OK'!$C:$C,'SCV Med OK'!C130) + COUNTIF('CCZ Med OK'!$C:$C,'SCV Med OK'!C130) + COUNTIF('DRCA Med OK'!$C:$C,'SCV Med OK'!C130) + COUNTIF('SAMU Med OK'!$C:$C,'SCV Med OK'!C130) + COUNTIF('ESPS Med OK'!$C:$C,'SCV Med OK'!C130) + COUNTIF('LACEM Med OK'!$C:$C,'SCV Med OK'!C130)</f>
        <v>0</v>
      </c>
    </row>
    <row r="130" spans="1:15" ht="13.5" customHeight="1">
      <c r="A130" s="15" t="s">
        <v>18</v>
      </c>
      <c r="B130" s="61">
        <v>45536</v>
      </c>
      <c r="C130" s="14">
        <v>15659</v>
      </c>
      <c r="D130" s="61">
        <v>45658</v>
      </c>
      <c r="E130" s="61">
        <v>45687</v>
      </c>
      <c r="F130" s="42">
        <f t="shared" si="16"/>
        <v>30</v>
      </c>
      <c r="G130" s="60">
        <v>235</v>
      </c>
      <c r="H130" s="14">
        <v>1</v>
      </c>
      <c r="I130" s="40">
        <f t="shared" si="17"/>
        <v>235</v>
      </c>
      <c r="J130" s="64" t="s">
        <v>336</v>
      </c>
      <c r="K130" s="14">
        <v>68789</v>
      </c>
      <c r="O130" s="1">
        <f>COUNTIF('Sede Med Ok'!$C:$C,'SCV Med OK'!C131) + COUNTIF('Barra Med OK'!$C:$C,'SCV Med OK'!C131) + COUNTIF('Boca do Rio Med OK'!$C:$C,'SCV Med OK'!C131) + COUNTIF('Brotas Med OK'!$C:$C,'SCV Med OK'!C131) + COUNTIF('Cabula Med OK'!$C:$C,'SCV Med OK'!C131) + COUNTIF('Cajazeiras Med OK'!$C:$C,'SCV Med OK'!C131) + COUNTIF('CH Med OK'!$C:$C,'SCV Med OK'!C131) + COUNTIF('Itapagipe Med OK'!$C:$C,'SCV Med OK'!C131) + COUNTIF('Itapuã Med OK'!$C:$C,'SCV Med OK'!C131) + COUNTIF('Liberdade Med OK'!$C:$C,'SCV Med OK'!C131) + COUNTIF('Pau da Lima Med OK'!$C:$C,'SCV Med OK'!C131) + COUNTIF('Subúrbio Med OK'!$C:$C,'SCV Med OK'!C131) + COUNTIF('DVIS Med OK'!$C:$C,'SCV Med OK'!C131) + COUNTIF('CR Med OK'!$C:$C,'SCV Med OK'!C131) + COUNTIF('CCZ Med OK'!$C:$C,'SCV Med OK'!C131) + COUNTIF('DRCA Med OK'!$C:$C,'SCV Med OK'!C131) + COUNTIF('SAMU Med OK'!$C:$C,'SCV Med OK'!C131) + COUNTIF('ESPS Med OK'!$C:$C,'SCV Med OK'!C131) + COUNTIF('LACEM Med OK'!$C:$C,'SCV Med OK'!C131)</f>
        <v>0</v>
      </c>
    </row>
    <row r="131" spans="1:15" ht="13.5" customHeight="1">
      <c r="A131" s="15" t="s">
        <v>18</v>
      </c>
      <c r="B131" s="61">
        <v>45536</v>
      </c>
      <c r="C131" s="14">
        <v>15660</v>
      </c>
      <c r="D131" s="61">
        <v>45658</v>
      </c>
      <c r="E131" s="61">
        <v>45687</v>
      </c>
      <c r="F131" s="42">
        <f t="shared" si="16"/>
        <v>30</v>
      </c>
      <c r="G131" s="60">
        <v>235</v>
      </c>
      <c r="H131" s="14">
        <v>1</v>
      </c>
      <c r="I131" s="40">
        <f t="shared" si="17"/>
        <v>235</v>
      </c>
      <c r="J131" s="64" t="s">
        <v>822</v>
      </c>
      <c r="K131" s="14">
        <v>68789</v>
      </c>
      <c r="O131" s="1">
        <f>COUNTIF('Sede Med Ok'!$C:$C,'SCV Med OK'!C132) + COUNTIF('Barra Med OK'!$C:$C,'SCV Med OK'!C132) + COUNTIF('Boca do Rio Med OK'!$C:$C,'SCV Med OK'!C132) + COUNTIF('Brotas Med OK'!$C:$C,'SCV Med OK'!C132) + COUNTIF('Cabula Med OK'!$C:$C,'SCV Med OK'!C132) + COUNTIF('Cajazeiras Med OK'!$C:$C,'SCV Med OK'!C132) + COUNTIF('CH Med OK'!$C:$C,'SCV Med OK'!C132) + COUNTIF('Itapagipe Med OK'!$C:$C,'SCV Med OK'!C132) + COUNTIF('Itapuã Med OK'!$C:$C,'SCV Med OK'!C132) + COUNTIF('Liberdade Med OK'!$C:$C,'SCV Med OK'!C132) + COUNTIF('Pau da Lima Med OK'!$C:$C,'SCV Med OK'!C132) + COUNTIF('Subúrbio Med OK'!$C:$C,'SCV Med OK'!C132) + COUNTIF('DVIS Med OK'!$C:$C,'SCV Med OK'!C132) + COUNTIF('CR Med OK'!$C:$C,'SCV Med OK'!C132) + COUNTIF('CCZ Med OK'!$C:$C,'SCV Med OK'!C132) + COUNTIF('DRCA Med OK'!$C:$C,'SCV Med OK'!C132) + COUNTIF('SAMU Med OK'!$C:$C,'SCV Med OK'!C132) + COUNTIF('ESPS Med OK'!$C:$C,'SCV Med OK'!C132) + COUNTIF('LACEM Med OK'!$C:$C,'SCV Med OK'!C132)</f>
        <v>0</v>
      </c>
    </row>
    <row r="132" spans="1:15" ht="13.5" customHeight="1">
      <c r="A132" s="15" t="s">
        <v>18</v>
      </c>
      <c r="B132" s="61">
        <v>45536</v>
      </c>
      <c r="C132" s="14">
        <v>15661</v>
      </c>
      <c r="D132" s="61">
        <v>45658</v>
      </c>
      <c r="E132" s="61">
        <v>45687</v>
      </c>
      <c r="F132" s="42">
        <f t="shared" si="16"/>
        <v>30</v>
      </c>
      <c r="G132" s="60">
        <v>235</v>
      </c>
      <c r="H132" s="14">
        <v>1</v>
      </c>
      <c r="I132" s="40">
        <f t="shared" si="17"/>
        <v>235</v>
      </c>
      <c r="J132" s="64" t="s">
        <v>215</v>
      </c>
      <c r="K132" s="14">
        <v>68789</v>
      </c>
      <c r="O132" s="1">
        <f>COUNTIF('Sede Med Ok'!$C:$C,'SCV Med OK'!C133) + COUNTIF('Barra Med OK'!$C:$C,'SCV Med OK'!C133) + COUNTIF('Boca do Rio Med OK'!$C:$C,'SCV Med OK'!C133) + COUNTIF('Brotas Med OK'!$C:$C,'SCV Med OK'!C133) + COUNTIF('Cabula Med OK'!$C:$C,'SCV Med OK'!C133) + COUNTIF('Cajazeiras Med OK'!$C:$C,'SCV Med OK'!C133) + COUNTIF('CH Med OK'!$C:$C,'SCV Med OK'!C133) + COUNTIF('Itapagipe Med OK'!$C:$C,'SCV Med OK'!C133) + COUNTIF('Itapuã Med OK'!$C:$C,'SCV Med OK'!C133) + COUNTIF('Liberdade Med OK'!$C:$C,'SCV Med OK'!C133) + COUNTIF('Pau da Lima Med OK'!$C:$C,'SCV Med OK'!C133) + COUNTIF('Subúrbio Med OK'!$C:$C,'SCV Med OK'!C133) + COUNTIF('DVIS Med OK'!$C:$C,'SCV Med OK'!C133) + COUNTIF('CR Med OK'!$C:$C,'SCV Med OK'!C133) + COUNTIF('CCZ Med OK'!$C:$C,'SCV Med OK'!C133) + COUNTIF('DRCA Med OK'!$C:$C,'SCV Med OK'!C133) + COUNTIF('SAMU Med OK'!$C:$C,'SCV Med OK'!C133) + COUNTIF('ESPS Med OK'!$C:$C,'SCV Med OK'!C133) + COUNTIF('LACEM Med OK'!$C:$C,'SCV Med OK'!C133)</f>
        <v>0</v>
      </c>
    </row>
    <row r="133" spans="1:15" ht="13.5" customHeight="1">
      <c r="A133" s="15" t="s">
        <v>18</v>
      </c>
      <c r="B133" s="61">
        <v>45536</v>
      </c>
      <c r="C133" s="14">
        <v>15654</v>
      </c>
      <c r="D133" s="61">
        <v>45658</v>
      </c>
      <c r="E133" s="61">
        <v>45687</v>
      </c>
      <c r="F133" s="42">
        <f t="shared" si="16"/>
        <v>30</v>
      </c>
      <c r="G133" s="60">
        <v>235</v>
      </c>
      <c r="H133" s="14">
        <v>1</v>
      </c>
      <c r="I133" s="40">
        <f t="shared" si="17"/>
        <v>235</v>
      </c>
      <c r="J133" s="64" t="s">
        <v>262</v>
      </c>
      <c r="K133" s="14">
        <v>68789</v>
      </c>
      <c r="O133" s="1">
        <f>COUNTIF('Sede Med Ok'!$C:$C,'SCV Med OK'!C134) + COUNTIF('Barra Med OK'!$C:$C,'SCV Med OK'!C134) + COUNTIF('Boca do Rio Med OK'!$C:$C,'SCV Med OK'!C134) + COUNTIF('Brotas Med OK'!$C:$C,'SCV Med OK'!C134) + COUNTIF('Cabula Med OK'!$C:$C,'SCV Med OK'!C134) + COUNTIF('Cajazeiras Med OK'!$C:$C,'SCV Med OK'!C134) + COUNTIF('CH Med OK'!$C:$C,'SCV Med OK'!C134) + COUNTIF('Itapagipe Med OK'!$C:$C,'SCV Med OK'!C134) + COUNTIF('Itapuã Med OK'!$C:$C,'SCV Med OK'!C134) + COUNTIF('Liberdade Med OK'!$C:$C,'SCV Med OK'!C134) + COUNTIF('Pau da Lima Med OK'!$C:$C,'SCV Med OK'!C134) + COUNTIF('Subúrbio Med OK'!$C:$C,'SCV Med OK'!C134) + COUNTIF('DVIS Med OK'!$C:$C,'SCV Med OK'!C134) + COUNTIF('CR Med OK'!$C:$C,'SCV Med OK'!C134) + COUNTIF('CCZ Med OK'!$C:$C,'SCV Med OK'!C134) + COUNTIF('DRCA Med OK'!$C:$C,'SCV Med OK'!C134) + COUNTIF('SAMU Med OK'!$C:$C,'SCV Med OK'!C134) + COUNTIF('ESPS Med OK'!$C:$C,'SCV Med OK'!C134) + COUNTIF('LACEM Med OK'!$C:$C,'SCV Med OK'!C134)</f>
        <v>0</v>
      </c>
    </row>
    <row r="134" spans="1:15" ht="13.5" customHeight="1">
      <c r="A134" s="15" t="s">
        <v>18</v>
      </c>
      <c r="B134" s="61">
        <v>45536</v>
      </c>
      <c r="C134" s="14">
        <v>15651</v>
      </c>
      <c r="D134" s="61">
        <v>45658</v>
      </c>
      <c r="E134" s="61">
        <v>45687</v>
      </c>
      <c r="F134" s="42">
        <f t="shared" si="16"/>
        <v>30</v>
      </c>
      <c r="G134" s="60">
        <v>235</v>
      </c>
      <c r="H134" s="14">
        <v>1</v>
      </c>
      <c r="I134" s="40">
        <f t="shared" si="17"/>
        <v>235</v>
      </c>
      <c r="J134" s="64" t="s">
        <v>194</v>
      </c>
      <c r="K134" s="14">
        <v>68790</v>
      </c>
      <c r="O134" s="1">
        <f>COUNTIF('Sede Med Ok'!$C:$C,'SCV Med OK'!C135) + COUNTIF('Barra Med OK'!$C:$C,'SCV Med OK'!C135) + COUNTIF('Boca do Rio Med OK'!$C:$C,'SCV Med OK'!C135) + COUNTIF('Brotas Med OK'!$C:$C,'SCV Med OK'!C135) + COUNTIF('Cabula Med OK'!$C:$C,'SCV Med OK'!C135) + COUNTIF('Cajazeiras Med OK'!$C:$C,'SCV Med OK'!C135) + COUNTIF('CH Med OK'!$C:$C,'SCV Med OK'!C135) + COUNTIF('Itapagipe Med OK'!$C:$C,'SCV Med OK'!C135) + COUNTIF('Itapuã Med OK'!$C:$C,'SCV Med OK'!C135) + COUNTIF('Liberdade Med OK'!$C:$C,'SCV Med OK'!C135) + COUNTIF('Pau da Lima Med OK'!$C:$C,'SCV Med OK'!C135) + COUNTIF('Subúrbio Med OK'!$C:$C,'SCV Med OK'!C135) + COUNTIF('DVIS Med OK'!$C:$C,'SCV Med OK'!C135) + COUNTIF('CR Med OK'!$C:$C,'SCV Med OK'!C135) + COUNTIF('CCZ Med OK'!$C:$C,'SCV Med OK'!C135) + COUNTIF('DRCA Med OK'!$C:$C,'SCV Med OK'!C135) + COUNTIF('SAMU Med OK'!$C:$C,'SCV Med OK'!C135) + COUNTIF('ESPS Med OK'!$C:$C,'SCV Med OK'!C135) + COUNTIF('LACEM Med OK'!$C:$C,'SCV Med OK'!C135)</f>
        <v>0</v>
      </c>
    </row>
    <row r="135" spans="1:15" ht="13.5" customHeight="1">
      <c r="A135" s="15" t="s">
        <v>18</v>
      </c>
      <c r="B135" s="61">
        <v>45536</v>
      </c>
      <c r="C135" s="14">
        <v>15652</v>
      </c>
      <c r="D135" s="61">
        <v>45658</v>
      </c>
      <c r="E135" s="61">
        <v>45687</v>
      </c>
      <c r="F135" s="42">
        <f t="shared" si="16"/>
        <v>30</v>
      </c>
      <c r="G135" s="60">
        <v>235</v>
      </c>
      <c r="H135" s="14">
        <v>1</v>
      </c>
      <c r="I135" s="40">
        <f t="shared" si="17"/>
        <v>235</v>
      </c>
      <c r="J135" s="64" t="s">
        <v>189</v>
      </c>
      <c r="K135" s="14">
        <v>68790</v>
      </c>
      <c r="O135" s="1">
        <f>COUNTIF('Sede Med Ok'!$C:$C,'SCV Med OK'!C136) + COUNTIF('Barra Med OK'!$C:$C,'SCV Med OK'!C136) + COUNTIF('Boca do Rio Med OK'!$C:$C,'SCV Med OK'!C136) + COUNTIF('Brotas Med OK'!$C:$C,'SCV Med OK'!C136) + COUNTIF('Cabula Med OK'!$C:$C,'SCV Med OK'!C136) + COUNTIF('Cajazeiras Med OK'!$C:$C,'SCV Med OK'!C136) + COUNTIF('CH Med OK'!$C:$C,'SCV Med OK'!C136) + COUNTIF('Itapagipe Med OK'!$C:$C,'SCV Med OK'!C136) + COUNTIF('Itapuã Med OK'!$C:$C,'SCV Med OK'!C136) + COUNTIF('Liberdade Med OK'!$C:$C,'SCV Med OK'!C136) + COUNTIF('Pau da Lima Med OK'!$C:$C,'SCV Med OK'!C136) + COUNTIF('Subúrbio Med OK'!$C:$C,'SCV Med OK'!C136) + COUNTIF('DVIS Med OK'!$C:$C,'SCV Med OK'!C136) + COUNTIF('CR Med OK'!$C:$C,'SCV Med OK'!C136) + COUNTIF('CCZ Med OK'!$C:$C,'SCV Med OK'!C136) + COUNTIF('DRCA Med OK'!$C:$C,'SCV Med OK'!C136) + COUNTIF('SAMU Med OK'!$C:$C,'SCV Med OK'!C136) + COUNTIF('ESPS Med OK'!$C:$C,'SCV Med OK'!C136) + COUNTIF('LACEM Med OK'!$C:$C,'SCV Med OK'!C136)</f>
        <v>0</v>
      </c>
    </row>
    <row r="136" spans="1:15" ht="13.5" customHeight="1">
      <c r="A136" s="15" t="s">
        <v>18</v>
      </c>
      <c r="B136" s="61">
        <v>45536</v>
      </c>
      <c r="C136" s="14">
        <v>15653</v>
      </c>
      <c r="D136" s="61">
        <v>45658</v>
      </c>
      <c r="E136" s="61">
        <v>45687</v>
      </c>
      <c r="F136" s="42">
        <f t="shared" si="16"/>
        <v>30</v>
      </c>
      <c r="G136" s="60">
        <v>235</v>
      </c>
      <c r="H136" s="14">
        <v>1</v>
      </c>
      <c r="I136" s="40">
        <f t="shared" si="17"/>
        <v>235</v>
      </c>
      <c r="J136" s="64" t="s">
        <v>298</v>
      </c>
      <c r="K136" s="14">
        <v>68790</v>
      </c>
      <c r="O136" s="1">
        <f>COUNTIF('Sede Med Ok'!$C:$C,'SCV Med OK'!C137) + COUNTIF('Barra Med OK'!$C:$C,'SCV Med OK'!C137) + COUNTIF('Boca do Rio Med OK'!$C:$C,'SCV Med OK'!C137) + COUNTIF('Brotas Med OK'!$C:$C,'SCV Med OK'!C137) + COUNTIF('Cabula Med OK'!$C:$C,'SCV Med OK'!C137) + COUNTIF('Cajazeiras Med OK'!$C:$C,'SCV Med OK'!C137) + COUNTIF('CH Med OK'!$C:$C,'SCV Med OK'!C137) + COUNTIF('Itapagipe Med OK'!$C:$C,'SCV Med OK'!C137) + COUNTIF('Itapuã Med OK'!$C:$C,'SCV Med OK'!C137) + COUNTIF('Liberdade Med OK'!$C:$C,'SCV Med OK'!C137) + COUNTIF('Pau da Lima Med OK'!$C:$C,'SCV Med OK'!C137) + COUNTIF('Subúrbio Med OK'!$C:$C,'SCV Med OK'!C137) + COUNTIF('DVIS Med OK'!$C:$C,'SCV Med OK'!C137) + COUNTIF('CR Med OK'!$C:$C,'SCV Med OK'!C137) + COUNTIF('CCZ Med OK'!$C:$C,'SCV Med OK'!C137) + COUNTIF('DRCA Med OK'!$C:$C,'SCV Med OK'!C137) + COUNTIF('SAMU Med OK'!$C:$C,'SCV Med OK'!C137) + COUNTIF('ESPS Med OK'!$C:$C,'SCV Med OK'!C137) + COUNTIF('LACEM Med OK'!$C:$C,'SCV Med OK'!C137)</f>
        <v>0</v>
      </c>
    </row>
    <row r="137" spans="1:15" ht="13.5" customHeight="1">
      <c r="A137" s="15" t="s">
        <v>18</v>
      </c>
      <c r="B137" s="61">
        <v>45536</v>
      </c>
      <c r="C137" s="14">
        <v>15649</v>
      </c>
      <c r="D137" s="61">
        <v>45658</v>
      </c>
      <c r="E137" s="61">
        <v>45687</v>
      </c>
      <c r="F137" s="42">
        <f t="shared" si="16"/>
        <v>30</v>
      </c>
      <c r="G137" s="60">
        <v>235</v>
      </c>
      <c r="H137" s="14">
        <v>1</v>
      </c>
      <c r="I137" s="40">
        <f t="shared" si="17"/>
        <v>235</v>
      </c>
      <c r="J137" s="64" t="s">
        <v>349</v>
      </c>
      <c r="K137" s="14">
        <v>68790</v>
      </c>
      <c r="O137" s="1">
        <f>COUNTIF('Sede Med Ok'!$C:$C,'SCV Med OK'!C138) + COUNTIF('Barra Med OK'!$C:$C,'SCV Med OK'!C138) + COUNTIF('Boca do Rio Med OK'!$C:$C,'SCV Med OK'!C138) + COUNTIF('Brotas Med OK'!$C:$C,'SCV Med OK'!C138) + COUNTIF('Cabula Med OK'!$C:$C,'SCV Med OK'!C138) + COUNTIF('Cajazeiras Med OK'!$C:$C,'SCV Med OK'!C138) + COUNTIF('CH Med OK'!$C:$C,'SCV Med OK'!C138) + COUNTIF('Itapagipe Med OK'!$C:$C,'SCV Med OK'!C138) + COUNTIF('Itapuã Med OK'!$C:$C,'SCV Med OK'!C138) + COUNTIF('Liberdade Med OK'!$C:$C,'SCV Med OK'!C138) + COUNTIF('Pau da Lima Med OK'!$C:$C,'SCV Med OK'!C138) + COUNTIF('Subúrbio Med OK'!$C:$C,'SCV Med OK'!C138) + COUNTIF('DVIS Med OK'!$C:$C,'SCV Med OK'!C138) + COUNTIF('CR Med OK'!$C:$C,'SCV Med OK'!C138) + COUNTIF('CCZ Med OK'!$C:$C,'SCV Med OK'!C138) + COUNTIF('DRCA Med OK'!$C:$C,'SCV Med OK'!C138) + COUNTIF('SAMU Med OK'!$C:$C,'SCV Med OK'!C138) + COUNTIF('ESPS Med OK'!$C:$C,'SCV Med OK'!C138) + COUNTIF('LACEM Med OK'!$C:$C,'SCV Med OK'!C138)</f>
        <v>0</v>
      </c>
    </row>
    <row r="138" spans="1:15" ht="13.5" customHeight="1">
      <c r="A138" s="15" t="s">
        <v>18</v>
      </c>
      <c r="B138" s="61">
        <v>45536</v>
      </c>
      <c r="C138" s="14">
        <v>15866</v>
      </c>
      <c r="D138" s="61">
        <v>45658</v>
      </c>
      <c r="E138" s="61">
        <v>45687</v>
      </c>
      <c r="F138" s="42">
        <f t="shared" si="16"/>
        <v>30</v>
      </c>
      <c r="G138" s="60">
        <v>235</v>
      </c>
      <c r="H138" s="14">
        <v>1</v>
      </c>
      <c r="I138" s="40">
        <f t="shared" si="17"/>
        <v>235</v>
      </c>
      <c r="J138" s="64" t="s">
        <v>193</v>
      </c>
      <c r="K138" s="14">
        <v>68792</v>
      </c>
      <c r="O138" s="1">
        <f>COUNTIF('Sede Med Ok'!$C:$C,'SCV Med OK'!C139) + COUNTIF('Barra Med OK'!$C:$C,'SCV Med OK'!C139) + COUNTIF('Boca do Rio Med OK'!$C:$C,'SCV Med OK'!C139) + COUNTIF('Brotas Med OK'!$C:$C,'SCV Med OK'!C139) + COUNTIF('Cabula Med OK'!$C:$C,'SCV Med OK'!C139) + COUNTIF('Cajazeiras Med OK'!$C:$C,'SCV Med OK'!C139) + COUNTIF('CH Med OK'!$C:$C,'SCV Med OK'!C139) + COUNTIF('Itapagipe Med OK'!$C:$C,'SCV Med OK'!C139) + COUNTIF('Itapuã Med OK'!$C:$C,'SCV Med OK'!C139) + COUNTIF('Liberdade Med OK'!$C:$C,'SCV Med OK'!C139) + COUNTIF('Pau da Lima Med OK'!$C:$C,'SCV Med OK'!C139) + COUNTIF('Subúrbio Med OK'!$C:$C,'SCV Med OK'!C139) + COUNTIF('DVIS Med OK'!$C:$C,'SCV Med OK'!C139) + COUNTIF('CR Med OK'!$C:$C,'SCV Med OK'!C139) + COUNTIF('CCZ Med OK'!$C:$C,'SCV Med OK'!C139) + COUNTIF('DRCA Med OK'!$C:$C,'SCV Med OK'!C139) + COUNTIF('SAMU Med OK'!$C:$C,'SCV Med OK'!C139) + COUNTIF('ESPS Med OK'!$C:$C,'SCV Med OK'!C139) + COUNTIF('LACEM Med OK'!$C:$C,'SCV Med OK'!C139)</f>
        <v>0</v>
      </c>
    </row>
    <row r="139" spans="1:15" ht="13.5" customHeight="1">
      <c r="A139" s="15" t="s">
        <v>18</v>
      </c>
      <c r="B139" s="61">
        <v>45536</v>
      </c>
      <c r="C139" s="14">
        <v>15775</v>
      </c>
      <c r="D139" s="61">
        <v>45658</v>
      </c>
      <c r="E139" s="61">
        <v>45687</v>
      </c>
      <c r="F139" s="42">
        <f t="shared" si="16"/>
        <v>30</v>
      </c>
      <c r="G139" s="60">
        <v>235</v>
      </c>
      <c r="H139" s="14">
        <v>1</v>
      </c>
      <c r="I139" s="40">
        <f t="shared" si="17"/>
        <v>235</v>
      </c>
      <c r="J139" s="64" t="s">
        <v>596</v>
      </c>
      <c r="K139" s="14">
        <v>68792</v>
      </c>
      <c r="O139" s="1">
        <f>COUNTIF('Sede Med Ok'!$C:$C,'SCV Med OK'!C140) + COUNTIF('Barra Med OK'!$C:$C,'SCV Med OK'!C140) + COUNTIF('Boca do Rio Med OK'!$C:$C,'SCV Med OK'!C140) + COUNTIF('Brotas Med OK'!$C:$C,'SCV Med OK'!C140) + COUNTIF('Cabula Med OK'!$C:$C,'SCV Med OK'!C140) + COUNTIF('Cajazeiras Med OK'!$C:$C,'SCV Med OK'!C140) + COUNTIF('CH Med OK'!$C:$C,'SCV Med OK'!C140) + COUNTIF('Itapagipe Med OK'!$C:$C,'SCV Med OK'!C140) + COUNTIF('Itapuã Med OK'!$C:$C,'SCV Med OK'!C140) + COUNTIF('Liberdade Med OK'!$C:$C,'SCV Med OK'!C140) + COUNTIF('Pau da Lima Med OK'!$C:$C,'SCV Med OK'!C140) + COUNTIF('Subúrbio Med OK'!$C:$C,'SCV Med OK'!C140) + COUNTIF('DVIS Med OK'!$C:$C,'SCV Med OK'!C140) + COUNTIF('CR Med OK'!$C:$C,'SCV Med OK'!C140) + COUNTIF('CCZ Med OK'!$C:$C,'SCV Med OK'!C140) + COUNTIF('DRCA Med OK'!$C:$C,'SCV Med OK'!C140) + COUNTIF('SAMU Med OK'!$C:$C,'SCV Med OK'!C140) + COUNTIF('ESPS Med OK'!$C:$C,'SCV Med OK'!C140) + COUNTIF('LACEM Med OK'!$C:$C,'SCV Med OK'!C140)</f>
        <v>0</v>
      </c>
    </row>
    <row r="140" spans="1:15" ht="13.5" customHeight="1">
      <c r="A140" s="15" t="s">
        <v>18</v>
      </c>
      <c r="B140" s="61">
        <v>45536</v>
      </c>
      <c r="C140" s="14">
        <v>15774</v>
      </c>
      <c r="D140" s="61">
        <v>45658</v>
      </c>
      <c r="E140" s="61">
        <v>45687</v>
      </c>
      <c r="F140" s="42">
        <f t="shared" si="16"/>
        <v>30</v>
      </c>
      <c r="G140" s="60">
        <v>235</v>
      </c>
      <c r="H140" s="14">
        <v>1</v>
      </c>
      <c r="I140" s="40">
        <f t="shared" si="17"/>
        <v>235</v>
      </c>
      <c r="J140" s="64" t="s">
        <v>143</v>
      </c>
      <c r="K140" s="14">
        <v>68792</v>
      </c>
      <c r="O140" s="1">
        <f>COUNTIF('Sede Med Ok'!$C:$C,'SCV Med OK'!C141) + COUNTIF('Barra Med OK'!$C:$C,'SCV Med OK'!C141) + COUNTIF('Boca do Rio Med OK'!$C:$C,'SCV Med OK'!C141) + COUNTIF('Brotas Med OK'!$C:$C,'SCV Med OK'!C141) + COUNTIF('Cabula Med OK'!$C:$C,'SCV Med OK'!C141) + COUNTIF('Cajazeiras Med OK'!$C:$C,'SCV Med OK'!C141) + COUNTIF('CH Med OK'!$C:$C,'SCV Med OK'!C141) + COUNTIF('Itapagipe Med OK'!$C:$C,'SCV Med OK'!C141) + COUNTIF('Itapuã Med OK'!$C:$C,'SCV Med OK'!C141) + COUNTIF('Liberdade Med OK'!$C:$C,'SCV Med OK'!C141) + COUNTIF('Pau da Lima Med OK'!$C:$C,'SCV Med OK'!C141) + COUNTIF('Subúrbio Med OK'!$C:$C,'SCV Med OK'!C141) + COUNTIF('DVIS Med OK'!$C:$C,'SCV Med OK'!C141) + COUNTIF('CR Med OK'!$C:$C,'SCV Med OK'!C141) + COUNTIF('CCZ Med OK'!$C:$C,'SCV Med OK'!C141) + COUNTIF('DRCA Med OK'!$C:$C,'SCV Med OK'!C141) + COUNTIF('SAMU Med OK'!$C:$C,'SCV Med OK'!C141) + COUNTIF('ESPS Med OK'!$C:$C,'SCV Med OK'!C141) + COUNTIF('LACEM Med OK'!$C:$C,'SCV Med OK'!C141)</f>
        <v>0</v>
      </c>
    </row>
    <row r="141" spans="1:15" ht="13.5" customHeight="1">
      <c r="A141" s="15" t="s">
        <v>18</v>
      </c>
      <c r="B141" s="61">
        <v>45536</v>
      </c>
      <c r="C141" s="14">
        <v>15662</v>
      </c>
      <c r="D141" s="61">
        <v>45658</v>
      </c>
      <c r="E141" s="61">
        <v>45687</v>
      </c>
      <c r="F141" s="42">
        <f t="shared" si="16"/>
        <v>30</v>
      </c>
      <c r="G141" s="60">
        <v>235</v>
      </c>
      <c r="H141" s="14">
        <v>1</v>
      </c>
      <c r="I141" s="40">
        <f t="shared" si="17"/>
        <v>235</v>
      </c>
      <c r="J141" s="64" t="s">
        <v>354</v>
      </c>
      <c r="K141" s="14">
        <v>68792</v>
      </c>
      <c r="O141" s="1">
        <f>COUNTIF('Sede Med Ok'!$C:$C,'SCV Med OK'!C142) + COUNTIF('Barra Med OK'!$C:$C,'SCV Med OK'!C142) + COUNTIF('Boca do Rio Med OK'!$C:$C,'SCV Med OK'!C142) + COUNTIF('Brotas Med OK'!$C:$C,'SCV Med OK'!C142) + COUNTIF('Cabula Med OK'!$C:$C,'SCV Med OK'!C142) + COUNTIF('Cajazeiras Med OK'!$C:$C,'SCV Med OK'!C142) + COUNTIF('CH Med OK'!$C:$C,'SCV Med OK'!C142) + COUNTIF('Itapagipe Med OK'!$C:$C,'SCV Med OK'!C142) + COUNTIF('Itapuã Med OK'!$C:$C,'SCV Med OK'!C142) + COUNTIF('Liberdade Med OK'!$C:$C,'SCV Med OK'!C142) + COUNTIF('Pau da Lima Med OK'!$C:$C,'SCV Med OK'!C142) + COUNTIF('Subúrbio Med OK'!$C:$C,'SCV Med OK'!C142) + COUNTIF('DVIS Med OK'!$C:$C,'SCV Med OK'!C142) + COUNTIF('CR Med OK'!$C:$C,'SCV Med OK'!C142) + COUNTIF('CCZ Med OK'!$C:$C,'SCV Med OK'!C142) + COUNTIF('DRCA Med OK'!$C:$C,'SCV Med OK'!C142) + COUNTIF('SAMU Med OK'!$C:$C,'SCV Med OK'!C142) + COUNTIF('ESPS Med OK'!$C:$C,'SCV Med OK'!C142) + COUNTIF('LACEM Med OK'!$C:$C,'SCV Med OK'!C142)</f>
        <v>0</v>
      </c>
    </row>
    <row r="142" spans="1:15" ht="13.5" customHeight="1">
      <c r="A142" s="15" t="s">
        <v>18</v>
      </c>
      <c r="B142" s="61">
        <v>45536</v>
      </c>
      <c r="C142" s="14">
        <v>15769</v>
      </c>
      <c r="D142" s="61">
        <v>45658</v>
      </c>
      <c r="E142" s="61">
        <v>45687</v>
      </c>
      <c r="F142" s="42">
        <f t="shared" si="16"/>
        <v>30</v>
      </c>
      <c r="G142" s="60">
        <v>235</v>
      </c>
      <c r="H142" s="14">
        <v>1</v>
      </c>
      <c r="I142" s="40">
        <f t="shared" si="17"/>
        <v>235</v>
      </c>
      <c r="J142" s="64" t="s">
        <v>347</v>
      </c>
      <c r="K142" s="14">
        <v>68792</v>
      </c>
      <c r="O142" s="1">
        <f>COUNTIF('Sede Med Ok'!$C:$C,'SCV Med OK'!C143) + COUNTIF('Barra Med OK'!$C:$C,'SCV Med OK'!C143) + COUNTIF('Boca do Rio Med OK'!$C:$C,'SCV Med OK'!C143) + COUNTIF('Brotas Med OK'!$C:$C,'SCV Med OK'!C143) + COUNTIF('Cabula Med OK'!$C:$C,'SCV Med OK'!C143) + COUNTIF('Cajazeiras Med OK'!$C:$C,'SCV Med OK'!C143) + COUNTIF('CH Med OK'!$C:$C,'SCV Med OK'!C143) + COUNTIF('Itapagipe Med OK'!$C:$C,'SCV Med OK'!C143) + COUNTIF('Itapuã Med OK'!$C:$C,'SCV Med OK'!C143) + COUNTIF('Liberdade Med OK'!$C:$C,'SCV Med OK'!C143) + COUNTIF('Pau da Lima Med OK'!$C:$C,'SCV Med OK'!C143) + COUNTIF('Subúrbio Med OK'!$C:$C,'SCV Med OK'!C143) + COUNTIF('DVIS Med OK'!$C:$C,'SCV Med OK'!C143) + COUNTIF('CR Med OK'!$C:$C,'SCV Med OK'!C143) + COUNTIF('CCZ Med OK'!$C:$C,'SCV Med OK'!C143) + COUNTIF('DRCA Med OK'!$C:$C,'SCV Med OK'!C143) + COUNTIF('SAMU Med OK'!$C:$C,'SCV Med OK'!C143) + COUNTIF('ESPS Med OK'!$C:$C,'SCV Med OK'!C143) + COUNTIF('LACEM Med OK'!$C:$C,'SCV Med OK'!C143)</f>
        <v>0</v>
      </c>
    </row>
    <row r="143" spans="1:15" ht="13.5" customHeight="1">
      <c r="A143" s="15" t="s">
        <v>18</v>
      </c>
      <c r="B143" s="61">
        <v>45536</v>
      </c>
      <c r="C143" s="14">
        <v>15592</v>
      </c>
      <c r="D143" s="61">
        <v>45658</v>
      </c>
      <c r="E143" s="61">
        <v>45687</v>
      </c>
      <c r="F143" s="42">
        <f t="shared" si="16"/>
        <v>30</v>
      </c>
      <c r="G143" s="60">
        <v>235</v>
      </c>
      <c r="H143" s="14">
        <v>1</v>
      </c>
      <c r="I143" s="40">
        <f t="shared" si="17"/>
        <v>235</v>
      </c>
      <c r="J143" s="64" t="s">
        <v>297</v>
      </c>
      <c r="K143" s="14">
        <v>68792</v>
      </c>
      <c r="O143" s="1">
        <f>COUNTIF('Sede Med Ok'!$C:$C,'SCV Med OK'!C144) + COUNTIF('Barra Med OK'!$C:$C,'SCV Med OK'!C144) + COUNTIF('Boca do Rio Med OK'!$C:$C,'SCV Med OK'!C144) + COUNTIF('Brotas Med OK'!$C:$C,'SCV Med OK'!C144) + COUNTIF('Cabula Med OK'!$C:$C,'SCV Med OK'!C144) + COUNTIF('Cajazeiras Med OK'!$C:$C,'SCV Med OK'!C144) + COUNTIF('CH Med OK'!$C:$C,'SCV Med OK'!C144) + COUNTIF('Itapagipe Med OK'!$C:$C,'SCV Med OK'!C144) + COUNTIF('Itapuã Med OK'!$C:$C,'SCV Med OK'!C144) + COUNTIF('Liberdade Med OK'!$C:$C,'SCV Med OK'!C144) + COUNTIF('Pau da Lima Med OK'!$C:$C,'SCV Med OK'!C144) + COUNTIF('Subúrbio Med OK'!$C:$C,'SCV Med OK'!C144) + COUNTIF('DVIS Med OK'!$C:$C,'SCV Med OK'!C144) + COUNTIF('CR Med OK'!$C:$C,'SCV Med OK'!C144) + COUNTIF('CCZ Med OK'!$C:$C,'SCV Med OK'!C144) + COUNTIF('DRCA Med OK'!$C:$C,'SCV Med OK'!C144) + COUNTIF('SAMU Med OK'!$C:$C,'SCV Med OK'!C144) + COUNTIF('ESPS Med OK'!$C:$C,'SCV Med OK'!C144) + COUNTIF('LACEM Med OK'!$C:$C,'SCV Med OK'!C144)</f>
        <v>0</v>
      </c>
    </row>
    <row r="144" spans="1:15" ht="13.5" customHeight="1">
      <c r="A144" s="15" t="s">
        <v>18</v>
      </c>
      <c r="B144" s="61">
        <v>45536</v>
      </c>
      <c r="C144" s="14">
        <v>15077</v>
      </c>
      <c r="D144" s="61">
        <v>45658</v>
      </c>
      <c r="E144" s="61">
        <v>45687</v>
      </c>
      <c r="F144" s="42">
        <f t="shared" si="16"/>
        <v>30</v>
      </c>
      <c r="G144" s="60">
        <v>235</v>
      </c>
      <c r="H144" s="14">
        <v>1</v>
      </c>
      <c r="I144" s="40">
        <f t="shared" si="17"/>
        <v>235</v>
      </c>
      <c r="J144" s="52" t="s">
        <v>345</v>
      </c>
      <c r="K144" s="14">
        <v>67330</v>
      </c>
      <c r="O144" s="1">
        <f>COUNTIF('Sede Med Ok'!$C:$C,'SCV Med OK'!C145) + COUNTIF('Barra Med OK'!$C:$C,'SCV Med OK'!C145) + COUNTIF('Boca do Rio Med OK'!$C:$C,'SCV Med OK'!C145) + COUNTIF('Brotas Med OK'!$C:$C,'SCV Med OK'!C145) + COUNTIF('Cabula Med OK'!$C:$C,'SCV Med OK'!C145) + COUNTIF('Cajazeiras Med OK'!$C:$C,'SCV Med OK'!C145) + COUNTIF('CH Med OK'!$C:$C,'SCV Med OK'!C145) + COUNTIF('Itapagipe Med OK'!$C:$C,'SCV Med OK'!C145) + COUNTIF('Itapuã Med OK'!$C:$C,'SCV Med OK'!C145) + COUNTIF('Liberdade Med OK'!$C:$C,'SCV Med OK'!C145) + COUNTIF('Pau da Lima Med OK'!$C:$C,'SCV Med OK'!C145) + COUNTIF('Subúrbio Med OK'!$C:$C,'SCV Med OK'!C145) + COUNTIF('DVIS Med OK'!$C:$C,'SCV Med OK'!C145) + COUNTIF('CR Med OK'!$C:$C,'SCV Med OK'!C145) + COUNTIF('CCZ Med OK'!$C:$C,'SCV Med OK'!C145) + COUNTIF('DRCA Med OK'!$C:$C,'SCV Med OK'!C145) + COUNTIF('SAMU Med OK'!$C:$C,'SCV Med OK'!C145) + COUNTIF('ESPS Med OK'!$C:$C,'SCV Med OK'!C145) + COUNTIF('LACEM Med OK'!$C:$C,'SCV Med OK'!C145)</f>
        <v>0</v>
      </c>
    </row>
    <row r="145" spans="1:15" ht="13.5" customHeight="1">
      <c r="A145" s="15" t="s">
        <v>18</v>
      </c>
      <c r="B145" s="61">
        <v>45536</v>
      </c>
      <c r="C145" s="14">
        <v>13941</v>
      </c>
      <c r="D145" s="61">
        <v>45658</v>
      </c>
      <c r="E145" s="61">
        <v>45687</v>
      </c>
      <c r="F145" s="42">
        <f t="shared" si="16"/>
        <v>30</v>
      </c>
      <c r="G145" s="60">
        <v>235</v>
      </c>
      <c r="H145" s="14">
        <v>1</v>
      </c>
      <c r="I145" s="40">
        <f t="shared" si="17"/>
        <v>235</v>
      </c>
      <c r="J145" s="52" t="s">
        <v>821</v>
      </c>
      <c r="K145" s="14">
        <v>66948</v>
      </c>
      <c r="O145" s="1">
        <f>COUNTIF('Sede Med Ok'!$C:$C,'SCV Med OK'!C146) + COUNTIF('Barra Med OK'!$C:$C,'SCV Med OK'!C146) + COUNTIF('Boca do Rio Med OK'!$C:$C,'SCV Med OK'!C146) + COUNTIF('Brotas Med OK'!$C:$C,'SCV Med OK'!C146) + COUNTIF('Cabula Med OK'!$C:$C,'SCV Med OK'!C146) + COUNTIF('Cajazeiras Med OK'!$C:$C,'SCV Med OK'!C146) + COUNTIF('CH Med OK'!$C:$C,'SCV Med OK'!C146) + COUNTIF('Itapagipe Med OK'!$C:$C,'SCV Med OK'!C146) + COUNTIF('Itapuã Med OK'!$C:$C,'SCV Med OK'!C146) + COUNTIF('Liberdade Med OK'!$C:$C,'SCV Med OK'!C146) + COUNTIF('Pau da Lima Med OK'!$C:$C,'SCV Med OK'!C146) + COUNTIF('Subúrbio Med OK'!$C:$C,'SCV Med OK'!C146) + COUNTIF('DVIS Med OK'!$C:$C,'SCV Med OK'!C146) + COUNTIF('CR Med OK'!$C:$C,'SCV Med OK'!C146) + COUNTIF('CCZ Med OK'!$C:$C,'SCV Med OK'!C146) + COUNTIF('DRCA Med OK'!$C:$C,'SCV Med OK'!C146) + COUNTIF('SAMU Med OK'!$C:$C,'SCV Med OK'!C146) + COUNTIF('ESPS Med OK'!$C:$C,'SCV Med OK'!C146) + COUNTIF('LACEM Med OK'!$C:$C,'SCV Med OK'!C146)</f>
        <v>0</v>
      </c>
    </row>
    <row r="146" spans="1:15" ht="13.5" customHeight="1">
      <c r="A146" s="15" t="s">
        <v>18</v>
      </c>
      <c r="B146" s="61">
        <v>45536</v>
      </c>
      <c r="C146" s="14">
        <v>13954</v>
      </c>
      <c r="D146" s="61">
        <v>45658</v>
      </c>
      <c r="E146" s="61">
        <v>45687</v>
      </c>
      <c r="F146" s="42">
        <f t="shared" si="16"/>
        <v>30</v>
      </c>
      <c r="G146" s="60">
        <v>235</v>
      </c>
      <c r="H146" s="14">
        <v>1</v>
      </c>
      <c r="I146" s="40">
        <f t="shared" si="17"/>
        <v>235</v>
      </c>
      <c r="J146" s="52" t="s">
        <v>295</v>
      </c>
      <c r="K146" s="14">
        <v>65667</v>
      </c>
      <c r="O146" s="1">
        <f>COUNTIF('Sede Med Ok'!$C:$C,'SCV Med OK'!C147) + COUNTIF('Barra Med OK'!$C:$C,'SCV Med OK'!C147) + COUNTIF('Boca do Rio Med OK'!$C:$C,'SCV Med OK'!C147) + COUNTIF('Brotas Med OK'!$C:$C,'SCV Med OK'!C147) + COUNTIF('Cabula Med OK'!$C:$C,'SCV Med OK'!C147) + COUNTIF('Cajazeiras Med OK'!$C:$C,'SCV Med OK'!C147) + COUNTIF('CH Med OK'!$C:$C,'SCV Med OK'!C147) + COUNTIF('Itapagipe Med OK'!$C:$C,'SCV Med OK'!C147) + COUNTIF('Itapuã Med OK'!$C:$C,'SCV Med OK'!C147) + COUNTIF('Liberdade Med OK'!$C:$C,'SCV Med OK'!C147) + COUNTIF('Pau da Lima Med OK'!$C:$C,'SCV Med OK'!C147) + COUNTIF('Subúrbio Med OK'!$C:$C,'SCV Med OK'!C147) + COUNTIF('DVIS Med OK'!$C:$C,'SCV Med OK'!C147) + COUNTIF('CR Med OK'!$C:$C,'SCV Med OK'!C147) + COUNTIF('CCZ Med OK'!$C:$C,'SCV Med OK'!C147) + COUNTIF('DRCA Med OK'!$C:$C,'SCV Med OK'!C147) + COUNTIF('SAMU Med OK'!$C:$C,'SCV Med OK'!C147) + COUNTIF('ESPS Med OK'!$C:$C,'SCV Med OK'!C147) + COUNTIF('LACEM Med OK'!$C:$C,'SCV Med OK'!C147)</f>
        <v>0</v>
      </c>
    </row>
    <row r="147" spans="1:15" ht="13.5" customHeight="1">
      <c r="A147" s="15" t="s">
        <v>18</v>
      </c>
      <c r="B147" s="61">
        <v>45536</v>
      </c>
      <c r="C147" s="380">
        <v>14988</v>
      </c>
      <c r="D147" s="61">
        <v>45658</v>
      </c>
      <c r="E147" s="61">
        <v>45687</v>
      </c>
      <c r="F147" s="42">
        <f t="shared" si="16"/>
        <v>30</v>
      </c>
      <c r="G147" s="60">
        <v>235</v>
      </c>
      <c r="H147" s="14">
        <v>1</v>
      </c>
      <c r="I147" s="40">
        <f t="shared" si="17"/>
        <v>235</v>
      </c>
      <c r="J147" s="52" t="s">
        <v>820</v>
      </c>
      <c r="K147" s="14">
        <v>67332</v>
      </c>
      <c r="O147" s="1">
        <f>COUNTIF('Sede Med Ok'!$C:$C,'SCV Med OK'!C148) + COUNTIF('Barra Med OK'!$C:$C,'SCV Med OK'!C148) + COUNTIF('Boca do Rio Med OK'!$C:$C,'SCV Med OK'!C148) + COUNTIF('Brotas Med OK'!$C:$C,'SCV Med OK'!C148) + COUNTIF('Cabula Med OK'!$C:$C,'SCV Med OK'!C148) + COUNTIF('Cajazeiras Med OK'!$C:$C,'SCV Med OK'!C148) + COUNTIF('CH Med OK'!$C:$C,'SCV Med OK'!C148) + COUNTIF('Itapagipe Med OK'!$C:$C,'SCV Med OK'!C148) + COUNTIF('Itapuã Med OK'!$C:$C,'SCV Med OK'!C148) + COUNTIF('Liberdade Med OK'!$C:$C,'SCV Med OK'!C148) + COUNTIF('Pau da Lima Med OK'!$C:$C,'SCV Med OK'!C148) + COUNTIF('Subúrbio Med OK'!$C:$C,'SCV Med OK'!C148) + COUNTIF('DVIS Med OK'!$C:$C,'SCV Med OK'!C148) + COUNTIF('CR Med OK'!$C:$C,'SCV Med OK'!C148) + COUNTIF('CCZ Med OK'!$C:$C,'SCV Med OK'!C148) + COUNTIF('DRCA Med OK'!$C:$C,'SCV Med OK'!C148) + COUNTIF('SAMU Med OK'!$C:$C,'SCV Med OK'!C148) + COUNTIF('ESPS Med OK'!$C:$C,'SCV Med OK'!C148) + COUNTIF('LACEM Med OK'!$C:$C,'SCV Med OK'!C148)</f>
        <v>0</v>
      </c>
    </row>
    <row r="148" spans="1:15" ht="13.5" customHeight="1">
      <c r="A148" s="15"/>
      <c r="B148" s="61"/>
      <c r="C148" s="304"/>
      <c r="D148" s="61"/>
      <c r="E148" s="61"/>
      <c r="F148" s="42"/>
      <c r="G148" s="60"/>
      <c r="H148" s="14"/>
      <c r="I148" s="40">
        <f t="shared" si="17"/>
        <v>0</v>
      </c>
      <c r="J148" s="64"/>
      <c r="K148" s="14"/>
      <c r="O148" s="1">
        <f>COUNTIF('Sede Med Ok'!$C:$C,'SCV Med OK'!C149) + COUNTIF('Barra Med OK'!$C:$C,'SCV Med OK'!C149) + COUNTIF('Boca do Rio Med OK'!$C:$C,'SCV Med OK'!C149) + COUNTIF('Brotas Med OK'!$C:$C,'SCV Med OK'!C149) + COUNTIF('Cabula Med OK'!$C:$C,'SCV Med OK'!C149) + COUNTIF('Cajazeiras Med OK'!$C:$C,'SCV Med OK'!C149) + COUNTIF('CH Med OK'!$C:$C,'SCV Med OK'!C149) + COUNTIF('Itapagipe Med OK'!$C:$C,'SCV Med OK'!C149) + COUNTIF('Itapuã Med OK'!$C:$C,'SCV Med OK'!C149) + COUNTIF('Liberdade Med OK'!$C:$C,'SCV Med OK'!C149) + COUNTIF('Pau da Lima Med OK'!$C:$C,'SCV Med OK'!C149) + COUNTIF('Subúrbio Med OK'!$C:$C,'SCV Med OK'!C149) + COUNTIF('DVIS Med OK'!$C:$C,'SCV Med OK'!C149) + COUNTIF('CR Med OK'!$C:$C,'SCV Med OK'!C149) + COUNTIF('CCZ Med OK'!$C:$C,'SCV Med OK'!C149) + COUNTIF('DRCA Med OK'!$C:$C,'SCV Med OK'!C149) + COUNTIF('SAMU Med OK'!$C:$C,'SCV Med OK'!C149) + COUNTIF('ESPS Med OK'!$C:$C,'SCV Med OK'!C149) + COUNTIF('LACEM Med OK'!$C:$C,'SCV Med OK'!C149)</f>
        <v>0</v>
      </c>
    </row>
    <row r="149" spans="1:15" ht="13.5" customHeight="1">
      <c r="A149" s="38" t="s">
        <v>819</v>
      </c>
      <c r="B149" s="10"/>
      <c r="C149" s="98"/>
      <c r="D149" s="36"/>
      <c r="E149" s="36"/>
      <c r="F149" s="37"/>
      <c r="G149" s="174"/>
      <c r="H149" s="11">
        <f>SUM(H126:H148)</f>
        <v>22</v>
      </c>
      <c r="I149" s="173">
        <f>SUM(I126:I148)</f>
        <v>5170</v>
      </c>
      <c r="J149" s="35"/>
      <c r="K149" s="107"/>
      <c r="O149" s="1">
        <f>COUNTIF('Sede Med Ok'!$C:$C,'SCV Med OK'!C150) + COUNTIF('Barra Med OK'!$C:$C,'SCV Med OK'!C150) + COUNTIF('Boca do Rio Med OK'!$C:$C,'SCV Med OK'!C150) + COUNTIF('Brotas Med OK'!$C:$C,'SCV Med OK'!C150) + COUNTIF('Cabula Med OK'!$C:$C,'SCV Med OK'!C150) + COUNTIF('Cajazeiras Med OK'!$C:$C,'SCV Med OK'!C150) + COUNTIF('CH Med OK'!$C:$C,'SCV Med OK'!C150) + COUNTIF('Itapagipe Med OK'!$C:$C,'SCV Med OK'!C150) + COUNTIF('Itapuã Med OK'!$C:$C,'SCV Med OK'!C150) + COUNTIF('Liberdade Med OK'!$C:$C,'SCV Med OK'!C150) + COUNTIF('Pau da Lima Med OK'!$C:$C,'SCV Med OK'!C150) + COUNTIF('Subúrbio Med OK'!$C:$C,'SCV Med OK'!C150) + COUNTIF('DVIS Med OK'!$C:$C,'SCV Med OK'!C150) + COUNTIF('CR Med OK'!$C:$C,'SCV Med OK'!C150) + COUNTIF('CCZ Med OK'!$C:$C,'SCV Med OK'!C150) + COUNTIF('DRCA Med OK'!$C:$C,'SCV Med OK'!C150) + COUNTIF('SAMU Med OK'!$C:$C,'SCV Med OK'!C150) + COUNTIF('ESPS Med OK'!$C:$C,'SCV Med OK'!C150) + COUNTIF('LACEM Med OK'!$C:$C,'SCV Med OK'!C150)</f>
        <v>0</v>
      </c>
    </row>
    <row r="150" spans="1:15" ht="13.5" customHeight="1">
      <c r="A150" s="548"/>
      <c r="B150" s="549"/>
      <c r="C150" s="549"/>
      <c r="D150" s="549"/>
      <c r="E150" s="549"/>
      <c r="F150" s="549"/>
      <c r="G150" s="549"/>
      <c r="H150" s="549"/>
      <c r="I150" s="549"/>
      <c r="J150" s="549"/>
      <c r="K150" s="549"/>
      <c r="L150" s="283"/>
      <c r="O150" s="1">
        <f>COUNTIF('Sede Med Ok'!$C:$C,'SCV Med OK'!C151) + COUNTIF('Barra Med OK'!$C:$C,'SCV Med OK'!C151) + COUNTIF('Boca do Rio Med OK'!$C:$C,'SCV Med OK'!C151) + COUNTIF('Brotas Med OK'!$C:$C,'SCV Med OK'!C151) + COUNTIF('Cabula Med OK'!$C:$C,'SCV Med OK'!C151) + COUNTIF('Cajazeiras Med OK'!$C:$C,'SCV Med OK'!C151) + COUNTIF('CH Med OK'!$C:$C,'SCV Med OK'!C151) + COUNTIF('Itapagipe Med OK'!$C:$C,'SCV Med OK'!C151) + COUNTIF('Itapuã Med OK'!$C:$C,'SCV Med OK'!C151) + COUNTIF('Liberdade Med OK'!$C:$C,'SCV Med OK'!C151) + COUNTIF('Pau da Lima Med OK'!$C:$C,'SCV Med OK'!C151) + COUNTIF('Subúrbio Med OK'!$C:$C,'SCV Med OK'!C151) + COUNTIF('DVIS Med OK'!$C:$C,'SCV Med OK'!C151) + COUNTIF('CR Med OK'!$C:$C,'SCV Med OK'!C151) + COUNTIF('CCZ Med OK'!$C:$C,'SCV Med OK'!C151) + COUNTIF('DRCA Med OK'!$C:$C,'SCV Med OK'!C151) + COUNTIF('SAMU Med OK'!$C:$C,'SCV Med OK'!C151) + COUNTIF('ESPS Med OK'!$C:$C,'SCV Med OK'!C151) + COUNTIF('LACEM Med OK'!$C:$C,'SCV Med OK'!C151)</f>
        <v>0</v>
      </c>
    </row>
    <row r="151" spans="1:15" ht="13.5" customHeight="1">
      <c r="A151" s="15" t="s">
        <v>18</v>
      </c>
      <c r="B151" s="61">
        <v>45601</v>
      </c>
      <c r="C151" s="122">
        <v>15611</v>
      </c>
      <c r="D151" s="61">
        <v>45658</v>
      </c>
      <c r="E151" s="61">
        <v>45687</v>
      </c>
      <c r="F151" s="42">
        <f>(E151-D151)+1</f>
        <v>30</v>
      </c>
      <c r="G151" s="60">
        <v>235</v>
      </c>
      <c r="H151" s="14">
        <v>1</v>
      </c>
      <c r="I151" s="40">
        <f>G151/30*H151*F151</f>
        <v>235</v>
      </c>
      <c r="J151" s="64" t="s">
        <v>219</v>
      </c>
      <c r="K151" s="14">
        <v>54615</v>
      </c>
      <c r="O151" s="1">
        <f>COUNTIF('Sede Med Ok'!$C:$C,'SCV Med OK'!C152) + COUNTIF('Barra Med OK'!$C:$C,'SCV Med OK'!C152) + COUNTIF('Boca do Rio Med OK'!$C:$C,'SCV Med OK'!C152) + COUNTIF('Brotas Med OK'!$C:$C,'SCV Med OK'!C152) + COUNTIF('Cabula Med OK'!$C:$C,'SCV Med OK'!C152) + COUNTIF('Cajazeiras Med OK'!$C:$C,'SCV Med OK'!C152) + COUNTIF('CH Med OK'!$C:$C,'SCV Med OK'!C152) + COUNTIF('Itapagipe Med OK'!$C:$C,'SCV Med OK'!C152) + COUNTIF('Itapuã Med OK'!$C:$C,'SCV Med OK'!C152) + COUNTIF('Liberdade Med OK'!$C:$C,'SCV Med OK'!C152) + COUNTIF('Pau da Lima Med OK'!$C:$C,'SCV Med OK'!C152) + COUNTIF('Subúrbio Med OK'!$C:$C,'SCV Med OK'!C152) + COUNTIF('DVIS Med OK'!$C:$C,'SCV Med OK'!C152) + COUNTIF('CR Med OK'!$C:$C,'SCV Med OK'!C152) + COUNTIF('CCZ Med OK'!$C:$C,'SCV Med OK'!C152) + COUNTIF('DRCA Med OK'!$C:$C,'SCV Med OK'!C152) + COUNTIF('SAMU Med OK'!$C:$C,'SCV Med OK'!C152) + COUNTIF('ESPS Med OK'!$C:$C,'SCV Med OK'!C152) + COUNTIF('LACEM Med OK'!$C:$C,'SCV Med OK'!C152)</f>
        <v>0</v>
      </c>
    </row>
    <row r="152" spans="1:15" ht="13.5" customHeight="1">
      <c r="A152" s="15"/>
      <c r="B152" s="61"/>
      <c r="C152" s="304"/>
      <c r="D152" s="61"/>
      <c r="E152" s="61"/>
      <c r="F152" s="42"/>
      <c r="G152" s="60"/>
      <c r="H152" s="14"/>
      <c r="I152" s="40">
        <f>G152/30*H152*F152</f>
        <v>0</v>
      </c>
      <c r="J152" s="64"/>
      <c r="K152" s="14"/>
      <c r="O152" s="1">
        <f>COUNTIF('Sede Med Ok'!$C:$C,'SCV Med OK'!C153) + COUNTIF('Barra Med OK'!$C:$C,'SCV Med OK'!C153) + COUNTIF('Boca do Rio Med OK'!$C:$C,'SCV Med OK'!C153) + COUNTIF('Brotas Med OK'!$C:$C,'SCV Med OK'!C153) + COUNTIF('Cabula Med OK'!$C:$C,'SCV Med OK'!C153) + COUNTIF('Cajazeiras Med OK'!$C:$C,'SCV Med OK'!C153) + COUNTIF('CH Med OK'!$C:$C,'SCV Med OK'!C153) + COUNTIF('Itapagipe Med OK'!$C:$C,'SCV Med OK'!C153) + COUNTIF('Itapuã Med OK'!$C:$C,'SCV Med OK'!C153) + COUNTIF('Liberdade Med OK'!$C:$C,'SCV Med OK'!C153) + COUNTIF('Pau da Lima Med OK'!$C:$C,'SCV Med OK'!C153) + COUNTIF('Subúrbio Med OK'!$C:$C,'SCV Med OK'!C153) + COUNTIF('DVIS Med OK'!$C:$C,'SCV Med OK'!C153) + COUNTIF('CR Med OK'!$C:$C,'SCV Med OK'!C153) + COUNTIF('CCZ Med OK'!$C:$C,'SCV Med OK'!C153) + COUNTIF('DRCA Med OK'!$C:$C,'SCV Med OK'!C153) + COUNTIF('SAMU Med OK'!$C:$C,'SCV Med OK'!C153) + COUNTIF('ESPS Med OK'!$C:$C,'SCV Med OK'!C153) + COUNTIF('LACEM Med OK'!$C:$C,'SCV Med OK'!C153)</f>
        <v>0</v>
      </c>
    </row>
    <row r="153" spans="1:15" ht="13.5" customHeight="1">
      <c r="A153" s="38" t="s">
        <v>1099</v>
      </c>
      <c r="B153" s="10"/>
      <c r="C153" s="98"/>
      <c r="D153" s="36"/>
      <c r="E153" s="36"/>
      <c r="F153" s="37"/>
      <c r="G153" s="174"/>
      <c r="H153" s="11">
        <f>SUM(H151:H152)</f>
        <v>1</v>
      </c>
      <c r="I153" s="173">
        <f>SUM(I151:I152)</f>
        <v>235</v>
      </c>
      <c r="J153" s="35"/>
      <c r="K153" s="107"/>
      <c r="O153" s="1">
        <f>COUNTIF('Sede Med Ok'!$C:$C,'SCV Med OK'!C154) + COUNTIF('Barra Med OK'!$C:$C,'SCV Med OK'!C154) + COUNTIF('Boca do Rio Med OK'!$C:$C,'SCV Med OK'!C154) + COUNTIF('Brotas Med OK'!$C:$C,'SCV Med OK'!C154) + COUNTIF('Cabula Med OK'!$C:$C,'SCV Med OK'!C154) + COUNTIF('Cajazeiras Med OK'!$C:$C,'SCV Med OK'!C154) + COUNTIF('CH Med OK'!$C:$C,'SCV Med OK'!C154) + COUNTIF('Itapagipe Med OK'!$C:$C,'SCV Med OK'!C154) + COUNTIF('Itapuã Med OK'!$C:$C,'SCV Med OK'!C154) + COUNTIF('Liberdade Med OK'!$C:$C,'SCV Med OK'!C154) + COUNTIF('Pau da Lima Med OK'!$C:$C,'SCV Med OK'!C154) + COUNTIF('Subúrbio Med OK'!$C:$C,'SCV Med OK'!C154) + COUNTIF('DVIS Med OK'!$C:$C,'SCV Med OK'!C154) + COUNTIF('CR Med OK'!$C:$C,'SCV Med OK'!C154) + COUNTIF('CCZ Med OK'!$C:$C,'SCV Med OK'!C154) + COUNTIF('DRCA Med OK'!$C:$C,'SCV Med OK'!C154) + COUNTIF('SAMU Med OK'!$C:$C,'SCV Med OK'!C154) + COUNTIF('ESPS Med OK'!$C:$C,'SCV Med OK'!C154) + COUNTIF('LACEM Med OK'!$C:$C,'SCV Med OK'!C154)</f>
        <v>0</v>
      </c>
    </row>
    <row r="154" spans="1:15" ht="13.5" customHeight="1">
      <c r="A154" s="539"/>
      <c r="B154" s="551"/>
      <c r="C154" s="551"/>
      <c r="D154" s="551"/>
      <c r="E154" s="551"/>
      <c r="F154" s="551"/>
      <c r="G154" s="551"/>
      <c r="H154" s="551"/>
      <c r="I154" s="551"/>
      <c r="J154" s="551"/>
      <c r="K154" s="551"/>
    </row>
    <row r="155" spans="1:15" ht="13.5" customHeight="1">
      <c r="A155" s="15" t="s">
        <v>18</v>
      </c>
      <c r="B155" s="440">
        <v>45658</v>
      </c>
      <c r="C155" s="104">
        <v>15270</v>
      </c>
      <c r="D155" s="440">
        <v>45658</v>
      </c>
      <c r="E155" s="61">
        <v>45687</v>
      </c>
      <c r="F155" s="42">
        <f>(E155-D155)+1</f>
        <v>30</v>
      </c>
      <c r="G155" s="60">
        <v>235</v>
      </c>
      <c r="H155" s="423">
        <v>1</v>
      </c>
      <c r="I155" s="40">
        <f>G155/30*H155*F155</f>
        <v>235</v>
      </c>
      <c r="J155" s="441" t="s">
        <v>149</v>
      </c>
      <c r="K155" s="423">
        <v>73460</v>
      </c>
      <c r="O155" s="1">
        <f>COUNTIF('Sede Med Ok'!$C:$C,'SCV Med OK'!C156) + COUNTIF('Barra Med OK'!$C:$C,'SCV Med OK'!C156) + COUNTIF('Boca do Rio Med OK'!$C:$C,'SCV Med OK'!C156) + COUNTIF('Brotas Med OK'!$C:$C,'SCV Med OK'!C156) + COUNTIF('Cabula Med OK'!$C:$C,'SCV Med OK'!C156) + COUNTIF('Cajazeiras Med OK'!$C:$C,'SCV Med OK'!C156) + COUNTIF('CH Med OK'!$C:$C,'SCV Med OK'!C156) + COUNTIF('Itapagipe Med OK'!$C:$C,'SCV Med OK'!C156) + COUNTIF('Itapuã Med OK'!$C:$C,'SCV Med OK'!C156) + COUNTIF('Liberdade Med OK'!$C:$C,'SCV Med OK'!C156) + COUNTIF('Pau da Lima Med OK'!$C:$C,'SCV Med OK'!C156) + COUNTIF('Subúrbio Med OK'!$C:$C,'SCV Med OK'!C156) + COUNTIF('DVIS Med OK'!$C:$C,'SCV Med OK'!C156) + COUNTIF('CR Med OK'!$C:$C,'SCV Med OK'!C156) + COUNTIF('CCZ Med OK'!$C:$C,'SCV Med OK'!C156) + COUNTIF('DRCA Med OK'!$C:$C,'SCV Med OK'!C156) + COUNTIF('SAMU Med OK'!$C:$C,'SCV Med OK'!C156) + COUNTIF('ESPS Med OK'!$C:$C,'SCV Med OK'!C156) + COUNTIF('LACEM Med OK'!$C:$C,'SCV Med OK'!C156)</f>
        <v>0</v>
      </c>
    </row>
    <row r="156" spans="1:15" ht="13.5" customHeight="1">
      <c r="A156" s="15" t="s">
        <v>18</v>
      </c>
      <c r="B156" s="61">
        <v>45556</v>
      </c>
      <c r="C156" s="429">
        <v>14101</v>
      </c>
      <c r="D156" s="61">
        <v>45658</v>
      </c>
      <c r="E156" s="61">
        <v>45687</v>
      </c>
      <c r="F156" s="42">
        <f>(E156-D156)+1</f>
        <v>30</v>
      </c>
      <c r="G156" s="60">
        <v>235</v>
      </c>
      <c r="H156" s="429">
        <v>1</v>
      </c>
      <c r="I156" s="40">
        <f>G156/30*H156*F156</f>
        <v>235</v>
      </c>
      <c r="J156" s="64" t="s">
        <v>143</v>
      </c>
      <c r="K156" s="429">
        <v>68661</v>
      </c>
      <c r="O156" s="1">
        <f>COUNTIF('Sede Med Ok'!$C:$C,'SCV Med OK'!C157) + COUNTIF('Barra Med OK'!$C:$C,'SCV Med OK'!C157) + COUNTIF('Boca do Rio Med OK'!$C:$C,'SCV Med OK'!C157) + COUNTIF('Brotas Med OK'!$C:$C,'SCV Med OK'!C157) + COUNTIF('Cabula Med OK'!$C:$C,'SCV Med OK'!C157) + COUNTIF('Cajazeiras Med OK'!$C:$C,'SCV Med OK'!C157) + COUNTIF('CH Med OK'!$C:$C,'SCV Med OK'!C157) + COUNTIF('Itapagipe Med OK'!$C:$C,'SCV Med OK'!C157) + COUNTIF('Itapuã Med OK'!$C:$C,'SCV Med OK'!C157) + COUNTIF('Liberdade Med OK'!$C:$C,'SCV Med OK'!C157) + COUNTIF('Pau da Lima Med OK'!$C:$C,'SCV Med OK'!C157) + COUNTIF('Subúrbio Med OK'!$C:$C,'SCV Med OK'!C157) + COUNTIF('DVIS Med OK'!$C:$C,'SCV Med OK'!C157) + COUNTIF('CR Med OK'!$C:$C,'SCV Med OK'!C157) + COUNTIF('CCZ Med OK'!$C:$C,'SCV Med OK'!C157) + COUNTIF('DRCA Med OK'!$C:$C,'SCV Med OK'!C157) + COUNTIF('SAMU Med OK'!$C:$C,'SCV Med OK'!C157) + COUNTIF('ESPS Med OK'!$C:$C,'SCV Med OK'!C157) + COUNTIF('LACEM Med OK'!$C:$C,'SCV Med OK'!C157)</f>
        <v>0</v>
      </c>
    </row>
    <row r="157" spans="1:15" ht="13.5" customHeight="1">
      <c r="A157" s="15" t="s">
        <v>18</v>
      </c>
      <c r="B157" s="61">
        <v>45536</v>
      </c>
      <c r="C157" s="429">
        <v>12528</v>
      </c>
      <c r="D157" s="61">
        <v>45658</v>
      </c>
      <c r="E157" s="61">
        <v>45687</v>
      </c>
      <c r="F157" s="42">
        <f>(E157-D157)+1</f>
        <v>30</v>
      </c>
      <c r="G157" s="60">
        <v>235</v>
      </c>
      <c r="H157" s="429">
        <v>1</v>
      </c>
      <c r="I157" s="40">
        <f>G157/30*H157*F157</f>
        <v>235</v>
      </c>
      <c r="J157" s="64" t="s">
        <v>272</v>
      </c>
      <c r="K157" s="429"/>
      <c r="O157" s="1">
        <f>COUNTIF('Sede Med Ok'!$C:$C,'SCV Med OK'!C158) + COUNTIF('Barra Med OK'!$C:$C,'SCV Med OK'!C158) + COUNTIF('Boca do Rio Med OK'!$C:$C,'SCV Med OK'!C158) + COUNTIF('Brotas Med OK'!$C:$C,'SCV Med OK'!C158) + COUNTIF('Cabula Med OK'!$C:$C,'SCV Med OK'!C158) + COUNTIF('Cajazeiras Med OK'!$C:$C,'SCV Med OK'!C158) + COUNTIF('CH Med OK'!$C:$C,'SCV Med OK'!C158) + COUNTIF('Itapagipe Med OK'!$C:$C,'SCV Med OK'!C158) + COUNTIF('Itapuã Med OK'!$C:$C,'SCV Med OK'!C158) + COUNTIF('Liberdade Med OK'!$C:$C,'SCV Med OK'!C158) + COUNTIF('Pau da Lima Med OK'!$C:$C,'SCV Med OK'!C158) + COUNTIF('Subúrbio Med OK'!$C:$C,'SCV Med OK'!C158) + COUNTIF('DVIS Med OK'!$C:$C,'SCV Med OK'!C158) + COUNTIF('CR Med OK'!$C:$C,'SCV Med OK'!C158) + COUNTIF('CCZ Med OK'!$C:$C,'SCV Med OK'!C158) + COUNTIF('DRCA Med OK'!$C:$C,'SCV Med OK'!C158) + COUNTIF('SAMU Med OK'!$C:$C,'SCV Med OK'!C158) + COUNTIF('ESPS Med OK'!$C:$C,'SCV Med OK'!C158) + COUNTIF('LACEM Med OK'!$C:$C,'SCV Med OK'!C158)</f>
        <v>0</v>
      </c>
    </row>
    <row r="158" spans="1:15" ht="13.5" customHeight="1">
      <c r="A158" s="15"/>
      <c r="B158" s="61"/>
      <c r="C158" s="304"/>
      <c r="D158" s="61"/>
      <c r="E158" s="61"/>
      <c r="F158" s="42"/>
      <c r="G158" s="60"/>
      <c r="H158" s="14"/>
      <c r="I158" s="40">
        <f>G158/30*H158*F158</f>
        <v>0</v>
      </c>
      <c r="J158" s="64"/>
      <c r="K158" s="14"/>
      <c r="O158" s="1">
        <f>COUNTIF('Sede Med Ok'!$C:$C,'SCV Med OK'!C159) + COUNTIF('Barra Med OK'!$C:$C,'SCV Med OK'!C159) + COUNTIF('Boca do Rio Med OK'!$C:$C,'SCV Med OK'!C159) + COUNTIF('Brotas Med OK'!$C:$C,'SCV Med OK'!C159) + COUNTIF('Cabula Med OK'!$C:$C,'SCV Med OK'!C159) + COUNTIF('Cajazeiras Med OK'!$C:$C,'SCV Med OK'!C159) + COUNTIF('CH Med OK'!$C:$C,'SCV Med OK'!C159) + COUNTIF('Itapagipe Med OK'!$C:$C,'SCV Med OK'!C159) + COUNTIF('Itapuã Med OK'!$C:$C,'SCV Med OK'!C159) + COUNTIF('Liberdade Med OK'!$C:$C,'SCV Med OK'!C159) + COUNTIF('Pau da Lima Med OK'!$C:$C,'SCV Med OK'!C159) + COUNTIF('Subúrbio Med OK'!$C:$C,'SCV Med OK'!C159) + COUNTIF('DVIS Med OK'!$C:$C,'SCV Med OK'!C159) + COUNTIF('CR Med OK'!$C:$C,'SCV Med OK'!C159) + COUNTIF('CCZ Med OK'!$C:$C,'SCV Med OK'!C159) + COUNTIF('DRCA Med OK'!$C:$C,'SCV Med OK'!C159) + COUNTIF('SAMU Med OK'!$C:$C,'SCV Med OK'!C159) + COUNTIF('ESPS Med OK'!$C:$C,'SCV Med OK'!C159) + COUNTIF('LACEM Med OK'!$C:$C,'SCV Med OK'!C159)</f>
        <v>0</v>
      </c>
    </row>
    <row r="159" spans="1:15" ht="13.5" customHeight="1">
      <c r="A159" s="38" t="s">
        <v>818</v>
      </c>
      <c r="B159" s="10"/>
      <c r="C159" s="98"/>
      <c r="D159" s="36"/>
      <c r="E159" s="36"/>
      <c r="F159" s="37"/>
      <c r="G159" s="174"/>
      <c r="H159" s="11">
        <f>SUM(H155:H158)</f>
        <v>3</v>
      </c>
      <c r="I159" s="173">
        <f>SUM(I155:I158)</f>
        <v>705</v>
      </c>
      <c r="J159" s="35"/>
      <c r="K159" s="107"/>
      <c r="O159" s="1">
        <f>COUNTIF('Sede Med Ok'!$C:$C,'SCV Med OK'!C160) + COUNTIF('Barra Med OK'!$C:$C,'SCV Med OK'!C160) + COUNTIF('Boca do Rio Med OK'!$C:$C,'SCV Med OK'!C160) + COUNTIF('Brotas Med OK'!$C:$C,'SCV Med OK'!C160) + COUNTIF('Cabula Med OK'!$C:$C,'SCV Med OK'!C160) + COUNTIF('Cajazeiras Med OK'!$C:$C,'SCV Med OK'!C160) + COUNTIF('CH Med OK'!$C:$C,'SCV Med OK'!C160) + COUNTIF('Itapagipe Med OK'!$C:$C,'SCV Med OK'!C160) + COUNTIF('Itapuã Med OK'!$C:$C,'SCV Med OK'!C160) + COUNTIF('Liberdade Med OK'!$C:$C,'SCV Med OK'!C160) + COUNTIF('Pau da Lima Med OK'!$C:$C,'SCV Med OK'!C160) + COUNTIF('Subúrbio Med OK'!$C:$C,'SCV Med OK'!C160) + COUNTIF('DVIS Med OK'!$C:$C,'SCV Med OK'!C160) + COUNTIF('CR Med OK'!$C:$C,'SCV Med OK'!C160) + COUNTIF('CCZ Med OK'!$C:$C,'SCV Med OK'!C160) + COUNTIF('DRCA Med OK'!$C:$C,'SCV Med OK'!C160) + COUNTIF('SAMU Med OK'!$C:$C,'SCV Med OK'!C160) + COUNTIF('ESPS Med OK'!$C:$C,'SCV Med OK'!C160) + COUNTIF('LACEM Med OK'!$C:$C,'SCV Med OK'!C160)</f>
        <v>0</v>
      </c>
    </row>
    <row r="160" spans="1:15" ht="13.5" customHeight="1">
      <c r="D160" s="20"/>
      <c r="E160" s="20"/>
      <c r="F160" s="19"/>
      <c r="G160" s="7"/>
      <c r="I160" s="7"/>
      <c r="J160" s="26"/>
      <c r="O160" s="1">
        <f>COUNTIF('Sede Med Ok'!$C:$C,'SCV Med OK'!C161) + COUNTIF('Barra Med OK'!$C:$C,'SCV Med OK'!C161) + COUNTIF('Boca do Rio Med OK'!$C:$C,'SCV Med OK'!C161) + COUNTIF('Brotas Med OK'!$C:$C,'SCV Med OK'!C161) + COUNTIF('Cabula Med OK'!$C:$C,'SCV Med OK'!C161) + COUNTIF('Cajazeiras Med OK'!$C:$C,'SCV Med OK'!C161) + COUNTIF('CH Med OK'!$C:$C,'SCV Med OK'!C161) + COUNTIF('Itapagipe Med OK'!$C:$C,'SCV Med OK'!C161) + COUNTIF('Itapuã Med OK'!$C:$C,'SCV Med OK'!C161) + COUNTIF('Liberdade Med OK'!$C:$C,'SCV Med OK'!C161) + COUNTIF('Pau da Lima Med OK'!$C:$C,'SCV Med OK'!C161) + COUNTIF('Subúrbio Med OK'!$C:$C,'SCV Med OK'!C161) + COUNTIF('DVIS Med OK'!$C:$C,'SCV Med OK'!C161) + COUNTIF('CR Med OK'!$C:$C,'SCV Med OK'!C161) + COUNTIF('CCZ Med OK'!$C:$C,'SCV Med OK'!C161) + COUNTIF('DRCA Med OK'!$C:$C,'SCV Med OK'!C161) + COUNTIF('SAMU Med OK'!$C:$C,'SCV Med OK'!C161) + COUNTIF('ESPS Med OK'!$C:$C,'SCV Med OK'!C161) + COUNTIF('LACEM Med OK'!$C:$C,'SCV Med OK'!C161)</f>
        <v>0</v>
      </c>
    </row>
    <row r="161" spans="1:15" ht="13.5" customHeight="1">
      <c r="A161" s="15" t="s">
        <v>20</v>
      </c>
      <c r="B161" s="61">
        <v>45601</v>
      </c>
      <c r="C161" s="122">
        <v>4474</v>
      </c>
      <c r="D161" s="61">
        <v>45658</v>
      </c>
      <c r="E161" s="61">
        <v>45687</v>
      </c>
      <c r="F161" s="42">
        <f t="shared" ref="F161:F169" si="18">(E161-D161)+1</f>
        <v>30</v>
      </c>
      <c r="G161" s="68">
        <v>57</v>
      </c>
      <c r="H161" s="14">
        <v>1</v>
      </c>
      <c r="I161" s="40">
        <f t="shared" ref="I161:I169" si="19">G161/30*H161*F161</f>
        <v>57</v>
      </c>
      <c r="J161" s="64" t="s">
        <v>143</v>
      </c>
      <c r="K161" s="14">
        <v>48398</v>
      </c>
      <c r="O161" s="1">
        <f>COUNTIF('Sede Med Ok'!$C:$C,'SCV Med OK'!C162) + COUNTIF('Barra Med OK'!$C:$C,'SCV Med OK'!C162) + COUNTIF('Boca do Rio Med OK'!$C:$C,'SCV Med OK'!C162) + COUNTIF('Brotas Med OK'!$C:$C,'SCV Med OK'!C162) + COUNTIF('Cabula Med OK'!$C:$C,'SCV Med OK'!C162) + COUNTIF('Cajazeiras Med OK'!$C:$C,'SCV Med OK'!C162) + COUNTIF('CH Med OK'!$C:$C,'SCV Med OK'!C162) + COUNTIF('Itapagipe Med OK'!$C:$C,'SCV Med OK'!C162) + COUNTIF('Itapuã Med OK'!$C:$C,'SCV Med OK'!C162) + COUNTIF('Liberdade Med OK'!$C:$C,'SCV Med OK'!C162) + COUNTIF('Pau da Lima Med OK'!$C:$C,'SCV Med OK'!C162) + COUNTIF('Subúrbio Med OK'!$C:$C,'SCV Med OK'!C162) + COUNTIF('DVIS Med OK'!$C:$C,'SCV Med OK'!C162) + COUNTIF('CR Med OK'!$C:$C,'SCV Med OK'!C162) + COUNTIF('CCZ Med OK'!$C:$C,'SCV Med OK'!C162) + COUNTIF('DRCA Med OK'!$C:$C,'SCV Med OK'!C162) + COUNTIF('SAMU Med OK'!$C:$C,'SCV Med OK'!C162) + COUNTIF('ESPS Med OK'!$C:$C,'SCV Med OK'!C162) + COUNTIF('LACEM Med OK'!$C:$C,'SCV Med OK'!C162)</f>
        <v>0</v>
      </c>
    </row>
    <row r="162" spans="1:15" ht="13.5" customHeight="1">
      <c r="A162" s="15" t="s">
        <v>20</v>
      </c>
      <c r="B162" s="61">
        <v>45601</v>
      </c>
      <c r="C162" s="122">
        <v>4466</v>
      </c>
      <c r="D162" s="61">
        <v>45658</v>
      </c>
      <c r="E162" s="61">
        <v>45687</v>
      </c>
      <c r="F162" s="42">
        <f t="shared" si="18"/>
        <v>30</v>
      </c>
      <c r="G162" s="68">
        <v>57</v>
      </c>
      <c r="H162" s="14">
        <v>1</v>
      </c>
      <c r="I162" s="40">
        <f t="shared" si="19"/>
        <v>57</v>
      </c>
      <c r="J162" s="64" t="s">
        <v>143</v>
      </c>
      <c r="K162" s="14">
        <v>48398</v>
      </c>
      <c r="L162" s="1" t="s">
        <v>1063</v>
      </c>
      <c r="O162" s="1">
        <f>COUNTIF('Sede Med Ok'!$C:$C,'SCV Med OK'!C163) + COUNTIF('Barra Med OK'!$C:$C,'SCV Med OK'!C163) + COUNTIF('Boca do Rio Med OK'!$C:$C,'SCV Med OK'!C163) + COUNTIF('Brotas Med OK'!$C:$C,'SCV Med OK'!C163) + COUNTIF('Cabula Med OK'!$C:$C,'SCV Med OK'!C163) + COUNTIF('Cajazeiras Med OK'!$C:$C,'SCV Med OK'!C163) + COUNTIF('CH Med OK'!$C:$C,'SCV Med OK'!C163) + COUNTIF('Itapagipe Med OK'!$C:$C,'SCV Med OK'!C163) + COUNTIF('Itapuã Med OK'!$C:$C,'SCV Med OK'!C163) + COUNTIF('Liberdade Med OK'!$C:$C,'SCV Med OK'!C163) + COUNTIF('Pau da Lima Med OK'!$C:$C,'SCV Med OK'!C163) + COUNTIF('Subúrbio Med OK'!$C:$C,'SCV Med OK'!C163) + COUNTIF('DVIS Med OK'!$C:$C,'SCV Med OK'!C163) + COUNTIF('CR Med OK'!$C:$C,'SCV Med OK'!C163) + COUNTIF('CCZ Med OK'!$C:$C,'SCV Med OK'!C163) + COUNTIF('DRCA Med OK'!$C:$C,'SCV Med OK'!C163) + COUNTIF('SAMU Med OK'!$C:$C,'SCV Med OK'!C163) + COUNTIF('ESPS Med OK'!$C:$C,'SCV Med OK'!C163) + COUNTIF('LACEM Med OK'!$C:$C,'SCV Med OK'!C163)</f>
        <v>0</v>
      </c>
    </row>
    <row r="163" spans="1:15" ht="13.5" customHeight="1">
      <c r="A163" s="15" t="s">
        <v>18</v>
      </c>
      <c r="B163" s="61">
        <v>45658</v>
      </c>
      <c r="C163" s="104">
        <v>15892</v>
      </c>
      <c r="D163" s="61">
        <v>45658</v>
      </c>
      <c r="E163" s="61">
        <v>45687</v>
      </c>
      <c r="F163" s="42">
        <f t="shared" si="18"/>
        <v>30</v>
      </c>
      <c r="G163" s="68">
        <v>235</v>
      </c>
      <c r="H163" s="429">
        <v>1</v>
      </c>
      <c r="I163" s="40">
        <f t="shared" si="19"/>
        <v>235</v>
      </c>
      <c r="J163" s="64" t="s">
        <v>216</v>
      </c>
      <c r="K163" s="429">
        <v>72137</v>
      </c>
      <c r="L163" s="1" t="s">
        <v>1063</v>
      </c>
      <c r="O163" s="1">
        <f>COUNTIF('Sede Med Ok'!$C:$C,'SCV Med OK'!C164) + COUNTIF('Barra Med OK'!$C:$C,'SCV Med OK'!C164) + COUNTIF('Boca do Rio Med OK'!$C:$C,'SCV Med OK'!C164) + COUNTIF('Brotas Med OK'!$C:$C,'SCV Med OK'!C164) + COUNTIF('Cabula Med OK'!$C:$C,'SCV Med OK'!C164) + COUNTIF('Cajazeiras Med OK'!$C:$C,'SCV Med OK'!C164) + COUNTIF('CH Med OK'!$C:$C,'SCV Med OK'!C164) + COUNTIF('Itapagipe Med OK'!$C:$C,'SCV Med OK'!C164) + COUNTIF('Itapuã Med OK'!$C:$C,'SCV Med OK'!C164) + COUNTIF('Liberdade Med OK'!$C:$C,'SCV Med OK'!C164) + COUNTIF('Pau da Lima Med OK'!$C:$C,'SCV Med OK'!C164) + COUNTIF('Subúrbio Med OK'!$C:$C,'SCV Med OK'!C164) + COUNTIF('DVIS Med OK'!$C:$C,'SCV Med OK'!C164) + COUNTIF('CR Med OK'!$C:$C,'SCV Med OK'!C164) + COUNTIF('CCZ Med OK'!$C:$C,'SCV Med OK'!C164) + COUNTIF('DRCA Med OK'!$C:$C,'SCV Med OK'!C164) + COUNTIF('SAMU Med OK'!$C:$C,'SCV Med OK'!C164) + COUNTIF('ESPS Med OK'!$C:$C,'SCV Med OK'!C164) + COUNTIF('LACEM Med OK'!$C:$C,'SCV Med OK'!C164)</f>
        <v>0</v>
      </c>
    </row>
    <row r="164" spans="1:15" ht="13.5" customHeight="1">
      <c r="A164" s="15" t="s">
        <v>18</v>
      </c>
      <c r="B164" s="61">
        <v>45601</v>
      </c>
      <c r="C164" s="122">
        <v>15721</v>
      </c>
      <c r="D164" s="61">
        <v>45658</v>
      </c>
      <c r="E164" s="61">
        <v>45687</v>
      </c>
      <c r="F164" s="42">
        <f t="shared" si="18"/>
        <v>30</v>
      </c>
      <c r="G164" s="60">
        <v>235</v>
      </c>
      <c r="H164" s="14">
        <v>1</v>
      </c>
      <c r="I164" s="40">
        <f t="shared" si="19"/>
        <v>235</v>
      </c>
      <c r="J164" s="64" t="s">
        <v>297</v>
      </c>
      <c r="K164" s="14">
        <v>48398</v>
      </c>
      <c r="L164" s="1" t="s">
        <v>1063</v>
      </c>
      <c r="O164" s="1">
        <f>COUNTIF('Sede Med Ok'!$C:$C,'SCV Med OK'!C165) + COUNTIF('Barra Med OK'!$C:$C,'SCV Med OK'!C165) + COUNTIF('Boca do Rio Med OK'!$C:$C,'SCV Med OK'!C165) + COUNTIF('Brotas Med OK'!$C:$C,'SCV Med OK'!C165) + COUNTIF('Cabula Med OK'!$C:$C,'SCV Med OK'!C165) + COUNTIF('Cajazeiras Med OK'!$C:$C,'SCV Med OK'!C165) + COUNTIF('CH Med OK'!$C:$C,'SCV Med OK'!C165) + COUNTIF('Itapagipe Med OK'!$C:$C,'SCV Med OK'!C165) + COUNTIF('Itapuã Med OK'!$C:$C,'SCV Med OK'!C165) + COUNTIF('Liberdade Med OK'!$C:$C,'SCV Med OK'!C165) + COUNTIF('Pau da Lima Med OK'!$C:$C,'SCV Med OK'!C165) + COUNTIF('Subúrbio Med OK'!$C:$C,'SCV Med OK'!C165) + COUNTIF('DVIS Med OK'!$C:$C,'SCV Med OK'!C165) + COUNTIF('CR Med OK'!$C:$C,'SCV Med OK'!C165) + COUNTIF('CCZ Med OK'!$C:$C,'SCV Med OK'!C165) + COUNTIF('DRCA Med OK'!$C:$C,'SCV Med OK'!C165) + COUNTIF('SAMU Med OK'!$C:$C,'SCV Med OK'!C165) + COUNTIF('ESPS Med OK'!$C:$C,'SCV Med OK'!C165) + COUNTIF('LACEM Med OK'!$C:$C,'SCV Med OK'!C165)</f>
        <v>0</v>
      </c>
    </row>
    <row r="165" spans="1:15" ht="13.5" customHeight="1">
      <c r="A165" s="15" t="s">
        <v>18</v>
      </c>
      <c r="B165" s="61">
        <v>45601</v>
      </c>
      <c r="C165" s="122">
        <v>15751</v>
      </c>
      <c r="D165" s="61">
        <v>45658</v>
      </c>
      <c r="E165" s="61">
        <v>45687</v>
      </c>
      <c r="F165" s="42">
        <f t="shared" si="18"/>
        <v>30</v>
      </c>
      <c r="G165" s="60">
        <v>235</v>
      </c>
      <c r="H165" s="14">
        <v>1</v>
      </c>
      <c r="I165" s="40">
        <f t="shared" si="19"/>
        <v>235</v>
      </c>
      <c r="J165" s="64" t="s">
        <v>188</v>
      </c>
      <c r="K165" s="14">
        <v>48398</v>
      </c>
      <c r="L165" s="1" t="s">
        <v>1063</v>
      </c>
      <c r="O165" s="1">
        <f>COUNTIF('Sede Med Ok'!$C:$C,'SCV Med OK'!C166) + COUNTIF('Barra Med OK'!$C:$C,'SCV Med OK'!C166) + COUNTIF('Boca do Rio Med OK'!$C:$C,'SCV Med OK'!C166) + COUNTIF('Brotas Med OK'!$C:$C,'SCV Med OK'!C166) + COUNTIF('Cabula Med OK'!$C:$C,'SCV Med OK'!C166) + COUNTIF('Cajazeiras Med OK'!$C:$C,'SCV Med OK'!C166) + COUNTIF('CH Med OK'!$C:$C,'SCV Med OK'!C166) + COUNTIF('Itapagipe Med OK'!$C:$C,'SCV Med OK'!C166) + COUNTIF('Itapuã Med OK'!$C:$C,'SCV Med OK'!C166) + COUNTIF('Liberdade Med OK'!$C:$C,'SCV Med OK'!C166) + COUNTIF('Pau da Lima Med OK'!$C:$C,'SCV Med OK'!C166) + COUNTIF('Subúrbio Med OK'!$C:$C,'SCV Med OK'!C166) + COUNTIF('DVIS Med OK'!$C:$C,'SCV Med OK'!C166) + COUNTIF('CR Med OK'!$C:$C,'SCV Med OK'!C166) + COUNTIF('CCZ Med OK'!$C:$C,'SCV Med OK'!C166) + COUNTIF('DRCA Med OK'!$C:$C,'SCV Med OK'!C166) + COUNTIF('SAMU Med OK'!$C:$C,'SCV Med OK'!C166) + COUNTIF('ESPS Med OK'!$C:$C,'SCV Med OK'!C166) + COUNTIF('LACEM Med OK'!$C:$C,'SCV Med OK'!C166)</f>
        <v>0</v>
      </c>
    </row>
    <row r="166" spans="1:15" ht="13.5" customHeight="1">
      <c r="A166" s="15" t="s">
        <v>18</v>
      </c>
      <c r="B166" s="61">
        <v>45601</v>
      </c>
      <c r="C166" s="122">
        <v>15884</v>
      </c>
      <c r="D166" s="61">
        <v>45658</v>
      </c>
      <c r="E166" s="61">
        <v>45687</v>
      </c>
      <c r="F166" s="42">
        <f t="shared" si="18"/>
        <v>30</v>
      </c>
      <c r="G166" s="60">
        <v>235</v>
      </c>
      <c r="H166" s="14">
        <v>1</v>
      </c>
      <c r="I166" s="40">
        <f t="shared" si="19"/>
        <v>235</v>
      </c>
      <c r="J166" s="64" t="s">
        <v>187</v>
      </c>
      <c r="K166" s="14">
        <v>48398</v>
      </c>
      <c r="L166" s="1" t="s">
        <v>1063</v>
      </c>
      <c r="O166" s="1">
        <f>COUNTIF('Sede Med Ok'!$C:$C,'SCV Med OK'!C167) + COUNTIF('Barra Med OK'!$C:$C,'SCV Med OK'!C167) + COUNTIF('Boca do Rio Med OK'!$C:$C,'SCV Med OK'!C167) + COUNTIF('Brotas Med OK'!$C:$C,'SCV Med OK'!C167) + COUNTIF('Cabula Med OK'!$C:$C,'SCV Med OK'!C167) + COUNTIF('Cajazeiras Med OK'!$C:$C,'SCV Med OK'!C167) + COUNTIF('CH Med OK'!$C:$C,'SCV Med OK'!C167) + COUNTIF('Itapagipe Med OK'!$C:$C,'SCV Med OK'!C167) + COUNTIF('Itapuã Med OK'!$C:$C,'SCV Med OK'!C167) + COUNTIF('Liberdade Med OK'!$C:$C,'SCV Med OK'!C167) + COUNTIF('Pau da Lima Med OK'!$C:$C,'SCV Med OK'!C167) + COUNTIF('Subúrbio Med OK'!$C:$C,'SCV Med OK'!C167) + COUNTIF('DVIS Med OK'!$C:$C,'SCV Med OK'!C167) + COUNTIF('CR Med OK'!$C:$C,'SCV Med OK'!C167) + COUNTIF('CCZ Med OK'!$C:$C,'SCV Med OK'!C167) + COUNTIF('DRCA Med OK'!$C:$C,'SCV Med OK'!C167) + COUNTIF('SAMU Med OK'!$C:$C,'SCV Med OK'!C167) + COUNTIF('ESPS Med OK'!$C:$C,'SCV Med OK'!C167) + COUNTIF('LACEM Med OK'!$C:$C,'SCV Med OK'!C167)</f>
        <v>0</v>
      </c>
    </row>
    <row r="167" spans="1:15" ht="13.5" customHeight="1">
      <c r="A167" s="15" t="s">
        <v>18</v>
      </c>
      <c r="B167" s="61">
        <v>45601</v>
      </c>
      <c r="C167" s="122">
        <v>15883</v>
      </c>
      <c r="D167" s="61">
        <v>45658</v>
      </c>
      <c r="E167" s="61">
        <v>45687</v>
      </c>
      <c r="F167" s="42">
        <f t="shared" si="18"/>
        <v>30</v>
      </c>
      <c r="G167" s="60">
        <v>235</v>
      </c>
      <c r="H167" s="14">
        <v>1</v>
      </c>
      <c r="I167" s="40">
        <f t="shared" si="19"/>
        <v>235</v>
      </c>
      <c r="J167" s="64" t="s">
        <v>112</v>
      </c>
      <c r="K167" s="14">
        <v>48398</v>
      </c>
      <c r="L167" s="1" t="s">
        <v>1063</v>
      </c>
      <c r="O167" s="1">
        <f>COUNTIF('Sede Med Ok'!$C:$C,'SCV Med OK'!C168) + COUNTIF('Barra Med OK'!$C:$C,'SCV Med OK'!C168) + COUNTIF('Boca do Rio Med OK'!$C:$C,'SCV Med OK'!C168) + COUNTIF('Brotas Med OK'!$C:$C,'SCV Med OK'!C168) + COUNTIF('Cabula Med OK'!$C:$C,'SCV Med OK'!C168) + COUNTIF('Cajazeiras Med OK'!$C:$C,'SCV Med OK'!C168) + COUNTIF('CH Med OK'!$C:$C,'SCV Med OK'!C168) + COUNTIF('Itapagipe Med OK'!$C:$C,'SCV Med OK'!C168) + COUNTIF('Itapuã Med OK'!$C:$C,'SCV Med OK'!C168) + COUNTIF('Liberdade Med OK'!$C:$C,'SCV Med OK'!C168) + COUNTIF('Pau da Lima Med OK'!$C:$C,'SCV Med OK'!C168) + COUNTIF('Subúrbio Med OK'!$C:$C,'SCV Med OK'!C168) + COUNTIF('DVIS Med OK'!$C:$C,'SCV Med OK'!C168) + COUNTIF('CR Med OK'!$C:$C,'SCV Med OK'!C168) + COUNTIF('CCZ Med OK'!$C:$C,'SCV Med OK'!C168) + COUNTIF('DRCA Med OK'!$C:$C,'SCV Med OK'!C168) + COUNTIF('SAMU Med OK'!$C:$C,'SCV Med OK'!C168) + COUNTIF('ESPS Med OK'!$C:$C,'SCV Med OK'!C168) + COUNTIF('LACEM Med OK'!$C:$C,'SCV Med OK'!C168)</f>
        <v>0</v>
      </c>
    </row>
    <row r="168" spans="1:15" ht="13.5" customHeight="1">
      <c r="A168" s="15" t="s">
        <v>18</v>
      </c>
      <c r="B168" s="61">
        <v>45601</v>
      </c>
      <c r="C168" s="122">
        <v>15749</v>
      </c>
      <c r="D168" s="61">
        <v>45658</v>
      </c>
      <c r="E168" s="61">
        <v>45687</v>
      </c>
      <c r="F168" s="42">
        <f t="shared" si="18"/>
        <v>30</v>
      </c>
      <c r="G168" s="60">
        <v>235</v>
      </c>
      <c r="H168" s="14">
        <v>1</v>
      </c>
      <c r="I168" s="40">
        <f t="shared" si="19"/>
        <v>235</v>
      </c>
      <c r="J168" s="64" t="s">
        <v>652</v>
      </c>
      <c r="K168" s="14">
        <v>48398</v>
      </c>
      <c r="O168" s="1">
        <f>COUNTIF('Sede Med Ok'!$C:$C,'SCV Med OK'!C169) + COUNTIF('Barra Med OK'!$C:$C,'SCV Med OK'!C169) + COUNTIF('Boca do Rio Med OK'!$C:$C,'SCV Med OK'!C169) + COUNTIF('Brotas Med OK'!$C:$C,'SCV Med OK'!C169) + COUNTIF('Cabula Med OK'!$C:$C,'SCV Med OK'!C169) + COUNTIF('Cajazeiras Med OK'!$C:$C,'SCV Med OK'!C169) + COUNTIF('CH Med OK'!$C:$C,'SCV Med OK'!C169) + COUNTIF('Itapagipe Med OK'!$C:$C,'SCV Med OK'!C169) + COUNTIF('Itapuã Med OK'!$C:$C,'SCV Med OK'!C169) + COUNTIF('Liberdade Med OK'!$C:$C,'SCV Med OK'!C169) + COUNTIF('Pau da Lima Med OK'!$C:$C,'SCV Med OK'!C169) + COUNTIF('Subúrbio Med OK'!$C:$C,'SCV Med OK'!C169) + COUNTIF('DVIS Med OK'!$C:$C,'SCV Med OK'!C169) + COUNTIF('CR Med OK'!$C:$C,'SCV Med OK'!C169) + COUNTIF('CCZ Med OK'!$C:$C,'SCV Med OK'!C169) + COUNTIF('DRCA Med OK'!$C:$C,'SCV Med OK'!C169) + COUNTIF('SAMU Med OK'!$C:$C,'SCV Med OK'!C169) + COUNTIF('ESPS Med OK'!$C:$C,'SCV Med OK'!C169) + COUNTIF('LACEM Med OK'!$C:$C,'SCV Med OK'!C169)</f>
        <v>0</v>
      </c>
    </row>
    <row r="169" spans="1:15" ht="13.5" customHeight="1">
      <c r="A169" s="15" t="s">
        <v>18</v>
      </c>
      <c r="B169" s="61">
        <v>45615</v>
      </c>
      <c r="C169" s="122">
        <v>16119</v>
      </c>
      <c r="D169" s="61">
        <v>45658</v>
      </c>
      <c r="E169" s="61">
        <v>45687</v>
      </c>
      <c r="F169" s="42">
        <f t="shared" si="18"/>
        <v>30</v>
      </c>
      <c r="G169" s="60">
        <v>235</v>
      </c>
      <c r="H169" s="14">
        <v>1</v>
      </c>
      <c r="I169" s="40">
        <f t="shared" si="19"/>
        <v>235</v>
      </c>
      <c r="J169" s="64" t="s">
        <v>1116</v>
      </c>
      <c r="K169" s="14">
        <v>71530</v>
      </c>
      <c r="O169" s="1">
        <f>COUNTIF('Sede Med Ok'!$C:$C,'SCV Med OK'!C170) + COUNTIF('Barra Med OK'!$C:$C,'SCV Med OK'!C170) + COUNTIF('Boca do Rio Med OK'!$C:$C,'SCV Med OK'!C170) + COUNTIF('Brotas Med OK'!$C:$C,'SCV Med OK'!C170) + COUNTIF('Cabula Med OK'!$C:$C,'SCV Med OK'!C170) + COUNTIF('Cajazeiras Med OK'!$C:$C,'SCV Med OK'!C170) + COUNTIF('CH Med OK'!$C:$C,'SCV Med OK'!C170) + COUNTIF('Itapagipe Med OK'!$C:$C,'SCV Med OK'!C170) + COUNTIF('Itapuã Med OK'!$C:$C,'SCV Med OK'!C170) + COUNTIF('Liberdade Med OK'!$C:$C,'SCV Med OK'!C170) + COUNTIF('Pau da Lima Med OK'!$C:$C,'SCV Med OK'!C170) + COUNTIF('Subúrbio Med OK'!$C:$C,'SCV Med OK'!C170) + COUNTIF('DVIS Med OK'!$C:$C,'SCV Med OK'!C170) + COUNTIF('CR Med OK'!$C:$C,'SCV Med OK'!C170) + COUNTIF('CCZ Med OK'!$C:$C,'SCV Med OK'!C170) + COUNTIF('DRCA Med OK'!$C:$C,'SCV Med OK'!C170) + COUNTIF('SAMU Med OK'!$C:$C,'SCV Med OK'!C170) + COUNTIF('ESPS Med OK'!$C:$C,'SCV Med OK'!C170) + COUNTIF('LACEM Med OK'!$C:$C,'SCV Med OK'!C170)</f>
        <v>0</v>
      </c>
    </row>
    <row r="170" spans="1:15" ht="13.5" customHeight="1">
      <c r="A170" s="15" t="s">
        <v>18</v>
      </c>
      <c r="B170" s="61">
        <v>45536</v>
      </c>
      <c r="C170" s="14">
        <v>11462</v>
      </c>
      <c r="D170" s="61">
        <v>45658</v>
      </c>
      <c r="E170" s="61">
        <v>45687</v>
      </c>
      <c r="F170" s="42">
        <f>(E170-D170)+1</f>
        <v>30</v>
      </c>
      <c r="G170" s="60">
        <v>235</v>
      </c>
      <c r="H170" s="14">
        <v>1</v>
      </c>
      <c r="I170" s="40">
        <f>G170/30*H170*F170</f>
        <v>235</v>
      </c>
      <c r="J170" s="64" t="s">
        <v>353</v>
      </c>
      <c r="K170" s="14"/>
      <c r="O170" s="1">
        <f>COUNTIF('Sede Med Ok'!$C:$C,'SCV Med OK'!C171) + COUNTIF('Barra Med OK'!$C:$C,'SCV Med OK'!C171) + COUNTIF('Boca do Rio Med OK'!$C:$C,'SCV Med OK'!C171) + COUNTIF('Brotas Med OK'!$C:$C,'SCV Med OK'!C171) + COUNTIF('Cabula Med OK'!$C:$C,'SCV Med OK'!C171) + COUNTIF('Cajazeiras Med OK'!$C:$C,'SCV Med OK'!C171) + COUNTIF('CH Med OK'!$C:$C,'SCV Med OK'!C171) + COUNTIF('Itapagipe Med OK'!$C:$C,'SCV Med OK'!C171) + COUNTIF('Itapuã Med OK'!$C:$C,'SCV Med OK'!C171) + COUNTIF('Liberdade Med OK'!$C:$C,'SCV Med OK'!C171) + COUNTIF('Pau da Lima Med OK'!$C:$C,'SCV Med OK'!C171) + COUNTIF('Subúrbio Med OK'!$C:$C,'SCV Med OK'!C171) + COUNTIF('DVIS Med OK'!$C:$C,'SCV Med OK'!C171) + COUNTIF('CR Med OK'!$C:$C,'SCV Med OK'!C171) + COUNTIF('CCZ Med OK'!$C:$C,'SCV Med OK'!C171) + COUNTIF('DRCA Med OK'!$C:$C,'SCV Med OK'!C171) + COUNTIF('SAMU Med OK'!$C:$C,'SCV Med OK'!C171) + COUNTIF('ESPS Med OK'!$C:$C,'SCV Med OK'!C171) + COUNTIF('LACEM Med OK'!$C:$C,'SCV Med OK'!C171)</f>
        <v>0</v>
      </c>
    </row>
    <row r="171" spans="1:15" ht="13.5" customHeight="1">
      <c r="A171" s="15"/>
      <c r="B171" s="61"/>
      <c r="C171" s="304"/>
      <c r="D171" s="61"/>
      <c r="E171" s="61"/>
      <c r="F171" s="42"/>
      <c r="G171" s="60"/>
      <c r="H171" s="14"/>
      <c r="I171" s="40">
        <f>G171/30*H171*F171</f>
        <v>0</v>
      </c>
      <c r="J171" s="64"/>
      <c r="K171" s="14"/>
      <c r="O171" s="1">
        <f>COUNTIF('Sede Med Ok'!$C:$C,'SCV Med OK'!C172) + COUNTIF('Barra Med OK'!$C:$C,'SCV Med OK'!C172) + COUNTIF('Boca do Rio Med OK'!$C:$C,'SCV Med OK'!C172) + COUNTIF('Brotas Med OK'!$C:$C,'SCV Med OK'!C172) + COUNTIF('Cabula Med OK'!$C:$C,'SCV Med OK'!C172) + COUNTIF('Cajazeiras Med OK'!$C:$C,'SCV Med OK'!C172) + COUNTIF('CH Med OK'!$C:$C,'SCV Med OK'!C172) + COUNTIF('Itapagipe Med OK'!$C:$C,'SCV Med OK'!C172) + COUNTIF('Itapuã Med OK'!$C:$C,'SCV Med OK'!C172) + COUNTIF('Liberdade Med OK'!$C:$C,'SCV Med OK'!C172) + COUNTIF('Pau da Lima Med OK'!$C:$C,'SCV Med OK'!C172) + COUNTIF('Subúrbio Med OK'!$C:$C,'SCV Med OK'!C172) + COUNTIF('DVIS Med OK'!$C:$C,'SCV Med OK'!C172) + COUNTIF('CR Med OK'!$C:$C,'SCV Med OK'!C172) + COUNTIF('CCZ Med OK'!$C:$C,'SCV Med OK'!C172) + COUNTIF('DRCA Med OK'!$C:$C,'SCV Med OK'!C172) + COUNTIF('SAMU Med OK'!$C:$C,'SCV Med OK'!C172) + COUNTIF('ESPS Med OK'!$C:$C,'SCV Med OK'!C172) + COUNTIF('LACEM Med OK'!$C:$C,'SCV Med OK'!C172)</f>
        <v>0</v>
      </c>
    </row>
    <row r="172" spans="1:15" ht="13.5" customHeight="1">
      <c r="A172" s="38" t="s">
        <v>817</v>
      </c>
      <c r="B172" s="10"/>
      <c r="C172" s="98"/>
      <c r="D172" s="36"/>
      <c r="E172" s="36"/>
      <c r="F172" s="37"/>
      <c r="G172" s="174"/>
      <c r="H172" s="11">
        <f>SUM(H161:H171)</f>
        <v>10</v>
      </c>
      <c r="I172" s="173">
        <f>SUM(I161:I171)</f>
        <v>1994</v>
      </c>
      <c r="J172" s="35"/>
      <c r="K172" s="107"/>
      <c r="O172" s="1">
        <f>COUNTIF('Sede Med Ok'!$C:$C,'SCV Med OK'!C173) + COUNTIF('Barra Med OK'!$C:$C,'SCV Med OK'!C173) + COUNTIF('Boca do Rio Med OK'!$C:$C,'SCV Med OK'!C173) + COUNTIF('Brotas Med OK'!$C:$C,'SCV Med OK'!C173) + COUNTIF('Cabula Med OK'!$C:$C,'SCV Med OK'!C173) + COUNTIF('Cajazeiras Med OK'!$C:$C,'SCV Med OK'!C173) + COUNTIF('CH Med OK'!$C:$C,'SCV Med OK'!C173) + COUNTIF('Itapagipe Med OK'!$C:$C,'SCV Med OK'!C173) + COUNTIF('Itapuã Med OK'!$C:$C,'SCV Med OK'!C173) + COUNTIF('Liberdade Med OK'!$C:$C,'SCV Med OK'!C173) + COUNTIF('Pau da Lima Med OK'!$C:$C,'SCV Med OK'!C173) + COUNTIF('Subúrbio Med OK'!$C:$C,'SCV Med OK'!C173) + COUNTIF('DVIS Med OK'!$C:$C,'SCV Med OK'!C173) + COUNTIF('CR Med OK'!$C:$C,'SCV Med OK'!C173) + COUNTIF('CCZ Med OK'!$C:$C,'SCV Med OK'!C173) + COUNTIF('DRCA Med OK'!$C:$C,'SCV Med OK'!C173) + COUNTIF('SAMU Med OK'!$C:$C,'SCV Med OK'!C173) + COUNTIF('ESPS Med OK'!$C:$C,'SCV Med OK'!C173) + COUNTIF('LACEM Med OK'!$C:$C,'SCV Med OK'!C173)</f>
        <v>0</v>
      </c>
    </row>
    <row r="173" spans="1:15" ht="13.5" customHeight="1">
      <c r="A173" s="539"/>
      <c r="B173" s="551"/>
      <c r="C173" s="551"/>
      <c r="D173" s="551"/>
      <c r="E173" s="551"/>
      <c r="F173" s="551"/>
      <c r="G173" s="551"/>
      <c r="H173" s="551"/>
      <c r="I173" s="551"/>
      <c r="J173" s="551"/>
      <c r="K173" s="551"/>
      <c r="O173" s="1">
        <f>COUNTIF('Sede Med Ok'!$C:$C,'SCV Med OK'!C174) + COUNTIF('Barra Med OK'!$C:$C,'SCV Med OK'!C174) + COUNTIF('Boca do Rio Med OK'!$C:$C,'SCV Med OK'!C174) + COUNTIF('Brotas Med OK'!$C:$C,'SCV Med OK'!C174) + COUNTIF('Cabula Med OK'!$C:$C,'SCV Med OK'!C174) + COUNTIF('Cajazeiras Med OK'!$C:$C,'SCV Med OK'!C174) + COUNTIF('CH Med OK'!$C:$C,'SCV Med OK'!C174) + COUNTIF('Itapagipe Med OK'!$C:$C,'SCV Med OK'!C174) + COUNTIF('Itapuã Med OK'!$C:$C,'SCV Med OK'!C174) + COUNTIF('Liberdade Med OK'!$C:$C,'SCV Med OK'!C174) + COUNTIF('Pau da Lima Med OK'!$C:$C,'SCV Med OK'!C174) + COUNTIF('Subúrbio Med OK'!$C:$C,'SCV Med OK'!C174) + COUNTIF('DVIS Med OK'!$C:$C,'SCV Med OK'!C174) + COUNTIF('CR Med OK'!$C:$C,'SCV Med OK'!C174) + COUNTIF('CCZ Med OK'!$C:$C,'SCV Med OK'!C174) + COUNTIF('DRCA Med OK'!$C:$C,'SCV Med OK'!C174) + COUNTIF('SAMU Med OK'!$C:$C,'SCV Med OK'!C174) + COUNTIF('ESPS Med OK'!$C:$C,'SCV Med OK'!C174) + COUNTIF('LACEM Med OK'!$C:$C,'SCV Med OK'!C174)</f>
        <v>0</v>
      </c>
    </row>
    <row r="174" spans="1:15" ht="13.5" customHeight="1">
      <c r="A174" s="15" t="s">
        <v>18</v>
      </c>
      <c r="B174" s="61">
        <v>45536</v>
      </c>
      <c r="C174" s="14">
        <v>14676</v>
      </c>
      <c r="D174" s="61">
        <v>45658</v>
      </c>
      <c r="E174" s="61">
        <v>45687</v>
      </c>
      <c r="F174" s="42">
        <f>(E174-D174)+1</f>
        <v>30</v>
      </c>
      <c r="G174" s="60">
        <v>235</v>
      </c>
      <c r="H174" s="14">
        <v>1</v>
      </c>
      <c r="I174" s="40">
        <f>G174/30*H174*F174</f>
        <v>235</v>
      </c>
      <c r="J174" s="52" t="s">
        <v>193</v>
      </c>
      <c r="K174" s="14">
        <v>69358</v>
      </c>
      <c r="O174" s="1">
        <f>COUNTIF('Sede Med Ok'!$C:$C,'SCV Med OK'!C175) + COUNTIF('Barra Med OK'!$C:$C,'SCV Med OK'!C175) + COUNTIF('Boca do Rio Med OK'!$C:$C,'SCV Med OK'!C175) + COUNTIF('Brotas Med OK'!$C:$C,'SCV Med OK'!C175) + COUNTIF('Cabula Med OK'!$C:$C,'SCV Med OK'!C175) + COUNTIF('Cajazeiras Med OK'!$C:$C,'SCV Med OK'!C175) + COUNTIF('CH Med OK'!$C:$C,'SCV Med OK'!C175) + COUNTIF('Itapagipe Med OK'!$C:$C,'SCV Med OK'!C175) + COUNTIF('Itapuã Med OK'!$C:$C,'SCV Med OK'!C175) + COUNTIF('Liberdade Med OK'!$C:$C,'SCV Med OK'!C175) + COUNTIF('Pau da Lima Med OK'!$C:$C,'SCV Med OK'!C175) + COUNTIF('Subúrbio Med OK'!$C:$C,'SCV Med OK'!C175) + COUNTIF('DVIS Med OK'!$C:$C,'SCV Med OK'!C175) + COUNTIF('CR Med OK'!$C:$C,'SCV Med OK'!C175) + COUNTIF('CCZ Med OK'!$C:$C,'SCV Med OK'!C175) + COUNTIF('DRCA Med OK'!$C:$C,'SCV Med OK'!C175) + COUNTIF('SAMU Med OK'!$C:$C,'SCV Med OK'!C175) + COUNTIF('ESPS Med OK'!$C:$C,'SCV Med OK'!C175) + COUNTIF('LACEM Med OK'!$C:$C,'SCV Med OK'!C175)</f>
        <v>0</v>
      </c>
    </row>
    <row r="175" spans="1:15" ht="13.5" customHeight="1">
      <c r="A175" s="15" t="s">
        <v>18</v>
      </c>
      <c r="B175" s="61">
        <v>45536</v>
      </c>
      <c r="C175" s="14">
        <v>15709</v>
      </c>
      <c r="D175" s="61">
        <v>45658</v>
      </c>
      <c r="E175" s="61">
        <v>45687</v>
      </c>
      <c r="F175" s="42">
        <f>(E175-D175)+1</f>
        <v>30</v>
      </c>
      <c r="G175" s="60">
        <v>235</v>
      </c>
      <c r="H175" s="14">
        <v>1</v>
      </c>
      <c r="I175" s="40">
        <f>G175/30*H175*F175</f>
        <v>235</v>
      </c>
      <c r="J175" s="52" t="s">
        <v>149</v>
      </c>
      <c r="K175" s="14">
        <v>69037</v>
      </c>
      <c r="O175" s="1">
        <f>COUNTIF('Sede Med Ok'!$C:$C,'SCV Med OK'!C176) + COUNTIF('Barra Med OK'!$C:$C,'SCV Med OK'!C176) + COUNTIF('Boca do Rio Med OK'!$C:$C,'SCV Med OK'!C176) + COUNTIF('Brotas Med OK'!$C:$C,'SCV Med OK'!C176) + COUNTIF('Cabula Med OK'!$C:$C,'SCV Med OK'!C176) + COUNTIF('Cajazeiras Med OK'!$C:$C,'SCV Med OK'!C176) + COUNTIF('CH Med OK'!$C:$C,'SCV Med OK'!C176) + COUNTIF('Itapagipe Med OK'!$C:$C,'SCV Med OK'!C176) + COUNTIF('Itapuã Med OK'!$C:$C,'SCV Med OK'!C176) + COUNTIF('Liberdade Med OK'!$C:$C,'SCV Med OK'!C176) + COUNTIF('Pau da Lima Med OK'!$C:$C,'SCV Med OK'!C176) + COUNTIF('Subúrbio Med OK'!$C:$C,'SCV Med OK'!C176) + COUNTIF('DVIS Med OK'!$C:$C,'SCV Med OK'!C176) + COUNTIF('CR Med OK'!$C:$C,'SCV Med OK'!C176) + COUNTIF('CCZ Med OK'!$C:$C,'SCV Med OK'!C176) + COUNTIF('DRCA Med OK'!$C:$C,'SCV Med OK'!C176) + COUNTIF('SAMU Med OK'!$C:$C,'SCV Med OK'!C176) + COUNTIF('ESPS Med OK'!$C:$C,'SCV Med OK'!C176) + COUNTIF('LACEM Med OK'!$C:$C,'SCV Med OK'!C176)</f>
        <v>0</v>
      </c>
    </row>
    <row r="176" spans="1:15" ht="13.5" customHeight="1">
      <c r="A176" s="15" t="s">
        <v>18</v>
      </c>
      <c r="B176" s="61">
        <v>45569</v>
      </c>
      <c r="C176" s="14">
        <v>14780</v>
      </c>
      <c r="D176" s="61">
        <v>45658</v>
      </c>
      <c r="E176" s="61">
        <v>45687</v>
      </c>
      <c r="F176" s="114">
        <f>(E176-D176)+1</f>
        <v>30</v>
      </c>
      <c r="G176" s="60">
        <v>235</v>
      </c>
      <c r="H176" s="14">
        <v>1</v>
      </c>
      <c r="I176" s="40">
        <f>G176/30*H176*F176</f>
        <v>235</v>
      </c>
      <c r="J176" s="52" t="s">
        <v>193</v>
      </c>
      <c r="K176" s="14">
        <v>69358</v>
      </c>
      <c r="O176" s="1">
        <f>COUNTIF('Sede Med Ok'!$C:$C,'SCV Med OK'!C177) + COUNTIF('Barra Med OK'!$C:$C,'SCV Med OK'!C177) + COUNTIF('Boca do Rio Med OK'!$C:$C,'SCV Med OK'!C177) + COUNTIF('Brotas Med OK'!$C:$C,'SCV Med OK'!C177) + COUNTIF('Cabula Med OK'!$C:$C,'SCV Med OK'!C177) + COUNTIF('Cajazeiras Med OK'!$C:$C,'SCV Med OK'!C177) + COUNTIF('CH Med OK'!$C:$C,'SCV Med OK'!C177) + COUNTIF('Itapagipe Med OK'!$C:$C,'SCV Med OK'!C177) + COUNTIF('Itapuã Med OK'!$C:$C,'SCV Med OK'!C177) + COUNTIF('Liberdade Med OK'!$C:$C,'SCV Med OK'!C177) + COUNTIF('Pau da Lima Med OK'!$C:$C,'SCV Med OK'!C177) + COUNTIF('Subúrbio Med OK'!$C:$C,'SCV Med OK'!C177) + COUNTIF('DVIS Med OK'!$C:$C,'SCV Med OK'!C177) + COUNTIF('CR Med OK'!$C:$C,'SCV Med OK'!C177) + COUNTIF('CCZ Med OK'!$C:$C,'SCV Med OK'!C177) + COUNTIF('DRCA Med OK'!$C:$C,'SCV Med OK'!C177) + COUNTIF('SAMU Med OK'!$C:$C,'SCV Med OK'!C177) + COUNTIF('ESPS Med OK'!$C:$C,'SCV Med OK'!C177) + COUNTIF('LACEM Med OK'!$C:$C,'SCV Med OK'!C177)</f>
        <v>0</v>
      </c>
    </row>
    <row r="177" spans="1:15" ht="13.5" customHeight="1">
      <c r="A177" s="15"/>
      <c r="B177" s="61"/>
      <c r="C177" s="304"/>
      <c r="D177" s="61"/>
      <c r="E177" s="61"/>
      <c r="F177" s="42"/>
      <c r="G177" s="60"/>
      <c r="H177" s="14"/>
      <c r="I177" s="40">
        <f>G177/30*H177*F177</f>
        <v>0</v>
      </c>
      <c r="J177" s="64"/>
      <c r="K177" s="14"/>
      <c r="O177" s="1">
        <f>COUNTIF('Sede Med Ok'!$C:$C,'SCV Med OK'!C178) + COUNTIF('Barra Med OK'!$C:$C,'SCV Med OK'!C178) + COUNTIF('Boca do Rio Med OK'!$C:$C,'SCV Med OK'!C178) + COUNTIF('Brotas Med OK'!$C:$C,'SCV Med OK'!C178) + COUNTIF('Cabula Med OK'!$C:$C,'SCV Med OK'!C178) + COUNTIF('Cajazeiras Med OK'!$C:$C,'SCV Med OK'!C178) + COUNTIF('CH Med OK'!$C:$C,'SCV Med OK'!C178) + COUNTIF('Itapagipe Med OK'!$C:$C,'SCV Med OK'!C178) + COUNTIF('Itapuã Med OK'!$C:$C,'SCV Med OK'!C178) + COUNTIF('Liberdade Med OK'!$C:$C,'SCV Med OK'!C178) + COUNTIF('Pau da Lima Med OK'!$C:$C,'SCV Med OK'!C178) + COUNTIF('Subúrbio Med OK'!$C:$C,'SCV Med OK'!C178) + COUNTIF('DVIS Med OK'!$C:$C,'SCV Med OK'!C178) + COUNTIF('CR Med OK'!$C:$C,'SCV Med OK'!C178) + COUNTIF('CCZ Med OK'!$C:$C,'SCV Med OK'!C178) + COUNTIF('DRCA Med OK'!$C:$C,'SCV Med OK'!C178) + COUNTIF('SAMU Med OK'!$C:$C,'SCV Med OK'!C178) + COUNTIF('ESPS Med OK'!$C:$C,'SCV Med OK'!C178) + COUNTIF('LACEM Med OK'!$C:$C,'SCV Med OK'!C178)</f>
        <v>0</v>
      </c>
    </row>
    <row r="178" spans="1:15" ht="13.5" customHeight="1">
      <c r="A178" s="38" t="s">
        <v>816</v>
      </c>
      <c r="B178" s="10"/>
      <c r="C178" s="98"/>
      <c r="D178" s="36"/>
      <c r="E178" s="36"/>
      <c r="F178" s="37"/>
      <c r="G178" s="174"/>
      <c r="H178" s="11">
        <f>SUM(H174:H177)</f>
        <v>3</v>
      </c>
      <c r="I178" s="173">
        <f>SUM(I174:I177)</f>
        <v>705</v>
      </c>
      <c r="J178" s="35"/>
      <c r="K178" s="107"/>
      <c r="O178" s="1">
        <f>COUNTIF('Sede Med Ok'!$C:$C,'SCV Med OK'!C179) + COUNTIF('Barra Med OK'!$C:$C,'SCV Med OK'!C179) + COUNTIF('Boca do Rio Med OK'!$C:$C,'SCV Med OK'!C179) + COUNTIF('Brotas Med OK'!$C:$C,'SCV Med OK'!C179) + COUNTIF('Cabula Med OK'!$C:$C,'SCV Med OK'!C179) + COUNTIF('Cajazeiras Med OK'!$C:$C,'SCV Med OK'!C179) + COUNTIF('CH Med OK'!$C:$C,'SCV Med OK'!C179) + COUNTIF('Itapagipe Med OK'!$C:$C,'SCV Med OK'!C179) + COUNTIF('Itapuã Med OK'!$C:$C,'SCV Med OK'!C179) + COUNTIF('Liberdade Med OK'!$C:$C,'SCV Med OK'!C179) + COUNTIF('Pau da Lima Med OK'!$C:$C,'SCV Med OK'!C179) + COUNTIF('Subúrbio Med OK'!$C:$C,'SCV Med OK'!C179) + COUNTIF('DVIS Med OK'!$C:$C,'SCV Med OK'!C179) + COUNTIF('CR Med OK'!$C:$C,'SCV Med OK'!C179) + COUNTIF('CCZ Med OK'!$C:$C,'SCV Med OK'!C179) + COUNTIF('DRCA Med OK'!$C:$C,'SCV Med OK'!C179) + COUNTIF('SAMU Med OK'!$C:$C,'SCV Med OK'!C179) + COUNTIF('ESPS Med OK'!$C:$C,'SCV Med OK'!C179) + COUNTIF('LACEM Med OK'!$C:$C,'SCV Med OK'!C179)</f>
        <v>0</v>
      </c>
    </row>
    <row r="179" spans="1:15" s="26" customFormat="1" ht="13.5" customHeight="1">
      <c r="A179" s="1"/>
      <c r="B179" s="2"/>
      <c r="C179" s="2"/>
      <c r="D179" s="20"/>
      <c r="E179" s="20"/>
      <c r="F179" s="19"/>
      <c r="G179" s="7"/>
      <c r="H179" s="1"/>
      <c r="I179" s="7"/>
      <c r="K179" s="2"/>
      <c r="O179" s="1">
        <f>COUNTIF('Sede Med Ok'!$C:$C,'SCV Med OK'!C180) + COUNTIF('Barra Med OK'!$C:$C,'SCV Med OK'!C180) + COUNTIF('Boca do Rio Med OK'!$C:$C,'SCV Med OK'!C180) + COUNTIF('Brotas Med OK'!$C:$C,'SCV Med OK'!C180) + COUNTIF('Cabula Med OK'!$C:$C,'SCV Med OK'!C180) + COUNTIF('Cajazeiras Med OK'!$C:$C,'SCV Med OK'!C180) + COUNTIF('CH Med OK'!$C:$C,'SCV Med OK'!C180) + COUNTIF('Itapagipe Med OK'!$C:$C,'SCV Med OK'!C180) + COUNTIF('Itapuã Med OK'!$C:$C,'SCV Med OK'!C180) + COUNTIF('Liberdade Med OK'!$C:$C,'SCV Med OK'!C180) + COUNTIF('Pau da Lima Med OK'!$C:$C,'SCV Med OK'!C180) + COUNTIF('Subúrbio Med OK'!$C:$C,'SCV Med OK'!C180) + COUNTIF('DVIS Med OK'!$C:$C,'SCV Med OK'!C180) + COUNTIF('CR Med OK'!$C:$C,'SCV Med OK'!C180) + COUNTIF('CCZ Med OK'!$C:$C,'SCV Med OK'!C180) + COUNTIF('DRCA Med OK'!$C:$C,'SCV Med OK'!C180) + COUNTIF('SAMU Med OK'!$C:$C,'SCV Med OK'!C180) + COUNTIF('ESPS Med OK'!$C:$C,'SCV Med OK'!C180) + COUNTIF('LACEM Med OK'!$C:$C,'SCV Med OK'!C180)</f>
        <v>0</v>
      </c>
    </row>
    <row r="180" spans="1:15" ht="13.5" customHeight="1">
      <c r="D180" s="20"/>
      <c r="E180" s="20"/>
      <c r="F180" s="19"/>
      <c r="G180" s="7"/>
      <c r="H180" s="28">
        <f>H48+H99+H60+H124+H54+H19+H149+H35+H104+H172+H159+H70+H178+H119+H81+H88+H94+H153+H114</f>
        <v>108</v>
      </c>
      <c r="I180" s="9">
        <f>I48+I99+I60+I124+I54+I19+I149+I35+I104+I172+I159+I70+I178+I119+I81+I88+I94+I153+I114</f>
        <v>23882.1</v>
      </c>
      <c r="J180" s="3"/>
      <c r="O180" s="1">
        <f>COUNTIF('Sede Med Ok'!$C:$C,'SCV Med OK'!C181) + COUNTIF('Barra Med OK'!$C:$C,'SCV Med OK'!C181) + COUNTIF('Boca do Rio Med OK'!$C:$C,'SCV Med OK'!C181) + COUNTIF('Brotas Med OK'!$C:$C,'SCV Med OK'!C181) + COUNTIF('Cabula Med OK'!$C:$C,'SCV Med OK'!C181) + COUNTIF('Cajazeiras Med OK'!$C:$C,'SCV Med OK'!C181) + COUNTIF('CH Med OK'!$C:$C,'SCV Med OK'!C181) + COUNTIF('Itapagipe Med OK'!$C:$C,'SCV Med OK'!C181) + COUNTIF('Itapuã Med OK'!$C:$C,'SCV Med OK'!C181) + COUNTIF('Liberdade Med OK'!$C:$C,'SCV Med OK'!C181) + COUNTIF('Pau da Lima Med OK'!$C:$C,'SCV Med OK'!C181) + COUNTIF('Subúrbio Med OK'!$C:$C,'SCV Med OK'!C181) + COUNTIF('DVIS Med OK'!$C:$C,'SCV Med OK'!C181) + COUNTIF('CR Med OK'!$C:$C,'SCV Med OK'!C181) + COUNTIF('CCZ Med OK'!$C:$C,'SCV Med OK'!C181) + COUNTIF('DRCA Med OK'!$C:$C,'SCV Med OK'!C181) + COUNTIF('SAMU Med OK'!$C:$C,'SCV Med OK'!C181) + COUNTIF('ESPS Med OK'!$C:$C,'SCV Med OK'!C181) + COUNTIF('LACEM Med OK'!$C:$C,'SCV Med OK'!C181)</f>
        <v>0</v>
      </c>
    </row>
    <row r="181" spans="1:15" ht="13.5" customHeight="1">
      <c r="D181" s="20"/>
      <c r="E181" s="20"/>
      <c r="F181" s="19"/>
      <c r="G181" s="7"/>
      <c r="I181" s="7"/>
      <c r="J181" s="3">
        <f>I163+I155+I106+I90+I83+I72+I73+I74+I33+I32+I31+I21+I23+I24+I25+I26+I27+I28+I29+I30+I50</f>
        <v>3687.0999999999995</v>
      </c>
      <c r="O181" s="1">
        <f>COUNTIF('Sede Med Ok'!$C:$C,'SCV Med OK'!C182) + COUNTIF('Barra Med OK'!$C:$C,'SCV Med OK'!C182) + COUNTIF('Boca do Rio Med OK'!$C:$C,'SCV Med OK'!C182) + COUNTIF('Brotas Med OK'!$C:$C,'SCV Med OK'!C182) + COUNTIF('Cabula Med OK'!$C:$C,'SCV Med OK'!C182) + COUNTIF('Cajazeiras Med OK'!$C:$C,'SCV Med OK'!C182) + COUNTIF('CH Med OK'!$C:$C,'SCV Med OK'!C182) + COUNTIF('Itapagipe Med OK'!$C:$C,'SCV Med OK'!C182) + COUNTIF('Itapuã Med OK'!$C:$C,'SCV Med OK'!C182) + COUNTIF('Liberdade Med OK'!$C:$C,'SCV Med OK'!C182) + COUNTIF('Pau da Lima Med OK'!$C:$C,'SCV Med OK'!C182) + COUNTIF('Subúrbio Med OK'!$C:$C,'SCV Med OK'!C182) + COUNTIF('DVIS Med OK'!$C:$C,'SCV Med OK'!C182) + COUNTIF('CR Med OK'!$C:$C,'SCV Med OK'!C182) + COUNTIF('CCZ Med OK'!$C:$C,'SCV Med OK'!C182) + COUNTIF('DRCA Med OK'!$C:$C,'SCV Med OK'!C182) + COUNTIF('SAMU Med OK'!$C:$C,'SCV Med OK'!C182) + COUNTIF('ESPS Med OK'!$C:$C,'SCV Med OK'!C182) + COUNTIF('LACEM Med OK'!$C:$C,'SCV Med OK'!C182)</f>
        <v>0</v>
      </c>
    </row>
    <row r="182" spans="1:15" ht="12.75">
      <c r="D182" s="20"/>
      <c r="E182" s="20"/>
      <c r="F182" s="19"/>
      <c r="G182" s="7"/>
      <c r="I182" s="7"/>
      <c r="J182" s="3"/>
      <c r="K182" s="409"/>
      <c r="O182" s="1">
        <f>COUNTIF('Sede Med Ok'!$C:$C,'SCV Med OK'!C183) + COUNTIF('Barra Med OK'!$C:$C,'SCV Med OK'!C183) + COUNTIF('Boca do Rio Med OK'!$C:$C,'SCV Med OK'!C183) + COUNTIF('Brotas Med OK'!$C:$C,'SCV Med OK'!C183) + COUNTIF('Cabula Med OK'!$C:$C,'SCV Med OK'!C183) + COUNTIF('Cajazeiras Med OK'!$C:$C,'SCV Med OK'!C183) + COUNTIF('CH Med OK'!$C:$C,'SCV Med OK'!C183) + COUNTIF('Itapagipe Med OK'!$C:$C,'SCV Med OK'!C183) + COUNTIF('Itapuã Med OK'!$C:$C,'SCV Med OK'!C183) + COUNTIF('Liberdade Med OK'!$C:$C,'SCV Med OK'!C183) + COUNTIF('Pau da Lima Med OK'!$C:$C,'SCV Med OK'!C183) + COUNTIF('Subúrbio Med OK'!$C:$C,'SCV Med OK'!C183) + COUNTIF('DVIS Med OK'!$C:$C,'SCV Med OK'!C183) + COUNTIF('CR Med OK'!$C:$C,'SCV Med OK'!C183) + COUNTIF('CCZ Med OK'!$C:$C,'SCV Med OK'!C183) + COUNTIF('DRCA Med OK'!$C:$C,'SCV Med OK'!C183) + COUNTIF('SAMU Med OK'!$C:$C,'SCV Med OK'!C183) + COUNTIF('ESPS Med OK'!$C:$C,'SCV Med OK'!C183) + COUNTIF('LACEM Med OK'!$C:$C,'SCV Med OK'!C183)</f>
        <v>0</v>
      </c>
    </row>
    <row r="183" spans="1:15" ht="13.5" customHeight="1">
      <c r="A183" s="536" t="s">
        <v>33</v>
      </c>
      <c r="B183" s="536"/>
      <c r="C183" s="536"/>
      <c r="D183" s="536"/>
      <c r="E183" s="536"/>
      <c r="F183" s="536"/>
      <c r="G183" s="536"/>
      <c r="H183" s="536"/>
      <c r="I183" s="536"/>
      <c r="J183" s="25"/>
      <c r="K183" s="24"/>
      <c r="O183" s="1">
        <f>COUNTIF('Sede Med Ok'!$C:$C,'SCV Med OK'!C184) + COUNTIF('Barra Med OK'!$C:$C,'SCV Med OK'!C184) + COUNTIF('Boca do Rio Med OK'!$C:$C,'SCV Med OK'!C184) + COUNTIF('Brotas Med OK'!$C:$C,'SCV Med OK'!C184) + COUNTIF('Cabula Med OK'!$C:$C,'SCV Med OK'!C184) + COUNTIF('Cajazeiras Med OK'!$C:$C,'SCV Med OK'!C184) + COUNTIF('CH Med OK'!$C:$C,'SCV Med OK'!C184) + COUNTIF('Itapagipe Med OK'!$C:$C,'SCV Med OK'!C184) + COUNTIF('Itapuã Med OK'!$C:$C,'SCV Med OK'!C184) + COUNTIF('Liberdade Med OK'!$C:$C,'SCV Med OK'!C184) + COUNTIF('Pau da Lima Med OK'!$C:$C,'SCV Med OK'!C184) + COUNTIF('Subúrbio Med OK'!$C:$C,'SCV Med OK'!C184) + COUNTIF('DVIS Med OK'!$C:$C,'SCV Med OK'!C184) + COUNTIF('CR Med OK'!$C:$C,'SCV Med OK'!C184) + COUNTIF('CCZ Med OK'!$C:$C,'SCV Med OK'!C184) + COUNTIF('DRCA Med OK'!$C:$C,'SCV Med OK'!C184) + COUNTIF('SAMU Med OK'!$C:$C,'SCV Med OK'!C184) + COUNTIF('ESPS Med OK'!$C:$C,'SCV Med OK'!C184) + COUNTIF('LACEM Med OK'!$C:$C,'SCV Med OK'!C184)</f>
        <v>0</v>
      </c>
    </row>
    <row r="184" spans="1:15" ht="13.5" customHeight="1">
      <c r="O184" s="1">
        <f>COUNTIF('Sede Med Ok'!$C:$C,'SCV Med OK'!C185) + COUNTIF('Barra Med OK'!$C:$C,'SCV Med OK'!C185) + COUNTIF('Boca do Rio Med OK'!$C:$C,'SCV Med OK'!C185) + COUNTIF('Brotas Med OK'!$C:$C,'SCV Med OK'!C185) + COUNTIF('Cabula Med OK'!$C:$C,'SCV Med OK'!C185) + COUNTIF('Cajazeiras Med OK'!$C:$C,'SCV Med OK'!C185) + COUNTIF('CH Med OK'!$C:$C,'SCV Med OK'!C185) + COUNTIF('Itapagipe Med OK'!$C:$C,'SCV Med OK'!C185) + COUNTIF('Itapuã Med OK'!$C:$C,'SCV Med OK'!C185) + COUNTIF('Liberdade Med OK'!$C:$C,'SCV Med OK'!C185) + COUNTIF('Pau da Lima Med OK'!$C:$C,'SCV Med OK'!C185) + COUNTIF('Subúrbio Med OK'!$C:$C,'SCV Med OK'!C185) + COUNTIF('DVIS Med OK'!$C:$C,'SCV Med OK'!C185) + COUNTIF('CR Med OK'!$C:$C,'SCV Med OK'!C185) + COUNTIF('CCZ Med OK'!$C:$C,'SCV Med OK'!C185) + COUNTIF('DRCA Med OK'!$C:$C,'SCV Med OK'!C185) + COUNTIF('SAMU Med OK'!$C:$C,'SCV Med OK'!C185) + COUNTIF('ESPS Med OK'!$C:$C,'SCV Med OK'!C185) + COUNTIF('LACEM Med OK'!$C:$C,'SCV Med OK'!C185)</f>
        <v>0</v>
      </c>
    </row>
    <row r="185" spans="1:15" ht="60" customHeight="1">
      <c r="A185" s="18" t="s">
        <v>32</v>
      </c>
      <c r="B185" s="1"/>
      <c r="F185" s="22"/>
      <c r="G185" s="7"/>
      <c r="I185" s="23"/>
      <c r="J185" s="23"/>
      <c r="L185" s="16"/>
      <c r="O185" s="1">
        <f>COUNTIF('Sede Med Ok'!$C:$C,'SCV Med OK'!C186) + COUNTIF('Barra Med OK'!$C:$C,'SCV Med OK'!C186) + COUNTIF('Boca do Rio Med OK'!$C:$C,'SCV Med OK'!C186) + COUNTIF('Brotas Med OK'!$C:$C,'SCV Med OK'!C186) + COUNTIF('Cabula Med OK'!$C:$C,'SCV Med OK'!C186) + COUNTIF('Cajazeiras Med OK'!$C:$C,'SCV Med OK'!C186) + COUNTIF('CH Med OK'!$C:$C,'SCV Med OK'!C186) + COUNTIF('Itapagipe Med OK'!$C:$C,'SCV Med OK'!C186) + COUNTIF('Itapuã Med OK'!$C:$C,'SCV Med OK'!C186) + COUNTIF('Liberdade Med OK'!$C:$C,'SCV Med OK'!C186) + COUNTIF('Pau da Lima Med OK'!$C:$C,'SCV Med OK'!C186) + COUNTIF('Subúrbio Med OK'!$C:$C,'SCV Med OK'!C186) + COUNTIF('DVIS Med OK'!$C:$C,'SCV Med OK'!C186) + COUNTIF('CR Med OK'!$C:$C,'SCV Med OK'!C186) + COUNTIF('CCZ Med OK'!$C:$C,'SCV Med OK'!C186) + COUNTIF('DRCA Med OK'!$C:$C,'SCV Med OK'!C186) + COUNTIF('SAMU Med OK'!$C:$C,'SCV Med OK'!C186) + COUNTIF('ESPS Med OK'!$C:$C,'SCV Med OK'!C186) + COUNTIF('LACEM Med OK'!$C:$C,'SCV Med OK'!C186)</f>
        <v>0</v>
      </c>
    </row>
    <row r="186" spans="1:15" ht="13.5" customHeight="1">
      <c r="A186" s="532"/>
      <c r="B186" s="518"/>
      <c r="C186" s="518"/>
      <c r="D186" s="518"/>
      <c r="E186" s="532"/>
      <c r="F186" s="518"/>
      <c r="G186" s="518"/>
      <c r="H186" s="518"/>
      <c r="I186" s="533"/>
      <c r="J186" s="22"/>
      <c r="O186" s="1">
        <f>COUNTIF('Sede Med Ok'!$C:$C,'SCV Med OK'!C187) + COUNTIF('Barra Med OK'!$C:$C,'SCV Med OK'!C187) + COUNTIF('Boca do Rio Med OK'!$C:$C,'SCV Med OK'!C187) + COUNTIF('Brotas Med OK'!$C:$C,'SCV Med OK'!C187) + COUNTIF('Cabula Med OK'!$C:$C,'SCV Med OK'!C187) + COUNTIF('Cajazeiras Med OK'!$C:$C,'SCV Med OK'!C187) + COUNTIF('CH Med OK'!$C:$C,'SCV Med OK'!C187) + COUNTIF('Itapagipe Med OK'!$C:$C,'SCV Med OK'!C187) + COUNTIF('Itapuã Med OK'!$C:$C,'SCV Med OK'!C187) + COUNTIF('Liberdade Med OK'!$C:$C,'SCV Med OK'!C187) + COUNTIF('Pau da Lima Med OK'!$C:$C,'SCV Med OK'!C187) + COUNTIF('Subúrbio Med OK'!$C:$C,'SCV Med OK'!C187) + COUNTIF('DVIS Med OK'!$C:$C,'SCV Med OK'!C187) + COUNTIF('CR Med OK'!$C:$C,'SCV Med OK'!C187) + COUNTIF('CCZ Med OK'!$C:$C,'SCV Med OK'!C187) + COUNTIF('DRCA Med OK'!$C:$C,'SCV Med OK'!C187) + COUNTIF('SAMU Med OK'!$C:$C,'SCV Med OK'!C187) + COUNTIF('ESPS Med OK'!$C:$C,'SCV Med OK'!C187) + COUNTIF('LACEM Med OK'!$C:$C,'SCV Med OK'!C187)</f>
        <v>0</v>
      </c>
    </row>
    <row r="187" spans="1:15" ht="13.5" customHeight="1">
      <c r="A187" s="535" t="s">
        <v>31</v>
      </c>
      <c r="B187" s="535"/>
      <c r="C187" s="535"/>
      <c r="D187" s="535"/>
      <c r="E187" s="535" t="s">
        <v>30</v>
      </c>
      <c r="F187" s="535"/>
      <c r="G187" s="535"/>
      <c r="H187" s="535"/>
      <c r="I187" s="535"/>
      <c r="J187" s="18"/>
      <c r="K187" s="16"/>
      <c r="O187" s="1">
        <f>COUNTIF('Sede Med Ok'!$C:$C,'SCV Med OK'!C188) + COUNTIF('Barra Med OK'!$C:$C,'SCV Med OK'!C188) + COUNTIF('Boca do Rio Med OK'!$C:$C,'SCV Med OK'!C188) + COUNTIF('Brotas Med OK'!$C:$C,'SCV Med OK'!C188) + COUNTIF('Cabula Med OK'!$C:$C,'SCV Med OK'!C188) + COUNTIF('Cajazeiras Med OK'!$C:$C,'SCV Med OK'!C188) + COUNTIF('CH Med OK'!$C:$C,'SCV Med OK'!C188) + COUNTIF('Itapagipe Med OK'!$C:$C,'SCV Med OK'!C188) + COUNTIF('Itapuã Med OK'!$C:$C,'SCV Med OK'!C188) + COUNTIF('Liberdade Med OK'!$C:$C,'SCV Med OK'!C188) + COUNTIF('Pau da Lima Med OK'!$C:$C,'SCV Med OK'!C188) + COUNTIF('Subúrbio Med OK'!$C:$C,'SCV Med OK'!C188) + COUNTIF('DVIS Med OK'!$C:$C,'SCV Med OK'!C188) + COUNTIF('CR Med OK'!$C:$C,'SCV Med OK'!C188) + COUNTIF('CCZ Med OK'!$C:$C,'SCV Med OK'!C188) + COUNTIF('DRCA Med OK'!$C:$C,'SCV Med OK'!C188) + COUNTIF('SAMU Med OK'!$C:$C,'SCV Med OK'!C188) + COUNTIF('ESPS Med OK'!$C:$C,'SCV Med OK'!C188) + COUNTIF('LACEM Med OK'!$C:$C,'SCV Med OK'!C188)</f>
        <v>0</v>
      </c>
    </row>
    <row r="188" spans="1:15" ht="13.5" customHeight="1">
      <c r="I188" s="20"/>
      <c r="J188" s="19"/>
      <c r="O188" s="1">
        <f>COUNTIF('Sede Med Ok'!$C:$C,'SCV Med OK'!C189) + COUNTIF('Barra Med OK'!$C:$C,'SCV Med OK'!C189) + COUNTIF('Boca do Rio Med OK'!$C:$C,'SCV Med OK'!C189) + COUNTIF('Brotas Med OK'!$C:$C,'SCV Med OK'!C189) + COUNTIF('Cabula Med OK'!$C:$C,'SCV Med OK'!C189) + COUNTIF('Cajazeiras Med OK'!$C:$C,'SCV Med OK'!C189) + COUNTIF('CH Med OK'!$C:$C,'SCV Med OK'!C189) + COUNTIF('Itapagipe Med OK'!$C:$C,'SCV Med OK'!C189) + COUNTIF('Itapuã Med OK'!$C:$C,'SCV Med OK'!C189) + COUNTIF('Liberdade Med OK'!$C:$C,'SCV Med OK'!C189) + COUNTIF('Pau da Lima Med OK'!$C:$C,'SCV Med OK'!C189) + COUNTIF('Subúrbio Med OK'!$C:$C,'SCV Med OK'!C189) + COUNTIF('DVIS Med OK'!$C:$C,'SCV Med OK'!C189) + COUNTIF('CR Med OK'!$C:$C,'SCV Med OK'!C189) + COUNTIF('CCZ Med OK'!$C:$C,'SCV Med OK'!C189) + COUNTIF('DRCA Med OK'!$C:$C,'SCV Med OK'!C189) + COUNTIF('SAMU Med OK'!$C:$C,'SCV Med OK'!C189) + COUNTIF('ESPS Med OK'!$C:$C,'SCV Med OK'!C189) + COUNTIF('LACEM Med OK'!$C:$C,'SCV Med OK'!C189)</f>
        <v>0</v>
      </c>
    </row>
    <row r="189" spans="1:15" ht="13.5" customHeight="1">
      <c r="D189" s="20"/>
      <c r="G189" s="7"/>
      <c r="H189" s="16"/>
      <c r="I189" s="16"/>
      <c r="J189" s="16"/>
      <c r="K189" s="16"/>
      <c r="O189" s="1">
        <f>COUNTIF('Sede Med Ok'!$C:$C,'SCV Med OK'!C190) + COUNTIF('Barra Med OK'!$C:$C,'SCV Med OK'!C190) + COUNTIF('Boca do Rio Med OK'!$C:$C,'SCV Med OK'!C190) + COUNTIF('Brotas Med OK'!$C:$C,'SCV Med OK'!C190) + COUNTIF('Cabula Med OK'!$C:$C,'SCV Med OK'!C190) + COUNTIF('Cajazeiras Med OK'!$C:$C,'SCV Med OK'!C190) + COUNTIF('CH Med OK'!$C:$C,'SCV Med OK'!C190) + COUNTIF('Itapagipe Med OK'!$C:$C,'SCV Med OK'!C190) + COUNTIF('Itapuã Med OK'!$C:$C,'SCV Med OK'!C190) + COUNTIF('Liberdade Med OK'!$C:$C,'SCV Med OK'!C190) + COUNTIF('Pau da Lima Med OK'!$C:$C,'SCV Med OK'!C190) + COUNTIF('Subúrbio Med OK'!$C:$C,'SCV Med OK'!C190) + COUNTIF('DVIS Med OK'!$C:$C,'SCV Med OK'!C190) + COUNTIF('CR Med OK'!$C:$C,'SCV Med OK'!C190) + COUNTIF('CCZ Med OK'!$C:$C,'SCV Med OK'!C190) + COUNTIF('DRCA Med OK'!$C:$C,'SCV Med OK'!C190) + COUNTIF('SAMU Med OK'!$C:$C,'SCV Med OK'!C190) + COUNTIF('ESPS Med OK'!$C:$C,'SCV Med OK'!C190) + COUNTIF('LACEM Med OK'!$C:$C,'SCV Med OK'!C190)</f>
        <v>0</v>
      </c>
    </row>
    <row r="190" spans="1:15" ht="13.5" customHeight="1">
      <c r="D190" s="20"/>
      <c r="E190" s="20"/>
      <c r="F190" s="19"/>
      <c r="G190" s="7"/>
      <c r="I190" s="7"/>
      <c r="J190" s="1"/>
      <c r="O190" s="1">
        <f>COUNTIF('Sede Med Ok'!$C:$C,'SCV Med OK'!C191) + COUNTIF('Barra Med OK'!$C:$C,'SCV Med OK'!C191) + COUNTIF('Boca do Rio Med OK'!$C:$C,'SCV Med OK'!C191) + COUNTIF('Brotas Med OK'!$C:$C,'SCV Med OK'!C191) + COUNTIF('Cabula Med OK'!$C:$C,'SCV Med OK'!C191) + COUNTIF('Cajazeiras Med OK'!$C:$C,'SCV Med OK'!C191) + COUNTIF('CH Med OK'!$C:$C,'SCV Med OK'!C191) + COUNTIF('Itapagipe Med OK'!$C:$C,'SCV Med OK'!C191) + COUNTIF('Itapuã Med OK'!$C:$C,'SCV Med OK'!C191) + COUNTIF('Liberdade Med OK'!$C:$C,'SCV Med OK'!C191) + COUNTIF('Pau da Lima Med OK'!$C:$C,'SCV Med OK'!C191) + COUNTIF('Subúrbio Med OK'!$C:$C,'SCV Med OK'!C191) + COUNTIF('DVIS Med OK'!$C:$C,'SCV Med OK'!C191) + COUNTIF('CR Med OK'!$C:$C,'SCV Med OK'!C191) + COUNTIF('CCZ Med OK'!$C:$C,'SCV Med OK'!C191) + COUNTIF('DRCA Med OK'!$C:$C,'SCV Med OK'!C191) + COUNTIF('SAMU Med OK'!$C:$C,'SCV Med OK'!C191) + COUNTIF('ESPS Med OK'!$C:$C,'SCV Med OK'!C191) + COUNTIF('LACEM Med OK'!$C:$C,'SCV Med OK'!C191)</f>
        <v>0</v>
      </c>
    </row>
    <row r="191" spans="1:15" ht="13.5" customHeight="1">
      <c r="A191" s="531" t="s">
        <v>29</v>
      </c>
      <c r="B191" s="531"/>
      <c r="C191" s="531"/>
      <c r="D191" s="531"/>
      <c r="E191" s="18"/>
      <c r="F191" s="18"/>
      <c r="G191" s="18"/>
      <c r="I191" s="7"/>
      <c r="J191" s="3"/>
      <c r="O191" s="1">
        <f>COUNTIF('Sede Med Ok'!$C:$C,'SCV Med OK'!C192) + COUNTIF('Barra Med OK'!$C:$C,'SCV Med OK'!C192) + COUNTIF('Boca do Rio Med OK'!$C:$C,'SCV Med OK'!C192) + COUNTIF('Brotas Med OK'!$C:$C,'SCV Med OK'!C192) + COUNTIF('Cabula Med OK'!$C:$C,'SCV Med OK'!C192) + COUNTIF('Cajazeiras Med OK'!$C:$C,'SCV Med OK'!C192) + COUNTIF('CH Med OK'!$C:$C,'SCV Med OK'!C192) + COUNTIF('Itapagipe Med OK'!$C:$C,'SCV Med OK'!C192) + COUNTIF('Itapuã Med OK'!$C:$C,'SCV Med OK'!C192) + COUNTIF('Liberdade Med OK'!$C:$C,'SCV Med OK'!C192) + COUNTIF('Pau da Lima Med OK'!$C:$C,'SCV Med OK'!C192) + COUNTIF('Subúrbio Med OK'!$C:$C,'SCV Med OK'!C192) + COUNTIF('DVIS Med OK'!$C:$C,'SCV Med OK'!C192) + COUNTIF('CR Med OK'!$C:$C,'SCV Med OK'!C192) + COUNTIF('CCZ Med OK'!$C:$C,'SCV Med OK'!C192) + COUNTIF('DRCA Med OK'!$C:$C,'SCV Med OK'!C192) + COUNTIF('SAMU Med OK'!$C:$C,'SCV Med OK'!C192) + COUNTIF('ESPS Med OK'!$C:$C,'SCV Med OK'!C192) + COUNTIF('LACEM Med OK'!$C:$C,'SCV Med OK'!C192)</f>
        <v>0</v>
      </c>
    </row>
    <row r="192" spans="1:15" ht="13.5" customHeight="1">
      <c r="A192" s="534" t="s">
        <v>28</v>
      </c>
      <c r="B192" s="534"/>
      <c r="C192" s="534"/>
      <c r="D192" s="534"/>
      <c r="E192" s="17"/>
      <c r="F192" s="17"/>
      <c r="G192" s="17"/>
      <c r="I192" s="7"/>
      <c r="J192" s="3"/>
    </row>
    <row r="193" spans="1:11" ht="13.5" customHeight="1">
      <c r="A193" s="11" t="s">
        <v>27</v>
      </c>
      <c r="B193" s="11" t="s">
        <v>26</v>
      </c>
      <c r="C193" s="11" t="s">
        <v>25</v>
      </c>
      <c r="D193" s="11" t="s">
        <v>24</v>
      </c>
      <c r="E193" s="16"/>
      <c r="F193" s="16"/>
      <c r="G193" s="16"/>
    </row>
    <row r="194" spans="1:11" ht="13.5" customHeight="1">
      <c r="A194" s="15" t="s">
        <v>23</v>
      </c>
      <c r="B194" s="14">
        <f>COUNTIFS($A$12:$A$190,"Cond Ar Janela 7.500 BTU/h")</f>
        <v>0</v>
      </c>
      <c r="C194" s="14">
        <v>37</v>
      </c>
      <c r="D194" s="13">
        <f t="shared" ref="D194:D216" si="20">B194*C194</f>
        <v>0</v>
      </c>
      <c r="E194" s="2"/>
      <c r="F194" s="8"/>
      <c r="G194" s="7"/>
    </row>
    <row r="195" spans="1:11" ht="13.5" customHeight="1">
      <c r="A195" s="15" t="s">
        <v>22</v>
      </c>
      <c r="B195" s="14">
        <f>COUNTIFS($A$12:$A$190,"Cond Ar Janela 10.000 BTU/h")</f>
        <v>0</v>
      </c>
      <c r="C195" s="14">
        <v>210</v>
      </c>
      <c r="D195" s="13">
        <f t="shared" si="20"/>
        <v>0</v>
      </c>
      <c r="E195" s="2"/>
      <c r="F195" s="8"/>
      <c r="G195" s="7"/>
    </row>
    <row r="196" spans="1:11" ht="13.5" customHeight="1">
      <c r="A196" s="15" t="s">
        <v>21</v>
      </c>
      <c r="B196" s="14">
        <f>COUNTIFS($A$12:$A$120,"Cond Ar Janela 18.000 BTU/h")</f>
        <v>0</v>
      </c>
      <c r="C196" s="14">
        <v>208</v>
      </c>
      <c r="D196" s="13">
        <f t="shared" si="20"/>
        <v>0</v>
      </c>
      <c r="E196" s="2"/>
      <c r="F196" s="8"/>
      <c r="G196" s="7"/>
    </row>
    <row r="197" spans="1:11" ht="13.5" customHeight="1">
      <c r="A197" s="15" t="s">
        <v>20</v>
      </c>
      <c r="B197" s="14">
        <f>COUNTIFS($A$12:$A$190,"Cond Ar Janela 21.000 BTU/h")</f>
        <v>3</v>
      </c>
      <c r="C197" s="14">
        <v>57</v>
      </c>
      <c r="D197" s="13">
        <f t="shared" si="20"/>
        <v>171</v>
      </c>
      <c r="E197" s="2"/>
      <c r="F197" s="8"/>
      <c r="G197" s="7"/>
    </row>
    <row r="198" spans="1:11" ht="13.5" customHeight="1">
      <c r="A198" s="15" t="s">
        <v>19</v>
      </c>
      <c r="B198" s="14">
        <f>COUNTIFS($A$12:$A$190,"Cond Ar Split 9.000 BTU/h Hi Wall")</f>
        <v>0</v>
      </c>
      <c r="C198" s="14">
        <v>147</v>
      </c>
      <c r="D198" s="13">
        <f t="shared" si="20"/>
        <v>0</v>
      </c>
      <c r="E198" s="2"/>
      <c r="F198" s="8"/>
      <c r="G198" s="7"/>
    </row>
    <row r="199" spans="1:11" ht="13.5" customHeight="1">
      <c r="A199" s="15" t="s">
        <v>18</v>
      </c>
      <c r="B199" s="14">
        <f>COUNTIFS($A$12:$A$190,"Cond Ar Split 12.000 BTU/h Hi Wall")</f>
        <v>93</v>
      </c>
      <c r="C199" s="14">
        <v>235</v>
      </c>
      <c r="D199" s="13">
        <f t="shared" si="20"/>
        <v>21855</v>
      </c>
      <c r="E199" s="2"/>
      <c r="F199" s="8"/>
      <c r="G199" s="7"/>
    </row>
    <row r="200" spans="1:11" ht="13.5" customHeight="1">
      <c r="A200" s="15" t="s">
        <v>17</v>
      </c>
      <c r="B200" s="14">
        <f>COUNTIFS($A$12:$A$190,"Cond Ar Split 18.000 BTU/h Hi Wall")</f>
        <v>3</v>
      </c>
      <c r="C200" s="14">
        <v>238</v>
      </c>
      <c r="D200" s="13">
        <f t="shared" si="20"/>
        <v>714</v>
      </c>
      <c r="E200" s="2"/>
      <c r="F200" s="8"/>
      <c r="G200" s="7"/>
    </row>
    <row r="201" spans="1:11" ht="13.5" customHeight="1">
      <c r="A201" s="15" t="s">
        <v>16</v>
      </c>
      <c r="B201" s="14">
        <f>COUNTIFS($A$12:$A$190,"Cond Ar Split 22.000 BTU/h Hi Wall")</f>
        <v>0</v>
      </c>
      <c r="C201" s="14">
        <v>242</v>
      </c>
      <c r="D201" s="13">
        <f t="shared" si="20"/>
        <v>0</v>
      </c>
      <c r="E201" s="2"/>
      <c r="F201" s="8"/>
      <c r="G201" s="7"/>
    </row>
    <row r="202" spans="1:11" ht="13.5" customHeight="1">
      <c r="A202" s="15" t="s">
        <v>15</v>
      </c>
      <c r="B202" s="14">
        <f>COUNTIFS($A$12:$A$190,"Cond Ar Split 24.000 BTU/h Hi Wall")</f>
        <v>8</v>
      </c>
      <c r="C202" s="14">
        <v>260</v>
      </c>
      <c r="D202" s="13">
        <f t="shared" si="20"/>
        <v>2080</v>
      </c>
      <c r="E202" s="2"/>
      <c r="F202" s="8"/>
      <c r="G202" s="7"/>
    </row>
    <row r="203" spans="1:11" ht="13.5" customHeight="1">
      <c r="A203" s="15" t="s">
        <v>14</v>
      </c>
      <c r="B203" s="14">
        <f>COUNTIFS($A$12:$A$190,"Cond Ar Split 30.000 BTU/h Hi Wall")</f>
        <v>0</v>
      </c>
      <c r="C203" s="14">
        <v>347</v>
      </c>
      <c r="D203" s="13">
        <f t="shared" si="20"/>
        <v>0</v>
      </c>
      <c r="E203" s="2"/>
      <c r="F203" s="8"/>
      <c r="G203" s="7"/>
    </row>
    <row r="204" spans="1:11" ht="13.5" customHeight="1">
      <c r="A204" s="15" t="s">
        <v>13</v>
      </c>
      <c r="B204" s="14">
        <f>COUNTIFS($A$12:$A$190,"Cond Ar Split 24.000 BTU/h Piso/Teto")</f>
        <v>0</v>
      </c>
      <c r="C204" s="14">
        <v>367</v>
      </c>
      <c r="D204" s="13">
        <f t="shared" si="20"/>
        <v>0</v>
      </c>
      <c r="E204" s="2"/>
      <c r="F204" s="8"/>
      <c r="G204" s="7"/>
    </row>
    <row r="205" spans="1:11" ht="13.5" customHeight="1">
      <c r="A205" s="15" t="s">
        <v>12</v>
      </c>
      <c r="B205" s="14">
        <f>COUNTIFS($A$12:$A$190,"Cond Ar Split 30.000 BTU/h Piso/Teto")</f>
        <v>0</v>
      </c>
      <c r="C205" s="14">
        <v>367</v>
      </c>
      <c r="D205" s="13">
        <f t="shared" si="20"/>
        <v>0</v>
      </c>
      <c r="E205" s="2"/>
      <c r="F205" s="8"/>
      <c r="G205" s="7"/>
      <c r="J205" s="1"/>
      <c r="K205" s="1"/>
    </row>
    <row r="206" spans="1:11" ht="13.5" customHeight="1">
      <c r="A206" s="15" t="s">
        <v>11</v>
      </c>
      <c r="B206" s="14">
        <f>COUNTIFS($A$12:$A$190,"Cond Ar Split 36.000 BTU/h Piso/Teto")</f>
        <v>0</v>
      </c>
      <c r="C206" s="14">
        <v>447</v>
      </c>
      <c r="D206" s="13">
        <f t="shared" si="20"/>
        <v>0</v>
      </c>
      <c r="E206" s="2"/>
      <c r="F206" s="8"/>
      <c r="G206" s="7"/>
      <c r="J206" s="1"/>
      <c r="K206" s="1"/>
    </row>
    <row r="207" spans="1:11" ht="13.5" customHeight="1">
      <c r="A207" s="15" t="s">
        <v>10</v>
      </c>
      <c r="B207" s="14">
        <f>COUNTIFS($A$12:$A$190,"Cond Ar Split 48.000 BTU/h Piso/Teto")</f>
        <v>0</v>
      </c>
      <c r="C207" s="14">
        <v>497</v>
      </c>
      <c r="D207" s="13">
        <f t="shared" si="20"/>
        <v>0</v>
      </c>
      <c r="E207" s="2"/>
      <c r="F207" s="8"/>
      <c r="G207" s="7"/>
      <c r="J207" s="1"/>
      <c r="K207" s="1"/>
    </row>
    <row r="208" spans="1:11" ht="13.5" customHeight="1">
      <c r="A208" s="15" t="s">
        <v>9</v>
      </c>
      <c r="B208" s="14">
        <f>COUNTIFS($A$12:$A$190,"Cond Ar Split 60.000 BTU/h Piso/Teto")</f>
        <v>1</v>
      </c>
      <c r="C208" s="14">
        <v>597</v>
      </c>
      <c r="D208" s="13">
        <f t="shared" si="20"/>
        <v>597</v>
      </c>
      <c r="E208" s="2"/>
      <c r="F208" s="8"/>
      <c r="G208" s="7"/>
      <c r="J208" s="1"/>
      <c r="K208" s="1"/>
    </row>
    <row r="209" spans="1:11" ht="13.5" customHeight="1">
      <c r="A209" s="15" t="s">
        <v>8</v>
      </c>
      <c r="B209" s="14">
        <f>COUNTIFS($A$12:$A$190,"Cond Ar Split 18.000 BTU/h Cassete")</f>
        <v>0</v>
      </c>
      <c r="C209" s="14">
        <v>395</v>
      </c>
      <c r="D209" s="13">
        <f t="shared" si="20"/>
        <v>0</v>
      </c>
      <c r="E209" s="2"/>
      <c r="F209" s="8"/>
      <c r="G209" s="7"/>
      <c r="J209" s="1"/>
      <c r="K209" s="1"/>
    </row>
    <row r="210" spans="1:11" ht="13.5" customHeight="1">
      <c r="A210" s="15" t="s">
        <v>7</v>
      </c>
      <c r="B210" s="14">
        <f>COUNTIFS($A$12:$A$190,"Cond Ar Split 24.000 BTU/h Cassete")</f>
        <v>0</v>
      </c>
      <c r="C210" s="14">
        <v>442.75</v>
      </c>
      <c r="D210" s="13">
        <f t="shared" si="20"/>
        <v>0</v>
      </c>
      <c r="E210" s="2"/>
      <c r="F210" s="8"/>
      <c r="G210" s="7"/>
      <c r="J210" s="1"/>
      <c r="K210" s="1"/>
    </row>
    <row r="211" spans="1:11" ht="13.5" customHeight="1">
      <c r="A211" s="15" t="s">
        <v>6</v>
      </c>
      <c r="B211" s="14">
        <f>COUNTIFS($A$12:$A$190,"Cond Ar Split 30.000 BTU/h Cassete")</f>
        <v>0</v>
      </c>
      <c r="C211" s="14">
        <v>430</v>
      </c>
      <c r="D211" s="13">
        <f t="shared" si="20"/>
        <v>0</v>
      </c>
      <c r="E211" s="2"/>
      <c r="F211" s="8"/>
      <c r="G211" s="7"/>
      <c r="J211" s="1"/>
      <c r="K211" s="1"/>
    </row>
    <row r="212" spans="1:11" ht="13.5" customHeight="1">
      <c r="A212" s="15" t="s">
        <v>5</v>
      </c>
      <c r="B212" s="14">
        <f>COUNTIFS($A$12:$A$190,"Cond Ar Split 36.000 BTU/h Cassete")</f>
        <v>0</v>
      </c>
      <c r="C212" s="14">
        <v>478</v>
      </c>
      <c r="D212" s="13">
        <f t="shared" si="20"/>
        <v>0</v>
      </c>
      <c r="E212" s="2"/>
      <c r="F212" s="8"/>
      <c r="G212" s="7"/>
      <c r="J212" s="1"/>
      <c r="K212" s="1"/>
    </row>
    <row r="213" spans="1:11" ht="13.5" customHeight="1">
      <c r="A213" s="15" t="s">
        <v>4</v>
      </c>
      <c r="B213" s="14">
        <f>COUNTIFS($A$12:$A$190,"Cond Ar Split 48.000 BTU/h Cassete")</f>
        <v>0</v>
      </c>
      <c r="C213" s="14">
        <v>577</v>
      </c>
      <c r="D213" s="13">
        <f t="shared" si="20"/>
        <v>0</v>
      </c>
      <c r="E213" s="2"/>
      <c r="F213" s="8"/>
      <c r="G213" s="7"/>
      <c r="J213" s="1"/>
      <c r="K213" s="1"/>
    </row>
    <row r="214" spans="1:11" ht="13.5" customHeight="1">
      <c r="A214" s="15" t="s">
        <v>3</v>
      </c>
      <c r="B214" s="14">
        <f>COUNTIFS($A$12:$A$190,"Cond Ar Split 60.000 BTU/h Cassete")</f>
        <v>0</v>
      </c>
      <c r="C214" s="14">
        <v>645</v>
      </c>
      <c r="D214" s="13">
        <f t="shared" si="20"/>
        <v>0</v>
      </c>
      <c r="E214" s="2"/>
      <c r="F214" s="8"/>
      <c r="G214" s="7"/>
      <c r="J214" s="1"/>
      <c r="K214" s="1"/>
    </row>
    <row r="215" spans="1:11" ht="13.5" customHeight="1">
      <c r="A215" s="15" t="s">
        <v>2</v>
      </c>
      <c r="B215" s="14">
        <f>COUNTIFS($A$12:$A$190,"Cond Ar Tri Split 36.000 BTU/h (3x12.000)")</f>
        <v>0</v>
      </c>
      <c r="C215" s="14">
        <v>147</v>
      </c>
      <c r="D215" s="13">
        <f t="shared" si="20"/>
        <v>0</v>
      </c>
      <c r="E215" s="2"/>
      <c r="F215" s="8"/>
      <c r="G215" s="7"/>
      <c r="J215" s="1"/>
      <c r="K215" s="1"/>
    </row>
    <row r="216" spans="1:11" ht="13.5" customHeight="1">
      <c r="A216" s="15" t="s">
        <v>1</v>
      </c>
      <c r="B216" s="14">
        <f>COUNTIFS($A$12:$A$190,"Cond Ar Portátil 12.000 BTU/h")</f>
        <v>0</v>
      </c>
      <c r="C216" s="14">
        <v>100</v>
      </c>
      <c r="D216" s="13">
        <f t="shared" si="20"/>
        <v>0</v>
      </c>
      <c r="E216" s="2"/>
      <c r="F216" s="8"/>
      <c r="G216" s="7"/>
      <c r="J216" s="1"/>
      <c r="K216" s="1"/>
    </row>
    <row r="217" spans="1:11" ht="13.5" customHeight="1">
      <c r="A217" s="12" t="s">
        <v>0</v>
      </c>
      <c r="B217" s="11">
        <f>SUM(B194:B216)</f>
        <v>108</v>
      </c>
      <c r="C217" s="10"/>
      <c r="D217" s="9">
        <f>SUM(D194:D216)</f>
        <v>25417</v>
      </c>
      <c r="E217" s="16"/>
      <c r="F217" s="92"/>
      <c r="G217" s="91"/>
      <c r="J217" s="1"/>
      <c r="K217" s="1"/>
    </row>
    <row r="221" spans="1:11" ht="13.5" customHeight="1">
      <c r="B221" s="1"/>
      <c r="C221" s="1"/>
      <c r="J221" s="3"/>
      <c r="K221" s="1"/>
    </row>
  </sheetData>
  <mergeCells count="35">
    <mergeCell ref="A1:I1"/>
    <mergeCell ref="A3:I3"/>
    <mergeCell ref="A4:C4"/>
    <mergeCell ref="D4:F4"/>
    <mergeCell ref="G4:I4"/>
    <mergeCell ref="A10:I10"/>
    <mergeCell ref="C11:E11"/>
    <mergeCell ref="A5:C5"/>
    <mergeCell ref="D5:F5"/>
    <mergeCell ref="G5:I5"/>
    <mergeCell ref="A6:I6"/>
    <mergeCell ref="A7:I7"/>
    <mergeCell ref="A8:D8"/>
    <mergeCell ref="E8:I8"/>
    <mergeCell ref="A9:B9"/>
    <mergeCell ref="C9:F9"/>
    <mergeCell ref="G9:I9"/>
    <mergeCell ref="G11:I11"/>
    <mergeCell ref="A192:D192"/>
    <mergeCell ref="A173:K173"/>
    <mergeCell ref="A183:I183"/>
    <mergeCell ref="A186:D186"/>
    <mergeCell ref="E186:I186"/>
    <mergeCell ref="A187:D187"/>
    <mergeCell ref="E187:I187"/>
    <mergeCell ref="A105:K105"/>
    <mergeCell ref="D13:E13"/>
    <mergeCell ref="A61:K61"/>
    <mergeCell ref="A191:D191"/>
    <mergeCell ref="A154:K154"/>
    <mergeCell ref="A115:K115"/>
    <mergeCell ref="A82:K82"/>
    <mergeCell ref="A89:K89"/>
    <mergeCell ref="A150:K150"/>
    <mergeCell ref="A71:K71"/>
  </mergeCells>
  <conditionalFormatting sqref="C78:C81 C85:C88 C1:C70">
    <cfRule type="expression" dxfId="23" priority="49">
      <formula>$O1&gt;0</formula>
    </cfRule>
  </conditionalFormatting>
  <conditionalFormatting sqref="C116:C149 C85:C88 C78:C81 C151:C1048576 C91:C104 C112:C114 C1:C70">
    <cfRule type="duplicateValues" dxfId="22" priority="50"/>
  </conditionalFormatting>
  <conditionalFormatting sqref="C112:C114 C116:C149 C151:C1048576 C91:C100 C102:C104">
    <cfRule type="expression" dxfId="21" priority="51">
      <formula>$O90&gt;0</formula>
    </cfRule>
  </conditionalFormatting>
  <conditionalFormatting sqref="C90">
    <cfRule type="duplicateValues" dxfId="20" priority="2"/>
  </conditionalFormatting>
  <conditionalFormatting sqref="C90">
    <cfRule type="expression" dxfId="19" priority="1">
      <formula>$O89&gt;0</formula>
    </cfRule>
  </conditionalFormatting>
  <conditionalFormatting sqref="C101">
    <cfRule type="expression" dxfId="18" priority="60">
      <formula>#REF!&gt;0</formula>
    </cfRule>
  </conditionalFormatting>
  <pageMargins left="0.27559055118110237" right="0.19685039370078741" top="0.27559055118110237" bottom="0.35433070866141736" header="0.23622047244094491" footer="0.15748031496062992"/>
  <pageSetup paperSize="9" scale="73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6"/>
  <sheetViews>
    <sheetView showGridLines="0" workbookViewId="0">
      <pane ySplit="11" topLeftCell="A12" activePane="bottomLeft" state="frozen"/>
      <selection activeCell="G94" sqref="G94"/>
      <selection pane="bottomLeft" activeCell="C23" sqref="C23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839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20" t="s">
        <v>1148</v>
      </c>
      <c r="F9" s="522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30" customFormat="1" ht="13.5" customHeight="1">
      <c r="A12" s="564" t="s">
        <v>18</v>
      </c>
      <c r="B12" s="565"/>
      <c r="C12" s="69">
        <v>5</v>
      </c>
      <c r="D12" s="432">
        <v>235</v>
      </c>
      <c r="E12" s="423">
        <v>30</v>
      </c>
      <c r="F12" s="433">
        <f>D12/30*C12*E12</f>
        <v>1175</v>
      </c>
    </row>
    <row r="13" spans="1:6" s="430" customFormat="1" ht="13.5" customHeight="1">
      <c r="A13" s="564" t="s">
        <v>15</v>
      </c>
      <c r="B13" s="565"/>
      <c r="C13" s="69">
        <v>2</v>
      </c>
      <c r="D13" s="432">
        <v>260</v>
      </c>
      <c r="E13" s="423">
        <v>30</v>
      </c>
      <c r="F13" s="433">
        <f>D13/30*C13*E13</f>
        <v>520</v>
      </c>
    </row>
    <row r="14" spans="1:6" s="430" customFormat="1" ht="13.5" customHeight="1">
      <c r="A14" s="564" t="s">
        <v>18</v>
      </c>
      <c r="B14" s="565"/>
      <c r="C14" s="69">
        <v>2</v>
      </c>
      <c r="D14" s="432">
        <v>235</v>
      </c>
      <c r="E14" s="423">
        <v>29</v>
      </c>
      <c r="F14" s="433">
        <f>D14/30*C14*E14</f>
        <v>454.33333333333331</v>
      </c>
    </row>
    <row r="15" spans="1:6" s="445" customFormat="1" ht="13.5" customHeight="1">
      <c r="A15" s="537" t="s">
        <v>17</v>
      </c>
      <c r="B15" s="538"/>
      <c r="C15" s="69">
        <v>1</v>
      </c>
      <c r="D15" s="432">
        <v>238</v>
      </c>
      <c r="E15" s="423">
        <v>24</v>
      </c>
      <c r="F15" s="433">
        <f t="shared" ref="F15:F20" si="0">D15/30*C15*E15</f>
        <v>190.4</v>
      </c>
    </row>
    <row r="16" spans="1:6" s="445" customFormat="1" ht="13.5" customHeight="1">
      <c r="A16" s="537" t="s">
        <v>9</v>
      </c>
      <c r="B16" s="538"/>
      <c r="C16" s="69">
        <v>1</v>
      </c>
      <c r="D16" s="432">
        <v>597</v>
      </c>
      <c r="E16" s="423">
        <v>24</v>
      </c>
      <c r="F16" s="433">
        <f t="shared" si="0"/>
        <v>477.59999999999997</v>
      </c>
    </row>
    <row r="17" spans="1:9" s="445" customFormat="1" ht="13.5" customHeight="1">
      <c r="A17" s="537" t="s">
        <v>20</v>
      </c>
      <c r="B17" s="538"/>
      <c r="C17" s="69">
        <v>1</v>
      </c>
      <c r="D17" s="432">
        <v>57</v>
      </c>
      <c r="E17" s="423">
        <v>24</v>
      </c>
      <c r="F17" s="433">
        <f t="shared" si="0"/>
        <v>45.599999999999994</v>
      </c>
    </row>
    <row r="18" spans="1:9" s="450" customFormat="1" ht="13.5" customHeight="1">
      <c r="A18" s="564" t="s">
        <v>18</v>
      </c>
      <c r="B18" s="565"/>
      <c r="C18" s="69">
        <v>3</v>
      </c>
      <c r="D18" s="432">
        <v>235</v>
      </c>
      <c r="E18" s="423">
        <v>22</v>
      </c>
      <c r="F18" s="433">
        <f t="shared" si="0"/>
        <v>517</v>
      </c>
    </row>
    <row r="19" spans="1:9" s="450" customFormat="1" ht="13.5" customHeight="1">
      <c r="A19" s="564" t="s">
        <v>18</v>
      </c>
      <c r="B19" s="565"/>
      <c r="C19" s="69">
        <v>1</v>
      </c>
      <c r="D19" s="432">
        <v>235</v>
      </c>
      <c r="E19" s="423">
        <v>18</v>
      </c>
      <c r="F19" s="433">
        <f t="shared" si="0"/>
        <v>141</v>
      </c>
    </row>
    <row r="20" spans="1:9" s="458" customFormat="1" ht="13.5" customHeight="1">
      <c r="A20" s="564" t="s">
        <v>18</v>
      </c>
      <c r="B20" s="565"/>
      <c r="C20" s="69">
        <v>1</v>
      </c>
      <c r="D20" s="432">
        <v>235</v>
      </c>
      <c r="E20" s="423">
        <v>16</v>
      </c>
      <c r="F20" s="433">
        <f t="shared" si="0"/>
        <v>125.33333333333333</v>
      </c>
    </row>
    <row r="21" spans="1:9" s="481" customFormat="1" ht="13.5" customHeight="1">
      <c r="A21" s="564" t="s">
        <v>18</v>
      </c>
      <c r="B21" s="565"/>
      <c r="C21" s="69">
        <v>1</v>
      </c>
      <c r="D21" s="432">
        <v>235</v>
      </c>
      <c r="E21" s="423">
        <v>2</v>
      </c>
      <c r="F21" s="433">
        <f t="shared" ref="F21" si="1">D21/30*C21*E21</f>
        <v>15.666666666666666</v>
      </c>
    </row>
    <row r="22" spans="1:9" s="430" customFormat="1" ht="13.5" customHeight="1">
      <c r="A22" s="564" t="s">
        <v>15</v>
      </c>
      <c r="B22" s="565"/>
      <c r="C22" s="437">
        <v>2</v>
      </c>
      <c r="D22" s="432">
        <v>260</v>
      </c>
      <c r="E22" s="423">
        <v>1</v>
      </c>
      <c r="F22" s="433">
        <f t="shared" ref="F22:F24" si="2">D22/30*C22*E22</f>
        <v>17.333333333333332</v>
      </c>
    </row>
    <row r="23" spans="1:9" s="481" customFormat="1" ht="13.5" customHeight="1">
      <c r="A23" s="564" t="s">
        <v>18</v>
      </c>
      <c r="B23" s="565"/>
      <c r="C23" s="69">
        <v>1</v>
      </c>
      <c r="D23" s="432">
        <v>235</v>
      </c>
      <c r="E23" s="423">
        <v>1</v>
      </c>
      <c r="F23" s="433">
        <f t="shared" si="2"/>
        <v>7.833333333333333</v>
      </c>
    </row>
    <row r="24" spans="1:9" ht="13.5" customHeight="1">
      <c r="A24" s="555"/>
      <c r="B24" s="556"/>
      <c r="C24" s="86"/>
      <c r="D24" s="85"/>
      <c r="E24" s="42"/>
      <c r="F24" s="433">
        <f t="shared" si="2"/>
        <v>0</v>
      </c>
    </row>
    <row r="25" spans="1:9" ht="13.5" customHeight="1">
      <c r="A25" s="514" t="s">
        <v>840</v>
      </c>
      <c r="B25" s="516"/>
      <c r="C25" s="83">
        <f>SUM(C12:C24)</f>
        <v>21</v>
      </c>
      <c r="D25" s="82"/>
      <c r="E25" s="82"/>
      <c r="F25" s="81">
        <f>SUM(F12:F24)</f>
        <v>3687.1000000000004</v>
      </c>
    </row>
    <row r="26" spans="1:9" ht="13.5" customHeight="1">
      <c r="A26" s="4"/>
      <c r="B26" s="80"/>
      <c r="C26" s="4"/>
      <c r="D26" s="79"/>
      <c r="E26" s="78"/>
      <c r="F26" s="77"/>
    </row>
    <row r="28" spans="1:9" ht="13.5" customHeight="1">
      <c r="A28" s="536" t="s">
        <v>33</v>
      </c>
      <c r="B28" s="536"/>
      <c r="C28" s="536"/>
      <c r="D28" s="536"/>
      <c r="E28" s="536"/>
      <c r="F28" s="536"/>
      <c r="G28" s="25"/>
      <c r="H28" s="25"/>
      <c r="I28" s="25"/>
    </row>
    <row r="30" spans="1:9" ht="13.5" customHeight="1">
      <c r="A30" s="18" t="s">
        <v>32</v>
      </c>
      <c r="B30" s="1"/>
      <c r="F30" s="22"/>
      <c r="G30" s="7"/>
      <c r="I30" s="23"/>
    </row>
    <row r="31" spans="1:9" ht="60" customHeight="1">
      <c r="A31" s="532"/>
      <c r="B31" s="518"/>
      <c r="C31" s="533"/>
      <c r="D31" s="547"/>
      <c r="E31" s="547"/>
      <c r="F31" s="547"/>
    </row>
    <row r="32" spans="1:9" ht="13.5" customHeight="1">
      <c r="A32" s="535" t="s">
        <v>31</v>
      </c>
      <c r="B32" s="535"/>
      <c r="C32" s="535"/>
      <c r="D32" s="75"/>
      <c r="E32" s="75" t="s">
        <v>30</v>
      </c>
      <c r="F32" s="75"/>
      <c r="G32" s="18"/>
      <c r="H32" s="18"/>
      <c r="I32" s="18"/>
    </row>
    <row r="106" spans="7:7" ht="13.5" customHeight="1">
      <c r="G106" s="1">
        <v>238</v>
      </c>
    </row>
  </sheetData>
  <mergeCells count="30">
    <mergeCell ref="A12:B12"/>
    <mergeCell ref="A14:B14"/>
    <mergeCell ref="A22:B22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13:B13"/>
    <mergeCell ref="A24:B24"/>
    <mergeCell ref="A15:B15"/>
    <mergeCell ref="A16:B16"/>
    <mergeCell ref="A17:B17"/>
    <mergeCell ref="A32:C32"/>
    <mergeCell ref="A25:B25"/>
    <mergeCell ref="A28:F28"/>
    <mergeCell ref="A31:C31"/>
    <mergeCell ref="D31:F31"/>
    <mergeCell ref="A18:B18"/>
    <mergeCell ref="A19:B19"/>
    <mergeCell ref="A20:B20"/>
    <mergeCell ref="A21:B21"/>
    <mergeCell ref="A23:B23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O336"/>
  <sheetViews>
    <sheetView showGridLines="0" workbookViewId="0">
      <pane ySplit="13" topLeftCell="A290" activePane="bottomLeft" state="frozen"/>
      <selection activeCell="G94" sqref="G94"/>
      <selection pane="bottomLeft" activeCell="C280" sqref="C280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16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32.5703125" style="2" bestFit="1" customWidth="1"/>
    <col min="11" max="11" width="12.140625" style="2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902</v>
      </c>
      <c r="F8" s="521"/>
      <c r="G8" s="521"/>
      <c r="H8" s="521"/>
      <c r="I8" s="522"/>
      <c r="J8" s="18"/>
    </row>
    <row r="9" spans="1:15" ht="13.5" customHeight="1">
      <c r="A9" s="517" t="s">
        <v>481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87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A14" s="147"/>
      <c r="B14" s="32"/>
      <c r="C14" s="71"/>
      <c r="D14" s="33"/>
      <c r="E14" s="33"/>
      <c r="F14" s="34"/>
      <c r="G14" s="176"/>
      <c r="H14" s="32"/>
      <c r="I14" s="175"/>
      <c r="J14" s="30"/>
      <c r="K14" s="70"/>
      <c r="O14" s="1">
        <f>COUNTIF('Sede Med Ok'!$C:$C,'Subúrbio Med OK'!C14) + COUNTIF('Barra Med OK'!$C:$C,'Subúrbio Med OK'!C14) + COUNTIF('Boca do Rio Med OK'!$C:$C,'Subúrbio Med OK'!C14) + COUNTIF('Brotas Med OK'!$C:$C,'Subúrbio Med OK'!C14) + COUNTIF('Cabula Med OK'!$C:$C,'Subúrbio Med OK'!C14) + COUNTIF('Cajazeiras Med OK'!$C:$C,'Subúrbio Med OK'!C14) + COUNTIF('CH Med OK'!$C:$C,'Subúrbio Med OK'!C14) + COUNTIF('Itapagipe Med OK'!$C:$C,'Subúrbio Med OK'!C14) + COUNTIF('Itapuã Med OK'!$C:$C,'Subúrbio Med OK'!C14) + COUNTIF('Liberdade Med OK'!$C:$C,'Subúrbio Med OK'!C14) + COUNTIF('Pau da Lima Med OK'!$C:$C,'Subúrbio Med OK'!C14) + COUNTIF('SCV Med OK'!$C:$C,'Subúrbio Med OK'!C14) + COUNTIF('DVIS Med OK'!$C:$C,'Subúrbio Med OK'!C14) + COUNTIF('CR Med OK'!$C:$C,'Subúrbio Med OK'!C14) + COUNTIF('CCZ Med OK'!$C:$C,'Subúrbio Med OK'!C14) + COUNTIF('DRCA Med OK'!$C:$C,'Subúrbio Med OK'!C14) + COUNTIF('SAMU Med OK'!$C:$C,'Subúrbio Med OK'!C14) + COUNTIF('ESPS Med OK'!$C:$C,'Subúrbio Med OK'!C14) + COUNTIF('LACEM Med OK'!$C:$C,'Subúrbio Med OK'!C14)</f>
        <v>0</v>
      </c>
    </row>
    <row r="15" spans="1:15" ht="13.5" customHeight="1">
      <c r="A15" s="15" t="s">
        <v>22</v>
      </c>
      <c r="B15" s="61">
        <v>45519</v>
      </c>
      <c r="C15" s="14">
        <v>13944</v>
      </c>
      <c r="D15" s="61">
        <v>45658</v>
      </c>
      <c r="E15" s="61">
        <v>45687</v>
      </c>
      <c r="F15" s="42">
        <f>(E15-D15)+1</f>
        <v>30</v>
      </c>
      <c r="G15" s="60">
        <v>210</v>
      </c>
      <c r="H15" s="14">
        <v>1</v>
      </c>
      <c r="I15" s="40">
        <f t="shared" ref="I15:I20" si="0">G15/30*H15*F15</f>
        <v>210</v>
      </c>
      <c r="J15" s="64" t="s">
        <v>189</v>
      </c>
      <c r="K15" s="14">
        <v>66494</v>
      </c>
      <c r="O15" s="1">
        <f>COUNTIF('Sede Med Ok'!$C:$C,'Subúrbio Med OK'!C15) + COUNTIF('Barra Med OK'!$C:$C,'Subúrbio Med OK'!C15) + COUNTIF('Boca do Rio Med OK'!$C:$C,'Subúrbio Med OK'!C15) + COUNTIF('Brotas Med OK'!$C:$C,'Subúrbio Med OK'!C15) + COUNTIF('Cabula Med OK'!$C:$C,'Subúrbio Med OK'!C15) + COUNTIF('Cajazeiras Med OK'!$C:$C,'Subúrbio Med OK'!C15) + COUNTIF('CH Med OK'!$C:$C,'Subúrbio Med OK'!C15) + COUNTIF('Itapagipe Med OK'!$C:$C,'Subúrbio Med OK'!C15) + COUNTIF('Itapuã Med OK'!$C:$C,'Subúrbio Med OK'!C15) + COUNTIF('Liberdade Med OK'!$C:$C,'Subúrbio Med OK'!C15) + COUNTIF('Pau da Lima Med OK'!$C:$C,'Subúrbio Med OK'!C15) + COUNTIF('SCV Med OK'!$C:$C,'Subúrbio Med OK'!C15) + COUNTIF('DVIS Med OK'!$C:$C,'Subúrbio Med OK'!C15) + COUNTIF('CR Med OK'!$C:$C,'Subúrbio Med OK'!C15) + COUNTIF('CCZ Med OK'!$C:$C,'Subúrbio Med OK'!C15) + COUNTIF('DRCA Med OK'!$C:$C,'Subúrbio Med OK'!C15) + COUNTIF('SAMU Med OK'!$C:$C,'Subúrbio Med OK'!C15) + COUNTIF('ESPS Med OK'!$C:$C,'Subúrbio Med OK'!C15) + COUNTIF('LACEM Med OK'!$C:$C,'Subúrbio Med OK'!C15)</f>
        <v>0</v>
      </c>
    </row>
    <row r="16" spans="1:15" ht="13.5" customHeight="1">
      <c r="A16" s="15" t="s">
        <v>22</v>
      </c>
      <c r="B16" s="61">
        <v>45519</v>
      </c>
      <c r="C16" s="14">
        <v>14980</v>
      </c>
      <c r="D16" s="61">
        <v>45658</v>
      </c>
      <c r="E16" s="61">
        <v>45687</v>
      </c>
      <c r="F16" s="42">
        <f>(E16-D16)+1</f>
        <v>30</v>
      </c>
      <c r="G16" s="60">
        <v>210</v>
      </c>
      <c r="H16" s="14">
        <v>1</v>
      </c>
      <c r="I16" s="40">
        <f t="shared" si="0"/>
        <v>210</v>
      </c>
      <c r="J16" s="64" t="s">
        <v>272</v>
      </c>
      <c r="K16" s="14">
        <v>66558</v>
      </c>
      <c r="O16" s="1">
        <f>COUNTIF('Sede Med Ok'!$C:$C,'Subúrbio Med OK'!C16) + COUNTIF('Barra Med OK'!$C:$C,'Subúrbio Med OK'!C16) + COUNTIF('Boca do Rio Med OK'!$C:$C,'Subúrbio Med OK'!C16) + COUNTIF('Brotas Med OK'!$C:$C,'Subúrbio Med OK'!C16) + COUNTIF('Cabula Med OK'!$C:$C,'Subúrbio Med OK'!C16) + COUNTIF('Cajazeiras Med OK'!$C:$C,'Subúrbio Med OK'!C16) + COUNTIF('CH Med OK'!$C:$C,'Subúrbio Med OK'!C16) + COUNTIF('Itapagipe Med OK'!$C:$C,'Subúrbio Med OK'!C16) + COUNTIF('Itapuã Med OK'!$C:$C,'Subúrbio Med OK'!C16) + COUNTIF('Liberdade Med OK'!$C:$C,'Subúrbio Med OK'!C16) + COUNTIF('Pau da Lima Med OK'!$C:$C,'Subúrbio Med OK'!C16) + COUNTIF('SCV Med OK'!$C:$C,'Subúrbio Med OK'!C16) + COUNTIF('DVIS Med OK'!$C:$C,'Subúrbio Med OK'!C16) + COUNTIF('CR Med OK'!$C:$C,'Subúrbio Med OK'!C16) + COUNTIF('CCZ Med OK'!$C:$C,'Subúrbio Med OK'!C16) + COUNTIF('DRCA Med OK'!$C:$C,'Subúrbio Med OK'!C16) + COUNTIF('SAMU Med OK'!$C:$C,'Subúrbio Med OK'!C16) + COUNTIF('ESPS Med OK'!$C:$C,'Subúrbio Med OK'!C16) + COUNTIF('LACEM Med OK'!$C:$C,'Subúrbio Med OK'!C16)</f>
        <v>0</v>
      </c>
    </row>
    <row r="17" spans="1:15" ht="13.5" customHeight="1">
      <c r="A17" s="15" t="s">
        <v>22</v>
      </c>
      <c r="B17" s="61">
        <v>45519</v>
      </c>
      <c r="C17" s="51">
        <v>15013</v>
      </c>
      <c r="D17" s="61">
        <v>45658</v>
      </c>
      <c r="E17" s="61">
        <v>45687</v>
      </c>
      <c r="F17" s="42">
        <f>(E17-D17)+1</f>
        <v>30</v>
      </c>
      <c r="G17" s="47">
        <v>210</v>
      </c>
      <c r="H17" s="51">
        <v>1</v>
      </c>
      <c r="I17" s="40">
        <f t="shared" si="0"/>
        <v>210</v>
      </c>
      <c r="J17" s="67" t="s">
        <v>233</v>
      </c>
      <c r="K17" s="51">
        <v>67171</v>
      </c>
      <c r="O17" s="1">
        <f>COUNTIF('Sede Med Ok'!$C:$C,'Subúrbio Med OK'!C17) + COUNTIF('Barra Med OK'!$C:$C,'Subúrbio Med OK'!C17) + COUNTIF('Boca do Rio Med OK'!$C:$C,'Subúrbio Med OK'!C17) + COUNTIF('Brotas Med OK'!$C:$C,'Subúrbio Med OK'!C17) + COUNTIF('Cabula Med OK'!$C:$C,'Subúrbio Med OK'!C17) + COUNTIF('Cajazeiras Med OK'!$C:$C,'Subúrbio Med OK'!C17) + COUNTIF('CH Med OK'!$C:$C,'Subúrbio Med OK'!C17) + COUNTIF('Itapagipe Med OK'!$C:$C,'Subúrbio Med OK'!C17) + COUNTIF('Itapuã Med OK'!$C:$C,'Subúrbio Med OK'!C17) + COUNTIF('Liberdade Med OK'!$C:$C,'Subúrbio Med OK'!C17) + COUNTIF('Pau da Lima Med OK'!$C:$C,'Subúrbio Med OK'!C17) + COUNTIF('SCV Med OK'!$C:$C,'Subúrbio Med OK'!C17) + COUNTIF('DVIS Med OK'!$C:$C,'Subúrbio Med OK'!C17) + COUNTIF('CR Med OK'!$C:$C,'Subúrbio Med OK'!C17) + COUNTIF('CCZ Med OK'!$C:$C,'Subúrbio Med OK'!C17) + COUNTIF('DRCA Med OK'!$C:$C,'Subúrbio Med OK'!C17) + COUNTIF('SAMU Med OK'!$C:$C,'Subúrbio Med OK'!C17) + COUNTIF('ESPS Med OK'!$C:$C,'Subúrbio Med OK'!C17) + COUNTIF('LACEM Med OK'!$C:$C,'Subúrbio Med OK'!C17)</f>
        <v>0</v>
      </c>
    </row>
    <row r="18" spans="1:15" ht="13.5" customHeight="1">
      <c r="A18" s="15" t="s">
        <v>22</v>
      </c>
      <c r="B18" s="61">
        <v>45519</v>
      </c>
      <c r="C18" s="51">
        <v>15014</v>
      </c>
      <c r="D18" s="61">
        <v>45658</v>
      </c>
      <c r="E18" s="61">
        <v>45687</v>
      </c>
      <c r="F18" s="42">
        <f>(E18-D18)+1</f>
        <v>30</v>
      </c>
      <c r="G18" s="47">
        <v>210</v>
      </c>
      <c r="H18" s="51">
        <v>1</v>
      </c>
      <c r="I18" s="40">
        <f t="shared" si="0"/>
        <v>210</v>
      </c>
      <c r="J18" s="67" t="s">
        <v>182</v>
      </c>
      <c r="K18" s="51">
        <v>67171</v>
      </c>
      <c r="O18" s="1">
        <f>COUNTIF('Sede Med Ok'!$C:$C,'Subúrbio Med OK'!C18) + COUNTIF('Barra Med OK'!$C:$C,'Subúrbio Med OK'!C18) + COUNTIF('Boca do Rio Med OK'!$C:$C,'Subúrbio Med OK'!C18) + COUNTIF('Brotas Med OK'!$C:$C,'Subúrbio Med OK'!C18) + COUNTIF('Cabula Med OK'!$C:$C,'Subúrbio Med OK'!C18) + COUNTIF('Cajazeiras Med OK'!$C:$C,'Subúrbio Med OK'!C18) + COUNTIF('CH Med OK'!$C:$C,'Subúrbio Med OK'!C18) + COUNTIF('Itapagipe Med OK'!$C:$C,'Subúrbio Med OK'!C18) + COUNTIF('Itapuã Med OK'!$C:$C,'Subúrbio Med OK'!C18) + COUNTIF('Liberdade Med OK'!$C:$C,'Subúrbio Med OK'!C18) + COUNTIF('Pau da Lima Med OK'!$C:$C,'Subúrbio Med OK'!C18) + COUNTIF('SCV Med OK'!$C:$C,'Subúrbio Med OK'!C18) + COUNTIF('DVIS Med OK'!$C:$C,'Subúrbio Med OK'!C18) + COUNTIF('CR Med OK'!$C:$C,'Subúrbio Med OK'!C18) + COUNTIF('CCZ Med OK'!$C:$C,'Subúrbio Med OK'!C18) + COUNTIF('DRCA Med OK'!$C:$C,'Subúrbio Med OK'!C18) + COUNTIF('SAMU Med OK'!$C:$C,'Subúrbio Med OK'!C18) + COUNTIF('ESPS Med OK'!$C:$C,'Subúrbio Med OK'!C18) + COUNTIF('LACEM Med OK'!$C:$C,'Subúrbio Med OK'!C18)</f>
        <v>0</v>
      </c>
    </row>
    <row r="19" spans="1:15" ht="13.5" customHeight="1">
      <c r="A19" s="15" t="s">
        <v>18</v>
      </c>
      <c r="B19" s="61">
        <v>45536</v>
      </c>
      <c r="C19" s="14">
        <v>11374</v>
      </c>
      <c r="D19" s="61">
        <v>45658</v>
      </c>
      <c r="E19" s="61">
        <v>45687</v>
      </c>
      <c r="F19" s="114">
        <f>(E19-D19)+1</f>
        <v>30</v>
      </c>
      <c r="G19" s="60">
        <v>235</v>
      </c>
      <c r="H19" s="14">
        <v>1</v>
      </c>
      <c r="I19" s="40">
        <f t="shared" si="0"/>
        <v>235</v>
      </c>
      <c r="J19" s="67" t="s">
        <v>298</v>
      </c>
      <c r="K19" s="51"/>
      <c r="O19" s="1">
        <f>COUNTIF('Sede Med Ok'!$C:$C,'Subúrbio Med OK'!C19) + COUNTIF('Barra Med OK'!$C:$C,'Subúrbio Med OK'!C19) + COUNTIF('Boca do Rio Med OK'!$C:$C,'Subúrbio Med OK'!C19) + COUNTIF('Brotas Med OK'!$C:$C,'Subúrbio Med OK'!C19) + COUNTIF('Cabula Med OK'!$C:$C,'Subúrbio Med OK'!C19) + COUNTIF('Cajazeiras Med OK'!$C:$C,'Subúrbio Med OK'!C19) + COUNTIF('CH Med OK'!$C:$C,'Subúrbio Med OK'!C19) + COUNTIF('Itapagipe Med OK'!$C:$C,'Subúrbio Med OK'!C19) + COUNTIF('Itapuã Med OK'!$C:$C,'Subúrbio Med OK'!C19) + COUNTIF('Liberdade Med OK'!$C:$C,'Subúrbio Med OK'!C19) + COUNTIF('Pau da Lima Med OK'!$C:$C,'Subúrbio Med OK'!C19) + COUNTIF('SCV Med OK'!$C:$C,'Subúrbio Med OK'!C19) + COUNTIF('DVIS Med OK'!$C:$C,'Subúrbio Med OK'!C19) + COUNTIF('CR Med OK'!$C:$C,'Subúrbio Med OK'!C19) + COUNTIF('CCZ Med OK'!$C:$C,'Subúrbio Med OK'!C19) + COUNTIF('DRCA Med OK'!$C:$C,'Subúrbio Med OK'!C19) + COUNTIF('SAMU Med OK'!$C:$C,'Subúrbio Med OK'!C19) + COUNTIF('ESPS Med OK'!$C:$C,'Subúrbio Med OK'!C19) + COUNTIF('LACEM Med OK'!$C:$C,'Subúrbio Med OK'!C19)</f>
        <v>0</v>
      </c>
    </row>
    <row r="20" spans="1:15" ht="13.5" customHeight="1">
      <c r="A20" s="15"/>
      <c r="B20" s="61"/>
      <c r="C20" s="304"/>
      <c r="D20" s="61"/>
      <c r="E20" s="61"/>
      <c r="F20" s="42"/>
      <c r="G20" s="60"/>
      <c r="H20" s="14"/>
      <c r="I20" s="40">
        <f t="shared" si="0"/>
        <v>0</v>
      </c>
      <c r="J20" s="64"/>
      <c r="K20" s="14"/>
      <c r="O20" s="1">
        <f>COUNTIF('Sede Med Ok'!$C:$C,'Subúrbio Med OK'!C20) + COUNTIF('Barra Med OK'!$C:$C,'Subúrbio Med OK'!C20) + COUNTIF('Boca do Rio Med OK'!$C:$C,'Subúrbio Med OK'!C20) + COUNTIF('Brotas Med OK'!$C:$C,'Subúrbio Med OK'!C20) + COUNTIF('Cabula Med OK'!$C:$C,'Subúrbio Med OK'!C20) + COUNTIF('Cajazeiras Med OK'!$C:$C,'Subúrbio Med OK'!C20) + COUNTIF('CH Med OK'!$C:$C,'Subúrbio Med OK'!C20) + COUNTIF('Itapagipe Med OK'!$C:$C,'Subúrbio Med OK'!C20) + COUNTIF('Itapuã Med OK'!$C:$C,'Subúrbio Med OK'!C20) + COUNTIF('Liberdade Med OK'!$C:$C,'Subúrbio Med OK'!C20) + COUNTIF('Pau da Lima Med OK'!$C:$C,'Subúrbio Med OK'!C20) + COUNTIF('SCV Med OK'!$C:$C,'Subúrbio Med OK'!C20) + COUNTIF('DVIS Med OK'!$C:$C,'Subúrbio Med OK'!C20) + COUNTIF('CR Med OK'!$C:$C,'Subúrbio Med OK'!C20) + COUNTIF('CCZ Med OK'!$C:$C,'Subúrbio Med OK'!C20) + COUNTIF('DRCA Med OK'!$C:$C,'Subúrbio Med OK'!C20) + COUNTIF('SAMU Med OK'!$C:$C,'Subúrbio Med OK'!C20) + COUNTIF('ESPS Med OK'!$C:$C,'Subúrbio Med OK'!C20) + COUNTIF('LACEM Med OK'!$C:$C,'Subúrbio Med OK'!C20)</f>
        <v>0</v>
      </c>
    </row>
    <row r="21" spans="1:15" ht="13.5" customHeight="1">
      <c r="A21" s="38" t="s">
        <v>901</v>
      </c>
      <c r="B21" s="99"/>
      <c r="C21" s="98"/>
      <c r="D21" s="36"/>
      <c r="E21" s="36"/>
      <c r="F21" s="316"/>
      <c r="G21" s="174"/>
      <c r="H21" s="11">
        <f>SUM(H15:H20)</f>
        <v>5</v>
      </c>
      <c r="I21" s="173">
        <f>SUM(I15:I20)</f>
        <v>1075</v>
      </c>
      <c r="J21" s="35"/>
      <c r="K21" s="107"/>
      <c r="O21" s="1">
        <f>COUNTIF('Sede Med Ok'!$C:$C,'Subúrbio Med OK'!C21) + COUNTIF('Barra Med OK'!$C:$C,'Subúrbio Med OK'!C21) + COUNTIF('Boca do Rio Med OK'!$C:$C,'Subúrbio Med OK'!C21) + COUNTIF('Brotas Med OK'!$C:$C,'Subúrbio Med OK'!C21) + COUNTIF('Cabula Med OK'!$C:$C,'Subúrbio Med OK'!C21) + COUNTIF('Cajazeiras Med OK'!$C:$C,'Subúrbio Med OK'!C21) + COUNTIF('CH Med OK'!$C:$C,'Subúrbio Med OK'!C21) + COUNTIF('Itapagipe Med OK'!$C:$C,'Subúrbio Med OK'!C21) + COUNTIF('Itapuã Med OK'!$C:$C,'Subúrbio Med OK'!C21) + COUNTIF('Liberdade Med OK'!$C:$C,'Subúrbio Med OK'!C21) + COUNTIF('Pau da Lima Med OK'!$C:$C,'Subúrbio Med OK'!C21) + COUNTIF('SCV Med OK'!$C:$C,'Subúrbio Med OK'!C21) + COUNTIF('DVIS Med OK'!$C:$C,'Subúrbio Med OK'!C21) + COUNTIF('CR Med OK'!$C:$C,'Subúrbio Med OK'!C21) + COUNTIF('CCZ Med OK'!$C:$C,'Subúrbio Med OK'!C21) + COUNTIF('DRCA Med OK'!$C:$C,'Subúrbio Med OK'!C21) + COUNTIF('SAMU Med OK'!$C:$C,'Subúrbio Med OK'!C21) + COUNTIF('ESPS Med OK'!$C:$C,'Subúrbio Med OK'!C21) + COUNTIF('LACEM Med OK'!$C:$C,'Subúrbio Med OK'!C21)</f>
        <v>0</v>
      </c>
    </row>
    <row r="22" spans="1:15" s="89" customFormat="1" ht="13.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8"/>
      <c r="M22" s="18"/>
      <c r="N22" s="18"/>
      <c r="O22" s="1">
        <f>COUNTIF('Sede Med Ok'!$C:$C,'Subúrbio Med OK'!C22) + COUNTIF('Barra Med OK'!$C:$C,'Subúrbio Med OK'!C22) + COUNTIF('Boca do Rio Med OK'!$C:$C,'Subúrbio Med OK'!C22) + COUNTIF('Brotas Med OK'!$C:$C,'Subúrbio Med OK'!C22) + COUNTIF('Cabula Med OK'!$C:$C,'Subúrbio Med OK'!C22) + COUNTIF('Cajazeiras Med OK'!$C:$C,'Subúrbio Med OK'!C22) + COUNTIF('CH Med OK'!$C:$C,'Subúrbio Med OK'!C22) + COUNTIF('Itapagipe Med OK'!$C:$C,'Subúrbio Med OK'!C22) + COUNTIF('Itapuã Med OK'!$C:$C,'Subúrbio Med OK'!C22) + COUNTIF('Liberdade Med OK'!$C:$C,'Subúrbio Med OK'!C22) + COUNTIF('Pau da Lima Med OK'!$C:$C,'Subúrbio Med OK'!C22) + COUNTIF('SCV Med OK'!$C:$C,'Subúrbio Med OK'!C22) + COUNTIF('DVIS Med OK'!$C:$C,'Subúrbio Med OK'!C22) + COUNTIF('CR Med OK'!$C:$C,'Subúrbio Med OK'!C22) + COUNTIF('CCZ Med OK'!$C:$C,'Subúrbio Med OK'!C22) + COUNTIF('DRCA Med OK'!$C:$C,'Subúrbio Med OK'!C22) + COUNTIF('SAMU Med OK'!$C:$C,'Subúrbio Med OK'!C22) + COUNTIF('ESPS Med OK'!$C:$C,'Subúrbio Med OK'!C22) + COUNTIF('LACEM Med OK'!$C:$C,'Subúrbio Med OK'!C22)</f>
        <v>0</v>
      </c>
    </row>
    <row r="23" spans="1:15" ht="13.5" customHeight="1">
      <c r="A23" s="15" t="s">
        <v>18</v>
      </c>
      <c r="B23" s="61">
        <v>45608</v>
      </c>
      <c r="C23" s="51">
        <v>215447</v>
      </c>
      <c r="D23" s="61">
        <v>45658</v>
      </c>
      <c r="E23" s="61">
        <v>45687</v>
      </c>
      <c r="F23" s="114">
        <f>(E23-D23)+1</f>
        <v>30</v>
      </c>
      <c r="G23" s="113">
        <v>235</v>
      </c>
      <c r="H23" s="51">
        <v>1</v>
      </c>
      <c r="I23" s="317">
        <f>G23/30*H23*F23</f>
        <v>235</v>
      </c>
      <c r="J23" s="288" t="s">
        <v>149</v>
      </c>
      <c r="K23" s="51">
        <v>71458</v>
      </c>
      <c r="L23" s="33" t="s">
        <v>1067</v>
      </c>
      <c r="O23" s="1">
        <f>COUNTIF('Sede Med Ok'!$C:$C,'Subúrbio Med OK'!C23) + COUNTIF('Barra Med OK'!$C:$C,'Subúrbio Med OK'!C23) + COUNTIF('Boca do Rio Med OK'!$C:$C,'Subúrbio Med OK'!C23) + COUNTIF('Brotas Med OK'!$C:$C,'Subúrbio Med OK'!C23) + COUNTIF('Cabula Med OK'!$C:$C,'Subúrbio Med OK'!C23) + COUNTIF('Cajazeiras Med OK'!$C:$C,'Subúrbio Med OK'!C23) + COUNTIF('CH Med OK'!$C:$C,'Subúrbio Med OK'!C23) + COUNTIF('Itapagipe Med OK'!$C:$C,'Subúrbio Med OK'!C23) + COUNTIF('Itapuã Med OK'!$C:$C,'Subúrbio Med OK'!C23) + COUNTIF('Liberdade Med OK'!$C:$C,'Subúrbio Med OK'!C23) + COUNTIF('Pau da Lima Med OK'!$C:$C,'Subúrbio Med OK'!C23) + COUNTIF('SCV Med OK'!$C:$C,'Subúrbio Med OK'!C23) + COUNTIF('DVIS Med OK'!$C:$C,'Subúrbio Med OK'!C23) + COUNTIF('CR Med OK'!$C:$C,'Subúrbio Med OK'!C23) + COUNTIF('CCZ Med OK'!$C:$C,'Subúrbio Med OK'!C23) + COUNTIF('DRCA Med OK'!$C:$C,'Subúrbio Med OK'!C23) + COUNTIF('SAMU Med OK'!$C:$C,'Subúrbio Med OK'!C23) + COUNTIF('ESPS Med OK'!$C:$C,'Subúrbio Med OK'!C23) + COUNTIF('LACEM Med OK'!$C:$C,'Subúrbio Med OK'!C23)</f>
        <v>0</v>
      </c>
    </row>
    <row r="24" spans="1:15" ht="13.5" customHeight="1">
      <c r="A24" s="38"/>
      <c r="B24" s="287"/>
      <c r="C24" s="202"/>
      <c r="D24" s="101"/>
      <c r="E24" s="101"/>
      <c r="F24" s="114"/>
      <c r="G24" s="47"/>
      <c r="H24" s="44"/>
      <c r="I24" s="40">
        <f>G24/30*H24*F24</f>
        <v>0</v>
      </c>
      <c r="J24" s="39"/>
      <c r="K24" s="51"/>
      <c r="L24" s="33"/>
      <c r="O24" s="1">
        <f>COUNTIF('Sede Med Ok'!$C:$C,'Subúrbio Med OK'!C24) + COUNTIF('Barra Med OK'!$C:$C,'Subúrbio Med OK'!C24) + COUNTIF('Boca do Rio Med OK'!$C:$C,'Subúrbio Med OK'!C24) + COUNTIF('Brotas Med OK'!$C:$C,'Subúrbio Med OK'!C24) + COUNTIF('Cabula Med OK'!$C:$C,'Subúrbio Med OK'!C24) + COUNTIF('Cajazeiras Med OK'!$C:$C,'Subúrbio Med OK'!C24) + COUNTIF('CH Med OK'!$C:$C,'Subúrbio Med OK'!C24) + COUNTIF('Itapagipe Med OK'!$C:$C,'Subúrbio Med OK'!C24) + COUNTIF('Itapuã Med OK'!$C:$C,'Subúrbio Med OK'!C24) + COUNTIF('Liberdade Med OK'!$C:$C,'Subúrbio Med OK'!C24) + COUNTIF('Pau da Lima Med OK'!$C:$C,'Subúrbio Med OK'!C24) + COUNTIF('SCV Med OK'!$C:$C,'Subúrbio Med OK'!C24) + COUNTIF('DVIS Med OK'!$C:$C,'Subúrbio Med OK'!C24) + COUNTIF('CR Med OK'!$C:$C,'Subúrbio Med OK'!C24) + COUNTIF('CCZ Med OK'!$C:$C,'Subúrbio Med OK'!C24) + COUNTIF('DRCA Med OK'!$C:$C,'Subúrbio Med OK'!C24) + COUNTIF('SAMU Med OK'!$C:$C,'Subúrbio Med OK'!C24) + COUNTIF('ESPS Med OK'!$C:$C,'Subúrbio Med OK'!C24) + COUNTIF('LACEM Med OK'!$C:$C,'Subúrbio Med OK'!C24)</f>
        <v>0</v>
      </c>
    </row>
    <row r="25" spans="1:15" ht="13.5" customHeight="1">
      <c r="A25" s="38" t="s">
        <v>1112</v>
      </c>
      <c r="B25" s="99"/>
      <c r="C25" s="98"/>
      <c r="D25" s="36"/>
      <c r="E25" s="36"/>
      <c r="F25" s="316"/>
      <c r="G25" s="174"/>
      <c r="H25" s="11">
        <f>SUM(H23:H24)</f>
        <v>1</v>
      </c>
      <c r="I25" s="173">
        <f>SUM(I23:I24)</f>
        <v>235</v>
      </c>
      <c r="J25" s="35"/>
      <c r="K25" s="107"/>
      <c r="L25" s="33"/>
      <c r="O25" s="1">
        <f>COUNTIF('Sede Med Ok'!$C:$C,'Subúrbio Med OK'!C25) + COUNTIF('Barra Med OK'!$C:$C,'Subúrbio Med OK'!C25) + COUNTIF('Boca do Rio Med OK'!$C:$C,'Subúrbio Med OK'!C25) + COUNTIF('Brotas Med OK'!$C:$C,'Subúrbio Med OK'!C25) + COUNTIF('Cabula Med OK'!$C:$C,'Subúrbio Med OK'!C25) + COUNTIF('Cajazeiras Med OK'!$C:$C,'Subúrbio Med OK'!C25) + COUNTIF('CH Med OK'!$C:$C,'Subúrbio Med OK'!C25) + COUNTIF('Itapagipe Med OK'!$C:$C,'Subúrbio Med OK'!C25) + COUNTIF('Itapuã Med OK'!$C:$C,'Subúrbio Med OK'!C25) + COUNTIF('Liberdade Med OK'!$C:$C,'Subúrbio Med OK'!C25) + COUNTIF('Pau da Lima Med OK'!$C:$C,'Subúrbio Med OK'!C25) + COUNTIF('SCV Med OK'!$C:$C,'Subúrbio Med OK'!C25) + COUNTIF('DVIS Med OK'!$C:$C,'Subúrbio Med OK'!C25) + COUNTIF('CR Med OK'!$C:$C,'Subúrbio Med OK'!C25) + COUNTIF('CCZ Med OK'!$C:$C,'Subúrbio Med OK'!C25) + COUNTIF('DRCA Med OK'!$C:$C,'Subúrbio Med OK'!C25) + COUNTIF('SAMU Med OK'!$C:$C,'Subúrbio Med OK'!C25) + COUNTIF('ESPS Med OK'!$C:$C,'Subúrbio Med OK'!C25) + COUNTIF('LACEM Med OK'!$C:$C,'Subúrbio Med OK'!C25)</f>
        <v>0</v>
      </c>
    </row>
    <row r="26" spans="1:15" ht="13.5" customHeight="1">
      <c r="A26" s="539"/>
      <c r="B26" s="551"/>
      <c r="C26" s="551"/>
      <c r="D26" s="551"/>
      <c r="E26" s="551"/>
      <c r="F26" s="551"/>
      <c r="G26" s="551"/>
      <c r="H26" s="551"/>
      <c r="I26" s="551"/>
      <c r="J26" s="551"/>
      <c r="K26" s="540"/>
      <c r="L26" s="33"/>
      <c r="O26" s="1">
        <f>COUNTIF('Sede Med Ok'!$C:$C,'Subúrbio Med OK'!C26) + COUNTIF('Barra Med OK'!$C:$C,'Subúrbio Med OK'!C26) + COUNTIF('Boca do Rio Med OK'!$C:$C,'Subúrbio Med OK'!C26) + COUNTIF('Brotas Med OK'!$C:$C,'Subúrbio Med OK'!C26) + COUNTIF('Cabula Med OK'!$C:$C,'Subúrbio Med OK'!C26) + COUNTIF('Cajazeiras Med OK'!$C:$C,'Subúrbio Med OK'!C26) + COUNTIF('CH Med OK'!$C:$C,'Subúrbio Med OK'!C26) + COUNTIF('Itapagipe Med OK'!$C:$C,'Subúrbio Med OK'!C26) + COUNTIF('Itapuã Med OK'!$C:$C,'Subúrbio Med OK'!C26) + COUNTIF('Liberdade Med OK'!$C:$C,'Subúrbio Med OK'!C26) + COUNTIF('Pau da Lima Med OK'!$C:$C,'Subúrbio Med OK'!C26) + COUNTIF('SCV Med OK'!$C:$C,'Subúrbio Med OK'!C26) + COUNTIF('DVIS Med OK'!$C:$C,'Subúrbio Med OK'!C26) + COUNTIF('CR Med OK'!$C:$C,'Subúrbio Med OK'!C26) + COUNTIF('CCZ Med OK'!$C:$C,'Subúrbio Med OK'!C26) + COUNTIF('DRCA Med OK'!$C:$C,'Subúrbio Med OK'!C26) + COUNTIF('SAMU Med OK'!$C:$C,'Subúrbio Med OK'!C26) + COUNTIF('ESPS Med OK'!$C:$C,'Subúrbio Med OK'!C26) + COUNTIF('LACEM Med OK'!$C:$C,'Subúrbio Med OK'!C26)</f>
        <v>0</v>
      </c>
    </row>
    <row r="27" spans="1:15" ht="13.5" customHeight="1">
      <c r="A27" s="15" t="s">
        <v>18</v>
      </c>
      <c r="B27" s="61">
        <v>45536</v>
      </c>
      <c r="C27" s="14">
        <v>70</v>
      </c>
      <c r="D27" s="61">
        <v>45658</v>
      </c>
      <c r="E27" s="61">
        <v>45687</v>
      </c>
      <c r="F27" s="114">
        <f t="shared" ref="F27:F48" si="1">(E27-D27)+1</f>
        <v>30</v>
      </c>
      <c r="G27" s="60">
        <v>235</v>
      </c>
      <c r="H27" s="14">
        <v>1</v>
      </c>
      <c r="I27" s="40">
        <f t="shared" ref="I27:I49" si="2">G27/30*H27*F27</f>
        <v>235</v>
      </c>
      <c r="J27" s="39" t="s">
        <v>278</v>
      </c>
      <c r="K27" s="51"/>
      <c r="L27" s="33"/>
      <c r="O27" s="1">
        <f>COUNTIF('Sede Med Ok'!$C:$C,'Subúrbio Med OK'!C27) + COUNTIF('Barra Med OK'!$C:$C,'Subúrbio Med OK'!C27) + COUNTIF('Boca do Rio Med OK'!$C:$C,'Subúrbio Med OK'!C27) + COUNTIF('Brotas Med OK'!$C:$C,'Subúrbio Med OK'!C27) + COUNTIF('Cabula Med OK'!$C:$C,'Subúrbio Med OK'!C27) + COUNTIF('Cajazeiras Med OK'!$C:$C,'Subúrbio Med OK'!C27) + COUNTIF('CH Med OK'!$C:$C,'Subúrbio Med OK'!C27) + COUNTIF('Itapagipe Med OK'!$C:$C,'Subúrbio Med OK'!C27) + COUNTIF('Itapuã Med OK'!$C:$C,'Subúrbio Med OK'!C27) + COUNTIF('Liberdade Med OK'!$C:$C,'Subúrbio Med OK'!C27) + COUNTIF('Pau da Lima Med OK'!$C:$C,'Subúrbio Med OK'!C27) + COUNTIF('SCV Med OK'!$C:$C,'Subúrbio Med OK'!C27) + COUNTIF('DVIS Med OK'!$C:$C,'Subúrbio Med OK'!C27) + COUNTIF('CR Med OK'!$C:$C,'Subúrbio Med OK'!C27) + COUNTIF('CCZ Med OK'!$C:$C,'Subúrbio Med OK'!C27) + COUNTIF('DRCA Med OK'!$C:$C,'Subúrbio Med OK'!C27) + COUNTIF('SAMU Med OK'!$C:$C,'Subúrbio Med OK'!C27) + COUNTIF('ESPS Med OK'!$C:$C,'Subúrbio Med OK'!C27) + COUNTIF('LACEM Med OK'!$C:$C,'Subúrbio Med OK'!C27)</f>
        <v>0</v>
      </c>
    </row>
    <row r="28" spans="1:15" ht="13.5" customHeight="1">
      <c r="A28" s="15" t="s">
        <v>18</v>
      </c>
      <c r="B28" s="61">
        <v>45536</v>
      </c>
      <c r="C28" s="14">
        <v>71</v>
      </c>
      <c r="D28" s="61">
        <v>45658</v>
      </c>
      <c r="E28" s="61">
        <v>45687</v>
      </c>
      <c r="F28" s="114">
        <f t="shared" si="1"/>
        <v>30</v>
      </c>
      <c r="G28" s="60">
        <v>235</v>
      </c>
      <c r="H28" s="14">
        <v>1</v>
      </c>
      <c r="I28" s="40">
        <f t="shared" si="2"/>
        <v>235</v>
      </c>
      <c r="J28" s="39" t="s">
        <v>189</v>
      </c>
      <c r="K28" s="51"/>
      <c r="L28" s="33"/>
      <c r="O28" s="1">
        <f>COUNTIF('Sede Med Ok'!$C:$C,'Subúrbio Med OK'!C28) + COUNTIF('Barra Med OK'!$C:$C,'Subúrbio Med OK'!C28) + COUNTIF('Boca do Rio Med OK'!$C:$C,'Subúrbio Med OK'!C28) + COUNTIF('Brotas Med OK'!$C:$C,'Subúrbio Med OK'!C28) + COUNTIF('Cabula Med OK'!$C:$C,'Subúrbio Med OK'!C28) + COUNTIF('Cajazeiras Med OK'!$C:$C,'Subúrbio Med OK'!C28) + COUNTIF('CH Med OK'!$C:$C,'Subúrbio Med OK'!C28) + COUNTIF('Itapagipe Med OK'!$C:$C,'Subúrbio Med OK'!C28) + COUNTIF('Itapuã Med OK'!$C:$C,'Subúrbio Med OK'!C28) + COUNTIF('Liberdade Med OK'!$C:$C,'Subúrbio Med OK'!C28) + COUNTIF('Pau da Lima Med OK'!$C:$C,'Subúrbio Med OK'!C28) + COUNTIF('SCV Med OK'!$C:$C,'Subúrbio Med OK'!C28) + COUNTIF('DVIS Med OK'!$C:$C,'Subúrbio Med OK'!C28) + COUNTIF('CR Med OK'!$C:$C,'Subúrbio Med OK'!C28) + COUNTIF('CCZ Med OK'!$C:$C,'Subúrbio Med OK'!C28) + COUNTIF('DRCA Med OK'!$C:$C,'Subúrbio Med OK'!C28) + COUNTIF('SAMU Med OK'!$C:$C,'Subúrbio Med OK'!C28) + COUNTIF('ESPS Med OK'!$C:$C,'Subúrbio Med OK'!C28) + COUNTIF('LACEM Med OK'!$C:$C,'Subúrbio Med OK'!C28)</f>
        <v>0</v>
      </c>
    </row>
    <row r="29" spans="1:15" ht="13.5" customHeight="1">
      <c r="A29" s="15" t="s">
        <v>18</v>
      </c>
      <c r="B29" s="61">
        <v>45536</v>
      </c>
      <c r="C29" s="14">
        <v>80</v>
      </c>
      <c r="D29" s="61">
        <v>45658</v>
      </c>
      <c r="E29" s="61">
        <v>45687</v>
      </c>
      <c r="F29" s="114">
        <f t="shared" si="1"/>
        <v>30</v>
      </c>
      <c r="G29" s="60">
        <v>235</v>
      </c>
      <c r="H29" s="14">
        <v>1</v>
      </c>
      <c r="I29" s="40">
        <f t="shared" si="2"/>
        <v>235</v>
      </c>
      <c r="J29" s="39" t="s">
        <v>298</v>
      </c>
      <c r="K29" s="51"/>
      <c r="L29" s="33"/>
      <c r="O29" s="1">
        <f>COUNTIF('Sede Med Ok'!$C:$C,'Subúrbio Med OK'!C29) + COUNTIF('Barra Med OK'!$C:$C,'Subúrbio Med OK'!C29) + COUNTIF('Boca do Rio Med OK'!$C:$C,'Subúrbio Med OK'!C29) + COUNTIF('Brotas Med OK'!$C:$C,'Subúrbio Med OK'!C29) + COUNTIF('Cabula Med OK'!$C:$C,'Subúrbio Med OK'!C29) + COUNTIF('Cajazeiras Med OK'!$C:$C,'Subúrbio Med OK'!C29) + COUNTIF('CH Med OK'!$C:$C,'Subúrbio Med OK'!C29) + COUNTIF('Itapagipe Med OK'!$C:$C,'Subúrbio Med OK'!C29) + COUNTIF('Itapuã Med OK'!$C:$C,'Subúrbio Med OK'!C29) + COUNTIF('Liberdade Med OK'!$C:$C,'Subúrbio Med OK'!C29) + COUNTIF('Pau da Lima Med OK'!$C:$C,'Subúrbio Med OK'!C29) + COUNTIF('SCV Med OK'!$C:$C,'Subúrbio Med OK'!C29) + COUNTIF('DVIS Med OK'!$C:$C,'Subúrbio Med OK'!C29) + COUNTIF('CR Med OK'!$C:$C,'Subúrbio Med OK'!C29) + COUNTIF('CCZ Med OK'!$C:$C,'Subúrbio Med OK'!C29) + COUNTIF('DRCA Med OK'!$C:$C,'Subúrbio Med OK'!C29) + COUNTIF('SAMU Med OK'!$C:$C,'Subúrbio Med OK'!C29) + COUNTIF('ESPS Med OK'!$C:$C,'Subúrbio Med OK'!C29) + COUNTIF('LACEM Med OK'!$C:$C,'Subúrbio Med OK'!C29)</f>
        <v>0</v>
      </c>
    </row>
    <row r="30" spans="1:15" ht="13.5" customHeight="1">
      <c r="A30" s="15" t="s">
        <v>18</v>
      </c>
      <c r="B30" s="61">
        <v>45536</v>
      </c>
      <c r="C30" s="14">
        <v>67</v>
      </c>
      <c r="D30" s="61">
        <v>45658</v>
      </c>
      <c r="E30" s="61">
        <v>45687</v>
      </c>
      <c r="F30" s="114">
        <f t="shared" si="1"/>
        <v>30</v>
      </c>
      <c r="G30" s="60">
        <v>235</v>
      </c>
      <c r="H30" s="14">
        <v>1</v>
      </c>
      <c r="I30" s="40">
        <f t="shared" si="2"/>
        <v>235</v>
      </c>
      <c r="J30" s="39" t="s">
        <v>297</v>
      </c>
      <c r="K30" s="51"/>
      <c r="L30" s="33"/>
      <c r="O30" s="1">
        <f>COUNTIF('Sede Med Ok'!$C:$C,'Subúrbio Med OK'!C30) + COUNTIF('Barra Med OK'!$C:$C,'Subúrbio Med OK'!C30) + COUNTIF('Boca do Rio Med OK'!$C:$C,'Subúrbio Med OK'!C30) + COUNTIF('Brotas Med OK'!$C:$C,'Subúrbio Med OK'!C30) + COUNTIF('Cabula Med OK'!$C:$C,'Subúrbio Med OK'!C30) + COUNTIF('Cajazeiras Med OK'!$C:$C,'Subúrbio Med OK'!C30) + COUNTIF('CH Med OK'!$C:$C,'Subúrbio Med OK'!C30) + COUNTIF('Itapagipe Med OK'!$C:$C,'Subúrbio Med OK'!C30) + COUNTIF('Itapuã Med OK'!$C:$C,'Subúrbio Med OK'!C30) + COUNTIF('Liberdade Med OK'!$C:$C,'Subúrbio Med OK'!C30) + COUNTIF('Pau da Lima Med OK'!$C:$C,'Subúrbio Med OK'!C30) + COUNTIF('SCV Med OK'!$C:$C,'Subúrbio Med OK'!C30) + COUNTIF('DVIS Med OK'!$C:$C,'Subúrbio Med OK'!C30) + COUNTIF('CR Med OK'!$C:$C,'Subúrbio Med OK'!C30) + COUNTIF('CCZ Med OK'!$C:$C,'Subúrbio Med OK'!C30) + COUNTIF('DRCA Med OK'!$C:$C,'Subúrbio Med OK'!C30) + COUNTIF('SAMU Med OK'!$C:$C,'Subúrbio Med OK'!C30) + COUNTIF('ESPS Med OK'!$C:$C,'Subúrbio Med OK'!C30) + COUNTIF('LACEM Med OK'!$C:$C,'Subúrbio Med OK'!C30)</f>
        <v>0</v>
      </c>
    </row>
    <row r="31" spans="1:15" ht="13.5" customHeight="1">
      <c r="A31" s="15" t="s">
        <v>18</v>
      </c>
      <c r="B31" s="61">
        <v>45536</v>
      </c>
      <c r="C31" s="14">
        <v>60</v>
      </c>
      <c r="D31" s="61">
        <v>45658</v>
      </c>
      <c r="E31" s="61">
        <v>45687</v>
      </c>
      <c r="F31" s="114">
        <f t="shared" si="1"/>
        <v>30</v>
      </c>
      <c r="G31" s="60">
        <v>235</v>
      </c>
      <c r="H31" s="14">
        <v>1</v>
      </c>
      <c r="I31" s="40">
        <f t="shared" si="2"/>
        <v>235</v>
      </c>
      <c r="J31" s="39" t="s">
        <v>314</v>
      </c>
      <c r="K31" s="51"/>
      <c r="L31" s="33"/>
      <c r="O31" s="1">
        <f>COUNTIF('Sede Med Ok'!$C:$C,'Subúrbio Med OK'!C31) + COUNTIF('Barra Med OK'!$C:$C,'Subúrbio Med OK'!C31) + COUNTIF('Boca do Rio Med OK'!$C:$C,'Subúrbio Med OK'!C31) + COUNTIF('Brotas Med OK'!$C:$C,'Subúrbio Med OK'!C31) + COUNTIF('Cabula Med OK'!$C:$C,'Subúrbio Med OK'!C31) + COUNTIF('Cajazeiras Med OK'!$C:$C,'Subúrbio Med OK'!C31) + COUNTIF('CH Med OK'!$C:$C,'Subúrbio Med OK'!C31) + COUNTIF('Itapagipe Med OK'!$C:$C,'Subúrbio Med OK'!C31) + COUNTIF('Itapuã Med OK'!$C:$C,'Subúrbio Med OK'!C31) + COUNTIF('Liberdade Med OK'!$C:$C,'Subúrbio Med OK'!C31) + COUNTIF('Pau da Lima Med OK'!$C:$C,'Subúrbio Med OK'!C31) + COUNTIF('SCV Med OK'!$C:$C,'Subúrbio Med OK'!C31) + COUNTIF('DVIS Med OK'!$C:$C,'Subúrbio Med OK'!C31) + COUNTIF('CR Med OK'!$C:$C,'Subúrbio Med OK'!C31) + COUNTIF('CCZ Med OK'!$C:$C,'Subúrbio Med OK'!C31) + COUNTIF('DRCA Med OK'!$C:$C,'Subúrbio Med OK'!C31) + COUNTIF('SAMU Med OK'!$C:$C,'Subúrbio Med OK'!C31) + COUNTIF('ESPS Med OK'!$C:$C,'Subúrbio Med OK'!C31) + COUNTIF('LACEM Med OK'!$C:$C,'Subúrbio Med OK'!C31)</f>
        <v>0</v>
      </c>
    </row>
    <row r="32" spans="1:15" ht="13.5" customHeight="1">
      <c r="A32" s="15" t="s">
        <v>18</v>
      </c>
      <c r="B32" s="61">
        <v>45536</v>
      </c>
      <c r="C32" s="14">
        <v>76</v>
      </c>
      <c r="D32" s="61">
        <v>45658</v>
      </c>
      <c r="E32" s="61">
        <v>45687</v>
      </c>
      <c r="F32" s="114">
        <f t="shared" si="1"/>
        <v>30</v>
      </c>
      <c r="G32" s="60">
        <v>235</v>
      </c>
      <c r="H32" s="14">
        <v>1</v>
      </c>
      <c r="I32" s="40">
        <f t="shared" si="2"/>
        <v>235</v>
      </c>
      <c r="J32" s="39" t="s">
        <v>341</v>
      </c>
      <c r="K32" s="51"/>
      <c r="L32" s="33"/>
      <c r="O32" s="1">
        <f>COUNTIF('Sede Med Ok'!$C:$C,'Subúrbio Med OK'!C32) + COUNTIF('Barra Med OK'!$C:$C,'Subúrbio Med OK'!C32) + COUNTIF('Boca do Rio Med OK'!$C:$C,'Subúrbio Med OK'!C32) + COUNTIF('Brotas Med OK'!$C:$C,'Subúrbio Med OK'!C32) + COUNTIF('Cabula Med OK'!$C:$C,'Subúrbio Med OK'!C32) + COUNTIF('Cajazeiras Med OK'!$C:$C,'Subúrbio Med OK'!C32) + COUNTIF('CH Med OK'!$C:$C,'Subúrbio Med OK'!C32) + COUNTIF('Itapagipe Med OK'!$C:$C,'Subúrbio Med OK'!C32) + COUNTIF('Itapuã Med OK'!$C:$C,'Subúrbio Med OK'!C32) + COUNTIF('Liberdade Med OK'!$C:$C,'Subúrbio Med OK'!C32) + COUNTIF('Pau da Lima Med OK'!$C:$C,'Subúrbio Med OK'!C32) + COUNTIF('SCV Med OK'!$C:$C,'Subúrbio Med OK'!C32) + COUNTIF('DVIS Med OK'!$C:$C,'Subúrbio Med OK'!C32) + COUNTIF('CR Med OK'!$C:$C,'Subúrbio Med OK'!C32) + COUNTIF('CCZ Med OK'!$C:$C,'Subúrbio Med OK'!C32) + COUNTIF('DRCA Med OK'!$C:$C,'Subúrbio Med OK'!C32) + COUNTIF('SAMU Med OK'!$C:$C,'Subúrbio Med OK'!C32) + COUNTIF('ESPS Med OK'!$C:$C,'Subúrbio Med OK'!C32) + COUNTIF('LACEM Med OK'!$C:$C,'Subúrbio Med OK'!C32)</f>
        <v>0</v>
      </c>
    </row>
    <row r="33" spans="1:15" ht="13.5" customHeight="1">
      <c r="A33" s="15" t="s">
        <v>18</v>
      </c>
      <c r="B33" s="61">
        <v>45536</v>
      </c>
      <c r="C33" s="14">
        <v>75</v>
      </c>
      <c r="D33" s="61">
        <v>45658</v>
      </c>
      <c r="E33" s="61">
        <v>45687</v>
      </c>
      <c r="F33" s="114">
        <f t="shared" si="1"/>
        <v>30</v>
      </c>
      <c r="G33" s="60">
        <v>235</v>
      </c>
      <c r="H33" s="14">
        <v>1</v>
      </c>
      <c r="I33" s="40">
        <f t="shared" si="2"/>
        <v>235</v>
      </c>
      <c r="J33" s="39" t="s">
        <v>240</v>
      </c>
      <c r="K33" s="51"/>
      <c r="L33" s="33"/>
      <c r="O33" s="1">
        <f>COUNTIF('Sede Med Ok'!$C:$C,'Subúrbio Med OK'!C33) + COUNTIF('Barra Med OK'!$C:$C,'Subúrbio Med OK'!C33) + COUNTIF('Boca do Rio Med OK'!$C:$C,'Subúrbio Med OK'!C33) + COUNTIF('Brotas Med OK'!$C:$C,'Subúrbio Med OK'!C33) + COUNTIF('Cabula Med OK'!$C:$C,'Subúrbio Med OK'!C33) + COUNTIF('Cajazeiras Med OK'!$C:$C,'Subúrbio Med OK'!C33) + COUNTIF('CH Med OK'!$C:$C,'Subúrbio Med OK'!C33) + COUNTIF('Itapagipe Med OK'!$C:$C,'Subúrbio Med OK'!C33) + COUNTIF('Itapuã Med OK'!$C:$C,'Subúrbio Med OK'!C33) + COUNTIF('Liberdade Med OK'!$C:$C,'Subúrbio Med OK'!C33) + COUNTIF('Pau da Lima Med OK'!$C:$C,'Subúrbio Med OK'!C33) + COUNTIF('SCV Med OK'!$C:$C,'Subúrbio Med OK'!C33) + COUNTIF('DVIS Med OK'!$C:$C,'Subúrbio Med OK'!C33) + COUNTIF('CR Med OK'!$C:$C,'Subúrbio Med OK'!C33) + COUNTIF('CCZ Med OK'!$C:$C,'Subúrbio Med OK'!C33) + COUNTIF('DRCA Med OK'!$C:$C,'Subúrbio Med OK'!C33) + COUNTIF('SAMU Med OK'!$C:$C,'Subúrbio Med OK'!C33) + COUNTIF('ESPS Med OK'!$C:$C,'Subúrbio Med OK'!C33) + COUNTIF('LACEM Med OK'!$C:$C,'Subúrbio Med OK'!C33)</f>
        <v>0</v>
      </c>
    </row>
    <row r="34" spans="1:15" ht="13.5" customHeight="1">
      <c r="A34" s="15" t="s">
        <v>18</v>
      </c>
      <c r="B34" s="61">
        <v>45536</v>
      </c>
      <c r="C34" s="51">
        <v>96</v>
      </c>
      <c r="D34" s="61">
        <v>45658</v>
      </c>
      <c r="E34" s="61">
        <v>45687</v>
      </c>
      <c r="F34" s="114">
        <f t="shared" si="1"/>
        <v>30</v>
      </c>
      <c r="G34" s="60">
        <v>235</v>
      </c>
      <c r="H34" s="14">
        <v>1</v>
      </c>
      <c r="I34" s="40">
        <f t="shared" si="2"/>
        <v>235</v>
      </c>
      <c r="J34" s="39" t="s">
        <v>305</v>
      </c>
      <c r="K34" s="51"/>
      <c r="L34" s="33"/>
      <c r="O34" s="1">
        <f>COUNTIF('Sede Med Ok'!$C:$C,'Subúrbio Med OK'!C34) + COUNTIF('Barra Med OK'!$C:$C,'Subúrbio Med OK'!C34) + COUNTIF('Boca do Rio Med OK'!$C:$C,'Subúrbio Med OK'!C34) + COUNTIF('Brotas Med OK'!$C:$C,'Subúrbio Med OK'!C34) + COUNTIF('Cabula Med OK'!$C:$C,'Subúrbio Med OK'!C34) + COUNTIF('Cajazeiras Med OK'!$C:$C,'Subúrbio Med OK'!C34) + COUNTIF('CH Med OK'!$C:$C,'Subúrbio Med OK'!C34) + COUNTIF('Itapagipe Med OK'!$C:$C,'Subúrbio Med OK'!C34) + COUNTIF('Itapuã Med OK'!$C:$C,'Subúrbio Med OK'!C34) + COUNTIF('Liberdade Med OK'!$C:$C,'Subúrbio Med OK'!C34) + COUNTIF('Pau da Lima Med OK'!$C:$C,'Subúrbio Med OK'!C34) + COUNTIF('SCV Med OK'!$C:$C,'Subúrbio Med OK'!C34) + COUNTIF('DVIS Med OK'!$C:$C,'Subúrbio Med OK'!C34) + COUNTIF('CR Med OK'!$C:$C,'Subúrbio Med OK'!C34) + COUNTIF('CCZ Med OK'!$C:$C,'Subúrbio Med OK'!C34) + COUNTIF('DRCA Med OK'!$C:$C,'Subúrbio Med OK'!C34) + COUNTIF('SAMU Med OK'!$C:$C,'Subúrbio Med OK'!C34) + COUNTIF('ESPS Med OK'!$C:$C,'Subúrbio Med OK'!C34) + COUNTIF('LACEM Med OK'!$C:$C,'Subúrbio Med OK'!C34)</f>
        <v>0</v>
      </c>
    </row>
    <row r="35" spans="1:15" ht="13.5" customHeight="1">
      <c r="A35" s="15" t="s">
        <v>18</v>
      </c>
      <c r="B35" s="61">
        <v>45536</v>
      </c>
      <c r="C35" s="51">
        <v>106</v>
      </c>
      <c r="D35" s="61">
        <v>45658</v>
      </c>
      <c r="E35" s="61">
        <v>45687</v>
      </c>
      <c r="F35" s="114">
        <f t="shared" si="1"/>
        <v>30</v>
      </c>
      <c r="G35" s="60">
        <v>235</v>
      </c>
      <c r="H35" s="14">
        <v>1</v>
      </c>
      <c r="I35" s="40">
        <f t="shared" si="2"/>
        <v>235</v>
      </c>
      <c r="J35" s="39" t="s">
        <v>900</v>
      </c>
      <c r="K35" s="51"/>
      <c r="L35" s="33"/>
      <c r="O35" s="1">
        <f>COUNTIF('Sede Med Ok'!$C:$C,'Subúrbio Med OK'!C35) + COUNTIF('Barra Med OK'!$C:$C,'Subúrbio Med OK'!C35) + COUNTIF('Boca do Rio Med OK'!$C:$C,'Subúrbio Med OK'!C35) + COUNTIF('Brotas Med OK'!$C:$C,'Subúrbio Med OK'!C35) + COUNTIF('Cabula Med OK'!$C:$C,'Subúrbio Med OK'!C35) + COUNTIF('Cajazeiras Med OK'!$C:$C,'Subúrbio Med OK'!C35) + COUNTIF('CH Med OK'!$C:$C,'Subúrbio Med OK'!C35) + COUNTIF('Itapagipe Med OK'!$C:$C,'Subúrbio Med OK'!C35) + COUNTIF('Itapuã Med OK'!$C:$C,'Subúrbio Med OK'!C35) + COUNTIF('Liberdade Med OK'!$C:$C,'Subúrbio Med OK'!C35) + COUNTIF('Pau da Lima Med OK'!$C:$C,'Subúrbio Med OK'!C35) + COUNTIF('SCV Med OK'!$C:$C,'Subúrbio Med OK'!C35) + COUNTIF('DVIS Med OK'!$C:$C,'Subúrbio Med OK'!C35) + COUNTIF('CR Med OK'!$C:$C,'Subúrbio Med OK'!C35) + COUNTIF('CCZ Med OK'!$C:$C,'Subúrbio Med OK'!C35) + COUNTIF('DRCA Med OK'!$C:$C,'Subúrbio Med OK'!C35) + COUNTIF('SAMU Med OK'!$C:$C,'Subúrbio Med OK'!C35) + COUNTIF('ESPS Med OK'!$C:$C,'Subúrbio Med OK'!C35) + COUNTIF('LACEM Med OK'!$C:$C,'Subúrbio Med OK'!C35)</f>
        <v>0</v>
      </c>
    </row>
    <row r="36" spans="1:15" ht="13.5" customHeight="1">
      <c r="A36" s="15" t="s">
        <v>18</v>
      </c>
      <c r="B36" s="61">
        <v>45536</v>
      </c>
      <c r="C36" s="51">
        <v>102</v>
      </c>
      <c r="D36" s="61">
        <v>45658</v>
      </c>
      <c r="E36" s="61">
        <v>45687</v>
      </c>
      <c r="F36" s="114">
        <f t="shared" si="1"/>
        <v>30</v>
      </c>
      <c r="G36" s="60">
        <v>235</v>
      </c>
      <c r="H36" s="14">
        <v>1</v>
      </c>
      <c r="I36" s="40">
        <f t="shared" si="2"/>
        <v>235</v>
      </c>
      <c r="J36" s="39" t="s">
        <v>182</v>
      </c>
      <c r="K36" s="51"/>
      <c r="L36" s="33"/>
      <c r="O36" s="1">
        <f>COUNTIF('Sede Med Ok'!$C:$C,'Subúrbio Med OK'!C36) + COUNTIF('Barra Med OK'!$C:$C,'Subúrbio Med OK'!C36) + COUNTIF('Boca do Rio Med OK'!$C:$C,'Subúrbio Med OK'!C36) + COUNTIF('Brotas Med OK'!$C:$C,'Subúrbio Med OK'!C36) + COUNTIF('Cabula Med OK'!$C:$C,'Subúrbio Med OK'!C36) + COUNTIF('Cajazeiras Med OK'!$C:$C,'Subúrbio Med OK'!C36) + COUNTIF('CH Med OK'!$C:$C,'Subúrbio Med OK'!C36) + COUNTIF('Itapagipe Med OK'!$C:$C,'Subúrbio Med OK'!C36) + COUNTIF('Itapuã Med OK'!$C:$C,'Subúrbio Med OK'!C36) + COUNTIF('Liberdade Med OK'!$C:$C,'Subúrbio Med OK'!C36) + COUNTIF('Pau da Lima Med OK'!$C:$C,'Subúrbio Med OK'!C36) + COUNTIF('SCV Med OK'!$C:$C,'Subúrbio Med OK'!C36) + COUNTIF('DVIS Med OK'!$C:$C,'Subúrbio Med OK'!C36) + COUNTIF('CR Med OK'!$C:$C,'Subúrbio Med OK'!C36) + COUNTIF('CCZ Med OK'!$C:$C,'Subúrbio Med OK'!C36) + COUNTIF('DRCA Med OK'!$C:$C,'Subúrbio Med OK'!C36) + COUNTIF('SAMU Med OK'!$C:$C,'Subúrbio Med OK'!C36) + COUNTIF('ESPS Med OK'!$C:$C,'Subúrbio Med OK'!C36) + COUNTIF('LACEM Med OK'!$C:$C,'Subúrbio Med OK'!C36)</f>
        <v>0</v>
      </c>
    </row>
    <row r="37" spans="1:15" ht="13.5" customHeight="1">
      <c r="A37" s="15" t="s">
        <v>18</v>
      </c>
      <c r="B37" s="61">
        <v>45536</v>
      </c>
      <c r="C37" s="51">
        <v>101</v>
      </c>
      <c r="D37" s="61">
        <v>45658</v>
      </c>
      <c r="E37" s="61">
        <v>45687</v>
      </c>
      <c r="F37" s="114">
        <f t="shared" si="1"/>
        <v>30</v>
      </c>
      <c r="G37" s="60">
        <v>235</v>
      </c>
      <c r="H37" s="14">
        <v>1</v>
      </c>
      <c r="I37" s="40">
        <f t="shared" si="2"/>
        <v>235</v>
      </c>
      <c r="J37" s="39" t="s">
        <v>219</v>
      </c>
      <c r="K37" s="51"/>
      <c r="L37" s="33"/>
      <c r="O37" s="1">
        <f>COUNTIF('Sede Med Ok'!$C:$C,'Subúrbio Med OK'!C37) + COUNTIF('Barra Med OK'!$C:$C,'Subúrbio Med OK'!C37) + COUNTIF('Boca do Rio Med OK'!$C:$C,'Subúrbio Med OK'!C37) + COUNTIF('Brotas Med OK'!$C:$C,'Subúrbio Med OK'!C37) + COUNTIF('Cabula Med OK'!$C:$C,'Subúrbio Med OK'!C37) + COUNTIF('Cajazeiras Med OK'!$C:$C,'Subúrbio Med OK'!C37) + COUNTIF('CH Med OK'!$C:$C,'Subúrbio Med OK'!C37) + COUNTIF('Itapagipe Med OK'!$C:$C,'Subúrbio Med OK'!C37) + COUNTIF('Itapuã Med OK'!$C:$C,'Subúrbio Med OK'!C37) + COUNTIF('Liberdade Med OK'!$C:$C,'Subúrbio Med OK'!C37) + COUNTIF('Pau da Lima Med OK'!$C:$C,'Subúrbio Med OK'!C37) + COUNTIF('SCV Med OK'!$C:$C,'Subúrbio Med OK'!C37) + COUNTIF('DVIS Med OK'!$C:$C,'Subúrbio Med OK'!C37) + COUNTIF('CR Med OK'!$C:$C,'Subúrbio Med OK'!C37) + COUNTIF('CCZ Med OK'!$C:$C,'Subúrbio Med OK'!C37) + COUNTIF('DRCA Med OK'!$C:$C,'Subúrbio Med OK'!C37) + COUNTIF('SAMU Med OK'!$C:$C,'Subúrbio Med OK'!C37) + COUNTIF('ESPS Med OK'!$C:$C,'Subúrbio Med OK'!C37) + COUNTIF('LACEM Med OK'!$C:$C,'Subúrbio Med OK'!C37)</f>
        <v>0</v>
      </c>
    </row>
    <row r="38" spans="1:15" ht="13.5" customHeight="1">
      <c r="A38" s="15" t="s">
        <v>18</v>
      </c>
      <c r="B38" s="61">
        <v>45536</v>
      </c>
      <c r="C38" s="51">
        <v>97</v>
      </c>
      <c r="D38" s="61">
        <v>45658</v>
      </c>
      <c r="E38" s="61">
        <v>45687</v>
      </c>
      <c r="F38" s="114">
        <f t="shared" si="1"/>
        <v>30</v>
      </c>
      <c r="G38" s="60">
        <v>235</v>
      </c>
      <c r="H38" s="14">
        <v>1</v>
      </c>
      <c r="I38" s="40">
        <f t="shared" si="2"/>
        <v>235</v>
      </c>
      <c r="J38" s="39" t="s">
        <v>192</v>
      </c>
      <c r="K38" s="51"/>
      <c r="L38" s="33"/>
      <c r="O38" s="1">
        <f>COUNTIF('Sede Med Ok'!$C:$C,'Subúrbio Med OK'!C38) + COUNTIF('Barra Med OK'!$C:$C,'Subúrbio Med OK'!C38) + COUNTIF('Boca do Rio Med OK'!$C:$C,'Subúrbio Med OK'!C38) + COUNTIF('Brotas Med OK'!$C:$C,'Subúrbio Med OK'!C38) + COUNTIF('Cabula Med OK'!$C:$C,'Subúrbio Med OK'!C38) + COUNTIF('Cajazeiras Med OK'!$C:$C,'Subúrbio Med OK'!C38) + COUNTIF('CH Med OK'!$C:$C,'Subúrbio Med OK'!C38) + COUNTIF('Itapagipe Med OK'!$C:$C,'Subúrbio Med OK'!C38) + COUNTIF('Itapuã Med OK'!$C:$C,'Subúrbio Med OK'!C38) + COUNTIF('Liberdade Med OK'!$C:$C,'Subúrbio Med OK'!C38) + COUNTIF('Pau da Lima Med OK'!$C:$C,'Subúrbio Med OK'!C38) + COUNTIF('SCV Med OK'!$C:$C,'Subúrbio Med OK'!C38) + COUNTIF('DVIS Med OK'!$C:$C,'Subúrbio Med OK'!C38) + COUNTIF('CR Med OK'!$C:$C,'Subúrbio Med OK'!C38) + COUNTIF('CCZ Med OK'!$C:$C,'Subúrbio Med OK'!C38) + COUNTIF('DRCA Med OK'!$C:$C,'Subúrbio Med OK'!C38) + COUNTIF('SAMU Med OK'!$C:$C,'Subúrbio Med OK'!C38) + COUNTIF('ESPS Med OK'!$C:$C,'Subúrbio Med OK'!C38) + COUNTIF('LACEM Med OK'!$C:$C,'Subúrbio Med OK'!C38)</f>
        <v>0</v>
      </c>
    </row>
    <row r="39" spans="1:15" ht="13.5" customHeight="1">
      <c r="A39" s="15" t="s">
        <v>18</v>
      </c>
      <c r="B39" s="61">
        <v>45536</v>
      </c>
      <c r="C39" s="51">
        <v>94</v>
      </c>
      <c r="D39" s="61">
        <v>45658</v>
      </c>
      <c r="E39" s="61">
        <v>45687</v>
      </c>
      <c r="F39" s="114">
        <f t="shared" si="1"/>
        <v>30</v>
      </c>
      <c r="G39" s="60">
        <v>235</v>
      </c>
      <c r="H39" s="14">
        <v>1</v>
      </c>
      <c r="I39" s="40">
        <f t="shared" si="2"/>
        <v>235</v>
      </c>
      <c r="J39" s="39" t="s">
        <v>306</v>
      </c>
      <c r="K39" s="51"/>
      <c r="L39" s="33"/>
      <c r="O39" s="1">
        <f>COUNTIF('Sede Med Ok'!$C:$C,'Subúrbio Med OK'!C39) + COUNTIF('Barra Med OK'!$C:$C,'Subúrbio Med OK'!C39) + COUNTIF('Boca do Rio Med OK'!$C:$C,'Subúrbio Med OK'!C39) + COUNTIF('Brotas Med OK'!$C:$C,'Subúrbio Med OK'!C39) + COUNTIF('Cabula Med OK'!$C:$C,'Subúrbio Med OK'!C39) + COUNTIF('Cajazeiras Med OK'!$C:$C,'Subúrbio Med OK'!C39) + COUNTIF('CH Med OK'!$C:$C,'Subúrbio Med OK'!C39) + COUNTIF('Itapagipe Med OK'!$C:$C,'Subúrbio Med OK'!C39) + COUNTIF('Itapuã Med OK'!$C:$C,'Subúrbio Med OK'!C39) + COUNTIF('Liberdade Med OK'!$C:$C,'Subúrbio Med OK'!C39) + COUNTIF('Pau da Lima Med OK'!$C:$C,'Subúrbio Med OK'!C39) + COUNTIF('SCV Med OK'!$C:$C,'Subúrbio Med OK'!C39) + COUNTIF('DVIS Med OK'!$C:$C,'Subúrbio Med OK'!C39) + COUNTIF('CR Med OK'!$C:$C,'Subúrbio Med OK'!C39) + COUNTIF('CCZ Med OK'!$C:$C,'Subúrbio Med OK'!C39) + COUNTIF('DRCA Med OK'!$C:$C,'Subúrbio Med OK'!C39) + COUNTIF('SAMU Med OK'!$C:$C,'Subúrbio Med OK'!C39) + COUNTIF('ESPS Med OK'!$C:$C,'Subúrbio Med OK'!C39) + COUNTIF('LACEM Med OK'!$C:$C,'Subúrbio Med OK'!C39)</f>
        <v>0</v>
      </c>
    </row>
    <row r="40" spans="1:15" ht="13.5" customHeight="1">
      <c r="A40" s="15" t="s">
        <v>18</v>
      </c>
      <c r="B40" s="61">
        <v>45536</v>
      </c>
      <c r="C40" s="51">
        <v>105</v>
      </c>
      <c r="D40" s="61">
        <v>45658</v>
      </c>
      <c r="E40" s="61">
        <v>45687</v>
      </c>
      <c r="F40" s="114">
        <f t="shared" si="1"/>
        <v>30</v>
      </c>
      <c r="G40" s="60">
        <v>235</v>
      </c>
      <c r="H40" s="14">
        <v>1</v>
      </c>
      <c r="I40" s="40">
        <f t="shared" si="2"/>
        <v>235</v>
      </c>
      <c r="J40" s="39" t="s">
        <v>220</v>
      </c>
      <c r="K40" s="151"/>
      <c r="L40" s="33"/>
      <c r="O40" s="1">
        <f>COUNTIF('Sede Med Ok'!$C:$C,'Subúrbio Med OK'!C40) + COUNTIF('Barra Med OK'!$C:$C,'Subúrbio Med OK'!C40) + COUNTIF('Boca do Rio Med OK'!$C:$C,'Subúrbio Med OK'!C40) + COUNTIF('Brotas Med OK'!$C:$C,'Subúrbio Med OK'!C40) + COUNTIF('Cabula Med OK'!$C:$C,'Subúrbio Med OK'!C40) + COUNTIF('Cajazeiras Med OK'!$C:$C,'Subúrbio Med OK'!C40) + COUNTIF('CH Med OK'!$C:$C,'Subúrbio Med OK'!C40) + COUNTIF('Itapagipe Med OK'!$C:$C,'Subúrbio Med OK'!C40) + COUNTIF('Itapuã Med OK'!$C:$C,'Subúrbio Med OK'!C40) + COUNTIF('Liberdade Med OK'!$C:$C,'Subúrbio Med OK'!C40) + COUNTIF('Pau da Lima Med OK'!$C:$C,'Subúrbio Med OK'!C40) + COUNTIF('SCV Med OK'!$C:$C,'Subúrbio Med OK'!C40) + COUNTIF('DVIS Med OK'!$C:$C,'Subúrbio Med OK'!C40) + COUNTIF('CR Med OK'!$C:$C,'Subúrbio Med OK'!C40) + COUNTIF('CCZ Med OK'!$C:$C,'Subúrbio Med OK'!C40) + COUNTIF('DRCA Med OK'!$C:$C,'Subúrbio Med OK'!C40) + COUNTIF('SAMU Med OK'!$C:$C,'Subúrbio Med OK'!C40) + COUNTIF('ESPS Med OK'!$C:$C,'Subúrbio Med OK'!C40) + COUNTIF('LACEM Med OK'!$C:$C,'Subúrbio Med OK'!C40)</f>
        <v>0</v>
      </c>
    </row>
    <row r="41" spans="1:15" ht="13.5" customHeight="1">
      <c r="A41" s="15" t="s">
        <v>18</v>
      </c>
      <c r="B41" s="61">
        <v>45536</v>
      </c>
      <c r="C41" s="51">
        <v>68</v>
      </c>
      <c r="D41" s="61">
        <v>45658</v>
      </c>
      <c r="E41" s="61">
        <v>45687</v>
      </c>
      <c r="F41" s="114">
        <f t="shared" si="1"/>
        <v>30</v>
      </c>
      <c r="G41" s="60">
        <v>235</v>
      </c>
      <c r="H41" s="14">
        <v>1</v>
      </c>
      <c r="I41" s="40">
        <f t="shared" si="2"/>
        <v>235</v>
      </c>
      <c r="J41" s="39" t="s">
        <v>195</v>
      </c>
      <c r="K41" s="151"/>
      <c r="L41" s="33"/>
      <c r="O41" s="1">
        <f>COUNTIF('Sede Med Ok'!$C:$C,'Subúrbio Med OK'!C41) + COUNTIF('Barra Med OK'!$C:$C,'Subúrbio Med OK'!C41) + COUNTIF('Boca do Rio Med OK'!$C:$C,'Subúrbio Med OK'!C41) + COUNTIF('Brotas Med OK'!$C:$C,'Subúrbio Med OK'!C41) + COUNTIF('Cabula Med OK'!$C:$C,'Subúrbio Med OK'!C41) + COUNTIF('Cajazeiras Med OK'!$C:$C,'Subúrbio Med OK'!C41) + COUNTIF('CH Med OK'!$C:$C,'Subúrbio Med OK'!C41) + COUNTIF('Itapagipe Med OK'!$C:$C,'Subúrbio Med OK'!C41) + COUNTIF('Itapuã Med OK'!$C:$C,'Subúrbio Med OK'!C41) + COUNTIF('Liberdade Med OK'!$C:$C,'Subúrbio Med OK'!C41) + COUNTIF('Pau da Lima Med OK'!$C:$C,'Subúrbio Med OK'!C41) + COUNTIF('SCV Med OK'!$C:$C,'Subúrbio Med OK'!C41) + COUNTIF('DVIS Med OK'!$C:$C,'Subúrbio Med OK'!C41) + COUNTIF('CR Med OK'!$C:$C,'Subúrbio Med OK'!C41) + COUNTIF('CCZ Med OK'!$C:$C,'Subúrbio Med OK'!C41) + COUNTIF('DRCA Med OK'!$C:$C,'Subúrbio Med OK'!C41) + COUNTIF('SAMU Med OK'!$C:$C,'Subúrbio Med OK'!C41) + COUNTIF('ESPS Med OK'!$C:$C,'Subúrbio Med OK'!C41) + COUNTIF('LACEM Med OK'!$C:$C,'Subúrbio Med OK'!C41)</f>
        <v>0</v>
      </c>
    </row>
    <row r="42" spans="1:15" ht="13.5" customHeight="1">
      <c r="A42" s="15" t="s">
        <v>18</v>
      </c>
      <c r="B42" s="61">
        <v>45536</v>
      </c>
      <c r="C42" s="51">
        <v>61</v>
      </c>
      <c r="D42" s="61">
        <v>45658</v>
      </c>
      <c r="E42" s="61">
        <v>45687</v>
      </c>
      <c r="F42" s="114">
        <f t="shared" si="1"/>
        <v>30</v>
      </c>
      <c r="G42" s="60">
        <v>235</v>
      </c>
      <c r="H42" s="14">
        <v>1</v>
      </c>
      <c r="I42" s="40">
        <f t="shared" si="2"/>
        <v>235</v>
      </c>
      <c r="J42" s="39" t="s">
        <v>217</v>
      </c>
      <c r="K42" s="151"/>
      <c r="L42" s="33"/>
      <c r="O42" s="1">
        <f>COUNTIF('Sede Med Ok'!$C:$C,'Subúrbio Med OK'!C42) + COUNTIF('Barra Med OK'!$C:$C,'Subúrbio Med OK'!C42) + COUNTIF('Boca do Rio Med OK'!$C:$C,'Subúrbio Med OK'!C42) + COUNTIF('Brotas Med OK'!$C:$C,'Subúrbio Med OK'!C42) + COUNTIF('Cabula Med OK'!$C:$C,'Subúrbio Med OK'!C42) + COUNTIF('Cajazeiras Med OK'!$C:$C,'Subúrbio Med OK'!C42) + COUNTIF('CH Med OK'!$C:$C,'Subúrbio Med OK'!C42) + COUNTIF('Itapagipe Med OK'!$C:$C,'Subúrbio Med OK'!C42) + COUNTIF('Itapuã Med OK'!$C:$C,'Subúrbio Med OK'!C42) + COUNTIF('Liberdade Med OK'!$C:$C,'Subúrbio Med OK'!C42) + COUNTIF('Pau da Lima Med OK'!$C:$C,'Subúrbio Med OK'!C42) + COUNTIF('SCV Med OK'!$C:$C,'Subúrbio Med OK'!C42) + COUNTIF('DVIS Med OK'!$C:$C,'Subúrbio Med OK'!C42) + COUNTIF('CR Med OK'!$C:$C,'Subúrbio Med OK'!C42) + COUNTIF('CCZ Med OK'!$C:$C,'Subúrbio Med OK'!C42) + COUNTIF('DRCA Med OK'!$C:$C,'Subúrbio Med OK'!C42) + COUNTIF('SAMU Med OK'!$C:$C,'Subúrbio Med OK'!C42) + COUNTIF('ESPS Med OK'!$C:$C,'Subúrbio Med OK'!C42) + COUNTIF('LACEM Med OK'!$C:$C,'Subúrbio Med OK'!C42)</f>
        <v>0</v>
      </c>
    </row>
    <row r="43" spans="1:15" ht="13.5" customHeight="1">
      <c r="A43" s="15" t="s">
        <v>18</v>
      </c>
      <c r="B43" s="61">
        <v>45536</v>
      </c>
      <c r="C43" s="51">
        <v>62</v>
      </c>
      <c r="D43" s="61">
        <v>45658</v>
      </c>
      <c r="E43" s="61">
        <v>45687</v>
      </c>
      <c r="F43" s="114">
        <f t="shared" si="1"/>
        <v>30</v>
      </c>
      <c r="G43" s="60">
        <v>235</v>
      </c>
      <c r="H43" s="14">
        <v>1</v>
      </c>
      <c r="I43" s="40">
        <f t="shared" si="2"/>
        <v>235</v>
      </c>
      <c r="J43" s="39" t="s">
        <v>194</v>
      </c>
      <c r="K43" s="151"/>
      <c r="L43" s="33"/>
      <c r="O43" s="1">
        <f>COUNTIF('Sede Med Ok'!$C:$C,'Subúrbio Med OK'!C43) + COUNTIF('Barra Med OK'!$C:$C,'Subúrbio Med OK'!C43) + COUNTIF('Boca do Rio Med OK'!$C:$C,'Subúrbio Med OK'!C43) + COUNTIF('Brotas Med OK'!$C:$C,'Subúrbio Med OK'!C43) + COUNTIF('Cabula Med OK'!$C:$C,'Subúrbio Med OK'!C43) + COUNTIF('Cajazeiras Med OK'!$C:$C,'Subúrbio Med OK'!C43) + COUNTIF('CH Med OK'!$C:$C,'Subúrbio Med OK'!C43) + COUNTIF('Itapagipe Med OK'!$C:$C,'Subúrbio Med OK'!C43) + COUNTIF('Itapuã Med OK'!$C:$C,'Subúrbio Med OK'!C43) + COUNTIF('Liberdade Med OK'!$C:$C,'Subúrbio Med OK'!C43) + COUNTIF('Pau da Lima Med OK'!$C:$C,'Subúrbio Med OK'!C43) + COUNTIF('SCV Med OK'!$C:$C,'Subúrbio Med OK'!C43) + COUNTIF('DVIS Med OK'!$C:$C,'Subúrbio Med OK'!C43) + COUNTIF('CR Med OK'!$C:$C,'Subúrbio Med OK'!C43) + COUNTIF('CCZ Med OK'!$C:$C,'Subúrbio Med OK'!C43) + COUNTIF('DRCA Med OK'!$C:$C,'Subúrbio Med OK'!C43) + COUNTIF('SAMU Med OK'!$C:$C,'Subúrbio Med OK'!C43) + COUNTIF('ESPS Med OK'!$C:$C,'Subúrbio Med OK'!C43) + COUNTIF('LACEM Med OK'!$C:$C,'Subúrbio Med OK'!C43)</f>
        <v>0</v>
      </c>
    </row>
    <row r="44" spans="1:15" ht="13.5" customHeight="1">
      <c r="A44" s="15" t="s">
        <v>18</v>
      </c>
      <c r="B44" s="61">
        <v>45536</v>
      </c>
      <c r="C44" s="51">
        <v>72</v>
      </c>
      <c r="D44" s="61">
        <v>45658</v>
      </c>
      <c r="E44" s="61">
        <v>45687</v>
      </c>
      <c r="F44" s="114">
        <f t="shared" si="1"/>
        <v>30</v>
      </c>
      <c r="G44" s="60">
        <v>235</v>
      </c>
      <c r="H44" s="14">
        <v>1</v>
      </c>
      <c r="I44" s="40">
        <f t="shared" si="2"/>
        <v>235</v>
      </c>
      <c r="J44" s="39" t="s">
        <v>262</v>
      </c>
      <c r="K44" s="151"/>
      <c r="L44" s="33"/>
      <c r="O44" s="1">
        <f>COUNTIF('Sede Med Ok'!$C:$C,'Subúrbio Med OK'!C44) + COUNTIF('Barra Med OK'!$C:$C,'Subúrbio Med OK'!C44) + COUNTIF('Boca do Rio Med OK'!$C:$C,'Subúrbio Med OK'!C44) + COUNTIF('Brotas Med OK'!$C:$C,'Subúrbio Med OK'!C44) + COUNTIF('Cabula Med OK'!$C:$C,'Subúrbio Med OK'!C44) + COUNTIF('Cajazeiras Med OK'!$C:$C,'Subúrbio Med OK'!C44) + COUNTIF('CH Med OK'!$C:$C,'Subúrbio Med OK'!C44) + COUNTIF('Itapagipe Med OK'!$C:$C,'Subúrbio Med OK'!C44) + COUNTIF('Itapuã Med OK'!$C:$C,'Subúrbio Med OK'!C44) + COUNTIF('Liberdade Med OK'!$C:$C,'Subúrbio Med OK'!C44) + COUNTIF('Pau da Lima Med OK'!$C:$C,'Subúrbio Med OK'!C44) + COUNTIF('SCV Med OK'!$C:$C,'Subúrbio Med OK'!C44) + COUNTIF('DVIS Med OK'!$C:$C,'Subúrbio Med OK'!C44) + COUNTIF('CR Med OK'!$C:$C,'Subúrbio Med OK'!C44) + COUNTIF('CCZ Med OK'!$C:$C,'Subúrbio Med OK'!C44) + COUNTIF('DRCA Med OK'!$C:$C,'Subúrbio Med OK'!C44) + COUNTIF('SAMU Med OK'!$C:$C,'Subúrbio Med OK'!C44) + COUNTIF('ESPS Med OK'!$C:$C,'Subúrbio Med OK'!C44) + COUNTIF('LACEM Med OK'!$C:$C,'Subúrbio Med OK'!C44)</f>
        <v>0</v>
      </c>
    </row>
    <row r="45" spans="1:15" ht="13.5" customHeight="1">
      <c r="A45" s="15" t="s">
        <v>18</v>
      </c>
      <c r="B45" s="61">
        <v>45536</v>
      </c>
      <c r="C45" s="51">
        <v>73</v>
      </c>
      <c r="D45" s="61">
        <v>45658</v>
      </c>
      <c r="E45" s="61">
        <v>45687</v>
      </c>
      <c r="F45" s="114">
        <f t="shared" si="1"/>
        <v>30</v>
      </c>
      <c r="G45" s="60">
        <v>235</v>
      </c>
      <c r="H45" s="14">
        <v>1</v>
      </c>
      <c r="I45" s="40">
        <f t="shared" si="2"/>
        <v>235</v>
      </c>
      <c r="J45" s="39" t="s">
        <v>210</v>
      </c>
      <c r="K45" s="151"/>
      <c r="L45" s="33"/>
      <c r="O45" s="1">
        <f>COUNTIF('Sede Med Ok'!$C:$C,'Subúrbio Med OK'!C45) + COUNTIF('Barra Med OK'!$C:$C,'Subúrbio Med OK'!C45) + COUNTIF('Boca do Rio Med OK'!$C:$C,'Subúrbio Med OK'!C45) + COUNTIF('Brotas Med OK'!$C:$C,'Subúrbio Med OK'!C45) + COUNTIF('Cabula Med OK'!$C:$C,'Subúrbio Med OK'!C45) + COUNTIF('Cajazeiras Med OK'!$C:$C,'Subúrbio Med OK'!C45) + COUNTIF('CH Med OK'!$C:$C,'Subúrbio Med OK'!C45) + COUNTIF('Itapagipe Med OK'!$C:$C,'Subúrbio Med OK'!C45) + COUNTIF('Itapuã Med OK'!$C:$C,'Subúrbio Med OK'!C45) + COUNTIF('Liberdade Med OK'!$C:$C,'Subúrbio Med OK'!C45) + COUNTIF('Pau da Lima Med OK'!$C:$C,'Subúrbio Med OK'!C45) + COUNTIF('SCV Med OK'!$C:$C,'Subúrbio Med OK'!C45) + COUNTIF('DVIS Med OK'!$C:$C,'Subúrbio Med OK'!C45) + COUNTIF('CR Med OK'!$C:$C,'Subúrbio Med OK'!C45) + COUNTIF('CCZ Med OK'!$C:$C,'Subúrbio Med OK'!C45) + COUNTIF('DRCA Med OK'!$C:$C,'Subúrbio Med OK'!C45) + COUNTIF('SAMU Med OK'!$C:$C,'Subúrbio Med OK'!C45) + COUNTIF('ESPS Med OK'!$C:$C,'Subúrbio Med OK'!C45) + COUNTIF('LACEM Med OK'!$C:$C,'Subúrbio Med OK'!C45)</f>
        <v>0</v>
      </c>
    </row>
    <row r="46" spans="1:15" ht="13.5" customHeight="1">
      <c r="A46" s="15" t="s">
        <v>18</v>
      </c>
      <c r="B46" s="61">
        <v>45536</v>
      </c>
      <c r="C46" s="51">
        <v>79</v>
      </c>
      <c r="D46" s="61">
        <v>45658</v>
      </c>
      <c r="E46" s="61">
        <v>45687</v>
      </c>
      <c r="F46" s="114">
        <f t="shared" si="1"/>
        <v>30</v>
      </c>
      <c r="G46" s="60">
        <v>235</v>
      </c>
      <c r="H46" s="14">
        <v>1</v>
      </c>
      <c r="I46" s="40">
        <f t="shared" si="2"/>
        <v>235</v>
      </c>
      <c r="J46" s="39" t="s">
        <v>193</v>
      </c>
      <c r="K46" s="151"/>
      <c r="L46" s="33"/>
      <c r="O46" s="1">
        <f>COUNTIF('Sede Med Ok'!$C:$C,'Subúrbio Med OK'!C46) + COUNTIF('Barra Med OK'!$C:$C,'Subúrbio Med OK'!C46) + COUNTIF('Boca do Rio Med OK'!$C:$C,'Subúrbio Med OK'!C46) + COUNTIF('Brotas Med OK'!$C:$C,'Subúrbio Med OK'!C46) + COUNTIF('Cabula Med OK'!$C:$C,'Subúrbio Med OK'!C46) + COUNTIF('Cajazeiras Med OK'!$C:$C,'Subúrbio Med OK'!C46) + COUNTIF('CH Med OK'!$C:$C,'Subúrbio Med OK'!C46) + COUNTIF('Itapagipe Med OK'!$C:$C,'Subúrbio Med OK'!C46) + COUNTIF('Itapuã Med OK'!$C:$C,'Subúrbio Med OK'!C46) + COUNTIF('Liberdade Med OK'!$C:$C,'Subúrbio Med OK'!C46) + COUNTIF('Pau da Lima Med OK'!$C:$C,'Subúrbio Med OK'!C46) + COUNTIF('SCV Med OK'!$C:$C,'Subúrbio Med OK'!C46) + COUNTIF('DVIS Med OK'!$C:$C,'Subúrbio Med OK'!C46) + COUNTIF('CR Med OK'!$C:$C,'Subúrbio Med OK'!C46) + COUNTIF('CCZ Med OK'!$C:$C,'Subúrbio Med OK'!C46) + COUNTIF('DRCA Med OK'!$C:$C,'Subúrbio Med OK'!C46) + COUNTIF('SAMU Med OK'!$C:$C,'Subúrbio Med OK'!C46) + COUNTIF('ESPS Med OK'!$C:$C,'Subúrbio Med OK'!C46) + COUNTIF('LACEM Med OK'!$C:$C,'Subúrbio Med OK'!C46)</f>
        <v>0</v>
      </c>
    </row>
    <row r="47" spans="1:15" ht="13.5" customHeight="1">
      <c r="A47" s="15" t="s">
        <v>18</v>
      </c>
      <c r="B47" s="61">
        <v>45536</v>
      </c>
      <c r="C47" s="51">
        <v>64</v>
      </c>
      <c r="D47" s="61">
        <v>45658</v>
      </c>
      <c r="E47" s="61">
        <v>45687</v>
      </c>
      <c r="F47" s="114">
        <f t="shared" si="1"/>
        <v>30</v>
      </c>
      <c r="G47" s="60">
        <v>235</v>
      </c>
      <c r="H47" s="14">
        <v>1</v>
      </c>
      <c r="I47" s="40">
        <f t="shared" si="2"/>
        <v>235</v>
      </c>
      <c r="J47" s="39" t="s">
        <v>163</v>
      </c>
      <c r="K47" s="151"/>
      <c r="L47" s="33"/>
      <c r="O47" s="1">
        <f>COUNTIF('Sede Med Ok'!$C:$C,'Subúrbio Med OK'!C47) + COUNTIF('Barra Med OK'!$C:$C,'Subúrbio Med OK'!C47) + COUNTIF('Boca do Rio Med OK'!$C:$C,'Subúrbio Med OK'!C47) + COUNTIF('Brotas Med OK'!$C:$C,'Subúrbio Med OK'!C47) + COUNTIF('Cabula Med OK'!$C:$C,'Subúrbio Med OK'!C47) + COUNTIF('Cajazeiras Med OK'!$C:$C,'Subúrbio Med OK'!C47) + COUNTIF('CH Med OK'!$C:$C,'Subúrbio Med OK'!C47) + COUNTIF('Itapagipe Med OK'!$C:$C,'Subúrbio Med OK'!C47) + COUNTIF('Itapuã Med OK'!$C:$C,'Subúrbio Med OK'!C47) + COUNTIF('Liberdade Med OK'!$C:$C,'Subúrbio Med OK'!C47) + COUNTIF('Pau da Lima Med OK'!$C:$C,'Subúrbio Med OK'!C47) + COUNTIF('SCV Med OK'!$C:$C,'Subúrbio Med OK'!C47) + COUNTIF('DVIS Med OK'!$C:$C,'Subúrbio Med OK'!C47) + COUNTIF('CR Med OK'!$C:$C,'Subúrbio Med OK'!C47) + COUNTIF('CCZ Med OK'!$C:$C,'Subúrbio Med OK'!C47) + COUNTIF('DRCA Med OK'!$C:$C,'Subúrbio Med OK'!C47) + COUNTIF('SAMU Med OK'!$C:$C,'Subúrbio Med OK'!C47) + COUNTIF('ESPS Med OK'!$C:$C,'Subúrbio Med OK'!C47) + COUNTIF('LACEM Med OK'!$C:$C,'Subúrbio Med OK'!C47)</f>
        <v>0</v>
      </c>
    </row>
    <row r="48" spans="1:15" ht="13.5" customHeight="1">
      <c r="A48" s="15" t="s">
        <v>18</v>
      </c>
      <c r="B48" s="61">
        <v>45536</v>
      </c>
      <c r="C48" s="51">
        <v>65</v>
      </c>
      <c r="D48" s="61">
        <v>45658</v>
      </c>
      <c r="E48" s="61">
        <v>45687</v>
      </c>
      <c r="F48" s="114">
        <f t="shared" si="1"/>
        <v>30</v>
      </c>
      <c r="G48" s="60">
        <v>235</v>
      </c>
      <c r="H48" s="14">
        <v>1</v>
      </c>
      <c r="I48" s="40">
        <f t="shared" si="2"/>
        <v>235</v>
      </c>
      <c r="J48" s="39" t="s">
        <v>112</v>
      </c>
      <c r="K48" s="151"/>
      <c r="L48" s="33"/>
      <c r="O48" s="1">
        <f>COUNTIF('Sede Med Ok'!$C:$C,'Subúrbio Med OK'!C48) + COUNTIF('Barra Med OK'!$C:$C,'Subúrbio Med OK'!C48) + COUNTIF('Boca do Rio Med OK'!$C:$C,'Subúrbio Med OK'!C48) + COUNTIF('Brotas Med OK'!$C:$C,'Subúrbio Med OK'!C48) + COUNTIF('Cabula Med OK'!$C:$C,'Subúrbio Med OK'!C48) + COUNTIF('Cajazeiras Med OK'!$C:$C,'Subúrbio Med OK'!C48) + COUNTIF('CH Med OK'!$C:$C,'Subúrbio Med OK'!C48) + COUNTIF('Itapagipe Med OK'!$C:$C,'Subúrbio Med OK'!C48) + COUNTIF('Itapuã Med OK'!$C:$C,'Subúrbio Med OK'!C48) + COUNTIF('Liberdade Med OK'!$C:$C,'Subúrbio Med OK'!C48) + COUNTIF('Pau da Lima Med OK'!$C:$C,'Subúrbio Med OK'!C48) + COUNTIF('SCV Med OK'!$C:$C,'Subúrbio Med OK'!C48) + COUNTIF('DVIS Med OK'!$C:$C,'Subúrbio Med OK'!C48) + COUNTIF('CR Med OK'!$C:$C,'Subúrbio Med OK'!C48) + COUNTIF('CCZ Med OK'!$C:$C,'Subúrbio Med OK'!C48) + COUNTIF('DRCA Med OK'!$C:$C,'Subúrbio Med OK'!C48) + COUNTIF('SAMU Med OK'!$C:$C,'Subúrbio Med OK'!C48) + COUNTIF('ESPS Med OK'!$C:$C,'Subúrbio Med OK'!C48) + COUNTIF('LACEM Med OK'!$C:$C,'Subúrbio Med OK'!C48)</f>
        <v>0</v>
      </c>
    </row>
    <row r="49" spans="1:15" ht="13.5" customHeight="1">
      <c r="A49" s="15"/>
      <c r="B49" s="48"/>
      <c r="C49" s="202"/>
      <c r="D49" s="48"/>
      <c r="E49" s="48"/>
      <c r="F49" s="114"/>
      <c r="G49" s="113"/>
      <c r="H49" s="51"/>
      <c r="I49" s="178">
        <f t="shared" si="2"/>
        <v>0</v>
      </c>
      <c r="J49" s="288"/>
      <c r="K49" s="63"/>
      <c r="L49" s="33"/>
      <c r="O49" s="1">
        <f>COUNTIF('Sede Med Ok'!$C:$C,'Subúrbio Med OK'!C49) + COUNTIF('Barra Med OK'!$C:$C,'Subúrbio Med OK'!C49) + COUNTIF('Boca do Rio Med OK'!$C:$C,'Subúrbio Med OK'!C49) + COUNTIF('Brotas Med OK'!$C:$C,'Subúrbio Med OK'!C49) + COUNTIF('Cabula Med OK'!$C:$C,'Subúrbio Med OK'!C49) + COUNTIF('Cajazeiras Med OK'!$C:$C,'Subúrbio Med OK'!C49) + COUNTIF('CH Med OK'!$C:$C,'Subúrbio Med OK'!C49) + COUNTIF('Itapagipe Med OK'!$C:$C,'Subúrbio Med OK'!C49) + COUNTIF('Itapuã Med OK'!$C:$C,'Subúrbio Med OK'!C49) + COUNTIF('Liberdade Med OK'!$C:$C,'Subúrbio Med OK'!C49) + COUNTIF('Pau da Lima Med OK'!$C:$C,'Subúrbio Med OK'!C49) + COUNTIF('SCV Med OK'!$C:$C,'Subúrbio Med OK'!C49) + COUNTIF('DVIS Med OK'!$C:$C,'Subúrbio Med OK'!C49) + COUNTIF('CR Med OK'!$C:$C,'Subúrbio Med OK'!C49) + COUNTIF('CCZ Med OK'!$C:$C,'Subúrbio Med OK'!C49) + COUNTIF('DRCA Med OK'!$C:$C,'Subúrbio Med OK'!C49) + COUNTIF('SAMU Med OK'!$C:$C,'Subúrbio Med OK'!C49) + COUNTIF('ESPS Med OK'!$C:$C,'Subúrbio Med OK'!C49) + COUNTIF('LACEM Med OK'!$C:$C,'Subúrbio Med OK'!C49)</f>
        <v>0</v>
      </c>
    </row>
    <row r="50" spans="1:15" ht="13.5" customHeight="1">
      <c r="A50" s="38" t="s">
        <v>899</v>
      </c>
      <c r="B50" s="99"/>
      <c r="C50" s="98"/>
      <c r="D50" s="10"/>
      <c r="E50" s="10"/>
      <c r="F50" s="107"/>
      <c r="G50" s="10"/>
      <c r="H50" s="44">
        <f>SUM(H27:H49)</f>
        <v>22</v>
      </c>
      <c r="I50" s="27">
        <f>SUM(I27:I49)</f>
        <v>5170</v>
      </c>
      <c r="J50" s="35"/>
      <c r="K50" s="107"/>
      <c r="L50" s="33"/>
      <c r="O50" s="1">
        <f>COUNTIF('Sede Med Ok'!$C:$C,'Subúrbio Med OK'!C50) + COUNTIF('Barra Med OK'!$C:$C,'Subúrbio Med OK'!C50) + COUNTIF('Boca do Rio Med OK'!$C:$C,'Subúrbio Med OK'!C50) + COUNTIF('Brotas Med OK'!$C:$C,'Subúrbio Med OK'!C50) + COUNTIF('Cabula Med OK'!$C:$C,'Subúrbio Med OK'!C50) + COUNTIF('Cajazeiras Med OK'!$C:$C,'Subúrbio Med OK'!C50) + COUNTIF('CH Med OK'!$C:$C,'Subúrbio Med OK'!C50) + COUNTIF('Itapagipe Med OK'!$C:$C,'Subúrbio Med OK'!C50) + COUNTIF('Itapuã Med OK'!$C:$C,'Subúrbio Med OK'!C50) + COUNTIF('Liberdade Med OK'!$C:$C,'Subúrbio Med OK'!C50) + COUNTIF('Pau da Lima Med OK'!$C:$C,'Subúrbio Med OK'!C50) + COUNTIF('SCV Med OK'!$C:$C,'Subúrbio Med OK'!C50) + COUNTIF('DVIS Med OK'!$C:$C,'Subúrbio Med OK'!C50) + COUNTIF('CR Med OK'!$C:$C,'Subúrbio Med OK'!C50) + COUNTIF('CCZ Med OK'!$C:$C,'Subúrbio Med OK'!C50) + COUNTIF('DRCA Med OK'!$C:$C,'Subúrbio Med OK'!C50) + COUNTIF('SAMU Med OK'!$C:$C,'Subúrbio Med OK'!C50) + COUNTIF('ESPS Med OK'!$C:$C,'Subúrbio Med OK'!C50) + COUNTIF('LACEM Med OK'!$C:$C,'Subúrbio Med OK'!C50)</f>
        <v>0</v>
      </c>
    </row>
    <row r="51" spans="1:15" ht="13.5" customHeight="1">
      <c r="A51" s="29"/>
      <c r="B51" s="72"/>
      <c r="C51" s="71"/>
      <c r="D51" s="33"/>
      <c r="E51" s="33"/>
      <c r="F51" s="312"/>
      <c r="G51" s="176"/>
      <c r="H51" s="32"/>
      <c r="I51" s="175"/>
      <c r="J51" s="30"/>
      <c r="K51" s="70"/>
      <c r="L51" s="33"/>
      <c r="O51" s="1">
        <f>COUNTIF('Sede Med Ok'!$C:$C,'Subúrbio Med OK'!C51) + COUNTIF('Barra Med OK'!$C:$C,'Subúrbio Med OK'!C51) + COUNTIF('Boca do Rio Med OK'!$C:$C,'Subúrbio Med OK'!C51) + COUNTIF('Brotas Med OK'!$C:$C,'Subúrbio Med OK'!C51) + COUNTIF('Cabula Med OK'!$C:$C,'Subúrbio Med OK'!C51) + COUNTIF('Cajazeiras Med OK'!$C:$C,'Subúrbio Med OK'!C51) + COUNTIF('CH Med OK'!$C:$C,'Subúrbio Med OK'!C51) + COUNTIF('Itapagipe Med OK'!$C:$C,'Subúrbio Med OK'!C51) + COUNTIF('Itapuã Med OK'!$C:$C,'Subúrbio Med OK'!C51) + COUNTIF('Liberdade Med OK'!$C:$C,'Subúrbio Med OK'!C51) + COUNTIF('Pau da Lima Med OK'!$C:$C,'Subúrbio Med OK'!C51) + COUNTIF('SCV Med OK'!$C:$C,'Subúrbio Med OK'!C51) + COUNTIF('DVIS Med OK'!$C:$C,'Subúrbio Med OK'!C51) + COUNTIF('CR Med OK'!$C:$C,'Subúrbio Med OK'!C51) + COUNTIF('CCZ Med OK'!$C:$C,'Subúrbio Med OK'!C51) + COUNTIF('DRCA Med OK'!$C:$C,'Subúrbio Med OK'!C51) + COUNTIF('SAMU Med OK'!$C:$C,'Subúrbio Med OK'!C51) + COUNTIF('ESPS Med OK'!$C:$C,'Subúrbio Med OK'!C51) + COUNTIF('LACEM Med OK'!$C:$C,'Subúrbio Med OK'!C51)</f>
        <v>0</v>
      </c>
    </row>
    <row r="52" spans="1:15" ht="13.5" customHeight="1">
      <c r="A52" s="15" t="s">
        <v>22</v>
      </c>
      <c r="B52" s="61">
        <v>45519</v>
      </c>
      <c r="C52" s="14">
        <v>15020</v>
      </c>
      <c r="D52" s="61">
        <v>45658</v>
      </c>
      <c r="E52" s="61">
        <v>45687</v>
      </c>
      <c r="F52" s="42">
        <f t="shared" ref="F52:F62" si="3">(E52-D52)+1</f>
        <v>30</v>
      </c>
      <c r="G52" s="60">
        <v>210</v>
      </c>
      <c r="H52" s="14">
        <v>1</v>
      </c>
      <c r="I52" s="178">
        <f t="shared" ref="I52:I63" si="4">G52/30*H52*F52</f>
        <v>210</v>
      </c>
      <c r="J52" s="67" t="s">
        <v>569</v>
      </c>
      <c r="K52" s="63">
        <v>67105</v>
      </c>
      <c r="L52" s="33"/>
      <c r="O52" s="1">
        <f>COUNTIF('Sede Med Ok'!$C:$C,'Subúrbio Med OK'!C52) + COUNTIF('Barra Med OK'!$C:$C,'Subúrbio Med OK'!C52) + COUNTIF('Boca do Rio Med OK'!$C:$C,'Subúrbio Med OK'!C52) + COUNTIF('Brotas Med OK'!$C:$C,'Subúrbio Med OK'!C52) + COUNTIF('Cabula Med OK'!$C:$C,'Subúrbio Med OK'!C52) + COUNTIF('Cajazeiras Med OK'!$C:$C,'Subúrbio Med OK'!C52) + COUNTIF('CH Med OK'!$C:$C,'Subúrbio Med OK'!C52) + COUNTIF('Itapagipe Med OK'!$C:$C,'Subúrbio Med OK'!C52) + COUNTIF('Itapuã Med OK'!$C:$C,'Subúrbio Med OK'!C52) + COUNTIF('Liberdade Med OK'!$C:$C,'Subúrbio Med OK'!C52) + COUNTIF('Pau da Lima Med OK'!$C:$C,'Subúrbio Med OK'!C52) + COUNTIF('SCV Med OK'!$C:$C,'Subúrbio Med OK'!C52) + COUNTIF('DVIS Med OK'!$C:$C,'Subúrbio Med OK'!C52) + COUNTIF('CR Med OK'!$C:$C,'Subúrbio Med OK'!C52) + COUNTIF('CCZ Med OK'!$C:$C,'Subúrbio Med OK'!C52) + COUNTIF('DRCA Med OK'!$C:$C,'Subúrbio Med OK'!C52) + COUNTIF('SAMU Med OK'!$C:$C,'Subúrbio Med OK'!C52) + COUNTIF('ESPS Med OK'!$C:$C,'Subúrbio Med OK'!C52) + COUNTIF('LACEM Med OK'!$C:$C,'Subúrbio Med OK'!C52)</f>
        <v>0</v>
      </c>
    </row>
    <row r="53" spans="1:15" ht="13.5" customHeight="1">
      <c r="A53" s="15" t="s">
        <v>22</v>
      </c>
      <c r="B53" s="61">
        <v>45519</v>
      </c>
      <c r="C53" s="14">
        <v>15021</v>
      </c>
      <c r="D53" s="61">
        <v>45658</v>
      </c>
      <c r="E53" s="61">
        <v>45687</v>
      </c>
      <c r="F53" s="42">
        <f t="shared" si="3"/>
        <v>30</v>
      </c>
      <c r="G53" s="60">
        <v>210</v>
      </c>
      <c r="H53" s="14">
        <v>1</v>
      </c>
      <c r="I53" s="178">
        <f t="shared" si="4"/>
        <v>210</v>
      </c>
      <c r="J53" s="67" t="s">
        <v>228</v>
      </c>
      <c r="K53" s="63">
        <v>67105</v>
      </c>
      <c r="L53" s="33"/>
      <c r="O53" s="1">
        <f>COUNTIF('Sede Med Ok'!$C:$C,'Subúrbio Med OK'!C53) + COUNTIF('Barra Med OK'!$C:$C,'Subúrbio Med OK'!C53) + COUNTIF('Boca do Rio Med OK'!$C:$C,'Subúrbio Med OK'!C53) + COUNTIF('Brotas Med OK'!$C:$C,'Subúrbio Med OK'!C53) + COUNTIF('Cabula Med OK'!$C:$C,'Subúrbio Med OK'!C53) + COUNTIF('Cajazeiras Med OK'!$C:$C,'Subúrbio Med OK'!C53) + COUNTIF('CH Med OK'!$C:$C,'Subúrbio Med OK'!C53) + COUNTIF('Itapagipe Med OK'!$C:$C,'Subúrbio Med OK'!C53) + COUNTIF('Itapuã Med OK'!$C:$C,'Subúrbio Med OK'!C53) + COUNTIF('Liberdade Med OK'!$C:$C,'Subúrbio Med OK'!C53) + COUNTIF('Pau da Lima Med OK'!$C:$C,'Subúrbio Med OK'!C53) + COUNTIF('SCV Med OK'!$C:$C,'Subúrbio Med OK'!C53) + COUNTIF('DVIS Med OK'!$C:$C,'Subúrbio Med OK'!C53) + COUNTIF('CR Med OK'!$C:$C,'Subúrbio Med OK'!C53) + COUNTIF('CCZ Med OK'!$C:$C,'Subúrbio Med OK'!C53) + COUNTIF('DRCA Med OK'!$C:$C,'Subúrbio Med OK'!C53) + COUNTIF('SAMU Med OK'!$C:$C,'Subúrbio Med OK'!C53) + COUNTIF('ESPS Med OK'!$C:$C,'Subúrbio Med OK'!C53) + COUNTIF('LACEM Med OK'!$C:$C,'Subúrbio Med OK'!C53)</f>
        <v>0</v>
      </c>
    </row>
    <row r="54" spans="1:15" ht="13.5" customHeight="1">
      <c r="A54" s="15" t="s">
        <v>22</v>
      </c>
      <c r="B54" s="61">
        <v>45519</v>
      </c>
      <c r="C54" s="265">
        <v>15022</v>
      </c>
      <c r="D54" s="61">
        <v>45658</v>
      </c>
      <c r="E54" s="61">
        <v>45687</v>
      </c>
      <c r="F54" s="42">
        <f t="shared" si="3"/>
        <v>30</v>
      </c>
      <c r="G54" s="60">
        <v>210</v>
      </c>
      <c r="H54" s="14">
        <v>1</v>
      </c>
      <c r="I54" s="178">
        <f t="shared" si="4"/>
        <v>210</v>
      </c>
      <c r="J54" s="67" t="s">
        <v>873</v>
      </c>
      <c r="K54" s="63">
        <v>67105</v>
      </c>
      <c r="L54" s="33"/>
      <c r="O54" s="1">
        <f>COUNTIF('Sede Med Ok'!$C:$C,'Subúrbio Med OK'!C54) + COUNTIF('Barra Med OK'!$C:$C,'Subúrbio Med OK'!C54) + COUNTIF('Boca do Rio Med OK'!$C:$C,'Subúrbio Med OK'!C54) + COUNTIF('Brotas Med OK'!$C:$C,'Subúrbio Med OK'!C54) + COUNTIF('Cabula Med OK'!$C:$C,'Subúrbio Med OK'!C54) + COUNTIF('Cajazeiras Med OK'!$C:$C,'Subúrbio Med OK'!C54) + COUNTIF('CH Med OK'!$C:$C,'Subúrbio Med OK'!C54) + COUNTIF('Itapagipe Med OK'!$C:$C,'Subúrbio Med OK'!C54) + COUNTIF('Itapuã Med OK'!$C:$C,'Subúrbio Med OK'!C54) + COUNTIF('Liberdade Med OK'!$C:$C,'Subúrbio Med OK'!C54) + COUNTIF('Pau da Lima Med OK'!$C:$C,'Subúrbio Med OK'!C54) + COUNTIF('SCV Med OK'!$C:$C,'Subúrbio Med OK'!C54) + COUNTIF('DVIS Med OK'!$C:$C,'Subúrbio Med OK'!C54) + COUNTIF('CR Med OK'!$C:$C,'Subúrbio Med OK'!C54) + COUNTIF('CCZ Med OK'!$C:$C,'Subúrbio Med OK'!C54) + COUNTIF('DRCA Med OK'!$C:$C,'Subúrbio Med OK'!C54) + COUNTIF('SAMU Med OK'!$C:$C,'Subúrbio Med OK'!C54) + COUNTIF('ESPS Med OK'!$C:$C,'Subúrbio Med OK'!C54) + COUNTIF('LACEM Med OK'!$C:$C,'Subúrbio Med OK'!C54)</f>
        <v>0</v>
      </c>
    </row>
    <row r="55" spans="1:15" ht="13.5" customHeight="1">
      <c r="A55" s="15" t="s">
        <v>22</v>
      </c>
      <c r="B55" s="61">
        <v>45519</v>
      </c>
      <c r="C55" s="265">
        <v>15023</v>
      </c>
      <c r="D55" s="61">
        <v>45658</v>
      </c>
      <c r="E55" s="61">
        <v>45687</v>
      </c>
      <c r="F55" s="42">
        <f t="shared" si="3"/>
        <v>30</v>
      </c>
      <c r="G55" s="60">
        <v>210</v>
      </c>
      <c r="H55" s="14">
        <v>1</v>
      </c>
      <c r="I55" s="178">
        <f t="shared" si="4"/>
        <v>210</v>
      </c>
      <c r="J55" s="67" t="s">
        <v>229</v>
      </c>
      <c r="K55" s="63">
        <v>67105</v>
      </c>
      <c r="L55" s="33"/>
      <c r="O55" s="1">
        <f>COUNTIF('Sede Med Ok'!$C:$C,'Subúrbio Med OK'!C55) + COUNTIF('Barra Med OK'!$C:$C,'Subúrbio Med OK'!C55) + COUNTIF('Boca do Rio Med OK'!$C:$C,'Subúrbio Med OK'!C55) + COUNTIF('Brotas Med OK'!$C:$C,'Subúrbio Med OK'!C55) + COUNTIF('Cabula Med OK'!$C:$C,'Subúrbio Med OK'!C55) + COUNTIF('Cajazeiras Med OK'!$C:$C,'Subúrbio Med OK'!C55) + COUNTIF('CH Med OK'!$C:$C,'Subúrbio Med OK'!C55) + COUNTIF('Itapagipe Med OK'!$C:$C,'Subúrbio Med OK'!C55) + COUNTIF('Itapuã Med OK'!$C:$C,'Subúrbio Med OK'!C55) + COUNTIF('Liberdade Med OK'!$C:$C,'Subúrbio Med OK'!C55) + COUNTIF('Pau da Lima Med OK'!$C:$C,'Subúrbio Med OK'!C55) + COUNTIF('SCV Med OK'!$C:$C,'Subúrbio Med OK'!C55) + COUNTIF('DVIS Med OK'!$C:$C,'Subúrbio Med OK'!C55) + COUNTIF('CR Med OK'!$C:$C,'Subúrbio Med OK'!C55) + COUNTIF('CCZ Med OK'!$C:$C,'Subúrbio Med OK'!C55) + COUNTIF('DRCA Med OK'!$C:$C,'Subúrbio Med OK'!C55) + COUNTIF('SAMU Med OK'!$C:$C,'Subúrbio Med OK'!C55) + COUNTIF('ESPS Med OK'!$C:$C,'Subúrbio Med OK'!C55) + COUNTIF('LACEM Med OK'!$C:$C,'Subúrbio Med OK'!C55)</f>
        <v>0</v>
      </c>
    </row>
    <row r="56" spans="1:15" ht="13.5" customHeight="1">
      <c r="A56" s="15" t="s">
        <v>22</v>
      </c>
      <c r="B56" s="61">
        <v>45519</v>
      </c>
      <c r="C56" s="265">
        <v>15024</v>
      </c>
      <c r="D56" s="61">
        <v>45658</v>
      </c>
      <c r="E56" s="61">
        <v>45687</v>
      </c>
      <c r="F56" s="42">
        <f t="shared" si="3"/>
        <v>30</v>
      </c>
      <c r="G56" s="60">
        <v>210</v>
      </c>
      <c r="H56" s="14">
        <v>1</v>
      </c>
      <c r="I56" s="178">
        <f t="shared" si="4"/>
        <v>210</v>
      </c>
      <c r="J56" s="67" t="s">
        <v>221</v>
      </c>
      <c r="K56" s="63">
        <v>67105</v>
      </c>
      <c r="L56" s="33"/>
      <c r="O56" s="1">
        <f>COUNTIF('Sede Med Ok'!$C:$C,'Subúrbio Med OK'!C56) + COUNTIF('Barra Med OK'!$C:$C,'Subúrbio Med OK'!C56) + COUNTIF('Boca do Rio Med OK'!$C:$C,'Subúrbio Med OK'!C56) + COUNTIF('Brotas Med OK'!$C:$C,'Subúrbio Med OK'!C56) + COUNTIF('Cabula Med OK'!$C:$C,'Subúrbio Med OK'!C56) + COUNTIF('Cajazeiras Med OK'!$C:$C,'Subúrbio Med OK'!C56) + COUNTIF('CH Med OK'!$C:$C,'Subúrbio Med OK'!C56) + COUNTIF('Itapagipe Med OK'!$C:$C,'Subúrbio Med OK'!C56) + COUNTIF('Itapuã Med OK'!$C:$C,'Subúrbio Med OK'!C56) + COUNTIF('Liberdade Med OK'!$C:$C,'Subúrbio Med OK'!C56) + COUNTIF('Pau da Lima Med OK'!$C:$C,'Subúrbio Med OK'!C56) + COUNTIF('SCV Med OK'!$C:$C,'Subúrbio Med OK'!C56) + COUNTIF('DVIS Med OK'!$C:$C,'Subúrbio Med OK'!C56) + COUNTIF('CR Med OK'!$C:$C,'Subúrbio Med OK'!C56) + COUNTIF('CCZ Med OK'!$C:$C,'Subúrbio Med OK'!C56) + COUNTIF('DRCA Med OK'!$C:$C,'Subúrbio Med OK'!C56) + COUNTIF('SAMU Med OK'!$C:$C,'Subúrbio Med OK'!C56) + COUNTIF('ESPS Med OK'!$C:$C,'Subúrbio Med OK'!C56) + COUNTIF('LACEM Med OK'!$C:$C,'Subúrbio Med OK'!C56)</f>
        <v>0</v>
      </c>
    </row>
    <row r="57" spans="1:15" ht="13.5" customHeight="1">
      <c r="A57" s="15" t="s">
        <v>22</v>
      </c>
      <c r="B57" s="61">
        <v>45519</v>
      </c>
      <c r="C57" s="265">
        <v>15025</v>
      </c>
      <c r="D57" s="61">
        <v>45658</v>
      </c>
      <c r="E57" s="61">
        <v>45687</v>
      </c>
      <c r="F57" s="42">
        <f t="shared" si="3"/>
        <v>30</v>
      </c>
      <c r="G57" s="60">
        <v>210</v>
      </c>
      <c r="H57" s="14">
        <v>1</v>
      </c>
      <c r="I57" s="178">
        <f t="shared" si="4"/>
        <v>210</v>
      </c>
      <c r="J57" s="67" t="s">
        <v>898</v>
      </c>
      <c r="K57" s="63">
        <v>67105</v>
      </c>
      <c r="L57" s="33"/>
      <c r="O57" s="1">
        <f>COUNTIF('Sede Med Ok'!$C:$C,'Subúrbio Med OK'!C57) + COUNTIF('Barra Med OK'!$C:$C,'Subúrbio Med OK'!C57) + COUNTIF('Boca do Rio Med OK'!$C:$C,'Subúrbio Med OK'!C57) + COUNTIF('Brotas Med OK'!$C:$C,'Subúrbio Med OK'!C57) + COUNTIF('Cabula Med OK'!$C:$C,'Subúrbio Med OK'!C57) + COUNTIF('Cajazeiras Med OK'!$C:$C,'Subúrbio Med OK'!C57) + COUNTIF('CH Med OK'!$C:$C,'Subúrbio Med OK'!C57) + COUNTIF('Itapagipe Med OK'!$C:$C,'Subúrbio Med OK'!C57) + COUNTIF('Itapuã Med OK'!$C:$C,'Subúrbio Med OK'!C57) + COUNTIF('Liberdade Med OK'!$C:$C,'Subúrbio Med OK'!C57) + COUNTIF('Pau da Lima Med OK'!$C:$C,'Subúrbio Med OK'!C57) + COUNTIF('SCV Med OK'!$C:$C,'Subúrbio Med OK'!C57) + COUNTIF('DVIS Med OK'!$C:$C,'Subúrbio Med OK'!C57) + COUNTIF('CR Med OK'!$C:$C,'Subúrbio Med OK'!C57) + COUNTIF('CCZ Med OK'!$C:$C,'Subúrbio Med OK'!C57) + COUNTIF('DRCA Med OK'!$C:$C,'Subúrbio Med OK'!C57) + COUNTIF('SAMU Med OK'!$C:$C,'Subúrbio Med OK'!C57) + COUNTIF('ESPS Med OK'!$C:$C,'Subúrbio Med OK'!C57) + COUNTIF('LACEM Med OK'!$C:$C,'Subúrbio Med OK'!C57)</f>
        <v>0</v>
      </c>
    </row>
    <row r="58" spans="1:15" ht="13.5" customHeight="1">
      <c r="A58" s="15" t="s">
        <v>22</v>
      </c>
      <c r="B58" s="61">
        <v>45519</v>
      </c>
      <c r="C58" s="265">
        <v>145026</v>
      </c>
      <c r="D58" s="61">
        <v>45658</v>
      </c>
      <c r="E58" s="61">
        <v>45687</v>
      </c>
      <c r="F58" s="42">
        <f t="shared" si="3"/>
        <v>30</v>
      </c>
      <c r="G58" s="60">
        <v>210</v>
      </c>
      <c r="H58" s="14">
        <v>1</v>
      </c>
      <c r="I58" s="178">
        <f t="shared" si="4"/>
        <v>210</v>
      </c>
      <c r="J58" s="67" t="s">
        <v>897</v>
      </c>
      <c r="K58" s="63">
        <v>67105</v>
      </c>
      <c r="L58" s="33"/>
      <c r="O58" s="1">
        <f>COUNTIF('Sede Med Ok'!$C:$C,'Subúrbio Med OK'!C58) + COUNTIF('Barra Med OK'!$C:$C,'Subúrbio Med OK'!C58) + COUNTIF('Boca do Rio Med OK'!$C:$C,'Subúrbio Med OK'!C58) + COUNTIF('Brotas Med OK'!$C:$C,'Subúrbio Med OK'!C58) + COUNTIF('Cabula Med OK'!$C:$C,'Subúrbio Med OK'!C58) + COUNTIF('Cajazeiras Med OK'!$C:$C,'Subúrbio Med OK'!C58) + COUNTIF('CH Med OK'!$C:$C,'Subúrbio Med OK'!C58) + COUNTIF('Itapagipe Med OK'!$C:$C,'Subúrbio Med OK'!C58) + COUNTIF('Itapuã Med OK'!$C:$C,'Subúrbio Med OK'!C58) + COUNTIF('Liberdade Med OK'!$C:$C,'Subúrbio Med OK'!C58) + COUNTIF('Pau da Lima Med OK'!$C:$C,'Subúrbio Med OK'!C58) + COUNTIF('SCV Med OK'!$C:$C,'Subúrbio Med OK'!C58) + COUNTIF('DVIS Med OK'!$C:$C,'Subúrbio Med OK'!C58) + COUNTIF('CR Med OK'!$C:$C,'Subúrbio Med OK'!C58) + COUNTIF('CCZ Med OK'!$C:$C,'Subúrbio Med OK'!C58) + COUNTIF('DRCA Med OK'!$C:$C,'Subúrbio Med OK'!C58) + COUNTIF('SAMU Med OK'!$C:$C,'Subúrbio Med OK'!C58) + COUNTIF('ESPS Med OK'!$C:$C,'Subúrbio Med OK'!C58) + COUNTIF('LACEM Med OK'!$C:$C,'Subúrbio Med OK'!C58)</f>
        <v>0</v>
      </c>
    </row>
    <row r="59" spans="1:15" ht="13.5" customHeight="1">
      <c r="A59" s="15" t="s">
        <v>22</v>
      </c>
      <c r="B59" s="61">
        <v>45519</v>
      </c>
      <c r="C59" s="265">
        <v>14227</v>
      </c>
      <c r="D59" s="61">
        <v>45658</v>
      </c>
      <c r="E59" s="61">
        <v>45687</v>
      </c>
      <c r="F59" s="42">
        <f t="shared" si="3"/>
        <v>30</v>
      </c>
      <c r="G59" s="113">
        <v>210</v>
      </c>
      <c r="H59" s="51">
        <v>1</v>
      </c>
      <c r="I59" s="178">
        <f t="shared" si="4"/>
        <v>210</v>
      </c>
      <c r="J59" s="67" t="s">
        <v>149</v>
      </c>
      <c r="K59" s="63">
        <v>67105</v>
      </c>
      <c r="L59" s="33"/>
      <c r="N59" s="182"/>
      <c r="O59" s="1">
        <f>COUNTIF('Sede Med Ok'!$C:$C,'Subúrbio Med OK'!C59) + COUNTIF('Barra Med OK'!$C:$C,'Subúrbio Med OK'!C59) + COUNTIF('Boca do Rio Med OK'!$C:$C,'Subúrbio Med OK'!C59) + COUNTIF('Brotas Med OK'!$C:$C,'Subúrbio Med OK'!C59) + COUNTIF('Cabula Med OK'!$C:$C,'Subúrbio Med OK'!C59) + COUNTIF('Cajazeiras Med OK'!$C:$C,'Subúrbio Med OK'!C59) + COUNTIF('CH Med OK'!$C:$C,'Subúrbio Med OK'!C59) + COUNTIF('Itapagipe Med OK'!$C:$C,'Subúrbio Med OK'!C59) + COUNTIF('Itapuã Med OK'!$C:$C,'Subúrbio Med OK'!C59) + COUNTIF('Liberdade Med OK'!$C:$C,'Subúrbio Med OK'!C59) + COUNTIF('Pau da Lima Med OK'!$C:$C,'Subúrbio Med OK'!C59) + COUNTIF('SCV Med OK'!$C:$C,'Subúrbio Med OK'!C59) + COUNTIF('DVIS Med OK'!$C:$C,'Subúrbio Med OK'!C59) + COUNTIF('CR Med OK'!$C:$C,'Subúrbio Med OK'!C59) + COUNTIF('CCZ Med OK'!$C:$C,'Subúrbio Med OK'!C59) + COUNTIF('DRCA Med OK'!$C:$C,'Subúrbio Med OK'!C59) + COUNTIF('SAMU Med OK'!$C:$C,'Subúrbio Med OK'!C59) + COUNTIF('ESPS Med OK'!$C:$C,'Subúrbio Med OK'!C59) + COUNTIF('LACEM Med OK'!$C:$C,'Subúrbio Med OK'!C59)</f>
        <v>0</v>
      </c>
    </row>
    <row r="60" spans="1:15" ht="13.5" customHeight="1">
      <c r="A60" s="15" t="s">
        <v>18</v>
      </c>
      <c r="B60" s="61">
        <v>45604</v>
      </c>
      <c r="C60" s="265">
        <v>14215</v>
      </c>
      <c r="D60" s="61">
        <v>45658</v>
      </c>
      <c r="E60" s="61">
        <v>45687</v>
      </c>
      <c r="F60" s="42">
        <f t="shared" si="3"/>
        <v>30</v>
      </c>
      <c r="G60" s="113">
        <v>235</v>
      </c>
      <c r="H60" s="51">
        <v>1</v>
      </c>
      <c r="I60" s="40">
        <f t="shared" si="4"/>
        <v>235</v>
      </c>
      <c r="J60" s="67" t="s">
        <v>216</v>
      </c>
      <c r="K60" s="63">
        <v>71216</v>
      </c>
      <c r="L60" s="33" t="s">
        <v>1109</v>
      </c>
      <c r="N60" s="182"/>
      <c r="O60" s="1">
        <f>COUNTIF('Sede Med Ok'!$C:$C,'Subúrbio Med OK'!C60) + COUNTIF('Barra Med OK'!$C:$C,'Subúrbio Med OK'!C60) + COUNTIF('Boca do Rio Med OK'!$C:$C,'Subúrbio Med OK'!C60) + COUNTIF('Brotas Med OK'!$C:$C,'Subúrbio Med OK'!C60) + COUNTIF('Cabula Med OK'!$C:$C,'Subúrbio Med OK'!C60) + COUNTIF('Cajazeiras Med OK'!$C:$C,'Subúrbio Med OK'!C60) + COUNTIF('CH Med OK'!$C:$C,'Subúrbio Med OK'!C60) + COUNTIF('Itapagipe Med OK'!$C:$C,'Subúrbio Med OK'!C60) + COUNTIF('Itapuã Med OK'!$C:$C,'Subúrbio Med OK'!C60) + COUNTIF('Liberdade Med OK'!$C:$C,'Subúrbio Med OK'!C60) + COUNTIF('Pau da Lima Med OK'!$C:$C,'Subúrbio Med OK'!C60) + COUNTIF('SCV Med OK'!$C:$C,'Subúrbio Med OK'!C60) + COUNTIF('DVIS Med OK'!$C:$C,'Subúrbio Med OK'!C60) + COUNTIF('CR Med OK'!$C:$C,'Subúrbio Med OK'!C60) + COUNTIF('CCZ Med OK'!$C:$C,'Subúrbio Med OK'!C60) + COUNTIF('DRCA Med OK'!$C:$C,'Subúrbio Med OK'!C60) + COUNTIF('SAMU Med OK'!$C:$C,'Subúrbio Med OK'!C60) + COUNTIF('ESPS Med OK'!$C:$C,'Subúrbio Med OK'!C60) + COUNTIF('LACEM Med OK'!$C:$C,'Subúrbio Med OK'!C60)</f>
        <v>0</v>
      </c>
    </row>
    <row r="61" spans="1:15" ht="13.5" customHeight="1">
      <c r="A61" s="15" t="s">
        <v>18</v>
      </c>
      <c r="B61" s="61">
        <v>45536</v>
      </c>
      <c r="C61" s="122">
        <v>11392</v>
      </c>
      <c r="D61" s="61">
        <v>45658</v>
      </c>
      <c r="E61" s="61">
        <v>45687</v>
      </c>
      <c r="F61" s="114">
        <f t="shared" si="3"/>
        <v>30</v>
      </c>
      <c r="G61" s="60">
        <v>235</v>
      </c>
      <c r="H61" s="14">
        <v>1</v>
      </c>
      <c r="I61" s="40">
        <f t="shared" si="4"/>
        <v>235</v>
      </c>
      <c r="J61" s="53" t="s">
        <v>896</v>
      </c>
      <c r="K61" s="63"/>
      <c r="L61" s="33"/>
      <c r="O61" s="1">
        <f>COUNTIF('Sede Med Ok'!$C:$C,'Subúrbio Med OK'!C61) + COUNTIF('Barra Med OK'!$C:$C,'Subúrbio Med OK'!C61) + COUNTIF('Boca do Rio Med OK'!$C:$C,'Subúrbio Med OK'!C61) + COUNTIF('Brotas Med OK'!$C:$C,'Subúrbio Med OK'!C61) + COUNTIF('Cabula Med OK'!$C:$C,'Subúrbio Med OK'!C61) + COUNTIF('Cajazeiras Med OK'!$C:$C,'Subúrbio Med OK'!C61) + COUNTIF('CH Med OK'!$C:$C,'Subúrbio Med OK'!C61) + COUNTIF('Itapagipe Med OK'!$C:$C,'Subúrbio Med OK'!C61) + COUNTIF('Itapuã Med OK'!$C:$C,'Subúrbio Med OK'!C61) + COUNTIF('Liberdade Med OK'!$C:$C,'Subúrbio Med OK'!C61) + COUNTIF('Pau da Lima Med OK'!$C:$C,'Subúrbio Med OK'!C61) + COUNTIF('SCV Med OK'!$C:$C,'Subúrbio Med OK'!C61) + COUNTIF('DVIS Med OK'!$C:$C,'Subúrbio Med OK'!C61) + COUNTIF('CR Med OK'!$C:$C,'Subúrbio Med OK'!C61) + COUNTIF('CCZ Med OK'!$C:$C,'Subúrbio Med OK'!C61) + COUNTIF('DRCA Med OK'!$C:$C,'Subúrbio Med OK'!C61) + COUNTIF('SAMU Med OK'!$C:$C,'Subúrbio Med OK'!C61) + COUNTIF('ESPS Med OK'!$C:$C,'Subúrbio Med OK'!C61) + COUNTIF('LACEM Med OK'!$C:$C,'Subúrbio Med OK'!C61)</f>
        <v>0</v>
      </c>
    </row>
    <row r="62" spans="1:15" ht="13.5" customHeight="1">
      <c r="A62" s="15" t="s">
        <v>18</v>
      </c>
      <c r="B62" s="61">
        <v>45536</v>
      </c>
      <c r="C62" s="122">
        <v>12541</v>
      </c>
      <c r="D62" s="61">
        <v>45658</v>
      </c>
      <c r="E62" s="61">
        <v>45687</v>
      </c>
      <c r="F62" s="114">
        <f t="shared" si="3"/>
        <v>30</v>
      </c>
      <c r="G62" s="60">
        <v>235</v>
      </c>
      <c r="H62" s="14">
        <v>1</v>
      </c>
      <c r="I62" s="40">
        <f t="shared" si="4"/>
        <v>235</v>
      </c>
      <c r="J62" s="52" t="s">
        <v>895</v>
      </c>
      <c r="K62" s="63"/>
      <c r="L62" s="33"/>
      <c r="O62" s="1">
        <f>COUNTIF('Sede Med Ok'!$C:$C,'Subúrbio Med OK'!C62) + COUNTIF('Barra Med OK'!$C:$C,'Subúrbio Med OK'!C62) + COUNTIF('Boca do Rio Med OK'!$C:$C,'Subúrbio Med OK'!C62) + COUNTIF('Brotas Med OK'!$C:$C,'Subúrbio Med OK'!C62) + COUNTIF('Cabula Med OK'!$C:$C,'Subúrbio Med OK'!C62) + COUNTIF('Cajazeiras Med OK'!$C:$C,'Subúrbio Med OK'!C62) + COUNTIF('CH Med OK'!$C:$C,'Subúrbio Med OK'!C62) + COUNTIF('Itapagipe Med OK'!$C:$C,'Subúrbio Med OK'!C62) + COUNTIF('Itapuã Med OK'!$C:$C,'Subúrbio Med OK'!C62) + COUNTIF('Liberdade Med OK'!$C:$C,'Subúrbio Med OK'!C62) + COUNTIF('Pau da Lima Med OK'!$C:$C,'Subúrbio Med OK'!C62) + COUNTIF('SCV Med OK'!$C:$C,'Subúrbio Med OK'!C62) + COUNTIF('DVIS Med OK'!$C:$C,'Subúrbio Med OK'!C62) + COUNTIF('CR Med OK'!$C:$C,'Subúrbio Med OK'!C62) + COUNTIF('CCZ Med OK'!$C:$C,'Subúrbio Med OK'!C62) + COUNTIF('DRCA Med OK'!$C:$C,'Subúrbio Med OK'!C62) + COUNTIF('SAMU Med OK'!$C:$C,'Subúrbio Med OK'!C62) + COUNTIF('ESPS Med OK'!$C:$C,'Subúrbio Med OK'!C62) + COUNTIF('LACEM Med OK'!$C:$C,'Subúrbio Med OK'!C62)</f>
        <v>0</v>
      </c>
    </row>
    <row r="63" spans="1:15" ht="13.5" customHeight="1">
      <c r="A63" s="15"/>
      <c r="B63" s="48"/>
      <c r="C63" s="202"/>
      <c r="D63" s="48"/>
      <c r="E63" s="48"/>
      <c r="F63" s="114"/>
      <c r="G63" s="113"/>
      <c r="H63" s="51"/>
      <c r="I63" s="178">
        <f t="shared" si="4"/>
        <v>0</v>
      </c>
      <c r="J63" s="288"/>
      <c r="K63" s="63"/>
      <c r="L63" s="33"/>
      <c r="O63" s="1">
        <f>COUNTIF('Sede Med Ok'!$C:$C,'Subúrbio Med OK'!C63) + COUNTIF('Barra Med OK'!$C:$C,'Subúrbio Med OK'!C63) + COUNTIF('Boca do Rio Med OK'!$C:$C,'Subúrbio Med OK'!C63) + COUNTIF('Brotas Med OK'!$C:$C,'Subúrbio Med OK'!C63) + COUNTIF('Cabula Med OK'!$C:$C,'Subúrbio Med OK'!C63) + COUNTIF('Cajazeiras Med OK'!$C:$C,'Subúrbio Med OK'!C63) + COUNTIF('CH Med OK'!$C:$C,'Subúrbio Med OK'!C63) + COUNTIF('Itapagipe Med OK'!$C:$C,'Subúrbio Med OK'!C63) + COUNTIF('Itapuã Med OK'!$C:$C,'Subúrbio Med OK'!C63) + COUNTIF('Liberdade Med OK'!$C:$C,'Subúrbio Med OK'!C63) + COUNTIF('Pau da Lima Med OK'!$C:$C,'Subúrbio Med OK'!C63) + COUNTIF('SCV Med OK'!$C:$C,'Subúrbio Med OK'!C63) + COUNTIF('DVIS Med OK'!$C:$C,'Subúrbio Med OK'!C63) + COUNTIF('CR Med OK'!$C:$C,'Subúrbio Med OK'!C63) + COUNTIF('CCZ Med OK'!$C:$C,'Subúrbio Med OK'!C63) + COUNTIF('DRCA Med OK'!$C:$C,'Subúrbio Med OK'!C63) + COUNTIF('SAMU Med OK'!$C:$C,'Subúrbio Med OK'!C63) + COUNTIF('ESPS Med OK'!$C:$C,'Subúrbio Med OK'!C63) + COUNTIF('LACEM Med OK'!$C:$C,'Subúrbio Med OK'!C63)</f>
        <v>0</v>
      </c>
    </row>
    <row r="64" spans="1:15" ht="13.5" customHeight="1">
      <c r="A64" s="38" t="s">
        <v>894</v>
      </c>
      <c r="B64" s="99"/>
      <c r="C64" s="98"/>
      <c r="D64" s="10"/>
      <c r="E64" s="10"/>
      <c r="F64" s="107"/>
      <c r="G64" s="10"/>
      <c r="H64" s="44">
        <f>SUM(H52:H63)</f>
        <v>11</v>
      </c>
      <c r="I64" s="27">
        <f>SUM(I52:I63)</f>
        <v>2385</v>
      </c>
      <c r="J64" s="35"/>
      <c r="K64" s="107"/>
      <c r="L64" s="33"/>
      <c r="O64" s="1">
        <f>COUNTIF('Sede Med Ok'!$C:$C,'Subúrbio Med OK'!C64) + COUNTIF('Barra Med OK'!$C:$C,'Subúrbio Med OK'!C64) + COUNTIF('Boca do Rio Med OK'!$C:$C,'Subúrbio Med OK'!C64) + COUNTIF('Brotas Med OK'!$C:$C,'Subúrbio Med OK'!C64) + COUNTIF('Cabula Med OK'!$C:$C,'Subúrbio Med OK'!C64) + COUNTIF('Cajazeiras Med OK'!$C:$C,'Subúrbio Med OK'!C64) + COUNTIF('CH Med OK'!$C:$C,'Subúrbio Med OK'!C64) + COUNTIF('Itapagipe Med OK'!$C:$C,'Subúrbio Med OK'!C64) + COUNTIF('Itapuã Med OK'!$C:$C,'Subúrbio Med OK'!C64) + COUNTIF('Liberdade Med OK'!$C:$C,'Subúrbio Med OK'!C64) + COUNTIF('Pau da Lima Med OK'!$C:$C,'Subúrbio Med OK'!C64) + COUNTIF('SCV Med OK'!$C:$C,'Subúrbio Med OK'!C64) + COUNTIF('DVIS Med OK'!$C:$C,'Subúrbio Med OK'!C64) + COUNTIF('CR Med OK'!$C:$C,'Subúrbio Med OK'!C64) + COUNTIF('CCZ Med OK'!$C:$C,'Subúrbio Med OK'!C64) + COUNTIF('DRCA Med OK'!$C:$C,'Subúrbio Med OK'!C64) + COUNTIF('SAMU Med OK'!$C:$C,'Subúrbio Med OK'!C64) + COUNTIF('ESPS Med OK'!$C:$C,'Subúrbio Med OK'!C64) + COUNTIF('LACEM Med OK'!$C:$C,'Subúrbio Med OK'!C64)</f>
        <v>0</v>
      </c>
    </row>
    <row r="65" spans="1:15" ht="13.5" customHeight="1">
      <c r="A65" s="29"/>
      <c r="B65" s="72"/>
      <c r="C65" s="71"/>
      <c r="D65" s="33"/>
      <c r="E65" s="33"/>
      <c r="F65" s="312"/>
      <c r="G65" s="176"/>
      <c r="H65" s="32"/>
      <c r="I65" s="175"/>
      <c r="J65" s="30"/>
      <c r="K65" s="70"/>
      <c r="L65" s="33"/>
      <c r="O65" s="1">
        <f>COUNTIF('Sede Med Ok'!$C:$C,'Subúrbio Med OK'!C65) + COUNTIF('Barra Med OK'!$C:$C,'Subúrbio Med OK'!C65) + COUNTIF('Boca do Rio Med OK'!$C:$C,'Subúrbio Med OK'!C65) + COUNTIF('Brotas Med OK'!$C:$C,'Subúrbio Med OK'!C65) + COUNTIF('Cabula Med OK'!$C:$C,'Subúrbio Med OK'!C65) + COUNTIF('Cajazeiras Med OK'!$C:$C,'Subúrbio Med OK'!C65) + COUNTIF('CH Med OK'!$C:$C,'Subúrbio Med OK'!C65) + COUNTIF('Itapagipe Med OK'!$C:$C,'Subúrbio Med OK'!C65) + COUNTIF('Itapuã Med OK'!$C:$C,'Subúrbio Med OK'!C65) + COUNTIF('Liberdade Med OK'!$C:$C,'Subúrbio Med OK'!C65) + COUNTIF('Pau da Lima Med OK'!$C:$C,'Subúrbio Med OK'!C65) + COUNTIF('SCV Med OK'!$C:$C,'Subúrbio Med OK'!C65) + COUNTIF('DVIS Med OK'!$C:$C,'Subúrbio Med OK'!C65) + COUNTIF('CR Med OK'!$C:$C,'Subúrbio Med OK'!C65) + COUNTIF('CCZ Med OK'!$C:$C,'Subúrbio Med OK'!C65) + COUNTIF('DRCA Med OK'!$C:$C,'Subúrbio Med OK'!C65) + COUNTIF('SAMU Med OK'!$C:$C,'Subúrbio Med OK'!C65) + COUNTIF('ESPS Med OK'!$C:$C,'Subúrbio Med OK'!C65) + COUNTIF('LACEM Med OK'!$C:$C,'Subúrbio Med OK'!C65)</f>
        <v>0</v>
      </c>
    </row>
    <row r="66" spans="1:15" ht="13.5" customHeight="1">
      <c r="A66" s="101" t="s">
        <v>22</v>
      </c>
      <c r="B66" s="61">
        <v>45519</v>
      </c>
      <c r="C66" s="51">
        <v>14951</v>
      </c>
      <c r="D66" s="61">
        <v>45658</v>
      </c>
      <c r="E66" s="61">
        <v>45687</v>
      </c>
      <c r="F66" s="114">
        <f>(E66-D66)+1</f>
        <v>30</v>
      </c>
      <c r="G66" s="113">
        <v>210</v>
      </c>
      <c r="H66" s="51">
        <v>1</v>
      </c>
      <c r="I66" s="317">
        <f>G66/30*H66*F66</f>
        <v>210</v>
      </c>
      <c r="J66" s="288" t="s">
        <v>112</v>
      </c>
      <c r="K66" s="51">
        <v>67108</v>
      </c>
      <c r="L66" s="33"/>
      <c r="O66" s="1">
        <f>COUNTIF('Sede Med Ok'!$C:$C,'Subúrbio Med OK'!C66) + COUNTIF('Barra Med OK'!$C:$C,'Subúrbio Med OK'!C66) + COUNTIF('Boca do Rio Med OK'!$C:$C,'Subúrbio Med OK'!C66) + COUNTIF('Brotas Med OK'!$C:$C,'Subúrbio Med OK'!C66) + COUNTIF('Cabula Med OK'!$C:$C,'Subúrbio Med OK'!C66) + COUNTIF('Cajazeiras Med OK'!$C:$C,'Subúrbio Med OK'!C66) + COUNTIF('CH Med OK'!$C:$C,'Subúrbio Med OK'!C66) + COUNTIF('Itapagipe Med OK'!$C:$C,'Subúrbio Med OK'!C66) + COUNTIF('Itapuã Med OK'!$C:$C,'Subúrbio Med OK'!C66) + COUNTIF('Liberdade Med OK'!$C:$C,'Subúrbio Med OK'!C66) + COUNTIF('Pau da Lima Med OK'!$C:$C,'Subúrbio Med OK'!C66) + COUNTIF('SCV Med OK'!$C:$C,'Subúrbio Med OK'!C66) + COUNTIF('DVIS Med OK'!$C:$C,'Subúrbio Med OK'!C66) + COUNTIF('CR Med OK'!$C:$C,'Subúrbio Med OK'!C66) + COUNTIF('CCZ Med OK'!$C:$C,'Subúrbio Med OK'!C66) + COUNTIF('DRCA Med OK'!$C:$C,'Subúrbio Med OK'!C66) + COUNTIF('SAMU Med OK'!$C:$C,'Subúrbio Med OK'!C66) + COUNTIF('ESPS Med OK'!$C:$C,'Subúrbio Med OK'!C66) + COUNTIF('LACEM Med OK'!$C:$C,'Subúrbio Med OK'!C66)</f>
        <v>0</v>
      </c>
    </row>
    <row r="67" spans="1:15" ht="13.5" customHeight="1">
      <c r="A67" s="38"/>
      <c r="B67" s="287"/>
      <c r="C67" s="202"/>
      <c r="D67" s="101"/>
      <c r="E67" s="101"/>
      <c r="F67" s="114"/>
      <c r="G67" s="47"/>
      <c r="H67" s="44"/>
      <c r="I67" s="40">
        <f>G67/30*H67*F67</f>
        <v>0</v>
      </c>
      <c r="J67" s="39"/>
      <c r="K67" s="51"/>
      <c r="L67" s="33"/>
      <c r="O67" s="1">
        <f>COUNTIF('Sede Med Ok'!$C:$C,'Subúrbio Med OK'!C67) + COUNTIF('Barra Med OK'!$C:$C,'Subúrbio Med OK'!C67) + COUNTIF('Boca do Rio Med OK'!$C:$C,'Subúrbio Med OK'!C67) + COUNTIF('Brotas Med OK'!$C:$C,'Subúrbio Med OK'!C67) + COUNTIF('Cabula Med OK'!$C:$C,'Subúrbio Med OK'!C67) + COUNTIF('Cajazeiras Med OK'!$C:$C,'Subúrbio Med OK'!C67) + COUNTIF('CH Med OK'!$C:$C,'Subúrbio Med OK'!C67) + COUNTIF('Itapagipe Med OK'!$C:$C,'Subúrbio Med OK'!C67) + COUNTIF('Itapuã Med OK'!$C:$C,'Subúrbio Med OK'!C67) + COUNTIF('Liberdade Med OK'!$C:$C,'Subúrbio Med OK'!C67) + COUNTIF('Pau da Lima Med OK'!$C:$C,'Subúrbio Med OK'!C67) + COUNTIF('SCV Med OK'!$C:$C,'Subúrbio Med OK'!C67) + COUNTIF('DVIS Med OK'!$C:$C,'Subúrbio Med OK'!C67) + COUNTIF('CR Med OK'!$C:$C,'Subúrbio Med OK'!C67) + COUNTIF('CCZ Med OK'!$C:$C,'Subúrbio Med OK'!C67) + COUNTIF('DRCA Med OK'!$C:$C,'Subúrbio Med OK'!C67) + COUNTIF('SAMU Med OK'!$C:$C,'Subúrbio Med OK'!C67) + COUNTIF('ESPS Med OK'!$C:$C,'Subúrbio Med OK'!C67) + COUNTIF('LACEM Med OK'!$C:$C,'Subúrbio Med OK'!C67)</f>
        <v>0</v>
      </c>
    </row>
    <row r="68" spans="1:15" ht="13.5" customHeight="1">
      <c r="A68" s="38" t="s">
        <v>893</v>
      </c>
      <c r="B68" s="99"/>
      <c r="C68" s="98"/>
      <c r="D68" s="36"/>
      <c r="E68" s="36"/>
      <c r="F68" s="316"/>
      <c r="G68" s="174"/>
      <c r="H68" s="11">
        <f>SUM(H66:H67)</f>
        <v>1</v>
      </c>
      <c r="I68" s="173">
        <f>SUM(I66:I67)</f>
        <v>210</v>
      </c>
      <c r="J68" s="35"/>
      <c r="K68" s="107"/>
      <c r="L68" s="33"/>
      <c r="O68" s="1">
        <f>COUNTIF('Sede Med Ok'!$C:$C,'Subúrbio Med OK'!C68) + COUNTIF('Barra Med OK'!$C:$C,'Subúrbio Med OK'!C68) + COUNTIF('Boca do Rio Med OK'!$C:$C,'Subúrbio Med OK'!C68) + COUNTIF('Brotas Med OK'!$C:$C,'Subúrbio Med OK'!C68) + COUNTIF('Cabula Med OK'!$C:$C,'Subúrbio Med OK'!C68) + COUNTIF('Cajazeiras Med OK'!$C:$C,'Subúrbio Med OK'!C68) + COUNTIF('CH Med OK'!$C:$C,'Subúrbio Med OK'!C68) + COUNTIF('Itapagipe Med OK'!$C:$C,'Subúrbio Med OK'!C68) + COUNTIF('Itapuã Med OK'!$C:$C,'Subúrbio Med OK'!C68) + COUNTIF('Liberdade Med OK'!$C:$C,'Subúrbio Med OK'!C68) + COUNTIF('Pau da Lima Med OK'!$C:$C,'Subúrbio Med OK'!C68) + COUNTIF('SCV Med OK'!$C:$C,'Subúrbio Med OK'!C68) + COUNTIF('DVIS Med OK'!$C:$C,'Subúrbio Med OK'!C68) + COUNTIF('CR Med OK'!$C:$C,'Subúrbio Med OK'!C68) + COUNTIF('CCZ Med OK'!$C:$C,'Subúrbio Med OK'!C68) + COUNTIF('DRCA Med OK'!$C:$C,'Subúrbio Med OK'!C68) + COUNTIF('SAMU Med OK'!$C:$C,'Subúrbio Med OK'!C68) + COUNTIF('ESPS Med OK'!$C:$C,'Subúrbio Med OK'!C68) + COUNTIF('LACEM Med OK'!$C:$C,'Subúrbio Med OK'!C68)</f>
        <v>0</v>
      </c>
    </row>
    <row r="69" spans="1:15" ht="13.5" customHeight="1">
      <c r="A69" s="29"/>
      <c r="B69" s="72"/>
      <c r="C69" s="71"/>
      <c r="D69" s="33"/>
      <c r="E69" s="33"/>
      <c r="F69" s="312"/>
      <c r="G69" s="176"/>
      <c r="H69" s="32"/>
      <c r="I69" s="175"/>
      <c r="J69" s="30"/>
      <c r="K69" s="70"/>
      <c r="L69" s="33"/>
      <c r="O69" s="1">
        <f>COUNTIF('Sede Med Ok'!$C:$C,'Subúrbio Med OK'!C69) + COUNTIF('Barra Med OK'!$C:$C,'Subúrbio Med OK'!C69) + COUNTIF('Boca do Rio Med OK'!$C:$C,'Subúrbio Med OK'!C69) + COUNTIF('Brotas Med OK'!$C:$C,'Subúrbio Med OK'!C69) + COUNTIF('Cabula Med OK'!$C:$C,'Subúrbio Med OK'!C69) + COUNTIF('Cajazeiras Med OK'!$C:$C,'Subúrbio Med OK'!C69) + COUNTIF('CH Med OK'!$C:$C,'Subúrbio Med OK'!C69) + COUNTIF('Itapagipe Med OK'!$C:$C,'Subúrbio Med OK'!C69) + COUNTIF('Itapuã Med OK'!$C:$C,'Subúrbio Med OK'!C69) + COUNTIF('Liberdade Med OK'!$C:$C,'Subúrbio Med OK'!C69) + COUNTIF('Pau da Lima Med OK'!$C:$C,'Subúrbio Med OK'!C69) + COUNTIF('SCV Med OK'!$C:$C,'Subúrbio Med OK'!C69) + COUNTIF('DVIS Med OK'!$C:$C,'Subúrbio Med OK'!C69) + COUNTIF('CR Med OK'!$C:$C,'Subúrbio Med OK'!C69) + COUNTIF('CCZ Med OK'!$C:$C,'Subúrbio Med OK'!C69) + COUNTIF('DRCA Med OK'!$C:$C,'Subúrbio Med OK'!C69) + COUNTIF('SAMU Med OK'!$C:$C,'Subúrbio Med OK'!C69) + COUNTIF('ESPS Med OK'!$C:$C,'Subúrbio Med OK'!C69) + COUNTIF('LACEM Med OK'!$C:$C,'Subúrbio Med OK'!C69)</f>
        <v>0</v>
      </c>
    </row>
    <row r="70" spans="1:15" ht="13.5" customHeight="1">
      <c r="A70" s="15" t="s">
        <v>22</v>
      </c>
      <c r="B70" s="61">
        <v>45547</v>
      </c>
      <c r="C70" s="51">
        <v>15479</v>
      </c>
      <c r="D70" s="61">
        <v>45658</v>
      </c>
      <c r="E70" s="61">
        <v>45687</v>
      </c>
      <c r="F70" s="114">
        <f t="shared" ref="F70:F75" si="5">(E70-D70)+1</f>
        <v>30</v>
      </c>
      <c r="G70" s="47">
        <v>210</v>
      </c>
      <c r="H70" s="51">
        <v>1</v>
      </c>
      <c r="I70" s="40">
        <f t="shared" ref="I70:I76" si="6">G70/30*H70*F70</f>
        <v>210</v>
      </c>
      <c r="J70" s="67" t="s">
        <v>885</v>
      </c>
      <c r="K70" s="51">
        <v>68071</v>
      </c>
      <c r="L70" s="33"/>
      <c r="O70" s="1">
        <f>COUNTIF('Sede Med Ok'!$C:$C,'Subúrbio Med OK'!C70) + COUNTIF('Barra Med OK'!$C:$C,'Subúrbio Med OK'!C70) + COUNTIF('Boca do Rio Med OK'!$C:$C,'Subúrbio Med OK'!C70) + COUNTIF('Brotas Med OK'!$C:$C,'Subúrbio Med OK'!C70) + COUNTIF('Cabula Med OK'!$C:$C,'Subúrbio Med OK'!C70) + COUNTIF('Cajazeiras Med OK'!$C:$C,'Subúrbio Med OK'!C70) + COUNTIF('CH Med OK'!$C:$C,'Subúrbio Med OK'!C70) + COUNTIF('Itapagipe Med OK'!$C:$C,'Subúrbio Med OK'!C70) + COUNTIF('Itapuã Med OK'!$C:$C,'Subúrbio Med OK'!C70) + COUNTIF('Liberdade Med OK'!$C:$C,'Subúrbio Med OK'!C70) + COUNTIF('Pau da Lima Med OK'!$C:$C,'Subúrbio Med OK'!C70) + COUNTIF('SCV Med OK'!$C:$C,'Subúrbio Med OK'!C70) + COUNTIF('DVIS Med OK'!$C:$C,'Subúrbio Med OK'!C70) + COUNTIF('CR Med OK'!$C:$C,'Subúrbio Med OK'!C70) + COUNTIF('CCZ Med OK'!$C:$C,'Subúrbio Med OK'!C70) + COUNTIF('DRCA Med OK'!$C:$C,'Subúrbio Med OK'!C70) + COUNTIF('SAMU Med OK'!$C:$C,'Subúrbio Med OK'!C70) + COUNTIF('ESPS Med OK'!$C:$C,'Subúrbio Med OK'!C70) + COUNTIF('LACEM Med OK'!$C:$C,'Subúrbio Med OK'!C70)</f>
        <v>0</v>
      </c>
    </row>
    <row r="71" spans="1:15" ht="13.5" customHeight="1">
      <c r="A71" s="15" t="s">
        <v>22</v>
      </c>
      <c r="B71" s="61">
        <v>45519</v>
      </c>
      <c r="C71" s="51">
        <v>15006</v>
      </c>
      <c r="D71" s="61">
        <v>45658</v>
      </c>
      <c r="E71" s="61">
        <v>45687</v>
      </c>
      <c r="F71" s="114">
        <f t="shared" si="5"/>
        <v>30</v>
      </c>
      <c r="G71" s="47">
        <v>210</v>
      </c>
      <c r="H71" s="51">
        <v>1</v>
      </c>
      <c r="I71" s="40">
        <f t="shared" si="6"/>
        <v>210</v>
      </c>
      <c r="J71" s="67" t="s">
        <v>892</v>
      </c>
      <c r="K71" s="51">
        <v>67166</v>
      </c>
      <c r="L71" s="33"/>
      <c r="O71" s="1">
        <f>COUNTIF('Sede Med Ok'!$C:$C,'Subúrbio Med OK'!C71) + COUNTIF('Barra Med OK'!$C:$C,'Subúrbio Med OK'!C71) + COUNTIF('Boca do Rio Med OK'!$C:$C,'Subúrbio Med OK'!C71) + COUNTIF('Brotas Med OK'!$C:$C,'Subúrbio Med OK'!C71) + COUNTIF('Cabula Med OK'!$C:$C,'Subúrbio Med OK'!C71) + COUNTIF('Cajazeiras Med OK'!$C:$C,'Subúrbio Med OK'!C71) + COUNTIF('CH Med OK'!$C:$C,'Subúrbio Med OK'!C71) + COUNTIF('Itapagipe Med OK'!$C:$C,'Subúrbio Med OK'!C71) + COUNTIF('Itapuã Med OK'!$C:$C,'Subúrbio Med OK'!C71) + COUNTIF('Liberdade Med OK'!$C:$C,'Subúrbio Med OK'!C71) + COUNTIF('Pau da Lima Med OK'!$C:$C,'Subúrbio Med OK'!C71) + COUNTIF('SCV Med OK'!$C:$C,'Subúrbio Med OK'!C71) + COUNTIF('DVIS Med OK'!$C:$C,'Subúrbio Med OK'!C71) + COUNTIF('CR Med OK'!$C:$C,'Subúrbio Med OK'!C71) + COUNTIF('CCZ Med OK'!$C:$C,'Subúrbio Med OK'!C71) + COUNTIF('DRCA Med OK'!$C:$C,'Subúrbio Med OK'!C71) + COUNTIF('SAMU Med OK'!$C:$C,'Subúrbio Med OK'!C71) + COUNTIF('ESPS Med OK'!$C:$C,'Subúrbio Med OK'!C71) + COUNTIF('LACEM Med OK'!$C:$C,'Subúrbio Med OK'!C71)</f>
        <v>0</v>
      </c>
    </row>
    <row r="72" spans="1:15" ht="13.5" customHeight="1">
      <c r="A72" s="15" t="s">
        <v>22</v>
      </c>
      <c r="B72" s="61">
        <v>45519</v>
      </c>
      <c r="C72" s="51">
        <v>15007</v>
      </c>
      <c r="D72" s="61">
        <v>45658</v>
      </c>
      <c r="E72" s="61">
        <v>45687</v>
      </c>
      <c r="F72" s="114">
        <f t="shared" si="5"/>
        <v>30</v>
      </c>
      <c r="G72" s="47">
        <v>210</v>
      </c>
      <c r="H72" s="51">
        <v>1</v>
      </c>
      <c r="I72" s="40">
        <f t="shared" si="6"/>
        <v>210</v>
      </c>
      <c r="J72" s="67" t="s">
        <v>891</v>
      </c>
      <c r="K72" s="51">
        <v>67166</v>
      </c>
      <c r="L72" s="33"/>
      <c r="O72" s="1">
        <f>COUNTIF('Sede Med Ok'!$C:$C,'Subúrbio Med OK'!C72) + COUNTIF('Barra Med OK'!$C:$C,'Subúrbio Med OK'!C72) + COUNTIF('Boca do Rio Med OK'!$C:$C,'Subúrbio Med OK'!C72) + COUNTIF('Brotas Med OK'!$C:$C,'Subúrbio Med OK'!C72) + COUNTIF('Cabula Med OK'!$C:$C,'Subúrbio Med OK'!C72) + COUNTIF('Cajazeiras Med OK'!$C:$C,'Subúrbio Med OK'!C72) + COUNTIF('CH Med OK'!$C:$C,'Subúrbio Med OK'!C72) + COUNTIF('Itapagipe Med OK'!$C:$C,'Subúrbio Med OK'!C72) + COUNTIF('Itapuã Med OK'!$C:$C,'Subúrbio Med OK'!C72) + COUNTIF('Liberdade Med OK'!$C:$C,'Subúrbio Med OK'!C72) + COUNTIF('Pau da Lima Med OK'!$C:$C,'Subúrbio Med OK'!C72) + COUNTIF('SCV Med OK'!$C:$C,'Subúrbio Med OK'!C72) + COUNTIF('DVIS Med OK'!$C:$C,'Subúrbio Med OK'!C72) + COUNTIF('CR Med OK'!$C:$C,'Subúrbio Med OK'!C72) + COUNTIF('CCZ Med OK'!$C:$C,'Subúrbio Med OK'!C72) + COUNTIF('DRCA Med OK'!$C:$C,'Subúrbio Med OK'!C72) + COUNTIF('SAMU Med OK'!$C:$C,'Subúrbio Med OK'!C72) + COUNTIF('ESPS Med OK'!$C:$C,'Subúrbio Med OK'!C72) + COUNTIF('LACEM Med OK'!$C:$C,'Subúrbio Med OK'!C72)</f>
        <v>0</v>
      </c>
    </row>
    <row r="73" spans="1:15" ht="13.5" customHeight="1">
      <c r="A73" s="15" t="s">
        <v>22</v>
      </c>
      <c r="B73" s="61">
        <v>45519</v>
      </c>
      <c r="C73" s="51">
        <v>15004</v>
      </c>
      <c r="D73" s="61">
        <v>45658</v>
      </c>
      <c r="E73" s="61">
        <v>45687</v>
      </c>
      <c r="F73" s="114">
        <f t="shared" si="5"/>
        <v>30</v>
      </c>
      <c r="G73" s="47">
        <v>210</v>
      </c>
      <c r="H73" s="51">
        <v>1</v>
      </c>
      <c r="I73" s="40">
        <f t="shared" si="6"/>
        <v>210</v>
      </c>
      <c r="J73" s="67" t="s">
        <v>890</v>
      </c>
      <c r="K73" s="51">
        <v>67166</v>
      </c>
      <c r="L73" s="33"/>
      <c r="O73" s="1">
        <f>COUNTIF('Sede Med Ok'!$C:$C,'Subúrbio Med OK'!C73) + COUNTIF('Barra Med OK'!$C:$C,'Subúrbio Med OK'!C73) + COUNTIF('Boca do Rio Med OK'!$C:$C,'Subúrbio Med OK'!C73) + COUNTIF('Brotas Med OK'!$C:$C,'Subúrbio Med OK'!C73) + COUNTIF('Cabula Med OK'!$C:$C,'Subúrbio Med OK'!C73) + COUNTIF('Cajazeiras Med OK'!$C:$C,'Subúrbio Med OK'!C73) + COUNTIF('CH Med OK'!$C:$C,'Subúrbio Med OK'!C73) + COUNTIF('Itapagipe Med OK'!$C:$C,'Subúrbio Med OK'!C73) + COUNTIF('Itapuã Med OK'!$C:$C,'Subúrbio Med OK'!C73) + COUNTIF('Liberdade Med OK'!$C:$C,'Subúrbio Med OK'!C73) + COUNTIF('Pau da Lima Med OK'!$C:$C,'Subúrbio Med OK'!C73) + COUNTIF('SCV Med OK'!$C:$C,'Subúrbio Med OK'!C73) + COUNTIF('DVIS Med OK'!$C:$C,'Subúrbio Med OK'!C73) + COUNTIF('CR Med OK'!$C:$C,'Subúrbio Med OK'!C73) + COUNTIF('CCZ Med OK'!$C:$C,'Subúrbio Med OK'!C73) + COUNTIF('DRCA Med OK'!$C:$C,'Subúrbio Med OK'!C73) + COUNTIF('SAMU Med OK'!$C:$C,'Subúrbio Med OK'!C73) + COUNTIF('ESPS Med OK'!$C:$C,'Subúrbio Med OK'!C73) + COUNTIF('LACEM Med OK'!$C:$C,'Subúrbio Med OK'!C73)</f>
        <v>0</v>
      </c>
    </row>
    <row r="74" spans="1:15" ht="13.5" customHeight="1">
      <c r="A74" s="15" t="s">
        <v>22</v>
      </c>
      <c r="B74" s="61">
        <v>45519</v>
      </c>
      <c r="C74" s="51">
        <v>15005</v>
      </c>
      <c r="D74" s="61">
        <v>45658</v>
      </c>
      <c r="E74" s="61">
        <v>45687</v>
      </c>
      <c r="F74" s="114">
        <f t="shared" si="5"/>
        <v>30</v>
      </c>
      <c r="G74" s="47">
        <v>210</v>
      </c>
      <c r="H74" s="51">
        <v>1</v>
      </c>
      <c r="I74" s="40">
        <f t="shared" si="6"/>
        <v>210</v>
      </c>
      <c r="J74" s="67" t="s">
        <v>344</v>
      </c>
      <c r="K74" s="51">
        <v>67166</v>
      </c>
      <c r="L74" s="33"/>
      <c r="O74" s="1">
        <f>COUNTIF('Sede Med Ok'!$C:$C,'Subúrbio Med OK'!C74) + COUNTIF('Barra Med OK'!$C:$C,'Subúrbio Med OK'!C74) + COUNTIF('Boca do Rio Med OK'!$C:$C,'Subúrbio Med OK'!C74) + COUNTIF('Brotas Med OK'!$C:$C,'Subúrbio Med OK'!C74) + COUNTIF('Cabula Med OK'!$C:$C,'Subúrbio Med OK'!C74) + COUNTIF('Cajazeiras Med OK'!$C:$C,'Subúrbio Med OK'!C74) + COUNTIF('CH Med OK'!$C:$C,'Subúrbio Med OK'!C74) + COUNTIF('Itapagipe Med OK'!$C:$C,'Subúrbio Med OK'!C74) + COUNTIF('Itapuã Med OK'!$C:$C,'Subúrbio Med OK'!C74) + COUNTIF('Liberdade Med OK'!$C:$C,'Subúrbio Med OK'!C74) + COUNTIF('Pau da Lima Med OK'!$C:$C,'Subúrbio Med OK'!C74) + COUNTIF('SCV Med OK'!$C:$C,'Subúrbio Med OK'!C74) + COUNTIF('DVIS Med OK'!$C:$C,'Subúrbio Med OK'!C74) + COUNTIF('CR Med OK'!$C:$C,'Subúrbio Med OK'!C74) + COUNTIF('CCZ Med OK'!$C:$C,'Subúrbio Med OK'!C74) + COUNTIF('DRCA Med OK'!$C:$C,'Subúrbio Med OK'!C74) + COUNTIF('SAMU Med OK'!$C:$C,'Subúrbio Med OK'!C74) + COUNTIF('ESPS Med OK'!$C:$C,'Subúrbio Med OK'!C74) + COUNTIF('LACEM Med OK'!$C:$C,'Subúrbio Med OK'!C74)</f>
        <v>0</v>
      </c>
    </row>
    <row r="75" spans="1:15" ht="13.5" customHeight="1">
      <c r="A75" s="15" t="s">
        <v>18</v>
      </c>
      <c r="B75" s="61">
        <v>45536</v>
      </c>
      <c r="C75" s="14">
        <v>11356</v>
      </c>
      <c r="D75" s="61">
        <v>45658</v>
      </c>
      <c r="E75" s="61">
        <v>45687</v>
      </c>
      <c r="F75" s="114">
        <f t="shared" si="5"/>
        <v>30</v>
      </c>
      <c r="G75" s="60">
        <v>235</v>
      </c>
      <c r="H75" s="14">
        <v>1</v>
      </c>
      <c r="I75" s="40">
        <f t="shared" si="6"/>
        <v>235</v>
      </c>
      <c r="J75" s="67" t="s">
        <v>889</v>
      </c>
      <c r="K75" s="51"/>
      <c r="L75" s="33"/>
      <c r="O75" s="1">
        <f>COUNTIF('Sede Med Ok'!$C:$C,'Subúrbio Med OK'!C75) + COUNTIF('Barra Med OK'!$C:$C,'Subúrbio Med OK'!C75) + COUNTIF('Boca do Rio Med OK'!$C:$C,'Subúrbio Med OK'!C75) + COUNTIF('Brotas Med OK'!$C:$C,'Subúrbio Med OK'!C75) + COUNTIF('Cabula Med OK'!$C:$C,'Subúrbio Med OK'!C75) + COUNTIF('Cajazeiras Med OK'!$C:$C,'Subúrbio Med OK'!C75) + COUNTIF('CH Med OK'!$C:$C,'Subúrbio Med OK'!C75) + COUNTIF('Itapagipe Med OK'!$C:$C,'Subúrbio Med OK'!C75) + COUNTIF('Itapuã Med OK'!$C:$C,'Subúrbio Med OK'!C75) + COUNTIF('Liberdade Med OK'!$C:$C,'Subúrbio Med OK'!C75) + COUNTIF('Pau da Lima Med OK'!$C:$C,'Subúrbio Med OK'!C75) + COUNTIF('SCV Med OK'!$C:$C,'Subúrbio Med OK'!C75) + COUNTIF('DVIS Med OK'!$C:$C,'Subúrbio Med OK'!C75) + COUNTIF('CR Med OK'!$C:$C,'Subúrbio Med OK'!C75) + COUNTIF('CCZ Med OK'!$C:$C,'Subúrbio Med OK'!C75) + COUNTIF('DRCA Med OK'!$C:$C,'Subúrbio Med OK'!C75) + COUNTIF('SAMU Med OK'!$C:$C,'Subúrbio Med OK'!C75) + COUNTIF('ESPS Med OK'!$C:$C,'Subúrbio Med OK'!C75) + COUNTIF('LACEM Med OK'!$C:$C,'Subúrbio Med OK'!C75)</f>
        <v>0</v>
      </c>
    </row>
    <row r="76" spans="1:15" ht="13.5" customHeight="1">
      <c r="A76" s="15"/>
      <c r="B76" s="61"/>
      <c r="C76" s="202"/>
      <c r="D76" s="61"/>
      <c r="E76" s="61"/>
      <c r="F76" s="114"/>
      <c r="G76" s="47"/>
      <c r="H76" s="44"/>
      <c r="I76" s="40">
        <f t="shared" si="6"/>
        <v>0</v>
      </c>
      <c r="J76" s="288"/>
      <c r="K76" s="51"/>
      <c r="L76" s="33"/>
      <c r="O76" s="1">
        <f>COUNTIF('Sede Med Ok'!$C:$C,'Subúrbio Med OK'!C76) + COUNTIF('Barra Med OK'!$C:$C,'Subúrbio Med OK'!C76) + COUNTIF('Boca do Rio Med OK'!$C:$C,'Subúrbio Med OK'!C76) + COUNTIF('Brotas Med OK'!$C:$C,'Subúrbio Med OK'!C76) + COUNTIF('Cabula Med OK'!$C:$C,'Subúrbio Med OK'!C76) + COUNTIF('Cajazeiras Med OK'!$C:$C,'Subúrbio Med OK'!C76) + COUNTIF('CH Med OK'!$C:$C,'Subúrbio Med OK'!C76) + COUNTIF('Itapagipe Med OK'!$C:$C,'Subúrbio Med OK'!C76) + COUNTIF('Itapuã Med OK'!$C:$C,'Subúrbio Med OK'!C76) + COUNTIF('Liberdade Med OK'!$C:$C,'Subúrbio Med OK'!C76) + COUNTIF('Pau da Lima Med OK'!$C:$C,'Subúrbio Med OK'!C76) + COUNTIF('SCV Med OK'!$C:$C,'Subúrbio Med OK'!C76) + COUNTIF('DVIS Med OK'!$C:$C,'Subúrbio Med OK'!C76) + COUNTIF('CR Med OK'!$C:$C,'Subúrbio Med OK'!C76) + COUNTIF('CCZ Med OK'!$C:$C,'Subúrbio Med OK'!C76) + COUNTIF('DRCA Med OK'!$C:$C,'Subúrbio Med OK'!C76) + COUNTIF('SAMU Med OK'!$C:$C,'Subúrbio Med OK'!C76) + COUNTIF('ESPS Med OK'!$C:$C,'Subúrbio Med OK'!C76) + COUNTIF('LACEM Med OK'!$C:$C,'Subúrbio Med OK'!C76)</f>
        <v>0</v>
      </c>
    </row>
    <row r="77" spans="1:15" ht="13.5" customHeight="1">
      <c r="A77" s="38" t="s">
        <v>888</v>
      </c>
      <c r="B77" s="99"/>
      <c r="C77" s="98"/>
      <c r="D77" s="36"/>
      <c r="E77" s="36"/>
      <c r="F77" s="316"/>
      <c r="G77" s="174"/>
      <c r="H77" s="11">
        <f>SUM(H70:H76)</f>
        <v>6</v>
      </c>
      <c r="I77" s="319">
        <f>SUM(I70:I76)</f>
        <v>1285</v>
      </c>
      <c r="J77" s="35"/>
      <c r="K77" s="107"/>
      <c r="L77" s="33"/>
      <c r="O77" s="1">
        <f>COUNTIF('Sede Med Ok'!$C:$C,'Subúrbio Med OK'!C77) + COUNTIF('Barra Med OK'!$C:$C,'Subúrbio Med OK'!C77) + COUNTIF('Boca do Rio Med OK'!$C:$C,'Subúrbio Med OK'!C77) + COUNTIF('Brotas Med OK'!$C:$C,'Subúrbio Med OK'!C77) + COUNTIF('Cabula Med OK'!$C:$C,'Subúrbio Med OK'!C77) + COUNTIF('Cajazeiras Med OK'!$C:$C,'Subúrbio Med OK'!C77) + COUNTIF('CH Med OK'!$C:$C,'Subúrbio Med OK'!C77) + COUNTIF('Itapagipe Med OK'!$C:$C,'Subúrbio Med OK'!C77) + COUNTIF('Itapuã Med OK'!$C:$C,'Subúrbio Med OK'!C77) + COUNTIF('Liberdade Med OK'!$C:$C,'Subúrbio Med OK'!C77) + COUNTIF('Pau da Lima Med OK'!$C:$C,'Subúrbio Med OK'!C77) + COUNTIF('SCV Med OK'!$C:$C,'Subúrbio Med OK'!C77) + COUNTIF('DVIS Med OK'!$C:$C,'Subúrbio Med OK'!C77) + COUNTIF('CR Med OK'!$C:$C,'Subúrbio Med OK'!C77) + COUNTIF('CCZ Med OK'!$C:$C,'Subúrbio Med OK'!C77) + COUNTIF('DRCA Med OK'!$C:$C,'Subúrbio Med OK'!C77) + COUNTIF('SAMU Med OK'!$C:$C,'Subúrbio Med OK'!C77) + COUNTIF('ESPS Med OK'!$C:$C,'Subúrbio Med OK'!C77) + COUNTIF('LACEM Med OK'!$C:$C,'Subúrbio Med OK'!C77)</f>
        <v>0</v>
      </c>
    </row>
    <row r="78" spans="1:15" ht="13.5" customHeight="1">
      <c r="A78" s="29"/>
      <c r="B78" s="72"/>
      <c r="C78" s="71"/>
      <c r="D78" s="33"/>
      <c r="E78" s="33"/>
      <c r="F78" s="312"/>
      <c r="G78" s="176"/>
      <c r="H78" s="32"/>
      <c r="I78" s="175"/>
      <c r="J78" s="30"/>
      <c r="K78" s="70"/>
      <c r="L78" s="33"/>
      <c r="O78" s="1">
        <f>COUNTIF('Sede Med Ok'!$C:$C,'Subúrbio Med OK'!C78) + COUNTIF('Barra Med OK'!$C:$C,'Subúrbio Med OK'!C78) + COUNTIF('Boca do Rio Med OK'!$C:$C,'Subúrbio Med OK'!C78) + COUNTIF('Brotas Med OK'!$C:$C,'Subúrbio Med OK'!C78) + COUNTIF('Cabula Med OK'!$C:$C,'Subúrbio Med OK'!C78) + COUNTIF('Cajazeiras Med OK'!$C:$C,'Subúrbio Med OK'!C78) + COUNTIF('CH Med OK'!$C:$C,'Subúrbio Med OK'!C78) + COUNTIF('Itapagipe Med OK'!$C:$C,'Subúrbio Med OK'!C78) + COUNTIF('Itapuã Med OK'!$C:$C,'Subúrbio Med OK'!C78) + COUNTIF('Liberdade Med OK'!$C:$C,'Subúrbio Med OK'!C78) + COUNTIF('Pau da Lima Med OK'!$C:$C,'Subúrbio Med OK'!C78) + COUNTIF('SCV Med OK'!$C:$C,'Subúrbio Med OK'!C78) + COUNTIF('DVIS Med OK'!$C:$C,'Subúrbio Med OK'!C78) + COUNTIF('CR Med OK'!$C:$C,'Subúrbio Med OK'!C78) + COUNTIF('CCZ Med OK'!$C:$C,'Subúrbio Med OK'!C78) + COUNTIF('DRCA Med OK'!$C:$C,'Subúrbio Med OK'!C78) + COUNTIF('SAMU Med OK'!$C:$C,'Subúrbio Med OK'!C78) + COUNTIF('ESPS Med OK'!$C:$C,'Subúrbio Med OK'!C78) + COUNTIF('LACEM Med OK'!$C:$C,'Subúrbio Med OK'!C78)</f>
        <v>0</v>
      </c>
    </row>
    <row r="79" spans="1:15" ht="13.5" customHeight="1">
      <c r="A79" s="15" t="s">
        <v>22</v>
      </c>
      <c r="B79" s="61">
        <v>45519</v>
      </c>
      <c r="C79" s="51">
        <v>14982</v>
      </c>
      <c r="D79" s="61">
        <v>45658</v>
      </c>
      <c r="E79" s="61">
        <v>45687</v>
      </c>
      <c r="F79" s="114">
        <f>(E79-D79)+1</f>
        <v>30</v>
      </c>
      <c r="G79" s="47">
        <v>210</v>
      </c>
      <c r="H79" s="51">
        <v>1</v>
      </c>
      <c r="I79" s="40">
        <f>G79/30*H79*F79</f>
        <v>210</v>
      </c>
      <c r="J79" s="67" t="s">
        <v>228</v>
      </c>
      <c r="K79" s="51">
        <v>67106</v>
      </c>
      <c r="L79" s="33"/>
      <c r="O79" s="1">
        <f>COUNTIF('Sede Med Ok'!$C:$C,'Subúrbio Med OK'!C79) + COUNTIF('Barra Med OK'!$C:$C,'Subúrbio Med OK'!C79) + COUNTIF('Boca do Rio Med OK'!$C:$C,'Subúrbio Med OK'!C79) + COUNTIF('Brotas Med OK'!$C:$C,'Subúrbio Med OK'!C79) + COUNTIF('Cabula Med OK'!$C:$C,'Subúrbio Med OK'!C79) + COUNTIF('Cajazeiras Med OK'!$C:$C,'Subúrbio Med OK'!C79) + COUNTIF('CH Med OK'!$C:$C,'Subúrbio Med OK'!C79) + COUNTIF('Itapagipe Med OK'!$C:$C,'Subúrbio Med OK'!C79) + COUNTIF('Itapuã Med OK'!$C:$C,'Subúrbio Med OK'!C79) + COUNTIF('Liberdade Med OK'!$C:$C,'Subúrbio Med OK'!C79) + COUNTIF('Pau da Lima Med OK'!$C:$C,'Subúrbio Med OK'!C79) + COUNTIF('SCV Med OK'!$C:$C,'Subúrbio Med OK'!C79) + COUNTIF('DVIS Med OK'!$C:$C,'Subúrbio Med OK'!C79) + COUNTIF('CR Med OK'!$C:$C,'Subúrbio Med OK'!C79) + COUNTIF('CCZ Med OK'!$C:$C,'Subúrbio Med OK'!C79) + COUNTIF('DRCA Med OK'!$C:$C,'Subúrbio Med OK'!C79) + COUNTIF('SAMU Med OK'!$C:$C,'Subúrbio Med OK'!C79) + COUNTIF('ESPS Med OK'!$C:$C,'Subúrbio Med OK'!C79) + COUNTIF('LACEM Med OK'!$C:$C,'Subúrbio Med OK'!C79)</f>
        <v>0</v>
      </c>
    </row>
    <row r="80" spans="1:15" ht="13.5" customHeight="1">
      <c r="A80" s="15" t="s">
        <v>22</v>
      </c>
      <c r="B80" s="61">
        <v>45519</v>
      </c>
      <c r="C80" s="51">
        <v>14950</v>
      </c>
      <c r="D80" s="61">
        <v>45658</v>
      </c>
      <c r="E80" s="61">
        <v>45687</v>
      </c>
      <c r="F80" s="114">
        <f>(E80-D80)+1</f>
        <v>30</v>
      </c>
      <c r="G80" s="47">
        <v>210</v>
      </c>
      <c r="H80" s="51">
        <v>1</v>
      </c>
      <c r="I80" s="40">
        <f>G80/30*H80*F80</f>
        <v>210</v>
      </c>
      <c r="J80" s="67" t="s">
        <v>887</v>
      </c>
      <c r="K80" s="51">
        <v>67106</v>
      </c>
      <c r="L80" s="33"/>
      <c r="O80" s="1">
        <f>COUNTIF('Sede Med Ok'!$C:$C,'Subúrbio Med OK'!C80) + COUNTIF('Barra Med OK'!$C:$C,'Subúrbio Med OK'!C80) + COUNTIF('Boca do Rio Med OK'!$C:$C,'Subúrbio Med OK'!C80) + COUNTIF('Brotas Med OK'!$C:$C,'Subúrbio Med OK'!C80) + COUNTIF('Cabula Med OK'!$C:$C,'Subúrbio Med OK'!C80) + COUNTIF('Cajazeiras Med OK'!$C:$C,'Subúrbio Med OK'!C80) + COUNTIF('CH Med OK'!$C:$C,'Subúrbio Med OK'!C80) + COUNTIF('Itapagipe Med OK'!$C:$C,'Subúrbio Med OK'!C80) + COUNTIF('Itapuã Med OK'!$C:$C,'Subúrbio Med OK'!C80) + COUNTIF('Liberdade Med OK'!$C:$C,'Subúrbio Med OK'!C80) + COUNTIF('Pau da Lima Med OK'!$C:$C,'Subúrbio Med OK'!C80) + COUNTIF('SCV Med OK'!$C:$C,'Subúrbio Med OK'!C80) + COUNTIF('DVIS Med OK'!$C:$C,'Subúrbio Med OK'!C80) + COUNTIF('CR Med OK'!$C:$C,'Subúrbio Med OK'!C80) + COUNTIF('CCZ Med OK'!$C:$C,'Subúrbio Med OK'!C80) + COUNTIF('DRCA Med OK'!$C:$C,'Subúrbio Med OK'!C80) + COUNTIF('SAMU Med OK'!$C:$C,'Subúrbio Med OK'!C80) + COUNTIF('ESPS Med OK'!$C:$C,'Subúrbio Med OK'!C80) + COUNTIF('LACEM Med OK'!$C:$C,'Subúrbio Med OK'!C80)</f>
        <v>0</v>
      </c>
    </row>
    <row r="81" spans="1:15" ht="13.5" customHeight="1">
      <c r="A81" s="38"/>
      <c r="B81" s="287"/>
      <c r="C81" s="202"/>
      <c r="D81" s="101"/>
      <c r="E81" s="101"/>
      <c r="F81" s="114"/>
      <c r="G81" s="47"/>
      <c r="H81" s="44"/>
      <c r="I81" s="40">
        <f>G81/30*H81*F81</f>
        <v>0</v>
      </c>
      <c r="J81" s="67"/>
      <c r="K81" s="51"/>
      <c r="L81" s="33"/>
      <c r="O81" s="1">
        <f>COUNTIF('Sede Med Ok'!$C:$C,'Subúrbio Med OK'!C81) + COUNTIF('Barra Med OK'!$C:$C,'Subúrbio Med OK'!C81) + COUNTIF('Boca do Rio Med OK'!$C:$C,'Subúrbio Med OK'!C81) + COUNTIF('Brotas Med OK'!$C:$C,'Subúrbio Med OK'!C81) + COUNTIF('Cabula Med OK'!$C:$C,'Subúrbio Med OK'!C81) + COUNTIF('Cajazeiras Med OK'!$C:$C,'Subúrbio Med OK'!C81) + COUNTIF('CH Med OK'!$C:$C,'Subúrbio Med OK'!C81) + COUNTIF('Itapagipe Med OK'!$C:$C,'Subúrbio Med OK'!C81) + COUNTIF('Itapuã Med OK'!$C:$C,'Subúrbio Med OK'!C81) + COUNTIF('Liberdade Med OK'!$C:$C,'Subúrbio Med OK'!C81) + COUNTIF('Pau da Lima Med OK'!$C:$C,'Subúrbio Med OK'!C81) + COUNTIF('SCV Med OK'!$C:$C,'Subúrbio Med OK'!C81) + COUNTIF('DVIS Med OK'!$C:$C,'Subúrbio Med OK'!C81) + COUNTIF('CR Med OK'!$C:$C,'Subúrbio Med OK'!C81) + COUNTIF('CCZ Med OK'!$C:$C,'Subúrbio Med OK'!C81) + COUNTIF('DRCA Med OK'!$C:$C,'Subúrbio Med OK'!C81) + COUNTIF('SAMU Med OK'!$C:$C,'Subúrbio Med OK'!C81) + COUNTIF('ESPS Med OK'!$C:$C,'Subúrbio Med OK'!C81) + COUNTIF('LACEM Med OK'!$C:$C,'Subúrbio Med OK'!C81)</f>
        <v>0</v>
      </c>
    </row>
    <row r="82" spans="1:15" ht="13.5" customHeight="1">
      <c r="A82" s="38" t="s">
        <v>886</v>
      </c>
      <c r="B82" s="99"/>
      <c r="C82" s="98"/>
      <c r="D82" s="36"/>
      <c r="E82" s="36"/>
      <c r="F82" s="316"/>
      <c r="G82" s="174"/>
      <c r="H82" s="11">
        <f>SUM(H79:H80)</f>
        <v>2</v>
      </c>
      <c r="I82" s="173">
        <f>SUM(I79:I81)</f>
        <v>420</v>
      </c>
      <c r="J82" s="35"/>
      <c r="K82" s="107"/>
      <c r="L82" s="33"/>
      <c r="O82" s="1">
        <f>COUNTIF('Sede Med Ok'!$C:$C,'Subúrbio Med OK'!C82) + COUNTIF('Barra Med OK'!$C:$C,'Subúrbio Med OK'!C82) + COUNTIF('Boca do Rio Med OK'!$C:$C,'Subúrbio Med OK'!C82) + COUNTIF('Brotas Med OK'!$C:$C,'Subúrbio Med OK'!C82) + COUNTIF('Cabula Med OK'!$C:$C,'Subúrbio Med OK'!C82) + COUNTIF('Cajazeiras Med OK'!$C:$C,'Subúrbio Med OK'!C82) + COUNTIF('CH Med OK'!$C:$C,'Subúrbio Med OK'!C82) + COUNTIF('Itapagipe Med OK'!$C:$C,'Subúrbio Med OK'!C82) + COUNTIF('Itapuã Med OK'!$C:$C,'Subúrbio Med OK'!C82) + COUNTIF('Liberdade Med OK'!$C:$C,'Subúrbio Med OK'!C82) + COUNTIF('Pau da Lima Med OK'!$C:$C,'Subúrbio Med OK'!C82) + COUNTIF('SCV Med OK'!$C:$C,'Subúrbio Med OK'!C82) + COUNTIF('DVIS Med OK'!$C:$C,'Subúrbio Med OK'!C82) + COUNTIF('CR Med OK'!$C:$C,'Subúrbio Med OK'!C82) + COUNTIF('CCZ Med OK'!$C:$C,'Subúrbio Med OK'!C82) + COUNTIF('DRCA Med OK'!$C:$C,'Subúrbio Med OK'!C82) + COUNTIF('SAMU Med OK'!$C:$C,'Subúrbio Med OK'!C82) + COUNTIF('ESPS Med OK'!$C:$C,'Subúrbio Med OK'!C82) + COUNTIF('LACEM Med OK'!$C:$C,'Subúrbio Med OK'!C82)</f>
        <v>0</v>
      </c>
    </row>
    <row r="83" spans="1:15" ht="13.5" customHeight="1">
      <c r="A83" s="29"/>
      <c r="B83" s="72"/>
      <c r="C83" s="259"/>
      <c r="D83" s="33"/>
      <c r="E83" s="33"/>
      <c r="F83" s="312"/>
      <c r="G83" s="176"/>
      <c r="H83" s="32"/>
      <c r="I83" s="175"/>
      <c r="J83" s="30"/>
      <c r="K83" s="70"/>
      <c r="L83" s="33"/>
      <c r="O83" s="1">
        <f>COUNTIF('Sede Med Ok'!$C:$C,'Subúrbio Med OK'!C83) + COUNTIF('Barra Med OK'!$C:$C,'Subúrbio Med OK'!C83) + COUNTIF('Boca do Rio Med OK'!$C:$C,'Subúrbio Med OK'!C83) + COUNTIF('Brotas Med OK'!$C:$C,'Subúrbio Med OK'!C83) + COUNTIF('Cabula Med OK'!$C:$C,'Subúrbio Med OK'!C83) + COUNTIF('Cajazeiras Med OK'!$C:$C,'Subúrbio Med OK'!C83) + COUNTIF('CH Med OK'!$C:$C,'Subúrbio Med OK'!C83) + COUNTIF('Itapagipe Med OK'!$C:$C,'Subúrbio Med OK'!C83) + COUNTIF('Itapuã Med OK'!$C:$C,'Subúrbio Med OK'!C83) + COUNTIF('Liberdade Med OK'!$C:$C,'Subúrbio Med OK'!C83) + COUNTIF('Pau da Lima Med OK'!$C:$C,'Subúrbio Med OK'!C83) + COUNTIF('SCV Med OK'!$C:$C,'Subúrbio Med OK'!C83) + COUNTIF('DVIS Med OK'!$C:$C,'Subúrbio Med OK'!C83) + COUNTIF('CR Med OK'!$C:$C,'Subúrbio Med OK'!C83) + COUNTIF('CCZ Med OK'!$C:$C,'Subúrbio Med OK'!C83) + COUNTIF('DRCA Med OK'!$C:$C,'Subúrbio Med OK'!C83) + COUNTIF('SAMU Med OK'!$C:$C,'Subúrbio Med OK'!C83) + COUNTIF('ESPS Med OK'!$C:$C,'Subúrbio Med OK'!C83) + COUNTIF('LACEM Med OK'!$C:$C,'Subúrbio Med OK'!C83)</f>
        <v>0</v>
      </c>
    </row>
    <row r="84" spans="1:15" ht="13.5" customHeight="1">
      <c r="A84" s="15" t="s">
        <v>22</v>
      </c>
      <c r="B84" s="61">
        <v>45519</v>
      </c>
      <c r="C84" s="51">
        <v>14987</v>
      </c>
      <c r="D84" s="61">
        <v>45658</v>
      </c>
      <c r="E84" s="61">
        <v>45687</v>
      </c>
      <c r="F84" s="114">
        <f>(E84-D84)+1</f>
        <v>30</v>
      </c>
      <c r="G84" s="47">
        <v>210</v>
      </c>
      <c r="H84" s="51">
        <v>1</v>
      </c>
      <c r="I84" s="40">
        <f>G84/30*H84*F84</f>
        <v>210</v>
      </c>
      <c r="J84" s="67" t="s">
        <v>885</v>
      </c>
      <c r="K84" s="51">
        <v>67109</v>
      </c>
      <c r="L84" s="33"/>
      <c r="O84" s="1">
        <f>COUNTIF('Sede Med Ok'!$C:$C,'Subúrbio Med OK'!C84) + COUNTIF('Barra Med OK'!$C:$C,'Subúrbio Med OK'!C84) + COUNTIF('Boca do Rio Med OK'!$C:$C,'Subúrbio Med OK'!C84) + COUNTIF('Brotas Med OK'!$C:$C,'Subúrbio Med OK'!C84) + COUNTIF('Cabula Med OK'!$C:$C,'Subúrbio Med OK'!C84) + COUNTIF('Cajazeiras Med OK'!$C:$C,'Subúrbio Med OK'!C84) + COUNTIF('CH Med OK'!$C:$C,'Subúrbio Med OK'!C84) + COUNTIF('Itapagipe Med OK'!$C:$C,'Subúrbio Med OK'!C84) + COUNTIF('Itapuã Med OK'!$C:$C,'Subúrbio Med OK'!C84) + COUNTIF('Liberdade Med OK'!$C:$C,'Subúrbio Med OK'!C84) + COUNTIF('Pau da Lima Med OK'!$C:$C,'Subúrbio Med OK'!C84) + COUNTIF('SCV Med OK'!$C:$C,'Subúrbio Med OK'!C84) + COUNTIF('DVIS Med OK'!$C:$C,'Subúrbio Med OK'!C84) + COUNTIF('CR Med OK'!$C:$C,'Subúrbio Med OK'!C84) + COUNTIF('CCZ Med OK'!$C:$C,'Subúrbio Med OK'!C84) + COUNTIF('DRCA Med OK'!$C:$C,'Subúrbio Med OK'!C84) + COUNTIF('SAMU Med OK'!$C:$C,'Subúrbio Med OK'!C84) + COUNTIF('ESPS Med OK'!$C:$C,'Subúrbio Med OK'!C84) + COUNTIF('LACEM Med OK'!$C:$C,'Subúrbio Med OK'!C84)</f>
        <v>0</v>
      </c>
    </row>
    <row r="85" spans="1:15" ht="13.5" customHeight="1">
      <c r="A85" s="15" t="s">
        <v>22</v>
      </c>
      <c r="B85" s="61">
        <v>45519</v>
      </c>
      <c r="C85" s="51">
        <v>14985</v>
      </c>
      <c r="D85" s="61">
        <v>45658</v>
      </c>
      <c r="E85" s="61">
        <v>45687</v>
      </c>
      <c r="F85" s="114">
        <f>(E85-D85)+1</f>
        <v>30</v>
      </c>
      <c r="G85" s="47">
        <v>210</v>
      </c>
      <c r="H85" s="51">
        <v>1</v>
      </c>
      <c r="I85" s="40">
        <f>G85/30*H85*F85</f>
        <v>210</v>
      </c>
      <c r="J85" s="67" t="s">
        <v>228</v>
      </c>
      <c r="K85" s="51">
        <v>67109</v>
      </c>
      <c r="L85" s="33"/>
      <c r="O85" s="1">
        <f>COUNTIF('Sede Med Ok'!$C:$C,'Subúrbio Med OK'!C85) + COUNTIF('Barra Med OK'!$C:$C,'Subúrbio Med OK'!C85) + COUNTIF('Boca do Rio Med OK'!$C:$C,'Subúrbio Med OK'!C85) + COUNTIF('Brotas Med OK'!$C:$C,'Subúrbio Med OK'!C85) + COUNTIF('Cabula Med OK'!$C:$C,'Subúrbio Med OK'!C85) + COUNTIF('Cajazeiras Med OK'!$C:$C,'Subúrbio Med OK'!C85) + COUNTIF('CH Med OK'!$C:$C,'Subúrbio Med OK'!C85) + COUNTIF('Itapagipe Med OK'!$C:$C,'Subúrbio Med OK'!C85) + COUNTIF('Itapuã Med OK'!$C:$C,'Subúrbio Med OK'!C85) + COUNTIF('Liberdade Med OK'!$C:$C,'Subúrbio Med OK'!C85) + COUNTIF('Pau da Lima Med OK'!$C:$C,'Subúrbio Med OK'!C85) + COUNTIF('SCV Med OK'!$C:$C,'Subúrbio Med OK'!C85) + COUNTIF('DVIS Med OK'!$C:$C,'Subúrbio Med OK'!C85) + COUNTIF('CR Med OK'!$C:$C,'Subúrbio Med OK'!C85) + COUNTIF('CCZ Med OK'!$C:$C,'Subúrbio Med OK'!C85) + COUNTIF('DRCA Med OK'!$C:$C,'Subúrbio Med OK'!C85) + COUNTIF('SAMU Med OK'!$C:$C,'Subúrbio Med OK'!C85) + COUNTIF('ESPS Med OK'!$C:$C,'Subúrbio Med OK'!C85) + COUNTIF('LACEM Med OK'!$C:$C,'Subúrbio Med OK'!C85)</f>
        <v>0</v>
      </c>
    </row>
    <row r="86" spans="1:15" ht="13.5" customHeight="1">
      <c r="A86" s="15" t="s">
        <v>22</v>
      </c>
      <c r="B86" s="61">
        <v>45519</v>
      </c>
      <c r="C86" s="51">
        <v>14986</v>
      </c>
      <c r="D86" s="61">
        <v>45658</v>
      </c>
      <c r="E86" s="61">
        <v>45687</v>
      </c>
      <c r="F86" s="114">
        <f>(E86-D86)+1</f>
        <v>30</v>
      </c>
      <c r="G86" s="47">
        <v>210</v>
      </c>
      <c r="H86" s="51">
        <v>1</v>
      </c>
      <c r="I86" s="40">
        <f>G86/30*H86*F86</f>
        <v>210</v>
      </c>
      <c r="J86" s="67" t="s">
        <v>850</v>
      </c>
      <c r="K86" s="51">
        <v>67109</v>
      </c>
      <c r="L86" s="33"/>
      <c r="O86" s="1">
        <f>COUNTIF('Sede Med Ok'!$C:$C,'Subúrbio Med OK'!C86) + COUNTIF('Barra Med OK'!$C:$C,'Subúrbio Med OK'!C86) + COUNTIF('Boca do Rio Med OK'!$C:$C,'Subúrbio Med OK'!C86) + COUNTIF('Brotas Med OK'!$C:$C,'Subúrbio Med OK'!C86) + COUNTIF('Cabula Med OK'!$C:$C,'Subúrbio Med OK'!C86) + COUNTIF('Cajazeiras Med OK'!$C:$C,'Subúrbio Med OK'!C86) + COUNTIF('CH Med OK'!$C:$C,'Subúrbio Med OK'!C86) + COUNTIF('Itapagipe Med OK'!$C:$C,'Subúrbio Med OK'!C86) + COUNTIF('Itapuã Med OK'!$C:$C,'Subúrbio Med OK'!C86) + COUNTIF('Liberdade Med OK'!$C:$C,'Subúrbio Med OK'!C86) + COUNTIF('Pau da Lima Med OK'!$C:$C,'Subúrbio Med OK'!C86) + COUNTIF('SCV Med OK'!$C:$C,'Subúrbio Med OK'!C86) + COUNTIF('DVIS Med OK'!$C:$C,'Subúrbio Med OK'!C86) + COUNTIF('CR Med OK'!$C:$C,'Subúrbio Med OK'!C86) + COUNTIF('CCZ Med OK'!$C:$C,'Subúrbio Med OK'!C86) + COUNTIF('DRCA Med OK'!$C:$C,'Subúrbio Med OK'!C86) + COUNTIF('SAMU Med OK'!$C:$C,'Subúrbio Med OK'!C86) + COUNTIF('ESPS Med OK'!$C:$C,'Subúrbio Med OK'!C86) + COUNTIF('LACEM Med OK'!$C:$C,'Subúrbio Med OK'!C86)</f>
        <v>0</v>
      </c>
    </row>
    <row r="87" spans="1:15" ht="13.5" customHeight="1">
      <c r="A87" s="203"/>
      <c r="B87" s="287"/>
      <c r="C87" s="202"/>
      <c r="D87" s="101"/>
      <c r="E87" s="101"/>
      <c r="F87" s="114"/>
      <c r="G87" s="47"/>
      <c r="H87" s="51"/>
      <c r="I87" s="40">
        <f>G87/30*H87*F87</f>
        <v>0</v>
      </c>
      <c r="J87" s="39"/>
      <c r="K87" s="51"/>
      <c r="L87" s="33"/>
      <c r="O87" s="1">
        <f>COUNTIF('Sede Med Ok'!$C:$C,'Subúrbio Med OK'!C87) + COUNTIF('Barra Med OK'!$C:$C,'Subúrbio Med OK'!C87) + COUNTIF('Boca do Rio Med OK'!$C:$C,'Subúrbio Med OK'!C87) + COUNTIF('Brotas Med OK'!$C:$C,'Subúrbio Med OK'!C87) + COUNTIF('Cabula Med OK'!$C:$C,'Subúrbio Med OK'!C87) + COUNTIF('Cajazeiras Med OK'!$C:$C,'Subúrbio Med OK'!C87) + COUNTIF('CH Med OK'!$C:$C,'Subúrbio Med OK'!C87) + COUNTIF('Itapagipe Med OK'!$C:$C,'Subúrbio Med OK'!C87) + COUNTIF('Itapuã Med OK'!$C:$C,'Subúrbio Med OK'!C87) + COUNTIF('Liberdade Med OK'!$C:$C,'Subúrbio Med OK'!C87) + COUNTIF('Pau da Lima Med OK'!$C:$C,'Subúrbio Med OK'!C87) + COUNTIF('SCV Med OK'!$C:$C,'Subúrbio Med OK'!C87) + COUNTIF('DVIS Med OK'!$C:$C,'Subúrbio Med OK'!C87) + COUNTIF('CR Med OK'!$C:$C,'Subúrbio Med OK'!C87) + COUNTIF('CCZ Med OK'!$C:$C,'Subúrbio Med OK'!C87) + COUNTIF('DRCA Med OK'!$C:$C,'Subúrbio Med OK'!C87) + COUNTIF('SAMU Med OK'!$C:$C,'Subúrbio Med OK'!C87) + COUNTIF('ESPS Med OK'!$C:$C,'Subúrbio Med OK'!C87) + COUNTIF('LACEM Med OK'!$C:$C,'Subúrbio Med OK'!C87)</f>
        <v>0</v>
      </c>
    </row>
    <row r="88" spans="1:15" ht="13.5" customHeight="1">
      <c r="A88" s="38" t="s">
        <v>884</v>
      </c>
      <c r="B88" s="99"/>
      <c r="C88" s="98"/>
      <c r="D88" s="36"/>
      <c r="E88" s="36"/>
      <c r="F88" s="316"/>
      <c r="G88" s="174"/>
      <c r="H88" s="11">
        <f>SUM(H84:H86)</f>
        <v>3</v>
      </c>
      <c r="I88" s="173">
        <f>SUM(I84:I87)</f>
        <v>630</v>
      </c>
      <c r="J88" s="35"/>
      <c r="K88" s="107"/>
      <c r="L88" s="33"/>
      <c r="O88" s="1">
        <f>COUNTIF('Sede Med Ok'!$C:$C,'Subúrbio Med OK'!C88) + COUNTIF('Barra Med OK'!$C:$C,'Subúrbio Med OK'!C88) + COUNTIF('Boca do Rio Med OK'!$C:$C,'Subúrbio Med OK'!C88) + COUNTIF('Brotas Med OK'!$C:$C,'Subúrbio Med OK'!C88) + COUNTIF('Cabula Med OK'!$C:$C,'Subúrbio Med OK'!C88) + COUNTIF('Cajazeiras Med OK'!$C:$C,'Subúrbio Med OK'!C88) + COUNTIF('CH Med OK'!$C:$C,'Subúrbio Med OK'!C88) + COUNTIF('Itapagipe Med OK'!$C:$C,'Subúrbio Med OK'!C88) + COUNTIF('Itapuã Med OK'!$C:$C,'Subúrbio Med OK'!C88) + COUNTIF('Liberdade Med OK'!$C:$C,'Subúrbio Med OK'!C88) + COUNTIF('Pau da Lima Med OK'!$C:$C,'Subúrbio Med OK'!C88) + COUNTIF('SCV Med OK'!$C:$C,'Subúrbio Med OK'!C88) + COUNTIF('DVIS Med OK'!$C:$C,'Subúrbio Med OK'!C88) + COUNTIF('CR Med OK'!$C:$C,'Subúrbio Med OK'!C88) + COUNTIF('CCZ Med OK'!$C:$C,'Subúrbio Med OK'!C88) + COUNTIF('DRCA Med OK'!$C:$C,'Subúrbio Med OK'!C88) + COUNTIF('SAMU Med OK'!$C:$C,'Subúrbio Med OK'!C88) + COUNTIF('ESPS Med OK'!$C:$C,'Subúrbio Med OK'!C88) + COUNTIF('LACEM Med OK'!$C:$C,'Subúrbio Med OK'!C88)</f>
        <v>0</v>
      </c>
    </row>
    <row r="89" spans="1:15" ht="13.5" customHeight="1">
      <c r="A89" s="29"/>
      <c r="B89" s="72"/>
      <c r="C89" s="71"/>
      <c r="D89" s="33"/>
      <c r="E89" s="33"/>
      <c r="F89" s="312"/>
      <c r="G89" s="176"/>
      <c r="H89" s="32"/>
      <c r="I89" s="318"/>
      <c r="J89" s="30"/>
      <c r="K89" s="70"/>
      <c r="L89" s="33"/>
      <c r="O89" s="1">
        <f>COUNTIF('Sede Med Ok'!$C:$C,'Subúrbio Med OK'!C89) + COUNTIF('Barra Med OK'!$C:$C,'Subúrbio Med OK'!C89) + COUNTIF('Boca do Rio Med OK'!$C:$C,'Subúrbio Med OK'!C89) + COUNTIF('Brotas Med OK'!$C:$C,'Subúrbio Med OK'!C89) + COUNTIF('Cabula Med OK'!$C:$C,'Subúrbio Med OK'!C89) + COUNTIF('Cajazeiras Med OK'!$C:$C,'Subúrbio Med OK'!C89) + COUNTIF('CH Med OK'!$C:$C,'Subúrbio Med OK'!C89) + COUNTIF('Itapagipe Med OK'!$C:$C,'Subúrbio Med OK'!C89) + COUNTIF('Itapuã Med OK'!$C:$C,'Subúrbio Med OK'!C89) + COUNTIF('Liberdade Med OK'!$C:$C,'Subúrbio Med OK'!C89) + COUNTIF('Pau da Lima Med OK'!$C:$C,'Subúrbio Med OK'!C89) + COUNTIF('SCV Med OK'!$C:$C,'Subúrbio Med OK'!C89) + COUNTIF('DVIS Med OK'!$C:$C,'Subúrbio Med OK'!C89) + COUNTIF('CR Med OK'!$C:$C,'Subúrbio Med OK'!C89) + COUNTIF('CCZ Med OK'!$C:$C,'Subúrbio Med OK'!C89) + COUNTIF('DRCA Med OK'!$C:$C,'Subúrbio Med OK'!C89) + COUNTIF('SAMU Med OK'!$C:$C,'Subúrbio Med OK'!C89) + COUNTIF('ESPS Med OK'!$C:$C,'Subúrbio Med OK'!C89) + COUNTIF('LACEM Med OK'!$C:$C,'Subúrbio Med OK'!C89)</f>
        <v>0</v>
      </c>
    </row>
    <row r="90" spans="1:15" ht="13.5" customHeight="1">
      <c r="A90" s="15" t="s">
        <v>22</v>
      </c>
      <c r="B90" s="61">
        <v>45519</v>
      </c>
      <c r="C90" s="51">
        <v>15008</v>
      </c>
      <c r="D90" s="61">
        <v>45658</v>
      </c>
      <c r="E90" s="61">
        <v>45687</v>
      </c>
      <c r="F90" s="114">
        <f>(E90-D90)+1</f>
        <v>30</v>
      </c>
      <c r="G90" s="47">
        <v>210</v>
      </c>
      <c r="H90" s="51">
        <v>1</v>
      </c>
      <c r="I90" s="40">
        <f t="shared" ref="I90:I98" si="7">G90/30*H90*F90</f>
        <v>210</v>
      </c>
      <c r="J90" s="67" t="s">
        <v>883</v>
      </c>
      <c r="K90" s="51">
        <v>67167</v>
      </c>
      <c r="L90" s="33"/>
      <c r="O90" s="1">
        <f>COUNTIF('Sede Med Ok'!$C:$C,'Subúrbio Med OK'!C90) + COUNTIF('Barra Med OK'!$C:$C,'Subúrbio Med OK'!C90) + COUNTIF('Boca do Rio Med OK'!$C:$C,'Subúrbio Med OK'!C90) + COUNTIF('Brotas Med OK'!$C:$C,'Subúrbio Med OK'!C90) + COUNTIF('Cabula Med OK'!$C:$C,'Subúrbio Med OK'!C90) + COUNTIF('Cajazeiras Med OK'!$C:$C,'Subúrbio Med OK'!C90) + COUNTIF('CH Med OK'!$C:$C,'Subúrbio Med OK'!C90) + COUNTIF('Itapagipe Med OK'!$C:$C,'Subúrbio Med OK'!C90) + COUNTIF('Itapuã Med OK'!$C:$C,'Subúrbio Med OK'!C90) + COUNTIF('Liberdade Med OK'!$C:$C,'Subúrbio Med OK'!C90) + COUNTIF('Pau da Lima Med OK'!$C:$C,'Subúrbio Med OK'!C90) + COUNTIF('SCV Med OK'!$C:$C,'Subúrbio Med OK'!C90) + COUNTIF('DVIS Med OK'!$C:$C,'Subúrbio Med OK'!C90) + COUNTIF('CR Med OK'!$C:$C,'Subúrbio Med OK'!C90) + COUNTIF('CCZ Med OK'!$C:$C,'Subúrbio Med OK'!C90) + COUNTIF('DRCA Med OK'!$C:$C,'Subúrbio Med OK'!C90) + COUNTIF('SAMU Med OK'!$C:$C,'Subúrbio Med OK'!C90) + COUNTIF('ESPS Med OK'!$C:$C,'Subúrbio Med OK'!C90) + COUNTIF('LACEM Med OK'!$C:$C,'Subúrbio Med OK'!C90)</f>
        <v>0</v>
      </c>
    </row>
    <row r="91" spans="1:15" ht="13.5" customHeight="1">
      <c r="A91" s="15" t="s">
        <v>22</v>
      </c>
      <c r="B91" s="61">
        <v>45519</v>
      </c>
      <c r="C91" s="51">
        <v>15009</v>
      </c>
      <c r="D91" s="61">
        <v>45658</v>
      </c>
      <c r="E91" s="61">
        <v>45687</v>
      </c>
      <c r="F91" s="114">
        <f>(E91-D91)+1</f>
        <v>30</v>
      </c>
      <c r="G91" s="47">
        <v>210</v>
      </c>
      <c r="H91" s="51">
        <v>1</v>
      </c>
      <c r="I91" s="40">
        <f t="shared" si="7"/>
        <v>210</v>
      </c>
      <c r="J91" s="67" t="s">
        <v>182</v>
      </c>
      <c r="K91" s="51">
        <v>67167</v>
      </c>
      <c r="L91" s="33"/>
      <c r="O91" s="1">
        <f>COUNTIF('Sede Med Ok'!$C:$C,'Subúrbio Med OK'!C91) + COUNTIF('Barra Med OK'!$C:$C,'Subúrbio Med OK'!C91) + COUNTIF('Boca do Rio Med OK'!$C:$C,'Subúrbio Med OK'!C91) + COUNTIF('Brotas Med OK'!$C:$C,'Subúrbio Med OK'!C91) + COUNTIF('Cabula Med OK'!$C:$C,'Subúrbio Med OK'!C91) + COUNTIF('Cajazeiras Med OK'!$C:$C,'Subúrbio Med OK'!C91) + COUNTIF('CH Med OK'!$C:$C,'Subúrbio Med OK'!C91) + COUNTIF('Itapagipe Med OK'!$C:$C,'Subúrbio Med OK'!C91) + COUNTIF('Itapuã Med OK'!$C:$C,'Subúrbio Med OK'!C91) + COUNTIF('Liberdade Med OK'!$C:$C,'Subúrbio Med OK'!C91) + COUNTIF('Pau da Lima Med OK'!$C:$C,'Subúrbio Med OK'!C91) + COUNTIF('SCV Med OK'!$C:$C,'Subúrbio Med OK'!C91) + COUNTIF('DVIS Med OK'!$C:$C,'Subúrbio Med OK'!C91) + COUNTIF('CR Med OK'!$C:$C,'Subúrbio Med OK'!C91) + COUNTIF('CCZ Med OK'!$C:$C,'Subúrbio Med OK'!C91) + COUNTIF('DRCA Med OK'!$C:$C,'Subúrbio Med OK'!C91) + COUNTIF('SAMU Med OK'!$C:$C,'Subúrbio Med OK'!C91) + COUNTIF('ESPS Med OK'!$C:$C,'Subúrbio Med OK'!C91) + COUNTIF('LACEM Med OK'!$C:$C,'Subúrbio Med OK'!C91)</f>
        <v>0</v>
      </c>
    </row>
    <row r="92" spans="1:15" ht="13.5" customHeight="1">
      <c r="A92" s="15" t="s">
        <v>22</v>
      </c>
      <c r="B92" s="61">
        <v>45519</v>
      </c>
      <c r="C92" s="51">
        <v>15010</v>
      </c>
      <c r="D92" s="61">
        <v>45658</v>
      </c>
      <c r="E92" s="61">
        <v>45687</v>
      </c>
      <c r="F92" s="114">
        <f>(E92-D92)+1</f>
        <v>30</v>
      </c>
      <c r="G92" s="47">
        <v>210</v>
      </c>
      <c r="H92" s="51">
        <v>1</v>
      </c>
      <c r="I92" s="40">
        <f t="shared" si="7"/>
        <v>210</v>
      </c>
      <c r="J92" s="67" t="s">
        <v>216</v>
      </c>
      <c r="K92" s="51">
        <v>67167</v>
      </c>
      <c r="L92" s="33"/>
      <c r="O92" s="1">
        <f>COUNTIF('Sede Med Ok'!$C:$C,'Subúrbio Med OK'!C92) + COUNTIF('Barra Med OK'!$C:$C,'Subúrbio Med OK'!C92) + COUNTIF('Boca do Rio Med OK'!$C:$C,'Subúrbio Med OK'!C92) + COUNTIF('Brotas Med OK'!$C:$C,'Subúrbio Med OK'!C92) + COUNTIF('Cabula Med OK'!$C:$C,'Subúrbio Med OK'!C92) + COUNTIF('Cajazeiras Med OK'!$C:$C,'Subúrbio Med OK'!C92) + COUNTIF('CH Med OK'!$C:$C,'Subúrbio Med OK'!C92) + COUNTIF('Itapagipe Med OK'!$C:$C,'Subúrbio Med OK'!C92) + COUNTIF('Itapuã Med OK'!$C:$C,'Subúrbio Med OK'!C92) + COUNTIF('Liberdade Med OK'!$C:$C,'Subúrbio Med OK'!C92) + COUNTIF('Pau da Lima Med OK'!$C:$C,'Subúrbio Med OK'!C92) + COUNTIF('SCV Med OK'!$C:$C,'Subúrbio Med OK'!C92) + COUNTIF('DVIS Med OK'!$C:$C,'Subúrbio Med OK'!C92) + COUNTIF('CR Med OK'!$C:$C,'Subúrbio Med OK'!C92) + COUNTIF('CCZ Med OK'!$C:$C,'Subúrbio Med OK'!C92) + COUNTIF('DRCA Med OK'!$C:$C,'Subúrbio Med OK'!C92) + COUNTIF('SAMU Med OK'!$C:$C,'Subúrbio Med OK'!C92) + COUNTIF('ESPS Med OK'!$C:$C,'Subúrbio Med OK'!C92) + COUNTIF('LACEM Med OK'!$C:$C,'Subúrbio Med OK'!C92)</f>
        <v>0</v>
      </c>
    </row>
    <row r="93" spans="1:15" ht="13.5" customHeight="1">
      <c r="A93" s="15" t="s">
        <v>22</v>
      </c>
      <c r="B93" s="61">
        <v>45519</v>
      </c>
      <c r="C93" s="51">
        <v>558</v>
      </c>
      <c r="D93" s="61">
        <v>45658</v>
      </c>
      <c r="E93" s="61">
        <v>45687</v>
      </c>
      <c r="F93" s="114">
        <f>(E93-D93)+1</f>
        <v>30</v>
      </c>
      <c r="G93" s="47">
        <v>210</v>
      </c>
      <c r="H93" s="51">
        <v>1</v>
      </c>
      <c r="I93" s="40">
        <f t="shared" si="7"/>
        <v>210</v>
      </c>
      <c r="J93" s="67" t="s">
        <v>228</v>
      </c>
      <c r="K93" s="51">
        <v>67336</v>
      </c>
      <c r="L93" s="70"/>
      <c r="M93" s="33"/>
      <c r="O93" s="1">
        <f>COUNTIF('Sede Med Ok'!$C:$C,'Subúrbio Med OK'!C93) + COUNTIF('Barra Med OK'!$C:$C,'Subúrbio Med OK'!C93) + COUNTIF('Boca do Rio Med OK'!$C:$C,'Subúrbio Med OK'!C93) + COUNTIF('Brotas Med OK'!$C:$C,'Subúrbio Med OK'!C93) + COUNTIF('Cabula Med OK'!$C:$C,'Subúrbio Med OK'!C93) + COUNTIF('Cajazeiras Med OK'!$C:$C,'Subúrbio Med OK'!C93) + COUNTIF('CH Med OK'!$C:$C,'Subúrbio Med OK'!C93) + COUNTIF('Itapagipe Med OK'!$C:$C,'Subúrbio Med OK'!C93) + COUNTIF('Itapuã Med OK'!$C:$C,'Subúrbio Med OK'!C93) + COUNTIF('Liberdade Med OK'!$C:$C,'Subúrbio Med OK'!C93) + COUNTIF('Pau da Lima Med OK'!$C:$C,'Subúrbio Med OK'!C93) + COUNTIF('SCV Med OK'!$C:$C,'Subúrbio Med OK'!C93) + COUNTIF('DVIS Med OK'!$C:$C,'Subúrbio Med OK'!C93) + COUNTIF('CR Med OK'!$C:$C,'Subúrbio Med OK'!C93) + COUNTIF('CCZ Med OK'!$C:$C,'Subúrbio Med OK'!C93) + COUNTIF('DRCA Med OK'!$C:$C,'Subúrbio Med OK'!C93) + COUNTIF('SAMU Med OK'!$C:$C,'Subúrbio Med OK'!C93) + COUNTIF('ESPS Med OK'!$C:$C,'Subúrbio Med OK'!C93) + COUNTIF('LACEM Med OK'!$C:$C,'Subúrbio Med OK'!C93)</f>
        <v>0</v>
      </c>
    </row>
    <row r="94" spans="1:15" ht="13.5" customHeight="1">
      <c r="A94" s="15" t="s">
        <v>22</v>
      </c>
      <c r="B94" s="61">
        <v>45519</v>
      </c>
      <c r="C94" s="51">
        <v>15055</v>
      </c>
      <c r="D94" s="61">
        <v>45658</v>
      </c>
      <c r="E94" s="61">
        <v>45687</v>
      </c>
      <c r="F94" s="114">
        <f>(E94-D94)+1</f>
        <v>30</v>
      </c>
      <c r="G94" s="47">
        <v>210</v>
      </c>
      <c r="H94" s="51">
        <v>1</v>
      </c>
      <c r="I94" s="40">
        <f>G94/30*H94*F94</f>
        <v>210</v>
      </c>
      <c r="J94" s="67" t="s">
        <v>882</v>
      </c>
      <c r="K94" s="51"/>
      <c r="L94" s="33"/>
      <c r="O94" s="1">
        <f>COUNTIF('Sede Med Ok'!$C:$C,'Subúrbio Med OK'!C94) + COUNTIF('Barra Med OK'!$C:$C,'Subúrbio Med OK'!C94) + COUNTIF('Boca do Rio Med OK'!$C:$C,'Subúrbio Med OK'!C94) + COUNTIF('Brotas Med OK'!$C:$C,'Subúrbio Med OK'!C94) + COUNTIF('Cabula Med OK'!$C:$C,'Subúrbio Med OK'!C94) + COUNTIF('Cajazeiras Med OK'!$C:$C,'Subúrbio Med OK'!C94) + COUNTIF('CH Med OK'!$C:$C,'Subúrbio Med OK'!C94) + COUNTIF('Itapagipe Med OK'!$C:$C,'Subúrbio Med OK'!C94) + COUNTIF('Itapuã Med OK'!$C:$C,'Subúrbio Med OK'!C94) + COUNTIF('Liberdade Med OK'!$C:$C,'Subúrbio Med OK'!C94) + COUNTIF('Pau da Lima Med OK'!$C:$C,'Subúrbio Med OK'!C94) + COUNTIF('SCV Med OK'!$C:$C,'Subúrbio Med OK'!C94) + COUNTIF('DVIS Med OK'!$C:$C,'Subúrbio Med OK'!C94) + COUNTIF('CR Med OK'!$C:$C,'Subúrbio Med OK'!C94) + COUNTIF('CCZ Med OK'!$C:$C,'Subúrbio Med OK'!C94) + COUNTIF('DRCA Med OK'!$C:$C,'Subúrbio Med OK'!C94) + COUNTIF('SAMU Med OK'!$C:$C,'Subúrbio Med OK'!C94) + COUNTIF('ESPS Med OK'!$C:$C,'Subúrbio Med OK'!C94) + COUNTIF('LACEM Med OK'!$C:$C,'Subúrbio Med OK'!C94)</f>
        <v>0</v>
      </c>
    </row>
    <row r="95" spans="1:15" ht="13.5" customHeight="1">
      <c r="A95" s="15" t="s">
        <v>18</v>
      </c>
      <c r="B95" s="61">
        <v>45568</v>
      </c>
      <c r="C95" s="14">
        <v>15875</v>
      </c>
      <c r="D95" s="61">
        <v>45658</v>
      </c>
      <c r="E95" s="61">
        <v>45687</v>
      </c>
      <c r="F95" s="114">
        <f t="shared" ref="F95:F97" si="8">(E95-D95)+1</f>
        <v>30</v>
      </c>
      <c r="G95" s="60">
        <v>235</v>
      </c>
      <c r="H95" s="14">
        <v>1</v>
      </c>
      <c r="I95" s="40">
        <f t="shared" si="7"/>
        <v>235</v>
      </c>
      <c r="J95" s="67" t="s">
        <v>210</v>
      </c>
      <c r="K95" s="51">
        <v>69190</v>
      </c>
      <c r="L95" s="33"/>
      <c r="O95" s="1">
        <f>COUNTIF('Sede Med Ok'!$C:$C,'Subúrbio Med OK'!C95) + COUNTIF('Barra Med OK'!$C:$C,'Subúrbio Med OK'!C95) + COUNTIF('Boca do Rio Med OK'!$C:$C,'Subúrbio Med OK'!C95) + COUNTIF('Brotas Med OK'!$C:$C,'Subúrbio Med OK'!C95) + COUNTIF('Cabula Med OK'!$C:$C,'Subúrbio Med OK'!C95) + COUNTIF('Cajazeiras Med OK'!$C:$C,'Subúrbio Med OK'!C95) + COUNTIF('CH Med OK'!$C:$C,'Subúrbio Med OK'!C95) + COUNTIF('Itapagipe Med OK'!$C:$C,'Subúrbio Med OK'!C95) + COUNTIF('Itapuã Med OK'!$C:$C,'Subúrbio Med OK'!C95) + COUNTIF('Liberdade Med OK'!$C:$C,'Subúrbio Med OK'!C95) + COUNTIF('Pau da Lima Med OK'!$C:$C,'Subúrbio Med OK'!C95) + COUNTIF('SCV Med OK'!$C:$C,'Subúrbio Med OK'!C95) + COUNTIF('DVIS Med OK'!$C:$C,'Subúrbio Med OK'!C95) + COUNTIF('CR Med OK'!$C:$C,'Subúrbio Med OK'!C95) + COUNTIF('CCZ Med OK'!$C:$C,'Subúrbio Med OK'!C95) + COUNTIF('DRCA Med OK'!$C:$C,'Subúrbio Med OK'!C95) + COUNTIF('SAMU Med OK'!$C:$C,'Subúrbio Med OK'!C95) + COUNTIF('ESPS Med OK'!$C:$C,'Subúrbio Med OK'!C95) + COUNTIF('LACEM Med OK'!$C:$C,'Subúrbio Med OK'!C95)</f>
        <v>0</v>
      </c>
    </row>
    <row r="96" spans="1:15" ht="13.5" customHeight="1">
      <c r="A96" s="15" t="s">
        <v>18</v>
      </c>
      <c r="B96" s="61">
        <v>45568</v>
      </c>
      <c r="C96" s="14">
        <v>15610</v>
      </c>
      <c r="D96" s="61">
        <v>45658</v>
      </c>
      <c r="E96" s="61">
        <v>45687</v>
      </c>
      <c r="F96" s="114">
        <f t="shared" si="8"/>
        <v>30</v>
      </c>
      <c r="G96" s="60">
        <v>235</v>
      </c>
      <c r="H96" s="14">
        <v>1</v>
      </c>
      <c r="I96" s="40">
        <f t="shared" si="7"/>
        <v>235</v>
      </c>
      <c r="J96" s="67" t="s">
        <v>194</v>
      </c>
      <c r="K96" s="51">
        <v>69190</v>
      </c>
      <c r="L96" s="33"/>
      <c r="O96" s="1">
        <f>COUNTIF('Sede Med Ok'!$C:$C,'Subúrbio Med OK'!C96) + COUNTIF('Barra Med OK'!$C:$C,'Subúrbio Med OK'!C96) + COUNTIF('Boca do Rio Med OK'!$C:$C,'Subúrbio Med OK'!C96) + COUNTIF('Brotas Med OK'!$C:$C,'Subúrbio Med OK'!C96) + COUNTIF('Cabula Med OK'!$C:$C,'Subúrbio Med OK'!C96) + COUNTIF('Cajazeiras Med OK'!$C:$C,'Subúrbio Med OK'!C96) + COUNTIF('CH Med OK'!$C:$C,'Subúrbio Med OK'!C96) + COUNTIF('Itapagipe Med OK'!$C:$C,'Subúrbio Med OK'!C96) + COUNTIF('Itapuã Med OK'!$C:$C,'Subúrbio Med OK'!C96) + COUNTIF('Liberdade Med OK'!$C:$C,'Subúrbio Med OK'!C96) + COUNTIF('Pau da Lima Med OK'!$C:$C,'Subúrbio Med OK'!C96) + COUNTIF('SCV Med OK'!$C:$C,'Subúrbio Med OK'!C96) + COUNTIF('DVIS Med OK'!$C:$C,'Subúrbio Med OK'!C96) + COUNTIF('CR Med OK'!$C:$C,'Subúrbio Med OK'!C96) + COUNTIF('CCZ Med OK'!$C:$C,'Subúrbio Med OK'!C96) + COUNTIF('DRCA Med OK'!$C:$C,'Subúrbio Med OK'!C96) + COUNTIF('SAMU Med OK'!$C:$C,'Subúrbio Med OK'!C96) + COUNTIF('ESPS Med OK'!$C:$C,'Subúrbio Med OK'!C96) + COUNTIF('LACEM Med OK'!$C:$C,'Subúrbio Med OK'!C96)</f>
        <v>0</v>
      </c>
    </row>
    <row r="97" spans="1:15" ht="13.5" customHeight="1">
      <c r="A97" s="15" t="s">
        <v>18</v>
      </c>
      <c r="B97" s="61">
        <v>45568</v>
      </c>
      <c r="C97" s="14">
        <v>15604</v>
      </c>
      <c r="D97" s="61">
        <v>45658</v>
      </c>
      <c r="E97" s="61">
        <v>45687</v>
      </c>
      <c r="F97" s="114">
        <f t="shared" si="8"/>
        <v>30</v>
      </c>
      <c r="G97" s="60">
        <v>235</v>
      </c>
      <c r="H97" s="14">
        <v>1</v>
      </c>
      <c r="I97" s="40">
        <f t="shared" si="7"/>
        <v>235</v>
      </c>
      <c r="J97" s="67" t="s">
        <v>308</v>
      </c>
      <c r="K97" s="51">
        <v>69190</v>
      </c>
      <c r="L97" s="33"/>
      <c r="O97" s="1">
        <f>COUNTIF('Sede Med Ok'!$C:$C,'Subúrbio Med OK'!C97) + COUNTIF('Barra Med OK'!$C:$C,'Subúrbio Med OK'!C97) + COUNTIF('Boca do Rio Med OK'!$C:$C,'Subúrbio Med OK'!C97) + COUNTIF('Brotas Med OK'!$C:$C,'Subúrbio Med OK'!C97) + COUNTIF('Cabula Med OK'!$C:$C,'Subúrbio Med OK'!C97) + COUNTIF('Cajazeiras Med OK'!$C:$C,'Subúrbio Med OK'!C97) + COUNTIF('CH Med OK'!$C:$C,'Subúrbio Med OK'!C97) + COUNTIF('Itapagipe Med OK'!$C:$C,'Subúrbio Med OK'!C97) + COUNTIF('Itapuã Med OK'!$C:$C,'Subúrbio Med OK'!C97) + COUNTIF('Liberdade Med OK'!$C:$C,'Subúrbio Med OK'!C97) + COUNTIF('Pau da Lima Med OK'!$C:$C,'Subúrbio Med OK'!C97) + COUNTIF('SCV Med OK'!$C:$C,'Subúrbio Med OK'!C97) + COUNTIF('DVIS Med OK'!$C:$C,'Subúrbio Med OK'!C97) + COUNTIF('CR Med OK'!$C:$C,'Subúrbio Med OK'!C97) + COUNTIF('CCZ Med OK'!$C:$C,'Subúrbio Med OK'!C97) + COUNTIF('DRCA Med OK'!$C:$C,'Subúrbio Med OK'!C97) + COUNTIF('SAMU Med OK'!$C:$C,'Subúrbio Med OK'!C97) + COUNTIF('ESPS Med OK'!$C:$C,'Subúrbio Med OK'!C97) + COUNTIF('LACEM Med OK'!$C:$C,'Subúrbio Med OK'!C97)</f>
        <v>0</v>
      </c>
    </row>
    <row r="98" spans="1:15" ht="13.5" customHeight="1">
      <c r="A98" s="15"/>
      <c r="B98" s="287"/>
      <c r="C98" s="202"/>
      <c r="D98" s="101"/>
      <c r="E98" s="101"/>
      <c r="F98" s="114"/>
      <c r="G98" s="47"/>
      <c r="H98" s="44"/>
      <c r="I98" s="40">
        <f t="shared" si="7"/>
        <v>0</v>
      </c>
      <c r="J98" s="39"/>
      <c r="K98" s="51"/>
      <c r="L98" s="33"/>
      <c r="O98" s="1">
        <f>COUNTIF('Sede Med Ok'!$C:$C,'Subúrbio Med OK'!C98) + COUNTIF('Barra Med OK'!$C:$C,'Subúrbio Med OK'!C98) + COUNTIF('Boca do Rio Med OK'!$C:$C,'Subúrbio Med OK'!C98) + COUNTIF('Brotas Med OK'!$C:$C,'Subúrbio Med OK'!C98) + COUNTIF('Cabula Med OK'!$C:$C,'Subúrbio Med OK'!C98) + COUNTIF('Cajazeiras Med OK'!$C:$C,'Subúrbio Med OK'!C98) + COUNTIF('CH Med OK'!$C:$C,'Subúrbio Med OK'!C98) + COUNTIF('Itapagipe Med OK'!$C:$C,'Subúrbio Med OK'!C98) + COUNTIF('Itapuã Med OK'!$C:$C,'Subúrbio Med OK'!C98) + COUNTIF('Liberdade Med OK'!$C:$C,'Subúrbio Med OK'!C98) + COUNTIF('Pau da Lima Med OK'!$C:$C,'Subúrbio Med OK'!C98) + COUNTIF('SCV Med OK'!$C:$C,'Subúrbio Med OK'!C98) + COUNTIF('DVIS Med OK'!$C:$C,'Subúrbio Med OK'!C98) + COUNTIF('CR Med OK'!$C:$C,'Subúrbio Med OK'!C98) + COUNTIF('CCZ Med OK'!$C:$C,'Subúrbio Med OK'!C98) + COUNTIF('DRCA Med OK'!$C:$C,'Subúrbio Med OK'!C98) + COUNTIF('SAMU Med OK'!$C:$C,'Subúrbio Med OK'!C98) + COUNTIF('ESPS Med OK'!$C:$C,'Subúrbio Med OK'!C98) + COUNTIF('LACEM Med OK'!$C:$C,'Subúrbio Med OK'!C98)</f>
        <v>0</v>
      </c>
    </row>
    <row r="99" spans="1:15" ht="13.5" customHeight="1">
      <c r="A99" s="38" t="s">
        <v>881</v>
      </c>
      <c r="B99" s="99"/>
      <c r="C99" s="98"/>
      <c r="D99" s="36"/>
      <c r="E99" s="36"/>
      <c r="F99" s="316"/>
      <c r="G99" s="174"/>
      <c r="H99" s="11">
        <f>SUM(H90:H98)</f>
        <v>8</v>
      </c>
      <c r="I99" s="173">
        <f>SUM(I90:I98)</f>
        <v>1755</v>
      </c>
      <c r="J99" s="35"/>
      <c r="K99" s="107"/>
      <c r="L99" s="33"/>
      <c r="O99" s="1">
        <f>COUNTIF('Sede Med Ok'!$C:$C,'Subúrbio Med OK'!C99) + COUNTIF('Barra Med OK'!$C:$C,'Subúrbio Med OK'!C99) + COUNTIF('Boca do Rio Med OK'!$C:$C,'Subúrbio Med OK'!C99) + COUNTIF('Brotas Med OK'!$C:$C,'Subúrbio Med OK'!C99) + COUNTIF('Cabula Med OK'!$C:$C,'Subúrbio Med OK'!C99) + COUNTIF('Cajazeiras Med OK'!$C:$C,'Subúrbio Med OK'!C99) + COUNTIF('CH Med OK'!$C:$C,'Subúrbio Med OK'!C99) + COUNTIF('Itapagipe Med OK'!$C:$C,'Subúrbio Med OK'!C99) + COUNTIF('Itapuã Med OK'!$C:$C,'Subúrbio Med OK'!C99) + COUNTIF('Liberdade Med OK'!$C:$C,'Subúrbio Med OK'!C99) + COUNTIF('Pau da Lima Med OK'!$C:$C,'Subúrbio Med OK'!C99) + COUNTIF('SCV Med OK'!$C:$C,'Subúrbio Med OK'!C99) + COUNTIF('DVIS Med OK'!$C:$C,'Subúrbio Med OK'!C99) + COUNTIF('CR Med OK'!$C:$C,'Subúrbio Med OK'!C99) + COUNTIF('CCZ Med OK'!$C:$C,'Subúrbio Med OK'!C99) + COUNTIF('DRCA Med OK'!$C:$C,'Subúrbio Med OK'!C99) + COUNTIF('SAMU Med OK'!$C:$C,'Subúrbio Med OK'!C99) + COUNTIF('ESPS Med OK'!$C:$C,'Subúrbio Med OK'!C99) + COUNTIF('LACEM Med OK'!$C:$C,'Subúrbio Med OK'!C99)</f>
        <v>0</v>
      </c>
    </row>
    <row r="100" spans="1:15" ht="13.5" customHeight="1">
      <c r="A100" s="29"/>
      <c r="B100" s="72"/>
      <c r="C100" s="71"/>
      <c r="D100" s="33"/>
      <c r="E100" s="33"/>
      <c r="F100" s="312"/>
      <c r="G100" s="176"/>
      <c r="H100" s="32"/>
      <c r="I100" s="175"/>
      <c r="J100" s="30"/>
      <c r="K100" s="70"/>
      <c r="L100" s="33"/>
      <c r="O100" s="1">
        <f>COUNTIF('Sede Med Ok'!$C:$C,'Subúrbio Med OK'!C100) + COUNTIF('Barra Med OK'!$C:$C,'Subúrbio Med OK'!C100) + COUNTIF('Boca do Rio Med OK'!$C:$C,'Subúrbio Med OK'!C100) + COUNTIF('Brotas Med OK'!$C:$C,'Subúrbio Med OK'!C100) + COUNTIF('Cabula Med OK'!$C:$C,'Subúrbio Med OK'!C100) + COUNTIF('Cajazeiras Med OK'!$C:$C,'Subúrbio Med OK'!C100) + COUNTIF('CH Med OK'!$C:$C,'Subúrbio Med OK'!C100) + COUNTIF('Itapagipe Med OK'!$C:$C,'Subúrbio Med OK'!C100) + COUNTIF('Itapuã Med OK'!$C:$C,'Subúrbio Med OK'!C100) + COUNTIF('Liberdade Med OK'!$C:$C,'Subúrbio Med OK'!C100) + COUNTIF('Pau da Lima Med OK'!$C:$C,'Subúrbio Med OK'!C100) + COUNTIF('SCV Med OK'!$C:$C,'Subúrbio Med OK'!C100) + COUNTIF('DVIS Med OK'!$C:$C,'Subúrbio Med OK'!C100) + COUNTIF('CR Med OK'!$C:$C,'Subúrbio Med OK'!C100) + COUNTIF('CCZ Med OK'!$C:$C,'Subúrbio Med OK'!C100) + COUNTIF('DRCA Med OK'!$C:$C,'Subúrbio Med OK'!C100) + COUNTIF('SAMU Med OK'!$C:$C,'Subúrbio Med OK'!C100) + COUNTIF('ESPS Med OK'!$C:$C,'Subúrbio Med OK'!C100) + COUNTIF('LACEM Med OK'!$C:$C,'Subúrbio Med OK'!C100)</f>
        <v>0</v>
      </c>
    </row>
    <row r="101" spans="1:15" ht="13.5" customHeight="1">
      <c r="A101" s="15" t="s">
        <v>22</v>
      </c>
      <c r="B101" s="61">
        <v>45589</v>
      </c>
      <c r="C101" s="51">
        <v>15715</v>
      </c>
      <c r="D101" s="61">
        <v>45658</v>
      </c>
      <c r="E101" s="61">
        <v>45687</v>
      </c>
      <c r="F101" s="114">
        <f t="shared" ref="F101" si="9">(E101-D101)+1</f>
        <v>30</v>
      </c>
      <c r="G101" s="47">
        <v>210</v>
      </c>
      <c r="H101" s="51">
        <v>1</v>
      </c>
      <c r="I101" s="40">
        <f t="shared" ref="I101" si="10">G101/30*H101*F101</f>
        <v>210</v>
      </c>
      <c r="J101" s="67" t="s">
        <v>244</v>
      </c>
      <c r="K101" s="51">
        <v>70468</v>
      </c>
      <c r="L101" s="33"/>
      <c r="O101" s="1">
        <f>COUNTIF('Sede Med Ok'!$C:$C,'Subúrbio Med OK'!C101) + COUNTIF('Barra Med OK'!$C:$C,'Subúrbio Med OK'!C101) + COUNTIF('Boca do Rio Med OK'!$C:$C,'Subúrbio Med OK'!C101) + COUNTIF('Brotas Med OK'!$C:$C,'Subúrbio Med OK'!C101) + COUNTIF('Cabula Med OK'!$C:$C,'Subúrbio Med OK'!C101) + COUNTIF('Cajazeiras Med OK'!$C:$C,'Subúrbio Med OK'!C101) + COUNTIF('CH Med OK'!$C:$C,'Subúrbio Med OK'!C101) + COUNTIF('Itapagipe Med OK'!$C:$C,'Subúrbio Med OK'!C101) + COUNTIF('Itapuã Med OK'!$C:$C,'Subúrbio Med OK'!C101) + COUNTIF('Liberdade Med OK'!$C:$C,'Subúrbio Med OK'!C101) + COUNTIF('Pau da Lima Med OK'!$C:$C,'Subúrbio Med OK'!C101) + COUNTIF('SCV Med OK'!$C:$C,'Subúrbio Med OK'!C101) + COUNTIF('DVIS Med OK'!$C:$C,'Subúrbio Med OK'!C101) + COUNTIF('CR Med OK'!$C:$C,'Subúrbio Med OK'!C101) + COUNTIF('CCZ Med OK'!$C:$C,'Subúrbio Med OK'!C101) + COUNTIF('DRCA Med OK'!$C:$C,'Subúrbio Med OK'!C101) + COUNTIF('SAMU Med OK'!$C:$C,'Subúrbio Med OK'!C101) + COUNTIF('ESPS Med OK'!$C:$C,'Subúrbio Med OK'!C101) + COUNTIF('LACEM Med OK'!$C:$C,'Subúrbio Med OK'!C101)</f>
        <v>0</v>
      </c>
    </row>
    <row r="102" spans="1:15" ht="13.5" customHeight="1">
      <c r="A102" s="15" t="s">
        <v>22</v>
      </c>
      <c r="B102" s="61">
        <v>45519</v>
      </c>
      <c r="C102" s="51">
        <v>14230</v>
      </c>
      <c r="D102" s="61">
        <v>45658</v>
      </c>
      <c r="E102" s="61">
        <v>45687</v>
      </c>
      <c r="F102" s="114">
        <f t="shared" ref="F102:F108" si="11">(E102-D102)+1</f>
        <v>30</v>
      </c>
      <c r="G102" s="47">
        <v>210</v>
      </c>
      <c r="H102" s="51">
        <v>1</v>
      </c>
      <c r="I102" s="40">
        <f t="shared" ref="I102:I108" si="12">G102/30*H102*F102</f>
        <v>210</v>
      </c>
      <c r="J102" s="67" t="s">
        <v>229</v>
      </c>
      <c r="K102" s="51">
        <v>67168</v>
      </c>
      <c r="L102" s="33"/>
      <c r="O102" s="1">
        <f>COUNTIF('Sede Med Ok'!$C:$C,'Subúrbio Med OK'!C102) + COUNTIF('Barra Med OK'!$C:$C,'Subúrbio Med OK'!C102) + COUNTIF('Boca do Rio Med OK'!$C:$C,'Subúrbio Med OK'!C102) + COUNTIF('Brotas Med OK'!$C:$C,'Subúrbio Med OK'!C102) + COUNTIF('Cabula Med OK'!$C:$C,'Subúrbio Med OK'!C102) + COUNTIF('Cajazeiras Med OK'!$C:$C,'Subúrbio Med OK'!C102) + COUNTIF('CH Med OK'!$C:$C,'Subúrbio Med OK'!C102) + COUNTIF('Itapagipe Med OK'!$C:$C,'Subúrbio Med OK'!C102) + COUNTIF('Itapuã Med OK'!$C:$C,'Subúrbio Med OK'!C102) + COUNTIF('Liberdade Med OK'!$C:$C,'Subúrbio Med OK'!C102) + COUNTIF('Pau da Lima Med OK'!$C:$C,'Subúrbio Med OK'!C102) + COUNTIF('SCV Med OK'!$C:$C,'Subúrbio Med OK'!C102) + COUNTIF('DVIS Med OK'!$C:$C,'Subúrbio Med OK'!C102) + COUNTIF('CR Med OK'!$C:$C,'Subúrbio Med OK'!C102) + COUNTIF('CCZ Med OK'!$C:$C,'Subúrbio Med OK'!C102) + COUNTIF('DRCA Med OK'!$C:$C,'Subúrbio Med OK'!C102) + COUNTIF('SAMU Med OK'!$C:$C,'Subúrbio Med OK'!C102) + COUNTIF('ESPS Med OK'!$C:$C,'Subúrbio Med OK'!C102) + COUNTIF('LACEM Med OK'!$C:$C,'Subúrbio Med OK'!C102)</f>
        <v>0</v>
      </c>
    </row>
    <row r="103" spans="1:15" ht="13.5" customHeight="1">
      <c r="A103" s="15" t="s">
        <v>22</v>
      </c>
      <c r="B103" s="61">
        <v>45519</v>
      </c>
      <c r="C103" s="51">
        <v>14231</v>
      </c>
      <c r="D103" s="61">
        <v>45658</v>
      </c>
      <c r="E103" s="61">
        <v>45687</v>
      </c>
      <c r="F103" s="114">
        <f t="shared" si="11"/>
        <v>30</v>
      </c>
      <c r="G103" s="47">
        <v>210</v>
      </c>
      <c r="H103" s="51">
        <v>1</v>
      </c>
      <c r="I103" s="40">
        <f t="shared" si="12"/>
        <v>210</v>
      </c>
      <c r="J103" s="67" t="s">
        <v>221</v>
      </c>
      <c r="K103" s="51">
        <v>67168</v>
      </c>
      <c r="L103" s="33"/>
      <c r="O103" s="1">
        <f>COUNTIF('Sede Med Ok'!$C:$C,'Subúrbio Med OK'!C103) + COUNTIF('Barra Med OK'!$C:$C,'Subúrbio Med OK'!C103) + COUNTIF('Boca do Rio Med OK'!$C:$C,'Subúrbio Med OK'!C103) + COUNTIF('Brotas Med OK'!$C:$C,'Subúrbio Med OK'!C103) + COUNTIF('Cabula Med OK'!$C:$C,'Subúrbio Med OK'!C103) + COUNTIF('Cajazeiras Med OK'!$C:$C,'Subúrbio Med OK'!C103) + COUNTIF('CH Med OK'!$C:$C,'Subúrbio Med OK'!C103) + COUNTIF('Itapagipe Med OK'!$C:$C,'Subúrbio Med OK'!C103) + COUNTIF('Itapuã Med OK'!$C:$C,'Subúrbio Med OK'!C103) + COUNTIF('Liberdade Med OK'!$C:$C,'Subúrbio Med OK'!C103) + COUNTIF('Pau da Lima Med OK'!$C:$C,'Subúrbio Med OK'!C103) + COUNTIF('SCV Med OK'!$C:$C,'Subúrbio Med OK'!C103) + COUNTIF('DVIS Med OK'!$C:$C,'Subúrbio Med OK'!C103) + COUNTIF('CR Med OK'!$C:$C,'Subúrbio Med OK'!C103) + COUNTIF('CCZ Med OK'!$C:$C,'Subúrbio Med OK'!C103) + COUNTIF('DRCA Med OK'!$C:$C,'Subúrbio Med OK'!C103) + COUNTIF('SAMU Med OK'!$C:$C,'Subúrbio Med OK'!C103) + COUNTIF('ESPS Med OK'!$C:$C,'Subúrbio Med OK'!C103) + COUNTIF('LACEM Med OK'!$C:$C,'Subúrbio Med OK'!C103)</f>
        <v>0</v>
      </c>
    </row>
    <row r="104" spans="1:15" ht="13.5" customHeight="1">
      <c r="A104" s="15" t="s">
        <v>22</v>
      </c>
      <c r="B104" s="61">
        <v>45519</v>
      </c>
      <c r="C104" s="51">
        <v>15027</v>
      </c>
      <c r="D104" s="61">
        <v>45658</v>
      </c>
      <c r="E104" s="61">
        <v>45687</v>
      </c>
      <c r="F104" s="114">
        <f t="shared" si="11"/>
        <v>30</v>
      </c>
      <c r="G104" s="47">
        <v>210</v>
      </c>
      <c r="H104" s="51">
        <v>1</v>
      </c>
      <c r="I104" s="40">
        <f t="shared" si="12"/>
        <v>210</v>
      </c>
      <c r="J104" s="67" t="s">
        <v>112</v>
      </c>
      <c r="K104" s="51">
        <v>67168</v>
      </c>
      <c r="L104" s="33"/>
      <c r="O104" s="1">
        <f>COUNTIF('Sede Med Ok'!$C:$C,'Subúrbio Med OK'!C104) + COUNTIF('Barra Med OK'!$C:$C,'Subúrbio Med OK'!C104) + COUNTIF('Boca do Rio Med OK'!$C:$C,'Subúrbio Med OK'!C104) + COUNTIF('Brotas Med OK'!$C:$C,'Subúrbio Med OK'!C104) + COUNTIF('Cabula Med OK'!$C:$C,'Subúrbio Med OK'!C104) + COUNTIF('Cajazeiras Med OK'!$C:$C,'Subúrbio Med OK'!C104) + COUNTIF('CH Med OK'!$C:$C,'Subúrbio Med OK'!C104) + COUNTIF('Itapagipe Med OK'!$C:$C,'Subúrbio Med OK'!C104) + COUNTIF('Itapuã Med OK'!$C:$C,'Subúrbio Med OK'!C104) + COUNTIF('Liberdade Med OK'!$C:$C,'Subúrbio Med OK'!C104) + COUNTIF('Pau da Lima Med OK'!$C:$C,'Subúrbio Med OK'!C104) + COUNTIF('SCV Med OK'!$C:$C,'Subúrbio Med OK'!C104) + COUNTIF('DVIS Med OK'!$C:$C,'Subúrbio Med OK'!C104) + COUNTIF('CR Med OK'!$C:$C,'Subúrbio Med OK'!C104) + COUNTIF('CCZ Med OK'!$C:$C,'Subúrbio Med OK'!C104) + COUNTIF('DRCA Med OK'!$C:$C,'Subúrbio Med OK'!C104) + COUNTIF('SAMU Med OK'!$C:$C,'Subúrbio Med OK'!C104) + COUNTIF('ESPS Med OK'!$C:$C,'Subúrbio Med OK'!C104) + COUNTIF('LACEM Med OK'!$C:$C,'Subúrbio Med OK'!C104)</f>
        <v>0</v>
      </c>
    </row>
    <row r="105" spans="1:15" ht="13.5" customHeight="1">
      <c r="A105" s="15" t="s">
        <v>22</v>
      </c>
      <c r="B105" s="61">
        <v>45519</v>
      </c>
      <c r="C105" s="51">
        <v>15028</v>
      </c>
      <c r="D105" s="61">
        <v>45658</v>
      </c>
      <c r="E105" s="61">
        <v>45687</v>
      </c>
      <c r="F105" s="114">
        <f t="shared" si="11"/>
        <v>30</v>
      </c>
      <c r="G105" s="47">
        <v>210</v>
      </c>
      <c r="H105" s="51">
        <v>1</v>
      </c>
      <c r="I105" s="40">
        <f t="shared" si="12"/>
        <v>210</v>
      </c>
      <c r="J105" s="67" t="s">
        <v>228</v>
      </c>
      <c r="K105" s="51">
        <v>67168</v>
      </c>
      <c r="L105" s="33"/>
      <c r="O105" s="1">
        <f>COUNTIF('Sede Med Ok'!$C:$C,'Subúrbio Med OK'!C105) + COUNTIF('Barra Med OK'!$C:$C,'Subúrbio Med OK'!C105) + COUNTIF('Boca do Rio Med OK'!$C:$C,'Subúrbio Med OK'!C105) + COUNTIF('Brotas Med OK'!$C:$C,'Subúrbio Med OK'!C105) + COUNTIF('Cabula Med OK'!$C:$C,'Subúrbio Med OK'!C105) + COUNTIF('Cajazeiras Med OK'!$C:$C,'Subúrbio Med OK'!C105) + COUNTIF('CH Med OK'!$C:$C,'Subúrbio Med OK'!C105) + COUNTIF('Itapagipe Med OK'!$C:$C,'Subúrbio Med OK'!C105) + COUNTIF('Itapuã Med OK'!$C:$C,'Subúrbio Med OK'!C105) + COUNTIF('Liberdade Med OK'!$C:$C,'Subúrbio Med OK'!C105) + COUNTIF('Pau da Lima Med OK'!$C:$C,'Subúrbio Med OK'!C105) + COUNTIF('SCV Med OK'!$C:$C,'Subúrbio Med OK'!C105) + COUNTIF('DVIS Med OK'!$C:$C,'Subúrbio Med OK'!C105) + COUNTIF('CR Med OK'!$C:$C,'Subúrbio Med OK'!C105) + COUNTIF('CCZ Med OK'!$C:$C,'Subúrbio Med OK'!C105) + COUNTIF('DRCA Med OK'!$C:$C,'Subúrbio Med OK'!C105) + COUNTIF('SAMU Med OK'!$C:$C,'Subúrbio Med OK'!C105) + COUNTIF('ESPS Med OK'!$C:$C,'Subúrbio Med OK'!C105) + COUNTIF('LACEM Med OK'!$C:$C,'Subúrbio Med OK'!C105)</f>
        <v>0</v>
      </c>
    </row>
    <row r="106" spans="1:15" ht="13.5" customHeight="1">
      <c r="A106" s="15" t="s">
        <v>22</v>
      </c>
      <c r="B106" s="61">
        <v>45519</v>
      </c>
      <c r="C106" s="51">
        <v>6301</v>
      </c>
      <c r="D106" s="61">
        <v>45658</v>
      </c>
      <c r="E106" s="61">
        <v>45687</v>
      </c>
      <c r="F106" s="114">
        <f t="shared" si="11"/>
        <v>30</v>
      </c>
      <c r="G106" s="47">
        <v>210</v>
      </c>
      <c r="H106" s="51">
        <v>1</v>
      </c>
      <c r="I106" s="40">
        <f t="shared" si="12"/>
        <v>210</v>
      </c>
      <c r="J106" s="67" t="s">
        <v>189</v>
      </c>
      <c r="K106" s="51"/>
      <c r="L106" s="33"/>
      <c r="O106" s="1">
        <f>COUNTIF('Sede Med Ok'!$C:$C,'Subúrbio Med OK'!C106) + COUNTIF('Barra Med OK'!$C:$C,'Subúrbio Med OK'!C106) + COUNTIF('Boca do Rio Med OK'!$C:$C,'Subúrbio Med OK'!C106) + COUNTIF('Brotas Med OK'!$C:$C,'Subúrbio Med OK'!C106) + COUNTIF('Cabula Med OK'!$C:$C,'Subúrbio Med OK'!C106) + COUNTIF('Cajazeiras Med OK'!$C:$C,'Subúrbio Med OK'!C106) + COUNTIF('CH Med OK'!$C:$C,'Subúrbio Med OK'!C106) + COUNTIF('Itapagipe Med OK'!$C:$C,'Subúrbio Med OK'!C106) + COUNTIF('Itapuã Med OK'!$C:$C,'Subúrbio Med OK'!C106) + COUNTIF('Liberdade Med OK'!$C:$C,'Subúrbio Med OK'!C106) + COUNTIF('Pau da Lima Med OK'!$C:$C,'Subúrbio Med OK'!C106) + COUNTIF('SCV Med OK'!$C:$C,'Subúrbio Med OK'!C106) + COUNTIF('DVIS Med OK'!$C:$C,'Subúrbio Med OK'!C106) + COUNTIF('CR Med OK'!$C:$C,'Subúrbio Med OK'!C106) + COUNTIF('CCZ Med OK'!$C:$C,'Subúrbio Med OK'!C106) + COUNTIF('DRCA Med OK'!$C:$C,'Subúrbio Med OK'!C106) + COUNTIF('SAMU Med OK'!$C:$C,'Subúrbio Med OK'!C106) + COUNTIF('ESPS Med OK'!$C:$C,'Subúrbio Med OK'!C106) + COUNTIF('LACEM Med OK'!$C:$C,'Subúrbio Med OK'!C106)</f>
        <v>0</v>
      </c>
    </row>
    <row r="107" spans="1:15" ht="13.5" customHeight="1">
      <c r="A107" s="15" t="s">
        <v>20</v>
      </c>
      <c r="B107" s="61">
        <v>45536</v>
      </c>
      <c r="C107" s="51">
        <v>13881</v>
      </c>
      <c r="D107" s="61">
        <v>45658</v>
      </c>
      <c r="E107" s="61">
        <v>45687</v>
      </c>
      <c r="F107" s="114">
        <f t="shared" si="11"/>
        <v>30</v>
      </c>
      <c r="G107" s="47">
        <v>57</v>
      </c>
      <c r="H107" s="51">
        <v>1</v>
      </c>
      <c r="I107" s="40">
        <f t="shared" si="12"/>
        <v>57</v>
      </c>
      <c r="J107" s="67" t="s">
        <v>442</v>
      </c>
      <c r="K107" s="51">
        <v>67518</v>
      </c>
      <c r="L107" s="33"/>
      <c r="O107" s="1">
        <f>COUNTIF('Sede Med Ok'!$C:$C,'Subúrbio Med OK'!C107) + COUNTIF('Barra Med OK'!$C:$C,'Subúrbio Med OK'!C107) + COUNTIF('Boca do Rio Med OK'!$C:$C,'Subúrbio Med OK'!C107) + COUNTIF('Brotas Med OK'!$C:$C,'Subúrbio Med OK'!C107) + COUNTIF('Cabula Med OK'!$C:$C,'Subúrbio Med OK'!C107) + COUNTIF('Cajazeiras Med OK'!$C:$C,'Subúrbio Med OK'!C107) + COUNTIF('CH Med OK'!$C:$C,'Subúrbio Med OK'!C107) + COUNTIF('Itapagipe Med OK'!$C:$C,'Subúrbio Med OK'!C107) + COUNTIF('Itapuã Med OK'!$C:$C,'Subúrbio Med OK'!C107) + COUNTIF('Liberdade Med OK'!$C:$C,'Subúrbio Med OK'!C107) + COUNTIF('Pau da Lima Med OK'!$C:$C,'Subúrbio Med OK'!C107) + COUNTIF('SCV Med OK'!$C:$C,'Subúrbio Med OK'!C107) + COUNTIF('DVIS Med OK'!$C:$C,'Subúrbio Med OK'!C107) + COUNTIF('CR Med OK'!$C:$C,'Subúrbio Med OK'!C107) + COUNTIF('CCZ Med OK'!$C:$C,'Subúrbio Med OK'!C107) + COUNTIF('DRCA Med OK'!$C:$C,'Subúrbio Med OK'!C107) + COUNTIF('SAMU Med OK'!$C:$C,'Subúrbio Med OK'!C107) + COUNTIF('ESPS Med OK'!$C:$C,'Subúrbio Med OK'!C107) + COUNTIF('LACEM Med OK'!$C:$C,'Subúrbio Med OK'!C107)</f>
        <v>0</v>
      </c>
    </row>
    <row r="108" spans="1:15" ht="13.5" customHeight="1">
      <c r="A108" s="15" t="s">
        <v>20</v>
      </c>
      <c r="B108" s="61">
        <v>45536</v>
      </c>
      <c r="C108" s="51">
        <v>13874</v>
      </c>
      <c r="D108" s="61">
        <v>45658</v>
      </c>
      <c r="E108" s="61">
        <v>45687</v>
      </c>
      <c r="F108" s="114">
        <f t="shared" si="11"/>
        <v>30</v>
      </c>
      <c r="G108" s="47">
        <v>57</v>
      </c>
      <c r="H108" s="51">
        <v>1</v>
      </c>
      <c r="I108" s="40">
        <f t="shared" si="12"/>
        <v>57</v>
      </c>
      <c r="J108" s="67" t="s">
        <v>442</v>
      </c>
      <c r="K108" s="51">
        <v>67518</v>
      </c>
      <c r="L108" s="33"/>
      <c r="O108" s="1">
        <f>COUNTIF('Sede Med Ok'!$C:$C,'Subúrbio Med OK'!C108) + COUNTIF('Barra Med OK'!$C:$C,'Subúrbio Med OK'!C108) + COUNTIF('Boca do Rio Med OK'!$C:$C,'Subúrbio Med OK'!C108) + COUNTIF('Brotas Med OK'!$C:$C,'Subúrbio Med OK'!C108) + COUNTIF('Cabula Med OK'!$C:$C,'Subúrbio Med OK'!C108) + COUNTIF('Cajazeiras Med OK'!$C:$C,'Subúrbio Med OK'!C108) + COUNTIF('CH Med OK'!$C:$C,'Subúrbio Med OK'!C108) + COUNTIF('Itapagipe Med OK'!$C:$C,'Subúrbio Med OK'!C108) + COUNTIF('Itapuã Med OK'!$C:$C,'Subúrbio Med OK'!C108) + COUNTIF('Liberdade Med OK'!$C:$C,'Subúrbio Med OK'!C108) + COUNTIF('Pau da Lima Med OK'!$C:$C,'Subúrbio Med OK'!C108) + COUNTIF('SCV Med OK'!$C:$C,'Subúrbio Med OK'!C108) + COUNTIF('DVIS Med OK'!$C:$C,'Subúrbio Med OK'!C108) + COUNTIF('CR Med OK'!$C:$C,'Subúrbio Med OK'!C108) + COUNTIF('CCZ Med OK'!$C:$C,'Subúrbio Med OK'!C108) + COUNTIF('DRCA Med OK'!$C:$C,'Subúrbio Med OK'!C108) + COUNTIF('SAMU Med OK'!$C:$C,'Subúrbio Med OK'!C108) + COUNTIF('ESPS Med OK'!$C:$C,'Subúrbio Med OK'!C108) + COUNTIF('LACEM Med OK'!$C:$C,'Subúrbio Med OK'!C108)</f>
        <v>0</v>
      </c>
    </row>
    <row r="109" spans="1:15" ht="13.5" customHeight="1">
      <c r="B109" s="203"/>
      <c r="C109" s="287"/>
      <c r="D109" s="104"/>
      <c r="E109" s="101"/>
      <c r="F109" s="101"/>
      <c r="G109" s="114"/>
      <c r="H109" s="47"/>
      <c r="I109" s="44"/>
      <c r="J109" s="40">
        <f>H109/30*I109*G109</f>
        <v>0</v>
      </c>
      <c r="K109" s="39"/>
      <c r="L109" s="33"/>
      <c r="O109" s="1">
        <f>COUNTIF('Sede Med Ok'!$C:$C,'Subúrbio Med OK'!C109) + COUNTIF('Barra Med OK'!$C:$C,'Subúrbio Med OK'!C109) + COUNTIF('Boca do Rio Med OK'!$C:$C,'Subúrbio Med OK'!C109) + COUNTIF('Brotas Med OK'!$C:$C,'Subúrbio Med OK'!C109) + COUNTIF('Cabula Med OK'!$C:$C,'Subúrbio Med OK'!C109) + COUNTIF('Cajazeiras Med OK'!$C:$C,'Subúrbio Med OK'!C109) + COUNTIF('CH Med OK'!$C:$C,'Subúrbio Med OK'!C109) + COUNTIF('Itapagipe Med OK'!$C:$C,'Subúrbio Med OK'!C109) + COUNTIF('Itapuã Med OK'!$C:$C,'Subúrbio Med OK'!C109) + COUNTIF('Liberdade Med OK'!$C:$C,'Subúrbio Med OK'!C109) + COUNTIF('Pau da Lima Med OK'!$C:$C,'Subúrbio Med OK'!C109) + COUNTIF('SCV Med OK'!$C:$C,'Subúrbio Med OK'!C109) + COUNTIF('DVIS Med OK'!$C:$C,'Subúrbio Med OK'!C109) + COUNTIF('CR Med OK'!$C:$C,'Subúrbio Med OK'!C109) + COUNTIF('CCZ Med OK'!$C:$C,'Subúrbio Med OK'!C109) + COUNTIF('DRCA Med OK'!$C:$C,'Subúrbio Med OK'!C109) + COUNTIF('SAMU Med OK'!$C:$C,'Subúrbio Med OK'!C109) + COUNTIF('ESPS Med OK'!$C:$C,'Subúrbio Med OK'!C109) + COUNTIF('LACEM Med OK'!$C:$C,'Subúrbio Med OK'!C109)</f>
        <v>0</v>
      </c>
    </row>
    <row r="110" spans="1:15" ht="13.5" customHeight="1">
      <c r="A110" s="38" t="s">
        <v>880</v>
      </c>
      <c r="B110" s="99"/>
      <c r="C110" s="98"/>
      <c r="D110" s="36"/>
      <c r="E110" s="36"/>
      <c r="F110" s="316"/>
      <c r="G110" s="174"/>
      <c r="H110" s="11">
        <f>SUM(H101:H109)</f>
        <v>8</v>
      </c>
      <c r="I110" s="173">
        <f>SUM(I101:I109)</f>
        <v>1374</v>
      </c>
      <c r="J110" s="35"/>
      <c r="K110" s="107"/>
      <c r="L110" s="33"/>
      <c r="O110" s="1">
        <f>COUNTIF('Sede Med Ok'!$C:$C,'Subúrbio Med OK'!C110) + COUNTIF('Barra Med OK'!$C:$C,'Subúrbio Med OK'!C110) + COUNTIF('Boca do Rio Med OK'!$C:$C,'Subúrbio Med OK'!C110) + COUNTIF('Brotas Med OK'!$C:$C,'Subúrbio Med OK'!C110) + COUNTIF('Cabula Med OK'!$C:$C,'Subúrbio Med OK'!C110) + COUNTIF('Cajazeiras Med OK'!$C:$C,'Subúrbio Med OK'!C110) + COUNTIF('CH Med OK'!$C:$C,'Subúrbio Med OK'!C110) + COUNTIF('Itapagipe Med OK'!$C:$C,'Subúrbio Med OK'!C110) + COUNTIF('Itapuã Med OK'!$C:$C,'Subúrbio Med OK'!C110) + COUNTIF('Liberdade Med OK'!$C:$C,'Subúrbio Med OK'!C110) + COUNTIF('Pau da Lima Med OK'!$C:$C,'Subúrbio Med OK'!C110) + COUNTIF('SCV Med OK'!$C:$C,'Subúrbio Med OK'!C110) + COUNTIF('DVIS Med OK'!$C:$C,'Subúrbio Med OK'!C110) + COUNTIF('CR Med OK'!$C:$C,'Subúrbio Med OK'!C110) + COUNTIF('CCZ Med OK'!$C:$C,'Subúrbio Med OK'!C110) + COUNTIF('DRCA Med OK'!$C:$C,'Subúrbio Med OK'!C110) + COUNTIF('SAMU Med OK'!$C:$C,'Subúrbio Med OK'!C110) + COUNTIF('ESPS Med OK'!$C:$C,'Subúrbio Med OK'!C110) + COUNTIF('LACEM Med OK'!$C:$C,'Subúrbio Med OK'!C110)</f>
        <v>0</v>
      </c>
    </row>
    <row r="111" spans="1:15" ht="13.5" customHeight="1">
      <c r="A111" s="147"/>
      <c r="B111" s="72"/>
      <c r="C111" s="71"/>
      <c r="D111" s="33"/>
      <c r="E111" s="33"/>
      <c r="F111" s="312"/>
      <c r="G111" s="176"/>
      <c r="H111" s="32"/>
      <c r="I111" s="175"/>
      <c r="J111" s="30"/>
      <c r="K111" s="70"/>
      <c r="L111" s="33"/>
      <c r="O111" s="1">
        <f>COUNTIF('Sede Med Ok'!$C:$C,'Subúrbio Med OK'!C111) + COUNTIF('Barra Med OK'!$C:$C,'Subúrbio Med OK'!C111) + COUNTIF('Boca do Rio Med OK'!$C:$C,'Subúrbio Med OK'!C111) + COUNTIF('Brotas Med OK'!$C:$C,'Subúrbio Med OK'!C111) + COUNTIF('Cabula Med OK'!$C:$C,'Subúrbio Med OK'!C111) + COUNTIF('Cajazeiras Med OK'!$C:$C,'Subúrbio Med OK'!C111) + COUNTIF('CH Med OK'!$C:$C,'Subúrbio Med OK'!C111) + COUNTIF('Itapagipe Med OK'!$C:$C,'Subúrbio Med OK'!C111) + COUNTIF('Itapuã Med OK'!$C:$C,'Subúrbio Med OK'!C111) + COUNTIF('Liberdade Med OK'!$C:$C,'Subúrbio Med OK'!C111) + COUNTIF('Pau da Lima Med OK'!$C:$C,'Subúrbio Med OK'!C111) + COUNTIF('SCV Med OK'!$C:$C,'Subúrbio Med OK'!C111) + COUNTIF('DVIS Med OK'!$C:$C,'Subúrbio Med OK'!C111) + COUNTIF('CR Med OK'!$C:$C,'Subúrbio Med OK'!C111) + COUNTIF('CCZ Med OK'!$C:$C,'Subúrbio Med OK'!C111) + COUNTIF('DRCA Med OK'!$C:$C,'Subúrbio Med OK'!C111) + COUNTIF('SAMU Med OK'!$C:$C,'Subúrbio Med OK'!C111) + COUNTIF('ESPS Med OK'!$C:$C,'Subúrbio Med OK'!C111) + COUNTIF('LACEM Med OK'!$C:$C,'Subúrbio Med OK'!C111)</f>
        <v>0</v>
      </c>
    </row>
    <row r="112" spans="1:15" ht="13.5" customHeight="1">
      <c r="A112" s="15" t="s">
        <v>22</v>
      </c>
      <c r="B112" s="61">
        <v>45519</v>
      </c>
      <c r="C112" s="51">
        <v>15003</v>
      </c>
      <c r="D112" s="61">
        <v>45658</v>
      </c>
      <c r="E112" s="61">
        <v>45687</v>
      </c>
      <c r="F112" s="114">
        <f>(E112-D112)+1</f>
        <v>30</v>
      </c>
      <c r="G112" s="47">
        <v>210</v>
      </c>
      <c r="H112" s="51">
        <v>1</v>
      </c>
      <c r="I112" s="40">
        <f>G112/30*H112*F112</f>
        <v>210</v>
      </c>
      <c r="J112" s="58" t="s">
        <v>149</v>
      </c>
      <c r="K112" s="51">
        <v>67165</v>
      </c>
      <c r="L112" s="33"/>
      <c r="O112" s="1">
        <f>COUNTIF('Sede Med Ok'!$C:$C,'Subúrbio Med OK'!C112) + COUNTIF('Barra Med OK'!$C:$C,'Subúrbio Med OK'!C112) + COUNTIF('Boca do Rio Med OK'!$C:$C,'Subúrbio Med OK'!C112) + COUNTIF('Brotas Med OK'!$C:$C,'Subúrbio Med OK'!C112) + COUNTIF('Cabula Med OK'!$C:$C,'Subúrbio Med OK'!C112) + COUNTIF('Cajazeiras Med OK'!$C:$C,'Subúrbio Med OK'!C112) + COUNTIF('CH Med OK'!$C:$C,'Subúrbio Med OK'!C112) + COUNTIF('Itapagipe Med OK'!$C:$C,'Subúrbio Med OK'!C112) + COUNTIF('Itapuã Med OK'!$C:$C,'Subúrbio Med OK'!C112) + COUNTIF('Liberdade Med OK'!$C:$C,'Subúrbio Med OK'!C112) + COUNTIF('Pau da Lima Med OK'!$C:$C,'Subúrbio Med OK'!C112) + COUNTIF('SCV Med OK'!$C:$C,'Subúrbio Med OK'!C112) + COUNTIF('DVIS Med OK'!$C:$C,'Subúrbio Med OK'!C112) + COUNTIF('CR Med OK'!$C:$C,'Subúrbio Med OK'!C112) + COUNTIF('CCZ Med OK'!$C:$C,'Subúrbio Med OK'!C112) + COUNTIF('DRCA Med OK'!$C:$C,'Subúrbio Med OK'!C112) + COUNTIF('SAMU Med OK'!$C:$C,'Subúrbio Med OK'!C112) + COUNTIF('ESPS Med OK'!$C:$C,'Subúrbio Med OK'!C112) + COUNTIF('LACEM Med OK'!$C:$C,'Subúrbio Med OK'!C112)</f>
        <v>0</v>
      </c>
    </row>
    <row r="113" spans="1:15" ht="13.5" customHeight="1">
      <c r="A113" s="15" t="s">
        <v>18</v>
      </c>
      <c r="B113" s="61">
        <v>45536</v>
      </c>
      <c r="C113" s="51">
        <v>15477</v>
      </c>
      <c r="D113" s="61">
        <v>45658</v>
      </c>
      <c r="E113" s="61">
        <v>45687</v>
      </c>
      <c r="F113" s="114">
        <f>(E113-D113)+1</f>
        <v>30</v>
      </c>
      <c r="G113" s="47">
        <v>235</v>
      </c>
      <c r="H113" s="51">
        <v>1</v>
      </c>
      <c r="I113" s="40">
        <f>G113/30*H113*F113</f>
        <v>235</v>
      </c>
      <c r="J113" s="58" t="s">
        <v>193</v>
      </c>
      <c r="K113" s="51">
        <v>68037</v>
      </c>
      <c r="L113" s="33" t="s">
        <v>1063</v>
      </c>
      <c r="O113" s="1">
        <f>COUNTIF('Sede Med Ok'!$C:$C,'Subúrbio Med OK'!C113) + COUNTIF('Barra Med OK'!$C:$C,'Subúrbio Med OK'!C113) + COUNTIF('Boca do Rio Med OK'!$C:$C,'Subúrbio Med OK'!C113) + COUNTIF('Brotas Med OK'!$C:$C,'Subúrbio Med OK'!C113) + COUNTIF('Cabula Med OK'!$C:$C,'Subúrbio Med OK'!C113) + COUNTIF('Cajazeiras Med OK'!$C:$C,'Subúrbio Med OK'!C113) + COUNTIF('CH Med OK'!$C:$C,'Subúrbio Med OK'!C113) + COUNTIF('Itapagipe Med OK'!$C:$C,'Subúrbio Med OK'!C113) + COUNTIF('Itapuã Med OK'!$C:$C,'Subúrbio Med OK'!C113) + COUNTIF('Liberdade Med OK'!$C:$C,'Subúrbio Med OK'!C113) + COUNTIF('Pau da Lima Med OK'!$C:$C,'Subúrbio Med OK'!C113) + COUNTIF('SCV Med OK'!$C:$C,'Subúrbio Med OK'!C113) + COUNTIF('DVIS Med OK'!$C:$C,'Subúrbio Med OK'!C113) + COUNTIF('CR Med OK'!$C:$C,'Subúrbio Med OK'!C113) + COUNTIF('CCZ Med OK'!$C:$C,'Subúrbio Med OK'!C113) + COUNTIF('DRCA Med OK'!$C:$C,'Subúrbio Med OK'!C113) + COUNTIF('SAMU Med OK'!$C:$C,'Subúrbio Med OK'!C113) + COUNTIF('ESPS Med OK'!$C:$C,'Subúrbio Med OK'!C113) + COUNTIF('LACEM Med OK'!$C:$C,'Subúrbio Med OK'!C113)</f>
        <v>0</v>
      </c>
    </row>
    <row r="114" spans="1:15" ht="13.5" customHeight="1">
      <c r="A114" s="15" t="s">
        <v>18</v>
      </c>
      <c r="B114" s="61">
        <v>45536</v>
      </c>
      <c r="C114" s="51">
        <v>15478</v>
      </c>
      <c r="D114" s="61">
        <v>45658</v>
      </c>
      <c r="E114" s="61">
        <v>45687</v>
      </c>
      <c r="F114" s="114">
        <f>(E114-D114)+1</f>
        <v>30</v>
      </c>
      <c r="G114" s="47">
        <v>235</v>
      </c>
      <c r="H114" s="51">
        <v>1</v>
      </c>
      <c r="I114" s="40">
        <f>G114/30*H114*F114</f>
        <v>235</v>
      </c>
      <c r="J114" s="58" t="s">
        <v>879</v>
      </c>
      <c r="K114" s="51">
        <v>68037</v>
      </c>
      <c r="L114" s="33" t="s">
        <v>1063</v>
      </c>
      <c r="O114" s="1">
        <f>COUNTIF('Sede Med Ok'!$C:$C,'Subúrbio Med OK'!C114) + COUNTIF('Barra Med OK'!$C:$C,'Subúrbio Med OK'!C114) + COUNTIF('Boca do Rio Med OK'!$C:$C,'Subúrbio Med OK'!C114) + COUNTIF('Brotas Med OK'!$C:$C,'Subúrbio Med OK'!C114) + COUNTIF('Cabula Med OK'!$C:$C,'Subúrbio Med OK'!C114) + COUNTIF('Cajazeiras Med OK'!$C:$C,'Subúrbio Med OK'!C114) + COUNTIF('CH Med OK'!$C:$C,'Subúrbio Med OK'!C114) + COUNTIF('Itapagipe Med OK'!$C:$C,'Subúrbio Med OK'!C114) + COUNTIF('Itapuã Med OK'!$C:$C,'Subúrbio Med OK'!C114) + COUNTIF('Liberdade Med OK'!$C:$C,'Subúrbio Med OK'!C114) + COUNTIF('Pau da Lima Med OK'!$C:$C,'Subúrbio Med OK'!C114) + COUNTIF('SCV Med OK'!$C:$C,'Subúrbio Med OK'!C114) + COUNTIF('DVIS Med OK'!$C:$C,'Subúrbio Med OK'!C114) + COUNTIF('CR Med OK'!$C:$C,'Subúrbio Med OK'!C114) + COUNTIF('CCZ Med OK'!$C:$C,'Subúrbio Med OK'!C114) + COUNTIF('DRCA Med OK'!$C:$C,'Subúrbio Med OK'!C114) + COUNTIF('SAMU Med OK'!$C:$C,'Subúrbio Med OK'!C114) + COUNTIF('ESPS Med OK'!$C:$C,'Subúrbio Med OK'!C114) + COUNTIF('LACEM Med OK'!$C:$C,'Subúrbio Med OK'!C114)</f>
        <v>0</v>
      </c>
    </row>
    <row r="115" spans="1:15" ht="13.5" customHeight="1">
      <c r="A115" s="392" t="s">
        <v>18</v>
      </c>
      <c r="B115" s="61">
        <v>45572</v>
      </c>
      <c r="C115" s="51">
        <v>14678</v>
      </c>
      <c r="D115" s="61">
        <v>45658</v>
      </c>
      <c r="E115" s="61">
        <v>45687</v>
      </c>
      <c r="F115" s="114">
        <f t="shared" ref="F115:F116" si="13">(E115-D115)+1</f>
        <v>30</v>
      </c>
      <c r="G115" s="47">
        <v>235</v>
      </c>
      <c r="H115" s="51">
        <v>1</v>
      </c>
      <c r="I115" s="40">
        <f t="shared" ref="I115:I116" si="14">G115/30*H115*F115</f>
        <v>235</v>
      </c>
      <c r="J115" s="58" t="s">
        <v>1071</v>
      </c>
      <c r="K115" s="51">
        <v>67194</v>
      </c>
      <c r="L115" s="33"/>
      <c r="O115" s="1">
        <f>COUNTIF('Sede Med Ok'!$C:$C,'Subúrbio Med OK'!C115) + COUNTIF('Barra Med OK'!$C:$C,'Subúrbio Med OK'!C115) + COUNTIF('Boca do Rio Med OK'!$C:$C,'Subúrbio Med OK'!C115) + COUNTIF('Brotas Med OK'!$C:$C,'Subúrbio Med OK'!C115) + COUNTIF('Cabula Med OK'!$C:$C,'Subúrbio Med OK'!C115) + COUNTIF('Cajazeiras Med OK'!$C:$C,'Subúrbio Med OK'!C115) + COUNTIF('CH Med OK'!$C:$C,'Subúrbio Med OK'!C115) + COUNTIF('Itapagipe Med OK'!$C:$C,'Subúrbio Med OK'!C115) + COUNTIF('Itapuã Med OK'!$C:$C,'Subúrbio Med OK'!C115) + COUNTIF('Liberdade Med OK'!$C:$C,'Subúrbio Med OK'!C115) + COUNTIF('Pau da Lima Med OK'!$C:$C,'Subúrbio Med OK'!C115) + COUNTIF('SCV Med OK'!$C:$C,'Subúrbio Med OK'!C115) + COUNTIF('DVIS Med OK'!$C:$C,'Subúrbio Med OK'!C115) + COUNTIF('CR Med OK'!$C:$C,'Subúrbio Med OK'!C115) + COUNTIF('CCZ Med OK'!$C:$C,'Subúrbio Med OK'!C115) + COUNTIF('DRCA Med OK'!$C:$C,'Subúrbio Med OK'!C115) + COUNTIF('SAMU Med OK'!$C:$C,'Subúrbio Med OK'!C115) + COUNTIF('ESPS Med OK'!$C:$C,'Subúrbio Med OK'!C115) + COUNTIF('LACEM Med OK'!$C:$C,'Subúrbio Med OK'!C115)</f>
        <v>0</v>
      </c>
    </row>
    <row r="116" spans="1:15" ht="13.5" customHeight="1">
      <c r="A116" s="15" t="s">
        <v>18</v>
      </c>
      <c r="B116" s="61">
        <v>45572</v>
      </c>
      <c r="C116" s="51">
        <v>14688</v>
      </c>
      <c r="D116" s="61">
        <v>45658</v>
      </c>
      <c r="E116" s="61">
        <v>45687</v>
      </c>
      <c r="F116" s="114">
        <f t="shared" si="13"/>
        <v>30</v>
      </c>
      <c r="G116" s="47">
        <v>235</v>
      </c>
      <c r="H116" s="51">
        <v>1</v>
      </c>
      <c r="I116" s="40">
        <f t="shared" si="14"/>
        <v>235</v>
      </c>
      <c r="J116" s="58" t="s">
        <v>306</v>
      </c>
      <c r="K116" s="51">
        <v>67194</v>
      </c>
      <c r="L116" s="33"/>
      <c r="O116" s="1">
        <f>COUNTIF('Sede Med Ok'!$C:$C,'Subúrbio Med OK'!C116) + COUNTIF('Barra Med OK'!$C:$C,'Subúrbio Med OK'!C116) + COUNTIF('Boca do Rio Med OK'!$C:$C,'Subúrbio Med OK'!C116) + COUNTIF('Brotas Med OK'!$C:$C,'Subúrbio Med OK'!C116) + COUNTIF('Cabula Med OK'!$C:$C,'Subúrbio Med OK'!C116) + COUNTIF('Cajazeiras Med OK'!$C:$C,'Subúrbio Med OK'!C116) + COUNTIF('CH Med OK'!$C:$C,'Subúrbio Med OK'!C116) + COUNTIF('Itapagipe Med OK'!$C:$C,'Subúrbio Med OK'!C116) + COUNTIF('Itapuã Med OK'!$C:$C,'Subúrbio Med OK'!C116) + COUNTIF('Liberdade Med OK'!$C:$C,'Subúrbio Med OK'!C116) + COUNTIF('Pau da Lima Med OK'!$C:$C,'Subúrbio Med OK'!C116) + COUNTIF('SCV Med OK'!$C:$C,'Subúrbio Med OK'!C116) + COUNTIF('DVIS Med OK'!$C:$C,'Subúrbio Med OK'!C116) + COUNTIF('CR Med OK'!$C:$C,'Subúrbio Med OK'!C116) + COUNTIF('CCZ Med OK'!$C:$C,'Subúrbio Med OK'!C116) + COUNTIF('DRCA Med OK'!$C:$C,'Subúrbio Med OK'!C116) + COUNTIF('SAMU Med OK'!$C:$C,'Subúrbio Med OK'!C116) + COUNTIF('ESPS Med OK'!$C:$C,'Subúrbio Med OK'!C116) + COUNTIF('LACEM Med OK'!$C:$C,'Subúrbio Med OK'!C116)</f>
        <v>0</v>
      </c>
    </row>
    <row r="117" spans="1:15" ht="13.5" customHeight="1">
      <c r="A117" s="15" t="s">
        <v>18</v>
      </c>
      <c r="B117" s="61">
        <v>45582</v>
      </c>
      <c r="C117" s="51">
        <v>15773</v>
      </c>
      <c r="D117" s="61">
        <v>45658</v>
      </c>
      <c r="E117" s="61">
        <v>45687</v>
      </c>
      <c r="F117" s="114">
        <f>(E117-D117)+1</f>
        <v>30</v>
      </c>
      <c r="G117" s="47">
        <v>235</v>
      </c>
      <c r="H117" s="51">
        <v>1</v>
      </c>
      <c r="I117" s="40">
        <f t="shared" ref="I117:I118" si="15">G117/30*H117*F117</f>
        <v>235</v>
      </c>
      <c r="J117" s="58" t="s">
        <v>786</v>
      </c>
      <c r="K117" s="51">
        <v>68763</v>
      </c>
      <c r="L117" s="33" t="s">
        <v>1063</v>
      </c>
      <c r="O117" s="1">
        <f>COUNTIF('Sede Med Ok'!$C:$C,'Subúrbio Med OK'!C117) + COUNTIF('Barra Med OK'!$C:$C,'Subúrbio Med OK'!C117) + COUNTIF('Boca do Rio Med OK'!$C:$C,'Subúrbio Med OK'!C117) + COUNTIF('Brotas Med OK'!$C:$C,'Subúrbio Med OK'!C117) + COUNTIF('Cabula Med OK'!$C:$C,'Subúrbio Med OK'!C117) + COUNTIF('Cajazeiras Med OK'!$C:$C,'Subúrbio Med OK'!C117) + COUNTIF('CH Med OK'!$C:$C,'Subúrbio Med OK'!C117) + COUNTIF('Itapagipe Med OK'!$C:$C,'Subúrbio Med OK'!C117) + COUNTIF('Itapuã Med OK'!$C:$C,'Subúrbio Med OK'!C117) + COUNTIF('Liberdade Med OK'!$C:$C,'Subúrbio Med OK'!C117) + COUNTIF('Pau da Lima Med OK'!$C:$C,'Subúrbio Med OK'!C117) + COUNTIF('SCV Med OK'!$C:$C,'Subúrbio Med OK'!C117) + COUNTIF('DVIS Med OK'!$C:$C,'Subúrbio Med OK'!C117) + COUNTIF('CR Med OK'!$C:$C,'Subúrbio Med OK'!C117) + COUNTIF('CCZ Med OK'!$C:$C,'Subúrbio Med OK'!C117) + COUNTIF('DRCA Med OK'!$C:$C,'Subúrbio Med OK'!C117) + COUNTIF('SAMU Med OK'!$C:$C,'Subúrbio Med OK'!C117) + COUNTIF('ESPS Med OK'!$C:$C,'Subúrbio Med OK'!C117) + COUNTIF('LACEM Med OK'!$C:$C,'Subúrbio Med OK'!C117)</f>
        <v>0</v>
      </c>
    </row>
    <row r="118" spans="1:15" ht="13.5" customHeight="1">
      <c r="A118" s="15" t="s">
        <v>18</v>
      </c>
      <c r="B118" s="61">
        <v>45582</v>
      </c>
      <c r="C118" s="51">
        <v>15859</v>
      </c>
      <c r="D118" s="61">
        <v>45658</v>
      </c>
      <c r="E118" s="61">
        <v>45687</v>
      </c>
      <c r="F118" s="114">
        <f t="shared" ref="F118" si="16">(E118-D118)+1</f>
        <v>30</v>
      </c>
      <c r="G118" s="47">
        <v>235</v>
      </c>
      <c r="H118" s="51">
        <v>1</v>
      </c>
      <c r="I118" s="40">
        <f t="shared" si="15"/>
        <v>235</v>
      </c>
      <c r="J118" s="58" t="s">
        <v>297</v>
      </c>
      <c r="K118" s="51">
        <v>68763</v>
      </c>
      <c r="L118" s="33" t="s">
        <v>1063</v>
      </c>
      <c r="O118" s="1">
        <f>COUNTIF('Sede Med Ok'!$C:$C,'Subúrbio Med OK'!C118) + COUNTIF('Barra Med OK'!$C:$C,'Subúrbio Med OK'!C118) + COUNTIF('Boca do Rio Med OK'!$C:$C,'Subúrbio Med OK'!C118) + COUNTIF('Brotas Med OK'!$C:$C,'Subúrbio Med OK'!C118) + COUNTIF('Cabula Med OK'!$C:$C,'Subúrbio Med OK'!C118) + COUNTIF('Cajazeiras Med OK'!$C:$C,'Subúrbio Med OK'!C118) + COUNTIF('CH Med OK'!$C:$C,'Subúrbio Med OK'!C118) + COUNTIF('Itapagipe Med OK'!$C:$C,'Subúrbio Med OK'!C118) + COUNTIF('Itapuã Med OK'!$C:$C,'Subúrbio Med OK'!C118) + COUNTIF('Liberdade Med OK'!$C:$C,'Subúrbio Med OK'!C118) + COUNTIF('Pau da Lima Med OK'!$C:$C,'Subúrbio Med OK'!C118) + COUNTIF('SCV Med OK'!$C:$C,'Subúrbio Med OK'!C118) + COUNTIF('DVIS Med OK'!$C:$C,'Subúrbio Med OK'!C118) + COUNTIF('CR Med OK'!$C:$C,'Subúrbio Med OK'!C118) + COUNTIF('CCZ Med OK'!$C:$C,'Subúrbio Med OK'!C118) + COUNTIF('DRCA Med OK'!$C:$C,'Subúrbio Med OK'!C118) + COUNTIF('SAMU Med OK'!$C:$C,'Subúrbio Med OK'!C118) + COUNTIF('ESPS Med OK'!$C:$C,'Subúrbio Med OK'!C118) + COUNTIF('LACEM Med OK'!$C:$C,'Subúrbio Med OK'!C118)</f>
        <v>0</v>
      </c>
    </row>
    <row r="119" spans="1:15" ht="13.5" customHeight="1">
      <c r="A119" s="203"/>
      <c r="B119" s="287"/>
      <c r="C119" s="202"/>
      <c r="D119" s="101"/>
      <c r="E119" s="101"/>
      <c r="F119" s="114"/>
      <c r="G119" s="47"/>
      <c r="H119" s="44"/>
      <c r="I119" s="40">
        <f>G119/30*H119*F119</f>
        <v>0</v>
      </c>
      <c r="J119" s="39"/>
      <c r="K119" s="51"/>
      <c r="L119" s="33"/>
      <c r="O119" s="1">
        <f>COUNTIF('Sede Med Ok'!$C:$C,'Subúrbio Med OK'!C119) + COUNTIF('Barra Med OK'!$C:$C,'Subúrbio Med OK'!C119) + COUNTIF('Boca do Rio Med OK'!$C:$C,'Subúrbio Med OK'!C119) + COUNTIF('Brotas Med OK'!$C:$C,'Subúrbio Med OK'!C119) + COUNTIF('Cabula Med OK'!$C:$C,'Subúrbio Med OK'!C119) + COUNTIF('Cajazeiras Med OK'!$C:$C,'Subúrbio Med OK'!C119) + COUNTIF('CH Med OK'!$C:$C,'Subúrbio Med OK'!C119) + COUNTIF('Itapagipe Med OK'!$C:$C,'Subúrbio Med OK'!C119) + COUNTIF('Itapuã Med OK'!$C:$C,'Subúrbio Med OK'!C119) + COUNTIF('Liberdade Med OK'!$C:$C,'Subúrbio Med OK'!C119) + COUNTIF('Pau da Lima Med OK'!$C:$C,'Subúrbio Med OK'!C119) + COUNTIF('SCV Med OK'!$C:$C,'Subúrbio Med OK'!C119) + COUNTIF('DVIS Med OK'!$C:$C,'Subúrbio Med OK'!C119) + COUNTIF('CR Med OK'!$C:$C,'Subúrbio Med OK'!C119) + COUNTIF('CCZ Med OK'!$C:$C,'Subúrbio Med OK'!C119) + COUNTIF('DRCA Med OK'!$C:$C,'Subúrbio Med OK'!C119) + COUNTIF('SAMU Med OK'!$C:$C,'Subúrbio Med OK'!C119) + COUNTIF('ESPS Med OK'!$C:$C,'Subúrbio Med OK'!C119) + COUNTIF('LACEM Med OK'!$C:$C,'Subúrbio Med OK'!C119)</f>
        <v>0</v>
      </c>
    </row>
    <row r="120" spans="1:15" ht="13.5" customHeight="1">
      <c r="A120" s="38" t="s">
        <v>878</v>
      </c>
      <c r="B120" s="99"/>
      <c r="C120" s="98"/>
      <c r="D120" s="36"/>
      <c r="E120" s="36"/>
      <c r="F120" s="316"/>
      <c r="G120" s="174"/>
      <c r="H120" s="11">
        <f>SUM(H112:H119)</f>
        <v>7</v>
      </c>
      <c r="I120" s="173">
        <f>SUM(I112:I119)</f>
        <v>1620</v>
      </c>
      <c r="J120" s="35"/>
      <c r="K120" s="107"/>
      <c r="L120" s="33"/>
      <c r="O120" s="1">
        <f>COUNTIF('Sede Med Ok'!$C:$C,'Subúrbio Med OK'!C120) + COUNTIF('Barra Med OK'!$C:$C,'Subúrbio Med OK'!C120) + COUNTIF('Boca do Rio Med OK'!$C:$C,'Subúrbio Med OK'!C120) + COUNTIF('Brotas Med OK'!$C:$C,'Subúrbio Med OK'!C120) + COUNTIF('Cabula Med OK'!$C:$C,'Subúrbio Med OK'!C120) + COUNTIF('Cajazeiras Med OK'!$C:$C,'Subúrbio Med OK'!C120) + COUNTIF('CH Med OK'!$C:$C,'Subúrbio Med OK'!C120) + COUNTIF('Itapagipe Med OK'!$C:$C,'Subúrbio Med OK'!C120) + COUNTIF('Itapuã Med OK'!$C:$C,'Subúrbio Med OK'!C120) + COUNTIF('Liberdade Med OK'!$C:$C,'Subúrbio Med OK'!C120) + COUNTIF('Pau da Lima Med OK'!$C:$C,'Subúrbio Med OK'!C120) + COUNTIF('SCV Med OK'!$C:$C,'Subúrbio Med OK'!C120) + COUNTIF('DVIS Med OK'!$C:$C,'Subúrbio Med OK'!C120) + COUNTIF('CR Med OK'!$C:$C,'Subúrbio Med OK'!C120) + COUNTIF('CCZ Med OK'!$C:$C,'Subúrbio Med OK'!C120) + COUNTIF('DRCA Med OK'!$C:$C,'Subúrbio Med OK'!C120) + COUNTIF('SAMU Med OK'!$C:$C,'Subúrbio Med OK'!C120) + COUNTIF('ESPS Med OK'!$C:$C,'Subúrbio Med OK'!C120) + COUNTIF('LACEM Med OK'!$C:$C,'Subúrbio Med OK'!C120)</f>
        <v>0</v>
      </c>
    </row>
    <row r="121" spans="1:15" ht="13.5" customHeight="1">
      <c r="A121" s="29"/>
      <c r="B121" s="72"/>
      <c r="C121" s="71"/>
      <c r="D121" s="33"/>
      <c r="E121" s="33"/>
      <c r="F121" s="312"/>
      <c r="G121" s="176"/>
      <c r="H121" s="32"/>
      <c r="I121" s="175"/>
      <c r="J121" s="30"/>
      <c r="K121" s="70"/>
      <c r="L121" s="33"/>
      <c r="O121" s="1">
        <f>COUNTIF('Sede Med Ok'!$C:$C,'Subúrbio Med OK'!C121) + COUNTIF('Barra Med OK'!$C:$C,'Subúrbio Med OK'!C121) + COUNTIF('Boca do Rio Med OK'!$C:$C,'Subúrbio Med OK'!C121) + COUNTIF('Brotas Med OK'!$C:$C,'Subúrbio Med OK'!C121) + COUNTIF('Cabula Med OK'!$C:$C,'Subúrbio Med OK'!C121) + COUNTIF('Cajazeiras Med OK'!$C:$C,'Subúrbio Med OK'!C121) + COUNTIF('CH Med OK'!$C:$C,'Subúrbio Med OK'!C121) + COUNTIF('Itapagipe Med OK'!$C:$C,'Subúrbio Med OK'!C121) + COUNTIF('Itapuã Med OK'!$C:$C,'Subúrbio Med OK'!C121) + COUNTIF('Liberdade Med OK'!$C:$C,'Subúrbio Med OK'!C121) + COUNTIF('Pau da Lima Med OK'!$C:$C,'Subúrbio Med OK'!C121) + COUNTIF('SCV Med OK'!$C:$C,'Subúrbio Med OK'!C121) + COUNTIF('DVIS Med OK'!$C:$C,'Subúrbio Med OK'!C121) + COUNTIF('CR Med OK'!$C:$C,'Subúrbio Med OK'!C121) + COUNTIF('CCZ Med OK'!$C:$C,'Subúrbio Med OK'!C121) + COUNTIF('DRCA Med OK'!$C:$C,'Subúrbio Med OK'!C121) + COUNTIF('SAMU Med OK'!$C:$C,'Subúrbio Med OK'!C121) + COUNTIF('ESPS Med OK'!$C:$C,'Subúrbio Med OK'!C121) + COUNTIF('LACEM Med OK'!$C:$C,'Subúrbio Med OK'!C121)</f>
        <v>0</v>
      </c>
    </row>
    <row r="122" spans="1:15" ht="13.5" customHeight="1">
      <c r="A122" s="15" t="s">
        <v>22</v>
      </c>
      <c r="B122" s="61">
        <v>45519</v>
      </c>
      <c r="C122" s="51">
        <v>15011</v>
      </c>
      <c r="D122" s="61">
        <v>45658</v>
      </c>
      <c r="E122" s="61">
        <v>45687</v>
      </c>
      <c r="F122" s="114">
        <f>(E122-D122)+1</f>
        <v>30</v>
      </c>
      <c r="G122" s="47">
        <v>210</v>
      </c>
      <c r="H122" s="51">
        <v>1</v>
      </c>
      <c r="I122" s="40">
        <f>G122/30*H122*F122</f>
        <v>210</v>
      </c>
      <c r="J122" s="67" t="s">
        <v>149</v>
      </c>
      <c r="K122" s="51">
        <v>67170</v>
      </c>
      <c r="L122" s="33"/>
      <c r="O122" s="1">
        <f>COUNTIF('Sede Med Ok'!$C:$C,'Subúrbio Med OK'!C122) + COUNTIF('Barra Med OK'!$C:$C,'Subúrbio Med OK'!C122) + COUNTIF('Boca do Rio Med OK'!$C:$C,'Subúrbio Med OK'!C122) + COUNTIF('Brotas Med OK'!$C:$C,'Subúrbio Med OK'!C122) + COUNTIF('Cabula Med OK'!$C:$C,'Subúrbio Med OK'!C122) + COUNTIF('Cajazeiras Med OK'!$C:$C,'Subúrbio Med OK'!C122) + COUNTIF('CH Med OK'!$C:$C,'Subúrbio Med OK'!C122) + COUNTIF('Itapagipe Med OK'!$C:$C,'Subúrbio Med OK'!C122) + COUNTIF('Itapuã Med OK'!$C:$C,'Subúrbio Med OK'!C122) + COUNTIF('Liberdade Med OK'!$C:$C,'Subúrbio Med OK'!C122) + COUNTIF('Pau da Lima Med OK'!$C:$C,'Subúrbio Med OK'!C122) + COUNTIF('SCV Med OK'!$C:$C,'Subúrbio Med OK'!C122) + COUNTIF('DVIS Med OK'!$C:$C,'Subúrbio Med OK'!C122) + COUNTIF('CR Med OK'!$C:$C,'Subúrbio Med OK'!C122) + COUNTIF('CCZ Med OK'!$C:$C,'Subúrbio Med OK'!C122) + COUNTIF('DRCA Med OK'!$C:$C,'Subúrbio Med OK'!C122) + COUNTIF('SAMU Med OK'!$C:$C,'Subúrbio Med OK'!C122) + COUNTIF('ESPS Med OK'!$C:$C,'Subúrbio Med OK'!C122) + COUNTIF('LACEM Med OK'!$C:$C,'Subúrbio Med OK'!C122)</f>
        <v>0</v>
      </c>
    </row>
    <row r="123" spans="1:15" ht="13.5" customHeight="1">
      <c r="A123" s="15" t="s">
        <v>22</v>
      </c>
      <c r="B123" s="61">
        <v>45519</v>
      </c>
      <c r="C123" s="51">
        <v>15012</v>
      </c>
      <c r="D123" s="61">
        <v>45658</v>
      </c>
      <c r="E123" s="61">
        <v>45687</v>
      </c>
      <c r="F123" s="114">
        <f>(E123-D123)+1</f>
        <v>30</v>
      </c>
      <c r="G123" s="47">
        <v>210</v>
      </c>
      <c r="H123" s="51">
        <v>1</v>
      </c>
      <c r="I123" s="40">
        <f>G123/30*H123*F123</f>
        <v>210</v>
      </c>
      <c r="J123" s="67" t="s">
        <v>112</v>
      </c>
      <c r="K123" s="51">
        <v>67170</v>
      </c>
      <c r="L123" s="33"/>
      <c r="O123" s="1">
        <f>COUNTIF('Sede Med Ok'!$C:$C,'Subúrbio Med OK'!C123) + COUNTIF('Barra Med OK'!$C:$C,'Subúrbio Med OK'!C123) + COUNTIF('Boca do Rio Med OK'!$C:$C,'Subúrbio Med OK'!C123) + COUNTIF('Brotas Med OK'!$C:$C,'Subúrbio Med OK'!C123) + COUNTIF('Cabula Med OK'!$C:$C,'Subúrbio Med OK'!C123) + COUNTIF('Cajazeiras Med OK'!$C:$C,'Subúrbio Med OK'!C123) + COUNTIF('CH Med OK'!$C:$C,'Subúrbio Med OK'!C123) + COUNTIF('Itapagipe Med OK'!$C:$C,'Subúrbio Med OK'!C123) + COUNTIF('Itapuã Med OK'!$C:$C,'Subúrbio Med OK'!C123) + COUNTIF('Liberdade Med OK'!$C:$C,'Subúrbio Med OK'!C123) + COUNTIF('Pau da Lima Med OK'!$C:$C,'Subúrbio Med OK'!C123) + COUNTIF('SCV Med OK'!$C:$C,'Subúrbio Med OK'!C123) + COUNTIF('DVIS Med OK'!$C:$C,'Subúrbio Med OK'!C123) + COUNTIF('CR Med OK'!$C:$C,'Subúrbio Med OK'!C123) + COUNTIF('CCZ Med OK'!$C:$C,'Subúrbio Med OK'!C123) + COUNTIF('DRCA Med OK'!$C:$C,'Subúrbio Med OK'!C123) + COUNTIF('SAMU Med OK'!$C:$C,'Subúrbio Med OK'!C123) + COUNTIF('ESPS Med OK'!$C:$C,'Subúrbio Med OK'!C123) + COUNTIF('LACEM Med OK'!$C:$C,'Subúrbio Med OK'!C123)</f>
        <v>0</v>
      </c>
    </row>
    <row r="124" spans="1:15" ht="13.5" customHeight="1">
      <c r="A124" s="15" t="s">
        <v>18</v>
      </c>
      <c r="B124" s="61">
        <v>45684</v>
      </c>
      <c r="C124" s="104">
        <v>17457</v>
      </c>
      <c r="D124" s="61">
        <v>45684</v>
      </c>
      <c r="E124" s="61">
        <v>45687</v>
      </c>
      <c r="F124" s="114">
        <f>(E124-D124)+1</f>
        <v>4</v>
      </c>
      <c r="G124" s="47">
        <v>235</v>
      </c>
      <c r="H124" s="51">
        <v>1</v>
      </c>
      <c r="I124" s="40">
        <f>G124/30*H124*F124</f>
        <v>31.333333333333332</v>
      </c>
      <c r="J124" s="67" t="s">
        <v>221</v>
      </c>
      <c r="K124" s="51">
        <v>74983</v>
      </c>
      <c r="L124" s="33" t="s">
        <v>1063</v>
      </c>
      <c r="O124" s="1">
        <f>COUNTIF('Sede Med Ok'!$C:$C,'Subúrbio Med OK'!C124) + COUNTIF('Barra Med OK'!$C:$C,'Subúrbio Med OK'!C124) + COUNTIF('Boca do Rio Med OK'!$C:$C,'Subúrbio Med OK'!C124) + COUNTIF('Brotas Med OK'!$C:$C,'Subúrbio Med OK'!C124) + COUNTIF('Cabula Med OK'!$C:$C,'Subúrbio Med OK'!C124) + COUNTIF('Cajazeiras Med OK'!$C:$C,'Subúrbio Med OK'!C124) + COUNTIF('CH Med OK'!$C:$C,'Subúrbio Med OK'!C124) + COUNTIF('Itapagipe Med OK'!$C:$C,'Subúrbio Med OK'!C124) + COUNTIF('Itapuã Med OK'!$C:$C,'Subúrbio Med OK'!C124) + COUNTIF('Liberdade Med OK'!$C:$C,'Subúrbio Med OK'!C124) + COUNTIF('Pau da Lima Med OK'!$C:$C,'Subúrbio Med OK'!C124) + COUNTIF('SCV Med OK'!$C:$C,'Subúrbio Med OK'!C124) + COUNTIF('DVIS Med OK'!$C:$C,'Subúrbio Med OK'!C124) + COUNTIF('CR Med OK'!$C:$C,'Subúrbio Med OK'!C124) + COUNTIF('CCZ Med OK'!$C:$C,'Subúrbio Med OK'!C124) + COUNTIF('DRCA Med OK'!$C:$C,'Subúrbio Med OK'!C124) + COUNTIF('SAMU Med OK'!$C:$C,'Subúrbio Med OK'!C124) + COUNTIF('ESPS Med OK'!$C:$C,'Subúrbio Med OK'!C124) + COUNTIF('LACEM Med OK'!$C:$C,'Subúrbio Med OK'!C124)</f>
        <v>0</v>
      </c>
    </row>
    <row r="125" spans="1:15" ht="13.5" customHeight="1">
      <c r="A125" s="15" t="s">
        <v>18</v>
      </c>
      <c r="B125" s="61">
        <v>45519</v>
      </c>
      <c r="C125" s="14">
        <v>14666</v>
      </c>
      <c r="D125" s="61">
        <v>45658</v>
      </c>
      <c r="E125" s="61">
        <v>45687</v>
      </c>
      <c r="F125" s="114">
        <f>(E125-D125)+1</f>
        <v>30</v>
      </c>
      <c r="G125" s="60">
        <v>235</v>
      </c>
      <c r="H125" s="14">
        <v>1</v>
      </c>
      <c r="I125" s="40">
        <f>G125/30*H125*F125</f>
        <v>235</v>
      </c>
      <c r="J125" s="64" t="s">
        <v>877</v>
      </c>
      <c r="K125" s="14">
        <v>67263</v>
      </c>
      <c r="L125" s="33" t="s">
        <v>876</v>
      </c>
      <c r="O125" s="1">
        <f>COUNTIF('Sede Med Ok'!$C:$C,'Subúrbio Med OK'!C125) + COUNTIF('Barra Med OK'!$C:$C,'Subúrbio Med OK'!C125) + COUNTIF('Boca do Rio Med OK'!$C:$C,'Subúrbio Med OK'!C125) + COUNTIF('Brotas Med OK'!$C:$C,'Subúrbio Med OK'!C125) + COUNTIF('Cabula Med OK'!$C:$C,'Subúrbio Med OK'!C125) + COUNTIF('Cajazeiras Med OK'!$C:$C,'Subúrbio Med OK'!C125) + COUNTIF('CH Med OK'!$C:$C,'Subúrbio Med OK'!C125) + COUNTIF('Itapagipe Med OK'!$C:$C,'Subúrbio Med OK'!C125) + COUNTIF('Itapuã Med OK'!$C:$C,'Subúrbio Med OK'!C125) + COUNTIF('Liberdade Med OK'!$C:$C,'Subúrbio Med OK'!C125) + COUNTIF('Pau da Lima Med OK'!$C:$C,'Subúrbio Med OK'!C125) + COUNTIF('SCV Med OK'!$C:$C,'Subúrbio Med OK'!C125) + COUNTIF('DVIS Med OK'!$C:$C,'Subúrbio Med OK'!C125) + COUNTIF('CR Med OK'!$C:$C,'Subúrbio Med OK'!C125) + COUNTIF('CCZ Med OK'!$C:$C,'Subúrbio Med OK'!C125) + COUNTIF('DRCA Med OK'!$C:$C,'Subúrbio Med OK'!C125) + COUNTIF('SAMU Med OK'!$C:$C,'Subúrbio Med OK'!C125) + COUNTIF('ESPS Med OK'!$C:$C,'Subúrbio Med OK'!C125) + COUNTIF('LACEM Med OK'!$C:$C,'Subúrbio Med OK'!C125)</f>
        <v>0</v>
      </c>
    </row>
    <row r="126" spans="1:15" ht="13.5" customHeight="1">
      <c r="A126" s="38"/>
      <c r="B126" s="287"/>
      <c r="C126" s="202"/>
      <c r="D126" s="101"/>
      <c r="E126" s="101"/>
      <c r="F126" s="114"/>
      <c r="G126" s="47"/>
      <c r="H126" s="44"/>
      <c r="I126" s="40">
        <f>G126/30*H126*F126</f>
        <v>0</v>
      </c>
      <c r="J126" s="39"/>
      <c r="K126" s="51"/>
      <c r="L126" s="33"/>
      <c r="O126" s="1">
        <f>COUNTIF('Sede Med Ok'!$C:$C,'Subúrbio Med OK'!C126) + COUNTIF('Barra Med OK'!$C:$C,'Subúrbio Med OK'!C126) + COUNTIF('Boca do Rio Med OK'!$C:$C,'Subúrbio Med OK'!C126) + COUNTIF('Brotas Med OK'!$C:$C,'Subúrbio Med OK'!C126) + COUNTIF('Cabula Med OK'!$C:$C,'Subúrbio Med OK'!C126) + COUNTIF('Cajazeiras Med OK'!$C:$C,'Subúrbio Med OK'!C126) + COUNTIF('CH Med OK'!$C:$C,'Subúrbio Med OK'!C126) + COUNTIF('Itapagipe Med OK'!$C:$C,'Subúrbio Med OK'!C126) + COUNTIF('Itapuã Med OK'!$C:$C,'Subúrbio Med OK'!C126) + COUNTIF('Liberdade Med OK'!$C:$C,'Subúrbio Med OK'!C126) + COUNTIF('Pau da Lima Med OK'!$C:$C,'Subúrbio Med OK'!C126) + COUNTIF('SCV Med OK'!$C:$C,'Subúrbio Med OK'!C126) + COUNTIF('DVIS Med OK'!$C:$C,'Subúrbio Med OK'!C126) + COUNTIF('CR Med OK'!$C:$C,'Subúrbio Med OK'!C126) + COUNTIF('CCZ Med OK'!$C:$C,'Subúrbio Med OK'!C126) + COUNTIF('DRCA Med OK'!$C:$C,'Subúrbio Med OK'!C126) + COUNTIF('SAMU Med OK'!$C:$C,'Subúrbio Med OK'!C126) + COUNTIF('ESPS Med OK'!$C:$C,'Subúrbio Med OK'!C126) + COUNTIF('LACEM Med OK'!$C:$C,'Subúrbio Med OK'!C126)</f>
        <v>0</v>
      </c>
    </row>
    <row r="127" spans="1:15" ht="13.5" customHeight="1">
      <c r="A127" s="38" t="s">
        <v>875</v>
      </c>
      <c r="B127" s="99"/>
      <c r="C127" s="98"/>
      <c r="D127" s="36"/>
      <c r="E127" s="36"/>
      <c r="F127" s="316"/>
      <c r="G127" s="174"/>
      <c r="H127" s="11">
        <f>SUM(H122:H126)</f>
        <v>4</v>
      </c>
      <c r="I127" s="173">
        <f>SUM(I122:I126)</f>
        <v>686.33333333333326</v>
      </c>
      <c r="J127" s="35"/>
      <c r="K127" s="107"/>
      <c r="L127" s="33"/>
      <c r="O127" s="1">
        <f>COUNTIF('Sede Med Ok'!$C:$C,'Subúrbio Med OK'!C127) + COUNTIF('Barra Med OK'!$C:$C,'Subúrbio Med OK'!C127) + COUNTIF('Boca do Rio Med OK'!$C:$C,'Subúrbio Med OK'!C127) + COUNTIF('Brotas Med OK'!$C:$C,'Subúrbio Med OK'!C127) + COUNTIF('Cabula Med OK'!$C:$C,'Subúrbio Med OK'!C127) + COUNTIF('Cajazeiras Med OK'!$C:$C,'Subúrbio Med OK'!C127) + COUNTIF('CH Med OK'!$C:$C,'Subúrbio Med OK'!C127) + COUNTIF('Itapagipe Med OK'!$C:$C,'Subúrbio Med OK'!C127) + COUNTIF('Itapuã Med OK'!$C:$C,'Subúrbio Med OK'!C127) + COUNTIF('Liberdade Med OK'!$C:$C,'Subúrbio Med OK'!C127) + COUNTIF('Pau da Lima Med OK'!$C:$C,'Subúrbio Med OK'!C127) + COUNTIF('SCV Med OK'!$C:$C,'Subúrbio Med OK'!C127) + COUNTIF('DVIS Med OK'!$C:$C,'Subúrbio Med OK'!C127) + COUNTIF('CR Med OK'!$C:$C,'Subúrbio Med OK'!C127) + COUNTIF('CCZ Med OK'!$C:$C,'Subúrbio Med OK'!C127) + COUNTIF('DRCA Med OK'!$C:$C,'Subúrbio Med OK'!C127) + COUNTIF('SAMU Med OK'!$C:$C,'Subúrbio Med OK'!C127) + COUNTIF('ESPS Med OK'!$C:$C,'Subúrbio Med OK'!C127) + COUNTIF('LACEM Med OK'!$C:$C,'Subúrbio Med OK'!C127)</f>
        <v>0</v>
      </c>
    </row>
    <row r="128" spans="1:15" ht="13.5" customHeight="1">
      <c r="A128" s="29"/>
      <c r="B128" s="72"/>
      <c r="C128" s="71"/>
      <c r="D128" s="33"/>
      <c r="E128" s="33"/>
      <c r="F128" s="312"/>
      <c r="G128" s="176"/>
      <c r="H128" s="32"/>
      <c r="I128" s="175"/>
      <c r="J128" s="30"/>
      <c r="K128" s="70"/>
      <c r="L128" s="33"/>
      <c r="O128" s="1">
        <f>COUNTIF('Sede Med Ok'!$C:$C,'Subúrbio Med OK'!C128) + COUNTIF('Barra Med OK'!$C:$C,'Subúrbio Med OK'!C128) + COUNTIF('Boca do Rio Med OK'!$C:$C,'Subúrbio Med OK'!C128) + COUNTIF('Brotas Med OK'!$C:$C,'Subúrbio Med OK'!C128) + COUNTIF('Cabula Med OK'!$C:$C,'Subúrbio Med OK'!C128) + COUNTIF('Cajazeiras Med OK'!$C:$C,'Subúrbio Med OK'!C128) + COUNTIF('CH Med OK'!$C:$C,'Subúrbio Med OK'!C128) + COUNTIF('Itapagipe Med OK'!$C:$C,'Subúrbio Med OK'!C128) + COUNTIF('Itapuã Med OK'!$C:$C,'Subúrbio Med OK'!C128) + COUNTIF('Liberdade Med OK'!$C:$C,'Subúrbio Med OK'!C128) + COUNTIF('Pau da Lima Med OK'!$C:$C,'Subúrbio Med OK'!C128) + COUNTIF('SCV Med OK'!$C:$C,'Subúrbio Med OK'!C128) + COUNTIF('DVIS Med OK'!$C:$C,'Subúrbio Med OK'!C128) + COUNTIF('CR Med OK'!$C:$C,'Subúrbio Med OK'!C128) + COUNTIF('CCZ Med OK'!$C:$C,'Subúrbio Med OK'!C128) + COUNTIF('DRCA Med OK'!$C:$C,'Subúrbio Med OK'!C128) + COUNTIF('SAMU Med OK'!$C:$C,'Subúrbio Med OK'!C128) + COUNTIF('ESPS Med OK'!$C:$C,'Subúrbio Med OK'!C128) + COUNTIF('LACEM Med OK'!$C:$C,'Subúrbio Med OK'!C128)</f>
        <v>0</v>
      </c>
    </row>
    <row r="129" spans="1:15" ht="13.5" customHeight="1">
      <c r="A129" s="15" t="s">
        <v>22</v>
      </c>
      <c r="B129" s="61">
        <v>45519</v>
      </c>
      <c r="C129" s="51">
        <v>13939</v>
      </c>
      <c r="D129" s="61">
        <v>45658</v>
      </c>
      <c r="E129" s="61">
        <v>45687</v>
      </c>
      <c r="F129" s="114">
        <f>(E129-D129)+1</f>
        <v>30</v>
      </c>
      <c r="G129" s="47">
        <v>210</v>
      </c>
      <c r="H129" s="51">
        <v>1</v>
      </c>
      <c r="I129" s="40">
        <f t="shared" ref="I129:I134" si="17">G129/30*H129*F129</f>
        <v>210</v>
      </c>
      <c r="J129" s="67" t="s">
        <v>228</v>
      </c>
      <c r="K129" s="51">
        <v>67169</v>
      </c>
      <c r="L129" s="33"/>
      <c r="O129" s="1">
        <f>COUNTIF('Sede Med Ok'!$C:$C,'Subúrbio Med OK'!C129) + COUNTIF('Barra Med OK'!$C:$C,'Subúrbio Med OK'!C129) + COUNTIF('Boca do Rio Med OK'!$C:$C,'Subúrbio Med OK'!C129) + COUNTIF('Brotas Med OK'!$C:$C,'Subúrbio Med OK'!C129) + COUNTIF('Cabula Med OK'!$C:$C,'Subúrbio Med OK'!C129) + COUNTIF('Cajazeiras Med OK'!$C:$C,'Subúrbio Med OK'!C129) + COUNTIF('CH Med OK'!$C:$C,'Subúrbio Med OK'!C129) + COUNTIF('Itapagipe Med OK'!$C:$C,'Subúrbio Med OK'!C129) + COUNTIF('Itapuã Med OK'!$C:$C,'Subúrbio Med OK'!C129) + COUNTIF('Liberdade Med OK'!$C:$C,'Subúrbio Med OK'!C129) + COUNTIF('Pau da Lima Med OK'!$C:$C,'Subúrbio Med OK'!C129) + COUNTIF('SCV Med OK'!$C:$C,'Subúrbio Med OK'!C129) + COUNTIF('DVIS Med OK'!$C:$C,'Subúrbio Med OK'!C129) + COUNTIF('CR Med OK'!$C:$C,'Subúrbio Med OK'!C129) + COUNTIF('CCZ Med OK'!$C:$C,'Subúrbio Med OK'!C129) + COUNTIF('DRCA Med OK'!$C:$C,'Subúrbio Med OK'!C129) + COUNTIF('SAMU Med OK'!$C:$C,'Subúrbio Med OK'!C129) + COUNTIF('ESPS Med OK'!$C:$C,'Subúrbio Med OK'!C129) + COUNTIF('LACEM Med OK'!$C:$C,'Subúrbio Med OK'!C129)</f>
        <v>0</v>
      </c>
    </row>
    <row r="130" spans="1:15" ht="13.5" customHeight="1">
      <c r="A130" s="15" t="s">
        <v>22</v>
      </c>
      <c r="B130" s="61">
        <v>45519</v>
      </c>
      <c r="C130" s="51">
        <v>13940</v>
      </c>
      <c r="D130" s="61">
        <v>45658</v>
      </c>
      <c r="E130" s="61">
        <v>45687</v>
      </c>
      <c r="F130" s="114">
        <f>(E130-D130)+1</f>
        <v>30</v>
      </c>
      <c r="G130" s="47">
        <v>210</v>
      </c>
      <c r="H130" s="51">
        <v>1</v>
      </c>
      <c r="I130" s="40">
        <f t="shared" si="17"/>
        <v>210</v>
      </c>
      <c r="J130" s="67" t="s">
        <v>874</v>
      </c>
      <c r="K130" s="51">
        <v>67169</v>
      </c>
      <c r="L130" s="33"/>
      <c r="O130" s="1">
        <f>COUNTIF('Sede Med Ok'!$C:$C,'Subúrbio Med OK'!C130) + COUNTIF('Barra Med OK'!$C:$C,'Subúrbio Med OK'!C130) + COUNTIF('Boca do Rio Med OK'!$C:$C,'Subúrbio Med OK'!C130) + COUNTIF('Brotas Med OK'!$C:$C,'Subúrbio Med OK'!C130) + COUNTIF('Cabula Med OK'!$C:$C,'Subúrbio Med OK'!C130) + COUNTIF('Cajazeiras Med OK'!$C:$C,'Subúrbio Med OK'!C130) + COUNTIF('CH Med OK'!$C:$C,'Subúrbio Med OK'!C130) + COUNTIF('Itapagipe Med OK'!$C:$C,'Subúrbio Med OK'!C130) + COUNTIF('Itapuã Med OK'!$C:$C,'Subúrbio Med OK'!C130) + COUNTIF('Liberdade Med OK'!$C:$C,'Subúrbio Med OK'!C130) + COUNTIF('Pau da Lima Med OK'!$C:$C,'Subúrbio Med OK'!C130) + COUNTIF('SCV Med OK'!$C:$C,'Subúrbio Med OK'!C130) + COUNTIF('DVIS Med OK'!$C:$C,'Subúrbio Med OK'!C130) + COUNTIF('CR Med OK'!$C:$C,'Subúrbio Med OK'!C130) + COUNTIF('CCZ Med OK'!$C:$C,'Subúrbio Med OK'!C130) + COUNTIF('DRCA Med OK'!$C:$C,'Subúrbio Med OK'!C130) + COUNTIF('SAMU Med OK'!$C:$C,'Subúrbio Med OK'!C130) + COUNTIF('ESPS Med OK'!$C:$C,'Subúrbio Med OK'!C130) + COUNTIF('LACEM Med OK'!$C:$C,'Subúrbio Med OK'!C130)</f>
        <v>0</v>
      </c>
    </row>
    <row r="131" spans="1:15" ht="13.5" customHeight="1">
      <c r="A131" s="15" t="s">
        <v>22</v>
      </c>
      <c r="B131" s="61">
        <v>45519</v>
      </c>
      <c r="C131" s="51">
        <v>14911</v>
      </c>
      <c r="D131" s="61">
        <v>45658</v>
      </c>
      <c r="E131" s="61">
        <v>45687</v>
      </c>
      <c r="F131" s="114">
        <f>(E131-D131)+1</f>
        <v>30</v>
      </c>
      <c r="G131" s="47">
        <v>210</v>
      </c>
      <c r="H131" s="51">
        <v>1</v>
      </c>
      <c r="I131" s="40">
        <f t="shared" si="17"/>
        <v>210</v>
      </c>
      <c r="J131" s="67" t="s">
        <v>143</v>
      </c>
      <c r="K131" s="51">
        <v>67169</v>
      </c>
      <c r="L131" s="33"/>
      <c r="O131" s="1">
        <f>COUNTIF('Sede Med Ok'!$C:$C,'Subúrbio Med OK'!C131) + COUNTIF('Barra Med OK'!$C:$C,'Subúrbio Med OK'!C131) + COUNTIF('Boca do Rio Med OK'!$C:$C,'Subúrbio Med OK'!C131) + COUNTIF('Brotas Med OK'!$C:$C,'Subúrbio Med OK'!C131) + COUNTIF('Cabula Med OK'!$C:$C,'Subúrbio Med OK'!C131) + COUNTIF('Cajazeiras Med OK'!$C:$C,'Subúrbio Med OK'!C131) + COUNTIF('CH Med OK'!$C:$C,'Subúrbio Med OK'!C131) + COUNTIF('Itapagipe Med OK'!$C:$C,'Subúrbio Med OK'!C131) + COUNTIF('Itapuã Med OK'!$C:$C,'Subúrbio Med OK'!C131) + COUNTIF('Liberdade Med OK'!$C:$C,'Subúrbio Med OK'!C131) + COUNTIF('Pau da Lima Med OK'!$C:$C,'Subúrbio Med OK'!C131) + COUNTIF('SCV Med OK'!$C:$C,'Subúrbio Med OK'!C131) + COUNTIF('DVIS Med OK'!$C:$C,'Subúrbio Med OK'!C131) + COUNTIF('CR Med OK'!$C:$C,'Subúrbio Med OK'!C131) + COUNTIF('CCZ Med OK'!$C:$C,'Subúrbio Med OK'!C131) + COUNTIF('DRCA Med OK'!$C:$C,'Subúrbio Med OK'!C131) + COUNTIF('SAMU Med OK'!$C:$C,'Subúrbio Med OK'!C131) + COUNTIF('ESPS Med OK'!$C:$C,'Subúrbio Med OK'!C131) + COUNTIF('LACEM Med OK'!$C:$C,'Subúrbio Med OK'!C131)</f>
        <v>0</v>
      </c>
    </row>
    <row r="132" spans="1:15" ht="13.5" customHeight="1">
      <c r="A132" s="15" t="s">
        <v>22</v>
      </c>
      <c r="B132" s="61">
        <v>45519</v>
      </c>
      <c r="C132" s="51">
        <v>14942</v>
      </c>
      <c r="D132" s="61">
        <v>45658</v>
      </c>
      <c r="E132" s="61">
        <v>45687</v>
      </c>
      <c r="F132" s="114">
        <f>(E132-D132)+1</f>
        <v>30</v>
      </c>
      <c r="G132" s="47">
        <v>210</v>
      </c>
      <c r="H132" s="51">
        <v>1</v>
      </c>
      <c r="I132" s="40">
        <f t="shared" si="17"/>
        <v>210</v>
      </c>
      <c r="J132" s="67" t="s">
        <v>594</v>
      </c>
      <c r="K132" s="51">
        <v>67169</v>
      </c>
      <c r="L132" s="33"/>
      <c r="O132" s="1">
        <f>COUNTIF('Sede Med Ok'!$C:$C,'Subúrbio Med OK'!C132) + COUNTIF('Barra Med OK'!$C:$C,'Subúrbio Med OK'!C132) + COUNTIF('Boca do Rio Med OK'!$C:$C,'Subúrbio Med OK'!C132) + COUNTIF('Brotas Med OK'!$C:$C,'Subúrbio Med OK'!C132) + COUNTIF('Cabula Med OK'!$C:$C,'Subúrbio Med OK'!C132) + COUNTIF('Cajazeiras Med OK'!$C:$C,'Subúrbio Med OK'!C132) + COUNTIF('CH Med OK'!$C:$C,'Subúrbio Med OK'!C132) + COUNTIF('Itapagipe Med OK'!$C:$C,'Subúrbio Med OK'!C132) + COUNTIF('Itapuã Med OK'!$C:$C,'Subúrbio Med OK'!C132) + COUNTIF('Liberdade Med OK'!$C:$C,'Subúrbio Med OK'!C132) + COUNTIF('Pau da Lima Med OK'!$C:$C,'Subúrbio Med OK'!C132) + COUNTIF('SCV Med OK'!$C:$C,'Subúrbio Med OK'!C132) + COUNTIF('DVIS Med OK'!$C:$C,'Subúrbio Med OK'!C132) + COUNTIF('CR Med OK'!$C:$C,'Subúrbio Med OK'!C132) + COUNTIF('CCZ Med OK'!$C:$C,'Subúrbio Med OK'!C132) + COUNTIF('DRCA Med OK'!$C:$C,'Subúrbio Med OK'!C132) + COUNTIF('SAMU Med OK'!$C:$C,'Subúrbio Med OK'!C132) + COUNTIF('ESPS Med OK'!$C:$C,'Subúrbio Med OK'!C132) + COUNTIF('LACEM Med OK'!$C:$C,'Subúrbio Med OK'!C132)</f>
        <v>0</v>
      </c>
    </row>
    <row r="133" spans="1:15" ht="13.5" customHeight="1">
      <c r="A133" s="15" t="s">
        <v>18</v>
      </c>
      <c r="B133" s="48">
        <v>45536</v>
      </c>
      <c r="C133" s="51">
        <v>11467</v>
      </c>
      <c r="D133" s="61">
        <v>45658</v>
      </c>
      <c r="E133" s="61">
        <v>45687</v>
      </c>
      <c r="F133" s="114">
        <f>(E133-D133)+1</f>
        <v>30</v>
      </c>
      <c r="G133" s="47">
        <v>235</v>
      </c>
      <c r="H133" s="51">
        <v>1</v>
      </c>
      <c r="I133" s="40">
        <f t="shared" si="17"/>
        <v>235</v>
      </c>
      <c r="J133" s="52" t="s">
        <v>843</v>
      </c>
      <c r="K133" s="51"/>
      <c r="L133" s="33"/>
      <c r="O133" s="1">
        <f>COUNTIF('Sede Med Ok'!$C:$C,'Subúrbio Med OK'!C133) + COUNTIF('Barra Med OK'!$C:$C,'Subúrbio Med OK'!C133) + COUNTIF('Boca do Rio Med OK'!$C:$C,'Subúrbio Med OK'!C133) + COUNTIF('Brotas Med OK'!$C:$C,'Subúrbio Med OK'!C133) + COUNTIF('Cabula Med OK'!$C:$C,'Subúrbio Med OK'!C133) + COUNTIF('Cajazeiras Med OK'!$C:$C,'Subúrbio Med OK'!C133) + COUNTIF('CH Med OK'!$C:$C,'Subúrbio Med OK'!C133) + COUNTIF('Itapagipe Med OK'!$C:$C,'Subúrbio Med OK'!C133) + COUNTIF('Itapuã Med OK'!$C:$C,'Subúrbio Med OK'!C133) + COUNTIF('Liberdade Med OK'!$C:$C,'Subúrbio Med OK'!C133) + COUNTIF('Pau da Lima Med OK'!$C:$C,'Subúrbio Med OK'!C133) + COUNTIF('SCV Med OK'!$C:$C,'Subúrbio Med OK'!C133) + COUNTIF('DVIS Med OK'!$C:$C,'Subúrbio Med OK'!C133) + COUNTIF('CR Med OK'!$C:$C,'Subúrbio Med OK'!C133) + COUNTIF('CCZ Med OK'!$C:$C,'Subúrbio Med OK'!C133) + COUNTIF('DRCA Med OK'!$C:$C,'Subúrbio Med OK'!C133) + COUNTIF('SAMU Med OK'!$C:$C,'Subúrbio Med OK'!C133) + COUNTIF('ESPS Med OK'!$C:$C,'Subúrbio Med OK'!C133) + COUNTIF('LACEM Med OK'!$C:$C,'Subúrbio Med OK'!C133)</f>
        <v>0</v>
      </c>
    </row>
    <row r="134" spans="1:15" ht="13.5" customHeight="1">
      <c r="A134" s="38"/>
      <c r="B134" s="287"/>
      <c r="C134" s="202"/>
      <c r="D134" s="101"/>
      <c r="E134" s="101"/>
      <c r="F134" s="114"/>
      <c r="G134" s="47"/>
      <c r="H134" s="44"/>
      <c r="I134" s="40">
        <f t="shared" si="17"/>
        <v>0</v>
      </c>
      <c r="J134" s="39"/>
      <c r="K134" s="51"/>
      <c r="L134" s="33"/>
      <c r="O134" s="1">
        <f>COUNTIF('Sede Med Ok'!$C:$C,'Subúrbio Med OK'!C134) + COUNTIF('Barra Med OK'!$C:$C,'Subúrbio Med OK'!C134) + COUNTIF('Boca do Rio Med OK'!$C:$C,'Subúrbio Med OK'!C134) + COUNTIF('Brotas Med OK'!$C:$C,'Subúrbio Med OK'!C134) + COUNTIF('Cabula Med OK'!$C:$C,'Subúrbio Med OK'!C134) + COUNTIF('Cajazeiras Med OK'!$C:$C,'Subúrbio Med OK'!C134) + COUNTIF('CH Med OK'!$C:$C,'Subúrbio Med OK'!C134) + COUNTIF('Itapagipe Med OK'!$C:$C,'Subúrbio Med OK'!C134) + COUNTIF('Itapuã Med OK'!$C:$C,'Subúrbio Med OK'!C134) + COUNTIF('Liberdade Med OK'!$C:$C,'Subúrbio Med OK'!C134) + COUNTIF('Pau da Lima Med OK'!$C:$C,'Subúrbio Med OK'!C134) + COUNTIF('SCV Med OK'!$C:$C,'Subúrbio Med OK'!C134) + COUNTIF('DVIS Med OK'!$C:$C,'Subúrbio Med OK'!C134) + COUNTIF('CR Med OK'!$C:$C,'Subúrbio Med OK'!C134) + COUNTIF('CCZ Med OK'!$C:$C,'Subúrbio Med OK'!C134) + COUNTIF('DRCA Med OK'!$C:$C,'Subúrbio Med OK'!C134) + COUNTIF('SAMU Med OK'!$C:$C,'Subúrbio Med OK'!C134) + COUNTIF('ESPS Med OK'!$C:$C,'Subúrbio Med OK'!C134) + COUNTIF('LACEM Med OK'!$C:$C,'Subúrbio Med OK'!C134)</f>
        <v>0</v>
      </c>
    </row>
    <row r="135" spans="1:15" ht="13.5" customHeight="1">
      <c r="A135" s="38" t="s">
        <v>842</v>
      </c>
      <c r="B135" s="99"/>
      <c r="C135" s="98"/>
      <c r="D135" s="36"/>
      <c r="E135" s="36"/>
      <c r="F135" s="316"/>
      <c r="G135" s="174"/>
      <c r="H135" s="11">
        <f>SUM(H129:H134)</f>
        <v>5</v>
      </c>
      <c r="I135" s="173">
        <f>SUM(I129:I134)</f>
        <v>1075</v>
      </c>
      <c r="J135" s="35"/>
      <c r="K135" s="107"/>
      <c r="L135" s="33"/>
      <c r="O135" s="1">
        <f>COUNTIF('Sede Med Ok'!$C:$C,'Subúrbio Med OK'!C135) + COUNTIF('Barra Med OK'!$C:$C,'Subúrbio Med OK'!C135) + COUNTIF('Boca do Rio Med OK'!$C:$C,'Subúrbio Med OK'!C135) + COUNTIF('Brotas Med OK'!$C:$C,'Subúrbio Med OK'!C135) + COUNTIF('Cabula Med OK'!$C:$C,'Subúrbio Med OK'!C135) + COUNTIF('Cajazeiras Med OK'!$C:$C,'Subúrbio Med OK'!C135) + COUNTIF('CH Med OK'!$C:$C,'Subúrbio Med OK'!C135) + COUNTIF('Itapagipe Med OK'!$C:$C,'Subúrbio Med OK'!C135) + COUNTIF('Itapuã Med OK'!$C:$C,'Subúrbio Med OK'!C135) + COUNTIF('Liberdade Med OK'!$C:$C,'Subúrbio Med OK'!C135) + COUNTIF('Pau da Lima Med OK'!$C:$C,'Subúrbio Med OK'!C135) + COUNTIF('SCV Med OK'!$C:$C,'Subúrbio Med OK'!C135) + COUNTIF('DVIS Med OK'!$C:$C,'Subúrbio Med OK'!C135) + COUNTIF('CR Med OK'!$C:$C,'Subúrbio Med OK'!C135) + COUNTIF('CCZ Med OK'!$C:$C,'Subúrbio Med OK'!C135) + COUNTIF('DRCA Med OK'!$C:$C,'Subúrbio Med OK'!C135) + COUNTIF('SAMU Med OK'!$C:$C,'Subúrbio Med OK'!C135) + COUNTIF('ESPS Med OK'!$C:$C,'Subúrbio Med OK'!C135) + COUNTIF('LACEM Med OK'!$C:$C,'Subúrbio Med OK'!C135)</f>
        <v>0</v>
      </c>
    </row>
    <row r="136" spans="1:15" ht="13.5" customHeight="1">
      <c r="A136" s="29"/>
      <c r="B136" s="72"/>
      <c r="C136" s="71"/>
      <c r="D136" s="33"/>
      <c r="E136" s="33"/>
      <c r="F136" s="312"/>
      <c r="G136" s="176"/>
      <c r="H136" s="32"/>
      <c r="I136" s="175"/>
      <c r="J136" s="30"/>
      <c r="K136" s="70"/>
      <c r="L136" s="33"/>
      <c r="O136" s="1">
        <f>COUNTIF('Sede Med Ok'!$C:$C,'Subúrbio Med OK'!C136) + COUNTIF('Barra Med OK'!$C:$C,'Subúrbio Med OK'!C136) + COUNTIF('Boca do Rio Med OK'!$C:$C,'Subúrbio Med OK'!C136) + COUNTIF('Brotas Med OK'!$C:$C,'Subúrbio Med OK'!C136) + COUNTIF('Cabula Med OK'!$C:$C,'Subúrbio Med OK'!C136) + COUNTIF('Cajazeiras Med OK'!$C:$C,'Subúrbio Med OK'!C136) + COUNTIF('CH Med OK'!$C:$C,'Subúrbio Med OK'!C136) + COUNTIF('Itapagipe Med OK'!$C:$C,'Subúrbio Med OK'!C136) + COUNTIF('Itapuã Med OK'!$C:$C,'Subúrbio Med OK'!C136) + COUNTIF('Liberdade Med OK'!$C:$C,'Subúrbio Med OK'!C136) + COUNTIF('Pau da Lima Med OK'!$C:$C,'Subúrbio Med OK'!C136) + COUNTIF('SCV Med OK'!$C:$C,'Subúrbio Med OK'!C136) + COUNTIF('DVIS Med OK'!$C:$C,'Subúrbio Med OK'!C136) + COUNTIF('CR Med OK'!$C:$C,'Subúrbio Med OK'!C136) + COUNTIF('CCZ Med OK'!$C:$C,'Subúrbio Med OK'!C136) + COUNTIF('DRCA Med OK'!$C:$C,'Subúrbio Med OK'!C136) + COUNTIF('SAMU Med OK'!$C:$C,'Subúrbio Med OK'!C136) + COUNTIF('ESPS Med OK'!$C:$C,'Subúrbio Med OK'!C136) + COUNTIF('LACEM Med OK'!$C:$C,'Subúrbio Med OK'!C136)</f>
        <v>0</v>
      </c>
    </row>
    <row r="137" spans="1:15" ht="13.5" customHeight="1">
      <c r="A137" s="15" t="s">
        <v>22</v>
      </c>
      <c r="B137" s="61">
        <v>45512</v>
      </c>
      <c r="C137" s="51">
        <v>15016</v>
      </c>
      <c r="D137" s="61">
        <v>45658</v>
      </c>
      <c r="E137" s="61">
        <v>45687</v>
      </c>
      <c r="F137" s="114">
        <f>(E137-D137)+1</f>
        <v>30</v>
      </c>
      <c r="G137" s="47">
        <v>210</v>
      </c>
      <c r="H137" s="51">
        <v>1</v>
      </c>
      <c r="I137" s="40">
        <f>G137/30*H137*F137</f>
        <v>210</v>
      </c>
      <c r="J137" s="58" t="s">
        <v>873</v>
      </c>
      <c r="K137" s="51">
        <v>67176</v>
      </c>
      <c r="L137" s="33"/>
      <c r="O137" s="1">
        <f>COUNTIF('Sede Med Ok'!$C:$C,'Subúrbio Med OK'!C137) + COUNTIF('Barra Med OK'!$C:$C,'Subúrbio Med OK'!C137) + COUNTIF('Boca do Rio Med OK'!$C:$C,'Subúrbio Med OK'!C137) + COUNTIF('Brotas Med OK'!$C:$C,'Subúrbio Med OK'!C137) + COUNTIF('Cabula Med OK'!$C:$C,'Subúrbio Med OK'!C137) + COUNTIF('Cajazeiras Med OK'!$C:$C,'Subúrbio Med OK'!C137) + COUNTIF('CH Med OK'!$C:$C,'Subúrbio Med OK'!C137) + COUNTIF('Itapagipe Med OK'!$C:$C,'Subúrbio Med OK'!C137) + COUNTIF('Itapuã Med OK'!$C:$C,'Subúrbio Med OK'!C137) + COUNTIF('Liberdade Med OK'!$C:$C,'Subúrbio Med OK'!C137) + COUNTIF('Pau da Lima Med OK'!$C:$C,'Subúrbio Med OK'!C137) + COUNTIF('SCV Med OK'!$C:$C,'Subúrbio Med OK'!C137) + COUNTIF('DVIS Med OK'!$C:$C,'Subúrbio Med OK'!C137) + COUNTIF('CR Med OK'!$C:$C,'Subúrbio Med OK'!C137) + COUNTIF('CCZ Med OK'!$C:$C,'Subúrbio Med OK'!C137) + COUNTIF('DRCA Med OK'!$C:$C,'Subúrbio Med OK'!C137) + COUNTIF('SAMU Med OK'!$C:$C,'Subúrbio Med OK'!C137) + COUNTIF('ESPS Med OK'!$C:$C,'Subúrbio Med OK'!C137) + COUNTIF('LACEM Med OK'!$C:$C,'Subúrbio Med OK'!C137)</f>
        <v>0</v>
      </c>
    </row>
    <row r="138" spans="1:15" ht="13.5" customHeight="1">
      <c r="A138" s="15" t="s">
        <v>18</v>
      </c>
      <c r="B138" s="61">
        <v>45545</v>
      </c>
      <c r="C138" s="51">
        <v>13844</v>
      </c>
      <c r="D138" s="61">
        <v>45658</v>
      </c>
      <c r="E138" s="61">
        <v>45687</v>
      </c>
      <c r="F138" s="114">
        <f>(E138-D138)+1</f>
        <v>30</v>
      </c>
      <c r="G138" s="47">
        <v>235</v>
      </c>
      <c r="H138" s="51">
        <v>1</v>
      </c>
      <c r="I138" s="40">
        <f>G138/30*H138*F138</f>
        <v>235</v>
      </c>
      <c r="J138" s="58" t="s">
        <v>324</v>
      </c>
      <c r="K138" s="51">
        <v>67898</v>
      </c>
      <c r="L138" s="33"/>
      <c r="O138" s="1">
        <f>COUNTIF('Sede Med Ok'!$C:$C,'Subúrbio Med OK'!C138) + COUNTIF('Barra Med OK'!$C:$C,'Subúrbio Med OK'!C138) + COUNTIF('Boca do Rio Med OK'!$C:$C,'Subúrbio Med OK'!C138) + COUNTIF('Brotas Med OK'!$C:$C,'Subúrbio Med OK'!C138) + COUNTIF('Cabula Med OK'!$C:$C,'Subúrbio Med OK'!C138) + COUNTIF('Cajazeiras Med OK'!$C:$C,'Subúrbio Med OK'!C138) + COUNTIF('CH Med OK'!$C:$C,'Subúrbio Med OK'!C138) + COUNTIF('Itapagipe Med OK'!$C:$C,'Subúrbio Med OK'!C138) + COUNTIF('Itapuã Med OK'!$C:$C,'Subúrbio Med OK'!C138) + COUNTIF('Liberdade Med OK'!$C:$C,'Subúrbio Med OK'!C138) + COUNTIF('Pau da Lima Med OK'!$C:$C,'Subúrbio Med OK'!C138) + COUNTIF('SCV Med OK'!$C:$C,'Subúrbio Med OK'!C138) + COUNTIF('DVIS Med OK'!$C:$C,'Subúrbio Med OK'!C138) + COUNTIF('CR Med OK'!$C:$C,'Subúrbio Med OK'!C138) + COUNTIF('CCZ Med OK'!$C:$C,'Subúrbio Med OK'!C138) + COUNTIF('DRCA Med OK'!$C:$C,'Subúrbio Med OK'!C138) + COUNTIF('SAMU Med OK'!$C:$C,'Subúrbio Med OK'!C138) + COUNTIF('ESPS Med OK'!$C:$C,'Subúrbio Med OK'!C138) + COUNTIF('LACEM Med OK'!$C:$C,'Subúrbio Med OK'!C138)</f>
        <v>0</v>
      </c>
    </row>
    <row r="139" spans="1:15" ht="13.5" customHeight="1">
      <c r="A139" s="15" t="s">
        <v>18</v>
      </c>
      <c r="B139" s="61">
        <v>45545</v>
      </c>
      <c r="C139" s="51">
        <v>14648</v>
      </c>
      <c r="D139" s="61">
        <v>45658</v>
      </c>
      <c r="E139" s="61">
        <v>45687</v>
      </c>
      <c r="F139" s="114">
        <f>(E139-D139)+1</f>
        <v>30</v>
      </c>
      <c r="G139" s="47">
        <v>235</v>
      </c>
      <c r="H139" s="51">
        <v>1</v>
      </c>
      <c r="I139" s="40">
        <f>G139/30*H139*F139</f>
        <v>235</v>
      </c>
      <c r="J139" s="58" t="s">
        <v>322</v>
      </c>
      <c r="K139" s="51">
        <v>67898</v>
      </c>
      <c r="L139" s="33"/>
      <c r="M139" s="182"/>
      <c r="O139" s="1">
        <f>COUNTIF('Sede Med Ok'!$C:$C,'Subúrbio Med OK'!C139) + COUNTIF('Barra Med OK'!$C:$C,'Subúrbio Med OK'!C139) + COUNTIF('Boca do Rio Med OK'!$C:$C,'Subúrbio Med OK'!C139) + COUNTIF('Brotas Med OK'!$C:$C,'Subúrbio Med OK'!C139) + COUNTIF('Cabula Med OK'!$C:$C,'Subúrbio Med OK'!C139) + COUNTIF('Cajazeiras Med OK'!$C:$C,'Subúrbio Med OK'!C139) + COUNTIF('CH Med OK'!$C:$C,'Subúrbio Med OK'!C139) + COUNTIF('Itapagipe Med OK'!$C:$C,'Subúrbio Med OK'!C139) + COUNTIF('Itapuã Med OK'!$C:$C,'Subúrbio Med OK'!C139) + COUNTIF('Liberdade Med OK'!$C:$C,'Subúrbio Med OK'!C139) + COUNTIF('Pau da Lima Med OK'!$C:$C,'Subúrbio Med OK'!C139) + COUNTIF('SCV Med OK'!$C:$C,'Subúrbio Med OK'!C139) + COUNTIF('DVIS Med OK'!$C:$C,'Subúrbio Med OK'!C139) + COUNTIF('CR Med OK'!$C:$C,'Subúrbio Med OK'!C139) + COUNTIF('CCZ Med OK'!$C:$C,'Subúrbio Med OK'!C139) + COUNTIF('DRCA Med OK'!$C:$C,'Subúrbio Med OK'!C139) + COUNTIF('SAMU Med OK'!$C:$C,'Subúrbio Med OK'!C139) + COUNTIF('ESPS Med OK'!$C:$C,'Subúrbio Med OK'!C139) + COUNTIF('LACEM Med OK'!$C:$C,'Subúrbio Med OK'!C139)</f>
        <v>0</v>
      </c>
    </row>
    <row r="140" spans="1:15" ht="13.5" customHeight="1">
      <c r="A140" s="15" t="s">
        <v>18</v>
      </c>
      <c r="B140" s="61">
        <v>45582</v>
      </c>
      <c r="C140" s="51">
        <v>15275</v>
      </c>
      <c r="D140" s="61">
        <v>45658</v>
      </c>
      <c r="E140" s="61">
        <v>45687</v>
      </c>
      <c r="F140" s="114">
        <f t="shared" ref="F140:F141" si="18">(E140-D140)+1</f>
        <v>30</v>
      </c>
      <c r="G140" s="47">
        <v>235</v>
      </c>
      <c r="H140" s="51">
        <v>1</v>
      </c>
      <c r="I140" s="40">
        <f t="shared" ref="I140:I141" si="19">G140/30*H140*F140</f>
        <v>235</v>
      </c>
      <c r="J140" s="58" t="s">
        <v>567</v>
      </c>
      <c r="K140" s="51">
        <v>70179</v>
      </c>
      <c r="L140" s="33"/>
      <c r="M140" s="182"/>
      <c r="O140" s="1">
        <f>COUNTIF('Sede Med Ok'!$C:$C,'Subúrbio Med OK'!C140) + COUNTIF('Barra Med OK'!$C:$C,'Subúrbio Med OK'!C140) + COUNTIF('Boca do Rio Med OK'!$C:$C,'Subúrbio Med OK'!C140) + COUNTIF('Brotas Med OK'!$C:$C,'Subúrbio Med OK'!C140) + COUNTIF('Cabula Med OK'!$C:$C,'Subúrbio Med OK'!C140) + COUNTIF('Cajazeiras Med OK'!$C:$C,'Subúrbio Med OK'!C140) + COUNTIF('CH Med OK'!$C:$C,'Subúrbio Med OK'!C140) + COUNTIF('Itapagipe Med OK'!$C:$C,'Subúrbio Med OK'!C140) + COUNTIF('Itapuã Med OK'!$C:$C,'Subúrbio Med OK'!C140) + COUNTIF('Liberdade Med OK'!$C:$C,'Subúrbio Med OK'!C140) + COUNTIF('Pau da Lima Med OK'!$C:$C,'Subúrbio Med OK'!C140) + COUNTIF('SCV Med OK'!$C:$C,'Subúrbio Med OK'!C140) + COUNTIF('DVIS Med OK'!$C:$C,'Subúrbio Med OK'!C140) + COUNTIF('CR Med OK'!$C:$C,'Subúrbio Med OK'!C140) + COUNTIF('CCZ Med OK'!$C:$C,'Subúrbio Med OK'!C140) + COUNTIF('DRCA Med OK'!$C:$C,'Subúrbio Med OK'!C140) + COUNTIF('SAMU Med OK'!$C:$C,'Subúrbio Med OK'!C140) + COUNTIF('ESPS Med OK'!$C:$C,'Subúrbio Med OK'!C140) + COUNTIF('LACEM Med OK'!$C:$C,'Subúrbio Med OK'!C140)</f>
        <v>0</v>
      </c>
    </row>
    <row r="141" spans="1:15" ht="13.5" customHeight="1">
      <c r="A141" s="15" t="s">
        <v>18</v>
      </c>
      <c r="B141" s="61">
        <v>45582</v>
      </c>
      <c r="C141" s="51">
        <v>15348</v>
      </c>
      <c r="D141" s="61">
        <v>45658</v>
      </c>
      <c r="E141" s="61">
        <v>45687</v>
      </c>
      <c r="F141" s="114">
        <f t="shared" si="18"/>
        <v>30</v>
      </c>
      <c r="G141" s="47">
        <v>235</v>
      </c>
      <c r="H141" s="51">
        <v>1</v>
      </c>
      <c r="I141" s="40">
        <f t="shared" si="19"/>
        <v>235</v>
      </c>
      <c r="J141" s="58" t="s">
        <v>1088</v>
      </c>
      <c r="K141" s="51">
        <v>70179</v>
      </c>
      <c r="L141" s="33"/>
      <c r="M141" s="182"/>
      <c r="O141" s="1">
        <f>COUNTIF('Sede Med Ok'!$C:$C,'Subúrbio Med OK'!C141) + COUNTIF('Barra Med OK'!$C:$C,'Subúrbio Med OK'!C141) + COUNTIF('Boca do Rio Med OK'!$C:$C,'Subúrbio Med OK'!C141) + COUNTIF('Brotas Med OK'!$C:$C,'Subúrbio Med OK'!C141) + COUNTIF('Cabula Med OK'!$C:$C,'Subúrbio Med OK'!C141) + COUNTIF('Cajazeiras Med OK'!$C:$C,'Subúrbio Med OK'!C141) + COUNTIF('CH Med OK'!$C:$C,'Subúrbio Med OK'!C141) + COUNTIF('Itapagipe Med OK'!$C:$C,'Subúrbio Med OK'!C141) + COUNTIF('Itapuã Med OK'!$C:$C,'Subúrbio Med OK'!C141) + COUNTIF('Liberdade Med OK'!$C:$C,'Subúrbio Med OK'!C141) + COUNTIF('Pau da Lima Med OK'!$C:$C,'Subúrbio Med OK'!C141) + COUNTIF('SCV Med OK'!$C:$C,'Subúrbio Med OK'!C141) + COUNTIF('DVIS Med OK'!$C:$C,'Subúrbio Med OK'!C141) + COUNTIF('CR Med OK'!$C:$C,'Subúrbio Med OK'!C141) + COUNTIF('CCZ Med OK'!$C:$C,'Subúrbio Med OK'!C141) + COUNTIF('DRCA Med OK'!$C:$C,'Subúrbio Med OK'!C141) + COUNTIF('SAMU Med OK'!$C:$C,'Subúrbio Med OK'!C141) + COUNTIF('ESPS Med OK'!$C:$C,'Subúrbio Med OK'!C141) + COUNTIF('LACEM Med OK'!$C:$C,'Subúrbio Med OK'!C141)</f>
        <v>0</v>
      </c>
    </row>
    <row r="142" spans="1:15" ht="13.5" customHeight="1">
      <c r="A142" s="38"/>
      <c r="B142" s="287"/>
      <c r="C142" s="202"/>
      <c r="D142" s="101"/>
      <c r="E142" s="101"/>
      <c r="F142" s="114"/>
      <c r="G142" s="47"/>
      <c r="H142" s="44"/>
      <c r="I142" s="40">
        <f>G142/30*H142*F142</f>
        <v>0</v>
      </c>
      <c r="J142" s="39"/>
      <c r="K142" s="51"/>
      <c r="L142" s="33"/>
      <c r="O142" s="1">
        <f>COUNTIF('Sede Med Ok'!$C:$C,'Subúrbio Med OK'!C142) + COUNTIF('Barra Med OK'!$C:$C,'Subúrbio Med OK'!C142) + COUNTIF('Boca do Rio Med OK'!$C:$C,'Subúrbio Med OK'!C142) + COUNTIF('Brotas Med OK'!$C:$C,'Subúrbio Med OK'!C142) + COUNTIF('Cabula Med OK'!$C:$C,'Subúrbio Med OK'!C142) + COUNTIF('Cajazeiras Med OK'!$C:$C,'Subúrbio Med OK'!C142) + COUNTIF('CH Med OK'!$C:$C,'Subúrbio Med OK'!C142) + COUNTIF('Itapagipe Med OK'!$C:$C,'Subúrbio Med OK'!C142) + COUNTIF('Itapuã Med OK'!$C:$C,'Subúrbio Med OK'!C142) + COUNTIF('Liberdade Med OK'!$C:$C,'Subúrbio Med OK'!C142) + COUNTIF('Pau da Lima Med OK'!$C:$C,'Subúrbio Med OK'!C142) + COUNTIF('SCV Med OK'!$C:$C,'Subúrbio Med OK'!C142) + COUNTIF('DVIS Med OK'!$C:$C,'Subúrbio Med OK'!C142) + COUNTIF('CR Med OK'!$C:$C,'Subúrbio Med OK'!C142) + COUNTIF('CCZ Med OK'!$C:$C,'Subúrbio Med OK'!C142) + COUNTIF('DRCA Med OK'!$C:$C,'Subúrbio Med OK'!C142) + COUNTIF('SAMU Med OK'!$C:$C,'Subúrbio Med OK'!C142) + COUNTIF('ESPS Med OK'!$C:$C,'Subúrbio Med OK'!C142) + COUNTIF('LACEM Med OK'!$C:$C,'Subúrbio Med OK'!C142)</f>
        <v>0</v>
      </c>
    </row>
    <row r="143" spans="1:15" ht="13.5" customHeight="1">
      <c r="A143" s="38" t="s">
        <v>1079</v>
      </c>
      <c r="B143" s="99"/>
      <c r="C143" s="98"/>
      <c r="D143" s="36"/>
      <c r="E143" s="36"/>
      <c r="F143" s="316"/>
      <c r="G143" s="174"/>
      <c r="H143" s="11">
        <f>SUM(H137:H142)</f>
        <v>5</v>
      </c>
      <c r="I143" s="173">
        <f>SUM(I137:I142)</f>
        <v>1150</v>
      </c>
      <c r="J143" s="35"/>
      <c r="K143" s="107"/>
      <c r="L143" s="33"/>
      <c r="O143" s="1">
        <f>COUNTIF('Sede Med Ok'!$C:$C,'Subúrbio Med OK'!C143) + COUNTIF('Barra Med OK'!$C:$C,'Subúrbio Med OK'!C143) + COUNTIF('Boca do Rio Med OK'!$C:$C,'Subúrbio Med OK'!C143) + COUNTIF('Brotas Med OK'!$C:$C,'Subúrbio Med OK'!C143) + COUNTIF('Cabula Med OK'!$C:$C,'Subúrbio Med OK'!C143) + COUNTIF('Cajazeiras Med OK'!$C:$C,'Subúrbio Med OK'!C143) + COUNTIF('CH Med OK'!$C:$C,'Subúrbio Med OK'!C143) + COUNTIF('Itapagipe Med OK'!$C:$C,'Subúrbio Med OK'!C143) + COUNTIF('Itapuã Med OK'!$C:$C,'Subúrbio Med OK'!C143) + COUNTIF('Liberdade Med OK'!$C:$C,'Subúrbio Med OK'!C143) + COUNTIF('Pau da Lima Med OK'!$C:$C,'Subúrbio Med OK'!C143) + COUNTIF('SCV Med OK'!$C:$C,'Subúrbio Med OK'!C143) + COUNTIF('DVIS Med OK'!$C:$C,'Subúrbio Med OK'!C143) + COUNTIF('CR Med OK'!$C:$C,'Subúrbio Med OK'!C143) + COUNTIF('CCZ Med OK'!$C:$C,'Subúrbio Med OK'!C143) + COUNTIF('DRCA Med OK'!$C:$C,'Subúrbio Med OK'!C143) + COUNTIF('SAMU Med OK'!$C:$C,'Subúrbio Med OK'!C143) + COUNTIF('ESPS Med OK'!$C:$C,'Subúrbio Med OK'!C143) + COUNTIF('LACEM Med OK'!$C:$C,'Subúrbio Med OK'!C143)</f>
        <v>0</v>
      </c>
    </row>
    <row r="144" spans="1:15" ht="13.5" customHeight="1">
      <c r="A144" s="29"/>
      <c r="B144" s="72"/>
      <c r="C144" s="71"/>
      <c r="D144" s="33"/>
      <c r="E144" s="33"/>
      <c r="F144" s="312"/>
      <c r="G144" s="176"/>
      <c r="H144" s="32"/>
      <c r="I144" s="175"/>
      <c r="J144" s="30"/>
      <c r="K144" s="70"/>
      <c r="L144" s="33"/>
      <c r="O144" s="1">
        <f>COUNTIF('Sede Med Ok'!$C:$C,'Subúrbio Med OK'!C144) + COUNTIF('Barra Med OK'!$C:$C,'Subúrbio Med OK'!C144) + COUNTIF('Boca do Rio Med OK'!$C:$C,'Subúrbio Med OK'!C144) + COUNTIF('Brotas Med OK'!$C:$C,'Subúrbio Med OK'!C144) + COUNTIF('Cabula Med OK'!$C:$C,'Subúrbio Med OK'!C144) + COUNTIF('Cajazeiras Med OK'!$C:$C,'Subúrbio Med OK'!C144) + COUNTIF('CH Med OK'!$C:$C,'Subúrbio Med OK'!C144) + COUNTIF('Itapagipe Med OK'!$C:$C,'Subúrbio Med OK'!C144) + COUNTIF('Itapuã Med OK'!$C:$C,'Subúrbio Med OK'!C144) + COUNTIF('Liberdade Med OK'!$C:$C,'Subúrbio Med OK'!C144) + COUNTIF('Pau da Lima Med OK'!$C:$C,'Subúrbio Med OK'!C144) + COUNTIF('SCV Med OK'!$C:$C,'Subúrbio Med OK'!C144) + COUNTIF('DVIS Med OK'!$C:$C,'Subúrbio Med OK'!C144) + COUNTIF('CR Med OK'!$C:$C,'Subúrbio Med OK'!C144) + COUNTIF('CCZ Med OK'!$C:$C,'Subúrbio Med OK'!C144) + COUNTIF('DRCA Med OK'!$C:$C,'Subúrbio Med OK'!C144) + COUNTIF('SAMU Med OK'!$C:$C,'Subúrbio Med OK'!C144) + COUNTIF('ESPS Med OK'!$C:$C,'Subúrbio Med OK'!C144) + COUNTIF('LACEM Med OK'!$C:$C,'Subúrbio Med OK'!C144)</f>
        <v>0</v>
      </c>
    </row>
    <row r="145" spans="1:15" ht="13.5" customHeight="1">
      <c r="A145" s="15" t="s">
        <v>22</v>
      </c>
      <c r="B145" s="61">
        <v>45519</v>
      </c>
      <c r="C145" s="51">
        <v>15015</v>
      </c>
      <c r="D145" s="61">
        <v>45658</v>
      </c>
      <c r="E145" s="61">
        <v>45687</v>
      </c>
      <c r="F145" s="114">
        <f>(E145-D145)+1</f>
        <v>30</v>
      </c>
      <c r="G145" s="47">
        <v>210</v>
      </c>
      <c r="H145" s="51">
        <v>1</v>
      </c>
      <c r="I145" s="40">
        <f t="shared" ref="I145:I150" si="20">G145/30*H145*F145</f>
        <v>210</v>
      </c>
      <c r="J145" s="58" t="s">
        <v>229</v>
      </c>
      <c r="K145" s="51">
        <v>67172</v>
      </c>
      <c r="L145" s="33" t="s">
        <v>1063</v>
      </c>
      <c r="O145" s="1">
        <f>COUNTIF('Sede Med Ok'!$C:$C,'Subúrbio Med OK'!C145) + COUNTIF('Barra Med OK'!$C:$C,'Subúrbio Med OK'!C145) + COUNTIF('Boca do Rio Med OK'!$C:$C,'Subúrbio Med OK'!C145) + COUNTIF('Brotas Med OK'!$C:$C,'Subúrbio Med OK'!C145) + COUNTIF('Cabula Med OK'!$C:$C,'Subúrbio Med OK'!C145) + COUNTIF('Cajazeiras Med OK'!$C:$C,'Subúrbio Med OK'!C145) + COUNTIF('CH Med OK'!$C:$C,'Subúrbio Med OK'!C145) + COUNTIF('Itapagipe Med OK'!$C:$C,'Subúrbio Med OK'!C145) + COUNTIF('Itapuã Med OK'!$C:$C,'Subúrbio Med OK'!C145) + COUNTIF('Liberdade Med OK'!$C:$C,'Subúrbio Med OK'!C145) + COUNTIF('Pau da Lima Med OK'!$C:$C,'Subúrbio Med OK'!C145) + COUNTIF('SCV Med OK'!$C:$C,'Subúrbio Med OK'!C145) + COUNTIF('DVIS Med OK'!$C:$C,'Subúrbio Med OK'!C145) + COUNTIF('CR Med OK'!$C:$C,'Subúrbio Med OK'!C145) + COUNTIF('CCZ Med OK'!$C:$C,'Subúrbio Med OK'!C145) + COUNTIF('DRCA Med OK'!$C:$C,'Subúrbio Med OK'!C145) + COUNTIF('SAMU Med OK'!$C:$C,'Subúrbio Med OK'!C145) + COUNTIF('ESPS Med OK'!$C:$C,'Subúrbio Med OK'!C145) + COUNTIF('LACEM Med OK'!$C:$C,'Subúrbio Med OK'!C145)</f>
        <v>0</v>
      </c>
    </row>
    <row r="146" spans="1:15" ht="13.5" customHeight="1">
      <c r="A146" s="15" t="s">
        <v>18</v>
      </c>
      <c r="B146" s="61">
        <v>45684</v>
      </c>
      <c r="C146" s="104">
        <v>15890</v>
      </c>
      <c r="D146" s="61">
        <v>45684</v>
      </c>
      <c r="E146" s="61">
        <v>45687</v>
      </c>
      <c r="F146" s="114">
        <f>(E146-D146)+1</f>
        <v>4</v>
      </c>
      <c r="G146" s="47">
        <v>235</v>
      </c>
      <c r="H146" s="51">
        <v>1</v>
      </c>
      <c r="I146" s="40">
        <f t="shared" si="20"/>
        <v>31.333333333333332</v>
      </c>
      <c r="J146" s="58" t="s">
        <v>1179</v>
      </c>
      <c r="K146" s="51">
        <v>74907</v>
      </c>
      <c r="L146" s="33" t="s">
        <v>1063</v>
      </c>
      <c r="O146" s="1">
        <f>COUNTIF('Sede Med Ok'!$C:$C,'Subúrbio Med OK'!C146) + COUNTIF('Barra Med OK'!$C:$C,'Subúrbio Med OK'!C146) + COUNTIF('Boca do Rio Med OK'!$C:$C,'Subúrbio Med OK'!C146) + COUNTIF('Brotas Med OK'!$C:$C,'Subúrbio Med OK'!C146) + COUNTIF('Cabula Med OK'!$C:$C,'Subúrbio Med OK'!C146) + COUNTIF('Cajazeiras Med OK'!$C:$C,'Subúrbio Med OK'!C146) + COUNTIF('CH Med OK'!$C:$C,'Subúrbio Med OK'!C146) + COUNTIF('Itapagipe Med OK'!$C:$C,'Subúrbio Med OK'!C146) + COUNTIF('Itapuã Med OK'!$C:$C,'Subúrbio Med OK'!C146) + COUNTIF('Liberdade Med OK'!$C:$C,'Subúrbio Med OK'!C146) + COUNTIF('Pau da Lima Med OK'!$C:$C,'Subúrbio Med OK'!C146) + COUNTIF('SCV Med OK'!$C:$C,'Subúrbio Med OK'!C146) + COUNTIF('DVIS Med OK'!$C:$C,'Subúrbio Med OK'!C146) + COUNTIF('CR Med OK'!$C:$C,'Subúrbio Med OK'!C146) + COUNTIF('CCZ Med OK'!$C:$C,'Subúrbio Med OK'!C146) + COUNTIF('DRCA Med OK'!$C:$C,'Subúrbio Med OK'!C146) + COUNTIF('SAMU Med OK'!$C:$C,'Subúrbio Med OK'!C146) + COUNTIF('ESPS Med OK'!$C:$C,'Subúrbio Med OK'!C146) + COUNTIF('LACEM Med OK'!$C:$C,'Subúrbio Med OK'!C146)</f>
        <v>0</v>
      </c>
    </row>
    <row r="147" spans="1:15" ht="13.5" customHeight="1">
      <c r="A147" s="15" t="s">
        <v>18</v>
      </c>
      <c r="B147" s="61">
        <v>45536</v>
      </c>
      <c r="C147" s="51">
        <v>15885</v>
      </c>
      <c r="D147" s="61">
        <v>45658</v>
      </c>
      <c r="E147" s="61">
        <v>45687</v>
      </c>
      <c r="F147" s="114">
        <f>(E147-D147)+1</f>
        <v>30</v>
      </c>
      <c r="G147" s="47">
        <v>235</v>
      </c>
      <c r="H147" s="51">
        <v>1</v>
      </c>
      <c r="I147" s="40">
        <f t="shared" si="20"/>
        <v>235</v>
      </c>
      <c r="J147" s="39" t="s">
        <v>872</v>
      </c>
      <c r="K147" s="51">
        <v>69193</v>
      </c>
      <c r="L147" s="33" t="s">
        <v>1063</v>
      </c>
      <c r="O147" s="1">
        <f>COUNTIF('Sede Med Ok'!$C:$C,'Subúrbio Med OK'!C147) + COUNTIF('Barra Med OK'!$C:$C,'Subúrbio Med OK'!C147) + COUNTIF('Boca do Rio Med OK'!$C:$C,'Subúrbio Med OK'!C147) + COUNTIF('Brotas Med OK'!$C:$C,'Subúrbio Med OK'!C147) + COUNTIF('Cabula Med OK'!$C:$C,'Subúrbio Med OK'!C147) + COUNTIF('Cajazeiras Med OK'!$C:$C,'Subúrbio Med OK'!C147) + COUNTIF('CH Med OK'!$C:$C,'Subúrbio Med OK'!C147) + COUNTIF('Itapagipe Med OK'!$C:$C,'Subúrbio Med OK'!C147) + COUNTIF('Itapuã Med OK'!$C:$C,'Subúrbio Med OK'!C147) + COUNTIF('Liberdade Med OK'!$C:$C,'Subúrbio Med OK'!C147) + COUNTIF('Pau da Lima Med OK'!$C:$C,'Subúrbio Med OK'!C147) + COUNTIF('SCV Med OK'!$C:$C,'Subúrbio Med OK'!C147) + COUNTIF('DVIS Med OK'!$C:$C,'Subúrbio Med OK'!C147) + COUNTIF('CR Med OK'!$C:$C,'Subúrbio Med OK'!C147) + COUNTIF('CCZ Med OK'!$C:$C,'Subúrbio Med OK'!C147) + COUNTIF('DRCA Med OK'!$C:$C,'Subúrbio Med OK'!C147) + COUNTIF('SAMU Med OK'!$C:$C,'Subúrbio Med OK'!C147) + COUNTIF('ESPS Med OK'!$C:$C,'Subúrbio Med OK'!C147) + COUNTIF('LACEM Med OK'!$C:$C,'Subúrbio Med OK'!C147)</f>
        <v>0</v>
      </c>
    </row>
    <row r="148" spans="1:15" ht="13.5" customHeight="1">
      <c r="A148" s="15" t="s">
        <v>18</v>
      </c>
      <c r="B148" s="61">
        <v>45536</v>
      </c>
      <c r="C148" s="51">
        <v>15750</v>
      </c>
      <c r="D148" s="61">
        <v>45658</v>
      </c>
      <c r="E148" s="61">
        <v>45687</v>
      </c>
      <c r="F148" s="114">
        <f>(E148-D148)+1</f>
        <v>30</v>
      </c>
      <c r="G148" s="47">
        <v>235</v>
      </c>
      <c r="H148" s="51">
        <v>1</v>
      </c>
      <c r="I148" s="40">
        <f t="shared" si="20"/>
        <v>235</v>
      </c>
      <c r="J148" s="39" t="s">
        <v>219</v>
      </c>
      <c r="K148" s="51">
        <v>69193</v>
      </c>
      <c r="L148" s="33" t="s">
        <v>1063</v>
      </c>
      <c r="O148" s="1">
        <f>COUNTIF('Sede Med Ok'!$C:$C,'Subúrbio Med OK'!C148) + COUNTIF('Barra Med OK'!$C:$C,'Subúrbio Med OK'!C148) + COUNTIF('Boca do Rio Med OK'!$C:$C,'Subúrbio Med OK'!C148) + COUNTIF('Brotas Med OK'!$C:$C,'Subúrbio Med OK'!C148) + COUNTIF('Cabula Med OK'!$C:$C,'Subúrbio Med OK'!C148) + COUNTIF('Cajazeiras Med OK'!$C:$C,'Subúrbio Med OK'!C148) + COUNTIF('CH Med OK'!$C:$C,'Subúrbio Med OK'!C148) + COUNTIF('Itapagipe Med OK'!$C:$C,'Subúrbio Med OK'!C148) + COUNTIF('Itapuã Med OK'!$C:$C,'Subúrbio Med OK'!C148) + COUNTIF('Liberdade Med OK'!$C:$C,'Subúrbio Med OK'!C148) + COUNTIF('Pau da Lima Med OK'!$C:$C,'Subúrbio Med OK'!C148) + COUNTIF('SCV Med OK'!$C:$C,'Subúrbio Med OK'!C148) + COUNTIF('DVIS Med OK'!$C:$C,'Subúrbio Med OK'!C148) + COUNTIF('CR Med OK'!$C:$C,'Subúrbio Med OK'!C148) + COUNTIF('CCZ Med OK'!$C:$C,'Subúrbio Med OK'!C148) + COUNTIF('DRCA Med OK'!$C:$C,'Subúrbio Med OK'!C148) + COUNTIF('SAMU Med OK'!$C:$C,'Subúrbio Med OK'!C148) + COUNTIF('ESPS Med OK'!$C:$C,'Subúrbio Med OK'!C148) + COUNTIF('LACEM Med OK'!$C:$C,'Subúrbio Med OK'!C148)</f>
        <v>0</v>
      </c>
    </row>
    <row r="149" spans="1:15" ht="13.5" customHeight="1">
      <c r="A149" s="15" t="s">
        <v>18</v>
      </c>
      <c r="B149" s="61">
        <v>45536</v>
      </c>
      <c r="C149" s="51">
        <v>15603</v>
      </c>
      <c r="D149" s="61">
        <v>45658</v>
      </c>
      <c r="E149" s="61">
        <v>45687</v>
      </c>
      <c r="F149" s="114">
        <f>(E149-D149)+1</f>
        <v>30</v>
      </c>
      <c r="G149" s="47">
        <v>235</v>
      </c>
      <c r="H149" s="51">
        <v>1</v>
      </c>
      <c r="I149" s="40">
        <f t="shared" si="20"/>
        <v>235</v>
      </c>
      <c r="J149" s="39" t="s">
        <v>303</v>
      </c>
      <c r="K149" s="51">
        <v>69193</v>
      </c>
      <c r="L149" s="33"/>
      <c r="O149" s="1">
        <f>COUNTIF('Sede Med Ok'!$C:$C,'Subúrbio Med OK'!C149) + COUNTIF('Barra Med OK'!$C:$C,'Subúrbio Med OK'!C149) + COUNTIF('Boca do Rio Med OK'!$C:$C,'Subúrbio Med OK'!C149) + COUNTIF('Brotas Med OK'!$C:$C,'Subúrbio Med OK'!C149) + COUNTIF('Cabula Med OK'!$C:$C,'Subúrbio Med OK'!C149) + COUNTIF('Cajazeiras Med OK'!$C:$C,'Subúrbio Med OK'!C149) + COUNTIF('CH Med OK'!$C:$C,'Subúrbio Med OK'!C149) + COUNTIF('Itapagipe Med OK'!$C:$C,'Subúrbio Med OK'!C149) + COUNTIF('Itapuã Med OK'!$C:$C,'Subúrbio Med OK'!C149) + COUNTIF('Liberdade Med OK'!$C:$C,'Subúrbio Med OK'!C149) + COUNTIF('Pau da Lima Med OK'!$C:$C,'Subúrbio Med OK'!C149) + COUNTIF('SCV Med OK'!$C:$C,'Subúrbio Med OK'!C149) + COUNTIF('DVIS Med OK'!$C:$C,'Subúrbio Med OK'!C149) + COUNTIF('CR Med OK'!$C:$C,'Subúrbio Med OK'!C149) + COUNTIF('CCZ Med OK'!$C:$C,'Subúrbio Med OK'!C149) + COUNTIF('DRCA Med OK'!$C:$C,'Subúrbio Med OK'!C149) + COUNTIF('SAMU Med OK'!$C:$C,'Subúrbio Med OK'!C149) + COUNTIF('ESPS Med OK'!$C:$C,'Subúrbio Med OK'!C149) + COUNTIF('LACEM Med OK'!$C:$C,'Subúrbio Med OK'!C149)</f>
        <v>0</v>
      </c>
    </row>
    <row r="150" spans="1:15" ht="13.5" customHeight="1">
      <c r="A150" s="38"/>
      <c r="B150" s="287"/>
      <c r="C150" s="202"/>
      <c r="D150" s="101"/>
      <c r="E150" s="101"/>
      <c r="F150" s="114"/>
      <c r="G150" s="47"/>
      <c r="H150" s="44"/>
      <c r="I150" s="40">
        <f t="shared" si="20"/>
        <v>0</v>
      </c>
      <c r="J150" s="39"/>
      <c r="K150" s="51"/>
      <c r="L150" s="33"/>
      <c r="O150" s="1">
        <f>COUNTIF('Sede Med Ok'!$C:$C,'Subúrbio Med OK'!C150) + COUNTIF('Barra Med OK'!$C:$C,'Subúrbio Med OK'!C150) + COUNTIF('Boca do Rio Med OK'!$C:$C,'Subúrbio Med OK'!C150) + COUNTIF('Brotas Med OK'!$C:$C,'Subúrbio Med OK'!C150) + COUNTIF('Cabula Med OK'!$C:$C,'Subúrbio Med OK'!C150) + COUNTIF('Cajazeiras Med OK'!$C:$C,'Subúrbio Med OK'!C150) + COUNTIF('CH Med OK'!$C:$C,'Subúrbio Med OK'!C150) + COUNTIF('Itapagipe Med OK'!$C:$C,'Subúrbio Med OK'!C150) + COUNTIF('Itapuã Med OK'!$C:$C,'Subúrbio Med OK'!C150) + COUNTIF('Liberdade Med OK'!$C:$C,'Subúrbio Med OK'!C150) + COUNTIF('Pau da Lima Med OK'!$C:$C,'Subúrbio Med OK'!C150) + COUNTIF('SCV Med OK'!$C:$C,'Subúrbio Med OK'!C150) + COUNTIF('DVIS Med OK'!$C:$C,'Subúrbio Med OK'!C150) + COUNTIF('CR Med OK'!$C:$C,'Subúrbio Med OK'!C150) + COUNTIF('CCZ Med OK'!$C:$C,'Subúrbio Med OK'!C150) + COUNTIF('DRCA Med OK'!$C:$C,'Subúrbio Med OK'!C150) + COUNTIF('SAMU Med OK'!$C:$C,'Subúrbio Med OK'!C150) + COUNTIF('ESPS Med OK'!$C:$C,'Subúrbio Med OK'!C150) + COUNTIF('LACEM Med OK'!$C:$C,'Subúrbio Med OK'!C150)</f>
        <v>0</v>
      </c>
    </row>
    <row r="151" spans="1:15" ht="13.5" customHeight="1">
      <c r="A151" s="38" t="s">
        <v>871</v>
      </c>
      <c r="B151" s="99"/>
      <c r="C151" s="98"/>
      <c r="D151" s="36"/>
      <c r="E151" s="36"/>
      <c r="F151" s="316"/>
      <c r="G151" s="174"/>
      <c r="H151" s="11">
        <f>SUM(H145:H150)</f>
        <v>5</v>
      </c>
      <c r="I151" s="173">
        <f>SUM(I145:I150)</f>
        <v>946.33333333333337</v>
      </c>
      <c r="J151" s="35"/>
      <c r="K151" s="107"/>
      <c r="L151" s="33"/>
      <c r="O151" s="1">
        <f>COUNTIF('Sede Med Ok'!$C:$C,'Subúrbio Med OK'!C151) + COUNTIF('Barra Med OK'!$C:$C,'Subúrbio Med OK'!C151) + COUNTIF('Boca do Rio Med OK'!$C:$C,'Subúrbio Med OK'!C151) + COUNTIF('Brotas Med OK'!$C:$C,'Subúrbio Med OK'!C151) + COUNTIF('Cabula Med OK'!$C:$C,'Subúrbio Med OK'!C151) + COUNTIF('Cajazeiras Med OK'!$C:$C,'Subúrbio Med OK'!C151) + COUNTIF('CH Med OK'!$C:$C,'Subúrbio Med OK'!C151) + COUNTIF('Itapagipe Med OK'!$C:$C,'Subúrbio Med OK'!C151) + COUNTIF('Itapuã Med OK'!$C:$C,'Subúrbio Med OK'!C151) + COUNTIF('Liberdade Med OK'!$C:$C,'Subúrbio Med OK'!C151) + COUNTIF('Pau da Lima Med OK'!$C:$C,'Subúrbio Med OK'!C151) + COUNTIF('SCV Med OK'!$C:$C,'Subúrbio Med OK'!C151) + COUNTIF('DVIS Med OK'!$C:$C,'Subúrbio Med OK'!C151) + COUNTIF('CR Med OK'!$C:$C,'Subúrbio Med OK'!C151) + COUNTIF('CCZ Med OK'!$C:$C,'Subúrbio Med OK'!C151) + COUNTIF('DRCA Med OK'!$C:$C,'Subúrbio Med OK'!C151) + COUNTIF('SAMU Med OK'!$C:$C,'Subúrbio Med OK'!C151) + COUNTIF('ESPS Med OK'!$C:$C,'Subúrbio Med OK'!C151) + COUNTIF('LACEM Med OK'!$C:$C,'Subúrbio Med OK'!C151)</f>
        <v>0</v>
      </c>
    </row>
    <row r="152" spans="1:15" ht="13.5" customHeight="1">
      <c r="A152" s="29"/>
      <c r="B152" s="72"/>
      <c r="C152" s="71"/>
      <c r="D152" s="33"/>
      <c r="E152" s="33"/>
      <c r="F152" s="312"/>
      <c r="G152" s="176"/>
      <c r="H152" s="32"/>
      <c r="I152" s="175"/>
      <c r="J152" s="30"/>
      <c r="K152" s="70"/>
      <c r="L152" s="33"/>
      <c r="O152" s="1">
        <f>COUNTIF('Sede Med Ok'!$C:$C,'Subúrbio Med OK'!C152) + COUNTIF('Barra Med OK'!$C:$C,'Subúrbio Med OK'!C152) + COUNTIF('Boca do Rio Med OK'!$C:$C,'Subúrbio Med OK'!C152) + COUNTIF('Brotas Med OK'!$C:$C,'Subúrbio Med OK'!C152) + COUNTIF('Cabula Med OK'!$C:$C,'Subúrbio Med OK'!C152) + COUNTIF('Cajazeiras Med OK'!$C:$C,'Subúrbio Med OK'!C152) + COUNTIF('CH Med OK'!$C:$C,'Subúrbio Med OK'!C152) + COUNTIF('Itapagipe Med OK'!$C:$C,'Subúrbio Med OK'!C152) + COUNTIF('Itapuã Med OK'!$C:$C,'Subúrbio Med OK'!C152) + COUNTIF('Liberdade Med OK'!$C:$C,'Subúrbio Med OK'!C152) + COUNTIF('Pau da Lima Med OK'!$C:$C,'Subúrbio Med OK'!C152) + COUNTIF('SCV Med OK'!$C:$C,'Subúrbio Med OK'!C152) + COUNTIF('DVIS Med OK'!$C:$C,'Subúrbio Med OK'!C152) + COUNTIF('CR Med OK'!$C:$C,'Subúrbio Med OK'!C152) + COUNTIF('CCZ Med OK'!$C:$C,'Subúrbio Med OK'!C152) + COUNTIF('DRCA Med OK'!$C:$C,'Subúrbio Med OK'!C152) + COUNTIF('SAMU Med OK'!$C:$C,'Subúrbio Med OK'!C152) + COUNTIF('ESPS Med OK'!$C:$C,'Subúrbio Med OK'!C152) + COUNTIF('LACEM Med OK'!$C:$C,'Subúrbio Med OK'!C152)</f>
        <v>0</v>
      </c>
    </row>
    <row r="153" spans="1:15" ht="13.5" customHeight="1">
      <c r="A153" s="15" t="s">
        <v>22</v>
      </c>
      <c r="B153" s="61">
        <v>45519</v>
      </c>
      <c r="C153" s="51">
        <v>13958</v>
      </c>
      <c r="D153" s="61">
        <v>45658</v>
      </c>
      <c r="E153" s="61">
        <v>45687</v>
      </c>
      <c r="F153" s="114">
        <f>(E153-D153)+1</f>
        <v>30</v>
      </c>
      <c r="G153" s="47">
        <v>210</v>
      </c>
      <c r="H153" s="51">
        <v>1</v>
      </c>
      <c r="I153" s="40">
        <f>G153/30*H153*F153</f>
        <v>210</v>
      </c>
      <c r="J153" s="58" t="s">
        <v>256</v>
      </c>
      <c r="K153" s="51">
        <v>66281</v>
      </c>
      <c r="L153" s="33"/>
      <c r="O153" s="1">
        <f>COUNTIF('Sede Med Ok'!$C:$C,'Subúrbio Med OK'!C153) + COUNTIF('Barra Med OK'!$C:$C,'Subúrbio Med OK'!C153) + COUNTIF('Boca do Rio Med OK'!$C:$C,'Subúrbio Med OK'!C153) + COUNTIF('Brotas Med OK'!$C:$C,'Subúrbio Med OK'!C153) + COUNTIF('Cabula Med OK'!$C:$C,'Subúrbio Med OK'!C153) + COUNTIF('Cajazeiras Med OK'!$C:$C,'Subúrbio Med OK'!C153) + COUNTIF('CH Med OK'!$C:$C,'Subúrbio Med OK'!C153) + COUNTIF('Itapagipe Med OK'!$C:$C,'Subúrbio Med OK'!C153) + COUNTIF('Itapuã Med OK'!$C:$C,'Subúrbio Med OK'!C153) + COUNTIF('Liberdade Med OK'!$C:$C,'Subúrbio Med OK'!C153) + COUNTIF('Pau da Lima Med OK'!$C:$C,'Subúrbio Med OK'!C153) + COUNTIF('SCV Med OK'!$C:$C,'Subúrbio Med OK'!C153) + COUNTIF('DVIS Med OK'!$C:$C,'Subúrbio Med OK'!C153) + COUNTIF('CR Med OK'!$C:$C,'Subúrbio Med OK'!C153) + COUNTIF('CCZ Med OK'!$C:$C,'Subúrbio Med OK'!C153) + COUNTIF('DRCA Med OK'!$C:$C,'Subúrbio Med OK'!C153) + COUNTIF('SAMU Med OK'!$C:$C,'Subúrbio Med OK'!C153) + COUNTIF('ESPS Med OK'!$C:$C,'Subúrbio Med OK'!C153) + COUNTIF('LACEM Med OK'!$C:$C,'Subúrbio Med OK'!C153)</f>
        <v>0</v>
      </c>
    </row>
    <row r="154" spans="1:15" ht="13.5" customHeight="1">
      <c r="A154" s="15" t="s">
        <v>18</v>
      </c>
      <c r="B154" s="61">
        <v>45671</v>
      </c>
      <c r="C154" s="104">
        <v>15711</v>
      </c>
      <c r="D154" s="61">
        <v>45671</v>
      </c>
      <c r="E154" s="61">
        <v>45687</v>
      </c>
      <c r="F154" s="114">
        <f>(E154-D154)+1</f>
        <v>17</v>
      </c>
      <c r="G154" s="47">
        <v>235</v>
      </c>
      <c r="H154" s="51">
        <v>1</v>
      </c>
      <c r="I154" s="40">
        <f>G154/30*H154*F154</f>
        <v>133.16666666666666</v>
      </c>
      <c r="J154" s="58" t="s">
        <v>216</v>
      </c>
      <c r="K154" s="51">
        <v>74173</v>
      </c>
      <c r="L154" s="33" t="s">
        <v>1063</v>
      </c>
    </row>
    <row r="155" spans="1:15" ht="13.5" customHeight="1">
      <c r="A155" s="38"/>
      <c r="B155" s="287"/>
      <c r="C155" s="202"/>
      <c r="D155" s="101"/>
      <c r="E155" s="101"/>
      <c r="F155" s="114"/>
      <c r="G155" s="47"/>
      <c r="H155" s="44"/>
      <c r="I155" s="40">
        <f>G155/30*H155*F155</f>
        <v>0</v>
      </c>
      <c r="J155" s="39"/>
      <c r="K155" s="51"/>
      <c r="L155" s="33"/>
      <c r="O155" s="1">
        <f>COUNTIF('Sede Med Ok'!$C:$C,'Subúrbio Med OK'!C155) + COUNTIF('Barra Med OK'!$C:$C,'Subúrbio Med OK'!C155) + COUNTIF('Boca do Rio Med OK'!$C:$C,'Subúrbio Med OK'!C155) + COUNTIF('Brotas Med OK'!$C:$C,'Subúrbio Med OK'!C155) + COUNTIF('Cabula Med OK'!$C:$C,'Subúrbio Med OK'!C155) + COUNTIF('Cajazeiras Med OK'!$C:$C,'Subúrbio Med OK'!C155) + COUNTIF('CH Med OK'!$C:$C,'Subúrbio Med OK'!C155) + COUNTIF('Itapagipe Med OK'!$C:$C,'Subúrbio Med OK'!C155) + COUNTIF('Itapuã Med OK'!$C:$C,'Subúrbio Med OK'!C155) + COUNTIF('Liberdade Med OK'!$C:$C,'Subúrbio Med OK'!C155) + COUNTIF('Pau da Lima Med OK'!$C:$C,'Subúrbio Med OK'!C155) + COUNTIF('SCV Med OK'!$C:$C,'Subúrbio Med OK'!C155) + COUNTIF('DVIS Med OK'!$C:$C,'Subúrbio Med OK'!C155) + COUNTIF('CR Med OK'!$C:$C,'Subúrbio Med OK'!C155) + COUNTIF('CCZ Med OK'!$C:$C,'Subúrbio Med OK'!C155) + COUNTIF('DRCA Med OK'!$C:$C,'Subúrbio Med OK'!C155) + COUNTIF('SAMU Med OK'!$C:$C,'Subúrbio Med OK'!C155) + COUNTIF('ESPS Med OK'!$C:$C,'Subúrbio Med OK'!C155) + COUNTIF('LACEM Med OK'!$C:$C,'Subúrbio Med OK'!C155)</f>
        <v>0</v>
      </c>
    </row>
    <row r="156" spans="1:15" ht="13.5" customHeight="1">
      <c r="A156" s="38" t="s">
        <v>870</v>
      </c>
      <c r="B156" s="99"/>
      <c r="C156" s="98"/>
      <c r="D156" s="36"/>
      <c r="E156" s="36"/>
      <c r="F156" s="316"/>
      <c r="G156" s="174"/>
      <c r="H156" s="11">
        <f>SUM(H152:H155)</f>
        <v>2</v>
      </c>
      <c r="I156" s="173">
        <f>SUM(I152:I155)</f>
        <v>343.16666666666663</v>
      </c>
      <c r="J156" s="35"/>
      <c r="K156" s="107"/>
      <c r="L156" s="33"/>
      <c r="O156" s="1">
        <f>COUNTIF('Sede Med Ok'!$C:$C,'Subúrbio Med OK'!C156) + COUNTIF('Barra Med OK'!$C:$C,'Subúrbio Med OK'!C156) + COUNTIF('Boca do Rio Med OK'!$C:$C,'Subúrbio Med OK'!C156) + COUNTIF('Brotas Med OK'!$C:$C,'Subúrbio Med OK'!C156) + COUNTIF('Cabula Med OK'!$C:$C,'Subúrbio Med OK'!C156) + COUNTIF('Cajazeiras Med OK'!$C:$C,'Subúrbio Med OK'!C156) + COUNTIF('CH Med OK'!$C:$C,'Subúrbio Med OK'!C156) + COUNTIF('Itapagipe Med OK'!$C:$C,'Subúrbio Med OK'!C156) + COUNTIF('Itapuã Med OK'!$C:$C,'Subúrbio Med OK'!C156) + COUNTIF('Liberdade Med OK'!$C:$C,'Subúrbio Med OK'!C156) + COUNTIF('Pau da Lima Med OK'!$C:$C,'Subúrbio Med OK'!C156) + COUNTIF('SCV Med OK'!$C:$C,'Subúrbio Med OK'!C156) + COUNTIF('DVIS Med OK'!$C:$C,'Subúrbio Med OK'!C156) + COUNTIF('CR Med OK'!$C:$C,'Subúrbio Med OK'!C156) + COUNTIF('CCZ Med OK'!$C:$C,'Subúrbio Med OK'!C156) + COUNTIF('DRCA Med OK'!$C:$C,'Subúrbio Med OK'!C156) + COUNTIF('SAMU Med OK'!$C:$C,'Subúrbio Med OK'!C156) + COUNTIF('ESPS Med OK'!$C:$C,'Subúrbio Med OK'!C156) + COUNTIF('LACEM Med OK'!$C:$C,'Subúrbio Med OK'!C156)</f>
        <v>0</v>
      </c>
    </row>
    <row r="157" spans="1:15" ht="13.5" customHeight="1">
      <c r="A157" s="29"/>
      <c r="B157" s="72"/>
      <c r="C157" s="71"/>
      <c r="D157" s="33"/>
      <c r="E157" s="33"/>
      <c r="F157" s="312"/>
      <c r="G157" s="176"/>
      <c r="H157" s="32"/>
      <c r="I157" s="175"/>
      <c r="J157" s="30"/>
      <c r="K157" s="70"/>
      <c r="L157" s="33"/>
      <c r="O157" s="1">
        <f>COUNTIF('Sede Med Ok'!$C:$C,'Subúrbio Med OK'!C157) + COUNTIF('Barra Med OK'!$C:$C,'Subúrbio Med OK'!C157) + COUNTIF('Boca do Rio Med OK'!$C:$C,'Subúrbio Med OK'!C157) + COUNTIF('Brotas Med OK'!$C:$C,'Subúrbio Med OK'!C157) + COUNTIF('Cabula Med OK'!$C:$C,'Subúrbio Med OK'!C157) + COUNTIF('Cajazeiras Med OK'!$C:$C,'Subúrbio Med OK'!C157) + COUNTIF('CH Med OK'!$C:$C,'Subúrbio Med OK'!C157) + COUNTIF('Itapagipe Med OK'!$C:$C,'Subúrbio Med OK'!C157) + COUNTIF('Itapuã Med OK'!$C:$C,'Subúrbio Med OK'!C157) + COUNTIF('Liberdade Med OK'!$C:$C,'Subúrbio Med OK'!C157) + COUNTIF('Pau da Lima Med OK'!$C:$C,'Subúrbio Med OK'!C157) + COUNTIF('SCV Med OK'!$C:$C,'Subúrbio Med OK'!C157) + COUNTIF('DVIS Med OK'!$C:$C,'Subúrbio Med OK'!C157) + COUNTIF('CR Med OK'!$C:$C,'Subúrbio Med OK'!C157) + COUNTIF('CCZ Med OK'!$C:$C,'Subúrbio Med OK'!C157) + COUNTIF('DRCA Med OK'!$C:$C,'Subúrbio Med OK'!C157) + COUNTIF('SAMU Med OK'!$C:$C,'Subúrbio Med OK'!C157) + COUNTIF('ESPS Med OK'!$C:$C,'Subúrbio Med OK'!C157) + COUNTIF('LACEM Med OK'!$C:$C,'Subúrbio Med OK'!C157)</f>
        <v>0</v>
      </c>
    </row>
    <row r="158" spans="1:15" ht="13.5" customHeight="1">
      <c r="A158" s="15" t="s">
        <v>22</v>
      </c>
      <c r="B158" s="61">
        <v>45519</v>
      </c>
      <c r="C158" s="51">
        <v>15017</v>
      </c>
      <c r="D158" s="61">
        <v>45658</v>
      </c>
      <c r="E158" s="61">
        <v>45687</v>
      </c>
      <c r="F158" s="114">
        <f>(E158-D158)+1</f>
        <v>30</v>
      </c>
      <c r="G158" s="47">
        <v>210</v>
      </c>
      <c r="H158" s="51">
        <v>1</v>
      </c>
      <c r="I158" s="40">
        <f>G158/30*H158*F158</f>
        <v>210</v>
      </c>
      <c r="J158" s="67" t="s">
        <v>228</v>
      </c>
      <c r="K158" s="51">
        <v>67177</v>
      </c>
      <c r="L158" s="33"/>
      <c r="O158" s="1">
        <f>COUNTIF('Sede Med Ok'!$C:$C,'Subúrbio Med OK'!C158) + COUNTIF('Barra Med OK'!$C:$C,'Subúrbio Med OK'!C158) + COUNTIF('Boca do Rio Med OK'!$C:$C,'Subúrbio Med OK'!C158) + COUNTIF('Brotas Med OK'!$C:$C,'Subúrbio Med OK'!C158) + COUNTIF('Cabula Med OK'!$C:$C,'Subúrbio Med OK'!C158) + COUNTIF('Cajazeiras Med OK'!$C:$C,'Subúrbio Med OK'!C158) + COUNTIF('CH Med OK'!$C:$C,'Subúrbio Med OK'!C158) + COUNTIF('Itapagipe Med OK'!$C:$C,'Subúrbio Med OK'!C158) + COUNTIF('Itapuã Med OK'!$C:$C,'Subúrbio Med OK'!C158) + COUNTIF('Liberdade Med OK'!$C:$C,'Subúrbio Med OK'!C158) + COUNTIF('Pau da Lima Med OK'!$C:$C,'Subúrbio Med OK'!C158) + COUNTIF('SCV Med OK'!$C:$C,'Subúrbio Med OK'!C158) + COUNTIF('DVIS Med OK'!$C:$C,'Subúrbio Med OK'!C158) + COUNTIF('CR Med OK'!$C:$C,'Subúrbio Med OK'!C158) + COUNTIF('CCZ Med OK'!$C:$C,'Subúrbio Med OK'!C158) + COUNTIF('DRCA Med OK'!$C:$C,'Subúrbio Med OK'!C158) + COUNTIF('SAMU Med OK'!$C:$C,'Subúrbio Med OK'!C158) + COUNTIF('ESPS Med OK'!$C:$C,'Subúrbio Med OK'!C158) + COUNTIF('LACEM Med OK'!$C:$C,'Subúrbio Med OK'!C158)</f>
        <v>0</v>
      </c>
    </row>
    <row r="159" spans="1:15" ht="13.5" customHeight="1">
      <c r="A159" s="15" t="s">
        <v>22</v>
      </c>
      <c r="B159" s="61">
        <v>45519</v>
      </c>
      <c r="C159" s="51">
        <v>15018</v>
      </c>
      <c r="D159" s="61">
        <v>45658</v>
      </c>
      <c r="E159" s="61">
        <v>45687</v>
      </c>
      <c r="F159" s="114">
        <f>(E159-D159)+1</f>
        <v>30</v>
      </c>
      <c r="G159" s="47">
        <v>210</v>
      </c>
      <c r="H159" s="51">
        <v>1</v>
      </c>
      <c r="I159" s="40">
        <f>G159/30*H159*F159</f>
        <v>210</v>
      </c>
      <c r="J159" s="67" t="s">
        <v>220</v>
      </c>
      <c r="K159" s="51">
        <v>67177</v>
      </c>
      <c r="L159" s="33"/>
      <c r="O159" s="1">
        <f>COUNTIF('Sede Med Ok'!$C:$C,'Subúrbio Med OK'!C159) + COUNTIF('Barra Med OK'!$C:$C,'Subúrbio Med OK'!C159) + COUNTIF('Boca do Rio Med OK'!$C:$C,'Subúrbio Med OK'!C159) + COUNTIF('Brotas Med OK'!$C:$C,'Subúrbio Med OK'!C159) + COUNTIF('Cabula Med OK'!$C:$C,'Subúrbio Med OK'!C159) + COUNTIF('Cajazeiras Med OK'!$C:$C,'Subúrbio Med OK'!C159) + COUNTIF('CH Med OK'!$C:$C,'Subúrbio Med OK'!C159) + COUNTIF('Itapagipe Med OK'!$C:$C,'Subúrbio Med OK'!C159) + COUNTIF('Itapuã Med OK'!$C:$C,'Subúrbio Med OK'!C159) + COUNTIF('Liberdade Med OK'!$C:$C,'Subúrbio Med OK'!C159) + COUNTIF('Pau da Lima Med OK'!$C:$C,'Subúrbio Med OK'!C159) + COUNTIF('SCV Med OK'!$C:$C,'Subúrbio Med OK'!C159) + COUNTIF('DVIS Med OK'!$C:$C,'Subúrbio Med OK'!C159) + COUNTIF('CR Med OK'!$C:$C,'Subúrbio Med OK'!C159) + COUNTIF('CCZ Med OK'!$C:$C,'Subúrbio Med OK'!C159) + COUNTIF('DRCA Med OK'!$C:$C,'Subúrbio Med OK'!C159) + COUNTIF('SAMU Med OK'!$C:$C,'Subúrbio Med OK'!C159) + COUNTIF('ESPS Med OK'!$C:$C,'Subúrbio Med OK'!C159) + COUNTIF('LACEM Med OK'!$C:$C,'Subúrbio Med OK'!C159)</f>
        <v>0</v>
      </c>
    </row>
    <row r="160" spans="1:15" ht="13.5" customHeight="1">
      <c r="A160" s="38"/>
      <c r="B160" s="287"/>
      <c r="C160" s="202"/>
      <c r="D160" s="101"/>
      <c r="E160" s="101"/>
      <c r="F160" s="114"/>
      <c r="G160" s="47"/>
      <c r="H160" s="44"/>
      <c r="I160" s="40">
        <f>G160/30*H160*F160</f>
        <v>0</v>
      </c>
      <c r="J160" s="39"/>
      <c r="K160" s="51"/>
      <c r="L160" s="33"/>
      <c r="O160" s="1">
        <f>COUNTIF('Sede Med Ok'!$C:$C,'Subúrbio Med OK'!C160) + COUNTIF('Barra Med OK'!$C:$C,'Subúrbio Med OK'!C160) + COUNTIF('Boca do Rio Med OK'!$C:$C,'Subúrbio Med OK'!C160) + COUNTIF('Brotas Med OK'!$C:$C,'Subúrbio Med OK'!C160) + COUNTIF('Cabula Med OK'!$C:$C,'Subúrbio Med OK'!C160) + COUNTIF('Cajazeiras Med OK'!$C:$C,'Subúrbio Med OK'!C160) + COUNTIF('CH Med OK'!$C:$C,'Subúrbio Med OK'!C160) + COUNTIF('Itapagipe Med OK'!$C:$C,'Subúrbio Med OK'!C160) + COUNTIF('Itapuã Med OK'!$C:$C,'Subúrbio Med OK'!C160) + COUNTIF('Liberdade Med OK'!$C:$C,'Subúrbio Med OK'!C160) + COUNTIF('Pau da Lima Med OK'!$C:$C,'Subúrbio Med OK'!C160) + COUNTIF('SCV Med OK'!$C:$C,'Subúrbio Med OK'!C160) + COUNTIF('DVIS Med OK'!$C:$C,'Subúrbio Med OK'!C160) + COUNTIF('CR Med OK'!$C:$C,'Subúrbio Med OK'!C160) + COUNTIF('CCZ Med OK'!$C:$C,'Subúrbio Med OK'!C160) + COUNTIF('DRCA Med OK'!$C:$C,'Subúrbio Med OK'!C160) + COUNTIF('SAMU Med OK'!$C:$C,'Subúrbio Med OK'!C160) + COUNTIF('ESPS Med OK'!$C:$C,'Subúrbio Med OK'!C160) + COUNTIF('LACEM Med OK'!$C:$C,'Subúrbio Med OK'!C160)</f>
        <v>0</v>
      </c>
    </row>
    <row r="161" spans="1:15" ht="13.5" customHeight="1">
      <c r="A161" s="38" t="s">
        <v>869</v>
      </c>
      <c r="B161" s="99"/>
      <c r="C161" s="98"/>
      <c r="D161" s="36"/>
      <c r="E161" s="36"/>
      <c r="F161" s="316"/>
      <c r="G161" s="174"/>
      <c r="H161" s="11">
        <f>SUM(H158:H160)</f>
        <v>2</v>
      </c>
      <c r="I161" s="173">
        <f>SUM(I158:I160)</f>
        <v>420</v>
      </c>
      <c r="J161" s="35"/>
      <c r="K161" s="107"/>
      <c r="L161" s="33"/>
      <c r="O161" s="1">
        <f>COUNTIF('Sede Med Ok'!$C:$C,'Subúrbio Med OK'!C161) + COUNTIF('Barra Med OK'!$C:$C,'Subúrbio Med OK'!C161) + COUNTIF('Boca do Rio Med OK'!$C:$C,'Subúrbio Med OK'!C161) + COUNTIF('Brotas Med OK'!$C:$C,'Subúrbio Med OK'!C161) + COUNTIF('Cabula Med OK'!$C:$C,'Subúrbio Med OK'!C161) + COUNTIF('Cajazeiras Med OK'!$C:$C,'Subúrbio Med OK'!C161) + COUNTIF('CH Med OK'!$C:$C,'Subúrbio Med OK'!C161) + COUNTIF('Itapagipe Med OK'!$C:$C,'Subúrbio Med OK'!C161) + COUNTIF('Itapuã Med OK'!$C:$C,'Subúrbio Med OK'!C161) + COUNTIF('Liberdade Med OK'!$C:$C,'Subúrbio Med OK'!C161) + COUNTIF('Pau da Lima Med OK'!$C:$C,'Subúrbio Med OK'!C161) + COUNTIF('SCV Med OK'!$C:$C,'Subúrbio Med OK'!C161) + COUNTIF('DVIS Med OK'!$C:$C,'Subúrbio Med OK'!C161) + COUNTIF('CR Med OK'!$C:$C,'Subúrbio Med OK'!C161) + COUNTIF('CCZ Med OK'!$C:$C,'Subúrbio Med OK'!C161) + COUNTIF('DRCA Med OK'!$C:$C,'Subúrbio Med OK'!C161) + COUNTIF('SAMU Med OK'!$C:$C,'Subúrbio Med OK'!C161) + COUNTIF('ESPS Med OK'!$C:$C,'Subúrbio Med OK'!C161) + COUNTIF('LACEM Med OK'!$C:$C,'Subúrbio Med OK'!C161)</f>
        <v>0</v>
      </c>
    </row>
    <row r="162" spans="1:15" ht="13.5" customHeight="1">
      <c r="A162" s="29"/>
      <c r="B162" s="72"/>
      <c r="C162" s="71"/>
      <c r="D162" s="33"/>
      <c r="E162" s="33"/>
      <c r="F162" s="312"/>
      <c r="G162" s="176"/>
      <c r="H162" s="32"/>
      <c r="I162" s="175"/>
      <c r="J162" s="30"/>
      <c r="K162" s="70"/>
      <c r="L162" s="33"/>
      <c r="O162" s="1">
        <f>COUNTIF('Sede Med Ok'!$C:$C,'Subúrbio Med OK'!C162) + COUNTIF('Barra Med OK'!$C:$C,'Subúrbio Med OK'!C162) + COUNTIF('Boca do Rio Med OK'!$C:$C,'Subúrbio Med OK'!C162) + COUNTIF('Brotas Med OK'!$C:$C,'Subúrbio Med OK'!C162) + COUNTIF('Cabula Med OK'!$C:$C,'Subúrbio Med OK'!C162) + COUNTIF('Cajazeiras Med OK'!$C:$C,'Subúrbio Med OK'!C162) + COUNTIF('CH Med OK'!$C:$C,'Subúrbio Med OK'!C162) + COUNTIF('Itapagipe Med OK'!$C:$C,'Subúrbio Med OK'!C162) + COUNTIF('Itapuã Med OK'!$C:$C,'Subúrbio Med OK'!C162) + COUNTIF('Liberdade Med OK'!$C:$C,'Subúrbio Med OK'!C162) + COUNTIF('Pau da Lima Med OK'!$C:$C,'Subúrbio Med OK'!C162) + COUNTIF('SCV Med OK'!$C:$C,'Subúrbio Med OK'!C162) + COUNTIF('DVIS Med OK'!$C:$C,'Subúrbio Med OK'!C162) + COUNTIF('CR Med OK'!$C:$C,'Subúrbio Med OK'!C162) + COUNTIF('CCZ Med OK'!$C:$C,'Subúrbio Med OK'!C162) + COUNTIF('DRCA Med OK'!$C:$C,'Subúrbio Med OK'!C162) + COUNTIF('SAMU Med OK'!$C:$C,'Subúrbio Med OK'!C162) + COUNTIF('ESPS Med OK'!$C:$C,'Subúrbio Med OK'!C162) + COUNTIF('LACEM Med OK'!$C:$C,'Subúrbio Med OK'!C162)</f>
        <v>0</v>
      </c>
    </row>
    <row r="163" spans="1:15" ht="13.5" customHeight="1">
      <c r="A163" s="15" t="s">
        <v>22</v>
      </c>
      <c r="B163" s="61">
        <v>45519</v>
      </c>
      <c r="C163" s="51">
        <v>15002</v>
      </c>
      <c r="D163" s="61">
        <v>45658</v>
      </c>
      <c r="E163" s="61">
        <v>45687</v>
      </c>
      <c r="F163" s="114">
        <f>(E163-D163)+1</f>
        <v>30</v>
      </c>
      <c r="G163" s="47">
        <v>210</v>
      </c>
      <c r="H163" s="51">
        <v>1</v>
      </c>
      <c r="I163" s="40">
        <f>G163/30*H163*F163</f>
        <v>210</v>
      </c>
      <c r="J163" s="67" t="s">
        <v>244</v>
      </c>
      <c r="K163" s="51">
        <v>67102</v>
      </c>
      <c r="L163" s="33"/>
      <c r="O163" s="1">
        <f>COUNTIF('Sede Med Ok'!$C:$C,'Subúrbio Med OK'!C163) + COUNTIF('Barra Med OK'!$C:$C,'Subúrbio Med OK'!C163) + COUNTIF('Boca do Rio Med OK'!$C:$C,'Subúrbio Med OK'!C163) + COUNTIF('Brotas Med OK'!$C:$C,'Subúrbio Med OK'!C163) + COUNTIF('Cabula Med OK'!$C:$C,'Subúrbio Med OK'!C163) + COUNTIF('Cajazeiras Med OK'!$C:$C,'Subúrbio Med OK'!C163) + COUNTIF('CH Med OK'!$C:$C,'Subúrbio Med OK'!C163) + COUNTIF('Itapagipe Med OK'!$C:$C,'Subúrbio Med OK'!C163) + COUNTIF('Itapuã Med OK'!$C:$C,'Subúrbio Med OK'!C163) + COUNTIF('Liberdade Med OK'!$C:$C,'Subúrbio Med OK'!C163) + COUNTIF('Pau da Lima Med OK'!$C:$C,'Subúrbio Med OK'!C163) + COUNTIF('SCV Med OK'!$C:$C,'Subúrbio Med OK'!C163) + COUNTIF('DVIS Med OK'!$C:$C,'Subúrbio Med OK'!C163) + COUNTIF('CR Med OK'!$C:$C,'Subúrbio Med OK'!C163) + COUNTIF('CCZ Med OK'!$C:$C,'Subúrbio Med OK'!C163) + COUNTIF('DRCA Med OK'!$C:$C,'Subúrbio Med OK'!C163) + COUNTIF('SAMU Med OK'!$C:$C,'Subúrbio Med OK'!C163) + COUNTIF('ESPS Med OK'!$C:$C,'Subúrbio Med OK'!C163) + COUNTIF('LACEM Med OK'!$C:$C,'Subúrbio Med OK'!C163)</f>
        <v>0</v>
      </c>
    </row>
    <row r="164" spans="1:15" ht="13.5" customHeight="1">
      <c r="A164" s="15" t="s">
        <v>22</v>
      </c>
      <c r="B164" s="61">
        <v>45519</v>
      </c>
      <c r="C164" s="51">
        <v>15001</v>
      </c>
      <c r="D164" s="61">
        <v>45658</v>
      </c>
      <c r="E164" s="61">
        <v>45687</v>
      </c>
      <c r="F164" s="114">
        <f>(E164-D164)+1</f>
        <v>30</v>
      </c>
      <c r="G164" s="47">
        <v>210</v>
      </c>
      <c r="H164" s="51">
        <v>1</v>
      </c>
      <c r="I164" s="40">
        <f>G164/30*H164*F164</f>
        <v>210</v>
      </c>
      <c r="J164" s="67" t="s">
        <v>216</v>
      </c>
      <c r="K164" s="51">
        <v>67102</v>
      </c>
      <c r="L164" s="33"/>
      <c r="O164" s="1">
        <f>COUNTIF('Sede Med Ok'!$C:$C,'Subúrbio Med OK'!C164) + COUNTIF('Barra Med OK'!$C:$C,'Subúrbio Med OK'!C164) + COUNTIF('Boca do Rio Med OK'!$C:$C,'Subúrbio Med OK'!C164) + COUNTIF('Brotas Med OK'!$C:$C,'Subúrbio Med OK'!C164) + COUNTIF('Cabula Med OK'!$C:$C,'Subúrbio Med OK'!C164) + COUNTIF('Cajazeiras Med OK'!$C:$C,'Subúrbio Med OK'!C164) + COUNTIF('CH Med OK'!$C:$C,'Subúrbio Med OK'!C164) + COUNTIF('Itapagipe Med OK'!$C:$C,'Subúrbio Med OK'!C164) + COUNTIF('Itapuã Med OK'!$C:$C,'Subúrbio Med OK'!C164) + COUNTIF('Liberdade Med OK'!$C:$C,'Subúrbio Med OK'!C164) + COUNTIF('Pau da Lima Med OK'!$C:$C,'Subúrbio Med OK'!C164) + COUNTIF('SCV Med OK'!$C:$C,'Subúrbio Med OK'!C164) + COUNTIF('DVIS Med OK'!$C:$C,'Subúrbio Med OK'!C164) + COUNTIF('CR Med OK'!$C:$C,'Subúrbio Med OK'!C164) + COUNTIF('CCZ Med OK'!$C:$C,'Subúrbio Med OK'!C164) + COUNTIF('DRCA Med OK'!$C:$C,'Subúrbio Med OK'!C164) + COUNTIF('SAMU Med OK'!$C:$C,'Subúrbio Med OK'!C164) + COUNTIF('ESPS Med OK'!$C:$C,'Subúrbio Med OK'!C164) + COUNTIF('LACEM Med OK'!$C:$C,'Subúrbio Med OK'!C164)</f>
        <v>0</v>
      </c>
    </row>
    <row r="165" spans="1:15" ht="13.5" customHeight="1">
      <c r="A165" s="38"/>
      <c r="B165" s="287"/>
      <c r="C165" s="202"/>
      <c r="D165" s="101"/>
      <c r="E165" s="101"/>
      <c r="F165" s="114"/>
      <c r="G165" s="47"/>
      <c r="H165" s="44"/>
      <c r="I165" s="40">
        <f>G165/30*H165*F165</f>
        <v>0</v>
      </c>
      <c r="J165" s="39"/>
      <c r="K165" s="51"/>
      <c r="L165" s="33"/>
      <c r="O165" s="1">
        <f>COUNTIF('Sede Med Ok'!$C:$C,'Subúrbio Med OK'!C165) + COUNTIF('Barra Med OK'!$C:$C,'Subúrbio Med OK'!C165) + COUNTIF('Boca do Rio Med OK'!$C:$C,'Subúrbio Med OK'!C165) + COUNTIF('Brotas Med OK'!$C:$C,'Subúrbio Med OK'!C165) + COUNTIF('Cabula Med OK'!$C:$C,'Subúrbio Med OK'!C165) + COUNTIF('Cajazeiras Med OK'!$C:$C,'Subúrbio Med OK'!C165) + COUNTIF('CH Med OK'!$C:$C,'Subúrbio Med OK'!C165) + COUNTIF('Itapagipe Med OK'!$C:$C,'Subúrbio Med OK'!C165) + COUNTIF('Itapuã Med OK'!$C:$C,'Subúrbio Med OK'!C165) + COUNTIF('Liberdade Med OK'!$C:$C,'Subúrbio Med OK'!C165) + COUNTIF('Pau da Lima Med OK'!$C:$C,'Subúrbio Med OK'!C165) + COUNTIF('SCV Med OK'!$C:$C,'Subúrbio Med OK'!C165) + COUNTIF('DVIS Med OK'!$C:$C,'Subúrbio Med OK'!C165) + COUNTIF('CR Med OK'!$C:$C,'Subúrbio Med OK'!C165) + COUNTIF('CCZ Med OK'!$C:$C,'Subúrbio Med OK'!C165) + COUNTIF('DRCA Med OK'!$C:$C,'Subúrbio Med OK'!C165) + COUNTIF('SAMU Med OK'!$C:$C,'Subúrbio Med OK'!C165) + COUNTIF('ESPS Med OK'!$C:$C,'Subúrbio Med OK'!C165) + COUNTIF('LACEM Med OK'!$C:$C,'Subúrbio Med OK'!C165)</f>
        <v>0</v>
      </c>
    </row>
    <row r="166" spans="1:15" ht="13.5" customHeight="1">
      <c r="A166" s="38" t="s">
        <v>868</v>
      </c>
      <c r="B166" s="99"/>
      <c r="C166" s="98"/>
      <c r="D166" s="36"/>
      <c r="E166" s="36"/>
      <c r="F166" s="316"/>
      <c r="G166" s="174"/>
      <c r="H166" s="11">
        <f>SUM(H163:H165)</f>
        <v>2</v>
      </c>
      <c r="I166" s="173">
        <f>SUM(I163:I165)</f>
        <v>420</v>
      </c>
      <c r="J166" s="35"/>
      <c r="K166" s="107"/>
      <c r="L166" s="33"/>
      <c r="O166" s="1">
        <f>COUNTIF('Sede Med Ok'!$C:$C,'Subúrbio Med OK'!C166) + COUNTIF('Barra Med OK'!$C:$C,'Subúrbio Med OK'!C166) + COUNTIF('Boca do Rio Med OK'!$C:$C,'Subúrbio Med OK'!C166) + COUNTIF('Brotas Med OK'!$C:$C,'Subúrbio Med OK'!C166) + COUNTIF('Cabula Med OK'!$C:$C,'Subúrbio Med OK'!C166) + COUNTIF('Cajazeiras Med OK'!$C:$C,'Subúrbio Med OK'!C166) + COUNTIF('CH Med OK'!$C:$C,'Subúrbio Med OK'!C166) + COUNTIF('Itapagipe Med OK'!$C:$C,'Subúrbio Med OK'!C166) + COUNTIF('Itapuã Med OK'!$C:$C,'Subúrbio Med OK'!C166) + COUNTIF('Liberdade Med OK'!$C:$C,'Subúrbio Med OK'!C166) + COUNTIF('Pau da Lima Med OK'!$C:$C,'Subúrbio Med OK'!C166) + COUNTIF('SCV Med OK'!$C:$C,'Subúrbio Med OK'!C166) + COUNTIF('DVIS Med OK'!$C:$C,'Subúrbio Med OK'!C166) + COUNTIF('CR Med OK'!$C:$C,'Subúrbio Med OK'!C166) + COUNTIF('CCZ Med OK'!$C:$C,'Subúrbio Med OK'!C166) + COUNTIF('DRCA Med OK'!$C:$C,'Subúrbio Med OK'!C166) + COUNTIF('SAMU Med OK'!$C:$C,'Subúrbio Med OK'!C166) + COUNTIF('ESPS Med OK'!$C:$C,'Subúrbio Med OK'!C166) + COUNTIF('LACEM Med OK'!$C:$C,'Subúrbio Med OK'!C166)</f>
        <v>0</v>
      </c>
    </row>
    <row r="167" spans="1:15" ht="13.5" customHeight="1">
      <c r="A167" s="29"/>
      <c r="B167" s="72"/>
      <c r="C167" s="71"/>
      <c r="D167" s="33"/>
      <c r="E167" s="33"/>
      <c r="F167" s="312"/>
      <c r="G167" s="176"/>
      <c r="H167" s="32"/>
      <c r="I167" s="175"/>
      <c r="J167" s="30"/>
      <c r="K167" s="70"/>
      <c r="L167" s="33"/>
      <c r="O167" s="1">
        <f>COUNTIF('Sede Med Ok'!$C:$C,'Subúrbio Med OK'!C167) + COUNTIF('Barra Med OK'!$C:$C,'Subúrbio Med OK'!C167) + COUNTIF('Boca do Rio Med OK'!$C:$C,'Subúrbio Med OK'!C167) + COUNTIF('Brotas Med OK'!$C:$C,'Subúrbio Med OK'!C167) + COUNTIF('Cabula Med OK'!$C:$C,'Subúrbio Med OK'!C167) + COUNTIF('Cajazeiras Med OK'!$C:$C,'Subúrbio Med OK'!C167) + COUNTIF('CH Med OK'!$C:$C,'Subúrbio Med OK'!C167) + COUNTIF('Itapagipe Med OK'!$C:$C,'Subúrbio Med OK'!C167) + COUNTIF('Itapuã Med OK'!$C:$C,'Subúrbio Med OK'!C167) + COUNTIF('Liberdade Med OK'!$C:$C,'Subúrbio Med OK'!C167) + COUNTIF('Pau da Lima Med OK'!$C:$C,'Subúrbio Med OK'!C167) + COUNTIF('SCV Med OK'!$C:$C,'Subúrbio Med OK'!C167) + COUNTIF('DVIS Med OK'!$C:$C,'Subúrbio Med OK'!C167) + COUNTIF('CR Med OK'!$C:$C,'Subúrbio Med OK'!C167) + COUNTIF('CCZ Med OK'!$C:$C,'Subúrbio Med OK'!C167) + COUNTIF('DRCA Med OK'!$C:$C,'Subúrbio Med OK'!C167) + COUNTIF('SAMU Med OK'!$C:$C,'Subúrbio Med OK'!C167) + COUNTIF('ESPS Med OK'!$C:$C,'Subúrbio Med OK'!C167) + COUNTIF('LACEM Med OK'!$C:$C,'Subúrbio Med OK'!C167)</f>
        <v>0</v>
      </c>
    </row>
    <row r="168" spans="1:15" ht="13.5" customHeight="1">
      <c r="A168" s="15" t="s">
        <v>22</v>
      </c>
      <c r="B168" s="61">
        <v>45519</v>
      </c>
      <c r="C168" s="51">
        <v>15031</v>
      </c>
      <c r="D168" s="61">
        <v>45658</v>
      </c>
      <c r="E168" s="61">
        <v>45687</v>
      </c>
      <c r="F168" s="114">
        <f>(E168-D168)+1</f>
        <v>30</v>
      </c>
      <c r="G168" s="47">
        <v>210</v>
      </c>
      <c r="H168" s="51">
        <v>1</v>
      </c>
      <c r="I168" s="40">
        <f>G168/30*H168*F168</f>
        <v>210</v>
      </c>
      <c r="J168" s="58" t="s">
        <v>105</v>
      </c>
      <c r="K168" s="51">
        <v>67056</v>
      </c>
      <c r="L168" s="33"/>
      <c r="O168" s="1">
        <f>COUNTIF('Sede Med Ok'!$C:$C,'Subúrbio Med OK'!C168) + COUNTIF('Barra Med OK'!$C:$C,'Subúrbio Med OK'!C168) + COUNTIF('Boca do Rio Med OK'!$C:$C,'Subúrbio Med OK'!C168) + COUNTIF('Brotas Med OK'!$C:$C,'Subúrbio Med OK'!C168) + COUNTIF('Cabula Med OK'!$C:$C,'Subúrbio Med OK'!C168) + COUNTIF('Cajazeiras Med OK'!$C:$C,'Subúrbio Med OK'!C168) + COUNTIF('CH Med OK'!$C:$C,'Subúrbio Med OK'!C168) + COUNTIF('Itapagipe Med OK'!$C:$C,'Subúrbio Med OK'!C168) + COUNTIF('Itapuã Med OK'!$C:$C,'Subúrbio Med OK'!C168) + COUNTIF('Liberdade Med OK'!$C:$C,'Subúrbio Med OK'!C168) + COUNTIF('Pau da Lima Med OK'!$C:$C,'Subúrbio Med OK'!C168) + COUNTIF('SCV Med OK'!$C:$C,'Subúrbio Med OK'!C168) + COUNTIF('DVIS Med OK'!$C:$C,'Subúrbio Med OK'!C168) + COUNTIF('CR Med OK'!$C:$C,'Subúrbio Med OK'!C168) + COUNTIF('CCZ Med OK'!$C:$C,'Subúrbio Med OK'!C168) + COUNTIF('DRCA Med OK'!$C:$C,'Subúrbio Med OK'!C168) + COUNTIF('SAMU Med OK'!$C:$C,'Subúrbio Med OK'!C168) + COUNTIF('ESPS Med OK'!$C:$C,'Subúrbio Med OK'!C168) + COUNTIF('LACEM Med OK'!$C:$C,'Subúrbio Med OK'!C168)</f>
        <v>0</v>
      </c>
    </row>
    <row r="169" spans="1:15" ht="13.5" customHeight="1">
      <c r="A169" s="38"/>
      <c r="B169" s="287"/>
      <c r="C169" s="202"/>
      <c r="D169" s="101"/>
      <c r="E169" s="101"/>
      <c r="F169" s="114"/>
      <c r="G169" s="47"/>
      <c r="H169" s="44"/>
      <c r="I169" s="40">
        <f>G169/30*H169*F169</f>
        <v>0</v>
      </c>
      <c r="J169" s="39"/>
      <c r="K169" s="51"/>
      <c r="L169" s="33"/>
      <c r="O169" s="1">
        <f>COUNTIF('Sede Med Ok'!$C:$C,'Subúrbio Med OK'!C169) + COUNTIF('Barra Med OK'!$C:$C,'Subúrbio Med OK'!C169) + COUNTIF('Boca do Rio Med OK'!$C:$C,'Subúrbio Med OK'!C169) + COUNTIF('Brotas Med OK'!$C:$C,'Subúrbio Med OK'!C169) + COUNTIF('Cabula Med OK'!$C:$C,'Subúrbio Med OK'!C169) + COUNTIF('Cajazeiras Med OK'!$C:$C,'Subúrbio Med OK'!C169) + COUNTIF('CH Med OK'!$C:$C,'Subúrbio Med OK'!C169) + COUNTIF('Itapagipe Med OK'!$C:$C,'Subúrbio Med OK'!C169) + COUNTIF('Itapuã Med OK'!$C:$C,'Subúrbio Med OK'!C169) + COUNTIF('Liberdade Med OK'!$C:$C,'Subúrbio Med OK'!C169) + COUNTIF('Pau da Lima Med OK'!$C:$C,'Subúrbio Med OK'!C169) + COUNTIF('SCV Med OK'!$C:$C,'Subúrbio Med OK'!C169) + COUNTIF('DVIS Med OK'!$C:$C,'Subúrbio Med OK'!C169) + COUNTIF('CR Med OK'!$C:$C,'Subúrbio Med OK'!C169) + COUNTIF('CCZ Med OK'!$C:$C,'Subúrbio Med OK'!C169) + COUNTIF('DRCA Med OK'!$C:$C,'Subúrbio Med OK'!C169) + COUNTIF('SAMU Med OK'!$C:$C,'Subúrbio Med OK'!C169) + COUNTIF('ESPS Med OK'!$C:$C,'Subúrbio Med OK'!C169) + COUNTIF('LACEM Med OK'!$C:$C,'Subúrbio Med OK'!C169)</f>
        <v>0</v>
      </c>
    </row>
    <row r="170" spans="1:15" ht="13.5" customHeight="1">
      <c r="A170" s="38" t="s">
        <v>867</v>
      </c>
      <c r="B170" s="99"/>
      <c r="C170" s="98"/>
      <c r="D170" s="36"/>
      <c r="E170" s="36"/>
      <c r="F170" s="316"/>
      <c r="G170" s="174"/>
      <c r="H170" s="11">
        <f>SUM(H168:H169)</f>
        <v>1</v>
      </c>
      <c r="I170" s="173">
        <f>SUM(I168:I169)</f>
        <v>210</v>
      </c>
      <c r="J170" s="35"/>
      <c r="K170" s="107"/>
      <c r="L170" s="33"/>
      <c r="O170" s="1">
        <f>COUNTIF('Sede Med Ok'!$C:$C,'Subúrbio Med OK'!C170) + COUNTIF('Barra Med OK'!$C:$C,'Subúrbio Med OK'!C170) + COUNTIF('Boca do Rio Med OK'!$C:$C,'Subúrbio Med OK'!C170) + COUNTIF('Brotas Med OK'!$C:$C,'Subúrbio Med OK'!C170) + COUNTIF('Cabula Med OK'!$C:$C,'Subúrbio Med OK'!C170) + COUNTIF('Cajazeiras Med OK'!$C:$C,'Subúrbio Med OK'!C170) + COUNTIF('CH Med OK'!$C:$C,'Subúrbio Med OK'!C170) + COUNTIF('Itapagipe Med OK'!$C:$C,'Subúrbio Med OK'!C170) + COUNTIF('Itapuã Med OK'!$C:$C,'Subúrbio Med OK'!C170) + COUNTIF('Liberdade Med OK'!$C:$C,'Subúrbio Med OK'!C170) + COUNTIF('Pau da Lima Med OK'!$C:$C,'Subúrbio Med OK'!C170) + COUNTIF('SCV Med OK'!$C:$C,'Subúrbio Med OK'!C170) + COUNTIF('DVIS Med OK'!$C:$C,'Subúrbio Med OK'!C170) + COUNTIF('CR Med OK'!$C:$C,'Subúrbio Med OK'!C170) + COUNTIF('CCZ Med OK'!$C:$C,'Subúrbio Med OK'!C170) + COUNTIF('DRCA Med OK'!$C:$C,'Subúrbio Med OK'!C170) + COUNTIF('SAMU Med OK'!$C:$C,'Subúrbio Med OK'!C170) + COUNTIF('ESPS Med OK'!$C:$C,'Subúrbio Med OK'!C170) + COUNTIF('LACEM Med OK'!$C:$C,'Subúrbio Med OK'!C170)</f>
        <v>0</v>
      </c>
    </row>
    <row r="171" spans="1:15" ht="13.5" customHeight="1">
      <c r="A171" s="29"/>
      <c r="B171" s="72"/>
      <c r="C171" s="71"/>
      <c r="D171" s="33"/>
      <c r="E171" s="33"/>
      <c r="F171" s="312"/>
      <c r="G171" s="176"/>
      <c r="H171" s="32"/>
      <c r="I171" s="175"/>
      <c r="J171" s="30"/>
      <c r="K171" s="70"/>
      <c r="L171" s="33"/>
      <c r="O171" s="1">
        <f>COUNTIF('Sede Med Ok'!$C:$C,'Subúrbio Med OK'!C171) + COUNTIF('Barra Med OK'!$C:$C,'Subúrbio Med OK'!C171) + COUNTIF('Boca do Rio Med OK'!$C:$C,'Subúrbio Med OK'!C171) + COUNTIF('Brotas Med OK'!$C:$C,'Subúrbio Med OK'!C171) + COUNTIF('Cabula Med OK'!$C:$C,'Subúrbio Med OK'!C171) + COUNTIF('Cajazeiras Med OK'!$C:$C,'Subúrbio Med OK'!C171) + COUNTIF('CH Med OK'!$C:$C,'Subúrbio Med OK'!C171) + COUNTIF('Itapagipe Med OK'!$C:$C,'Subúrbio Med OK'!C171) + COUNTIF('Itapuã Med OK'!$C:$C,'Subúrbio Med OK'!C171) + COUNTIF('Liberdade Med OK'!$C:$C,'Subúrbio Med OK'!C171) + COUNTIF('Pau da Lima Med OK'!$C:$C,'Subúrbio Med OK'!C171) + COUNTIF('SCV Med OK'!$C:$C,'Subúrbio Med OK'!C171) + COUNTIF('DVIS Med OK'!$C:$C,'Subúrbio Med OK'!C171) + COUNTIF('CR Med OK'!$C:$C,'Subúrbio Med OK'!C171) + COUNTIF('CCZ Med OK'!$C:$C,'Subúrbio Med OK'!C171) + COUNTIF('DRCA Med OK'!$C:$C,'Subúrbio Med OK'!C171) + COUNTIF('SAMU Med OK'!$C:$C,'Subúrbio Med OK'!C171) + COUNTIF('ESPS Med OK'!$C:$C,'Subúrbio Med OK'!C171) + COUNTIF('LACEM Med OK'!$C:$C,'Subúrbio Med OK'!C171)</f>
        <v>0</v>
      </c>
    </row>
    <row r="172" spans="1:15" ht="13.5" customHeight="1">
      <c r="A172" s="15" t="s">
        <v>22</v>
      </c>
      <c r="B172" s="61">
        <v>45519</v>
      </c>
      <c r="C172" s="51">
        <v>15019</v>
      </c>
      <c r="D172" s="61">
        <v>45658</v>
      </c>
      <c r="E172" s="61">
        <v>45687</v>
      </c>
      <c r="F172" s="114">
        <f>(E172-D172)+1</f>
        <v>30</v>
      </c>
      <c r="G172" s="47">
        <v>210</v>
      </c>
      <c r="H172" s="51">
        <v>1</v>
      </c>
      <c r="I172" s="40">
        <f>G172/30*H172*F172</f>
        <v>210</v>
      </c>
      <c r="J172" s="67" t="s">
        <v>112</v>
      </c>
      <c r="K172" s="51">
        <v>67253</v>
      </c>
      <c r="L172" s="33"/>
      <c r="O172" s="1">
        <f>COUNTIF('Sede Med Ok'!$C:$C,'Subúrbio Med OK'!C172) + COUNTIF('Barra Med OK'!$C:$C,'Subúrbio Med OK'!C172) + COUNTIF('Boca do Rio Med OK'!$C:$C,'Subúrbio Med OK'!C172) + COUNTIF('Brotas Med OK'!$C:$C,'Subúrbio Med OK'!C172) + COUNTIF('Cabula Med OK'!$C:$C,'Subúrbio Med OK'!C172) + COUNTIF('Cajazeiras Med OK'!$C:$C,'Subúrbio Med OK'!C172) + COUNTIF('CH Med OK'!$C:$C,'Subúrbio Med OK'!C172) + COUNTIF('Itapagipe Med OK'!$C:$C,'Subúrbio Med OK'!C172) + COUNTIF('Itapuã Med OK'!$C:$C,'Subúrbio Med OK'!C172) + COUNTIF('Liberdade Med OK'!$C:$C,'Subúrbio Med OK'!C172) + COUNTIF('Pau da Lima Med OK'!$C:$C,'Subúrbio Med OK'!C172) + COUNTIF('SCV Med OK'!$C:$C,'Subúrbio Med OK'!C172) + COUNTIF('DVIS Med OK'!$C:$C,'Subúrbio Med OK'!C172) + COUNTIF('CR Med OK'!$C:$C,'Subúrbio Med OK'!C172) + COUNTIF('CCZ Med OK'!$C:$C,'Subúrbio Med OK'!C172) + COUNTIF('DRCA Med OK'!$C:$C,'Subúrbio Med OK'!C172) + COUNTIF('SAMU Med OK'!$C:$C,'Subúrbio Med OK'!C172) + COUNTIF('ESPS Med OK'!$C:$C,'Subúrbio Med OK'!C172) + COUNTIF('LACEM Med OK'!$C:$C,'Subúrbio Med OK'!C172)</f>
        <v>0</v>
      </c>
    </row>
    <row r="173" spans="1:15" ht="13.5" customHeight="1">
      <c r="A173" s="15" t="s">
        <v>22</v>
      </c>
      <c r="B173" s="61">
        <v>45519</v>
      </c>
      <c r="C173" s="51">
        <v>15042</v>
      </c>
      <c r="D173" s="61">
        <v>45658</v>
      </c>
      <c r="E173" s="61">
        <v>45687</v>
      </c>
      <c r="F173" s="114">
        <f>(E173-D173)+1</f>
        <v>30</v>
      </c>
      <c r="G173" s="47">
        <v>210</v>
      </c>
      <c r="H173" s="51">
        <v>1</v>
      </c>
      <c r="I173" s="40">
        <f>G173/30*H173*F173</f>
        <v>210</v>
      </c>
      <c r="J173" s="67" t="s">
        <v>220</v>
      </c>
      <c r="K173" s="51">
        <v>67253</v>
      </c>
      <c r="L173" s="33"/>
      <c r="O173" s="1">
        <f>COUNTIF('Sede Med Ok'!$C:$C,'Subúrbio Med OK'!C173) + COUNTIF('Barra Med OK'!$C:$C,'Subúrbio Med OK'!C173) + COUNTIF('Boca do Rio Med OK'!$C:$C,'Subúrbio Med OK'!C173) + COUNTIF('Brotas Med OK'!$C:$C,'Subúrbio Med OK'!C173) + COUNTIF('Cabula Med OK'!$C:$C,'Subúrbio Med OK'!C173) + COUNTIF('Cajazeiras Med OK'!$C:$C,'Subúrbio Med OK'!C173) + COUNTIF('CH Med OK'!$C:$C,'Subúrbio Med OK'!C173) + COUNTIF('Itapagipe Med OK'!$C:$C,'Subúrbio Med OK'!C173) + COUNTIF('Itapuã Med OK'!$C:$C,'Subúrbio Med OK'!C173) + COUNTIF('Liberdade Med OK'!$C:$C,'Subúrbio Med OK'!C173) + COUNTIF('Pau da Lima Med OK'!$C:$C,'Subúrbio Med OK'!C173) + COUNTIF('SCV Med OK'!$C:$C,'Subúrbio Med OK'!C173) + COUNTIF('DVIS Med OK'!$C:$C,'Subúrbio Med OK'!C173) + COUNTIF('CR Med OK'!$C:$C,'Subúrbio Med OK'!C173) + COUNTIF('CCZ Med OK'!$C:$C,'Subúrbio Med OK'!C173) + COUNTIF('DRCA Med OK'!$C:$C,'Subúrbio Med OK'!C173) + COUNTIF('SAMU Med OK'!$C:$C,'Subúrbio Med OK'!C173) + COUNTIF('ESPS Med OK'!$C:$C,'Subúrbio Med OK'!C173) + COUNTIF('LACEM Med OK'!$C:$C,'Subúrbio Med OK'!C173)</f>
        <v>0</v>
      </c>
    </row>
    <row r="174" spans="1:15" ht="13.5" customHeight="1">
      <c r="A174" s="15" t="s">
        <v>20</v>
      </c>
      <c r="B174" s="61">
        <v>45673</v>
      </c>
      <c r="C174" s="104">
        <v>17307</v>
      </c>
      <c r="D174" s="61">
        <v>45673</v>
      </c>
      <c r="E174" s="61">
        <v>45687</v>
      </c>
      <c r="F174" s="114">
        <f>(E174-D174)+1</f>
        <v>15</v>
      </c>
      <c r="G174" s="47">
        <v>57</v>
      </c>
      <c r="H174" s="51">
        <v>1</v>
      </c>
      <c r="I174" s="40">
        <f>G174/30*H174*F174</f>
        <v>28.5</v>
      </c>
      <c r="J174" s="67" t="s">
        <v>143</v>
      </c>
      <c r="K174" s="51">
        <v>74364</v>
      </c>
      <c r="L174" s="33"/>
      <c r="O174" s="1">
        <f>COUNTIF('Sede Med Ok'!$C:$C,'Subúrbio Med OK'!C174) + COUNTIF('Barra Med OK'!$C:$C,'Subúrbio Med OK'!C174) + COUNTIF('Boca do Rio Med OK'!$C:$C,'Subúrbio Med OK'!C174) + COUNTIF('Brotas Med OK'!$C:$C,'Subúrbio Med OK'!C174) + COUNTIF('Cabula Med OK'!$C:$C,'Subúrbio Med OK'!C174) + COUNTIF('Cajazeiras Med OK'!$C:$C,'Subúrbio Med OK'!C174) + COUNTIF('CH Med OK'!$C:$C,'Subúrbio Med OK'!C174) + COUNTIF('Itapagipe Med OK'!$C:$C,'Subúrbio Med OK'!C174) + COUNTIF('Itapuã Med OK'!$C:$C,'Subúrbio Med OK'!C174) + COUNTIF('Liberdade Med OK'!$C:$C,'Subúrbio Med OK'!C174) + COUNTIF('Pau da Lima Med OK'!$C:$C,'Subúrbio Med OK'!C174) + COUNTIF('SCV Med OK'!$C:$C,'Subúrbio Med OK'!C174) + COUNTIF('DVIS Med OK'!$C:$C,'Subúrbio Med OK'!C174) + COUNTIF('CR Med OK'!$C:$C,'Subúrbio Med OK'!C174) + COUNTIF('CCZ Med OK'!$C:$C,'Subúrbio Med OK'!C174) + COUNTIF('DRCA Med OK'!$C:$C,'Subúrbio Med OK'!C174) + COUNTIF('SAMU Med OK'!$C:$C,'Subúrbio Med OK'!C174) + COUNTIF('ESPS Med OK'!$C:$C,'Subúrbio Med OK'!C174) + COUNTIF('LACEM Med OK'!$C:$C,'Subúrbio Med OK'!C174)</f>
        <v>0</v>
      </c>
    </row>
    <row r="175" spans="1:15" ht="13.5" customHeight="1">
      <c r="A175" s="15" t="s">
        <v>18</v>
      </c>
      <c r="B175" s="61">
        <v>45673</v>
      </c>
      <c r="C175" s="104">
        <v>15845</v>
      </c>
      <c r="D175" s="61">
        <v>45673</v>
      </c>
      <c r="E175" s="61">
        <v>45687</v>
      </c>
      <c r="F175" s="114">
        <f>(E175-D175)+1</f>
        <v>15</v>
      </c>
      <c r="G175" s="47">
        <v>235</v>
      </c>
      <c r="H175" s="51">
        <v>1</v>
      </c>
      <c r="I175" s="40">
        <f>G175/30*H175*F175</f>
        <v>117.5</v>
      </c>
      <c r="J175" s="67" t="s">
        <v>149</v>
      </c>
      <c r="K175" s="51">
        <v>74364</v>
      </c>
      <c r="L175" s="33" t="s">
        <v>1063</v>
      </c>
      <c r="O175" s="1">
        <f>COUNTIF('Sede Med Ok'!$C:$C,'Subúrbio Med OK'!C175) + COUNTIF('Barra Med OK'!$C:$C,'Subúrbio Med OK'!C175) + COUNTIF('Boca do Rio Med OK'!$C:$C,'Subúrbio Med OK'!C175) + COUNTIF('Brotas Med OK'!$C:$C,'Subúrbio Med OK'!C175) + COUNTIF('Cabula Med OK'!$C:$C,'Subúrbio Med OK'!C175) + COUNTIF('Cajazeiras Med OK'!$C:$C,'Subúrbio Med OK'!C175) + COUNTIF('CH Med OK'!$C:$C,'Subúrbio Med OK'!C175) + COUNTIF('Itapagipe Med OK'!$C:$C,'Subúrbio Med OK'!C175) + COUNTIF('Itapuã Med OK'!$C:$C,'Subúrbio Med OK'!C175) + COUNTIF('Liberdade Med OK'!$C:$C,'Subúrbio Med OK'!C175) + COUNTIF('Pau da Lima Med OK'!$C:$C,'Subúrbio Med OK'!C175) + COUNTIF('SCV Med OK'!$C:$C,'Subúrbio Med OK'!C175) + COUNTIF('DVIS Med OK'!$C:$C,'Subúrbio Med OK'!C175) + COUNTIF('CR Med OK'!$C:$C,'Subúrbio Med OK'!C175) + COUNTIF('CCZ Med OK'!$C:$C,'Subúrbio Med OK'!C175) + COUNTIF('DRCA Med OK'!$C:$C,'Subúrbio Med OK'!C175) + COUNTIF('SAMU Med OK'!$C:$C,'Subúrbio Med OK'!C175) + COUNTIF('ESPS Med OK'!$C:$C,'Subúrbio Med OK'!C175) + COUNTIF('LACEM Med OK'!$C:$C,'Subúrbio Med OK'!C175)</f>
        <v>0</v>
      </c>
    </row>
    <row r="176" spans="1:15" ht="13.5" customHeight="1">
      <c r="A176" s="38"/>
      <c r="B176" s="287"/>
      <c r="C176" s="202"/>
      <c r="D176" s="101"/>
      <c r="E176" s="101"/>
      <c r="F176" s="114"/>
      <c r="G176" s="47"/>
      <c r="H176" s="44"/>
      <c r="I176" s="40">
        <f>G176/30*H176*F176</f>
        <v>0</v>
      </c>
      <c r="J176" s="39"/>
      <c r="K176" s="51"/>
      <c r="L176" s="33"/>
      <c r="O176" s="1">
        <f>COUNTIF('Sede Med Ok'!$C:$C,'Subúrbio Med OK'!C176) + COUNTIF('Barra Med OK'!$C:$C,'Subúrbio Med OK'!C176) + COUNTIF('Boca do Rio Med OK'!$C:$C,'Subúrbio Med OK'!C176) + COUNTIF('Brotas Med OK'!$C:$C,'Subúrbio Med OK'!C176) + COUNTIF('Cabula Med OK'!$C:$C,'Subúrbio Med OK'!C176) + COUNTIF('Cajazeiras Med OK'!$C:$C,'Subúrbio Med OK'!C176) + COUNTIF('CH Med OK'!$C:$C,'Subúrbio Med OK'!C176) + COUNTIF('Itapagipe Med OK'!$C:$C,'Subúrbio Med OK'!C176) + COUNTIF('Itapuã Med OK'!$C:$C,'Subúrbio Med OK'!C176) + COUNTIF('Liberdade Med OK'!$C:$C,'Subúrbio Med OK'!C176) + COUNTIF('Pau da Lima Med OK'!$C:$C,'Subúrbio Med OK'!C176) + COUNTIF('SCV Med OK'!$C:$C,'Subúrbio Med OK'!C176) + COUNTIF('DVIS Med OK'!$C:$C,'Subúrbio Med OK'!C176) + COUNTIF('CR Med OK'!$C:$C,'Subúrbio Med OK'!C176) + COUNTIF('CCZ Med OK'!$C:$C,'Subúrbio Med OK'!C176) + COUNTIF('DRCA Med OK'!$C:$C,'Subúrbio Med OK'!C176) + COUNTIF('SAMU Med OK'!$C:$C,'Subúrbio Med OK'!C176) + COUNTIF('ESPS Med OK'!$C:$C,'Subúrbio Med OK'!C176) + COUNTIF('LACEM Med OK'!$C:$C,'Subúrbio Med OK'!C176)</f>
        <v>0</v>
      </c>
    </row>
    <row r="177" spans="1:15" ht="13.5" customHeight="1">
      <c r="A177" s="38" t="s">
        <v>866</v>
      </c>
      <c r="B177" s="99"/>
      <c r="C177" s="98"/>
      <c r="D177" s="36"/>
      <c r="E177" s="36"/>
      <c r="F177" s="316"/>
      <c r="G177" s="174"/>
      <c r="H177" s="11">
        <f>SUM(H172:H176)</f>
        <v>4</v>
      </c>
      <c r="I177" s="173">
        <f>SUM(I172:I176)</f>
        <v>566</v>
      </c>
      <c r="J177" s="35"/>
      <c r="K177" s="107"/>
      <c r="L177" s="33"/>
      <c r="O177" s="1">
        <f>COUNTIF('Sede Med Ok'!$C:$C,'Subúrbio Med OK'!C177) + COUNTIF('Barra Med OK'!$C:$C,'Subúrbio Med OK'!C177) + COUNTIF('Boca do Rio Med OK'!$C:$C,'Subúrbio Med OK'!C177) + COUNTIF('Brotas Med OK'!$C:$C,'Subúrbio Med OK'!C177) + COUNTIF('Cabula Med OK'!$C:$C,'Subúrbio Med OK'!C177) + COUNTIF('Cajazeiras Med OK'!$C:$C,'Subúrbio Med OK'!C177) + COUNTIF('CH Med OK'!$C:$C,'Subúrbio Med OK'!C177) + COUNTIF('Itapagipe Med OK'!$C:$C,'Subúrbio Med OK'!C177) + COUNTIF('Itapuã Med OK'!$C:$C,'Subúrbio Med OK'!C177) + COUNTIF('Liberdade Med OK'!$C:$C,'Subúrbio Med OK'!C177) + COUNTIF('Pau da Lima Med OK'!$C:$C,'Subúrbio Med OK'!C177) + COUNTIF('SCV Med OK'!$C:$C,'Subúrbio Med OK'!C177) + COUNTIF('DVIS Med OK'!$C:$C,'Subúrbio Med OK'!C177) + COUNTIF('CR Med OK'!$C:$C,'Subúrbio Med OK'!C177) + COUNTIF('CCZ Med OK'!$C:$C,'Subúrbio Med OK'!C177) + COUNTIF('DRCA Med OK'!$C:$C,'Subúrbio Med OK'!C177) + COUNTIF('SAMU Med OK'!$C:$C,'Subúrbio Med OK'!C177) + COUNTIF('ESPS Med OK'!$C:$C,'Subúrbio Med OK'!C177) + COUNTIF('LACEM Med OK'!$C:$C,'Subúrbio Med OK'!C177)</f>
        <v>0</v>
      </c>
    </row>
    <row r="178" spans="1:15" ht="13.5" customHeight="1">
      <c r="A178" s="29"/>
      <c r="B178" s="72"/>
      <c r="C178" s="71"/>
      <c r="D178" s="33"/>
      <c r="E178" s="33"/>
      <c r="F178" s="312"/>
      <c r="G178" s="176"/>
      <c r="H178" s="32"/>
      <c r="I178" s="175"/>
      <c r="J178" s="30"/>
      <c r="K178" s="70"/>
      <c r="L178" s="33"/>
      <c r="O178" s="1">
        <f>COUNTIF('Sede Med Ok'!$C:$C,'Subúrbio Med OK'!C178) + COUNTIF('Barra Med OK'!$C:$C,'Subúrbio Med OK'!C178) + COUNTIF('Boca do Rio Med OK'!$C:$C,'Subúrbio Med OK'!C178) + COUNTIF('Brotas Med OK'!$C:$C,'Subúrbio Med OK'!C178) + COUNTIF('Cabula Med OK'!$C:$C,'Subúrbio Med OK'!C178) + COUNTIF('Cajazeiras Med OK'!$C:$C,'Subúrbio Med OK'!C178) + COUNTIF('CH Med OK'!$C:$C,'Subúrbio Med OK'!C178) + COUNTIF('Itapagipe Med OK'!$C:$C,'Subúrbio Med OK'!C178) + COUNTIF('Itapuã Med OK'!$C:$C,'Subúrbio Med OK'!C178) + COUNTIF('Liberdade Med OK'!$C:$C,'Subúrbio Med OK'!C178) + COUNTIF('Pau da Lima Med OK'!$C:$C,'Subúrbio Med OK'!C178) + COUNTIF('SCV Med OK'!$C:$C,'Subúrbio Med OK'!C178) + COUNTIF('DVIS Med OK'!$C:$C,'Subúrbio Med OK'!C178) + COUNTIF('CR Med OK'!$C:$C,'Subúrbio Med OK'!C178) + COUNTIF('CCZ Med OK'!$C:$C,'Subúrbio Med OK'!C178) + COUNTIF('DRCA Med OK'!$C:$C,'Subúrbio Med OK'!C178) + COUNTIF('SAMU Med OK'!$C:$C,'Subúrbio Med OK'!C178) + COUNTIF('ESPS Med OK'!$C:$C,'Subúrbio Med OK'!C178) + COUNTIF('LACEM Med OK'!$C:$C,'Subúrbio Med OK'!C178)</f>
        <v>0</v>
      </c>
    </row>
    <row r="179" spans="1:15" ht="13.5" customHeight="1">
      <c r="A179" s="15" t="s">
        <v>22</v>
      </c>
      <c r="B179" s="61">
        <v>45519</v>
      </c>
      <c r="C179" s="51">
        <v>15034</v>
      </c>
      <c r="D179" s="61">
        <v>45658</v>
      </c>
      <c r="E179" s="61">
        <v>45687</v>
      </c>
      <c r="F179" s="114">
        <f t="shared" ref="F179:F187" si="21">(E179-D179)+1</f>
        <v>30</v>
      </c>
      <c r="G179" s="47">
        <v>210</v>
      </c>
      <c r="H179" s="51">
        <v>1</v>
      </c>
      <c r="I179" s="40">
        <f t="shared" ref="I179:I188" si="22">G179/30*H179*F179</f>
        <v>210</v>
      </c>
      <c r="J179" s="67" t="s">
        <v>244</v>
      </c>
      <c r="K179" s="51">
        <v>67178</v>
      </c>
      <c r="L179" s="33"/>
      <c r="O179" s="1">
        <f>COUNTIF('Sede Med Ok'!$C:$C,'Subúrbio Med OK'!C179) + COUNTIF('Barra Med OK'!$C:$C,'Subúrbio Med OK'!C179) + COUNTIF('Boca do Rio Med OK'!$C:$C,'Subúrbio Med OK'!C179) + COUNTIF('Brotas Med OK'!$C:$C,'Subúrbio Med OK'!C179) + COUNTIF('Cabula Med OK'!$C:$C,'Subúrbio Med OK'!C179) + COUNTIF('Cajazeiras Med OK'!$C:$C,'Subúrbio Med OK'!C179) + COUNTIF('CH Med OK'!$C:$C,'Subúrbio Med OK'!C179) + COUNTIF('Itapagipe Med OK'!$C:$C,'Subúrbio Med OK'!C179) + COUNTIF('Itapuã Med OK'!$C:$C,'Subúrbio Med OK'!C179) + COUNTIF('Liberdade Med OK'!$C:$C,'Subúrbio Med OK'!C179) + COUNTIF('Pau da Lima Med OK'!$C:$C,'Subúrbio Med OK'!C179) + COUNTIF('SCV Med OK'!$C:$C,'Subúrbio Med OK'!C179) + COUNTIF('DVIS Med OK'!$C:$C,'Subúrbio Med OK'!C179) + COUNTIF('CR Med OK'!$C:$C,'Subúrbio Med OK'!C179) + COUNTIF('CCZ Med OK'!$C:$C,'Subúrbio Med OK'!C179) + COUNTIF('DRCA Med OK'!$C:$C,'Subúrbio Med OK'!C179) + COUNTIF('SAMU Med OK'!$C:$C,'Subúrbio Med OK'!C179) + COUNTIF('ESPS Med OK'!$C:$C,'Subúrbio Med OK'!C179) + COUNTIF('LACEM Med OK'!$C:$C,'Subúrbio Med OK'!C179)</f>
        <v>0</v>
      </c>
    </row>
    <row r="180" spans="1:15" ht="13.5" customHeight="1">
      <c r="A180" s="15" t="s">
        <v>22</v>
      </c>
      <c r="B180" s="61">
        <v>45519</v>
      </c>
      <c r="C180" s="51">
        <v>15079</v>
      </c>
      <c r="D180" s="61">
        <v>45658</v>
      </c>
      <c r="E180" s="61">
        <v>45687</v>
      </c>
      <c r="F180" s="114">
        <f t="shared" si="21"/>
        <v>30</v>
      </c>
      <c r="G180" s="47">
        <v>210</v>
      </c>
      <c r="H180" s="51">
        <v>1</v>
      </c>
      <c r="I180" s="40">
        <f t="shared" si="22"/>
        <v>210</v>
      </c>
      <c r="J180" s="67" t="s">
        <v>865</v>
      </c>
      <c r="K180" s="51">
        <v>67427</v>
      </c>
      <c r="L180" s="33"/>
      <c r="O180" s="1">
        <f>COUNTIF('Sede Med Ok'!$C:$C,'Subúrbio Med OK'!C180) + COUNTIF('Barra Med OK'!$C:$C,'Subúrbio Med OK'!C180) + COUNTIF('Boca do Rio Med OK'!$C:$C,'Subúrbio Med OK'!C180) + COUNTIF('Brotas Med OK'!$C:$C,'Subúrbio Med OK'!C180) + COUNTIF('Cabula Med OK'!$C:$C,'Subúrbio Med OK'!C180) + COUNTIF('Cajazeiras Med OK'!$C:$C,'Subúrbio Med OK'!C180) + COUNTIF('CH Med OK'!$C:$C,'Subúrbio Med OK'!C180) + COUNTIF('Itapagipe Med OK'!$C:$C,'Subúrbio Med OK'!C180) + COUNTIF('Itapuã Med OK'!$C:$C,'Subúrbio Med OK'!C180) + COUNTIF('Liberdade Med OK'!$C:$C,'Subúrbio Med OK'!C180) + COUNTIF('Pau da Lima Med OK'!$C:$C,'Subúrbio Med OK'!C180) + COUNTIF('SCV Med OK'!$C:$C,'Subúrbio Med OK'!C180) + COUNTIF('DVIS Med OK'!$C:$C,'Subúrbio Med OK'!C180) + COUNTIF('CR Med OK'!$C:$C,'Subúrbio Med OK'!C180) + COUNTIF('CCZ Med OK'!$C:$C,'Subúrbio Med OK'!C180) + COUNTIF('DRCA Med OK'!$C:$C,'Subúrbio Med OK'!C180) + COUNTIF('SAMU Med OK'!$C:$C,'Subúrbio Med OK'!C180) + COUNTIF('ESPS Med OK'!$C:$C,'Subúrbio Med OK'!C180) + COUNTIF('LACEM Med OK'!$C:$C,'Subúrbio Med OK'!C180)</f>
        <v>0</v>
      </c>
    </row>
    <row r="181" spans="1:15" ht="13.5" customHeight="1">
      <c r="A181" s="15" t="s">
        <v>22</v>
      </c>
      <c r="B181" s="61">
        <v>45519</v>
      </c>
      <c r="C181" s="14">
        <v>14191</v>
      </c>
      <c r="D181" s="61">
        <v>45658</v>
      </c>
      <c r="E181" s="61">
        <v>45687</v>
      </c>
      <c r="F181" s="114">
        <f t="shared" si="21"/>
        <v>30</v>
      </c>
      <c r="G181" s="60">
        <v>210</v>
      </c>
      <c r="H181" s="14">
        <v>1</v>
      </c>
      <c r="I181" s="40">
        <f t="shared" si="22"/>
        <v>210</v>
      </c>
      <c r="J181" s="64" t="s">
        <v>308</v>
      </c>
      <c r="K181" s="14">
        <v>66285</v>
      </c>
      <c r="L181" s="33"/>
      <c r="O181" s="1">
        <f>COUNTIF('Sede Med Ok'!$C:$C,'Subúrbio Med OK'!C181) + COUNTIF('Barra Med OK'!$C:$C,'Subúrbio Med OK'!C181) + COUNTIF('Boca do Rio Med OK'!$C:$C,'Subúrbio Med OK'!C181) + COUNTIF('Brotas Med OK'!$C:$C,'Subúrbio Med OK'!C181) + COUNTIF('Cabula Med OK'!$C:$C,'Subúrbio Med OK'!C181) + COUNTIF('Cajazeiras Med OK'!$C:$C,'Subúrbio Med OK'!C181) + COUNTIF('CH Med OK'!$C:$C,'Subúrbio Med OK'!C181) + COUNTIF('Itapagipe Med OK'!$C:$C,'Subúrbio Med OK'!C181) + COUNTIF('Itapuã Med OK'!$C:$C,'Subúrbio Med OK'!C181) + COUNTIF('Liberdade Med OK'!$C:$C,'Subúrbio Med OK'!C181) + COUNTIF('Pau da Lima Med OK'!$C:$C,'Subúrbio Med OK'!C181) + COUNTIF('SCV Med OK'!$C:$C,'Subúrbio Med OK'!C181) + COUNTIF('DVIS Med OK'!$C:$C,'Subúrbio Med OK'!C181) + COUNTIF('CR Med OK'!$C:$C,'Subúrbio Med OK'!C181) + COUNTIF('CCZ Med OK'!$C:$C,'Subúrbio Med OK'!C181) + COUNTIF('DRCA Med OK'!$C:$C,'Subúrbio Med OK'!C181) + COUNTIF('SAMU Med OK'!$C:$C,'Subúrbio Med OK'!C181) + COUNTIF('ESPS Med OK'!$C:$C,'Subúrbio Med OK'!C181) + COUNTIF('LACEM Med OK'!$C:$C,'Subúrbio Med OK'!C181)</f>
        <v>0</v>
      </c>
    </row>
    <row r="182" spans="1:15" ht="13.5" customHeight="1">
      <c r="A182" s="15" t="s">
        <v>22</v>
      </c>
      <c r="B182" s="61">
        <v>45519</v>
      </c>
      <c r="C182" s="14">
        <v>14190</v>
      </c>
      <c r="D182" s="61">
        <v>45658</v>
      </c>
      <c r="E182" s="61">
        <v>45687</v>
      </c>
      <c r="F182" s="114">
        <f t="shared" si="21"/>
        <v>30</v>
      </c>
      <c r="G182" s="60">
        <v>210</v>
      </c>
      <c r="H182" s="14">
        <v>1</v>
      </c>
      <c r="I182" s="40">
        <f t="shared" si="22"/>
        <v>210</v>
      </c>
      <c r="J182" s="64" t="s">
        <v>186</v>
      </c>
      <c r="K182" s="14">
        <v>66285</v>
      </c>
      <c r="L182" s="33"/>
      <c r="O182" s="1">
        <f>COUNTIF('Sede Med Ok'!$C:$C,'Subúrbio Med OK'!C182) + COUNTIF('Barra Med OK'!$C:$C,'Subúrbio Med OK'!C182) + COUNTIF('Boca do Rio Med OK'!$C:$C,'Subúrbio Med OK'!C182) + COUNTIF('Brotas Med OK'!$C:$C,'Subúrbio Med OK'!C182) + COUNTIF('Cabula Med OK'!$C:$C,'Subúrbio Med OK'!C182) + COUNTIF('Cajazeiras Med OK'!$C:$C,'Subúrbio Med OK'!C182) + COUNTIF('CH Med OK'!$C:$C,'Subúrbio Med OK'!C182) + COUNTIF('Itapagipe Med OK'!$C:$C,'Subúrbio Med OK'!C182) + COUNTIF('Itapuã Med OK'!$C:$C,'Subúrbio Med OK'!C182) + COUNTIF('Liberdade Med OK'!$C:$C,'Subúrbio Med OK'!C182) + COUNTIF('Pau da Lima Med OK'!$C:$C,'Subúrbio Med OK'!C182) + COUNTIF('SCV Med OK'!$C:$C,'Subúrbio Med OK'!C182) + COUNTIF('DVIS Med OK'!$C:$C,'Subúrbio Med OK'!C182) + COUNTIF('CR Med OK'!$C:$C,'Subúrbio Med OK'!C182) + COUNTIF('CCZ Med OK'!$C:$C,'Subúrbio Med OK'!C182) + COUNTIF('DRCA Med OK'!$C:$C,'Subúrbio Med OK'!C182) + COUNTIF('SAMU Med OK'!$C:$C,'Subúrbio Med OK'!C182) + COUNTIF('ESPS Med OK'!$C:$C,'Subúrbio Med OK'!C182) + COUNTIF('LACEM Med OK'!$C:$C,'Subúrbio Med OK'!C182)</f>
        <v>0</v>
      </c>
    </row>
    <row r="183" spans="1:15" ht="13.5" customHeight="1">
      <c r="A183" s="15" t="s">
        <v>18</v>
      </c>
      <c r="B183" s="61">
        <v>45680</v>
      </c>
      <c r="C183" s="104">
        <v>15764</v>
      </c>
      <c r="D183" s="61">
        <v>45680</v>
      </c>
      <c r="E183" s="61">
        <v>45687</v>
      </c>
      <c r="F183" s="114">
        <f t="shared" si="21"/>
        <v>8</v>
      </c>
      <c r="G183" s="60">
        <v>235</v>
      </c>
      <c r="H183" s="465">
        <v>1</v>
      </c>
      <c r="I183" s="40">
        <f t="shared" si="22"/>
        <v>62.666666666666664</v>
      </c>
      <c r="J183" s="64" t="s">
        <v>273</v>
      </c>
      <c r="K183" s="465">
        <v>74812</v>
      </c>
      <c r="L183" s="33" t="s">
        <v>1063</v>
      </c>
      <c r="O183" s="1">
        <f>COUNTIF('Sede Med Ok'!$C:$C,'Subúrbio Med OK'!C183) + COUNTIF('Barra Med OK'!$C:$C,'Subúrbio Med OK'!C183) + COUNTIF('Boca do Rio Med OK'!$C:$C,'Subúrbio Med OK'!C183) + COUNTIF('Brotas Med OK'!$C:$C,'Subúrbio Med OK'!C183) + COUNTIF('Cabula Med OK'!$C:$C,'Subúrbio Med OK'!C183) + COUNTIF('Cajazeiras Med OK'!$C:$C,'Subúrbio Med OK'!C183) + COUNTIF('CH Med OK'!$C:$C,'Subúrbio Med OK'!C183) + COUNTIF('Itapagipe Med OK'!$C:$C,'Subúrbio Med OK'!C183) + COUNTIF('Itapuã Med OK'!$C:$C,'Subúrbio Med OK'!C183) + COUNTIF('Liberdade Med OK'!$C:$C,'Subúrbio Med OK'!C183) + COUNTIF('Pau da Lima Med OK'!$C:$C,'Subúrbio Med OK'!C183) + COUNTIF('SCV Med OK'!$C:$C,'Subúrbio Med OK'!C183) + COUNTIF('DVIS Med OK'!$C:$C,'Subúrbio Med OK'!C183) + COUNTIF('CR Med OK'!$C:$C,'Subúrbio Med OK'!C183) + COUNTIF('CCZ Med OK'!$C:$C,'Subúrbio Med OK'!C183) + COUNTIF('DRCA Med OK'!$C:$C,'Subúrbio Med OK'!C183) + COUNTIF('SAMU Med OK'!$C:$C,'Subúrbio Med OK'!C183) + COUNTIF('ESPS Med OK'!$C:$C,'Subúrbio Med OK'!C183) + COUNTIF('LACEM Med OK'!$C:$C,'Subúrbio Med OK'!C183)</f>
        <v>0</v>
      </c>
    </row>
    <row r="184" spans="1:15" ht="13.5" customHeight="1">
      <c r="A184" s="15" t="s">
        <v>18</v>
      </c>
      <c r="B184" s="61">
        <v>45680</v>
      </c>
      <c r="C184" s="104">
        <v>15666</v>
      </c>
      <c r="D184" s="61">
        <v>45680</v>
      </c>
      <c r="E184" s="61">
        <v>45687</v>
      </c>
      <c r="F184" s="114">
        <f t="shared" si="21"/>
        <v>8</v>
      </c>
      <c r="G184" s="60">
        <v>235</v>
      </c>
      <c r="H184" s="465">
        <v>1</v>
      </c>
      <c r="I184" s="40">
        <f t="shared" si="22"/>
        <v>62.666666666666664</v>
      </c>
      <c r="J184" s="64" t="s">
        <v>187</v>
      </c>
      <c r="K184" s="465">
        <v>74812</v>
      </c>
      <c r="L184" s="33" t="s">
        <v>1063</v>
      </c>
      <c r="O184" s="1">
        <f>COUNTIF('Sede Med Ok'!$C:$C,'Subúrbio Med OK'!C184) + COUNTIF('Barra Med OK'!$C:$C,'Subúrbio Med OK'!C184) + COUNTIF('Boca do Rio Med OK'!$C:$C,'Subúrbio Med OK'!C184) + COUNTIF('Brotas Med OK'!$C:$C,'Subúrbio Med OK'!C184) + COUNTIF('Cabula Med OK'!$C:$C,'Subúrbio Med OK'!C184) + COUNTIF('Cajazeiras Med OK'!$C:$C,'Subúrbio Med OK'!C184) + COUNTIF('CH Med OK'!$C:$C,'Subúrbio Med OK'!C184) + COUNTIF('Itapagipe Med OK'!$C:$C,'Subúrbio Med OK'!C184) + COUNTIF('Itapuã Med OK'!$C:$C,'Subúrbio Med OK'!C184) + COUNTIF('Liberdade Med OK'!$C:$C,'Subúrbio Med OK'!C184) + COUNTIF('Pau da Lima Med OK'!$C:$C,'Subúrbio Med OK'!C184) + COUNTIF('SCV Med OK'!$C:$C,'Subúrbio Med OK'!C184) + COUNTIF('DVIS Med OK'!$C:$C,'Subúrbio Med OK'!C184) + COUNTIF('CR Med OK'!$C:$C,'Subúrbio Med OK'!C184) + COUNTIF('CCZ Med OK'!$C:$C,'Subúrbio Med OK'!C184) + COUNTIF('DRCA Med OK'!$C:$C,'Subúrbio Med OK'!C184) + COUNTIF('SAMU Med OK'!$C:$C,'Subúrbio Med OK'!C184) + COUNTIF('ESPS Med OK'!$C:$C,'Subúrbio Med OK'!C184) + COUNTIF('LACEM Med OK'!$C:$C,'Subúrbio Med OK'!C184)</f>
        <v>0</v>
      </c>
    </row>
    <row r="185" spans="1:15" ht="13.5" customHeight="1">
      <c r="A185" s="15" t="s">
        <v>18</v>
      </c>
      <c r="B185" s="61">
        <v>45519</v>
      </c>
      <c r="C185" s="51">
        <v>15078</v>
      </c>
      <c r="D185" s="61">
        <v>45658</v>
      </c>
      <c r="E185" s="61">
        <v>45687</v>
      </c>
      <c r="F185" s="114">
        <f t="shared" si="21"/>
        <v>30</v>
      </c>
      <c r="G185" s="47">
        <v>235</v>
      </c>
      <c r="H185" s="51">
        <v>1</v>
      </c>
      <c r="I185" s="40">
        <f t="shared" si="22"/>
        <v>235</v>
      </c>
      <c r="J185" s="67" t="s">
        <v>230</v>
      </c>
      <c r="K185" s="51">
        <v>67427</v>
      </c>
      <c r="L185" s="33" t="s">
        <v>1063</v>
      </c>
      <c r="O185" s="1">
        <f>COUNTIF('Sede Med Ok'!$C:$C,'Subúrbio Med OK'!C185) + COUNTIF('Barra Med OK'!$C:$C,'Subúrbio Med OK'!C185) + COUNTIF('Boca do Rio Med OK'!$C:$C,'Subúrbio Med OK'!C185) + COUNTIF('Brotas Med OK'!$C:$C,'Subúrbio Med OK'!C185) + COUNTIF('Cabula Med OK'!$C:$C,'Subúrbio Med OK'!C185) + COUNTIF('Cajazeiras Med OK'!$C:$C,'Subúrbio Med OK'!C185) + COUNTIF('CH Med OK'!$C:$C,'Subúrbio Med OK'!C185) + COUNTIF('Itapagipe Med OK'!$C:$C,'Subúrbio Med OK'!C185) + COUNTIF('Itapuã Med OK'!$C:$C,'Subúrbio Med OK'!C185) + COUNTIF('Liberdade Med OK'!$C:$C,'Subúrbio Med OK'!C185) + COUNTIF('Pau da Lima Med OK'!$C:$C,'Subúrbio Med OK'!C185) + COUNTIF('SCV Med OK'!$C:$C,'Subúrbio Med OK'!C185) + COUNTIF('DVIS Med OK'!$C:$C,'Subúrbio Med OK'!C185) + COUNTIF('CR Med OK'!$C:$C,'Subúrbio Med OK'!C185) + COUNTIF('CCZ Med OK'!$C:$C,'Subúrbio Med OK'!C185) + COUNTIF('DRCA Med OK'!$C:$C,'Subúrbio Med OK'!C185) + COUNTIF('SAMU Med OK'!$C:$C,'Subúrbio Med OK'!C185) + COUNTIF('ESPS Med OK'!$C:$C,'Subúrbio Med OK'!C185) + COUNTIF('LACEM Med OK'!$C:$C,'Subúrbio Med OK'!C185)</f>
        <v>0</v>
      </c>
    </row>
    <row r="186" spans="1:15" ht="13.5" customHeight="1">
      <c r="A186" s="15" t="s">
        <v>18</v>
      </c>
      <c r="B186" s="61">
        <v>45519</v>
      </c>
      <c r="C186" s="51">
        <v>15449</v>
      </c>
      <c r="D186" s="61">
        <v>45658</v>
      </c>
      <c r="E186" s="61">
        <v>45687</v>
      </c>
      <c r="F186" s="114">
        <f t="shared" si="21"/>
        <v>30</v>
      </c>
      <c r="G186" s="47">
        <v>235</v>
      </c>
      <c r="H186" s="51">
        <v>1</v>
      </c>
      <c r="I186" s="40">
        <f t="shared" si="22"/>
        <v>235</v>
      </c>
      <c r="J186" s="67" t="s">
        <v>865</v>
      </c>
      <c r="K186" s="51">
        <v>67427</v>
      </c>
      <c r="L186" s="33" t="s">
        <v>1063</v>
      </c>
      <c r="O186" s="1">
        <f>COUNTIF('Sede Med Ok'!$C:$C,'Subúrbio Med OK'!C186) + COUNTIF('Barra Med OK'!$C:$C,'Subúrbio Med OK'!C186) + COUNTIF('Boca do Rio Med OK'!$C:$C,'Subúrbio Med OK'!C186) + COUNTIF('Brotas Med OK'!$C:$C,'Subúrbio Med OK'!C186) + COUNTIF('Cabula Med OK'!$C:$C,'Subúrbio Med OK'!C186) + COUNTIF('Cajazeiras Med OK'!$C:$C,'Subúrbio Med OK'!C186) + COUNTIF('CH Med OK'!$C:$C,'Subúrbio Med OK'!C186) + COUNTIF('Itapagipe Med OK'!$C:$C,'Subúrbio Med OK'!C186) + COUNTIF('Itapuã Med OK'!$C:$C,'Subúrbio Med OK'!C186) + COUNTIF('Liberdade Med OK'!$C:$C,'Subúrbio Med OK'!C186) + COUNTIF('Pau da Lima Med OK'!$C:$C,'Subúrbio Med OK'!C186) + COUNTIF('SCV Med OK'!$C:$C,'Subúrbio Med OK'!C186) + COUNTIF('DVIS Med OK'!$C:$C,'Subúrbio Med OK'!C186) + COUNTIF('CR Med OK'!$C:$C,'Subúrbio Med OK'!C186) + COUNTIF('CCZ Med OK'!$C:$C,'Subúrbio Med OK'!C186) + COUNTIF('DRCA Med OK'!$C:$C,'Subúrbio Med OK'!C186) + COUNTIF('SAMU Med OK'!$C:$C,'Subúrbio Med OK'!C186) + COUNTIF('ESPS Med OK'!$C:$C,'Subúrbio Med OK'!C186) + COUNTIF('LACEM Med OK'!$C:$C,'Subúrbio Med OK'!C186)</f>
        <v>0</v>
      </c>
    </row>
    <row r="187" spans="1:15" ht="13.5" customHeight="1">
      <c r="A187" s="15" t="s">
        <v>18</v>
      </c>
      <c r="B187" s="48">
        <v>45536</v>
      </c>
      <c r="C187" s="51">
        <v>13746</v>
      </c>
      <c r="D187" s="61">
        <v>45658</v>
      </c>
      <c r="E187" s="61">
        <v>45687</v>
      </c>
      <c r="F187" s="114">
        <f t="shared" si="21"/>
        <v>30</v>
      </c>
      <c r="G187" s="47">
        <v>235</v>
      </c>
      <c r="H187" s="51">
        <v>1</v>
      </c>
      <c r="I187" s="40">
        <f t="shared" si="22"/>
        <v>235</v>
      </c>
      <c r="J187" s="64" t="s">
        <v>864</v>
      </c>
      <c r="K187" s="14"/>
      <c r="L187" s="33"/>
      <c r="O187" s="1">
        <f>COUNTIF('Sede Med Ok'!$C:$C,'Subúrbio Med OK'!C187) + COUNTIF('Barra Med OK'!$C:$C,'Subúrbio Med OK'!C187) + COUNTIF('Boca do Rio Med OK'!$C:$C,'Subúrbio Med OK'!C187) + COUNTIF('Brotas Med OK'!$C:$C,'Subúrbio Med OK'!C187) + COUNTIF('Cabula Med OK'!$C:$C,'Subúrbio Med OK'!C187) + COUNTIF('Cajazeiras Med OK'!$C:$C,'Subúrbio Med OK'!C187) + COUNTIF('CH Med OK'!$C:$C,'Subúrbio Med OK'!C187) + COUNTIF('Itapagipe Med OK'!$C:$C,'Subúrbio Med OK'!C187) + COUNTIF('Itapuã Med OK'!$C:$C,'Subúrbio Med OK'!C187) + COUNTIF('Liberdade Med OK'!$C:$C,'Subúrbio Med OK'!C187) + COUNTIF('Pau da Lima Med OK'!$C:$C,'Subúrbio Med OK'!C187) + COUNTIF('SCV Med OK'!$C:$C,'Subúrbio Med OK'!C187) + COUNTIF('DVIS Med OK'!$C:$C,'Subúrbio Med OK'!C187) + COUNTIF('CR Med OK'!$C:$C,'Subúrbio Med OK'!C187) + COUNTIF('CCZ Med OK'!$C:$C,'Subúrbio Med OK'!C187) + COUNTIF('DRCA Med OK'!$C:$C,'Subúrbio Med OK'!C187) + COUNTIF('SAMU Med OK'!$C:$C,'Subúrbio Med OK'!C187) + COUNTIF('ESPS Med OK'!$C:$C,'Subúrbio Med OK'!C187) + COUNTIF('LACEM Med OK'!$C:$C,'Subúrbio Med OK'!C187)</f>
        <v>0</v>
      </c>
    </row>
    <row r="188" spans="1:15" ht="13.5" customHeight="1">
      <c r="A188" s="203"/>
      <c r="B188" s="287"/>
      <c r="C188" s="44"/>
      <c r="D188" s="101"/>
      <c r="E188" s="101"/>
      <c r="F188" s="114"/>
      <c r="G188" s="47"/>
      <c r="H188" s="44"/>
      <c r="I188" s="40">
        <f t="shared" si="22"/>
        <v>0</v>
      </c>
      <c r="J188" s="39"/>
      <c r="K188" s="51"/>
      <c r="L188" s="33"/>
      <c r="O188" s="1">
        <f>COUNTIF('Sede Med Ok'!$C:$C,'Subúrbio Med OK'!C188) + COUNTIF('Barra Med OK'!$C:$C,'Subúrbio Med OK'!C188) + COUNTIF('Boca do Rio Med OK'!$C:$C,'Subúrbio Med OK'!C188) + COUNTIF('Brotas Med OK'!$C:$C,'Subúrbio Med OK'!C188) + COUNTIF('Cabula Med OK'!$C:$C,'Subúrbio Med OK'!C188) + COUNTIF('Cajazeiras Med OK'!$C:$C,'Subúrbio Med OK'!C188) + COUNTIF('CH Med OK'!$C:$C,'Subúrbio Med OK'!C188) + COUNTIF('Itapagipe Med OK'!$C:$C,'Subúrbio Med OK'!C188) + COUNTIF('Itapuã Med OK'!$C:$C,'Subúrbio Med OK'!C188) + COUNTIF('Liberdade Med OK'!$C:$C,'Subúrbio Med OK'!C188) + COUNTIF('Pau da Lima Med OK'!$C:$C,'Subúrbio Med OK'!C188) + COUNTIF('SCV Med OK'!$C:$C,'Subúrbio Med OK'!C188) + COUNTIF('DVIS Med OK'!$C:$C,'Subúrbio Med OK'!C188) + COUNTIF('CR Med OK'!$C:$C,'Subúrbio Med OK'!C188) + COUNTIF('CCZ Med OK'!$C:$C,'Subúrbio Med OK'!C188) + COUNTIF('DRCA Med OK'!$C:$C,'Subúrbio Med OK'!C188) + COUNTIF('SAMU Med OK'!$C:$C,'Subúrbio Med OK'!C188) + COUNTIF('ESPS Med OK'!$C:$C,'Subúrbio Med OK'!C188) + COUNTIF('LACEM Med OK'!$C:$C,'Subúrbio Med OK'!C188)</f>
        <v>0</v>
      </c>
    </row>
    <row r="189" spans="1:15" ht="13.5" customHeight="1">
      <c r="A189" s="38" t="s">
        <v>863</v>
      </c>
      <c r="B189" s="99"/>
      <c r="C189" s="98"/>
      <c r="D189" s="36"/>
      <c r="E189" s="36"/>
      <c r="F189" s="316"/>
      <c r="G189" s="174"/>
      <c r="H189" s="11">
        <f>SUM(H179:H188)</f>
        <v>9</v>
      </c>
      <c r="I189" s="173">
        <f>SUM(I179:I188)</f>
        <v>1670.3333333333333</v>
      </c>
      <c r="J189" s="35"/>
      <c r="K189" s="107"/>
      <c r="L189" s="33"/>
      <c r="O189" s="1">
        <f>COUNTIF('Sede Med Ok'!$C:$C,'Subúrbio Med OK'!C189) + COUNTIF('Barra Med OK'!$C:$C,'Subúrbio Med OK'!C189) + COUNTIF('Boca do Rio Med OK'!$C:$C,'Subúrbio Med OK'!C189) + COUNTIF('Brotas Med OK'!$C:$C,'Subúrbio Med OK'!C189) + COUNTIF('Cabula Med OK'!$C:$C,'Subúrbio Med OK'!C189) + COUNTIF('Cajazeiras Med OK'!$C:$C,'Subúrbio Med OK'!C189) + COUNTIF('CH Med OK'!$C:$C,'Subúrbio Med OK'!C189) + COUNTIF('Itapagipe Med OK'!$C:$C,'Subúrbio Med OK'!C189) + COUNTIF('Itapuã Med OK'!$C:$C,'Subúrbio Med OK'!C189) + COUNTIF('Liberdade Med OK'!$C:$C,'Subúrbio Med OK'!C189) + COUNTIF('Pau da Lima Med OK'!$C:$C,'Subúrbio Med OK'!C189) + COUNTIF('SCV Med OK'!$C:$C,'Subúrbio Med OK'!C189) + COUNTIF('DVIS Med OK'!$C:$C,'Subúrbio Med OK'!C189) + COUNTIF('CR Med OK'!$C:$C,'Subúrbio Med OK'!C189) + COUNTIF('CCZ Med OK'!$C:$C,'Subúrbio Med OK'!C189) + COUNTIF('DRCA Med OK'!$C:$C,'Subúrbio Med OK'!C189) + COUNTIF('SAMU Med OK'!$C:$C,'Subúrbio Med OK'!C189) + COUNTIF('ESPS Med OK'!$C:$C,'Subúrbio Med OK'!C189) + COUNTIF('LACEM Med OK'!$C:$C,'Subúrbio Med OK'!C189)</f>
        <v>0</v>
      </c>
    </row>
    <row r="190" spans="1:15" ht="13.5" customHeight="1">
      <c r="A190" s="29"/>
      <c r="B190" s="72"/>
      <c r="C190" s="71"/>
      <c r="D190" s="33"/>
      <c r="E190" s="33"/>
      <c r="F190" s="312"/>
      <c r="G190" s="176"/>
      <c r="H190" s="32"/>
      <c r="I190" s="175"/>
      <c r="J190" s="30"/>
      <c r="K190" s="70"/>
      <c r="L190" s="33"/>
      <c r="O190" s="1">
        <f>COUNTIF('Sede Med Ok'!$C:$C,'Subúrbio Med OK'!C190) + COUNTIF('Barra Med OK'!$C:$C,'Subúrbio Med OK'!C190) + COUNTIF('Boca do Rio Med OK'!$C:$C,'Subúrbio Med OK'!C190) + COUNTIF('Brotas Med OK'!$C:$C,'Subúrbio Med OK'!C190) + COUNTIF('Cabula Med OK'!$C:$C,'Subúrbio Med OK'!C190) + COUNTIF('Cajazeiras Med OK'!$C:$C,'Subúrbio Med OK'!C190) + COUNTIF('CH Med OK'!$C:$C,'Subúrbio Med OK'!C190) + COUNTIF('Itapagipe Med OK'!$C:$C,'Subúrbio Med OK'!C190) + COUNTIF('Itapuã Med OK'!$C:$C,'Subúrbio Med OK'!C190) + COUNTIF('Liberdade Med OK'!$C:$C,'Subúrbio Med OK'!C190) + COUNTIF('Pau da Lima Med OK'!$C:$C,'Subúrbio Med OK'!C190) + COUNTIF('SCV Med OK'!$C:$C,'Subúrbio Med OK'!C190) + COUNTIF('DVIS Med OK'!$C:$C,'Subúrbio Med OK'!C190) + COUNTIF('CR Med OK'!$C:$C,'Subúrbio Med OK'!C190) + COUNTIF('CCZ Med OK'!$C:$C,'Subúrbio Med OK'!C190) + COUNTIF('DRCA Med OK'!$C:$C,'Subúrbio Med OK'!C190) + COUNTIF('SAMU Med OK'!$C:$C,'Subúrbio Med OK'!C190) + COUNTIF('ESPS Med OK'!$C:$C,'Subúrbio Med OK'!C190) + COUNTIF('LACEM Med OK'!$C:$C,'Subúrbio Med OK'!C190)</f>
        <v>0</v>
      </c>
    </row>
    <row r="191" spans="1:15" ht="13.5" customHeight="1">
      <c r="A191" s="15" t="s">
        <v>22</v>
      </c>
      <c r="B191" s="61">
        <v>45519</v>
      </c>
      <c r="C191" s="51">
        <v>15075</v>
      </c>
      <c r="D191" s="61">
        <v>45658</v>
      </c>
      <c r="E191" s="61">
        <v>45687</v>
      </c>
      <c r="F191" s="114">
        <f t="shared" ref="F191:F199" si="23">(E191-D191)+1</f>
        <v>30</v>
      </c>
      <c r="G191" s="47">
        <v>210</v>
      </c>
      <c r="H191" s="51">
        <v>1</v>
      </c>
      <c r="I191" s="40">
        <f t="shared" ref="I191:I200" si="24">G191/30*H191*F191</f>
        <v>210</v>
      </c>
      <c r="J191" s="67" t="s">
        <v>149</v>
      </c>
      <c r="K191" s="51">
        <v>66972</v>
      </c>
      <c r="L191" s="33"/>
      <c r="O191" s="1">
        <f>COUNTIF('Sede Med Ok'!$C:$C,'Subúrbio Med OK'!C191) + COUNTIF('Barra Med OK'!$C:$C,'Subúrbio Med OK'!C191) + COUNTIF('Boca do Rio Med OK'!$C:$C,'Subúrbio Med OK'!C191) + COUNTIF('Brotas Med OK'!$C:$C,'Subúrbio Med OK'!C191) + COUNTIF('Cabula Med OK'!$C:$C,'Subúrbio Med OK'!C191) + COUNTIF('Cajazeiras Med OK'!$C:$C,'Subúrbio Med OK'!C191) + COUNTIF('CH Med OK'!$C:$C,'Subúrbio Med OK'!C191) + COUNTIF('Itapagipe Med OK'!$C:$C,'Subúrbio Med OK'!C191) + COUNTIF('Itapuã Med OK'!$C:$C,'Subúrbio Med OK'!C191) + COUNTIF('Liberdade Med OK'!$C:$C,'Subúrbio Med OK'!C191) + COUNTIF('Pau da Lima Med OK'!$C:$C,'Subúrbio Med OK'!C191) + COUNTIF('SCV Med OK'!$C:$C,'Subúrbio Med OK'!C191) + COUNTIF('DVIS Med OK'!$C:$C,'Subúrbio Med OK'!C191) + COUNTIF('CR Med OK'!$C:$C,'Subúrbio Med OK'!C191) + COUNTIF('CCZ Med OK'!$C:$C,'Subúrbio Med OK'!C191) + COUNTIF('DRCA Med OK'!$C:$C,'Subúrbio Med OK'!C191) + COUNTIF('SAMU Med OK'!$C:$C,'Subúrbio Med OK'!C191) + COUNTIF('ESPS Med OK'!$C:$C,'Subúrbio Med OK'!C191) + COUNTIF('LACEM Med OK'!$C:$C,'Subúrbio Med OK'!C191)</f>
        <v>0</v>
      </c>
    </row>
    <row r="192" spans="1:15" ht="13.5" customHeight="1">
      <c r="A192" s="15" t="s">
        <v>22</v>
      </c>
      <c r="B192" s="61">
        <v>45519</v>
      </c>
      <c r="C192" s="51">
        <v>15074</v>
      </c>
      <c r="D192" s="61">
        <v>45658</v>
      </c>
      <c r="E192" s="61">
        <v>45687</v>
      </c>
      <c r="F192" s="114">
        <f t="shared" si="23"/>
        <v>30</v>
      </c>
      <c r="G192" s="47">
        <v>210</v>
      </c>
      <c r="H192" s="51">
        <v>1</v>
      </c>
      <c r="I192" s="40">
        <f t="shared" si="24"/>
        <v>210</v>
      </c>
      <c r="J192" s="67" t="s">
        <v>182</v>
      </c>
      <c r="K192" s="51">
        <v>66972</v>
      </c>
      <c r="L192" s="33"/>
      <c r="O192" s="1">
        <f>COUNTIF('Sede Med Ok'!$C:$C,'Subúrbio Med OK'!C192) + COUNTIF('Barra Med OK'!$C:$C,'Subúrbio Med OK'!C192) + COUNTIF('Boca do Rio Med OK'!$C:$C,'Subúrbio Med OK'!C192) + COUNTIF('Brotas Med OK'!$C:$C,'Subúrbio Med OK'!C192) + COUNTIF('Cabula Med OK'!$C:$C,'Subúrbio Med OK'!C192) + COUNTIF('Cajazeiras Med OK'!$C:$C,'Subúrbio Med OK'!C192) + COUNTIF('CH Med OK'!$C:$C,'Subúrbio Med OK'!C192) + COUNTIF('Itapagipe Med OK'!$C:$C,'Subúrbio Med OK'!C192) + COUNTIF('Itapuã Med OK'!$C:$C,'Subúrbio Med OK'!C192) + COUNTIF('Liberdade Med OK'!$C:$C,'Subúrbio Med OK'!C192) + COUNTIF('Pau da Lima Med OK'!$C:$C,'Subúrbio Med OK'!C192) + COUNTIF('SCV Med OK'!$C:$C,'Subúrbio Med OK'!C192) + COUNTIF('DVIS Med OK'!$C:$C,'Subúrbio Med OK'!C192) + COUNTIF('CR Med OK'!$C:$C,'Subúrbio Med OK'!C192) + COUNTIF('CCZ Med OK'!$C:$C,'Subúrbio Med OK'!C192) + COUNTIF('DRCA Med OK'!$C:$C,'Subúrbio Med OK'!C192) + COUNTIF('SAMU Med OK'!$C:$C,'Subúrbio Med OK'!C192) + COUNTIF('ESPS Med OK'!$C:$C,'Subúrbio Med OK'!C192) + COUNTIF('LACEM Med OK'!$C:$C,'Subúrbio Med OK'!C192)</f>
        <v>0</v>
      </c>
    </row>
    <row r="193" spans="1:15" ht="13.5" customHeight="1">
      <c r="A193" s="15" t="s">
        <v>22</v>
      </c>
      <c r="B193" s="61">
        <v>45519</v>
      </c>
      <c r="C193" s="51">
        <v>15073</v>
      </c>
      <c r="D193" s="61">
        <v>45658</v>
      </c>
      <c r="E193" s="61">
        <v>45687</v>
      </c>
      <c r="F193" s="114">
        <f t="shared" si="23"/>
        <v>30</v>
      </c>
      <c r="G193" s="47">
        <v>210</v>
      </c>
      <c r="H193" s="51">
        <v>1</v>
      </c>
      <c r="I193" s="40">
        <f t="shared" si="24"/>
        <v>210</v>
      </c>
      <c r="J193" s="67" t="s">
        <v>228</v>
      </c>
      <c r="K193" s="51">
        <v>66972</v>
      </c>
      <c r="L193" s="33"/>
      <c r="O193" s="1">
        <f>COUNTIF('Sede Med Ok'!$C:$C,'Subúrbio Med OK'!C193) + COUNTIF('Barra Med OK'!$C:$C,'Subúrbio Med OK'!C193) + COUNTIF('Boca do Rio Med OK'!$C:$C,'Subúrbio Med OK'!C193) + COUNTIF('Brotas Med OK'!$C:$C,'Subúrbio Med OK'!C193) + COUNTIF('Cabula Med OK'!$C:$C,'Subúrbio Med OK'!C193) + COUNTIF('Cajazeiras Med OK'!$C:$C,'Subúrbio Med OK'!C193) + COUNTIF('CH Med OK'!$C:$C,'Subúrbio Med OK'!C193) + COUNTIF('Itapagipe Med OK'!$C:$C,'Subúrbio Med OK'!C193) + COUNTIF('Itapuã Med OK'!$C:$C,'Subúrbio Med OK'!C193) + COUNTIF('Liberdade Med OK'!$C:$C,'Subúrbio Med OK'!C193) + COUNTIF('Pau da Lima Med OK'!$C:$C,'Subúrbio Med OK'!C193) + COUNTIF('SCV Med OK'!$C:$C,'Subúrbio Med OK'!C193) + COUNTIF('DVIS Med OK'!$C:$C,'Subúrbio Med OK'!C193) + COUNTIF('CR Med OK'!$C:$C,'Subúrbio Med OK'!C193) + COUNTIF('CCZ Med OK'!$C:$C,'Subúrbio Med OK'!C193) + COUNTIF('DRCA Med OK'!$C:$C,'Subúrbio Med OK'!C193) + COUNTIF('SAMU Med OK'!$C:$C,'Subúrbio Med OK'!C193) + COUNTIF('ESPS Med OK'!$C:$C,'Subúrbio Med OK'!C193) + COUNTIF('LACEM Med OK'!$C:$C,'Subúrbio Med OK'!C193)</f>
        <v>0</v>
      </c>
    </row>
    <row r="194" spans="1:15" ht="13.5" customHeight="1">
      <c r="A194" s="15" t="s">
        <v>22</v>
      </c>
      <c r="B194" s="61">
        <v>45519</v>
      </c>
      <c r="C194" s="51">
        <v>15072</v>
      </c>
      <c r="D194" s="61">
        <v>45658</v>
      </c>
      <c r="E194" s="61">
        <v>45687</v>
      </c>
      <c r="F194" s="114">
        <f t="shared" si="23"/>
        <v>30</v>
      </c>
      <c r="G194" s="47">
        <v>210</v>
      </c>
      <c r="H194" s="51">
        <v>1</v>
      </c>
      <c r="I194" s="40">
        <f t="shared" si="24"/>
        <v>210</v>
      </c>
      <c r="J194" s="67" t="s">
        <v>216</v>
      </c>
      <c r="K194" s="51">
        <v>66972</v>
      </c>
      <c r="L194" s="33"/>
      <c r="O194" s="1">
        <f>COUNTIF('Sede Med Ok'!$C:$C,'Subúrbio Med OK'!C194) + COUNTIF('Barra Med OK'!$C:$C,'Subúrbio Med OK'!C194) + COUNTIF('Boca do Rio Med OK'!$C:$C,'Subúrbio Med OK'!C194) + COUNTIF('Brotas Med OK'!$C:$C,'Subúrbio Med OK'!C194) + COUNTIF('Cabula Med OK'!$C:$C,'Subúrbio Med OK'!C194) + COUNTIF('Cajazeiras Med OK'!$C:$C,'Subúrbio Med OK'!C194) + COUNTIF('CH Med OK'!$C:$C,'Subúrbio Med OK'!C194) + COUNTIF('Itapagipe Med OK'!$C:$C,'Subúrbio Med OK'!C194) + COUNTIF('Itapuã Med OK'!$C:$C,'Subúrbio Med OK'!C194) + COUNTIF('Liberdade Med OK'!$C:$C,'Subúrbio Med OK'!C194) + COUNTIF('Pau da Lima Med OK'!$C:$C,'Subúrbio Med OK'!C194) + COUNTIF('SCV Med OK'!$C:$C,'Subúrbio Med OK'!C194) + COUNTIF('DVIS Med OK'!$C:$C,'Subúrbio Med OK'!C194) + COUNTIF('CR Med OK'!$C:$C,'Subúrbio Med OK'!C194) + COUNTIF('CCZ Med OK'!$C:$C,'Subúrbio Med OK'!C194) + COUNTIF('DRCA Med OK'!$C:$C,'Subúrbio Med OK'!C194) + COUNTIF('SAMU Med OK'!$C:$C,'Subúrbio Med OK'!C194) + COUNTIF('ESPS Med OK'!$C:$C,'Subúrbio Med OK'!C194) + COUNTIF('LACEM Med OK'!$C:$C,'Subúrbio Med OK'!C194)</f>
        <v>0</v>
      </c>
    </row>
    <row r="195" spans="1:15" ht="13.5" customHeight="1">
      <c r="A195" s="15" t="s">
        <v>22</v>
      </c>
      <c r="B195" s="61">
        <v>45519</v>
      </c>
      <c r="C195" s="51">
        <v>15076</v>
      </c>
      <c r="D195" s="61">
        <v>45658</v>
      </c>
      <c r="E195" s="61">
        <v>45687</v>
      </c>
      <c r="F195" s="114">
        <f t="shared" si="23"/>
        <v>30</v>
      </c>
      <c r="G195" s="47">
        <v>210</v>
      </c>
      <c r="H195" s="51">
        <v>1</v>
      </c>
      <c r="I195" s="40">
        <f t="shared" si="24"/>
        <v>210</v>
      </c>
      <c r="J195" s="67" t="s">
        <v>230</v>
      </c>
      <c r="K195" s="51">
        <v>66972</v>
      </c>
      <c r="L195" s="33"/>
      <c r="O195" s="1">
        <f>COUNTIF('Sede Med Ok'!$C:$C,'Subúrbio Med OK'!C195) + COUNTIF('Barra Med OK'!$C:$C,'Subúrbio Med OK'!C195) + COUNTIF('Boca do Rio Med OK'!$C:$C,'Subúrbio Med OK'!C195) + COUNTIF('Brotas Med OK'!$C:$C,'Subúrbio Med OK'!C195) + COUNTIF('Cabula Med OK'!$C:$C,'Subúrbio Med OK'!C195) + COUNTIF('Cajazeiras Med OK'!$C:$C,'Subúrbio Med OK'!C195) + COUNTIF('CH Med OK'!$C:$C,'Subúrbio Med OK'!C195) + COUNTIF('Itapagipe Med OK'!$C:$C,'Subúrbio Med OK'!C195) + COUNTIF('Itapuã Med OK'!$C:$C,'Subúrbio Med OK'!C195) + COUNTIF('Liberdade Med OK'!$C:$C,'Subúrbio Med OK'!C195) + COUNTIF('Pau da Lima Med OK'!$C:$C,'Subúrbio Med OK'!C195) + COUNTIF('SCV Med OK'!$C:$C,'Subúrbio Med OK'!C195) + COUNTIF('DVIS Med OK'!$C:$C,'Subúrbio Med OK'!C195) + COUNTIF('CR Med OK'!$C:$C,'Subúrbio Med OK'!C195) + COUNTIF('CCZ Med OK'!$C:$C,'Subúrbio Med OK'!C195) + COUNTIF('DRCA Med OK'!$C:$C,'Subúrbio Med OK'!C195) + COUNTIF('SAMU Med OK'!$C:$C,'Subúrbio Med OK'!C195) + COUNTIF('ESPS Med OK'!$C:$C,'Subúrbio Med OK'!C195) + COUNTIF('LACEM Med OK'!$C:$C,'Subúrbio Med OK'!C195)</f>
        <v>0</v>
      </c>
    </row>
    <row r="196" spans="1:15" ht="13.5" customHeight="1">
      <c r="A196" s="15" t="s">
        <v>22</v>
      </c>
      <c r="B196" s="61">
        <v>45519</v>
      </c>
      <c r="C196" s="51">
        <v>15071</v>
      </c>
      <c r="D196" s="61">
        <v>45658</v>
      </c>
      <c r="E196" s="61">
        <v>45687</v>
      </c>
      <c r="F196" s="114">
        <f t="shared" si="23"/>
        <v>30</v>
      </c>
      <c r="G196" s="47">
        <v>210</v>
      </c>
      <c r="H196" s="51">
        <v>1</v>
      </c>
      <c r="I196" s="40">
        <f t="shared" si="24"/>
        <v>210</v>
      </c>
      <c r="J196" s="67" t="s">
        <v>862</v>
      </c>
      <c r="K196" s="51">
        <v>66972</v>
      </c>
      <c r="L196" s="33" t="s">
        <v>100</v>
      </c>
      <c r="O196" s="1">
        <f>COUNTIF('Sede Med Ok'!$C:$C,'Subúrbio Med OK'!C196) + COUNTIF('Barra Med OK'!$C:$C,'Subúrbio Med OK'!C196) + COUNTIF('Boca do Rio Med OK'!$C:$C,'Subúrbio Med OK'!C196) + COUNTIF('Brotas Med OK'!$C:$C,'Subúrbio Med OK'!C196) + COUNTIF('Cabula Med OK'!$C:$C,'Subúrbio Med OK'!C196) + COUNTIF('Cajazeiras Med OK'!$C:$C,'Subúrbio Med OK'!C196) + COUNTIF('CH Med OK'!$C:$C,'Subúrbio Med OK'!C196) + COUNTIF('Itapagipe Med OK'!$C:$C,'Subúrbio Med OK'!C196) + COUNTIF('Itapuã Med OK'!$C:$C,'Subúrbio Med OK'!C196) + COUNTIF('Liberdade Med OK'!$C:$C,'Subúrbio Med OK'!C196) + COUNTIF('Pau da Lima Med OK'!$C:$C,'Subúrbio Med OK'!C196) + COUNTIF('SCV Med OK'!$C:$C,'Subúrbio Med OK'!C196) + COUNTIF('DVIS Med OK'!$C:$C,'Subúrbio Med OK'!C196) + COUNTIF('CR Med OK'!$C:$C,'Subúrbio Med OK'!C196) + COUNTIF('CCZ Med OK'!$C:$C,'Subúrbio Med OK'!C196) + COUNTIF('DRCA Med OK'!$C:$C,'Subúrbio Med OK'!C196) + COUNTIF('SAMU Med OK'!$C:$C,'Subúrbio Med OK'!C196) + COUNTIF('ESPS Med OK'!$C:$C,'Subúrbio Med OK'!C196) + COUNTIF('LACEM Med OK'!$C:$C,'Subúrbio Med OK'!C196)</f>
        <v>0</v>
      </c>
    </row>
    <row r="197" spans="1:15" ht="13.5" customHeight="1">
      <c r="A197" s="15" t="s">
        <v>22</v>
      </c>
      <c r="B197" s="61">
        <v>45519</v>
      </c>
      <c r="C197" s="51">
        <v>15069</v>
      </c>
      <c r="D197" s="61">
        <v>45658</v>
      </c>
      <c r="E197" s="61">
        <v>45687</v>
      </c>
      <c r="F197" s="114">
        <f t="shared" si="23"/>
        <v>30</v>
      </c>
      <c r="G197" s="47">
        <v>210</v>
      </c>
      <c r="H197" s="51">
        <v>1</v>
      </c>
      <c r="I197" s="40">
        <f t="shared" si="24"/>
        <v>210</v>
      </c>
      <c r="J197" s="67" t="s">
        <v>861</v>
      </c>
      <c r="K197" s="51">
        <v>66972</v>
      </c>
      <c r="L197" s="33"/>
      <c r="O197" s="1">
        <f>COUNTIF('Sede Med Ok'!$C:$C,'Subúrbio Med OK'!C197) + COUNTIF('Barra Med OK'!$C:$C,'Subúrbio Med OK'!C197) + COUNTIF('Boca do Rio Med OK'!$C:$C,'Subúrbio Med OK'!C197) + COUNTIF('Brotas Med OK'!$C:$C,'Subúrbio Med OK'!C197) + COUNTIF('Cabula Med OK'!$C:$C,'Subúrbio Med OK'!C197) + COUNTIF('Cajazeiras Med OK'!$C:$C,'Subúrbio Med OK'!C197) + COUNTIF('CH Med OK'!$C:$C,'Subúrbio Med OK'!C197) + COUNTIF('Itapagipe Med OK'!$C:$C,'Subúrbio Med OK'!C197) + COUNTIF('Itapuã Med OK'!$C:$C,'Subúrbio Med OK'!C197) + COUNTIF('Liberdade Med OK'!$C:$C,'Subúrbio Med OK'!C197) + COUNTIF('Pau da Lima Med OK'!$C:$C,'Subúrbio Med OK'!C197) + COUNTIF('SCV Med OK'!$C:$C,'Subúrbio Med OK'!C197) + COUNTIF('DVIS Med OK'!$C:$C,'Subúrbio Med OK'!C197) + COUNTIF('CR Med OK'!$C:$C,'Subúrbio Med OK'!C197) + COUNTIF('CCZ Med OK'!$C:$C,'Subúrbio Med OK'!C197) + COUNTIF('DRCA Med OK'!$C:$C,'Subúrbio Med OK'!C197) + COUNTIF('SAMU Med OK'!$C:$C,'Subúrbio Med OK'!C197) + COUNTIF('ESPS Med OK'!$C:$C,'Subúrbio Med OK'!C197) + COUNTIF('LACEM Med OK'!$C:$C,'Subúrbio Med OK'!C197)</f>
        <v>0</v>
      </c>
    </row>
    <row r="198" spans="1:15" ht="13.5" customHeight="1">
      <c r="A198" s="15" t="s">
        <v>22</v>
      </c>
      <c r="B198" s="61">
        <v>45519</v>
      </c>
      <c r="C198" s="51">
        <v>15068</v>
      </c>
      <c r="D198" s="61">
        <v>45658</v>
      </c>
      <c r="E198" s="61">
        <v>45687</v>
      </c>
      <c r="F198" s="114">
        <f t="shared" si="23"/>
        <v>30</v>
      </c>
      <c r="G198" s="47">
        <v>210</v>
      </c>
      <c r="H198" s="51">
        <v>1</v>
      </c>
      <c r="I198" s="40">
        <f t="shared" si="24"/>
        <v>210</v>
      </c>
      <c r="J198" s="67" t="s">
        <v>112</v>
      </c>
      <c r="K198" s="51">
        <v>66972</v>
      </c>
      <c r="L198" s="33"/>
      <c r="O198" s="1">
        <f>COUNTIF('Sede Med Ok'!$C:$C,'Subúrbio Med OK'!C198) + COUNTIF('Barra Med OK'!$C:$C,'Subúrbio Med OK'!C198) + COUNTIF('Boca do Rio Med OK'!$C:$C,'Subúrbio Med OK'!C198) + COUNTIF('Brotas Med OK'!$C:$C,'Subúrbio Med OK'!C198) + COUNTIF('Cabula Med OK'!$C:$C,'Subúrbio Med OK'!C198) + COUNTIF('Cajazeiras Med OK'!$C:$C,'Subúrbio Med OK'!C198) + COUNTIF('CH Med OK'!$C:$C,'Subúrbio Med OK'!C198) + COUNTIF('Itapagipe Med OK'!$C:$C,'Subúrbio Med OK'!C198) + COUNTIF('Itapuã Med OK'!$C:$C,'Subúrbio Med OK'!C198) + COUNTIF('Liberdade Med OK'!$C:$C,'Subúrbio Med OK'!C198) + COUNTIF('Pau da Lima Med OK'!$C:$C,'Subúrbio Med OK'!C198) + COUNTIF('SCV Med OK'!$C:$C,'Subúrbio Med OK'!C198) + COUNTIF('DVIS Med OK'!$C:$C,'Subúrbio Med OK'!C198) + COUNTIF('CR Med OK'!$C:$C,'Subúrbio Med OK'!C198) + COUNTIF('CCZ Med OK'!$C:$C,'Subúrbio Med OK'!C198) + COUNTIF('DRCA Med OK'!$C:$C,'Subúrbio Med OK'!C198) + COUNTIF('SAMU Med OK'!$C:$C,'Subúrbio Med OK'!C198) + COUNTIF('ESPS Med OK'!$C:$C,'Subúrbio Med OK'!C198) + COUNTIF('LACEM Med OK'!$C:$C,'Subúrbio Med OK'!C198)</f>
        <v>0</v>
      </c>
    </row>
    <row r="199" spans="1:15" ht="13.5" customHeight="1">
      <c r="A199" s="15" t="s">
        <v>22</v>
      </c>
      <c r="B199" s="61">
        <v>45519</v>
      </c>
      <c r="C199" s="51">
        <v>15030</v>
      </c>
      <c r="D199" s="61">
        <v>45658</v>
      </c>
      <c r="E199" s="61">
        <v>45687</v>
      </c>
      <c r="F199" s="114">
        <f t="shared" si="23"/>
        <v>30</v>
      </c>
      <c r="G199" s="47">
        <v>210</v>
      </c>
      <c r="H199" s="51">
        <v>1</v>
      </c>
      <c r="I199" s="40">
        <f t="shared" si="24"/>
        <v>210</v>
      </c>
      <c r="J199" s="67" t="s">
        <v>195</v>
      </c>
      <c r="K199" s="51">
        <v>66972</v>
      </c>
      <c r="L199" s="33"/>
      <c r="O199" s="1">
        <f>COUNTIF('Sede Med Ok'!$C:$C,'Subúrbio Med OK'!C199) + COUNTIF('Barra Med OK'!$C:$C,'Subúrbio Med OK'!C199) + COUNTIF('Boca do Rio Med OK'!$C:$C,'Subúrbio Med OK'!C199) + COUNTIF('Brotas Med OK'!$C:$C,'Subúrbio Med OK'!C199) + COUNTIF('Cabula Med OK'!$C:$C,'Subúrbio Med OK'!C199) + COUNTIF('Cajazeiras Med OK'!$C:$C,'Subúrbio Med OK'!C199) + COUNTIF('CH Med OK'!$C:$C,'Subúrbio Med OK'!C199) + COUNTIF('Itapagipe Med OK'!$C:$C,'Subúrbio Med OK'!C199) + COUNTIF('Itapuã Med OK'!$C:$C,'Subúrbio Med OK'!C199) + COUNTIF('Liberdade Med OK'!$C:$C,'Subúrbio Med OK'!C199) + COUNTIF('Pau da Lima Med OK'!$C:$C,'Subúrbio Med OK'!C199) + COUNTIF('SCV Med OK'!$C:$C,'Subúrbio Med OK'!C199) + COUNTIF('DVIS Med OK'!$C:$C,'Subúrbio Med OK'!C199) + COUNTIF('CR Med OK'!$C:$C,'Subúrbio Med OK'!C199) + COUNTIF('CCZ Med OK'!$C:$C,'Subúrbio Med OK'!C199) + COUNTIF('DRCA Med OK'!$C:$C,'Subúrbio Med OK'!C199) + COUNTIF('SAMU Med OK'!$C:$C,'Subúrbio Med OK'!C199) + COUNTIF('ESPS Med OK'!$C:$C,'Subúrbio Med OK'!C199) + COUNTIF('LACEM Med OK'!$C:$C,'Subúrbio Med OK'!C199)</f>
        <v>0</v>
      </c>
    </row>
    <row r="200" spans="1:15" ht="13.5" customHeight="1">
      <c r="A200" s="38"/>
      <c r="B200" s="287"/>
      <c r="C200" s="202"/>
      <c r="D200" s="101"/>
      <c r="E200" s="101"/>
      <c r="F200" s="114"/>
      <c r="G200" s="47"/>
      <c r="H200" s="51"/>
      <c r="I200" s="40">
        <f t="shared" si="24"/>
        <v>0</v>
      </c>
      <c r="J200" s="39"/>
      <c r="K200" s="51"/>
      <c r="L200" s="33"/>
      <c r="O200" s="1">
        <f>COUNTIF('Sede Med Ok'!$C:$C,'Subúrbio Med OK'!C200) + COUNTIF('Barra Med OK'!$C:$C,'Subúrbio Med OK'!C200) + COUNTIF('Boca do Rio Med OK'!$C:$C,'Subúrbio Med OK'!C200) + COUNTIF('Brotas Med OK'!$C:$C,'Subúrbio Med OK'!C200) + COUNTIF('Cabula Med OK'!$C:$C,'Subúrbio Med OK'!C200) + COUNTIF('Cajazeiras Med OK'!$C:$C,'Subúrbio Med OK'!C200) + COUNTIF('CH Med OK'!$C:$C,'Subúrbio Med OK'!C200) + COUNTIF('Itapagipe Med OK'!$C:$C,'Subúrbio Med OK'!C200) + COUNTIF('Itapuã Med OK'!$C:$C,'Subúrbio Med OK'!C200) + COUNTIF('Liberdade Med OK'!$C:$C,'Subúrbio Med OK'!C200) + COUNTIF('Pau da Lima Med OK'!$C:$C,'Subúrbio Med OK'!C200) + COUNTIF('SCV Med OK'!$C:$C,'Subúrbio Med OK'!C200) + COUNTIF('DVIS Med OK'!$C:$C,'Subúrbio Med OK'!C200) + COUNTIF('CR Med OK'!$C:$C,'Subúrbio Med OK'!C200) + COUNTIF('CCZ Med OK'!$C:$C,'Subúrbio Med OK'!C200) + COUNTIF('DRCA Med OK'!$C:$C,'Subúrbio Med OK'!C200) + COUNTIF('SAMU Med OK'!$C:$C,'Subúrbio Med OK'!C200) + COUNTIF('ESPS Med OK'!$C:$C,'Subúrbio Med OK'!C200) + COUNTIF('LACEM Med OK'!$C:$C,'Subúrbio Med OK'!C200)</f>
        <v>0</v>
      </c>
    </row>
    <row r="201" spans="1:15" ht="13.5" customHeight="1">
      <c r="A201" s="38" t="s">
        <v>860</v>
      </c>
      <c r="B201" s="99"/>
      <c r="C201" s="98"/>
      <c r="D201" s="36"/>
      <c r="E201" s="36"/>
      <c r="F201" s="316"/>
      <c r="G201" s="174"/>
      <c r="H201" s="11">
        <f>SUM(H191:H200)</f>
        <v>9</v>
      </c>
      <c r="I201" s="27">
        <f>SUM(I191:I200)</f>
        <v>1890</v>
      </c>
      <c r="J201" s="35"/>
      <c r="K201" s="107"/>
      <c r="L201" s="33"/>
      <c r="O201" s="1">
        <f>COUNTIF('Sede Med Ok'!$C:$C,'Subúrbio Med OK'!C201) + COUNTIF('Barra Med OK'!$C:$C,'Subúrbio Med OK'!C201) + COUNTIF('Boca do Rio Med OK'!$C:$C,'Subúrbio Med OK'!C201) + COUNTIF('Brotas Med OK'!$C:$C,'Subúrbio Med OK'!C201) + COUNTIF('Cabula Med OK'!$C:$C,'Subúrbio Med OK'!C201) + COUNTIF('Cajazeiras Med OK'!$C:$C,'Subúrbio Med OK'!C201) + COUNTIF('CH Med OK'!$C:$C,'Subúrbio Med OK'!C201) + COUNTIF('Itapagipe Med OK'!$C:$C,'Subúrbio Med OK'!C201) + COUNTIF('Itapuã Med OK'!$C:$C,'Subúrbio Med OK'!C201) + COUNTIF('Liberdade Med OK'!$C:$C,'Subúrbio Med OK'!C201) + COUNTIF('Pau da Lima Med OK'!$C:$C,'Subúrbio Med OK'!C201) + COUNTIF('SCV Med OK'!$C:$C,'Subúrbio Med OK'!C201) + COUNTIF('DVIS Med OK'!$C:$C,'Subúrbio Med OK'!C201) + COUNTIF('CR Med OK'!$C:$C,'Subúrbio Med OK'!C201) + COUNTIF('CCZ Med OK'!$C:$C,'Subúrbio Med OK'!C201) + COUNTIF('DRCA Med OK'!$C:$C,'Subúrbio Med OK'!C201) + COUNTIF('SAMU Med OK'!$C:$C,'Subúrbio Med OK'!C201) + COUNTIF('ESPS Med OK'!$C:$C,'Subúrbio Med OK'!C201) + COUNTIF('LACEM Med OK'!$C:$C,'Subúrbio Med OK'!C201)</f>
        <v>0</v>
      </c>
    </row>
    <row r="202" spans="1:15" ht="13.5" customHeight="1">
      <c r="A202" s="29"/>
      <c r="B202" s="72"/>
      <c r="C202" s="71"/>
      <c r="D202" s="33"/>
      <c r="E202" s="33"/>
      <c r="F202" s="312"/>
      <c r="G202" s="176"/>
      <c r="H202" s="32"/>
      <c r="I202" s="175"/>
      <c r="J202" s="30"/>
      <c r="K202" s="70"/>
      <c r="L202" s="33"/>
      <c r="O202" s="1">
        <f>COUNTIF('Sede Med Ok'!$C:$C,'Subúrbio Med OK'!C202) + COUNTIF('Barra Med OK'!$C:$C,'Subúrbio Med OK'!C202) + COUNTIF('Boca do Rio Med OK'!$C:$C,'Subúrbio Med OK'!C202) + COUNTIF('Brotas Med OK'!$C:$C,'Subúrbio Med OK'!C202) + COUNTIF('Cabula Med OK'!$C:$C,'Subúrbio Med OK'!C202) + COUNTIF('Cajazeiras Med OK'!$C:$C,'Subúrbio Med OK'!C202) + COUNTIF('CH Med OK'!$C:$C,'Subúrbio Med OK'!C202) + COUNTIF('Itapagipe Med OK'!$C:$C,'Subúrbio Med OK'!C202) + COUNTIF('Itapuã Med OK'!$C:$C,'Subúrbio Med OK'!C202) + COUNTIF('Liberdade Med OK'!$C:$C,'Subúrbio Med OK'!C202) + COUNTIF('Pau da Lima Med OK'!$C:$C,'Subúrbio Med OK'!C202) + COUNTIF('SCV Med OK'!$C:$C,'Subúrbio Med OK'!C202) + COUNTIF('DVIS Med OK'!$C:$C,'Subúrbio Med OK'!C202) + COUNTIF('CR Med OK'!$C:$C,'Subúrbio Med OK'!C202) + COUNTIF('CCZ Med OK'!$C:$C,'Subúrbio Med OK'!C202) + COUNTIF('DRCA Med OK'!$C:$C,'Subúrbio Med OK'!C202) + COUNTIF('SAMU Med OK'!$C:$C,'Subúrbio Med OK'!C202) + COUNTIF('ESPS Med OK'!$C:$C,'Subúrbio Med OK'!C202) + COUNTIF('LACEM Med OK'!$C:$C,'Subúrbio Med OK'!C202)</f>
        <v>0</v>
      </c>
    </row>
    <row r="203" spans="1:15" ht="13.5" customHeight="1">
      <c r="A203" s="15" t="s">
        <v>22</v>
      </c>
      <c r="B203" s="61">
        <v>45519</v>
      </c>
      <c r="C203" s="51">
        <v>15037</v>
      </c>
      <c r="D203" s="61">
        <v>45658</v>
      </c>
      <c r="E203" s="61">
        <v>45687</v>
      </c>
      <c r="F203" s="114">
        <f t="shared" ref="F203:F214" si="25">(E203-D203)+1</f>
        <v>30</v>
      </c>
      <c r="G203" s="47">
        <v>210</v>
      </c>
      <c r="H203" s="51">
        <v>1</v>
      </c>
      <c r="I203" s="40">
        <f t="shared" ref="I203:I223" si="26">G203/30*H203*F203</f>
        <v>210</v>
      </c>
      <c r="J203" s="67" t="s">
        <v>233</v>
      </c>
      <c r="K203" s="51">
        <v>67256</v>
      </c>
      <c r="L203" s="33"/>
      <c r="O203" s="1">
        <f>COUNTIF('Sede Med Ok'!$C:$C,'Subúrbio Med OK'!C203) + COUNTIF('Barra Med OK'!$C:$C,'Subúrbio Med OK'!C203) + COUNTIF('Boca do Rio Med OK'!$C:$C,'Subúrbio Med OK'!C203) + COUNTIF('Brotas Med OK'!$C:$C,'Subúrbio Med OK'!C203) + COUNTIF('Cabula Med OK'!$C:$C,'Subúrbio Med OK'!C203) + COUNTIF('Cajazeiras Med OK'!$C:$C,'Subúrbio Med OK'!C203) + COUNTIF('CH Med OK'!$C:$C,'Subúrbio Med OK'!C203) + COUNTIF('Itapagipe Med OK'!$C:$C,'Subúrbio Med OK'!C203) + COUNTIF('Itapuã Med OK'!$C:$C,'Subúrbio Med OK'!C203) + COUNTIF('Liberdade Med OK'!$C:$C,'Subúrbio Med OK'!C203) + COUNTIF('Pau da Lima Med OK'!$C:$C,'Subúrbio Med OK'!C203) + COUNTIF('SCV Med OK'!$C:$C,'Subúrbio Med OK'!C203) + COUNTIF('DVIS Med OK'!$C:$C,'Subúrbio Med OK'!C203) + COUNTIF('CR Med OK'!$C:$C,'Subúrbio Med OK'!C203) + COUNTIF('CCZ Med OK'!$C:$C,'Subúrbio Med OK'!C203) + COUNTIF('DRCA Med OK'!$C:$C,'Subúrbio Med OK'!C203) + COUNTIF('SAMU Med OK'!$C:$C,'Subúrbio Med OK'!C203) + COUNTIF('ESPS Med OK'!$C:$C,'Subúrbio Med OK'!C203) + COUNTIF('LACEM Med OK'!$C:$C,'Subúrbio Med OK'!C203)</f>
        <v>0</v>
      </c>
    </row>
    <row r="204" spans="1:15" ht="13.5" customHeight="1">
      <c r="A204" s="15" t="s">
        <v>22</v>
      </c>
      <c r="B204" s="61">
        <v>45519</v>
      </c>
      <c r="C204" s="51">
        <v>15038</v>
      </c>
      <c r="D204" s="61">
        <v>45658</v>
      </c>
      <c r="E204" s="61">
        <v>45687</v>
      </c>
      <c r="F204" s="114">
        <f t="shared" si="25"/>
        <v>30</v>
      </c>
      <c r="G204" s="47">
        <v>210</v>
      </c>
      <c r="H204" s="51">
        <v>1</v>
      </c>
      <c r="I204" s="40">
        <f t="shared" si="26"/>
        <v>210</v>
      </c>
      <c r="J204" s="67" t="s">
        <v>859</v>
      </c>
      <c r="K204" s="51">
        <v>67256</v>
      </c>
      <c r="O204" s="1">
        <f>COUNTIF('Sede Med Ok'!$C:$C,'Subúrbio Med OK'!C204) + COUNTIF('Barra Med OK'!$C:$C,'Subúrbio Med OK'!C204) + COUNTIF('Boca do Rio Med OK'!$C:$C,'Subúrbio Med OK'!C204) + COUNTIF('Brotas Med OK'!$C:$C,'Subúrbio Med OK'!C204) + COUNTIF('Cabula Med OK'!$C:$C,'Subúrbio Med OK'!C204) + COUNTIF('Cajazeiras Med OK'!$C:$C,'Subúrbio Med OK'!C204) + COUNTIF('CH Med OK'!$C:$C,'Subúrbio Med OK'!C204) + COUNTIF('Itapagipe Med OK'!$C:$C,'Subúrbio Med OK'!C204) + COUNTIF('Itapuã Med OK'!$C:$C,'Subúrbio Med OK'!C204) + COUNTIF('Liberdade Med OK'!$C:$C,'Subúrbio Med OK'!C204) + COUNTIF('Pau da Lima Med OK'!$C:$C,'Subúrbio Med OK'!C204) + COUNTIF('SCV Med OK'!$C:$C,'Subúrbio Med OK'!C204) + COUNTIF('DVIS Med OK'!$C:$C,'Subúrbio Med OK'!C204) + COUNTIF('CR Med OK'!$C:$C,'Subúrbio Med OK'!C204) + COUNTIF('CCZ Med OK'!$C:$C,'Subúrbio Med OK'!C204) + COUNTIF('DRCA Med OK'!$C:$C,'Subúrbio Med OK'!C204) + COUNTIF('SAMU Med OK'!$C:$C,'Subúrbio Med OK'!C204) + COUNTIF('ESPS Med OK'!$C:$C,'Subúrbio Med OK'!C204) + COUNTIF('LACEM Med OK'!$C:$C,'Subúrbio Med OK'!C204)</f>
        <v>0</v>
      </c>
    </row>
    <row r="205" spans="1:15" ht="13.5" customHeight="1">
      <c r="A205" s="15" t="s">
        <v>22</v>
      </c>
      <c r="B205" s="61">
        <v>45519</v>
      </c>
      <c r="C205" s="51">
        <v>15039</v>
      </c>
      <c r="D205" s="61">
        <v>45658</v>
      </c>
      <c r="E205" s="61">
        <v>45687</v>
      </c>
      <c r="F205" s="114">
        <f t="shared" si="25"/>
        <v>30</v>
      </c>
      <c r="G205" s="47">
        <v>210</v>
      </c>
      <c r="H205" s="51">
        <v>1</v>
      </c>
      <c r="I205" s="40">
        <f t="shared" si="26"/>
        <v>210</v>
      </c>
      <c r="J205" s="67" t="s">
        <v>858</v>
      </c>
      <c r="K205" s="51">
        <v>67256</v>
      </c>
      <c r="O205" s="1">
        <f>COUNTIF('Sede Med Ok'!$C:$C,'Subúrbio Med OK'!C205) + COUNTIF('Barra Med OK'!$C:$C,'Subúrbio Med OK'!C205) + COUNTIF('Boca do Rio Med OK'!$C:$C,'Subúrbio Med OK'!C205) + COUNTIF('Brotas Med OK'!$C:$C,'Subúrbio Med OK'!C205) + COUNTIF('Cabula Med OK'!$C:$C,'Subúrbio Med OK'!C205) + COUNTIF('Cajazeiras Med OK'!$C:$C,'Subúrbio Med OK'!C205) + COUNTIF('CH Med OK'!$C:$C,'Subúrbio Med OK'!C205) + COUNTIF('Itapagipe Med OK'!$C:$C,'Subúrbio Med OK'!C205) + COUNTIF('Itapuã Med OK'!$C:$C,'Subúrbio Med OK'!C205) + COUNTIF('Liberdade Med OK'!$C:$C,'Subúrbio Med OK'!C205) + COUNTIF('Pau da Lima Med OK'!$C:$C,'Subúrbio Med OK'!C205) + COUNTIF('SCV Med OK'!$C:$C,'Subúrbio Med OK'!C205) + COUNTIF('DVIS Med OK'!$C:$C,'Subúrbio Med OK'!C205) + COUNTIF('CR Med OK'!$C:$C,'Subúrbio Med OK'!C205) + COUNTIF('CCZ Med OK'!$C:$C,'Subúrbio Med OK'!C205) + COUNTIF('DRCA Med OK'!$C:$C,'Subúrbio Med OK'!C205) + COUNTIF('SAMU Med OK'!$C:$C,'Subúrbio Med OK'!C205) + COUNTIF('ESPS Med OK'!$C:$C,'Subúrbio Med OK'!C205) + COUNTIF('LACEM Med OK'!$C:$C,'Subúrbio Med OK'!C205)</f>
        <v>0</v>
      </c>
    </row>
    <row r="206" spans="1:15" ht="13.5" customHeight="1">
      <c r="A206" s="15" t="s">
        <v>22</v>
      </c>
      <c r="B206" s="61">
        <v>45519</v>
      </c>
      <c r="C206" s="51">
        <v>15040</v>
      </c>
      <c r="D206" s="61">
        <v>45658</v>
      </c>
      <c r="E206" s="61">
        <v>45687</v>
      </c>
      <c r="F206" s="114">
        <f t="shared" si="25"/>
        <v>30</v>
      </c>
      <c r="G206" s="47">
        <v>210</v>
      </c>
      <c r="H206" s="51">
        <v>1</v>
      </c>
      <c r="I206" s="40">
        <f t="shared" si="26"/>
        <v>210</v>
      </c>
      <c r="J206" s="67" t="s">
        <v>220</v>
      </c>
      <c r="K206" s="51">
        <v>67256</v>
      </c>
      <c r="L206" s="283"/>
      <c r="O206" s="1">
        <f>COUNTIF('Sede Med Ok'!$C:$C,'Subúrbio Med OK'!C206) + COUNTIF('Barra Med OK'!$C:$C,'Subúrbio Med OK'!C206) + COUNTIF('Boca do Rio Med OK'!$C:$C,'Subúrbio Med OK'!C206) + COUNTIF('Brotas Med OK'!$C:$C,'Subúrbio Med OK'!C206) + COUNTIF('Cabula Med OK'!$C:$C,'Subúrbio Med OK'!C206) + COUNTIF('Cajazeiras Med OK'!$C:$C,'Subúrbio Med OK'!C206) + COUNTIF('CH Med OK'!$C:$C,'Subúrbio Med OK'!C206) + COUNTIF('Itapagipe Med OK'!$C:$C,'Subúrbio Med OK'!C206) + COUNTIF('Itapuã Med OK'!$C:$C,'Subúrbio Med OK'!C206) + COUNTIF('Liberdade Med OK'!$C:$C,'Subúrbio Med OK'!C206) + COUNTIF('Pau da Lima Med OK'!$C:$C,'Subúrbio Med OK'!C206) + COUNTIF('SCV Med OK'!$C:$C,'Subúrbio Med OK'!C206) + COUNTIF('DVIS Med OK'!$C:$C,'Subúrbio Med OK'!C206) + COUNTIF('CR Med OK'!$C:$C,'Subúrbio Med OK'!C206) + COUNTIF('CCZ Med OK'!$C:$C,'Subúrbio Med OK'!C206) + COUNTIF('DRCA Med OK'!$C:$C,'Subúrbio Med OK'!C206) + COUNTIF('SAMU Med OK'!$C:$C,'Subúrbio Med OK'!C206) + COUNTIF('ESPS Med OK'!$C:$C,'Subúrbio Med OK'!C206) + COUNTIF('LACEM Med OK'!$C:$C,'Subúrbio Med OK'!C206)</f>
        <v>0</v>
      </c>
    </row>
    <row r="207" spans="1:15" ht="13.5" customHeight="1">
      <c r="A207" s="15" t="s">
        <v>22</v>
      </c>
      <c r="B207" s="61">
        <v>45519</v>
      </c>
      <c r="C207" s="51">
        <v>15041</v>
      </c>
      <c r="D207" s="61">
        <v>45658</v>
      </c>
      <c r="E207" s="61">
        <v>45687</v>
      </c>
      <c r="F207" s="114">
        <f t="shared" si="25"/>
        <v>30</v>
      </c>
      <c r="G207" s="47">
        <v>210</v>
      </c>
      <c r="H207" s="51">
        <v>1</v>
      </c>
      <c r="I207" s="40">
        <f t="shared" si="26"/>
        <v>210</v>
      </c>
      <c r="J207" s="67" t="s">
        <v>278</v>
      </c>
      <c r="K207" s="51">
        <v>67256</v>
      </c>
      <c r="O207" s="1">
        <f>COUNTIF('Sede Med Ok'!$C:$C,'Subúrbio Med OK'!C207) + COUNTIF('Barra Med OK'!$C:$C,'Subúrbio Med OK'!C207) + COUNTIF('Boca do Rio Med OK'!$C:$C,'Subúrbio Med OK'!C207) + COUNTIF('Brotas Med OK'!$C:$C,'Subúrbio Med OK'!C207) + COUNTIF('Cabula Med OK'!$C:$C,'Subúrbio Med OK'!C207) + COUNTIF('Cajazeiras Med OK'!$C:$C,'Subúrbio Med OK'!C207) + COUNTIF('CH Med OK'!$C:$C,'Subúrbio Med OK'!C207) + COUNTIF('Itapagipe Med OK'!$C:$C,'Subúrbio Med OK'!C207) + COUNTIF('Itapuã Med OK'!$C:$C,'Subúrbio Med OK'!C207) + COUNTIF('Liberdade Med OK'!$C:$C,'Subúrbio Med OK'!C207) + COUNTIF('Pau da Lima Med OK'!$C:$C,'Subúrbio Med OK'!C207) + COUNTIF('SCV Med OK'!$C:$C,'Subúrbio Med OK'!C207) + COUNTIF('DVIS Med OK'!$C:$C,'Subúrbio Med OK'!C207) + COUNTIF('CR Med OK'!$C:$C,'Subúrbio Med OK'!C207) + COUNTIF('CCZ Med OK'!$C:$C,'Subúrbio Med OK'!C207) + COUNTIF('DRCA Med OK'!$C:$C,'Subúrbio Med OK'!C207) + COUNTIF('SAMU Med OK'!$C:$C,'Subúrbio Med OK'!C207) + COUNTIF('ESPS Med OK'!$C:$C,'Subúrbio Med OK'!C207) + COUNTIF('LACEM Med OK'!$C:$C,'Subúrbio Med OK'!C207)</f>
        <v>0</v>
      </c>
    </row>
    <row r="208" spans="1:15" ht="13.5" customHeight="1">
      <c r="A208" s="15" t="s">
        <v>18</v>
      </c>
      <c r="B208" s="48">
        <v>45536</v>
      </c>
      <c r="C208" s="51">
        <v>15087</v>
      </c>
      <c r="D208" s="61">
        <v>45658</v>
      </c>
      <c r="E208" s="61">
        <v>45687</v>
      </c>
      <c r="F208" s="114">
        <f t="shared" si="25"/>
        <v>30</v>
      </c>
      <c r="G208" s="47">
        <v>235</v>
      </c>
      <c r="H208" s="51">
        <v>1</v>
      </c>
      <c r="I208" s="40">
        <f t="shared" si="26"/>
        <v>235</v>
      </c>
      <c r="J208" s="52" t="s">
        <v>163</v>
      </c>
      <c r="K208" s="51"/>
      <c r="O208" s="1">
        <f>COUNTIF('Sede Med Ok'!$C:$C,'Subúrbio Med OK'!C208) + COUNTIF('Barra Med OK'!$C:$C,'Subúrbio Med OK'!C208) + COUNTIF('Boca do Rio Med OK'!$C:$C,'Subúrbio Med OK'!C208) + COUNTIF('Brotas Med OK'!$C:$C,'Subúrbio Med OK'!C208) + COUNTIF('Cabula Med OK'!$C:$C,'Subúrbio Med OK'!C208) + COUNTIF('Cajazeiras Med OK'!$C:$C,'Subúrbio Med OK'!C208) + COUNTIF('CH Med OK'!$C:$C,'Subúrbio Med OK'!C208) + COUNTIF('Itapagipe Med OK'!$C:$C,'Subúrbio Med OK'!C208) + COUNTIF('Itapuã Med OK'!$C:$C,'Subúrbio Med OK'!C208) + COUNTIF('Liberdade Med OK'!$C:$C,'Subúrbio Med OK'!C208) + COUNTIF('Pau da Lima Med OK'!$C:$C,'Subúrbio Med OK'!C208) + COUNTIF('SCV Med OK'!$C:$C,'Subúrbio Med OK'!C208) + COUNTIF('DVIS Med OK'!$C:$C,'Subúrbio Med OK'!C208) + COUNTIF('CR Med OK'!$C:$C,'Subúrbio Med OK'!C208) + COUNTIF('CCZ Med OK'!$C:$C,'Subúrbio Med OK'!C208) + COUNTIF('DRCA Med OK'!$C:$C,'Subúrbio Med OK'!C208) + COUNTIF('SAMU Med OK'!$C:$C,'Subúrbio Med OK'!C208) + COUNTIF('ESPS Med OK'!$C:$C,'Subúrbio Med OK'!C208) + COUNTIF('LACEM Med OK'!$C:$C,'Subúrbio Med OK'!C208)</f>
        <v>0</v>
      </c>
    </row>
    <row r="209" spans="1:15" ht="13.5" customHeight="1">
      <c r="A209" s="15" t="s">
        <v>18</v>
      </c>
      <c r="B209" s="48">
        <v>45536</v>
      </c>
      <c r="C209" s="51">
        <v>12546</v>
      </c>
      <c r="D209" s="61">
        <v>45658</v>
      </c>
      <c r="E209" s="61">
        <v>45687</v>
      </c>
      <c r="F209" s="114">
        <f t="shared" si="25"/>
        <v>30</v>
      </c>
      <c r="G209" s="47">
        <v>235</v>
      </c>
      <c r="H209" s="51">
        <v>1</v>
      </c>
      <c r="I209" s="40">
        <f t="shared" si="26"/>
        <v>235</v>
      </c>
      <c r="J209" s="52" t="s">
        <v>187</v>
      </c>
      <c r="K209" s="51"/>
      <c r="O209" s="1">
        <f>COUNTIF('Sede Med Ok'!$C:$C,'Subúrbio Med OK'!C209) + COUNTIF('Barra Med OK'!$C:$C,'Subúrbio Med OK'!C209) + COUNTIF('Boca do Rio Med OK'!$C:$C,'Subúrbio Med OK'!C209) + COUNTIF('Brotas Med OK'!$C:$C,'Subúrbio Med OK'!C209) + COUNTIF('Cabula Med OK'!$C:$C,'Subúrbio Med OK'!C209) + COUNTIF('Cajazeiras Med OK'!$C:$C,'Subúrbio Med OK'!C209) + COUNTIF('CH Med OK'!$C:$C,'Subúrbio Med OK'!C209) + COUNTIF('Itapagipe Med OK'!$C:$C,'Subúrbio Med OK'!C209) + COUNTIF('Itapuã Med OK'!$C:$C,'Subúrbio Med OK'!C209) + COUNTIF('Liberdade Med OK'!$C:$C,'Subúrbio Med OK'!C209) + COUNTIF('Pau da Lima Med OK'!$C:$C,'Subúrbio Med OK'!C209) + COUNTIF('SCV Med OK'!$C:$C,'Subúrbio Med OK'!C209) + COUNTIF('DVIS Med OK'!$C:$C,'Subúrbio Med OK'!C209) + COUNTIF('CR Med OK'!$C:$C,'Subúrbio Med OK'!C209) + COUNTIF('CCZ Med OK'!$C:$C,'Subúrbio Med OK'!C209) + COUNTIF('DRCA Med OK'!$C:$C,'Subúrbio Med OK'!C209) + COUNTIF('SAMU Med OK'!$C:$C,'Subúrbio Med OK'!C209) + COUNTIF('ESPS Med OK'!$C:$C,'Subúrbio Med OK'!C209) + COUNTIF('LACEM Med OK'!$C:$C,'Subúrbio Med OK'!C209)</f>
        <v>0</v>
      </c>
    </row>
    <row r="210" spans="1:15" ht="13.5" customHeight="1">
      <c r="A210" s="15" t="s">
        <v>18</v>
      </c>
      <c r="B210" s="48">
        <v>45536</v>
      </c>
      <c r="C210" s="51">
        <v>13159</v>
      </c>
      <c r="D210" s="61">
        <v>45658</v>
      </c>
      <c r="E210" s="61">
        <v>45687</v>
      </c>
      <c r="F210" s="114">
        <f t="shared" si="25"/>
        <v>30</v>
      </c>
      <c r="G210" s="47">
        <v>235</v>
      </c>
      <c r="H210" s="51">
        <v>1</v>
      </c>
      <c r="I210" s="40">
        <f t="shared" si="26"/>
        <v>235</v>
      </c>
      <c r="J210" s="52" t="s">
        <v>112</v>
      </c>
      <c r="K210" s="51"/>
      <c r="O210" s="1">
        <f>COUNTIF('Sede Med Ok'!$C:$C,'Subúrbio Med OK'!C210) + COUNTIF('Barra Med OK'!$C:$C,'Subúrbio Med OK'!C210) + COUNTIF('Boca do Rio Med OK'!$C:$C,'Subúrbio Med OK'!C210) + COUNTIF('Brotas Med OK'!$C:$C,'Subúrbio Med OK'!C210) + COUNTIF('Cabula Med OK'!$C:$C,'Subúrbio Med OK'!C210) + COUNTIF('Cajazeiras Med OK'!$C:$C,'Subúrbio Med OK'!C210) + COUNTIF('CH Med OK'!$C:$C,'Subúrbio Med OK'!C210) + COUNTIF('Itapagipe Med OK'!$C:$C,'Subúrbio Med OK'!C210) + COUNTIF('Itapuã Med OK'!$C:$C,'Subúrbio Med OK'!C210) + COUNTIF('Liberdade Med OK'!$C:$C,'Subúrbio Med OK'!C210) + COUNTIF('Pau da Lima Med OK'!$C:$C,'Subúrbio Med OK'!C210) + COUNTIF('SCV Med OK'!$C:$C,'Subúrbio Med OK'!C210) + COUNTIF('DVIS Med OK'!$C:$C,'Subúrbio Med OK'!C210) + COUNTIF('CR Med OK'!$C:$C,'Subúrbio Med OK'!C210) + COUNTIF('CCZ Med OK'!$C:$C,'Subúrbio Med OK'!C210) + COUNTIF('DRCA Med OK'!$C:$C,'Subúrbio Med OK'!C210) + COUNTIF('SAMU Med OK'!$C:$C,'Subúrbio Med OK'!C210) + COUNTIF('ESPS Med OK'!$C:$C,'Subúrbio Med OK'!C210) + COUNTIF('LACEM Med OK'!$C:$C,'Subúrbio Med OK'!C210)</f>
        <v>0</v>
      </c>
    </row>
    <row r="211" spans="1:15" ht="13.5" customHeight="1">
      <c r="A211" s="15" t="s">
        <v>18</v>
      </c>
      <c r="B211" s="48">
        <v>45536</v>
      </c>
      <c r="C211" s="51">
        <v>12554</v>
      </c>
      <c r="D211" s="61">
        <v>45658</v>
      </c>
      <c r="E211" s="61">
        <v>45687</v>
      </c>
      <c r="F211" s="114">
        <f t="shared" si="25"/>
        <v>30</v>
      </c>
      <c r="G211" s="47">
        <v>235</v>
      </c>
      <c r="H211" s="51">
        <v>1</v>
      </c>
      <c r="I211" s="40">
        <f t="shared" si="26"/>
        <v>235</v>
      </c>
      <c r="J211" s="52" t="s">
        <v>294</v>
      </c>
      <c r="K211" s="51"/>
      <c r="O211" s="1">
        <f>COUNTIF('Sede Med Ok'!$C:$C,'Subúrbio Med OK'!C211) + COUNTIF('Barra Med OK'!$C:$C,'Subúrbio Med OK'!C211) + COUNTIF('Boca do Rio Med OK'!$C:$C,'Subúrbio Med OK'!C211) + COUNTIF('Brotas Med OK'!$C:$C,'Subúrbio Med OK'!C211) + COUNTIF('Cabula Med OK'!$C:$C,'Subúrbio Med OK'!C211) + COUNTIF('Cajazeiras Med OK'!$C:$C,'Subúrbio Med OK'!C211) + COUNTIF('CH Med OK'!$C:$C,'Subúrbio Med OK'!C211) + COUNTIF('Itapagipe Med OK'!$C:$C,'Subúrbio Med OK'!C211) + COUNTIF('Itapuã Med OK'!$C:$C,'Subúrbio Med OK'!C211) + COUNTIF('Liberdade Med OK'!$C:$C,'Subúrbio Med OK'!C211) + COUNTIF('Pau da Lima Med OK'!$C:$C,'Subúrbio Med OK'!C211) + COUNTIF('SCV Med OK'!$C:$C,'Subúrbio Med OK'!C211) + COUNTIF('DVIS Med OK'!$C:$C,'Subúrbio Med OK'!C211) + COUNTIF('CR Med OK'!$C:$C,'Subúrbio Med OK'!C211) + COUNTIF('CCZ Med OK'!$C:$C,'Subúrbio Med OK'!C211) + COUNTIF('DRCA Med OK'!$C:$C,'Subúrbio Med OK'!C211) + COUNTIF('SAMU Med OK'!$C:$C,'Subúrbio Med OK'!C211) + COUNTIF('ESPS Med OK'!$C:$C,'Subúrbio Med OK'!C211) + COUNTIF('LACEM Med OK'!$C:$C,'Subúrbio Med OK'!C211)</f>
        <v>0</v>
      </c>
    </row>
    <row r="212" spans="1:15" ht="13.5" customHeight="1">
      <c r="A212" s="15" t="s">
        <v>18</v>
      </c>
      <c r="B212" s="48">
        <v>45536</v>
      </c>
      <c r="C212" s="51">
        <v>12524</v>
      </c>
      <c r="D212" s="61">
        <v>45658</v>
      </c>
      <c r="E212" s="61">
        <v>45687</v>
      </c>
      <c r="F212" s="114">
        <f t="shared" si="25"/>
        <v>30</v>
      </c>
      <c r="G212" s="47">
        <v>235</v>
      </c>
      <c r="H212" s="51">
        <v>1</v>
      </c>
      <c r="I212" s="40">
        <f t="shared" si="26"/>
        <v>235</v>
      </c>
      <c r="J212" s="52" t="s">
        <v>216</v>
      </c>
      <c r="K212" s="51"/>
      <c r="O212" s="1">
        <f>COUNTIF('Sede Med Ok'!$C:$C,'Subúrbio Med OK'!C212) + COUNTIF('Barra Med OK'!$C:$C,'Subúrbio Med OK'!C212) + COUNTIF('Boca do Rio Med OK'!$C:$C,'Subúrbio Med OK'!C212) + COUNTIF('Brotas Med OK'!$C:$C,'Subúrbio Med OK'!C212) + COUNTIF('Cabula Med OK'!$C:$C,'Subúrbio Med OK'!C212) + COUNTIF('Cajazeiras Med OK'!$C:$C,'Subúrbio Med OK'!C212) + COUNTIF('CH Med OK'!$C:$C,'Subúrbio Med OK'!C212) + COUNTIF('Itapagipe Med OK'!$C:$C,'Subúrbio Med OK'!C212) + COUNTIF('Itapuã Med OK'!$C:$C,'Subúrbio Med OK'!C212) + COUNTIF('Liberdade Med OK'!$C:$C,'Subúrbio Med OK'!C212) + COUNTIF('Pau da Lima Med OK'!$C:$C,'Subúrbio Med OK'!C212) + COUNTIF('SCV Med OK'!$C:$C,'Subúrbio Med OK'!C212) + COUNTIF('DVIS Med OK'!$C:$C,'Subúrbio Med OK'!C212) + COUNTIF('CR Med OK'!$C:$C,'Subúrbio Med OK'!C212) + COUNTIF('CCZ Med OK'!$C:$C,'Subúrbio Med OK'!C212) + COUNTIF('DRCA Med OK'!$C:$C,'Subúrbio Med OK'!C212) + COUNTIF('SAMU Med OK'!$C:$C,'Subúrbio Med OK'!C212) + COUNTIF('ESPS Med OK'!$C:$C,'Subúrbio Med OK'!C212) + COUNTIF('LACEM Med OK'!$C:$C,'Subúrbio Med OK'!C212)</f>
        <v>0</v>
      </c>
    </row>
    <row r="213" spans="1:15" ht="13.5" customHeight="1">
      <c r="A213" s="15" t="s">
        <v>18</v>
      </c>
      <c r="B213" s="48">
        <v>45536</v>
      </c>
      <c r="C213" s="51">
        <v>12450</v>
      </c>
      <c r="D213" s="61">
        <v>45658</v>
      </c>
      <c r="E213" s="61">
        <v>45687</v>
      </c>
      <c r="F213" s="114">
        <f t="shared" si="25"/>
        <v>30</v>
      </c>
      <c r="G213" s="47">
        <v>235</v>
      </c>
      <c r="H213" s="51">
        <v>1</v>
      </c>
      <c r="I213" s="40">
        <f t="shared" si="26"/>
        <v>235</v>
      </c>
      <c r="J213" s="52" t="s">
        <v>149</v>
      </c>
      <c r="K213" s="51"/>
      <c r="O213" s="1">
        <f>COUNTIF('Sede Med Ok'!$C:$C,'Subúrbio Med OK'!C213) + COUNTIF('Barra Med OK'!$C:$C,'Subúrbio Med OK'!C213) + COUNTIF('Boca do Rio Med OK'!$C:$C,'Subúrbio Med OK'!C213) + COUNTIF('Brotas Med OK'!$C:$C,'Subúrbio Med OK'!C213) + COUNTIF('Cabula Med OK'!$C:$C,'Subúrbio Med OK'!C213) + COUNTIF('Cajazeiras Med OK'!$C:$C,'Subúrbio Med OK'!C213) + COUNTIF('CH Med OK'!$C:$C,'Subúrbio Med OK'!C213) + COUNTIF('Itapagipe Med OK'!$C:$C,'Subúrbio Med OK'!C213) + COUNTIF('Itapuã Med OK'!$C:$C,'Subúrbio Med OK'!C213) + COUNTIF('Liberdade Med OK'!$C:$C,'Subúrbio Med OK'!C213) + COUNTIF('Pau da Lima Med OK'!$C:$C,'Subúrbio Med OK'!C213) + COUNTIF('SCV Med OK'!$C:$C,'Subúrbio Med OK'!C213) + COUNTIF('DVIS Med OK'!$C:$C,'Subúrbio Med OK'!C213) + COUNTIF('CR Med OK'!$C:$C,'Subúrbio Med OK'!C213) + COUNTIF('CCZ Med OK'!$C:$C,'Subúrbio Med OK'!C213) + COUNTIF('DRCA Med OK'!$C:$C,'Subúrbio Med OK'!C213) + COUNTIF('SAMU Med OK'!$C:$C,'Subúrbio Med OK'!C213) + COUNTIF('ESPS Med OK'!$C:$C,'Subúrbio Med OK'!C213) + COUNTIF('LACEM Med OK'!$C:$C,'Subúrbio Med OK'!C213)</f>
        <v>0</v>
      </c>
    </row>
    <row r="214" spans="1:15" ht="13.5" customHeight="1">
      <c r="A214" s="15" t="s">
        <v>18</v>
      </c>
      <c r="B214" s="48">
        <v>45536</v>
      </c>
      <c r="C214" s="51">
        <v>13310</v>
      </c>
      <c r="D214" s="61">
        <v>45658</v>
      </c>
      <c r="E214" s="61">
        <v>45687</v>
      </c>
      <c r="F214" s="114">
        <f t="shared" si="25"/>
        <v>30</v>
      </c>
      <c r="G214" s="47">
        <v>235</v>
      </c>
      <c r="H214" s="51">
        <v>1</v>
      </c>
      <c r="I214" s="40">
        <f t="shared" si="26"/>
        <v>235</v>
      </c>
      <c r="J214" s="52" t="s">
        <v>219</v>
      </c>
      <c r="K214" s="51"/>
      <c r="O214" s="1">
        <f>COUNTIF('Sede Med Ok'!$C:$C,'Subúrbio Med OK'!C214) + COUNTIF('Barra Med OK'!$C:$C,'Subúrbio Med OK'!C214) + COUNTIF('Boca do Rio Med OK'!$C:$C,'Subúrbio Med OK'!C214) + COUNTIF('Brotas Med OK'!$C:$C,'Subúrbio Med OK'!C214) + COUNTIF('Cabula Med OK'!$C:$C,'Subúrbio Med OK'!C214) + COUNTIF('Cajazeiras Med OK'!$C:$C,'Subúrbio Med OK'!C214) + COUNTIF('CH Med OK'!$C:$C,'Subúrbio Med OK'!C214) + COUNTIF('Itapagipe Med OK'!$C:$C,'Subúrbio Med OK'!C214) + COUNTIF('Itapuã Med OK'!$C:$C,'Subúrbio Med OK'!C214) + COUNTIF('Liberdade Med OK'!$C:$C,'Subúrbio Med OK'!C214) + COUNTIF('Pau da Lima Med OK'!$C:$C,'Subúrbio Med OK'!C214) + COUNTIF('SCV Med OK'!$C:$C,'Subúrbio Med OK'!C214) + COUNTIF('DVIS Med OK'!$C:$C,'Subúrbio Med OK'!C214) + COUNTIF('CR Med OK'!$C:$C,'Subúrbio Med OK'!C214) + COUNTIF('CCZ Med OK'!$C:$C,'Subúrbio Med OK'!C214) + COUNTIF('DRCA Med OK'!$C:$C,'Subúrbio Med OK'!C214) + COUNTIF('SAMU Med OK'!$C:$C,'Subúrbio Med OK'!C214) + COUNTIF('ESPS Med OK'!$C:$C,'Subúrbio Med OK'!C214) + COUNTIF('LACEM Med OK'!$C:$C,'Subúrbio Med OK'!C214)</f>
        <v>0</v>
      </c>
    </row>
    <row r="215" spans="1:15" ht="13.5" customHeight="1">
      <c r="A215" s="15" t="s">
        <v>18</v>
      </c>
      <c r="B215" s="61">
        <v>45568</v>
      </c>
      <c r="C215" s="51">
        <v>15698</v>
      </c>
      <c r="D215" s="61">
        <v>45658</v>
      </c>
      <c r="E215" s="61">
        <v>45687</v>
      </c>
      <c r="F215" s="114">
        <f t="shared" ref="F215:F222" si="27">(E215-D215)+1</f>
        <v>30</v>
      </c>
      <c r="G215" s="47">
        <v>235</v>
      </c>
      <c r="H215" s="51">
        <v>1</v>
      </c>
      <c r="I215" s="40">
        <f t="shared" ref="I215:I222" si="28">G215/30*H215*F215</f>
        <v>235</v>
      </c>
      <c r="J215" s="52" t="s">
        <v>217</v>
      </c>
      <c r="K215" s="51">
        <v>69203</v>
      </c>
      <c r="L215" s="1" t="s">
        <v>1063</v>
      </c>
      <c r="O215" s="1">
        <f>COUNTIF('Sede Med Ok'!$C:$C,'Subúrbio Med OK'!C215) + COUNTIF('Barra Med OK'!$C:$C,'Subúrbio Med OK'!C215) + COUNTIF('Boca do Rio Med OK'!$C:$C,'Subúrbio Med OK'!C215) + COUNTIF('Brotas Med OK'!$C:$C,'Subúrbio Med OK'!C215) + COUNTIF('Cabula Med OK'!$C:$C,'Subúrbio Med OK'!C215) + COUNTIF('Cajazeiras Med OK'!$C:$C,'Subúrbio Med OK'!C215) + COUNTIF('CH Med OK'!$C:$C,'Subúrbio Med OK'!C215) + COUNTIF('Itapagipe Med OK'!$C:$C,'Subúrbio Med OK'!C215) + COUNTIF('Itapuã Med OK'!$C:$C,'Subúrbio Med OK'!C215) + COUNTIF('Liberdade Med OK'!$C:$C,'Subúrbio Med OK'!C215) + COUNTIF('Pau da Lima Med OK'!$C:$C,'Subúrbio Med OK'!C215) + COUNTIF('SCV Med OK'!$C:$C,'Subúrbio Med OK'!C215) + COUNTIF('DVIS Med OK'!$C:$C,'Subúrbio Med OK'!C215) + COUNTIF('CR Med OK'!$C:$C,'Subúrbio Med OK'!C215) + COUNTIF('CCZ Med OK'!$C:$C,'Subúrbio Med OK'!C215) + COUNTIF('DRCA Med OK'!$C:$C,'Subúrbio Med OK'!C215) + COUNTIF('SAMU Med OK'!$C:$C,'Subúrbio Med OK'!C215) + COUNTIF('ESPS Med OK'!$C:$C,'Subúrbio Med OK'!C215) + COUNTIF('LACEM Med OK'!$C:$C,'Subúrbio Med OK'!C215)</f>
        <v>0</v>
      </c>
    </row>
    <row r="216" spans="1:15" ht="13.5" customHeight="1">
      <c r="A216" s="15" t="s">
        <v>18</v>
      </c>
      <c r="B216" s="61">
        <v>45568</v>
      </c>
      <c r="C216" s="51">
        <v>15422</v>
      </c>
      <c r="D216" s="61">
        <v>45658</v>
      </c>
      <c r="E216" s="61">
        <v>45687</v>
      </c>
      <c r="F216" s="114">
        <f t="shared" si="27"/>
        <v>30</v>
      </c>
      <c r="G216" s="47">
        <v>235</v>
      </c>
      <c r="H216" s="51">
        <v>1</v>
      </c>
      <c r="I216" s="40">
        <f t="shared" si="28"/>
        <v>235</v>
      </c>
      <c r="J216" s="52" t="s">
        <v>194</v>
      </c>
      <c r="K216" s="51">
        <v>69203</v>
      </c>
      <c r="L216" s="1" t="s">
        <v>1063</v>
      </c>
      <c r="O216" s="1">
        <f>COUNTIF('Sede Med Ok'!$C:$C,'Subúrbio Med OK'!C216) + COUNTIF('Barra Med OK'!$C:$C,'Subúrbio Med OK'!C216) + COUNTIF('Boca do Rio Med OK'!$C:$C,'Subúrbio Med OK'!C216) + COUNTIF('Brotas Med OK'!$C:$C,'Subúrbio Med OK'!C216) + COUNTIF('Cabula Med OK'!$C:$C,'Subúrbio Med OK'!C216) + COUNTIF('Cajazeiras Med OK'!$C:$C,'Subúrbio Med OK'!C216) + COUNTIF('CH Med OK'!$C:$C,'Subúrbio Med OK'!C216) + COUNTIF('Itapagipe Med OK'!$C:$C,'Subúrbio Med OK'!C216) + COUNTIF('Itapuã Med OK'!$C:$C,'Subúrbio Med OK'!C216) + COUNTIF('Liberdade Med OK'!$C:$C,'Subúrbio Med OK'!C216) + COUNTIF('Pau da Lima Med OK'!$C:$C,'Subúrbio Med OK'!C216) + COUNTIF('SCV Med OK'!$C:$C,'Subúrbio Med OK'!C216) + COUNTIF('DVIS Med OK'!$C:$C,'Subúrbio Med OK'!C216) + COUNTIF('CR Med OK'!$C:$C,'Subúrbio Med OK'!C216) + COUNTIF('CCZ Med OK'!$C:$C,'Subúrbio Med OK'!C216) + COUNTIF('DRCA Med OK'!$C:$C,'Subúrbio Med OK'!C216) + COUNTIF('SAMU Med OK'!$C:$C,'Subúrbio Med OK'!C216) + COUNTIF('ESPS Med OK'!$C:$C,'Subúrbio Med OK'!C216) + COUNTIF('LACEM Med OK'!$C:$C,'Subúrbio Med OK'!C216)</f>
        <v>0</v>
      </c>
    </row>
    <row r="217" spans="1:15" ht="13.5" customHeight="1">
      <c r="A217" s="15" t="s">
        <v>18</v>
      </c>
      <c r="B217" s="61">
        <v>45568</v>
      </c>
      <c r="C217" s="51">
        <v>15708</v>
      </c>
      <c r="D217" s="61">
        <v>45658</v>
      </c>
      <c r="E217" s="61">
        <v>45687</v>
      </c>
      <c r="F217" s="114">
        <f t="shared" si="27"/>
        <v>30</v>
      </c>
      <c r="G217" s="47">
        <v>235</v>
      </c>
      <c r="H217" s="51">
        <v>1</v>
      </c>
      <c r="I217" s="40">
        <f t="shared" si="28"/>
        <v>235</v>
      </c>
      <c r="J217" s="52" t="s">
        <v>189</v>
      </c>
      <c r="K217" s="51">
        <v>69203</v>
      </c>
      <c r="L217" s="1" t="s">
        <v>1063</v>
      </c>
      <c r="O217" s="1">
        <f>COUNTIF('Sede Med Ok'!$C:$C,'Subúrbio Med OK'!C217) + COUNTIF('Barra Med OK'!$C:$C,'Subúrbio Med OK'!C217) + COUNTIF('Boca do Rio Med OK'!$C:$C,'Subúrbio Med OK'!C217) + COUNTIF('Brotas Med OK'!$C:$C,'Subúrbio Med OK'!C217) + COUNTIF('Cabula Med OK'!$C:$C,'Subúrbio Med OK'!C217) + COUNTIF('Cajazeiras Med OK'!$C:$C,'Subúrbio Med OK'!C217) + COUNTIF('CH Med OK'!$C:$C,'Subúrbio Med OK'!C217) + COUNTIF('Itapagipe Med OK'!$C:$C,'Subúrbio Med OK'!C217) + COUNTIF('Itapuã Med OK'!$C:$C,'Subúrbio Med OK'!C217) + COUNTIF('Liberdade Med OK'!$C:$C,'Subúrbio Med OK'!C217) + COUNTIF('Pau da Lima Med OK'!$C:$C,'Subúrbio Med OK'!C217) + COUNTIF('SCV Med OK'!$C:$C,'Subúrbio Med OK'!C217) + COUNTIF('DVIS Med OK'!$C:$C,'Subúrbio Med OK'!C217) + COUNTIF('CR Med OK'!$C:$C,'Subúrbio Med OK'!C217) + COUNTIF('CCZ Med OK'!$C:$C,'Subúrbio Med OK'!C217) + COUNTIF('DRCA Med OK'!$C:$C,'Subúrbio Med OK'!C217) + COUNTIF('SAMU Med OK'!$C:$C,'Subúrbio Med OK'!C217) + COUNTIF('ESPS Med OK'!$C:$C,'Subúrbio Med OK'!C217) + COUNTIF('LACEM Med OK'!$C:$C,'Subúrbio Med OK'!C217)</f>
        <v>0</v>
      </c>
    </row>
    <row r="218" spans="1:15" ht="13.5" customHeight="1">
      <c r="A218" s="15" t="s">
        <v>18</v>
      </c>
      <c r="B218" s="61">
        <v>45568</v>
      </c>
      <c r="C218" s="51">
        <v>15714</v>
      </c>
      <c r="D218" s="61">
        <v>45658</v>
      </c>
      <c r="E218" s="61">
        <v>45687</v>
      </c>
      <c r="F218" s="114">
        <f t="shared" si="27"/>
        <v>30</v>
      </c>
      <c r="G218" s="47">
        <v>235</v>
      </c>
      <c r="H218" s="51">
        <v>1</v>
      </c>
      <c r="I218" s="40">
        <f t="shared" si="28"/>
        <v>235</v>
      </c>
      <c r="J218" s="52" t="s">
        <v>298</v>
      </c>
      <c r="K218" s="51">
        <v>69203</v>
      </c>
      <c r="L218" s="1" t="s">
        <v>1063</v>
      </c>
      <c r="O218" s="1">
        <f>COUNTIF('Sede Med Ok'!$C:$C,'Subúrbio Med OK'!C218) + COUNTIF('Barra Med OK'!$C:$C,'Subúrbio Med OK'!C218) + COUNTIF('Boca do Rio Med OK'!$C:$C,'Subúrbio Med OK'!C218) + COUNTIF('Brotas Med OK'!$C:$C,'Subúrbio Med OK'!C218) + COUNTIF('Cabula Med OK'!$C:$C,'Subúrbio Med OK'!C218) + COUNTIF('Cajazeiras Med OK'!$C:$C,'Subúrbio Med OK'!C218) + COUNTIF('CH Med OK'!$C:$C,'Subúrbio Med OK'!C218) + COUNTIF('Itapagipe Med OK'!$C:$C,'Subúrbio Med OK'!C218) + COUNTIF('Itapuã Med OK'!$C:$C,'Subúrbio Med OK'!C218) + COUNTIF('Liberdade Med OK'!$C:$C,'Subúrbio Med OK'!C218) + COUNTIF('Pau da Lima Med OK'!$C:$C,'Subúrbio Med OK'!C218) + COUNTIF('SCV Med OK'!$C:$C,'Subúrbio Med OK'!C218) + COUNTIF('DVIS Med OK'!$C:$C,'Subúrbio Med OK'!C218) + COUNTIF('CR Med OK'!$C:$C,'Subúrbio Med OK'!C218) + COUNTIF('CCZ Med OK'!$C:$C,'Subúrbio Med OK'!C218) + COUNTIF('DRCA Med OK'!$C:$C,'Subúrbio Med OK'!C218) + COUNTIF('SAMU Med OK'!$C:$C,'Subúrbio Med OK'!C218) + COUNTIF('ESPS Med OK'!$C:$C,'Subúrbio Med OK'!C218) + COUNTIF('LACEM Med OK'!$C:$C,'Subúrbio Med OK'!C218)</f>
        <v>0</v>
      </c>
    </row>
    <row r="219" spans="1:15" ht="13.5" customHeight="1">
      <c r="A219" s="15" t="s">
        <v>18</v>
      </c>
      <c r="B219" s="61">
        <v>45568</v>
      </c>
      <c r="C219" s="51">
        <v>15713</v>
      </c>
      <c r="D219" s="61">
        <v>45658</v>
      </c>
      <c r="E219" s="61">
        <v>45687</v>
      </c>
      <c r="F219" s="114">
        <f t="shared" si="27"/>
        <v>30</v>
      </c>
      <c r="G219" s="47">
        <v>235</v>
      </c>
      <c r="H219" s="51">
        <v>1</v>
      </c>
      <c r="I219" s="40">
        <f t="shared" si="28"/>
        <v>235</v>
      </c>
      <c r="J219" s="52" t="s">
        <v>262</v>
      </c>
      <c r="K219" s="51">
        <v>69203</v>
      </c>
      <c r="L219" s="1" t="s">
        <v>1063</v>
      </c>
      <c r="O219" s="1">
        <f>COUNTIF('Sede Med Ok'!$C:$C,'Subúrbio Med OK'!C219) + COUNTIF('Barra Med OK'!$C:$C,'Subúrbio Med OK'!C219) + COUNTIF('Boca do Rio Med OK'!$C:$C,'Subúrbio Med OK'!C219) + COUNTIF('Brotas Med OK'!$C:$C,'Subúrbio Med OK'!C219) + COUNTIF('Cabula Med OK'!$C:$C,'Subúrbio Med OK'!C219) + COUNTIF('Cajazeiras Med OK'!$C:$C,'Subúrbio Med OK'!C219) + COUNTIF('CH Med OK'!$C:$C,'Subúrbio Med OK'!C219) + COUNTIF('Itapagipe Med OK'!$C:$C,'Subúrbio Med OK'!C219) + COUNTIF('Itapuã Med OK'!$C:$C,'Subúrbio Med OK'!C219) + COUNTIF('Liberdade Med OK'!$C:$C,'Subúrbio Med OK'!C219) + COUNTIF('Pau da Lima Med OK'!$C:$C,'Subúrbio Med OK'!C219) + COUNTIF('SCV Med OK'!$C:$C,'Subúrbio Med OK'!C219) + COUNTIF('DVIS Med OK'!$C:$C,'Subúrbio Med OK'!C219) + COUNTIF('CR Med OK'!$C:$C,'Subúrbio Med OK'!C219) + COUNTIF('CCZ Med OK'!$C:$C,'Subúrbio Med OK'!C219) + COUNTIF('DRCA Med OK'!$C:$C,'Subúrbio Med OK'!C219) + COUNTIF('SAMU Med OK'!$C:$C,'Subúrbio Med OK'!C219) + COUNTIF('ESPS Med OK'!$C:$C,'Subúrbio Med OK'!C219) + COUNTIF('LACEM Med OK'!$C:$C,'Subúrbio Med OK'!C219)</f>
        <v>0</v>
      </c>
    </row>
    <row r="220" spans="1:15" ht="13.5" customHeight="1">
      <c r="A220" s="15" t="s">
        <v>18</v>
      </c>
      <c r="B220" s="61">
        <v>45568</v>
      </c>
      <c r="C220" s="51">
        <v>15707</v>
      </c>
      <c r="D220" s="61">
        <v>45658</v>
      </c>
      <c r="E220" s="61">
        <v>45687</v>
      </c>
      <c r="F220" s="114">
        <f t="shared" si="27"/>
        <v>30</v>
      </c>
      <c r="G220" s="47">
        <v>235</v>
      </c>
      <c r="H220" s="51">
        <v>1</v>
      </c>
      <c r="I220" s="40">
        <f t="shared" si="28"/>
        <v>235</v>
      </c>
      <c r="J220" s="52" t="s">
        <v>297</v>
      </c>
      <c r="K220" s="51">
        <v>69203</v>
      </c>
      <c r="L220" s="1" t="s">
        <v>1063</v>
      </c>
      <c r="O220" s="1">
        <f>COUNTIF('Sede Med Ok'!$C:$C,'Subúrbio Med OK'!C220) + COUNTIF('Barra Med OK'!$C:$C,'Subúrbio Med OK'!C220) + COUNTIF('Boca do Rio Med OK'!$C:$C,'Subúrbio Med OK'!C220) + COUNTIF('Brotas Med OK'!$C:$C,'Subúrbio Med OK'!C220) + COUNTIF('Cabula Med OK'!$C:$C,'Subúrbio Med OK'!C220) + COUNTIF('Cajazeiras Med OK'!$C:$C,'Subúrbio Med OK'!C220) + COUNTIF('CH Med OK'!$C:$C,'Subúrbio Med OK'!C220) + COUNTIF('Itapagipe Med OK'!$C:$C,'Subúrbio Med OK'!C220) + COUNTIF('Itapuã Med OK'!$C:$C,'Subúrbio Med OK'!C220) + COUNTIF('Liberdade Med OK'!$C:$C,'Subúrbio Med OK'!C220) + COUNTIF('Pau da Lima Med OK'!$C:$C,'Subúrbio Med OK'!C220) + COUNTIF('SCV Med OK'!$C:$C,'Subúrbio Med OK'!C220) + COUNTIF('DVIS Med OK'!$C:$C,'Subúrbio Med OK'!C220) + COUNTIF('CR Med OK'!$C:$C,'Subúrbio Med OK'!C220) + COUNTIF('CCZ Med OK'!$C:$C,'Subúrbio Med OK'!C220) + COUNTIF('DRCA Med OK'!$C:$C,'Subúrbio Med OK'!C220) + COUNTIF('SAMU Med OK'!$C:$C,'Subúrbio Med OK'!C220) + COUNTIF('ESPS Med OK'!$C:$C,'Subúrbio Med OK'!C220) + COUNTIF('LACEM Med OK'!$C:$C,'Subúrbio Med OK'!C220)</f>
        <v>0</v>
      </c>
    </row>
    <row r="221" spans="1:15" ht="13.5" customHeight="1">
      <c r="A221" s="15" t="s">
        <v>18</v>
      </c>
      <c r="B221" s="61">
        <v>45568</v>
      </c>
      <c r="C221" s="51">
        <v>15710</v>
      </c>
      <c r="D221" s="61">
        <v>45658</v>
      </c>
      <c r="E221" s="61">
        <v>45687</v>
      </c>
      <c r="F221" s="114">
        <f t="shared" si="27"/>
        <v>30</v>
      </c>
      <c r="G221" s="47">
        <v>235</v>
      </c>
      <c r="H221" s="51">
        <v>1</v>
      </c>
      <c r="I221" s="40">
        <f t="shared" si="28"/>
        <v>235</v>
      </c>
      <c r="J221" s="52" t="s">
        <v>306</v>
      </c>
      <c r="K221" s="51">
        <v>69203</v>
      </c>
      <c r="L221" s="1" t="s">
        <v>1063</v>
      </c>
      <c r="O221" s="1">
        <f>COUNTIF('Sede Med Ok'!$C:$C,'Subúrbio Med OK'!C221) + COUNTIF('Barra Med OK'!$C:$C,'Subúrbio Med OK'!C221) + COUNTIF('Boca do Rio Med OK'!$C:$C,'Subúrbio Med OK'!C221) + COUNTIF('Brotas Med OK'!$C:$C,'Subúrbio Med OK'!C221) + COUNTIF('Cabula Med OK'!$C:$C,'Subúrbio Med OK'!C221) + COUNTIF('Cajazeiras Med OK'!$C:$C,'Subúrbio Med OK'!C221) + COUNTIF('CH Med OK'!$C:$C,'Subúrbio Med OK'!C221) + COUNTIF('Itapagipe Med OK'!$C:$C,'Subúrbio Med OK'!C221) + COUNTIF('Itapuã Med OK'!$C:$C,'Subúrbio Med OK'!C221) + COUNTIF('Liberdade Med OK'!$C:$C,'Subúrbio Med OK'!C221) + COUNTIF('Pau da Lima Med OK'!$C:$C,'Subúrbio Med OK'!C221) + COUNTIF('SCV Med OK'!$C:$C,'Subúrbio Med OK'!C221) + COUNTIF('DVIS Med OK'!$C:$C,'Subúrbio Med OK'!C221) + COUNTIF('CR Med OK'!$C:$C,'Subúrbio Med OK'!C221) + COUNTIF('CCZ Med OK'!$C:$C,'Subúrbio Med OK'!C221) + COUNTIF('DRCA Med OK'!$C:$C,'Subúrbio Med OK'!C221) + COUNTIF('SAMU Med OK'!$C:$C,'Subúrbio Med OK'!C221) + COUNTIF('ESPS Med OK'!$C:$C,'Subúrbio Med OK'!C221) + COUNTIF('LACEM Med OK'!$C:$C,'Subúrbio Med OK'!C221)</f>
        <v>0</v>
      </c>
    </row>
    <row r="222" spans="1:15" ht="13.5" customHeight="1">
      <c r="A222" s="15" t="s">
        <v>18</v>
      </c>
      <c r="B222" s="61">
        <v>45568</v>
      </c>
      <c r="C222" s="51">
        <v>15508</v>
      </c>
      <c r="D222" s="61">
        <v>45658</v>
      </c>
      <c r="E222" s="61">
        <v>45687</v>
      </c>
      <c r="F222" s="114">
        <f t="shared" si="27"/>
        <v>30</v>
      </c>
      <c r="G222" s="47">
        <v>235</v>
      </c>
      <c r="H222" s="51">
        <v>1</v>
      </c>
      <c r="I222" s="40">
        <f t="shared" si="28"/>
        <v>235</v>
      </c>
      <c r="J222" s="52" t="s">
        <v>195</v>
      </c>
      <c r="K222" s="51">
        <v>69203</v>
      </c>
      <c r="L222" s="1" t="s">
        <v>1063</v>
      </c>
      <c r="O222" s="1">
        <f>COUNTIF('Sede Med Ok'!$C:$C,'Subúrbio Med OK'!C222) + COUNTIF('Barra Med OK'!$C:$C,'Subúrbio Med OK'!C222) + COUNTIF('Boca do Rio Med OK'!$C:$C,'Subúrbio Med OK'!C222) + COUNTIF('Brotas Med OK'!$C:$C,'Subúrbio Med OK'!C222) + COUNTIF('Cabula Med OK'!$C:$C,'Subúrbio Med OK'!C222) + COUNTIF('Cajazeiras Med OK'!$C:$C,'Subúrbio Med OK'!C222) + COUNTIF('CH Med OK'!$C:$C,'Subúrbio Med OK'!C222) + COUNTIF('Itapagipe Med OK'!$C:$C,'Subúrbio Med OK'!C222) + COUNTIF('Itapuã Med OK'!$C:$C,'Subúrbio Med OK'!C222) + COUNTIF('Liberdade Med OK'!$C:$C,'Subúrbio Med OK'!C222) + COUNTIF('Pau da Lima Med OK'!$C:$C,'Subúrbio Med OK'!C222) + COUNTIF('SCV Med OK'!$C:$C,'Subúrbio Med OK'!C222) + COUNTIF('DVIS Med OK'!$C:$C,'Subúrbio Med OK'!C222) + COUNTIF('CR Med OK'!$C:$C,'Subúrbio Med OK'!C222) + COUNTIF('CCZ Med OK'!$C:$C,'Subúrbio Med OK'!C222) + COUNTIF('DRCA Med OK'!$C:$C,'Subúrbio Med OK'!C222) + COUNTIF('SAMU Med OK'!$C:$C,'Subúrbio Med OK'!C222) + COUNTIF('ESPS Med OK'!$C:$C,'Subúrbio Med OK'!C222) + COUNTIF('LACEM Med OK'!$C:$C,'Subúrbio Med OK'!C222)</f>
        <v>0</v>
      </c>
    </row>
    <row r="223" spans="1:15" ht="13.5" customHeight="1">
      <c r="A223" s="38"/>
      <c r="B223" s="287"/>
      <c r="C223" s="202"/>
      <c r="D223" s="101"/>
      <c r="E223" s="101"/>
      <c r="F223" s="114"/>
      <c r="G223" s="47"/>
      <c r="H223" s="44"/>
      <c r="I223" s="40">
        <f t="shared" si="26"/>
        <v>0</v>
      </c>
      <c r="J223" s="39"/>
      <c r="K223" s="51"/>
      <c r="O223" s="1">
        <f>COUNTIF('Sede Med Ok'!$C:$C,'Subúrbio Med OK'!C223) + COUNTIF('Barra Med OK'!$C:$C,'Subúrbio Med OK'!C223) + COUNTIF('Boca do Rio Med OK'!$C:$C,'Subúrbio Med OK'!C223) + COUNTIF('Brotas Med OK'!$C:$C,'Subúrbio Med OK'!C223) + COUNTIF('Cabula Med OK'!$C:$C,'Subúrbio Med OK'!C223) + COUNTIF('Cajazeiras Med OK'!$C:$C,'Subúrbio Med OK'!C223) + COUNTIF('CH Med OK'!$C:$C,'Subúrbio Med OK'!C223) + COUNTIF('Itapagipe Med OK'!$C:$C,'Subúrbio Med OK'!C223) + COUNTIF('Itapuã Med OK'!$C:$C,'Subúrbio Med OK'!C223) + COUNTIF('Liberdade Med OK'!$C:$C,'Subúrbio Med OK'!C223) + COUNTIF('Pau da Lima Med OK'!$C:$C,'Subúrbio Med OK'!C223) + COUNTIF('SCV Med OK'!$C:$C,'Subúrbio Med OK'!C223) + COUNTIF('DVIS Med OK'!$C:$C,'Subúrbio Med OK'!C223) + COUNTIF('CR Med OK'!$C:$C,'Subúrbio Med OK'!C223) + COUNTIF('CCZ Med OK'!$C:$C,'Subúrbio Med OK'!C223) + COUNTIF('DRCA Med OK'!$C:$C,'Subúrbio Med OK'!C223) + COUNTIF('SAMU Med OK'!$C:$C,'Subúrbio Med OK'!C223) + COUNTIF('ESPS Med OK'!$C:$C,'Subúrbio Med OK'!C223) + COUNTIF('LACEM Med OK'!$C:$C,'Subúrbio Med OK'!C223)</f>
        <v>0</v>
      </c>
    </row>
    <row r="224" spans="1:15" ht="13.5" customHeight="1">
      <c r="A224" s="38" t="s">
        <v>857</v>
      </c>
      <c r="B224" s="99"/>
      <c r="C224" s="98"/>
      <c r="D224" s="36"/>
      <c r="E224" s="36"/>
      <c r="F224" s="316"/>
      <c r="G224" s="174"/>
      <c r="H224" s="11">
        <f>SUM(H203:H223)</f>
        <v>20</v>
      </c>
      <c r="I224" s="173">
        <f>SUM(I203:I223)</f>
        <v>4575</v>
      </c>
      <c r="J224" s="35"/>
      <c r="K224" s="107"/>
      <c r="O224" s="1">
        <f>COUNTIF('Sede Med Ok'!$C:$C,'Subúrbio Med OK'!C224) + COUNTIF('Barra Med OK'!$C:$C,'Subúrbio Med OK'!C224) + COUNTIF('Boca do Rio Med OK'!$C:$C,'Subúrbio Med OK'!C224) + COUNTIF('Brotas Med OK'!$C:$C,'Subúrbio Med OK'!C224) + COUNTIF('Cabula Med OK'!$C:$C,'Subúrbio Med OK'!C224) + COUNTIF('Cajazeiras Med OK'!$C:$C,'Subúrbio Med OK'!C224) + COUNTIF('CH Med OK'!$C:$C,'Subúrbio Med OK'!C224) + COUNTIF('Itapagipe Med OK'!$C:$C,'Subúrbio Med OK'!C224) + COUNTIF('Itapuã Med OK'!$C:$C,'Subúrbio Med OK'!C224) + COUNTIF('Liberdade Med OK'!$C:$C,'Subúrbio Med OK'!C224) + COUNTIF('Pau da Lima Med OK'!$C:$C,'Subúrbio Med OK'!C224) + COUNTIF('SCV Med OK'!$C:$C,'Subúrbio Med OK'!C224) + COUNTIF('DVIS Med OK'!$C:$C,'Subúrbio Med OK'!C224) + COUNTIF('CR Med OK'!$C:$C,'Subúrbio Med OK'!C224) + COUNTIF('CCZ Med OK'!$C:$C,'Subúrbio Med OK'!C224) + COUNTIF('DRCA Med OK'!$C:$C,'Subúrbio Med OK'!C224) + COUNTIF('SAMU Med OK'!$C:$C,'Subúrbio Med OK'!C224) + COUNTIF('ESPS Med OK'!$C:$C,'Subúrbio Med OK'!C224) + COUNTIF('LACEM Med OK'!$C:$C,'Subúrbio Med OK'!C224)</f>
        <v>0</v>
      </c>
    </row>
    <row r="225" spans="1:15" ht="13.5" customHeight="1">
      <c r="A225" s="548"/>
      <c r="B225" s="549"/>
      <c r="C225" s="549"/>
      <c r="D225" s="549"/>
      <c r="E225" s="549"/>
      <c r="F225" s="549"/>
      <c r="G225" s="549"/>
      <c r="H225" s="549"/>
      <c r="I225" s="549"/>
      <c r="J225" s="549"/>
      <c r="K225" s="549"/>
      <c r="L225" s="33"/>
      <c r="O225" s="1">
        <f>COUNTIF('Sede Med Ok'!$C:$C,'Subúrbio Med OK'!C225) + COUNTIF('Barra Med OK'!$C:$C,'Subúrbio Med OK'!C225) + COUNTIF('Boca do Rio Med OK'!$C:$C,'Subúrbio Med OK'!C225) + COUNTIF('Brotas Med OK'!$C:$C,'Subúrbio Med OK'!C225) + COUNTIF('Cabula Med OK'!$C:$C,'Subúrbio Med OK'!C225) + COUNTIF('Cajazeiras Med OK'!$C:$C,'Subúrbio Med OK'!C225) + COUNTIF('CH Med OK'!$C:$C,'Subúrbio Med OK'!C225) + COUNTIF('Itapagipe Med OK'!$C:$C,'Subúrbio Med OK'!C225) + COUNTIF('Itapuã Med OK'!$C:$C,'Subúrbio Med OK'!C225) + COUNTIF('Liberdade Med OK'!$C:$C,'Subúrbio Med OK'!C225) + COUNTIF('Pau da Lima Med OK'!$C:$C,'Subúrbio Med OK'!C225) + COUNTIF('SCV Med OK'!$C:$C,'Subúrbio Med OK'!C225) + COUNTIF('DVIS Med OK'!$C:$C,'Subúrbio Med OK'!C225) + COUNTIF('CR Med OK'!$C:$C,'Subúrbio Med OK'!C225) + COUNTIF('CCZ Med OK'!$C:$C,'Subúrbio Med OK'!C225) + COUNTIF('DRCA Med OK'!$C:$C,'Subúrbio Med OK'!C225) + COUNTIF('SAMU Med OK'!$C:$C,'Subúrbio Med OK'!C225) + COUNTIF('ESPS Med OK'!$C:$C,'Subúrbio Med OK'!C225) + COUNTIF('LACEM Med OK'!$C:$C,'Subúrbio Med OK'!C225)</f>
        <v>0</v>
      </c>
    </row>
    <row r="226" spans="1:15" ht="13.5" customHeight="1">
      <c r="A226" s="15" t="s">
        <v>18</v>
      </c>
      <c r="B226" s="48">
        <v>45595</v>
      </c>
      <c r="C226" s="51">
        <v>16150</v>
      </c>
      <c r="D226" s="61">
        <v>45658</v>
      </c>
      <c r="E226" s="61">
        <v>45687</v>
      </c>
      <c r="F226" s="114">
        <f>(E226-D226)+1</f>
        <v>30</v>
      </c>
      <c r="G226" s="47">
        <v>235</v>
      </c>
      <c r="H226" s="51">
        <v>1</v>
      </c>
      <c r="I226" s="317">
        <f>G226/30*H226*F226</f>
        <v>235</v>
      </c>
      <c r="J226" s="67" t="s">
        <v>112</v>
      </c>
      <c r="K226" s="51">
        <v>70561</v>
      </c>
      <c r="L226" s="33"/>
      <c r="O226" s="1">
        <f>COUNTIF('Sede Med Ok'!$C:$C,'Subúrbio Med OK'!C226) + COUNTIF('Barra Med OK'!$C:$C,'Subúrbio Med OK'!C226) + COUNTIF('Boca do Rio Med OK'!$C:$C,'Subúrbio Med OK'!C226) + COUNTIF('Brotas Med OK'!$C:$C,'Subúrbio Med OK'!C226) + COUNTIF('Cabula Med OK'!$C:$C,'Subúrbio Med OK'!C226) + COUNTIF('Cajazeiras Med OK'!$C:$C,'Subúrbio Med OK'!C226) + COUNTIF('CH Med OK'!$C:$C,'Subúrbio Med OK'!C226) + COUNTIF('Itapagipe Med OK'!$C:$C,'Subúrbio Med OK'!C226) + COUNTIF('Itapuã Med OK'!$C:$C,'Subúrbio Med OK'!C226) + COUNTIF('Liberdade Med OK'!$C:$C,'Subúrbio Med OK'!C226) + COUNTIF('Pau da Lima Med OK'!$C:$C,'Subúrbio Med OK'!C226) + COUNTIF('SCV Med OK'!$C:$C,'Subúrbio Med OK'!C226) + COUNTIF('DVIS Med OK'!$C:$C,'Subúrbio Med OK'!C226) + COUNTIF('CR Med OK'!$C:$C,'Subúrbio Med OK'!C226) + COUNTIF('CCZ Med OK'!$C:$C,'Subúrbio Med OK'!C226) + COUNTIF('DRCA Med OK'!$C:$C,'Subúrbio Med OK'!C226) + COUNTIF('SAMU Med OK'!$C:$C,'Subúrbio Med OK'!C226) + COUNTIF('ESPS Med OK'!$C:$C,'Subúrbio Med OK'!C226) + COUNTIF('LACEM Med OK'!$C:$C,'Subúrbio Med OK'!C226)</f>
        <v>0</v>
      </c>
    </row>
    <row r="227" spans="1:15" ht="13.5" customHeight="1">
      <c r="A227" s="15" t="s">
        <v>18</v>
      </c>
      <c r="B227" s="48">
        <v>45536</v>
      </c>
      <c r="C227" s="51">
        <v>15644</v>
      </c>
      <c r="D227" s="61">
        <v>45658</v>
      </c>
      <c r="E227" s="61">
        <v>45687</v>
      </c>
      <c r="F227" s="114">
        <f>(E227-D227)+1</f>
        <v>30</v>
      </c>
      <c r="G227" s="47">
        <v>235</v>
      </c>
      <c r="H227" s="51">
        <v>1</v>
      </c>
      <c r="I227" s="317">
        <f>G227/30*H227*F227</f>
        <v>235</v>
      </c>
      <c r="J227" s="67" t="s">
        <v>305</v>
      </c>
      <c r="K227" s="51">
        <v>68779</v>
      </c>
      <c r="L227" s="33" t="s">
        <v>1063</v>
      </c>
      <c r="O227" s="1">
        <f>COUNTIF('Sede Med Ok'!$C:$C,'Subúrbio Med OK'!C227) + COUNTIF('Barra Med OK'!$C:$C,'Subúrbio Med OK'!C227) + COUNTIF('Boca do Rio Med OK'!$C:$C,'Subúrbio Med OK'!C227) + COUNTIF('Brotas Med OK'!$C:$C,'Subúrbio Med OK'!C227) + COUNTIF('Cabula Med OK'!$C:$C,'Subúrbio Med OK'!C227) + COUNTIF('Cajazeiras Med OK'!$C:$C,'Subúrbio Med OK'!C227) + COUNTIF('CH Med OK'!$C:$C,'Subúrbio Med OK'!C227) + COUNTIF('Itapagipe Med OK'!$C:$C,'Subúrbio Med OK'!C227) + COUNTIF('Itapuã Med OK'!$C:$C,'Subúrbio Med OK'!C227) + COUNTIF('Liberdade Med OK'!$C:$C,'Subúrbio Med OK'!C227) + COUNTIF('Pau da Lima Med OK'!$C:$C,'Subúrbio Med OK'!C227) + COUNTIF('SCV Med OK'!$C:$C,'Subúrbio Med OK'!C227) + COUNTIF('DVIS Med OK'!$C:$C,'Subúrbio Med OK'!C227) + COUNTIF('CR Med OK'!$C:$C,'Subúrbio Med OK'!C227) + COUNTIF('CCZ Med OK'!$C:$C,'Subúrbio Med OK'!C227) + COUNTIF('DRCA Med OK'!$C:$C,'Subúrbio Med OK'!C227) + COUNTIF('SAMU Med OK'!$C:$C,'Subúrbio Med OK'!C227) + COUNTIF('ESPS Med OK'!$C:$C,'Subúrbio Med OK'!C227) + COUNTIF('LACEM Med OK'!$C:$C,'Subúrbio Med OK'!C227)</f>
        <v>0</v>
      </c>
    </row>
    <row r="228" spans="1:15" ht="13.5" customHeight="1">
      <c r="A228" s="15" t="s">
        <v>18</v>
      </c>
      <c r="B228" s="48">
        <v>45536</v>
      </c>
      <c r="C228" s="51">
        <v>15645</v>
      </c>
      <c r="D228" s="61">
        <v>45658</v>
      </c>
      <c r="E228" s="61">
        <v>45687</v>
      </c>
      <c r="F228" s="114">
        <f>(E228-D228)+1</f>
        <v>30</v>
      </c>
      <c r="G228" s="47">
        <v>235</v>
      </c>
      <c r="H228" s="51">
        <v>1</v>
      </c>
      <c r="I228" s="40">
        <f>G228/30*H228*F228</f>
        <v>235</v>
      </c>
      <c r="J228" s="67" t="s">
        <v>193</v>
      </c>
      <c r="K228" s="51">
        <v>68779</v>
      </c>
      <c r="L228" s="33" t="s">
        <v>1063</v>
      </c>
      <c r="O228" s="1">
        <f>COUNTIF('Sede Med Ok'!$C:$C,'Subúrbio Med OK'!C228) + COUNTIF('Barra Med OK'!$C:$C,'Subúrbio Med OK'!C228) + COUNTIF('Boca do Rio Med OK'!$C:$C,'Subúrbio Med OK'!C228) + COUNTIF('Brotas Med OK'!$C:$C,'Subúrbio Med OK'!C228) + COUNTIF('Cabula Med OK'!$C:$C,'Subúrbio Med OK'!C228) + COUNTIF('Cajazeiras Med OK'!$C:$C,'Subúrbio Med OK'!C228) + COUNTIF('CH Med OK'!$C:$C,'Subúrbio Med OK'!C228) + COUNTIF('Itapagipe Med OK'!$C:$C,'Subúrbio Med OK'!C228) + COUNTIF('Itapuã Med OK'!$C:$C,'Subúrbio Med OK'!C228) + COUNTIF('Liberdade Med OK'!$C:$C,'Subúrbio Med OK'!C228) + COUNTIF('Pau da Lima Med OK'!$C:$C,'Subúrbio Med OK'!C228) + COUNTIF('SCV Med OK'!$C:$C,'Subúrbio Med OK'!C228) + COUNTIF('DVIS Med OK'!$C:$C,'Subúrbio Med OK'!C228) + COUNTIF('CR Med OK'!$C:$C,'Subúrbio Med OK'!C228) + COUNTIF('CCZ Med OK'!$C:$C,'Subúrbio Med OK'!C228) + COUNTIF('DRCA Med OK'!$C:$C,'Subúrbio Med OK'!C228) + COUNTIF('SAMU Med OK'!$C:$C,'Subúrbio Med OK'!C228) + COUNTIF('ESPS Med OK'!$C:$C,'Subúrbio Med OK'!C228) + COUNTIF('LACEM Med OK'!$C:$C,'Subúrbio Med OK'!C228)</f>
        <v>0</v>
      </c>
    </row>
    <row r="229" spans="1:15" ht="13.5" customHeight="1">
      <c r="A229" s="38"/>
      <c r="B229" s="287"/>
      <c r="C229" s="202"/>
      <c r="D229" s="51"/>
      <c r="E229" s="101"/>
      <c r="F229" s="114"/>
      <c r="G229" s="47"/>
      <c r="H229" s="44"/>
      <c r="I229" s="40">
        <f>G229/30*H229*F229</f>
        <v>0</v>
      </c>
      <c r="J229" s="39"/>
      <c r="K229" s="51"/>
      <c r="L229" s="33"/>
      <c r="O229" s="1">
        <f>COUNTIF('Sede Med Ok'!$C:$C,'Subúrbio Med OK'!C229) + COUNTIF('Barra Med OK'!$C:$C,'Subúrbio Med OK'!C229) + COUNTIF('Boca do Rio Med OK'!$C:$C,'Subúrbio Med OK'!C229) + COUNTIF('Brotas Med OK'!$C:$C,'Subúrbio Med OK'!C229) + COUNTIF('Cabula Med OK'!$C:$C,'Subúrbio Med OK'!C229) + COUNTIF('Cajazeiras Med OK'!$C:$C,'Subúrbio Med OK'!C229) + COUNTIF('CH Med OK'!$C:$C,'Subúrbio Med OK'!C229) + COUNTIF('Itapagipe Med OK'!$C:$C,'Subúrbio Med OK'!C229) + COUNTIF('Itapuã Med OK'!$C:$C,'Subúrbio Med OK'!C229) + COUNTIF('Liberdade Med OK'!$C:$C,'Subúrbio Med OK'!C229) + COUNTIF('Pau da Lima Med OK'!$C:$C,'Subúrbio Med OK'!C229) + COUNTIF('SCV Med OK'!$C:$C,'Subúrbio Med OK'!C229) + COUNTIF('DVIS Med OK'!$C:$C,'Subúrbio Med OK'!C229) + COUNTIF('CR Med OK'!$C:$C,'Subúrbio Med OK'!C229) + COUNTIF('CCZ Med OK'!$C:$C,'Subúrbio Med OK'!C229) + COUNTIF('DRCA Med OK'!$C:$C,'Subúrbio Med OK'!C229) + COUNTIF('SAMU Med OK'!$C:$C,'Subúrbio Med OK'!C229) + COUNTIF('ESPS Med OK'!$C:$C,'Subúrbio Med OK'!C229) + COUNTIF('LACEM Med OK'!$C:$C,'Subúrbio Med OK'!C229)</f>
        <v>0</v>
      </c>
    </row>
    <row r="230" spans="1:15" ht="13.5" customHeight="1">
      <c r="A230" s="38" t="s">
        <v>856</v>
      </c>
      <c r="B230" s="99"/>
      <c r="C230" s="98"/>
      <c r="D230" s="107"/>
      <c r="E230" s="36"/>
      <c r="F230" s="316"/>
      <c r="G230" s="174"/>
      <c r="H230" s="11">
        <f>SUM(H226:H229)</f>
        <v>3</v>
      </c>
      <c r="I230" s="173">
        <f>SUM(I226:I229)</f>
        <v>705</v>
      </c>
      <c r="J230" s="35"/>
      <c r="K230" s="107"/>
      <c r="L230" s="33"/>
      <c r="O230" s="1">
        <f>COUNTIF('Sede Med Ok'!$C:$C,'Subúrbio Med OK'!C230) + COUNTIF('Barra Med OK'!$C:$C,'Subúrbio Med OK'!C230) + COUNTIF('Boca do Rio Med OK'!$C:$C,'Subúrbio Med OK'!C230) + COUNTIF('Brotas Med OK'!$C:$C,'Subúrbio Med OK'!C230) + COUNTIF('Cabula Med OK'!$C:$C,'Subúrbio Med OK'!C230) + COUNTIF('Cajazeiras Med OK'!$C:$C,'Subúrbio Med OK'!C230) + COUNTIF('CH Med OK'!$C:$C,'Subúrbio Med OK'!C230) + COUNTIF('Itapagipe Med OK'!$C:$C,'Subúrbio Med OK'!C230) + COUNTIF('Itapuã Med OK'!$C:$C,'Subúrbio Med OK'!C230) + COUNTIF('Liberdade Med OK'!$C:$C,'Subúrbio Med OK'!C230) + COUNTIF('Pau da Lima Med OK'!$C:$C,'Subúrbio Med OK'!C230) + COUNTIF('SCV Med OK'!$C:$C,'Subúrbio Med OK'!C230) + COUNTIF('DVIS Med OK'!$C:$C,'Subúrbio Med OK'!C230) + COUNTIF('CR Med OK'!$C:$C,'Subúrbio Med OK'!C230) + COUNTIF('CCZ Med OK'!$C:$C,'Subúrbio Med OK'!C230) + COUNTIF('DRCA Med OK'!$C:$C,'Subúrbio Med OK'!C230) + COUNTIF('SAMU Med OK'!$C:$C,'Subúrbio Med OK'!C230) + COUNTIF('ESPS Med OK'!$C:$C,'Subúrbio Med OK'!C230) + COUNTIF('LACEM Med OK'!$C:$C,'Subúrbio Med OK'!C230)</f>
        <v>0</v>
      </c>
    </row>
    <row r="231" spans="1:15" ht="13.5" customHeight="1">
      <c r="B231" s="72"/>
      <c r="C231" s="71"/>
      <c r="D231" s="70"/>
      <c r="E231" s="33"/>
      <c r="F231" s="312"/>
      <c r="G231" s="176"/>
      <c r="H231" s="32"/>
      <c r="I231" s="175"/>
      <c r="J231" s="30"/>
      <c r="K231" s="70"/>
      <c r="L231" s="33"/>
      <c r="O231" s="1">
        <f>COUNTIF('Sede Med Ok'!$C:$C,'Subúrbio Med OK'!C231) + COUNTIF('Barra Med OK'!$C:$C,'Subúrbio Med OK'!C231) + COUNTIF('Boca do Rio Med OK'!$C:$C,'Subúrbio Med OK'!C231) + COUNTIF('Brotas Med OK'!$C:$C,'Subúrbio Med OK'!C231) + COUNTIF('Cabula Med OK'!$C:$C,'Subúrbio Med OK'!C231) + COUNTIF('Cajazeiras Med OK'!$C:$C,'Subúrbio Med OK'!C231) + COUNTIF('CH Med OK'!$C:$C,'Subúrbio Med OK'!C231) + COUNTIF('Itapagipe Med OK'!$C:$C,'Subúrbio Med OK'!C231) + COUNTIF('Itapuã Med OK'!$C:$C,'Subúrbio Med OK'!C231) + COUNTIF('Liberdade Med OK'!$C:$C,'Subúrbio Med OK'!C231) + COUNTIF('Pau da Lima Med OK'!$C:$C,'Subúrbio Med OK'!C231) + COUNTIF('SCV Med OK'!$C:$C,'Subúrbio Med OK'!C231) + COUNTIF('DVIS Med OK'!$C:$C,'Subúrbio Med OK'!C231) + COUNTIF('CR Med OK'!$C:$C,'Subúrbio Med OK'!C231) + COUNTIF('CCZ Med OK'!$C:$C,'Subúrbio Med OK'!C231) + COUNTIF('DRCA Med OK'!$C:$C,'Subúrbio Med OK'!C231) + COUNTIF('SAMU Med OK'!$C:$C,'Subúrbio Med OK'!C231) + COUNTIF('ESPS Med OK'!$C:$C,'Subúrbio Med OK'!C231) + COUNTIF('LACEM Med OK'!$C:$C,'Subúrbio Med OK'!C231)</f>
        <v>0</v>
      </c>
    </row>
    <row r="232" spans="1:15" ht="13.5" customHeight="1">
      <c r="A232" s="15" t="s">
        <v>22</v>
      </c>
      <c r="B232" s="61">
        <v>45519</v>
      </c>
      <c r="C232" s="51">
        <v>15035</v>
      </c>
      <c r="D232" s="61">
        <v>45658</v>
      </c>
      <c r="E232" s="61">
        <v>45687</v>
      </c>
      <c r="F232" s="114">
        <f>(E232-D232)+1</f>
        <v>30</v>
      </c>
      <c r="G232" s="47">
        <v>210</v>
      </c>
      <c r="H232" s="51">
        <v>1</v>
      </c>
      <c r="I232" s="40">
        <f t="shared" ref="I232:I237" si="29">G232/30*H232*F232</f>
        <v>210</v>
      </c>
      <c r="J232" s="67" t="s">
        <v>855</v>
      </c>
      <c r="K232" s="51">
        <v>67255</v>
      </c>
      <c r="L232" s="33"/>
      <c r="O232" s="1">
        <f>COUNTIF('Sede Med Ok'!$C:$C,'Subúrbio Med OK'!C232) + COUNTIF('Barra Med OK'!$C:$C,'Subúrbio Med OK'!C232) + COUNTIF('Boca do Rio Med OK'!$C:$C,'Subúrbio Med OK'!C232) + COUNTIF('Brotas Med OK'!$C:$C,'Subúrbio Med OK'!C232) + COUNTIF('Cabula Med OK'!$C:$C,'Subúrbio Med OK'!C232) + COUNTIF('Cajazeiras Med OK'!$C:$C,'Subúrbio Med OK'!C232) + COUNTIF('CH Med OK'!$C:$C,'Subúrbio Med OK'!C232) + COUNTIF('Itapagipe Med OK'!$C:$C,'Subúrbio Med OK'!C232) + COUNTIF('Itapuã Med OK'!$C:$C,'Subúrbio Med OK'!C232) + COUNTIF('Liberdade Med OK'!$C:$C,'Subúrbio Med OK'!C232) + COUNTIF('Pau da Lima Med OK'!$C:$C,'Subúrbio Med OK'!C232) + COUNTIF('SCV Med OK'!$C:$C,'Subúrbio Med OK'!C232) + COUNTIF('DVIS Med OK'!$C:$C,'Subúrbio Med OK'!C232) + COUNTIF('CR Med OK'!$C:$C,'Subúrbio Med OK'!C232) + COUNTIF('CCZ Med OK'!$C:$C,'Subúrbio Med OK'!C232) + COUNTIF('DRCA Med OK'!$C:$C,'Subúrbio Med OK'!C232) + COUNTIF('SAMU Med OK'!$C:$C,'Subúrbio Med OK'!C232) + COUNTIF('ESPS Med OK'!$C:$C,'Subúrbio Med OK'!C232) + COUNTIF('LACEM Med OK'!$C:$C,'Subúrbio Med OK'!C232)</f>
        <v>0</v>
      </c>
    </row>
    <row r="233" spans="1:15" ht="13.5" customHeight="1">
      <c r="A233" s="15" t="s">
        <v>22</v>
      </c>
      <c r="B233" s="61">
        <v>45519</v>
      </c>
      <c r="C233" s="265">
        <v>15036</v>
      </c>
      <c r="D233" s="61">
        <v>45658</v>
      </c>
      <c r="E233" s="61">
        <v>45687</v>
      </c>
      <c r="F233" s="114">
        <f>(E233-D233)+1</f>
        <v>30</v>
      </c>
      <c r="G233" s="47">
        <v>210</v>
      </c>
      <c r="H233" s="51">
        <v>1</v>
      </c>
      <c r="I233" s="40">
        <f t="shared" si="29"/>
        <v>210</v>
      </c>
      <c r="J233" s="67" t="s">
        <v>854</v>
      </c>
      <c r="K233" s="51">
        <v>67255</v>
      </c>
      <c r="L233" s="33"/>
      <c r="O233" s="1">
        <f>COUNTIF('Sede Med Ok'!$C:$C,'Subúrbio Med OK'!C233) + COUNTIF('Barra Med OK'!$C:$C,'Subúrbio Med OK'!C233) + COUNTIF('Boca do Rio Med OK'!$C:$C,'Subúrbio Med OK'!C233) + COUNTIF('Brotas Med OK'!$C:$C,'Subúrbio Med OK'!C233) + COUNTIF('Cabula Med OK'!$C:$C,'Subúrbio Med OK'!C233) + COUNTIF('Cajazeiras Med OK'!$C:$C,'Subúrbio Med OK'!C233) + COUNTIF('CH Med OK'!$C:$C,'Subúrbio Med OK'!C233) + COUNTIF('Itapagipe Med OK'!$C:$C,'Subúrbio Med OK'!C233) + COUNTIF('Itapuã Med OK'!$C:$C,'Subúrbio Med OK'!C233) + COUNTIF('Liberdade Med OK'!$C:$C,'Subúrbio Med OK'!C233) + COUNTIF('Pau da Lima Med OK'!$C:$C,'Subúrbio Med OK'!C233) + COUNTIF('SCV Med OK'!$C:$C,'Subúrbio Med OK'!C233) + COUNTIF('DVIS Med OK'!$C:$C,'Subúrbio Med OK'!C233) + COUNTIF('CR Med OK'!$C:$C,'Subúrbio Med OK'!C233) + COUNTIF('CCZ Med OK'!$C:$C,'Subúrbio Med OK'!C233) + COUNTIF('DRCA Med OK'!$C:$C,'Subúrbio Med OK'!C233) + COUNTIF('SAMU Med OK'!$C:$C,'Subúrbio Med OK'!C233) + COUNTIF('ESPS Med OK'!$C:$C,'Subúrbio Med OK'!C233) + COUNTIF('LACEM Med OK'!$C:$C,'Subúrbio Med OK'!C233)</f>
        <v>0</v>
      </c>
    </row>
    <row r="234" spans="1:15" ht="13.5" customHeight="1">
      <c r="A234" s="15" t="s">
        <v>18</v>
      </c>
      <c r="B234" s="61">
        <v>45629</v>
      </c>
      <c r="C234" s="51">
        <v>15904</v>
      </c>
      <c r="D234" s="61">
        <v>45658</v>
      </c>
      <c r="E234" s="61">
        <v>45687</v>
      </c>
      <c r="F234" s="114">
        <f>(E234-D234)+1</f>
        <v>30</v>
      </c>
      <c r="G234" s="47">
        <v>235</v>
      </c>
      <c r="H234" s="51">
        <v>1</v>
      </c>
      <c r="I234" s="40">
        <f>G234/30*H234*F234</f>
        <v>235</v>
      </c>
      <c r="J234" s="67" t="s">
        <v>1139</v>
      </c>
      <c r="K234" s="51">
        <v>72341</v>
      </c>
      <c r="L234" s="33" t="s">
        <v>1063</v>
      </c>
      <c r="O234" s="1">
        <f>COUNTIF('Sede Med Ok'!$C:$C,'Subúrbio Med OK'!C234) + COUNTIF('Barra Med OK'!$C:$C,'Subúrbio Med OK'!C234) + COUNTIF('Boca do Rio Med OK'!$C:$C,'Subúrbio Med OK'!C234) + COUNTIF('Brotas Med OK'!$C:$C,'Subúrbio Med OK'!C234) + COUNTIF('Cabula Med OK'!$C:$C,'Subúrbio Med OK'!C234) + COUNTIF('Cajazeiras Med OK'!$C:$C,'Subúrbio Med OK'!C234) + COUNTIF('CH Med OK'!$C:$C,'Subúrbio Med OK'!C234) + COUNTIF('Itapagipe Med OK'!$C:$C,'Subúrbio Med OK'!C234) + COUNTIF('Itapuã Med OK'!$C:$C,'Subúrbio Med OK'!C234) + COUNTIF('Liberdade Med OK'!$C:$C,'Subúrbio Med OK'!C234) + COUNTIF('Pau da Lima Med OK'!$C:$C,'Subúrbio Med OK'!C234) + COUNTIF('SCV Med OK'!$C:$C,'Subúrbio Med OK'!C234) + COUNTIF('DVIS Med OK'!$C:$C,'Subúrbio Med OK'!C234) + COUNTIF('CR Med OK'!$C:$C,'Subúrbio Med OK'!C234) + COUNTIF('CCZ Med OK'!$C:$C,'Subúrbio Med OK'!C234) + COUNTIF('DRCA Med OK'!$C:$C,'Subúrbio Med OK'!C234) + COUNTIF('SAMU Med OK'!$C:$C,'Subúrbio Med OK'!C234) + COUNTIF('ESPS Med OK'!$C:$C,'Subúrbio Med OK'!C234) + COUNTIF('LACEM Med OK'!$C:$C,'Subúrbio Med OK'!C234)</f>
        <v>0</v>
      </c>
    </row>
    <row r="235" spans="1:15" ht="13.5" customHeight="1">
      <c r="A235" s="15" t="s">
        <v>18</v>
      </c>
      <c r="B235" s="61">
        <v>45615</v>
      </c>
      <c r="C235" s="265">
        <v>15728</v>
      </c>
      <c r="D235" s="61">
        <v>45658</v>
      </c>
      <c r="E235" s="61">
        <v>45687</v>
      </c>
      <c r="F235" s="114">
        <f>(E235-D235)+1</f>
        <v>30</v>
      </c>
      <c r="G235" s="47">
        <v>235</v>
      </c>
      <c r="H235" s="51">
        <v>1</v>
      </c>
      <c r="I235" s="40">
        <f t="shared" si="29"/>
        <v>235</v>
      </c>
      <c r="J235" s="67" t="s">
        <v>182</v>
      </c>
      <c r="K235" s="51">
        <v>71708</v>
      </c>
      <c r="L235" s="33" t="s">
        <v>1063</v>
      </c>
      <c r="O235" s="1">
        <f>COUNTIF('Sede Med Ok'!$C:$C,'Subúrbio Med OK'!C235) + COUNTIF('Barra Med OK'!$C:$C,'Subúrbio Med OK'!C235) + COUNTIF('Boca do Rio Med OK'!$C:$C,'Subúrbio Med OK'!C235) + COUNTIF('Brotas Med OK'!$C:$C,'Subúrbio Med OK'!C235) + COUNTIF('Cabula Med OK'!$C:$C,'Subúrbio Med OK'!C235) + COUNTIF('Cajazeiras Med OK'!$C:$C,'Subúrbio Med OK'!C235) + COUNTIF('CH Med OK'!$C:$C,'Subúrbio Med OK'!C235) + COUNTIF('Itapagipe Med OK'!$C:$C,'Subúrbio Med OK'!C235) + COUNTIF('Itapuã Med OK'!$C:$C,'Subúrbio Med OK'!C235) + COUNTIF('Liberdade Med OK'!$C:$C,'Subúrbio Med OK'!C235) + COUNTIF('Pau da Lima Med OK'!$C:$C,'Subúrbio Med OK'!C235) + COUNTIF('SCV Med OK'!$C:$C,'Subúrbio Med OK'!C235) + COUNTIF('DVIS Med OK'!$C:$C,'Subúrbio Med OK'!C235) + COUNTIF('CR Med OK'!$C:$C,'Subúrbio Med OK'!C235) + COUNTIF('CCZ Med OK'!$C:$C,'Subúrbio Med OK'!C235) + COUNTIF('DRCA Med OK'!$C:$C,'Subúrbio Med OK'!C235) + COUNTIF('SAMU Med OK'!$C:$C,'Subúrbio Med OK'!C235) + COUNTIF('ESPS Med OK'!$C:$C,'Subúrbio Med OK'!C235) + COUNTIF('LACEM Med OK'!$C:$C,'Subúrbio Med OK'!C235)</f>
        <v>0</v>
      </c>
    </row>
    <row r="236" spans="1:15" ht="13.5" customHeight="1">
      <c r="A236" s="15" t="s">
        <v>18</v>
      </c>
      <c r="B236" s="48">
        <v>45536</v>
      </c>
      <c r="C236" s="265">
        <v>12549</v>
      </c>
      <c r="D236" s="61">
        <v>45658</v>
      </c>
      <c r="E236" s="61">
        <v>45687</v>
      </c>
      <c r="F236" s="114">
        <f>(E236-D236)+1</f>
        <v>30</v>
      </c>
      <c r="G236" s="47">
        <v>235</v>
      </c>
      <c r="H236" s="51">
        <v>1</v>
      </c>
      <c r="I236" s="40">
        <f t="shared" si="29"/>
        <v>235</v>
      </c>
      <c r="J236" s="67" t="s">
        <v>188</v>
      </c>
      <c r="K236" s="51"/>
      <c r="L236" s="33"/>
      <c r="O236" s="1">
        <f>COUNTIF('Sede Med Ok'!$C:$C,'Subúrbio Med OK'!C236) + COUNTIF('Barra Med OK'!$C:$C,'Subúrbio Med OK'!C236) + COUNTIF('Boca do Rio Med OK'!$C:$C,'Subúrbio Med OK'!C236) + COUNTIF('Brotas Med OK'!$C:$C,'Subúrbio Med OK'!C236) + COUNTIF('Cabula Med OK'!$C:$C,'Subúrbio Med OK'!C236) + COUNTIF('Cajazeiras Med OK'!$C:$C,'Subúrbio Med OK'!C236) + COUNTIF('CH Med OK'!$C:$C,'Subúrbio Med OK'!C236) + COUNTIF('Itapagipe Med OK'!$C:$C,'Subúrbio Med OK'!C236) + COUNTIF('Itapuã Med OK'!$C:$C,'Subúrbio Med OK'!C236) + COUNTIF('Liberdade Med OK'!$C:$C,'Subúrbio Med OK'!C236) + COUNTIF('Pau da Lima Med OK'!$C:$C,'Subúrbio Med OK'!C236) + COUNTIF('SCV Med OK'!$C:$C,'Subúrbio Med OK'!C236) + COUNTIF('DVIS Med OK'!$C:$C,'Subúrbio Med OK'!C236) + COUNTIF('CR Med OK'!$C:$C,'Subúrbio Med OK'!C236) + COUNTIF('CCZ Med OK'!$C:$C,'Subúrbio Med OK'!C236) + COUNTIF('DRCA Med OK'!$C:$C,'Subúrbio Med OK'!C236) + COUNTIF('SAMU Med OK'!$C:$C,'Subúrbio Med OK'!C236) + COUNTIF('ESPS Med OK'!$C:$C,'Subúrbio Med OK'!C236) + COUNTIF('LACEM Med OK'!$C:$C,'Subúrbio Med OK'!C236)</f>
        <v>0</v>
      </c>
    </row>
    <row r="237" spans="1:15" ht="13.5" customHeight="1">
      <c r="A237" s="38"/>
      <c r="B237" s="287"/>
      <c r="C237" s="202"/>
      <c r="D237" s="51"/>
      <c r="E237" s="101"/>
      <c r="F237" s="114"/>
      <c r="G237" s="47"/>
      <c r="H237" s="44"/>
      <c r="I237" s="40">
        <f t="shared" si="29"/>
        <v>0</v>
      </c>
      <c r="J237" s="39"/>
      <c r="K237" s="51"/>
      <c r="L237" s="33"/>
      <c r="O237" s="1">
        <f>COUNTIF('Sede Med Ok'!$C:$C,'Subúrbio Med OK'!C237) + COUNTIF('Barra Med OK'!$C:$C,'Subúrbio Med OK'!C237) + COUNTIF('Boca do Rio Med OK'!$C:$C,'Subúrbio Med OK'!C237) + COUNTIF('Brotas Med OK'!$C:$C,'Subúrbio Med OK'!C237) + COUNTIF('Cabula Med OK'!$C:$C,'Subúrbio Med OK'!C237) + COUNTIF('Cajazeiras Med OK'!$C:$C,'Subúrbio Med OK'!C237) + COUNTIF('CH Med OK'!$C:$C,'Subúrbio Med OK'!C237) + COUNTIF('Itapagipe Med OK'!$C:$C,'Subúrbio Med OK'!C237) + COUNTIF('Itapuã Med OK'!$C:$C,'Subúrbio Med OK'!C237) + COUNTIF('Liberdade Med OK'!$C:$C,'Subúrbio Med OK'!C237) + COUNTIF('Pau da Lima Med OK'!$C:$C,'Subúrbio Med OK'!C237) + COUNTIF('SCV Med OK'!$C:$C,'Subúrbio Med OK'!C237) + COUNTIF('DVIS Med OK'!$C:$C,'Subúrbio Med OK'!C237) + COUNTIF('CR Med OK'!$C:$C,'Subúrbio Med OK'!C237) + COUNTIF('CCZ Med OK'!$C:$C,'Subúrbio Med OK'!C237) + COUNTIF('DRCA Med OK'!$C:$C,'Subúrbio Med OK'!C237) + COUNTIF('SAMU Med OK'!$C:$C,'Subúrbio Med OK'!C237) + COUNTIF('ESPS Med OK'!$C:$C,'Subúrbio Med OK'!C237) + COUNTIF('LACEM Med OK'!$C:$C,'Subúrbio Med OK'!C237)</f>
        <v>0</v>
      </c>
    </row>
    <row r="238" spans="1:15" ht="13.5" customHeight="1">
      <c r="A238" s="38" t="s">
        <v>853</v>
      </c>
      <c r="B238" s="99"/>
      <c r="C238" s="98"/>
      <c r="D238" s="107"/>
      <c r="E238" s="36"/>
      <c r="F238" s="316"/>
      <c r="G238" s="174"/>
      <c r="H238" s="11">
        <f>SUM(H232:H237)</f>
        <v>5</v>
      </c>
      <c r="I238" s="173">
        <f>SUM(I232:I237)</f>
        <v>1125</v>
      </c>
      <c r="J238" s="35"/>
      <c r="K238" s="107"/>
      <c r="L238" s="33"/>
      <c r="O238" s="1">
        <f>COUNTIF('Sede Med Ok'!$C:$C,'Subúrbio Med OK'!C238) + COUNTIF('Barra Med OK'!$C:$C,'Subúrbio Med OK'!C238) + COUNTIF('Boca do Rio Med OK'!$C:$C,'Subúrbio Med OK'!C238) + COUNTIF('Brotas Med OK'!$C:$C,'Subúrbio Med OK'!C238) + COUNTIF('Cabula Med OK'!$C:$C,'Subúrbio Med OK'!C238) + COUNTIF('Cajazeiras Med OK'!$C:$C,'Subúrbio Med OK'!C238) + COUNTIF('CH Med OK'!$C:$C,'Subúrbio Med OK'!C238) + COUNTIF('Itapagipe Med OK'!$C:$C,'Subúrbio Med OK'!C238) + COUNTIF('Itapuã Med OK'!$C:$C,'Subúrbio Med OK'!C238) + COUNTIF('Liberdade Med OK'!$C:$C,'Subúrbio Med OK'!C238) + COUNTIF('Pau da Lima Med OK'!$C:$C,'Subúrbio Med OK'!C238) + COUNTIF('SCV Med OK'!$C:$C,'Subúrbio Med OK'!C238) + COUNTIF('DVIS Med OK'!$C:$C,'Subúrbio Med OK'!C238) + COUNTIF('CR Med OK'!$C:$C,'Subúrbio Med OK'!C238) + COUNTIF('CCZ Med OK'!$C:$C,'Subúrbio Med OK'!C238) + COUNTIF('DRCA Med OK'!$C:$C,'Subúrbio Med OK'!C238) + COUNTIF('SAMU Med OK'!$C:$C,'Subúrbio Med OK'!C238) + COUNTIF('ESPS Med OK'!$C:$C,'Subúrbio Med OK'!C238) + COUNTIF('LACEM Med OK'!$C:$C,'Subúrbio Med OK'!C238)</f>
        <v>0</v>
      </c>
    </row>
    <row r="239" spans="1:15" ht="13.5" customHeight="1">
      <c r="A239" s="29"/>
      <c r="B239" s="72"/>
      <c r="C239" s="71"/>
      <c r="D239" s="70"/>
      <c r="E239" s="33"/>
      <c r="F239" s="312"/>
      <c r="G239" s="176"/>
      <c r="H239" s="32"/>
      <c r="I239" s="175"/>
      <c r="J239" s="30"/>
      <c r="K239" s="70"/>
      <c r="L239" s="33"/>
      <c r="O239" s="1">
        <f>COUNTIF('Sede Med Ok'!$C:$C,'Subúrbio Med OK'!C239) + COUNTIF('Barra Med OK'!$C:$C,'Subúrbio Med OK'!C239) + COUNTIF('Boca do Rio Med OK'!$C:$C,'Subúrbio Med OK'!C239) + COUNTIF('Brotas Med OK'!$C:$C,'Subúrbio Med OK'!C239) + COUNTIF('Cabula Med OK'!$C:$C,'Subúrbio Med OK'!C239) + COUNTIF('Cajazeiras Med OK'!$C:$C,'Subúrbio Med OK'!C239) + COUNTIF('CH Med OK'!$C:$C,'Subúrbio Med OK'!C239) + COUNTIF('Itapagipe Med OK'!$C:$C,'Subúrbio Med OK'!C239) + COUNTIF('Itapuã Med OK'!$C:$C,'Subúrbio Med OK'!C239) + COUNTIF('Liberdade Med OK'!$C:$C,'Subúrbio Med OK'!C239) + COUNTIF('Pau da Lima Med OK'!$C:$C,'Subúrbio Med OK'!C239) + COUNTIF('SCV Med OK'!$C:$C,'Subúrbio Med OK'!C239) + COUNTIF('DVIS Med OK'!$C:$C,'Subúrbio Med OK'!C239) + COUNTIF('CR Med OK'!$C:$C,'Subúrbio Med OK'!C239) + COUNTIF('CCZ Med OK'!$C:$C,'Subúrbio Med OK'!C239) + COUNTIF('DRCA Med OK'!$C:$C,'Subúrbio Med OK'!C239) + COUNTIF('SAMU Med OK'!$C:$C,'Subúrbio Med OK'!C239) + COUNTIF('ESPS Med OK'!$C:$C,'Subúrbio Med OK'!C239) + COUNTIF('LACEM Med OK'!$C:$C,'Subúrbio Med OK'!C239)</f>
        <v>0</v>
      </c>
    </row>
    <row r="240" spans="1:15" ht="13.5" customHeight="1">
      <c r="A240" s="15" t="s">
        <v>22</v>
      </c>
      <c r="B240" s="61">
        <v>45519</v>
      </c>
      <c r="C240" s="51">
        <v>15032</v>
      </c>
      <c r="D240" s="61">
        <v>45658</v>
      </c>
      <c r="E240" s="61">
        <v>45687</v>
      </c>
      <c r="F240" s="114">
        <f>(E240-D240)+1</f>
        <v>30</v>
      </c>
      <c r="G240" s="47">
        <v>210</v>
      </c>
      <c r="H240" s="51">
        <v>1</v>
      </c>
      <c r="I240" s="40">
        <f>G240/30*H240*F240</f>
        <v>210</v>
      </c>
      <c r="J240" s="67" t="s">
        <v>220</v>
      </c>
      <c r="K240" s="51">
        <v>67130</v>
      </c>
      <c r="L240" s="33"/>
      <c r="O240" s="1">
        <f>COUNTIF('Sede Med Ok'!$C:$C,'Subúrbio Med OK'!C240) + COUNTIF('Barra Med OK'!$C:$C,'Subúrbio Med OK'!C240) + COUNTIF('Boca do Rio Med OK'!$C:$C,'Subúrbio Med OK'!C240) + COUNTIF('Brotas Med OK'!$C:$C,'Subúrbio Med OK'!C240) + COUNTIF('Cabula Med OK'!$C:$C,'Subúrbio Med OK'!C240) + COUNTIF('Cajazeiras Med OK'!$C:$C,'Subúrbio Med OK'!C240) + COUNTIF('CH Med OK'!$C:$C,'Subúrbio Med OK'!C240) + COUNTIF('Itapagipe Med OK'!$C:$C,'Subúrbio Med OK'!C240) + COUNTIF('Itapuã Med OK'!$C:$C,'Subúrbio Med OK'!C240) + COUNTIF('Liberdade Med OK'!$C:$C,'Subúrbio Med OK'!C240) + COUNTIF('Pau da Lima Med OK'!$C:$C,'Subúrbio Med OK'!C240) + COUNTIF('SCV Med OK'!$C:$C,'Subúrbio Med OK'!C240) + COUNTIF('DVIS Med OK'!$C:$C,'Subúrbio Med OK'!C240) + COUNTIF('CR Med OK'!$C:$C,'Subúrbio Med OK'!C240) + COUNTIF('CCZ Med OK'!$C:$C,'Subúrbio Med OK'!C240) + COUNTIF('DRCA Med OK'!$C:$C,'Subúrbio Med OK'!C240) + COUNTIF('SAMU Med OK'!$C:$C,'Subúrbio Med OK'!C240) + COUNTIF('ESPS Med OK'!$C:$C,'Subúrbio Med OK'!C240) + COUNTIF('LACEM Med OK'!$C:$C,'Subúrbio Med OK'!C240)</f>
        <v>0</v>
      </c>
    </row>
    <row r="241" spans="1:15" ht="13.5" customHeight="1">
      <c r="A241" s="15" t="s">
        <v>22</v>
      </c>
      <c r="B241" s="61">
        <v>45519</v>
      </c>
      <c r="C241" s="51">
        <v>15033</v>
      </c>
      <c r="D241" s="61">
        <v>45658</v>
      </c>
      <c r="E241" s="61">
        <v>45687</v>
      </c>
      <c r="F241" s="114">
        <f>(E241-D241)+1</f>
        <v>30</v>
      </c>
      <c r="G241" s="47">
        <v>210</v>
      </c>
      <c r="H241" s="51">
        <v>1</v>
      </c>
      <c r="I241" s="40">
        <f>G241/30*H241*F241</f>
        <v>210</v>
      </c>
      <c r="J241" s="67" t="s">
        <v>621</v>
      </c>
      <c r="K241" s="51">
        <v>67130</v>
      </c>
      <c r="L241" s="33"/>
      <c r="O241" s="1">
        <f>COUNTIF('Sede Med Ok'!$C:$C,'Subúrbio Med OK'!C241) + COUNTIF('Barra Med OK'!$C:$C,'Subúrbio Med OK'!C241) + COUNTIF('Boca do Rio Med OK'!$C:$C,'Subúrbio Med OK'!C241) + COUNTIF('Brotas Med OK'!$C:$C,'Subúrbio Med OK'!C241) + COUNTIF('Cabula Med OK'!$C:$C,'Subúrbio Med OK'!C241) + COUNTIF('Cajazeiras Med OK'!$C:$C,'Subúrbio Med OK'!C241) + COUNTIF('CH Med OK'!$C:$C,'Subúrbio Med OK'!C241) + COUNTIF('Itapagipe Med OK'!$C:$C,'Subúrbio Med OK'!C241) + COUNTIF('Itapuã Med OK'!$C:$C,'Subúrbio Med OK'!C241) + COUNTIF('Liberdade Med OK'!$C:$C,'Subúrbio Med OK'!C241) + COUNTIF('Pau da Lima Med OK'!$C:$C,'Subúrbio Med OK'!C241) + COUNTIF('SCV Med OK'!$C:$C,'Subúrbio Med OK'!C241) + COUNTIF('DVIS Med OK'!$C:$C,'Subúrbio Med OK'!C241) + COUNTIF('CR Med OK'!$C:$C,'Subúrbio Med OK'!C241) + COUNTIF('CCZ Med OK'!$C:$C,'Subúrbio Med OK'!C241) + COUNTIF('DRCA Med OK'!$C:$C,'Subúrbio Med OK'!C241) + COUNTIF('SAMU Med OK'!$C:$C,'Subúrbio Med OK'!C241) + COUNTIF('ESPS Med OK'!$C:$C,'Subúrbio Med OK'!C241) + COUNTIF('LACEM Med OK'!$C:$C,'Subúrbio Med OK'!C241)</f>
        <v>0</v>
      </c>
    </row>
    <row r="242" spans="1:15" ht="13.5" customHeight="1">
      <c r="A242" s="15" t="s">
        <v>18</v>
      </c>
      <c r="B242" s="48">
        <v>45536</v>
      </c>
      <c r="C242" s="51">
        <v>14172</v>
      </c>
      <c r="D242" s="61">
        <v>45658</v>
      </c>
      <c r="E242" s="61">
        <v>45687</v>
      </c>
      <c r="F242" s="114">
        <f>(E242-D242)+1</f>
        <v>30</v>
      </c>
      <c r="G242" s="47">
        <v>235</v>
      </c>
      <c r="H242" s="51">
        <v>1</v>
      </c>
      <c r="I242" s="40">
        <f>G242/30*H242*F242</f>
        <v>235</v>
      </c>
      <c r="J242" s="67" t="s">
        <v>852</v>
      </c>
      <c r="K242" s="51"/>
      <c r="L242" s="33"/>
      <c r="O242" s="1">
        <f>COUNTIF('Sede Med Ok'!$C:$C,'Subúrbio Med OK'!C242) + COUNTIF('Barra Med OK'!$C:$C,'Subúrbio Med OK'!C242) + COUNTIF('Boca do Rio Med OK'!$C:$C,'Subúrbio Med OK'!C242) + COUNTIF('Brotas Med OK'!$C:$C,'Subúrbio Med OK'!C242) + COUNTIF('Cabula Med OK'!$C:$C,'Subúrbio Med OK'!C242) + COUNTIF('Cajazeiras Med OK'!$C:$C,'Subúrbio Med OK'!C242) + COUNTIF('CH Med OK'!$C:$C,'Subúrbio Med OK'!C242) + COUNTIF('Itapagipe Med OK'!$C:$C,'Subúrbio Med OK'!C242) + COUNTIF('Itapuã Med OK'!$C:$C,'Subúrbio Med OK'!C242) + COUNTIF('Liberdade Med OK'!$C:$C,'Subúrbio Med OK'!C242) + COUNTIF('Pau da Lima Med OK'!$C:$C,'Subúrbio Med OK'!C242) + COUNTIF('SCV Med OK'!$C:$C,'Subúrbio Med OK'!C242) + COUNTIF('DVIS Med OK'!$C:$C,'Subúrbio Med OK'!C242) + COUNTIF('CR Med OK'!$C:$C,'Subúrbio Med OK'!C242) + COUNTIF('CCZ Med OK'!$C:$C,'Subúrbio Med OK'!C242) + COUNTIF('DRCA Med OK'!$C:$C,'Subúrbio Med OK'!C242) + COUNTIF('SAMU Med OK'!$C:$C,'Subúrbio Med OK'!C242) + COUNTIF('ESPS Med OK'!$C:$C,'Subúrbio Med OK'!C242) + COUNTIF('LACEM Med OK'!$C:$C,'Subúrbio Med OK'!C242)</f>
        <v>0</v>
      </c>
    </row>
    <row r="243" spans="1:15" ht="13.5" customHeight="1">
      <c r="A243" s="38"/>
      <c r="B243" s="287"/>
      <c r="C243" s="202"/>
      <c r="D243" s="51"/>
      <c r="E243" s="101"/>
      <c r="F243" s="114"/>
      <c r="G243" s="47"/>
      <c r="H243" s="44"/>
      <c r="I243" s="40">
        <f>G243/30*H243*F243</f>
        <v>0</v>
      </c>
      <c r="J243" s="39"/>
      <c r="K243" s="51"/>
      <c r="L243" s="33"/>
      <c r="O243" s="1">
        <f>COUNTIF('Sede Med Ok'!$C:$C,'Subúrbio Med OK'!C243) + COUNTIF('Barra Med OK'!$C:$C,'Subúrbio Med OK'!C243) + COUNTIF('Boca do Rio Med OK'!$C:$C,'Subúrbio Med OK'!C243) + COUNTIF('Brotas Med OK'!$C:$C,'Subúrbio Med OK'!C243) + COUNTIF('Cabula Med OK'!$C:$C,'Subúrbio Med OK'!C243) + COUNTIF('Cajazeiras Med OK'!$C:$C,'Subúrbio Med OK'!C243) + COUNTIF('CH Med OK'!$C:$C,'Subúrbio Med OK'!C243) + COUNTIF('Itapagipe Med OK'!$C:$C,'Subúrbio Med OK'!C243) + COUNTIF('Itapuã Med OK'!$C:$C,'Subúrbio Med OK'!C243) + COUNTIF('Liberdade Med OK'!$C:$C,'Subúrbio Med OK'!C243) + COUNTIF('Pau da Lima Med OK'!$C:$C,'Subúrbio Med OK'!C243) + COUNTIF('SCV Med OK'!$C:$C,'Subúrbio Med OK'!C243) + COUNTIF('DVIS Med OK'!$C:$C,'Subúrbio Med OK'!C243) + COUNTIF('CR Med OK'!$C:$C,'Subúrbio Med OK'!C243) + COUNTIF('CCZ Med OK'!$C:$C,'Subúrbio Med OK'!C243) + COUNTIF('DRCA Med OK'!$C:$C,'Subúrbio Med OK'!C243) + COUNTIF('SAMU Med OK'!$C:$C,'Subúrbio Med OK'!C243) + COUNTIF('ESPS Med OK'!$C:$C,'Subúrbio Med OK'!C243) + COUNTIF('LACEM Med OK'!$C:$C,'Subúrbio Med OK'!C243)</f>
        <v>0</v>
      </c>
    </row>
    <row r="244" spans="1:15" ht="13.5" customHeight="1">
      <c r="A244" s="38" t="s">
        <v>851</v>
      </c>
      <c r="B244" s="99"/>
      <c r="C244" s="10"/>
      <c r="D244" s="107"/>
      <c r="E244" s="36"/>
      <c r="F244" s="37"/>
      <c r="G244" s="174"/>
      <c r="H244" s="11">
        <f>SUM(H240:H243)</f>
        <v>3</v>
      </c>
      <c r="I244" s="173">
        <f>SUM(I240:I243)</f>
        <v>655</v>
      </c>
      <c r="J244" s="35"/>
      <c r="K244" s="107"/>
      <c r="L244" s="33"/>
      <c r="O244" s="1">
        <f>COUNTIF('Sede Med Ok'!$C:$C,'Subúrbio Med OK'!C244) + COUNTIF('Barra Med OK'!$C:$C,'Subúrbio Med OK'!C244) + COUNTIF('Boca do Rio Med OK'!$C:$C,'Subúrbio Med OK'!C244) + COUNTIF('Brotas Med OK'!$C:$C,'Subúrbio Med OK'!C244) + COUNTIF('Cabula Med OK'!$C:$C,'Subúrbio Med OK'!C244) + COUNTIF('Cajazeiras Med OK'!$C:$C,'Subúrbio Med OK'!C244) + COUNTIF('CH Med OK'!$C:$C,'Subúrbio Med OK'!C244) + COUNTIF('Itapagipe Med OK'!$C:$C,'Subúrbio Med OK'!C244) + COUNTIF('Itapuã Med OK'!$C:$C,'Subúrbio Med OK'!C244) + COUNTIF('Liberdade Med OK'!$C:$C,'Subúrbio Med OK'!C244) + COUNTIF('Pau da Lima Med OK'!$C:$C,'Subúrbio Med OK'!C244) + COUNTIF('SCV Med OK'!$C:$C,'Subúrbio Med OK'!C244) + COUNTIF('DVIS Med OK'!$C:$C,'Subúrbio Med OK'!C244) + COUNTIF('CR Med OK'!$C:$C,'Subúrbio Med OK'!C244) + COUNTIF('CCZ Med OK'!$C:$C,'Subúrbio Med OK'!C244) + COUNTIF('DRCA Med OK'!$C:$C,'Subúrbio Med OK'!C244) + COUNTIF('SAMU Med OK'!$C:$C,'Subúrbio Med OK'!C244) + COUNTIF('ESPS Med OK'!$C:$C,'Subúrbio Med OK'!C244) + COUNTIF('LACEM Med OK'!$C:$C,'Subúrbio Med OK'!C244)</f>
        <v>0</v>
      </c>
    </row>
    <row r="245" spans="1:15" ht="13.5" customHeight="1">
      <c r="A245" s="147"/>
      <c r="B245" s="72"/>
      <c r="C245" s="32"/>
      <c r="D245" s="70"/>
      <c r="E245" s="33"/>
      <c r="F245" s="34"/>
      <c r="G245" s="176"/>
      <c r="H245" s="32"/>
      <c r="I245" s="175"/>
      <c r="J245" s="30"/>
      <c r="K245" s="70"/>
      <c r="L245" s="33"/>
      <c r="O245" s="1">
        <f>COUNTIF('Sede Med Ok'!$C:$C,'Subúrbio Med OK'!C245) + COUNTIF('Barra Med OK'!$C:$C,'Subúrbio Med OK'!C245) + COUNTIF('Boca do Rio Med OK'!$C:$C,'Subúrbio Med OK'!C245) + COUNTIF('Brotas Med OK'!$C:$C,'Subúrbio Med OK'!C245) + COUNTIF('Cabula Med OK'!$C:$C,'Subúrbio Med OK'!C245) + COUNTIF('Cajazeiras Med OK'!$C:$C,'Subúrbio Med OK'!C245) + COUNTIF('CH Med OK'!$C:$C,'Subúrbio Med OK'!C245) + COUNTIF('Itapagipe Med OK'!$C:$C,'Subúrbio Med OK'!C245) + COUNTIF('Itapuã Med OK'!$C:$C,'Subúrbio Med OK'!C245) + COUNTIF('Liberdade Med OK'!$C:$C,'Subúrbio Med OK'!C245) + COUNTIF('Pau da Lima Med OK'!$C:$C,'Subúrbio Med OK'!C245) + COUNTIF('SCV Med OK'!$C:$C,'Subúrbio Med OK'!C245) + COUNTIF('DVIS Med OK'!$C:$C,'Subúrbio Med OK'!C245) + COUNTIF('CR Med OK'!$C:$C,'Subúrbio Med OK'!C245) + COUNTIF('CCZ Med OK'!$C:$C,'Subúrbio Med OK'!C245) + COUNTIF('DRCA Med OK'!$C:$C,'Subúrbio Med OK'!C245) + COUNTIF('SAMU Med OK'!$C:$C,'Subúrbio Med OK'!C245) + COUNTIF('ESPS Med OK'!$C:$C,'Subúrbio Med OK'!C245) + COUNTIF('LACEM Med OK'!$C:$C,'Subúrbio Med OK'!C245)</f>
        <v>0</v>
      </c>
    </row>
    <row r="246" spans="1:15" ht="13.5" customHeight="1">
      <c r="A246" s="15" t="s">
        <v>18</v>
      </c>
      <c r="B246" s="431">
        <v>45673</v>
      </c>
      <c r="C246" s="104">
        <v>15846</v>
      </c>
      <c r="D246" s="431">
        <v>45673</v>
      </c>
      <c r="E246" s="61">
        <v>45687</v>
      </c>
      <c r="F246" s="114">
        <f t="shared" ref="F246:F257" si="30">(E246-D246)+1</f>
        <v>15</v>
      </c>
      <c r="G246" s="47">
        <v>235</v>
      </c>
      <c r="H246" s="51">
        <v>1</v>
      </c>
      <c r="I246" s="40">
        <f t="shared" ref="I246:I258" si="31">G246/30*H246*F246</f>
        <v>117.5</v>
      </c>
      <c r="J246" s="39" t="s">
        <v>215</v>
      </c>
      <c r="K246" s="51">
        <v>74363</v>
      </c>
      <c r="L246" s="33" t="s">
        <v>1063</v>
      </c>
      <c r="O246" s="1">
        <f>COUNTIF('Sede Med Ok'!$C:$C,'Subúrbio Med OK'!C246) + COUNTIF('Barra Med OK'!$C:$C,'Subúrbio Med OK'!C246) + COUNTIF('Boca do Rio Med OK'!$C:$C,'Subúrbio Med OK'!C246) + COUNTIF('Brotas Med OK'!$C:$C,'Subúrbio Med OK'!C246) + COUNTIF('Cabula Med OK'!$C:$C,'Subúrbio Med OK'!C246) + COUNTIF('Cajazeiras Med OK'!$C:$C,'Subúrbio Med OK'!C246) + COUNTIF('CH Med OK'!$C:$C,'Subúrbio Med OK'!C246) + COUNTIF('Itapagipe Med OK'!$C:$C,'Subúrbio Med OK'!C246) + COUNTIF('Itapuã Med OK'!$C:$C,'Subúrbio Med OK'!C246) + COUNTIF('Liberdade Med OK'!$C:$C,'Subúrbio Med OK'!C246) + COUNTIF('Pau da Lima Med OK'!$C:$C,'Subúrbio Med OK'!C246) + COUNTIF('SCV Med OK'!$C:$C,'Subúrbio Med OK'!C246) + COUNTIF('DVIS Med OK'!$C:$C,'Subúrbio Med OK'!C246) + COUNTIF('CR Med OK'!$C:$C,'Subúrbio Med OK'!C246) + COUNTIF('CCZ Med OK'!$C:$C,'Subúrbio Med OK'!C246) + COUNTIF('DRCA Med OK'!$C:$C,'Subúrbio Med OK'!C246) + COUNTIF('SAMU Med OK'!$C:$C,'Subúrbio Med OK'!C246) + COUNTIF('ESPS Med OK'!$C:$C,'Subúrbio Med OK'!C246) + COUNTIF('LACEM Med OK'!$C:$C,'Subúrbio Med OK'!C246)</f>
        <v>0</v>
      </c>
    </row>
    <row r="247" spans="1:15" ht="13.5" customHeight="1">
      <c r="A247" s="15" t="s">
        <v>18</v>
      </c>
      <c r="B247" s="431">
        <v>45684</v>
      </c>
      <c r="C247" s="104">
        <v>17260</v>
      </c>
      <c r="D247" s="431">
        <v>45684</v>
      </c>
      <c r="E247" s="61">
        <v>45687</v>
      </c>
      <c r="F247" s="114">
        <f t="shared" si="30"/>
        <v>4</v>
      </c>
      <c r="G247" s="47">
        <v>235</v>
      </c>
      <c r="H247" s="51">
        <v>1</v>
      </c>
      <c r="I247" s="40">
        <f t="shared" si="31"/>
        <v>31.333333333333332</v>
      </c>
      <c r="J247" s="39" t="s">
        <v>216</v>
      </c>
      <c r="K247" s="51" t="s">
        <v>1188</v>
      </c>
      <c r="L247" s="33" t="s">
        <v>1176</v>
      </c>
      <c r="O247" s="1">
        <f>COUNTIF('Sede Med Ok'!$C:$C,'Subúrbio Med OK'!C247) + COUNTIF('Barra Med OK'!$C:$C,'Subúrbio Med OK'!C247) + COUNTIF('Boca do Rio Med OK'!$C:$C,'Subúrbio Med OK'!C247) + COUNTIF('Brotas Med OK'!$C:$C,'Subúrbio Med OK'!C247) + COUNTIF('Cabula Med OK'!$C:$C,'Subúrbio Med OK'!C247) + COUNTIF('Cajazeiras Med OK'!$C:$C,'Subúrbio Med OK'!C247) + COUNTIF('CH Med OK'!$C:$C,'Subúrbio Med OK'!C247) + COUNTIF('Itapagipe Med OK'!$C:$C,'Subúrbio Med OK'!C247) + COUNTIF('Itapuã Med OK'!$C:$C,'Subúrbio Med OK'!C247) + COUNTIF('Liberdade Med OK'!$C:$C,'Subúrbio Med OK'!C247) + COUNTIF('Pau da Lima Med OK'!$C:$C,'Subúrbio Med OK'!C247) + COUNTIF('SCV Med OK'!$C:$C,'Subúrbio Med OK'!C247) + COUNTIF('DVIS Med OK'!$C:$C,'Subúrbio Med OK'!C247) + COUNTIF('CR Med OK'!$C:$C,'Subúrbio Med OK'!C247) + COUNTIF('CCZ Med OK'!$C:$C,'Subúrbio Med OK'!C247) + COUNTIF('DRCA Med OK'!$C:$C,'Subúrbio Med OK'!C247) + COUNTIF('SAMU Med OK'!$C:$C,'Subúrbio Med OK'!C247) + COUNTIF('ESPS Med OK'!$C:$C,'Subúrbio Med OK'!C247) + COUNTIF('LACEM Med OK'!$C:$C,'Subúrbio Med OK'!C247)</f>
        <v>0</v>
      </c>
    </row>
    <row r="248" spans="1:15" ht="13.5" customHeight="1">
      <c r="A248" s="15" t="s">
        <v>18</v>
      </c>
      <c r="B248" s="431">
        <v>45686</v>
      </c>
      <c r="C248" s="104">
        <v>17450</v>
      </c>
      <c r="D248" s="431">
        <v>45686</v>
      </c>
      <c r="E248" s="61">
        <v>45687</v>
      </c>
      <c r="F248" s="114">
        <f t="shared" si="30"/>
        <v>2</v>
      </c>
      <c r="G248" s="47">
        <v>235</v>
      </c>
      <c r="H248" s="51">
        <v>1</v>
      </c>
      <c r="I248" s="40">
        <f t="shared" si="31"/>
        <v>15.666666666666666</v>
      </c>
      <c r="J248" s="39" t="s">
        <v>210</v>
      </c>
      <c r="K248" s="51">
        <v>75125</v>
      </c>
      <c r="L248" s="33" t="s">
        <v>1063</v>
      </c>
      <c r="O248" s="1">
        <f>COUNTIF('Sede Med Ok'!$C:$C,'Subúrbio Med OK'!C248) + COUNTIF('Barra Med OK'!$C:$C,'Subúrbio Med OK'!C248) + COUNTIF('Boca do Rio Med OK'!$C:$C,'Subúrbio Med OK'!C248) + COUNTIF('Brotas Med OK'!$C:$C,'Subúrbio Med OK'!C248) + COUNTIF('Cabula Med OK'!$C:$C,'Subúrbio Med OK'!C248) + COUNTIF('Cajazeiras Med OK'!$C:$C,'Subúrbio Med OK'!C248) + COUNTIF('CH Med OK'!$C:$C,'Subúrbio Med OK'!C248) + COUNTIF('Itapagipe Med OK'!$C:$C,'Subúrbio Med OK'!C248) + COUNTIF('Itapuã Med OK'!$C:$C,'Subúrbio Med OK'!C248) + COUNTIF('Liberdade Med OK'!$C:$C,'Subúrbio Med OK'!C248) + COUNTIF('Pau da Lima Med OK'!$C:$C,'Subúrbio Med OK'!C248) + COUNTIF('SCV Med OK'!$C:$C,'Subúrbio Med OK'!C248) + COUNTIF('DVIS Med OK'!$C:$C,'Subúrbio Med OK'!C248) + COUNTIF('CR Med OK'!$C:$C,'Subúrbio Med OK'!C248) + COUNTIF('CCZ Med OK'!$C:$C,'Subúrbio Med OK'!C248) + COUNTIF('DRCA Med OK'!$C:$C,'Subúrbio Med OK'!C248) + COUNTIF('SAMU Med OK'!$C:$C,'Subúrbio Med OK'!C248) + COUNTIF('ESPS Med OK'!$C:$C,'Subúrbio Med OK'!C248) + COUNTIF('LACEM Med OK'!$C:$C,'Subúrbio Med OK'!C248)</f>
        <v>0</v>
      </c>
    </row>
    <row r="249" spans="1:15" ht="13.5" customHeight="1">
      <c r="A249" s="15" t="s">
        <v>18</v>
      </c>
      <c r="B249" s="431">
        <v>45686</v>
      </c>
      <c r="C249" s="104">
        <v>15843</v>
      </c>
      <c r="D249" s="431">
        <v>45686</v>
      </c>
      <c r="E249" s="61">
        <v>45687</v>
      </c>
      <c r="F249" s="114">
        <f t="shared" si="30"/>
        <v>2</v>
      </c>
      <c r="G249" s="47">
        <v>235</v>
      </c>
      <c r="H249" s="51">
        <v>1</v>
      </c>
      <c r="I249" s="40">
        <f t="shared" si="31"/>
        <v>15.666666666666666</v>
      </c>
      <c r="J249" s="39" t="s">
        <v>194</v>
      </c>
      <c r="K249" s="51">
        <v>75125</v>
      </c>
      <c r="L249" s="33" t="s">
        <v>1063</v>
      </c>
      <c r="O249" s="1">
        <f>COUNTIF('Sede Med Ok'!$C:$C,'Subúrbio Med OK'!C249) + COUNTIF('Barra Med OK'!$C:$C,'Subúrbio Med OK'!C249) + COUNTIF('Boca do Rio Med OK'!$C:$C,'Subúrbio Med OK'!C249) + COUNTIF('Brotas Med OK'!$C:$C,'Subúrbio Med OK'!C249) + COUNTIF('Cabula Med OK'!$C:$C,'Subúrbio Med OK'!C249) + COUNTIF('Cajazeiras Med OK'!$C:$C,'Subúrbio Med OK'!C249) + COUNTIF('CH Med OK'!$C:$C,'Subúrbio Med OK'!C249) + COUNTIF('Itapagipe Med OK'!$C:$C,'Subúrbio Med OK'!C249) + COUNTIF('Itapuã Med OK'!$C:$C,'Subúrbio Med OK'!C249) + COUNTIF('Liberdade Med OK'!$C:$C,'Subúrbio Med OK'!C249) + COUNTIF('Pau da Lima Med OK'!$C:$C,'Subúrbio Med OK'!C249) + COUNTIF('SCV Med OK'!$C:$C,'Subúrbio Med OK'!C249) + COUNTIF('DVIS Med OK'!$C:$C,'Subúrbio Med OK'!C249) + COUNTIF('CR Med OK'!$C:$C,'Subúrbio Med OK'!C249) + COUNTIF('CCZ Med OK'!$C:$C,'Subúrbio Med OK'!C249) + COUNTIF('DRCA Med OK'!$C:$C,'Subúrbio Med OK'!C249) + COUNTIF('SAMU Med OK'!$C:$C,'Subúrbio Med OK'!C249) + COUNTIF('ESPS Med OK'!$C:$C,'Subúrbio Med OK'!C249) + COUNTIF('LACEM Med OK'!$C:$C,'Subúrbio Med OK'!C249)</f>
        <v>0</v>
      </c>
    </row>
    <row r="250" spans="1:15" ht="13.5" customHeight="1">
      <c r="A250" s="15" t="s">
        <v>18</v>
      </c>
      <c r="B250" s="48">
        <v>45536</v>
      </c>
      <c r="C250" s="51">
        <v>15480</v>
      </c>
      <c r="D250" s="61">
        <v>45658</v>
      </c>
      <c r="E250" s="61">
        <v>45687</v>
      </c>
      <c r="F250" s="114">
        <f t="shared" si="30"/>
        <v>30</v>
      </c>
      <c r="G250" s="47">
        <v>235</v>
      </c>
      <c r="H250" s="51">
        <v>1</v>
      </c>
      <c r="I250" s="40">
        <f t="shared" si="31"/>
        <v>235</v>
      </c>
      <c r="J250" s="39" t="s">
        <v>220</v>
      </c>
      <c r="K250" s="51">
        <v>66413</v>
      </c>
      <c r="L250" s="33" t="s">
        <v>1063</v>
      </c>
      <c r="O250" s="1">
        <f>COUNTIF('Sede Med Ok'!$C:$C,'Subúrbio Med OK'!C250) + COUNTIF('Barra Med OK'!$C:$C,'Subúrbio Med OK'!C250) + COUNTIF('Boca do Rio Med OK'!$C:$C,'Subúrbio Med OK'!C250) + COUNTIF('Brotas Med OK'!$C:$C,'Subúrbio Med OK'!C250) + COUNTIF('Cabula Med OK'!$C:$C,'Subúrbio Med OK'!C250) + COUNTIF('Cajazeiras Med OK'!$C:$C,'Subúrbio Med OK'!C250) + COUNTIF('CH Med OK'!$C:$C,'Subúrbio Med OK'!C250) + COUNTIF('Itapagipe Med OK'!$C:$C,'Subúrbio Med OK'!C250) + COUNTIF('Itapuã Med OK'!$C:$C,'Subúrbio Med OK'!C250) + COUNTIF('Liberdade Med OK'!$C:$C,'Subúrbio Med OK'!C250) + COUNTIF('Pau da Lima Med OK'!$C:$C,'Subúrbio Med OK'!C250) + COUNTIF('SCV Med OK'!$C:$C,'Subúrbio Med OK'!C250) + COUNTIF('DVIS Med OK'!$C:$C,'Subúrbio Med OK'!C250) + COUNTIF('CR Med OK'!$C:$C,'Subúrbio Med OK'!C250) + COUNTIF('CCZ Med OK'!$C:$C,'Subúrbio Med OK'!C250) + COUNTIF('DRCA Med OK'!$C:$C,'Subúrbio Med OK'!C250) + COUNTIF('SAMU Med OK'!$C:$C,'Subúrbio Med OK'!C250) + COUNTIF('ESPS Med OK'!$C:$C,'Subúrbio Med OK'!C250) + COUNTIF('LACEM Med OK'!$C:$C,'Subúrbio Med OK'!C250)</f>
        <v>0</v>
      </c>
    </row>
    <row r="251" spans="1:15" ht="13.5" customHeight="1">
      <c r="A251" s="15" t="s">
        <v>18</v>
      </c>
      <c r="B251" s="48">
        <v>45536</v>
      </c>
      <c r="C251" s="51">
        <v>15481</v>
      </c>
      <c r="D251" s="61">
        <v>45658</v>
      </c>
      <c r="E251" s="61">
        <v>45687</v>
      </c>
      <c r="F251" s="114">
        <f t="shared" si="30"/>
        <v>30</v>
      </c>
      <c r="G251" s="47">
        <v>235</v>
      </c>
      <c r="H251" s="51">
        <v>1</v>
      </c>
      <c r="I251" s="40">
        <f t="shared" si="31"/>
        <v>235</v>
      </c>
      <c r="J251" s="39" t="s">
        <v>217</v>
      </c>
      <c r="K251" s="51">
        <v>66413</v>
      </c>
      <c r="L251" s="33" t="s">
        <v>1063</v>
      </c>
      <c r="O251" s="1">
        <f>COUNTIF('Sede Med Ok'!$C:$C,'Subúrbio Med OK'!C251) + COUNTIF('Barra Med OK'!$C:$C,'Subúrbio Med OK'!C251) + COUNTIF('Boca do Rio Med OK'!$C:$C,'Subúrbio Med OK'!C251) + COUNTIF('Brotas Med OK'!$C:$C,'Subúrbio Med OK'!C251) + COUNTIF('Cabula Med OK'!$C:$C,'Subúrbio Med OK'!C251) + COUNTIF('Cajazeiras Med OK'!$C:$C,'Subúrbio Med OK'!C251) + COUNTIF('CH Med OK'!$C:$C,'Subúrbio Med OK'!C251) + COUNTIF('Itapagipe Med OK'!$C:$C,'Subúrbio Med OK'!C251) + COUNTIF('Itapuã Med OK'!$C:$C,'Subúrbio Med OK'!C251) + COUNTIF('Liberdade Med OK'!$C:$C,'Subúrbio Med OK'!C251) + COUNTIF('Pau da Lima Med OK'!$C:$C,'Subúrbio Med OK'!C251) + COUNTIF('SCV Med OK'!$C:$C,'Subúrbio Med OK'!C251) + COUNTIF('DVIS Med OK'!$C:$C,'Subúrbio Med OK'!C251) + COUNTIF('CR Med OK'!$C:$C,'Subúrbio Med OK'!C251) + COUNTIF('CCZ Med OK'!$C:$C,'Subúrbio Med OK'!C251) + COUNTIF('DRCA Med OK'!$C:$C,'Subúrbio Med OK'!C251) + COUNTIF('SAMU Med OK'!$C:$C,'Subúrbio Med OK'!C251) + COUNTIF('ESPS Med OK'!$C:$C,'Subúrbio Med OK'!C251) + COUNTIF('LACEM Med OK'!$C:$C,'Subúrbio Med OK'!C251)</f>
        <v>0</v>
      </c>
    </row>
    <row r="252" spans="1:15" ht="13.5" customHeight="1">
      <c r="A252" s="15" t="s">
        <v>18</v>
      </c>
      <c r="B252" s="48">
        <v>45536</v>
      </c>
      <c r="C252" s="51">
        <v>15102</v>
      </c>
      <c r="D252" s="61">
        <v>45658</v>
      </c>
      <c r="E252" s="61">
        <v>45687</v>
      </c>
      <c r="F252" s="114">
        <f t="shared" si="30"/>
        <v>30</v>
      </c>
      <c r="G252" s="47">
        <v>235</v>
      </c>
      <c r="H252" s="51">
        <v>1</v>
      </c>
      <c r="I252" s="40">
        <f t="shared" si="31"/>
        <v>235</v>
      </c>
      <c r="J252" s="67" t="s">
        <v>273</v>
      </c>
      <c r="K252" s="51">
        <v>67174</v>
      </c>
      <c r="L252" s="33" t="s">
        <v>1063</v>
      </c>
      <c r="O252" s="1">
        <f>COUNTIF('Sede Med Ok'!$C:$C,'Subúrbio Med OK'!C252) + COUNTIF('Barra Med OK'!$C:$C,'Subúrbio Med OK'!C252) + COUNTIF('Boca do Rio Med OK'!$C:$C,'Subúrbio Med OK'!C252) + COUNTIF('Brotas Med OK'!$C:$C,'Subúrbio Med OK'!C252) + COUNTIF('Cabula Med OK'!$C:$C,'Subúrbio Med OK'!C252) + COUNTIF('Cajazeiras Med OK'!$C:$C,'Subúrbio Med OK'!C252) + COUNTIF('CH Med OK'!$C:$C,'Subúrbio Med OK'!C252) + COUNTIF('Itapagipe Med OK'!$C:$C,'Subúrbio Med OK'!C252) + COUNTIF('Itapuã Med OK'!$C:$C,'Subúrbio Med OK'!C252) + COUNTIF('Liberdade Med OK'!$C:$C,'Subúrbio Med OK'!C252) + COUNTIF('Pau da Lima Med OK'!$C:$C,'Subúrbio Med OK'!C252) + COUNTIF('SCV Med OK'!$C:$C,'Subúrbio Med OK'!C252) + COUNTIF('DVIS Med OK'!$C:$C,'Subúrbio Med OK'!C252) + COUNTIF('CR Med OK'!$C:$C,'Subúrbio Med OK'!C252) + COUNTIF('CCZ Med OK'!$C:$C,'Subúrbio Med OK'!C252) + COUNTIF('DRCA Med OK'!$C:$C,'Subúrbio Med OK'!C252) + COUNTIF('SAMU Med OK'!$C:$C,'Subúrbio Med OK'!C252) + COUNTIF('ESPS Med OK'!$C:$C,'Subúrbio Med OK'!C252) + COUNTIF('LACEM Med OK'!$C:$C,'Subúrbio Med OK'!C252)</f>
        <v>0</v>
      </c>
    </row>
    <row r="253" spans="1:15" ht="13.5" customHeight="1">
      <c r="A253" s="15" t="s">
        <v>18</v>
      </c>
      <c r="B253" s="48">
        <v>45536</v>
      </c>
      <c r="C253" s="51">
        <v>15029</v>
      </c>
      <c r="D253" s="61">
        <v>45658</v>
      </c>
      <c r="E253" s="61">
        <v>45687</v>
      </c>
      <c r="F253" s="114">
        <f t="shared" si="30"/>
        <v>30</v>
      </c>
      <c r="G253" s="47">
        <v>235</v>
      </c>
      <c r="H253" s="51">
        <v>1</v>
      </c>
      <c r="I253" s="40">
        <f t="shared" si="31"/>
        <v>235</v>
      </c>
      <c r="J253" s="67" t="s">
        <v>188</v>
      </c>
      <c r="K253" s="51">
        <v>67174</v>
      </c>
      <c r="L253" s="33" t="s">
        <v>1063</v>
      </c>
      <c r="O253" s="1">
        <f>COUNTIF('Sede Med Ok'!$C:$C,'Subúrbio Med OK'!C253) + COUNTIF('Barra Med OK'!$C:$C,'Subúrbio Med OK'!C253) + COUNTIF('Boca do Rio Med OK'!$C:$C,'Subúrbio Med OK'!C253) + COUNTIF('Brotas Med OK'!$C:$C,'Subúrbio Med OK'!C253) + COUNTIF('Cabula Med OK'!$C:$C,'Subúrbio Med OK'!C253) + COUNTIF('Cajazeiras Med OK'!$C:$C,'Subúrbio Med OK'!C253) + COUNTIF('CH Med OK'!$C:$C,'Subúrbio Med OK'!C253) + COUNTIF('Itapagipe Med OK'!$C:$C,'Subúrbio Med OK'!C253) + COUNTIF('Itapuã Med OK'!$C:$C,'Subúrbio Med OK'!C253) + COUNTIF('Liberdade Med OK'!$C:$C,'Subúrbio Med OK'!C253) + COUNTIF('Pau da Lima Med OK'!$C:$C,'Subúrbio Med OK'!C253) + COUNTIF('SCV Med OK'!$C:$C,'Subúrbio Med OK'!C253) + COUNTIF('DVIS Med OK'!$C:$C,'Subúrbio Med OK'!C253) + COUNTIF('CR Med OK'!$C:$C,'Subúrbio Med OK'!C253) + COUNTIF('CCZ Med OK'!$C:$C,'Subúrbio Med OK'!C253) + COUNTIF('DRCA Med OK'!$C:$C,'Subúrbio Med OK'!C253) + COUNTIF('SAMU Med OK'!$C:$C,'Subúrbio Med OK'!C253) + COUNTIF('ESPS Med OK'!$C:$C,'Subúrbio Med OK'!C253) + COUNTIF('LACEM Med OK'!$C:$C,'Subúrbio Med OK'!C253)</f>
        <v>0</v>
      </c>
    </row>
    <row r="254" spans="1:15" ht="13.5" customHeight="1">
      <c r="A254" s="15" t="s">
        <v>18</v>
      </c>
      <c r="B254" s="48">
        <v>45536</v>
      </c>
      <c r="C254" s="51">
        <v>14206</v>
      </c>
      <c r="D254" s="61">
        <v>45658</v>
      </c>
      <c r="E254" s="61">
        <v>45687</v>
      </c>
      <c r="F254" s="114">
        <f t="shared" si="30"/>
        <v>30</v>
      </c>
      <c r="G254" s="47">
        <v>235</v>
      </c>
      <c r="H254" s="51">
        <v>1</v>
      </c>
      <c r="I254" s="40">
        <f t="shared" si="31"/>
        <v>235</v>
      </c>
      <c r="J254" s="67" t="s">
        <v>187</v>
      </c>
      <c r="K254" s="51">
        <v>67174</v>
      </c>
      <c r="L254" s="33" t="s">
        <v>1063</v>
      </c>
      <c r="O254" s="1">
        <f>COUNTIF('Sede Med Ok'!$C:$C,'Subúrbio Med OK'!C254) + COUNTIF('Barra Med OK'!$C:$C,'Subúrbio Med OK'!C254) + COUNTIF('Boca do Rio Med OK'!$C:$C,'Subúrbio Med OK'!C254) + COUNTIF('Brotas Med OK'!$C:$C,'Subúrbio Med OK'!C254) + COUNTIF('Cabula Med OK'!$C:$C,'Subúrbio Med OK'!C254) + COUNTIF('Cajazeiras Med OK'!$C:$C,'Subúrbio Med OK'!C254) + COUNTIF('CH Med OK'!$C:$C,'Subúrbio Med OK'!C254) + COUNTIF('Itapagipe Med OK'!$C:$C,'Subúrbio Med OK'!C254) + COUNTIF('Itapuã Med OK'!$C:$C,'Subúrbio Med OK'!C254) + COUNTIF('Liberdade Med OK'!$C:$C,'Subúrbio Med OK'!C254) + COUNTIF('Pau da Lima Med OK'!$C:$C,'Subúrbio Med OK'!C254) + COUNTIF('SCV Med OK'!$C:$C,'Subúrbio Med OK'!C254) + COUNTIF('DVIS Med OK'!$C:$C,'Subúrbio Med OK'!C254) + COUNTIF('CR Med OK'!$C:$C,'Subúrbio Med OK'!C254) + COUNTIF('CCZ Med OK'!$C:$C,'Subúrbio Med OK'!C254) + COUNTIF('DRCA Med OK'!$C:$C,'Subúrbio Med OK'!C254) + COUNTIF('SAMU Med OK'!$C:$C,'Subúrbio Med OK'!C254) + COUNTIF('ESPS Med OK'!$C:$C,'Subúrbio Med OK'!C254) + COUNTIF('LACEM Med OK'!$C:$C,'Subúrbio Med OK'!C254)</f>
        <v>0</v>
      </c>
    </row>
    <row r="255" spans="1:15" ht="13.5" customHeight="1">
      <c r="A255" s="15" t="s">
        <v>18</v>
      </c>
      <c r="B255" s="48">
        <v>45536</v>
      </c>
      <c r="C255" s="51">
        <v>15111</v>
      </c>
      <c r="D255" s="61">
        <v>45658</v>
      </c>
      <c r="E255" s="61">
        <v>45687</v>
      </c>
      <c r="F255" s="114">
        <f t="shared" si="30"/>
        <v>30</v>
      </c>
      <c r="G255" s="47">
        <v>235</v>
      </c>
      <c r="H255" s="51">
        <v>1</v>
      </c>
      <c r="I255" s="40">
        <f t="shared" si="31"/>
        <v>235</v>
      </c>
      <c r="J255" s="67" t="s">
        <v>182</v>
      </c>
      <c r="K255" s="51">
        <v>67174</v>
      </c>
      <c r="L255" s="33" t="s">
        <v>1063</v>
      </c>
      <c r="O255" s="1">
        <f>COUNTIF('Sede Med Ok'!$C:$C,'Subúrbio Med OK'!C255) + COUNTIF('Barra Med OK'!$C:$C,'Subúrbio Med OK'!C255) + COUNTIF('Boca do Rio Med OK'!$C:$C,'Subúrbio Med OK'!C255) + COUNTIF('Brotas Med OK'!$C:$C,'Subúrbio Med OK'!C255) + COUNTIF('Cabula Med OK'!$C:$C,'Subúrbio Med OK'!C255) + COUNTIF('Cajazeiras Med OK'!$C:$C,'Subúrbio Med OK'!C255) + COUNTIF('CH Med OK'!$C:$C,'Subúrbio Med OK'!C255) + COUNTIF('Itapagipe Med OK'!$C:$C,'Subúrbio Med OK'!C255) + COUNTIF('Itapuã Med OK'!$C:$C,'Subúrbio Med OK'!C255) + COUNTIF('Liberdade Med OK'!$C:$C,'Subúrbio Med OK'!C255) + COUNTIF('Pau da Lima Med OK'!$C:$C,'Subúrbio Med OK'!C255) + COUNTIF('SCV Med OK'!$C:$C,'Subúrbio Med OK'!C255) + COUNTIF('DVIS Med OK'!$C:$C,'Subúrbio Med OK'!C255) + COUNTIF('CR Med OK'!$C:$C,'Subúrbio Med OK'!C255) + COUNTIF('CCZ Med OK'!$C:$C,'Subúrbio Med OK'!C255) + COUNTIF('DRCA Med OK'!$C:$C,'Subúrbio Med OK'!C255) + COUNTIF('SAMU Med OK'!$C:$C,'Subúrbio Med OK'!C255) + COUNTIF('ESPS Med OK'!$C:$C,'Subúrbio Med OK'!C255) + COUNTIF('LACEM Med OK'!$C:$C,'Subúrbio Med OK'!C255)</f>
        <v>0</v>
      </c>
    </row>
    <row r="256" spans="1:15" ht="13.5" customHeight="1">
      <c r="A256" s="15" t="s">
        <v>18</v>
      </c>
      <c r="B256" s="48">
        <v>45536</v>
      </c>
      <c r="C256" s="51">
        <v>556</v>
      </c>
      <c r="D256" s="61">
        <v>45658</v>
      </c>
      <c r="E256" s="61">
        <v>45687</v>
      </c>
      <c r="F256" s="114">
        <f t="shared" si="30"/>
        <v>30</v>
      </c>
      <c r="G256" s="47">
        <v>235</v>
      </c>
      <c r="H256" s="51">
        <v>1</v>
      </c>
      <c r="I256" s="40">
        <f t="shared" si="31"/>
        <v>235</v>
      </c>
      <c r="J256" s="67" t="s">
        <v>850</v>
      </c>
      <c r="K256" s="51">
        <v>67174</v>
      </c>
      <c r="L256" s="33" t="s">
        <v>1063</v>
      </c>
      <c r="O256" s="1">
        <f>COUNTIF('Sede Med Ok'!$C:$C,'Subúrbio Med OK'!C256) + COUNTIF('Barra Med OK'!$C:$C,'Subúrbio Med OK'!C256) + COUNTIF('Boca do Rio Med OK'!$C:$C,'Subúrbio Med OK'!C256) + COUNTIF('Brotas Med OK'!$C:$C,'Subúrbio Med OK'!C256) + COUNTIF('Cabula Med OK'!$C:$C,'Subúrbio Med OK'!C256) + COUNTIF('Cajazeiras Med OK'!$C:$C,'Subúrbio Med OK'!C256) + COUNTIF('CH Med OK'!$C:$C,'Subúrbio Med OK'!C256) + COUNTIF('Itapagipe Med OK'!$C:$C,'Subúrbio Med OK'!C256) + COUNTIF('Itapuã Med OK'!$C:$C,'Subúrbio Med OK'!C256) + COUNTIF('Liberdade Med OK'!$C:$C,'Subúrbio Med OK'!C256) + COUNTIF('Pau da Lima Med OK'!$C:$C,'Subúrbio Med OK'!C256) + COUNTIF('SCV Med OK'!$C:$C,'Subúrbio Med OK'!C256) + COUNTIF('DVIS Med OK'!$C:$C,'Subúrbio Med OK'!C256) + COUNTIF('CR Med OK'!$C:$C,'Subúrbio Med OK'!C256) + COUNTIF('CCZ Med OK'!$C:$C,'Subúrbio Med OK'!C256) + COUNTIF('DRCA Med OK'!$C:$C,'Subúrbio Med OK'!C256) + COUNTIF('SAMU Med OK'!$C:$C,'Subúrbio Med OK'!C256) + COUNTIF('ESPS Med OK'!$C:$C,'Subúrbio Med OK'!C256) + COUNTIF('LACEM Med OK'!$C:$C,'Subúrbio Med OK'!C256)</f>
        <v>0</v>
      </c>
    </row>
    <row r="257" spans="1:15" ht="13.5" customHeight="1">
      <c r="A257" s="15" t="s">
        <v>18</v>
      </c>
      <c r="B257" s="48">
        <v>45536</v>
      </c>
      <c r="C257" s="51">
        <v>11635</v>
      </c>
      <c r="D257" s="61">
        <v>45658</v>
      </c>
      <c r="E257" s="61">
        <v>45687</v>
      </c>
      <c r="F257" s="114">
        <f t="shared" si="30"/>
        <v>30</v>
      </c>
      <c r="G257" s="47">
        <v>235</v>
      </c>
      <c r="H257" s="51">
        <v>1</v>
      </c>
      <c r="I257" s="40">
        <f t="shared" si="31"/>
        <v>235</v>
      </c>
      <c r="J257" s="67" t="s">
        <v>189</v>
      </c>
      <c r="K257" s="51"/>
      <c r="L257" s="33"/>
      <c r="O257" s="1">
        <f>COUNTIF('Sede Med Ok'!$C:$C,'Subúrbio Med OK'!C257) + COUNTIF('Barra Med OK'!$C:$C,'Subúrbio Med OK'!C257) + COUNTIF('Boca do Rio Med OK'!$C:$C,'Subúrbio Med OK'!C257) + COUNTIF('Brotas Med OK'!$C:$C,'Subúrbio Med OK'!C257) + COUNTIF('Cabula Med OK'!$C:$C,'Subúrbio Med OK'!C257) + COUNTIF('Cajazeiras Med OK'!$C:$C,'Subúrbio Med OK'!C257) + COUNTIF('CH Med OK'!$C:$C,'Subúrbio Med OK'!C257) + COUNTIF('Itapagipe Med OK'!$C:$C,'Subúrbio Med OK'!C257) + COUNTIF('Itapuã Med OK'!$C:$C,'Subúrbio Med OK'!C257) + COUNTIF('Liberdade Med OK'!$C:$C,'Subúrbio Med OK'!C257) + COUNTIF('Pau da Lima Med OK'!$C:$C,'Subúrbio Med OK'!C257) + COUNTIF('SCV Med OK'!$C:$C,'Subúrbio Med OK'!C257) + COUNTIF('DVIS Med OK'!$C:$C,'Subúrbio Med OK'!C257) + COUNTIF('CR Med OK'!$C:$C,'Subúrbio Med OK'!C257) + COUNTIF('CCZ Med OK'!$C:$C,'Subúrbio Med OK'!C257) + COUNTIF('DRCA Med OK'!$C:$C,'Subúrbio Med OK'!C257) + COUNTIF('SAMU Med OK'!$C:$C,'Subúrbio Med OK'!C257) + COUNTIF('ESPS Med OK'!$C:$C,'Subúrbio Med OK'!C257) + COUNTIF('LACEM Med OK'!$C:$C,'Subúrbio Med OK'!C257)</f>
        <v>0</v>
      </c>
    </row>
    <row r="258" spans="1:15" ht="13.5" customHeight="1">
      <c r="A258" s="38"/>
      <c r="B258" s="44"/>
      <c r="C258" s="202"/>
      <c r="D258" s="51"/>
      <c r="E258" s="101"/>
      <c r="F258" s="114"/>
      <c r="G258" s="47"/>
      <c r="H258" s="44"/>
      <c r="I258" s="40">
        <f t="shared" si="31"/>
        <v>0</v>
      </c>
      <c r="J258" s="39"/>
      <c r="K258" s="51"/>
      <c r="L258" s="33"/>
      <c r="O258" s="1">
        <f>COUNTIF('Sede Med Ok'!$C:$C,'Subúrbio Med OK'!C258) + COUNTIF('Barra Med OK'!$C:$C,'Subúrbio Med OK'!C258) + COUNTIF('Boca do Rio Med OK'!$C:$C,'Subúrbio Med OK'!C258) + COUNTIF('Brotas Med OK'!$C:$C,'Subúrbio Med OK'!C258) + COUNTIF('Cabula Med OK'!$C:$C,'Subúrbio Med OK'!C258) + COUNTIF('Cajazeiras Med OK'!$C:$C,'Subúrbio Med OK'!C258) + COUNTIF('CH Med OK'!$C:$C,'Subúrbio Med OK'!C258) + COUNTIF('Itapagipe Med OK'!$C:$C,'Subúrbio Med OK'!C258) + COUNTIF('Itapuã Med OK'!$C:$C,'Subúrbio Med OK'!C258) + COUNTIF('Liberdade Med OK'!$C:$C,'Subúrbio Med OK'!C258) + COUNTIF('Pau da Lima Med OK'!$C:$C,'Subúrbio Med OK'!C258) + COUNTIF('SCV Med OK'!$C:$C,'Subúrbio Med OK'!C258) + COUNTIF('DVIS Med OK'!$C:$C,'Subúrbio Med OK'!C258) + COUNTIF('CR Med OK'!$C:$C,'Subúrbio Med OK'!C258) + COUNTIF('CCZ Med OK'!$C:$C,'Subúrbio Med OK'!C258) + COUNTIF('DRCA Med OK'!$C:$C,'Subúrbio Med OK'!C258) + COUNTIF('SAMU Med OK'!$C:$C,'Subúrbio Med OK'!C258) + COUNTIF('ESPS Med OK'!$C:$C,'Subúrbio Med OK'!C258) + COUNTIF('LACEM Med OK'!$C:$C,'Subúrbio Med OK'!C258)</f>
        <v>0</v>
      </c>
    </row>
    <row r="259" spans="1:15" ht="13.5" customHeight="1">
      <c r="A259" s="38" t="s">
        <v>849</v>
      </c>
      <c r="B259" s="10"/>
      <c r="C259" s="10"/>
      <c r="D259" s="107"/>
      <c r="E259" s="36"/>
      <c r="F259" s="37"/>
      <c r="G259" s="174"/>
      <c r="H259" s="11">
        <f>SUM(H246:H258)</f>
        <v>12</v>
      </c>
      <c r="I259" s="173">
        <f>SUM(I246:I258)</f>
        <v>2060.1666666666665</v>
      </c>
      <c r="J259" s="35"/>
      <c r="K259" s="107"/>
      <c r="L259" s="33"/>
      <c r="O259" s="1">
        <f>COUNTIF('Sede Med Ok'!$C:$C,'Subúrbio Med OK'!C259) + COUNTIF('Barra Med OK'!$C:$C,'Subúrbio Med OK'!C259) + COUNTIF('Boca do Rio Med OK'!$C:$C,'Subúrbio Med OK'!C259) + COUNTIF('Brotas Med OK'!$C:$C,'Subúrbio Med OK'!C259) + COUNTIF('Cabula Med OK'!$C:$C,'Subúrbio Med OK'!C259) + COUNTIF('Cajazeiras Med OK'!$C:$C,'Subúrbio Med OK'!C259) + COUNTIF('CH Med OK'!$C:$C,'Subúrbio Med OK'!C259) + COUNTIF('Itapagipe Med OK'!$C:$C,'Subúrbio Med OK'!C259) + COUNTIF('Itapuã Med OK'!$C:$C,'Subúrbio Med OK'!C259) + COUNTIF('Liberdade Med OK'!$C:$C,'Subúrbio Med OK'!C259) + COUNTIF('Pau da Lima Med OK'!$C:$C,'Subúrbio Med OK'!C259) + COUNTIF('SCV Med OK'!$C:$C,'Subúrbio Med OK'!C259) + COUNTIF('DVIS Med OK'!$C:$C,'Subúrbio Med OK'!C259) + COUNTIF('CR Med OK'!$C:$C,'Subúrbio Med OK'!C259) + COUNTIF('CCZ Med OK'!$C:$C,'Subúrbio Med OK'!C259) + COUNTIF('DRCA Med OK'!$C:$C,'Subúrbio Med OK'!C259) + COUNTIF('SAMU Med OK'!$C:$C,'Subúrbio Med OK'!C259) + COUNTIF('ESPS Med OK'!$C:$C,'Subúrbio Med OK'!C259) + COUNTIF('LACEM Med OK'!$C:$C,'Subúrbio Med OK'!C259)</f>
        <v>0</v>
      </c>
    </row>
    <row r="260" spans="1:15" ht="13.5" customHeight="1">
      <c r="A260" s="147"/>
      <c r="B260" s="32"/>
      <c r="C260" s="32"/>
      <c r="D260" s="70"/>
      <c r="E260" s="33"/>
      <c r="F260" s="34"/>
      <c r="G260" s="176"/>
      <c r="H260" s="32"/>
      <c r="I260" s="175"/>
      <c r="J260" s="30"/>
      <c r="K260" s="70"/>
      <c r="L260" s="33"/>
      <c r="O260" s="1">
        <f>COUNTIF('Sede Med Ok'!$C:$C,'Subúrbio Med OK'!C260) + COUNTIF('Barra Med OK'!$C:$C,'Subúrbio Med OK'!C260) + COUNTIF('Boca do Rio Med OK'!$C:$C,'Subúrbio Med OK'!C260) + COUNTIF('Brotas Med OK'!$C:$C,'Subúrbio Med OK'!C260) + COUNTIF('Cabula Med OK'!$C:$C,'Subúrbio Med OK'!C260) + COUNTIF('Cajazeiras Med OK'!$C:$C,'Subúrbio Med OK'!C260) + COUNTIF('CH Med OK'!$C:$C,'Subúrbio Med OK'!C260) + COUNTIF('Itapagipe Med OK'!$C:$C,'Subúrbio Med OK'!C260) + COUNTIF('Itapuã Med OK'!$C:$C,'Subúrbio Med OK'!C260) + COUNTIF('Liberdade Med OK'!$C:$C,'Subúrbio Med OK'!C260) + COUNTIF('Pau da Lima Med OK'!$C:$C,'Subúrbio Med OK'!C260) + COUNTIF('SCV Med OK'!$C:$C,'Subúrbio Med OK'!C260) + COUNTIF('DVIS Med OK'!$C:$C,'Subúrbio Med OK'!C260) + COUNTIF('CR Med OK'!$C:$C,'Subúrbio Med OK'!C260) + COUNTIF('CCZ Med OK'!$C:$C,'Subúrbio Med OK'!C260) + COUNTIF('DRCA Med OK'!$C:$C,'Subúrbio Med OK'!C260) + COUNTIF('SAMU Med OK'!$C:$C,'Subúrbio Med OK'!C260) + COUNTIF('ESPS Med OK'!$C:$C,'Subúrbio Med OK'!C260) + COUNTIF('LACEM Med OK'!$C:$C,'Subúrbio Med OK'!C260)</f>
        <v>0</v>
      </c>
    </row>
    <row r="261" spans="1:15" ht="13.5" customHeight="1">
      <c r="A261" s="15" t="s">
        <v>18</v>
      </c>
      <c r="B261" s="48">
        <v>45536</v>
      </c>
      <c r="C261" s="51">
        <v>77</v>
      </c>
      <c r="D261" s="61">
        <v>45658</v>
      </c>
      <c r="E261" s="61">
        <v>45687</v>
      </c>
      <c r="F261" s="114">
        <f t="shared" ref="F261:F269" si="32">(E261-D261)+1</f>
        <v>30</v>
      </c>
      <c r="G261" s="47">
        <v>235</v>
      </c>
      <c r="H261" s="51">
        <v>1</v>
      </c>
      <c r="I261" s="40">
        <f t="shared" ref="I261:I270" si="33">G261/30*H261*F261</f>
        <v>235</v>
      </c>
      <c r="J261" s="39" t="s">
        <v>112</v>
      </c>
      <c r="K261" s="51"/>
      <c r="L261" s="33"/>
      <c r="O261" s="1">
        <f>COUNTIF('Sede Med Ok'!$C:$C,'Subúrbio Med OK'!C261) + COUNTIF('Barra Med OK'!$C:$C,'Subúrbio Med OK'!C261) + COUNTIF('Boca do Rio Med OK'!$C:$C,'Subúrbio Med OK'!C261) + COUNTIF('Brotas Med OK'!$C:$C,'Subúrbio Med OK'!C261) + COUNTIF('Cabula Med OK'!$C:$C,'Subúrbio Med OK'!C261) + COUNTIF('Cajazeiras Med OK'!$C:$C,'Subúrbio Med OK'!C261) + COUNTIF('CH Med OK'!$C:$C,'Subúrbio Med OK'!C261) + COUNTIF('Itapagipe Med OK'!$C:$C,'Subúrbio Med OK'!C261) + COUNTIF('Itapuã Med OK'!$C:$C,'Subúrbio Med OK'!C261) + COUNTIF('Liberdade Med OK'!$C:$C,'Subúrbio Med OK'!C261) + COUNTIF('Pau da Lima Med OK'!$C:$C,'Subúrbio Med OK'!C261) + COUNTIF('SCV Med OK'!$C:$C,'Subúrbio Med OK'!C261) + COUNTIF('DVIS Med OK'!$C:$C,'Subúrbio Med OK'!C261) + COUNTIF('CR Med OK'!$C:$C,'Subúrbio Med OK'!C261) + COUNTIF('CCZ Med OK'!$C:$C,'Subúrbio Med OK'!C261) + COUNTIF('DRCA Med OK'!$C:$C,'Subúrbio Med OK'!C261) + COUNTIF('SAMU Med OK'!$C:$C,'Subúrbio Med OK'!C261) + COUNTIF('ESPS Med OK'!$C:$C,'Subúrbio Med OK'!C261) + COUNTIF('LACEM Med OK'!$C:$C,'Subúrbio Med OK'!C261)</f>
        <v>0</v>
      </c>
    </row>
    <row r="262" spans="1:15" ht="13.5" customHeight="1">
      <c r="A262" s="15" t="s">
        <v>18</v>
      </c>
      <c r="B262" s="48">
        <v>45536</v>
      </c>
      <c r="C262" s="51">
        <v>66</v>
      </c>
      <c r="D262" s="61">
        <v>45658</v>
      </c>
      <c r="E262" s="61">
        <v>45687</v>
      </c>
      <c r="F262" s="114">
        <f t="shared" si="32"/>
        <v>30</v>
      </c>
      <c r="G262" s="47">
        <v>235</v>
      </c>
      <c r="H262" s="51">
        <v>1</v>
      </c>
      <c r="I262" s="40">
        <f t="shared" si="33"/>
        <v>235</v>
      </c>
      <c r="J262" s="39" t="s">
        <v>193</v>
      </c>
      <c r="K262" s="51"/>
      <c r="L262" s="33"/>
      <c r="O262" s="1">
        <f>COUNTIF('Sede Med Ok'!$C:$C,'Subúrbio Med OK'!C262) + COUNTIF('Barra Med OK'!$C:$C,'Subúrbio Med OK'!C262) + COUNTIF('Boca do Rio Med OK'!$C:$C,'Subúrbio Med OK'!C262) + COUNTIF('Brotas Med OK'!$C:$C,'Subúrbio Med OK'!C262) + COUNTIF('Cabula Med OK'!$C:$C,'Subúrbio Med OK'!C262) + COUNTIF('Cajazeiras Med OK'!$C:$C,'Subúrbio Med OK'!C262) + COUNTIF('CH Med OK'!$C:$C,'Subúrbio Med OK'!C262) + COUNTIF('Itapagipe Med OK'!$C:$C,'Subúrbio Med OK'!C262) + COUNTIF('Itapuã Med OK'!$C:$C,'Subúrbio Med OK'!C262) + COUNTIF('Liberdade Med OK'!$C:$C,'Subúrbio Med OK'!C262) + COUNTIF('Pau da Lima Med OK'!$C:$C,'Subúrbio Med OK'!C262) + COUNTIF('SCV Med OK'!$C:$C,'Subúrbio Med OK'!C262) + COUNTIF('DVIS Med OK'!$C:$C,'Subúrbio Med OK'!C262) + COUNTIF('CR Med OK'!$C:$C,'Subúrbio Med OK'!C262) + COUNTIF('CCZ Med OK'!$C:$C,'Subúrbio Med OK'!C262) + COUNTIF('DRCA Med OK'!$C:$C,'Subúrbio Med OK'!C262) + COUNTIF('SAMU Med OK'!$C:$C,'Subúrbio Med OK'!C262) + COUNTIF('ESPS Med OK'!$C:$C,'Subúrbio Med OK'!C262) + COUNTIF('LACEM Med OK'!$C:$C,'Subúrbio Med OK'!C262)</f>
        <v>0</v>
      </c>
    </row>
    <row r="263" spans="1:15" ht="13.5" customHeight="1">
      <c r="A263" s="15" t="s">
        <v>18</v>
      </c>
      <c r="B263" s="48">
        <v>45536</v>
      </c>
      <c r="C263" s="51">
        <v>104</v>
      </c>
      <c r="D263" s="61">
        <v>45658</v>
      </c>
      <c r="E263" s="61">
        <v>45687</v>
      </c>
      <c r="F263" s="114">
        <f t="shared" si="32"/>
        <v>30</v>
      </c>
      <c r="G263" s="47">
        <v>235</v>
      </c>
      <c r="H263" s="51">
        <v>1</v>
      </c>
      <c r="I263" s="40">
        <f t="shared" si="33"/>
        <v>235</v>
      </c>
      <c r="J263" s="282" t="s">
        <v>195</v>
      </c>
      <c r="K263" s="51"/>
      <c r="L263" s="33"/>
      <c r="O263" s="1">
        <f>COUNTIF('Sede Med Ok'!$C:$C,'Subúrbio Med OK'!C263) + COUNTIF('Barra Med OK'!$C:$C,'Subúrbio Med OK'!C263) + COUNTIF('Boca do Rio Med OK'!$C:$C,'Subúrbio Med OK'!C263) + COUNTIF('Brotas Med OK'!$C:$C,'Subúrbio Med OK'!C263) + COUNTIF('Cabula Med OK'!$C:$C,'Subúrbio Med OK'!C263) + COUNTIF('Cajazeiras Med OK'!$C:$C,'Subúrbio Med OK'!C263) + COUNTIF('CH Med OK'!$C:$C,'Subúrbio Med OK'!C263) + COUNTIF('Itapagipe Med OK'!$C:$C,'Subúrbio Med OK'!C263) + COUNTIF('Itapuã Med OK'!$C:$C,'Subúrbio Med OK'!C263) + COUNTIF('Liberdade Med OK'!$C:$C,'Subúrbio Med OK'!C263) + COUNTIF('Pau da Lima Med OK'!$C:$C,'Subúrbio Med OK'!C263) + COUNTIF('SCV Med OK'!$C:$C,'Subúrbio Med OK'!C263) + COUNTIF('DVIS Med OK'!$C:$C,'Subúrbio Med OK'!C263) + COUNTIF('CR Med OK'!$C:$C,'Subúrbio Med OK'!C263) + COUNTIF('CCZ Med OK'!$C:$C,'Subúrbio Med OK'!C263) + COUNTIF('DRCA Med OK'!$C:$C,'Subúrbio Med OK'!C263) + COUNTIF('SAMU Med OK'!$C:$C,'Subúrbio Med OK'!C263) + COUNTIF('ESPS Med OK'!$C:$C,'Subúrbio Med OK'!C263) + COUNTIF('LACEM Med OK'!$C:$C,'Subúrbio Med OK'!C263)</f>
        <v>0</v>
      </c>
    </row>
    <row r="264" spans="1:15" ht="13.5" customHeight="1">
      <c r="A264" s="15" t="s">
        <v>18</v>
      </c>
      <c r="B264" s="48">
        <v>45536</v>
      </c>
      <c r="C264" s="51">
        <v>11324</v>
      </c>
      <c r="D264" s="61">
        <v>45658</v>
      </c>
      <c r="E264" s="61">
        <v>45687</v>
      </c>
      <c r="F264" s="114">
        <f t="shared" si="32"/>
        <v>30</v>
      </c>
      <c r="G264" s="47">
        <v>235</v>
      </c>
      <c r="H264" s="51">
        <v>1</v>
      </c>
      <c r="I264" s="40">
        <f t="shared" si="33"/>
        <v>235</v>
      </c>
      <c r="J264" s="282" t="s">
        <v>210</v>
      </c>
      <c r="K264" s="51"/>
      <c r="L264" s="33"/>
      <c r="O264" s="1">
        <f>COUNTIF('Sede Med Ok'!$C:$C,'Subúrbio Med OK'!C264) + COUNTIF('Barra Med OK'!$C:$C,'Subúrbio Med OK'!C264) + COUNTIF('Boca do Rio Med OK'!$C:$C,'Subúrbio Med OK'!C264) + COUNTIF('Brotas Med OK'!$C:$C,'Subúrbio Med OK'!C264) + COUNTIF('Cabula Med OK'!$C:$C,'Subúrbio Med OK'!C264) + COUNTIF('Cajazeiras Med OK'!$C:$C,'Subúrbio Med OK'!C264) + COUNTIF('CH Med OK'!$C:$C,'Subúrbio Med OK'!C264) + COUNTIF('Itapagipe Med OK'!$C:$C,'Subúrbio Med OK'!C264) + COUNTIF('Itapuã Med OK'!$C:$C,'Subúrbio Med OK'!C264) + COUNTIF('Liberdade Med OK'!$C:$C,'Subúrbio Med OK'!C264) + COUNTIF('Pau da Lima Med OK'!$C:$C,'Subúrbio Med OK'!C264) + COUNTIF('SCV Med OK'!$C:$C,'Subúrbio Med OK'!C264) + COUNTIF('DVIS Med OK'!$C:$C,'Subúrbio Med OK'!C264) + COUNTIF('CR Med OK'!$C:$C,'Subúrbio Med OK'!C264) + COUNTIF('CCZ Med OK'!$C:$C,'Subúrbio Med OK'!C264) + COUNTIF('DRCA Med OK'!$C:$C,'Subúrbio Med OK'!C264) + COUNTIF('SAMU Med OK'!$C:$C,'Subúrbio Med OK'!C264) + COUNTIF('ESPS Med OK'!$C:$C,'Subúrbio Med OK'!C264) + COUNTIF('LACEM Med OK'!$C:$C,'Subúrbio Med OK'!C264)</f>
        <v>0</v>
      </c>
    </row>
    <row r="265" spans="1:15" ht="13.5" customHeight="1">
      <c r="A265" s="15" t="s">
        <v>18</v>
      </c>
      <c r="B265" s="48">
        <v>45536</v>
      </c>
      <c r="C265" s="51">
        <v>103</v>
      </c>
      <c r="D265" s="61">
        <v>45658</v>
      </c>
      <c r="E265" s="61">
        <v>45687</v>
      </c>
      <c r="F265" s="114">
        <f t="shared" si="32"/>
        <v>30</v>
      </c>
      <c r="G265" s="47">
        <v>235</v>
      </c>
      <c r="H265" s="51">
        <v>1</v>
      </c>
      <c r="I265" s="40">
        <f t="shared" si="33"/>
        <v>235</v>
      </c>
      <c r="J265" s="282" t="s">
        <v>217</v>
      </c>
      <c r="K265" s="51"/>
      <c r="L265" s="33"/>
      <c r="O265" s="1">
        <f>COUNTIF('Sede Med Ok'!$C:$C,'Subúrbio Med OK'!C265) + COUNTIF('Barra Med OK'!$C:$C,'Subúrbio Med OK'!C265) + COUNTIF('Boca do Rio Med OK'!$C:$C,'Subúrbio Med OK'!C265) + COUNTIF('Brotas Med OK'!$C:$C,'Subúrbio Med OK'!C265) + COUNTIF('Cabula Med OK'!$C:$C,'Subúrbio Med OK'!C265) + COUNTIF('Cajazeiras Med OK'!$C:$C,'Subúrbio Med OK'!C265) + COUNTIF('CH Med OK'!$C:$C,'Subúrbio Med OK'!C265) + COUNTIF('Itapagipe Med OK'!$C:$C,'Subúrbio Med OK'!C265) + COUNTIF('Itapuã Med OK'!$C:$C,'Subúrbio Med OK'!C265) + COUNTIF('Liberdade Med OK'!$C:$C,'Subúrbio Med OK'!C265) + COUNTIF('Pau da Lima Med OK'!$C:$C,'Subúrbio Med OK'!C265) + COUNTIF('SCV Med OK'!$C:$C,'Subúrbio Med OK'!C265) + COUNTIF('DVIS Med OK'!$C:$C,'Subúrbio Med OK'!C265) + COUNTIF('CR Med OK'!$C:$C,'Subúrbio Med OK'!C265) + COUNTIF('CCZ Med OK'!$C:$C,'Subúrbio Med OK'!C265) + COUNTIF('DRCA Med OK'!$C:$C,'Subúrbio Med OK'!C265) + COUNTIF('SAMU Med OK'!$C:$C,'Subúrbio Med OK'!C265) + COUNTIF('ESPS Med OK'!$C:$C,'Subúrbio Med OK'!C265) + COUNTIF('LACEM Med OK'!$C:$C,'Subúrbio Med OK'!C265)</f>
        <v>0</v>
      </c>
    </row>
    <row r="266" spans="1:15" ht="13.5" customHeight="1">
      <c r="A266" s="15" t="s">
        <v>18</v>
      </c>
      <c r="B266" s="48">
        <v>45536</v>
      </c>
      <c r="C266" s="51">
        <v>99</v>
      </c>
      <c r="D266" s="61">
        <v>45658</v>
      </c>
      <c r="E266" s="61">
        <v>45687</v>
      </c>
      <c r="F266" s="114">
        <f t="shared" si="32"/>
        <v>30</v>
      </c>
      <c r="G266" s="47">
        <v>235</v>
      </c>
      <c r="H266" s="51">
        <v>1</v>
      </c>
      <c r="I266" s="40">
        <f t="shared" si="33"/>
        <v>235</v>
      </c>
      <c r="J266" s="282" t="s">
        <v>194</v>
      </c>
      <c r="K266" s="51"/>
      <c r="L266" s="33"/>
      <c r="O266" s="1">
        <f>COUNTIF('Sede Med Ok'!$C:$C,'Subúrbio Med OK'!C266) + COUNTIF('Barra Med OK'!$C:$C,'Subúrbio Med OK'!C266) + COUNTIF('Boca do Rio Med OK'!$C:$C,'Subúrbio Med OK'!C266) + COUNTIF('Brotas Med OK'!$C:$C,'Subúrbio Med OK'!C266) + COUNTIF('Cabula Med OK'!$C:$C,'Subúrbio Med OK'!C266) + COUNTIF('Cajazeiras Med OK'!$C:$C,'Subúrbio Med OK'!C266) + COUNTIF('CH Med OK'!$C:$C,'Subúrbio Med OK'!C266) + COUNTIF('Itapagipe Med OK'!$C:$C,'Subúrbio Med OK'!C266) + COUNTIF('Itapuã Med OK'!$C:$C,'Subúrbio Med OK'!C266) + COUNTIF('Liberdade Med OK'!$C:$C,'Subúrbio Med OK'!C266) + COUNTIF('Pau da Lima Med OK'!$C:$C,'Subúrbio Med OK'!C266) + COUNTIF('SCV Med OK'!$C:$C,'Subúrbio Med OK'!C266) + COUNTIF('DVIS Med OK'!$C:$C,'Subúrbio Med OK'!C266) + COUNTIF('CR Med OK'!$C:$C,'Subúrbio Med OK'!C266) + COUNTIF('CCZ Med OK'!$C:$C,'Subúrbio Med OK'!C266) + COUNTIF('DRCA Med OK'!$C:$C,'Subúrbio Med OK'!C266) + COUNTIF('SAMU Med OK'!$C:$C,'Subúrbio Med OK'!C266) + COUNTIF('ESPS Med OK'!$C:$C,'Subúrbio Med OK'!C266) + COUNTIF('LACEM Med OK'!$C:$C,'Subúrbio Med OK'!C266)</f>
        <v>0</v>
      </c>
    </row>
    <row r="267" spans="1:15" ht="13.5" customHeight="1">
      <c r="A267" s="15" t="s">
        <v>18</v>
      </c>
      <c r="B267" s="48">
        <v>45536</v>
      </c>
      <c r="C267" s="51">
        <v>95</v>
      </c>
      <c r="D267" s="61">
        <v>45658</v>
      </c>
      <c r="E267" s="61">
        <v>45687</v>
      </c>
      <c r="F267" s="114">
        <f t="shared" si="32"/>
        <v>30</v>
      </c>
      <c r="G267" s="47">
        <v>235</v>
      </c>
      <c r="H267" s="51">
        <v>1</v>
      </c>
      <c r="I267" s="40">
        <f t="shared" si="33"/>
        <v>235</v>
      </c>
      <c r="J267" s="282" t="s">
        <v>189</v>
      </c>
      <c r="K267" s="51"/>
      <c r="L267" s="33"/>
      <c r="O267" s="1">
        <f>COUNTIF('Sede Med Ok'!$C:$C,'Subúrbio Med OK'!C267) + COUNTIF('Barra Med OK'!$C:$C,'Subúrbio Med OK'!C267) + COUNTIF('Boca do Rio Med OK'!$C:$C,'Subúrbio Med OK'!C267) + COUNTIF('Brotas Med OK'!$C:$C,'Subúrbio Med OK'!C267) + COUNTIF('Cabula Med OK'!$C:$C,'Subúrbio Med OK'!C267) + COUNTIF('Cajazeiras Med OK'!$C:$C,'Subúrbio Med OK'!C267) + COUNTIF('CH Med OK'!$C:$C,'Subúrbio Med OK'!C267) + COUNTIF('Itapagipe Med OK'!$C:$C,'Subúrbio Med OK'!C267) + COUNTIF('Itapuã Med OK'!$C:$C,'Subúrbio Med OK'!C267) + COUNTIF('Liberdade Med OK'!$C:$C,'Subúrbio Med OK'!C267) + COUNTIF('Pau da Lima Med OK'!$C:$C,'Subúrbio Med OK'!C267) + COUNTIF('SCV Med OK'!$C:$C,'Subúrbio Med OK'!C267) + COUNTIF('DVIS Med OK'!$C:$C,'Subúrbio Med OK'!C267) + COUNTIF('CR Med OK'!$C:$C,'Subúrbio Med OK'!C267) + COUNTIF('CCZ Med OK'!$C:$C,'Subúrbio Med OK'!C267) + COUNTIF('DRCA Med OK'!$C:$C,'Subúrbio Med OK'!C267) + COUNTIF('SAMU Med OK'!$C:$C,'Subúrbio Med OK'!C267) + COUNTIF('ESPS Med OK'!$C:$C,'Subúrbio Med OK'!C267) + COUNTIF('LACEM Med OK'!$C:$C,'Subúrbio Med OK'!C267)</f>
        <v>0</v>
      </c>
    </row>
    <row r="268" spans="1:15" ht="13.5" customHeight="1">
      <c r="A268" s="15" t="s">
        <v>18</v>
      </c>
      <c r="B268" s="48">
        <v>45536</v>
      </c>
      <c r="C268" s="51">
        <v>138</v>
      </c>
      <c r="D268" s="61">
        <v>45658</v>
      </c>
      <c r="E268" s="61">
        <v>45687</v>
      </c>
      <c r="F268" s="114">
        <f t="shared" si="32"/>
        <v>30</v>
      </c>
      <c r="G268" s="47">
        <v>235</v>
      </c>
      <c r="H268" s="51">
        <v>1</v>
      </c>
      <c r="I268" s="40">
        <f t="shared" si="33"/>
        <v>235</v>
      </c>
      <c r="J268" s="282" t="s">
        <v>298</v>
      </c>
      <c r="K268" s="51"/>
      <c r="L268" s="33"/>
      <c r="O268" s="1">
        <f>COUNTIF('Sede Med Ok'!$C:$C,'Subúrbio Med OK'!C268) + COUNTIF('Barra Med OK'!$C:$C,'Subúrbio Med OK'!C268) + COUNTIF('Boca do Rio Med OK'!$C:$C,'Subúrbio Med OK'!C268) + COUNTIF('Brotas Med OK'!$C:$C,'Subúrbio Med OK'!C268) + COUNTIF('Cabula Med OK'!$C:$C,'Subúrbio Med OK'!C268) + COUNTIF('Cajazeiras Med OK'!$C:$C,'Subúrbio Med OK'!C268) + COUNTIF('CH Med OK'!$C:$C,'Subúrbio Med OK'!C268) + COUNTIF('Itapagipe Med OK'!$C:$C,'Subúrbio Med OK'!C268) + COUNTIF('Itapuã Med OK'!$C:$C,'Subúrbio Med OK'!C268) + COUNTIF('Liberdade Med OK'!$C:$C,'Subúrbio Med OK'!C268) + COUNTIF('Pau da Lima Med OK'!$C:$C,'Subúrbio Med OK'!C268) + COUNTIF('SCV Med OK'!$C:$C,'Subúrbio Med OK'!C268) + COUNTIF('DVIS Med OK'!$C:$C,'Subúrbio Med OK'!C268) + COUNTIF('CR Med OK'!$C:$C,'Subúrbio Med OK'!C268) + COUNTIF('CCZ Med OK'!$C:$C,'Subúrbio Med OK'!C268) + COUNTIF('DRCA Med OK'!$C:$C,'Subúrbio Med OK'!C268) + COUNTIF('SAMU Med OK'!$C:$C,'Subúrbio Med OK'!C268) + COUNTIF('ESPS Med OK'!$C:$C,'Subúrbio Med OK'!C268) + COUNTIF('LACEM Med OK'!$C:$C,'Subúrbio Med OK'!C268)</f>
        <v>0</v>
      </c>
    </row>
    <row r="269" spans="1:15" ht="13.5" customHeight="1">
      <c r="A269" s="15" t="s">
        <v>18</v>
      </c>
      <c r="B269" s="48">
        <v>45536</v>
      </c>
      <c r="C269" s="51">
        <v>98</v>
      </c>
      <c r="D269" s="61">
        <v>45658</v>
      </c>
      <c r="E269" s="61">
        <v>45687</v>
      </c>
      <c r="F269" s="114">
        <f t="shared" si="32"/>
        <v>30</v>
      </c>
      <c r="G269" s="47">
        <v>235</v>
      </c>
      <c r="H269" s="51">
        <v>1</v>
      </c>
      <c r="I269" s="40">
        <f t="shared" si="33"/>
        <v>235</v>
      </c>
      <c r="J269" s="282" t="s">
        <v>262</v>
      </c>
      <c r="K269" s="51"/>
      <c r="L269" s="33"/>
      <c r="O269" s="1">
        <f>COUNTIF('Sede Med Ok'!$C:$C,'Subúrbio Med OK'!C269) + COUNTIF('Barra Med OK'!$C:$C,'Subúrbio Med OK'!C269) + COUNTIF('Boca do Rio Med OK'!$C:$C,'Subúrbio Med OK'!C269) + COUNTIF('Brotas Med OK'!$C:$C,'Subúrbio Med OK'!C269) + COUNTIF('Cabula Med OK'!$C:$C,'Subúrbio Med OK'!C269) + COUNTIF('Cajazeiras Med OK'!$C:$C,'Subúrbio Med OK'!C269) + COUNTIF('CH Med OK'!$C:$C,'Subúrbio Med OK'!C269) + COUNTIF('Itapagipe Med OK'!$C:$C,'Subúrbio Med OK'!C269) + COUNTIF('Itapuã Med OK'!$C:$C,'Subúrbio Med OK'!C269) + COUNTIF('Liberdade Med OK'!$C:$C,'Subúrbio Med OK'!C269) + COUNTIF('Pau da Lima Med OK'!$C:$C,'Subúrbio Med OK'!C269) + COUNTIF('SCV Med OK'!$C:$C,'Subúrbio Med OK'!C269) + COUNTIF('DVIS Med OK'!$C:$C,'Subúrbio Med OK'!C269) + COUNTIF('CR Med OK'!$C:$C,'Subúrbio Med OK'!C269) + COUNTIF('CCZ Med OK'!$C:$C,'Subúrbio Med OK'!C269) + COUNTIF('DRCA Med OK'!$C:$C,'Subúrbio Med OK'!C269) + COUNTIF('SAMU Med OK'!$C:$C,'Subúrbio Med OK'!C269) + COUNTIF('ESPS Med OK'!$C:$C,'Subúrbio Med OK'!C269) + COUNTIF('LACEM Med OK'!$C:$C,'Subúrbio Med OK'!C269)</f>
        <v>0</v>
      </c>
    </row>
    <row r="270" spans="1:15" ht="13.5" customHeight="1">
      <c r="A270" s="38"/>
      <c r="B270" s="44"/>
      <c r="C270" s="202"/>
      <c r="D270" s="51"/>
      <c r="E270" s="101"/>
      <c r="F270" s="114"/>
      <c r="G270" s="47"/>
      <c r="H270" s="44"/>
      <c r="I270" s="40">
        <f t="shared" si="33"/>
        <v>0</v>
      </c>
      <c r="J270" s="39"/>
      <c r="K270" s="51"/>
      <c r="L270" s="33" t="s">
        <v>847</v>
      </c>
      <c r="O270" s="1">
        <f>COUNTIF('Sede Med Ok'!$C:$C,'Subúrbio Med OK'!C270) + COUNTIF('Barra Med OK'!$C:$C,'Subúrbio Med OK'!C270) + COUNTIF('Boca do Rio Med OK'!$C:$C,'Subúrbio Med OK'!C270) + COUNTIF('Brotas Med OK'!$C:$C,'Subúrbio Med OK'!C270) + COUNTIF('Cabula Med OK'!$C:$C,'Subúrbio Med OK'!C270) + COUNTIF('Cajazeiras Med OK'!$C:$C,'Subúrbio Med OK'!C270) + COUNTIF('CH Med OK'!$C:$C,'Subúrbio Med OK'!C270) + COUNTIF('Itapagipe Med OK'!$C:$C,'Subúrbio Med OK'!C270) + COUNTIF('Itapuã Med OK'!$C:$C,'Subúrbio Med OK'!C270) + COUNTIF('Liberdade Med OK'!$C:$C,'Subúrbio Med OK'!C270) + COUNTIF('Pau da Lima Med OK'!$C:$C,'Subúrbio Med OK'!C270) + COUNTIF('SCV Med OK'!$C:$C,'Subúrbio Med OK'!C270) + COUNTIF('DVIS Med OK'!$C:$C,'Subúrbio Med OK'!C270) + COUNTIF('CR Med OK'!$C:$C,'Subúrbio Med OK'!C270) + COUNTIF('CCZ Med OK'!$C:$C,'Subúrbio Med OK'!C270) + COUNTIF('DRCA Med OK'!$C:$C,'Subúrbio Med OK'!C270) + COUNTIF('SAMU Med OK'!$C:$C,'Subúrbio Med OK'!C270) + COUNTIF('ESPS Med OK'!$C:$C,'Subúrbio Med OK'!C270) + COUNTIF('LACEM Med OK'!$C:$C,'Subúrbio Med OK'!C270)</f>
        <v>0</v>
      </c>
    </row>
    <row r="271" spans="1:15" ht="13.5" customHeight="1">
      <c r="A271" s="38" t="s">
        <v>848</v>
      </c>
      <c r="B271" s="10"/>
      <c r="C271" s="10"/>
      <c r="D271" s="107"/>
      <c r="E271" s="36"/>
      <c r="F271" s="37"/>
      <c r="G271" s="174"/>
      <c r="H271" s="11">
        <f>SUM(H261:H270)</f>
        <v>9</v>
      </c>
      <c r="I271" s="173">
        <f>SUM(I261:I270)</f>
        <v>2115</v>
      </c>
      <c r="J271" s="35"/>
      <c r="K271" s="107"/>
      <c r="L271" s="33" t="s">
        <v>847</v>
      </c>
      <c r="O271" s="1">
        <f>COUNTIF('Sede Med Ok'!$C:$C,'Subúrbio Med OK'!C271) + COUNTIF('Barra Med OK'!$C:$C,'Subúrbio Med OK'!C271) + COUNTIF('Boca do Rio Med OK'!$C:$C,'Subúrbio Med OK'!C271) + COUNTIF('Brotas Med OK'!$C:$C,'Subúrbio Med OK'!C271) + COUNTIF('Cabula Med OK'!$C:$C,'Subúrbio Med OK'!C271) + COUNTIF('Cajazeiras Med OK'!$C:$C,'Subúrbio Med OK'!C271) + COUNTIF('CH Med OK'!$C:$C,'Subúrbio Med OK'!C271) + COUNTIF('Itapagipe Med OK'!$C:$C,'Subúrbio Med OK'!C271) + COUNTIF('Itapuã Med OK'!$C:$C,'Subúrbio Med OK'!C271) + COUNTIF('Liberdade Med OK'!$C:$C,'Subúrbio Med OK'!C271) + COUNTIF('Pau da Lima Med OK'!$C:$C,'Subúrbio Med OK'!C271) + COUNTIF('SCV Med OK'!$C:$C,'Subúrbio Med OK'!C271) + COUNTIF('DVIS Med OK'!$C:$C,'Subúrbio Med OK'!C271) + COUNTIF('CR Med OK'!$C:$C,'Subúrbio Med OK'!C271) + COUNTIF('CCZ Med OK'!$C:$C,'Subúrbio Med OK'!C271) + COUNTIF('DRCA Med OK'!$C:$C,'Subúrbio Med OK'!C271) + COUNTIF('SAMU Med OK'!$C:$C,'Subúrbio Med OK'!C271) + COUNTIF('ESPS Med OK'!$C:$C,'Subúrbio Med OK'!C271) + COUNTIF('LACEM Med OK'!$C:$C,'Subúrbio Med OK'!C271)</f>
        <v>0</v>
      </c>
    </row>
    <row r="272" spans="1:15" ht="13.5" customHeight="1">
      <c r="A272" s="147"/>
      <c r="B272" s="32"/>
      <c r="C272" s="32"/>
      <c r="D272" s="70"/>
      <c r="E272" s="33"/>
      <c r="F272" s="34"/>
      <c r="G272" s="176"/>
      <c r="H272" s="32"/>
      <c r="I272" s="175"/>
      <c r="J272" s="30"/>
      <c r="K272" s="70"/>
      <c r="L272" s="33" t="s">
        <v>847</v>
      </c>
      <c r="O272" s="1">
        <f>COUNTIF('Sede Med Ok'!$C:$C,'Subúrbio Med OK'!C272) + COUNTIF('Barra Med OK'!$C:$C,'Subúrbio Med OK'!C272) + COUNTIF('Boca do Rio Med OK'!$C:$C,'Subúrbio Med OK'!C272) + COUNTIF('Brotas Med OK'!$C:$C,'Subúrbio Med OK'!C272) + COUNTIF('Cabula Med OK'!$C:$C,'Subúrbio Med OK'!C272) + COUNTIF('Cajazeiras Med OK'!$C:$C,'Subúrbio Med OK'!C272) + COUNTIF('CH Med OK'!$C:$C,'Subúrbio Med OK'!C272) + COUNTIF('Itapagipe Med OK'!$C:$C,'Subúrbio Med OK'!C272) + COUNTIF('Itapuã Med OK'!$C:$C,'Subúrbio Med OK'!C272) + COUNTIF('Liberdade Med OK'!$C:$C,'Subúrbio Med OK'!C272) + COUNTIF('Pau da Lima Med OK'!$C:$C,'Subúrbio Med OK'!C272) + COUNTIF('SCV Med OK'!$C:$C,'Subúrbio Med OK'!C272) + COUNTIF('DVIS Med OK'!$C:$C,'Subúrbio Med OK'!C272) + COUNTIF('CR Med OK'!$C:$C,'Subúrbio Med OK'!C272) + COUNTIF('CCZ Med OK'!$C:$C,'Subúrbio Med OK'!C272) + COUNTIF('DRCA Med OK'!$C:$C,'Subúrbio Med OK'!C272) + COUNTIF('SAMU Med OK'!$C:$C,'Subúrbio Med OK'!C272) + COUNTIF('ESPS Med OK'!$C:$C,'Subúrbio Med OK'!C272) + COUNTIF('LACEM Med OK'!$C:$C,'Subúrbio Med OK'!C272)</f>
        <v>0</v>
      </c>
    </row>
    <row r="273" spans="1:15" ht="13.5" customHeight="1">
      <c r="A273" s="15" t="s">
        <v>18</v>
      </c>
      <c r="B273" s="48">
        <v>45536</v>
      </c>
      <c r="C273" s="51">
        <v>12006</v>
      </c>
      <c r="D273" s="61">
        <v>45658</v>
      </c>
      <c r="E273" s="61">
        <v>45687</v>
      </c>
      <c r="F273" s="114">
        <f>(E273-D273)+1</f>
        <v>30</v>
      </c>
      <c r="G273" s="47">
        <v>235</v>
      </c>
      <c r="H273" s="51">
        <v>1</v>
      </c>
      <c r="I273" s="40">
        <f>G273/30*H273*F273</f>
        <v>235</v>
      </c>
      <c r="J273" s="315" t="s">
        <v>459</v>
      </c>
      <c r="K273" s="51"/>
      <c r="L273" s="33" t="s">
        <v>847</v>
      </c>
      <c r="O273" s="1">
        <f>COUNTIF('Sede Med Ok'!$C:$C,'Subúrbio Med OK'!C273) + COUNTIF('Barra Med OK'!$C:$C,'Subúrbio Med OK'!C273) + COUNTIF('Boca do Rio Med OK'!$C:$C,'Subúrbio Med OK'!C273) + COUNTIF('Brotas Med OK'!$C:$C,'Subúrbio Med OK'!C273) + COUNTIF('Cabula Med OK'!$C:$C,'Subúrbio Med OK'!C273) + COUNTIF('Cajazeiras Med OK'!$C:$C,'Subúrbio Med OK'!C273) + COUNTIF('CH Med OK'!$C:$C,'Subúrbio Med OK'!C273) + COUNTIF('Itapagipe Med OK'!$C:$C,'Subúrbio Med OK'!C273) + COUNTIF('Itapuã Med OK'!$C:$C,'Subúrbio Med OK'!C273) + COUNTIF('Liberdade Med OK'!$C:$C,'Subúrbio Med OK'!C273) + COUNTIF('Pau da Lima Med OK'!$C:$C,'Subúrbio Med OK'!C273) + COUNTIF('SCV Med OK'!$C:$C,'Subúrbio Med OK'!C273) + COUNTIF('DVIS Med OK'!$C:$C,'Subúrbio Med OK'!C273) + COUNTIF('CR Med OK'!$C:$C,'Subúrbio Med OK'!C273) + COUNTIF('CCZ Med OK'!$C:$C,'Subúrbio Med OK'!C273) + COUNTIF('DRCA Med OK'!$C:$C,'Subúrbio Med OK'!C273) + COUNTIF('SAMU Med OK'!$C:$C,'Subúrbio Med OK'!C273) + COUNTIF('ESPS Med OK'!$C:$C,'Subúrbio Med OK'!C273) + COUNTIF('LACEM Med OK'!$C:$C,'Subúrbio Med OK'!C273)</f>
        <v>0</v>
      </c>
    </row>
    <row r="274" spans="1:15" ht="13.5" customHeight="1">
      <c r="A274" s="15" t="s">
        <v>18</v>
      </c>
      <c r="B274" s="48">
        <v>45536</v>
      </c>
      <c r="C274" s="51">
        <v>11316</v>
      </c>
      <c r="D274" s="61">
        <v>45658</v>
      </c>
      <c r="E274" s="61">
        <v>45687</v>
      </c>
      <c r="F274" s="114">
        <f>(E274-D274)+1</f>
        <v>30</v>
      </c>
      <c r="G274" s="47">
        <v>235</v>
      </c>
      <c r="H274" s="51">
        <v>1</v>
      </c>
      <c r="I274" s="40">
        <f>G274/30*H274*F274</f>
        <v>235</v>
      </c>
      <c r="J274" s="315" t="s">
        <v>846</v>
      </c>
      <c r="K274" s="51"/>
      <c r="L274" s="33"/>
      <c r="O274" s="1">
        <f>COUNTIF('Sede Med Ok'!$C:$C,'Subúrbio Med OK'!C274) + COUNTIF('Barra Med OK'!$C:$C,'Subúrbio Med OK'!C274) + COUNTIF('Boca do Rio Med OK'!$C:$C,'Subúrbio Med OK'!C274) + COUNTIF('Brotas Med OK'!$C:$C,'Subúrbio Med OK'!C274) + COUNTIF('Cabula Med OK'!$C:$C,'Subúrbio Med OK'!C274) + COUNTIF('Cajazeiras Med OK'!$C:$C,'Subúrbio Med OK'!C274) + COUNTIF('CH Med OK'!$C:$C,'Subúrbio Med OK'!C274) + COUNTIF('Itapagipe Med OK'!$C:$C,'Subúrbio Med OK'!C274) + COUNTIF('Itapuã Med OK'!$C:$C,'Subúrbio Med OK'!C274) + COUNTIF('Liberdade Med OK'!$C:$C,'Subúrbio Med OK'!C274) + COUNTIF('Pau da Lima Med OK'!$C:$C,'Subúrbio Med OK'!C274) + COUNTIF('SCV Med OK'!$C:$C,'Subúrbio Med OK'!C274) + COUNTIF('DVIS Med OK'!$C:$C,'Subúrbio Med OK'!C274) + COUNTIF('CR Med OK'!$C:$C,'Subúrbio Med OK'!C274) + COUNTIF('CCZ Med OK'!$C:$C,'Subúrbio Med OK'!C274) + COUNTIF('DRCA Med OK'!$C:$C,'Subúrbio Med OK'!C274) + COUNTIF('SAMU Med OK'!$C:$C,'Subúrbio Med OK'!C274) + COUNTIF('ESPS Med OK'!$C:$C,'Subúrbio Med OK'!C274) + COUNTIF('LACEM Med OK'!$C:$C,'Subúrbio Med OK'!C274)</f>
        <v>0</v>
      </c>
    </row>
    <row r="275" spans="1:15" ht="13.5" customHeight="1">
      <c r="A275" s="38"/>
      <c r="B275" s="44"/>
      <c r="C275" s="202"/>
      <c r="D275" s="101"/>
      <c r="E275" s="101"/>
      <c r="F275" s="114"/>
      <c r="G275" s="47"/>
      <c r="H275" s="44"/>
      <c r="I275" s="40">
        <f>G275/30*H275*F275</f>
        <v>0</v>
      </c>
      <c r="J275" s="39"/>
      <c r="K275" s="51"/>
      <c r="L275" s="33"/>
      <c r="O275" s="1">
        <f>COUNTIF('Sede Med Ok'!$C:$C,'Subúrbio Med OK'!C275) + COUNTIF('Barra Med OK'!$C:$C,'Subúrbio Med OK'!C275) + COUNTIF('Boca do Rio Med OK'!$C:$C,'Subúrbio Med OK'!C275) + COUNTIF('Brotas Med OK'!$C:$C,'Subúrbio Med OK'!C275) + COUNTIF('Cabula Med OK'!$C:$C,'Subúrbio Med OK'!C275) + COUNTIF('Cajazeiras Med OK'!$C:$C,'Subúrbio Med OK'!C275) + COUNTIF('CH Med OK'!$C:$C,'Subúrbio Med OK'!C275) + COUNTIF('Itapagipe Med OK'!$C:$C,'Subúrbio Med OK'!C275) + COUNTIF('Itapuã Med OK'!$C:$C,'Subúrbio Med OK'!C275) + COUNTIF('Liberdade Med OK'!$C:$C,'Subúrbio Med OK'!C275) + COUNTIF('Pau da Lima Med OK'!$C:$C,'Subúrbio Med OK'!C275) + COUNTIF('SCV Med OK'!$C:$C,'Subúrbio Med OK'!C275) + COUNTIF('DVIS Med OK'!$C:$C,'Subúrbio Med OK'!C275) + COUNTIF('CR Med OK'!$C:$C,'Subúrbio Med OK'!C275) + COUNTIF('CCZ Med OK'!$C:$C,'Subúrbio Med OK'!C275) + COUNTIF('DRCA Med OK'!$C:$C,'Subúrbio Med OK'!C275) + COUNTIF('SAMU Med OK'!$C:$C,'Subúrbio Med OK'!C275) + COUNTIF('ESPS Med OK'!$C:$C,'Subúrbio Med OK'!C275) + COUNTIF('LACEM Med OK'!$C:$C,'Subúrbio Med OK'!C275)</f>
        <v>0</v>
      </c>
    </row>
    <row r="276" spans="1:15" ht="13.5" customHeight="1">
      <c r="A276" s="38" t="s">
        <v>845</v>
      </c>
      <c r="B276" s="10"/>
      <c r="C276" s="10"/>
      <c r="D276" s="36"/>
      <c r="E276" s="36"/>
      <c r="F276" s="37"/>
      <c r="G276" s="174"/>
      <c r="H276" s="11">
        <f>SUM(H273:H275)</f>
        <v>2</v>
      </c>
      <c r="I276" s="173">
        <f>SUM(I273:I275)</f>
        <v>470</v>
      </c>
      <c r="J276" s="35"/>
      <c r="K276" s="107"/>
      <c r="L276" s="33"/>
      <c r="O276" s="1">
        <f>COUNTIF('Sede Med Ok'!$C:$C,'Subúrbio Med OK'!C276) + COUNTIF('Barra Med OK'!$C:$C,'Subúrbio Med OK'!C276) + COUNTIF('Boca do Rio Med OK'!$C:$C,'Subúrbio Med OK'!C276) + COUNTIF('Brotas Med OK'!$C:$C,'Subúrbio Med OK'!C276) + COUNTIF('Cabula Med OK'!$C:$C,'Subúrbio Med OK'!C276) + COUNTIF('Cajazeiras Med OK'!$C:$C,'Subúrbio Med OK'!C276) + COUNTIF('CH Med OK'!$C:$C,'Subúrbio Med OK'!C276) + COUNTIF('Itapagipe Med OK'!$C:$C,'Subúrbio Med OK'!C276) + COUNTIF('Itapuã Med OK'!$C:$C,'Subúrbio Med OK'!C276) + COUNTIF('Liberdade Med OK'!$C:$C,'Subúrbio Med OK'!C276) + COUNTIF('Pau da Lima Med OK'!$C:$C,'Subúrbio Med OK'!C276) + COUNTIF('SCV Med OK'!$C:$C,'Subúrbio Med OK'!C276) + COUNTIF('DVIS Med OK'!$C:$C,'Subúrbio Med OK'!C276) + COUNTIF('CR Med OK'!$C:$C,'Subúrbio Med OK'!C276) + COUNTIF('CCZ Med OK'!$C:$C,'Subúrbio Med OK'!C276) + COUNTIF('DRCA Med OK'!$C:$C,'Subúrbio Med OK'!C276) + COUNTIF('SAMU Med OK'!$C:$C,'Subúrbio Med OK'!C276) + COUNTIF('ESPS Med OK'!$C:$C,'Subúrbio Med OK'!C276) + COUNTIF('LACEM Med OK'!$C:$C,'Subúrbio Med OK'!C276)</f>
        <v>0</v>
      </c>
    </row>
    <row r="277" spans="1:15" ht="13.5" customHeight="1">
      <c r="A277" s="147"/>
      <c r="B277" s="32"/>
      <c r="C277" s="32"/>
      <c r="D277" s="33"/>
      <c r="E277" s="33"/>
      <c r="F277" s="34"/>
      <c r="G277" s="176"/>
      <c r="H277" s="32"/>
      <c r="I277" s="175"/>
      <c r="J277" s="30"/>
      <c r="K277" s="70"/>
      <c r="L277" s="33"/>
      <c r="O277" s="1">
        <f>COUNTIF('Sede Med Ok'!$C:$C,'Subúrbio Med OK'!C277) + COUNTIF('Barra Med OK'!$C:$C,'Subúrbio Med OK'!C277) + COUNTIF('Boca do Rio Med OK'!$C:$C,'Subúrbio Med OK'!C277) + COUNTIF('Brotas Med OK'!$C:$C,'Subúrbio Med OK'!C277) + COUNTIF('Cabula Med OK'!$C:$C,'Subúrbio Med OK'!C277) + COUNTIF('Cajazeiras Med OK'!$C:$C,'Subúrbio Med OK'!C277) + COUNTIF('CH Med OK'!$C:$C,'Subúrbio Med OK'!C277) + COUNTIF('Itapagipe Med OK'!$C:$C,'Subúrbio Med OK'!C277) + COUNTIF('Itapuã Med OK'!$C:$C,'Subúrbio Med OK'!C277) + COUNTIF('Liberdade Med OK'!$C:$C,'Subúrbio Med OK'!C277) + COUNTIF('Pau da Lima Med OK'!$C:$C,'Subúrbio Med OK'!C277) + COUNTIF('SCV Med OK'!$C:$C,'Subúrbio Med OK'!C277) + COUNTIF('DVIS Med OK'!$C:$C,'Subúrbio Med OK'!C277) + COUNTIF('CR Med OK'!$C:$C,'Subúrbio Med OK'!C277) + COUNTIF('CCZ Med OK'!$C:$C,'Subúrbio Med OK'!C277) + COUNTIF('DRCA Med OK'!$C:$C,'Subúrbio Med OK'!C277) + COUNTIF('SAMU Med OK'!$C:$C,'Subúrbio Med OK'!C277) + COUNTIF('ESPS Med OK'!$C:$C,'Subúrbio Med OK'!C277) + COUNTIF('LACEM Med OK'!$C:$C,'Subúrbio Med OK'!C277)</f>
        <v>0</v>
      </c>
    </row>
    <row r="278" spans="1:15" ht="13.5" customHeight="1">
      <c r="A278" s="15" t="s">
        <v>18</v>
      </c>
      <c r="B278" s="48">
        <v>45679</v>
      </c>
      <c r="C278" s="104">
        <v>15781</v>
      </c>
      <c r="D278" s="48">
        <v>45679</v>
      </c>
      <c r="E278" s="61">
        <v>45687</v>
      </c>
      <c r="F278" s="114">
        <f>(E278-D278)+1</f>
        <v>9</v>
      </c>
      <c r="G278" s="47">
        <v>235</v>
      </c>
      <c r="H278" s="51">
        <v>1</v>
      </c>
      <c r="I278" s="40">
        <f>G278/30*H278*F278</f>
        <v>70.5</v>
      </c>
      <c r="J278" s="39" t="s">
        <v>195</v>
      </c>
      <c r="K278" s="51">
        <v>74698</v>
      </c>
      <c r="L278" s="33" t="s">
        <v>1063</v>
      </c>
    </row>
    <row r="279" spans="1:15" ht="13.5" customHeight="1">
      <c r="A279" s="15" t="s">
        <v>18</v>
      </c>
      <c r="B279" s="48">
        <v>45536</v>
      </c>
      <c r="C279" s="265">
        <v>12004</v>
      </c>
      <c r="D279" s="61">
        <v>45658</v>
      </c>
      <c r="E279" s="61">
        <v>45687</v>
      </c>
      <c r="F279" s="114">
        <f>(E279-D279)+1</f>
        <v>30</v>
      </c>
      <c r="G279" s="47">
        <v>235</v>
      </c>
      <c r="H279" s="51">
        <v>1</v>
      </c>
      <c r="I279" s="40">
        <f>G279/30*H279*F279</f>
        <v>235</v>
      </c>
      <c r="J279" s="52" t="s">
        <v>262</v>
      </c>
      <c r="K279" s="51"/>
      <c r="L279" s="33"/>
      <c r="O279" s="1">
        <f>COUNTIF('Sede Med Ok'!$C:$C,'Subúrbio Med OK'!C279) + COUNTIF('Barra Med OK'!$C:$C,'Subúrbio Med OK'!C279) + COUNTIF('Boca do Rio Med OK'!$C:$C,'Subúrbio Med OK'!C279) + COUNTIF('Brotas Med OK'!$C:$C,'Subúrbio Med OK'!C279) + COUNTIF('Cabula Med OK'!$C:$C,'Subúrbio Med OK'!C279) + COUNTIF('Cajazeiras Med OK'!$C:$C,'Subúrbio Med OK'!C279) + COUNTIF('CH Med OK'!$C:$C,'Subúrbio Med OK'!C279) + COUNTIF('Itapagipe Med OK'!$C:$C,'Subúrbio Med OK'!C279) + COUNTIF('Itapuã Med OK'!$C:$C,'Subúrbio Med OK'!C279) + COUNTIF('Liberdade Med OK'!$C:$C,'Subúrbio Med OK'!C279) + COUNTIF('Pau da Lima Med OK'!$C:$C,'Subúrbio Med OK'!C279) + COUNTIF('SCV Med OK'!$C:$C,'Subúrbio Med OK'!C279) + COUNTIF('DVIS Med OK'!$C:$C,'Subúrbio Med OK'!C279) + COUNTIF('CR Med OK'!$C:$C,'Subúrbio Med OK'!C279) + COUNTIF('CCZ Med OK'!$C:$C,'Subúrbio Med OK'!C279) + COUNTIF('DRCA Med OK'!$C:$C,'Subúrbio Med OK'!C279) + COUNTIF('SAMU Med OK'!$C:$C,'Subúrbio Med OK'!C279) + COUNTIF('ESPS Med OK'!$C:$C,'Subúrbio Med OK'!C279) + COUNTIF('LACEM Med OK'!$C:$C,'Subúrbio Med OK'!C279)</f>
        <v>0</v>
      </c>
    </row>
    <row r="280" spans="1:15" ht="13.5" customHeight="1">
      <c r="A280" s="15" t="s">
        <v>18</v>
      </c>
      <c r="B280" s="48">
        <v>45597</v>
      </c>
      <c r="C280" s="265">
        <v>15718</v>
      </c>
      <c r="D280" s="61">
        <v>45658</v>
      </c>
      <c r="E280" s="61">
        <v>45687</v>
      </c>
      <c r="F280" s="114">
        <f>(E280-D280)+1</f>
        <v>30</v>
      </c>
      <c r="G280" s="47">
        <v>235</v>
      </c>
      <c r="H280" s="51">
        <v>1</v>
      </c>
      <c r="I280" s="40">
        <f>G280/30*H280*F280</f>
        <v>235</v>
      </c>
      <c r="J280" s="52" t="s">
        <v>297</v>
      </c>
      <c r="K280" s="51">
        <v>69195</v>
      </c>
      <c r="L280" s="33" t="s">
        <v>1063</v>
      </c>
      <c r="O280" s="1">
        <f>COUNTIF('Sede Med Ok'!$C:$C,'Subúrbio Med OK'!C280) + COUNTIF('Barra Med OK'!$C:$C,'Subúrbio Med OK'!C280) + COUNTIF('Boca do Rio Med OK'!$C:$C,'Subúrbio Med OK'!C280) + COUNTIF('Brotas Med OK'!$C:$C,'Subúrbio Med OK'!C280) + COUNTIF('Cabula Med OK'!$C:$C,'Subúrbio Med OK'!C280) + COUNTIF('Cajazeiras Med OK'!$C:$C,'Subúrbio Med OK'!C280) + COUNTIF('CH Med OK'!$C:$C,'Subúrbio Med OK'!C280) + COUNTIF('Itapagipe Med OK'!$C:$C,'Subúrbio Med OK'!C280) + COUNTIF('Itapuã Med OK'!$C:$C,'Subúrbio Med OK'!C280) + COUNTIF('Liberdade Med OK'!$C:$C,'Subúrbio Med OK'!C280) + COUNTIF('Pau da Lima Med OK'!$C:$C,'Subúrbio Med OK'!C280) + COUNTIF('SCV Med OK'!$C:$C,'Subúrbio Med OK'!C280) + COUNTIF('DVIS Med OK'!$C:$C,'Subúrbio Med OK'!C280) + COUNTIF('CR Med OK'!$C:$C,'Subúrbio Med OK'!C280) + COUNTIF('CCZ Med OK'!$C:$C,'Subúrbio Med OK'!C280) + COUNTIF('DRCA Med OK'!$C:$C,'Subúrbio Med OK'!C280) + COUNTIF('SAMU Med OK'!$C:$C,'Subúrbio Med OK'!C280) + COUNTIF('ESPS Med OK'!$C:$C,'Subúrbio Med OK'!C280) + COUNTIF('LACEM Med OK'!$C:$C,'Subúrbio Med OK'!C280)</f>
        <v>0</v>
      </c>
    </row>
    <row r="281" spans="1:15" ht="13.5" customHeight="1">
      <c r="A281" s="38"/>
      <c r="B281" s="44"/>
      <c r="C281" s="202"/>
      <c r="D281" s="51"/>
      <c r="E281" s="101"/>
      <c r="F281" s="114"/>
      <c r="G281" s="47"/>
      <c r="H281" s="44"/>
      <c r="I281" s="40">
        <f>G281/30*H281*F281</f>
        <v>0</v>
      </c>
      <c r="J281" s="39"/>
      <c r="K281" s="51"/>
      <c r="L281" s="33"/>
      <c r="O281" s="1">
        <f>COUNTIF('Sede Med Ok'!$C:$C,'Subúrbio Med OK'!C281) + COUNTIF('Barra Med OK'!$C:$C,'Subúrbio Med OK'!C281) + COUNTIF('Boca do Rio Med OK'!$C:$C,'Subúrbio Med OK'!C281) + COUNTIF('Brotas Med OK'!$C:$C,'Subúrbio Med OK'!C281) + COUNTIF('Cabula Med OK'!$C:$C,'Subúrbio Med OK'!C281) + COUNTIF('Cajazeiras Med OK'!$C:$C,'Subúrbio Med OK'!C281) + COUNTIF('CH Med OK'!$C:$C,'Subúrbio Med OK'!C281) + COUNTIF('Itapagipe Med OK'!$C:$C,'Subúrbio Med OK'!C281) + COUNTIF('Itapuã Med OK'!$C:$C,'Subúrbio Med OK'!C281) + COUNTIF('Liberdade Med OK'!$C:$C,'Subúrbio Med OK'!C281) + COUNTIF('Pau da Lima Med OK'!$C:$C,'Subúrbio Med OK'!C281) + COUNTIF('SCV Med OK'!$C:$C,'Subúrbio Med OK'!C281) + COUNTIF('DVIS Med OK'!$C:$C,'Subúrbio Med OK'!C281) + COUNTIF('CR Med OK'!$C:$C,'Subúrbio Med OK'!C281) + COUNTIF('CCZ Med OK'!$C:$C,'Subúrbio Med OK'!C281) + COUNTIF('DRCA Med OK'!$C:$C,'Subúrbio Med OK'!C281) + COUNTIF('SAMU Med OK'!$C:$C,'Subúrbio Med OK'!C281) + COUNTIF('ESPS Med OK'!$C:$C,'Subúrbio Med OK'!C281) + COUNTIF('LACEM Med OK'!$C:$C,'Subúrbio Med OK'!C281)</f>
        <v>0</v>
      </c>
    </row>
    <row r="282" spans="1:15" ht="13.5" customHeight="1">
      <c r="A282" s="38" t="s">
        <v>844</v>
      </c>
      <c r="B282" s="10"/>
      <c r="C282" s="10"/>
      <c r="D282" s="107"/>
      <c r="E282" s="36"/>
      <c r="F282" s="37"/>
      <c r="G282" s="174"/>
      <c r="H282" s="11">
        <f>SUM(H278:H281)</f>
        <v>3</v>
      </c>
      <c r="I282" s="173">
        <f>SUM(I278:I281)</f>
        <v>540.5</v>
      </c>
      <c r="J282" s="35"/>
      <c r="K282" s="107"/>
      <c r="L282" s="33"/>
      <c r="O282" s="1">
        <f>COUNTIF('Sede Med Ok'!$C:$C,'Subúrbio Med OK'!C282) + COUNTIF('Barra Med OK'!$C:$C,'Subúrbio Med OK'!C282) + COUNTIF('Boca do Rio Med OK'!$C:$C,'Subúrbio Med OK'!C282) + COUNTIF('Brotas Med OK'!$C:$C,'Subúrbio Med OK'!C282) + COUNTIF('Cabula Med OK'!$C:$C,'Subúrbio Med OK'!C282) + COUNTIF('Cajazeiras Med OK'!$C:$C,'Subúrbio Med OK'!C282) + COUNTIF('CH Med OK'!$C:$C,'Subúrbio Med OK'!C282) + COUNTIF('Itapagipe Med OK'!$C:$C,'Subúrbio Med OK'!C282) + COUNTIF('Itapuã Med OK'!$C:$C,'Subúrbio Med OK'!C282) + COUNTIF('Liberdade Med OK'!$C:$C,'Subúrbio Med OK'!C282) + COUNTIF('Pau da Lima Med OK'!$C:$C,'Subúrbio Med OK'!C282) + COUNTIF('SCV Med OK'!$C:$C,'Subúrbio Med OK'!C282) + COUNTIF('DVIS Med OK'!$C:$C,'Subúrbio Med OK'!C282) + COUNTIF('CR Med OK'!$C:$C,'Subúrbio Med OK'!C282) + COUNTIF('CCZ Med OK'!$C:$C,'Subúrbio Med OK'!C282) + COUNTIF('DRCA Med OK'!$C:$C,'Subúrbio Med OK'!C282) + COUNTIF('SAMU Med OK'!$C:$C,'Subúrbio Med OK'!C282) + COUNTIF('ESPS Med OK'!$C:$C,'Subúrbio Med OK'!C282) + COUNTIF('LACEM Med OK'!$C:$C,'Subúrbio Med OK'!C282)</f>
        <v>0</v>
      </c>
    </row>
    <row r="283" spans="1:15" ht="13.5" customHeight="1">
      <c r="A283" s="147"/>
      <c r="B283" s="32"/>
      <c r="C283" s="32"/>
      <c r="D283" s="70"/>
      <c r="E283" s="33"/>
      <c r="F283" s="34"/>
      <c r="G283" s="176"/>
      <c r="H283" s="32"/>
      <c r="I283" s="175"/>
      <c r="J283" s="30"/>
      <c r="K283" s="70"/>
      <c r="L283" s="33"/>
      <c r="O283" s="1">
        <f>COUNTIF('Sede Med Ok'!$C:$C,'Subúrbio Med OK'!C283) + COUNTIF('Barra Med OK'!$C:$C,'Subúrbio Med OK'!C283) + COUNTIF('Boca do Rio Med OK'!$C:$C,'Subúrbio Med OK'!C283) + COUNTIF('Brotas Med OK'!$C:$C,'Subúrbio Med OK'!C283) + COUNTIF('Cabula Med OK'!$C:$C,'Subúrbio Med OK'!C283) + COUNTIF('Cajazeiras Med OK'!$C:$C,'Subúrbio Med OK'!C283) + COUNTIF('CH Med OK'!$C:$C,'Subúrbio Med OK'!C283) + COUNTIF('Itapagipe Med OK'!$C:$C,'Subúrbio Med OK'!C283) + COUNTIF('Itapuã Med OK'!$C:$C,'Subúrbio Med OK'!C283) + COUNTIF('Liberdade Med OK'!$C:$C,'Subúrbio Med OK'!C283) + COUNTIF('Pau da Lima Med OK'!$C:$C,'Subúrbio Med OK'!C283) + COUNTIF('SCV Med OK'!$C:$C,'Subúrbio Med OK'!C283) + COUNTIF('DVIS Med OK'!$C:$C,'Subúrbio Med OK'!C283) + COUNTIF('CR Med OK'!$C:$C,'Subúrbio Med OK'!C283) + COUNTIF('CCZ Med OK'!$C:$C,'Subúrbio Med OK'!C283) + COUNTIF('DRCA Med OK'!$C:$C,'Subúrbio Med OK'!C283) + COUNTIF('SAMU Med OK'!$C:$C,'Subúrbio Med OK'!C283) + COUNTIF('ESPS Med OK'!$C:$C,'Subúrbio Med OK'!C283) + COUNTIF('LACEM Med OK'!$C:$C,'Subúrbio Med OK'!C283)</f>
        <v>0</v>
      </c>
    </row>
    <row r="284" spans="1:15" ht="13.5" customHeight="1">
      <c r="A284" s="15" t="s">
        <v>18</v>
      </c>
      <c r="B284" s="48">
        <v>45536</v>
      </c>
      <c r="C284" s="51">
        <v>6201</v>
      </c>
      <c r="D284" s="61">
        <v>45658</v>
      </c>
      <c r="E284" s="61">
        <v>45687</v>
      </c>
      <c r="F284" s="114">
        <f t="shared" ref="F284:F291" si="34">(E284-D284)+1</f>
        <v>30</v>
      </c>
      <c r="G284" s="47">
        <v>235</v>
      </c>
      <c r="H284" s="51">
        <v>1</v>
      </c>
      <c r="I284" s="40">
        <f t="shared" ref="I284:I292" si="35">G284/30*H284*F284</f>
        <v>235</v>
      </c>
      <c r="J284" s="52" t="s">
        <v>182</v>
      </c>
      <c r="K284" s="51"/>
      <c r="L284" s="33" t="s">
        <v>1063</v>
      </c>
      <c r="O284" s="1">
        <f>COUNTIF('Sede Med Ok'!$C:$C,'Subúrbio Med OK'!C284) + COUNTIF('Barra Med OK'!$C:$C,'Subúrbio Med OK'!C284) + COUNTIF('Boca do Rio Med OK'!$C:$C,'Subúrbio Med OK'!C284) + COUNTIF('Brotas Med OK'!$C:$C,'Subúrbio Med OK'!C284) + COUNTIF('Cabula Med OK'!$C:$C,'Subúrbio Med OK'!C284) + COUNTIF('Cajazeiras Med OK'!$C:$C,'Subúrbio Med OK'!C284) + COUNTIF('CH Med OK'!$C:$C,'Subúrbio Med OK'!C284) + COUNTIF('Itapagipe Med OK'!$C:$C,'Subúrbio Med OK'!C284) + COUNTIF('Itapuã Med OK'!$C:$C,'Subúrbio Med OK'!C284) + COUNTIF('Liberdade Med OK'!$C:$C,'Subúrbio Med OK'!C284) + COUNTIF('Pau da Lima Med OK'!$C:$C,'Subúrbio Med OK'!C284) + COUNTIF('SCV Med OK'!$C:$C,'Subúrbio Med OK'!C284) + COUNTIF('DVIS Med OK'!$C:$C,'Subúrbio Med OK'!C284) + COUNTIF('CR Med OK'!$C:$C,'Subúrbio Med OK'!C284) + COUNTIF('CCZ Med OK'!$C:$C,'Subúrbio Med OK'!C284) + COUNTIF('DRCA Med OK'!$C:$C,'Subúrbio Med OK'!C284) + COUNTIF('SAMU Med OK'!$C:$C,'Subúrbio Med OK'!C284) + COUNTIF('ESPS Med OK'!$C:$C,'Subúrbio Med OK'!C284) + COUNTIF('LACEM Med OK'!$C:$C,'Subúrbio Med OK'!C284)</f>
        <v>0</v>
      </c>
    </row>
    <row r="285" spans="1:15" ht="13.5" customHeight="1">
      <c r="A285" s="15" t="s">
        <v>18</v>
      </c>
      <c r="B285" s="48">
        <v>45536</v>
      </c>
      <c r="C285" s="51">
        <v>15600</v>
      </c>
      <c r="D285" s="61">
        <v>45658</v>
      </c>
      <c r="E285" s="61">
        <v>45687</v>
      </c>
      <c r="F285" s="114">
        <f t="shared" si="34"/>
        <v>30</v>
      </c>
      <c r="G285" s="47">
        <v>235</v>
      </c>
      <c r="H285" s="51">
        <v>1</v>
      </c>
      <c r="I285" s="40">
        <f t="shared" si="35"/>
        <v>235</v>
      </c>
      <c r="J285" s="52" t="s">
        <v>596</v>
      </c>
      <c r="K285" s="51">
        <v>69200</v>
      </c>
      <c r="L285" s="33" t="s">
        <v>1063</v>
      </c>
      <c r="O285" s="1">
        <f>COUNTIF('Sede Med Ok'!$C:$C,'Subúrbio Med OK'!C285) + COUNTIF('Barra Med OK'!$C:$C,'Subúrbio Med OK'!C285) + COUNTIF('Boca do Rio Med OK'!$C:$C,'Subúrbio Med OK'!C285) + COUNTIF('Brotas Med OK'!$C:$C,'Subúrbio Med OK'!C285) + COUNTIF('Cabula Med OK'!$C:$C,'Subúrbio Med OK'!C285) + COUNTIF('Cajazeiras Med OK'!$C:$C,'Subúrbio Med OK'!C285) + COUNTIF('CH Med OK'!$C:$C,'Subúrbio Med OK'!C285) + COUNTIF('Itapagipe Med OK'!$C:$C,'Subúrbio Med OK'!C285) + COUNTIF('Itapuã Med OK'!$C:$C,'Subúrbio Med OK'!C285) + COUNTIF('Liberdade Med OK'!$C:$C,'Subúrbio Med OK'!C285) + COUNTIF('Pau da Lima Med OK'!$C:$C,'Subúrbio Med OK'!C285) + COUNTIF('SCV Med OK'!$C:$C,'Subúrbio Med OK'!C285) + COUNTIF('DVIS Med OK'!$C:$C,'Subúrbio Med OK'!C285) + COUNTIF('CR Med OK'!$C:$C,'Subúrbio Med OK'!C285) + COUNTIF('CCZ Med OK'!$C:$C,'Subúrbio Med OK'!C285) + COUNTIF('DRCA Med OK'!$C:$C,'Subúrbio Med OK'!C285) + COUNTIF('SAMU Med OK'!$C:$C,'Subúrbio Med OK'!C285) + COUNTIF('ESPS Med OK'!$C:$C,'Subúrbio Med OK'!C285) + COUNTIF('LACEM Med OK'!$C:$C,'Subúrbio Med OK'!C285)</f>
        <v>0</v>
      </c>
    </row>
    <row r="286" spans="1:15" s="26" customFormat="1" ht="13.5" customHeight="1">
      <c r="A286" s="15" t="s">
        <v>18</v>
      </c>
      <c r="B286" s="48">
        <v>45536</v>
      </c>
      <c r="C286" s="51">
        <v>15742</v>
      </c>
      <c r="D286" s="61">
        <v>45658</v>
      </c>
      <c r="E286" s="61">
        <v>45687</v>
      </c>
      <c r="F286" s="114">
        <f t="shared" si="34"/>
        <v>30</v>
      </c>
      <c r="G286" s="47">
        <v>235</v>
      </c>
      <c r="H286" s="51">
        <v>1</v>
      </c>
      <c r="I286" s="40">
        <f t="shared" si="35"/>
        <v>235</v>
      </c>
      <c r="J286" s="52" t="s">
        <v>278</v>
      </c>
      <c r="K286" s="51">
        <v>69200</v>
      </c>
      <c r="L286" s="33" t="s">
        <v>1063</v>
      </c>
      <c r="O286" s="1">
        <f>COUNTIF('Sede Med Ok'!$C:$C,'Subúrbio Med OK'!C286) + COUNTIF('Barra Med OK'!$C:$C,'Subúrbio Med OK'!C286) + COUNTIF('Boca do Rio Med OK'!$C:$C,'Subúrbio Med OK'!C286) + COUNTIF('Brotas Med OK'!$C:$C,'Subúrbio Med OK'!C286) + COUNTIF('Cabula Med OK'!$C:$C,'Subúrbio Med OK'!C286) + COUNTIF('Cajazeiras Med OK'!$C:$C,'Subúrbio Med OK'!C286) + COUNTIF('CH Med OK'!$C:$C,'Subúrbio Med OK'!C286) + COUNTIF('Itapagipe Med OK'!$C:$C,'Subúrbio Med OK'!C286) + COUNTIF('Itapuã Med OK'!$C:$C,'Subúrbio Med OK'!C286) + COUNTIF('Liberdade Med OK'!$C:$C,'Subúrbio Med OK'!C286) + COUNTIF('Pau da Lima Med OK'!$C:$C,'Subúrbio Med OK'!C286) + COUNTIF('SCV Med OK'!$C:$C,'Subúrbio Med OK'!C286) + COUNTIF('DVIS Med OK'!$C:$C,'Subúrbio Med OK'!C286) + COUNTIF('CR Med OK'!$C:$C,'Subúrbio Med OK'!C286) + COUNTIF('CCZ Med OK'!$C:$C,'Subúrbio Med OK'!C286) + COUNTIF('DRCA Med OK'!$C:$C,'Subúrbio Med OK'!C286) + COUNTIF('SAMU Med OK'!$C:$C,'Subúrbio Med OK'!C286) + COUNTIF('ESPS Med OK'!$C:$C,'Subúrbio Med OK'!C286) + COUNTIF('LACEM Med OK'!$C:$C,'Subúrbio Med OK'!C286)</f>
        <v>0</v>
      </c>
    </row>
    <row r="287" spans="1:15" ht="13.5" customHeight="1">
      <c r="A287" s="15" t="s">
        <v>18</v>
      </c>
      <c r="B287" s="48">
        <v>45536</v>
      </c>
      <c r="C287" s="51">
        <v>15706</v>
      </c>
      <c r="D287" s="61">
        <v>45658</v>
      </c>
      <c r="E287" s="61">
        <v>45687</v>
      </c>
      <c r="F287" s="114">
        <f t="shared" si="34"/>
        <v>30</v>
      </c>
      <c r="G287" s="47">
        <v>235</v>
      </c>
      <c r="H287" s="51">
        <v>1</v>
      </c>
      <c r="I287" s="40">
        <f t="shared" si="35"/>
        <v>235</v>
      </c>
      <c r="J287" s="52" t="s">
        <v>210</v>
      </c>
      <c r="K287" s="51">
        <v>69200</v>
      </c>
      <c r="L287" s="33" t="s">
        <v>1063</v>
      </c>
      <c r="O287" s="1">
        <f>COUNTIF('Sede Med Ok'!$C:$C,'Subúrbio Med OK'!C287) + COUNTIF('Barra Med OK'!$C:$C,'Subúrbio Med OK'!C287) + COUNTIF('Boca do Rio Med OK'!$C:$C,'Subúrbio Med OK'!C287) + COUNTIF('Brotas Med OK'!$C:$C,'Subúrbio Med OK'!C287) + COUNTIF('Cabula Med OK'!$C:$C,'Subúrbio Med OK'!C287) + COUNTIF('Cajazeiras Med OK'!$C:$C,'Subúrbio Med OK'!C287) + COUNTIF('CH Med OK'!$C:$C,'Subúrbio Med OK'!C287) + COUNTIF('Itapagipe Med OK'!$C:$C,'Subúrbio Med OK'!C287) + COUNTIF('Itapuã Med OK'!$C:$C,'Subúrbio Med OK'!C287) + COUNTIF('Liberdade Med OK'!$C:$C,'Subúrbio Med OK'!C287) + COUNTIF('Pau da Lima Med OK'!$C:$C,'Subúrbio Med OK'!C287) + COUNTIF('SCV Med OK'!$C:$C,'Subúrbio Med OK'!C287) + COUNTIF('DVIS Med OK'!$C:$C,'Subúrbio Med OK'!C287) + COUNTIF('CR Med OK'!$C:$C,'Subúrbio Med OK'!C287) + COUNTIF('CCZ Med OK'!$C:$C,'Subúrbio Med OK'!C287) + COUNTIF('DRCA Med OK'!$C:$C,'Subúrbio Med OK'!C287) + COUNTIF('SAMU Med OK'!$C:$C,'Subúrbio Med OK'!C287) + COUNTIF('ESPS Med OK'!$C:$C,'Subúrbio Med OK'!C287) + COUNTIF('LACEM Med OK'!$C:$C,'Subúrbio Med OK'!C287)</f>
        <v>0</v>
      </c>
    </row>
    <row r="288" spans="1:15" ht="13.5" customHeight="1">
      <c r="A288" s="15" t="s">
        <v>18</v>
      </c>
      <c r="B288" s="48">
        <v>45536</v>
      </c>
      <c r="C288" s="51">
        <v>15815</v>
      </c>
      <c r="D288" s="61">
        <v>45658</v>
      </c>
      <c r="E288" s="61">
        <v>45687</v>
      </c>
      <c r="F288" s="114">
        <f t="shared" si="34"/>
        <v>30</v>
      </c>
      <c r="G288" s="47">
        <v>235</v>
      </c>
      <c r="H288" s="51">
        <v>1</v>
      </c>
      <c r="I288" s="40">
        <f t="shared" si="35"/>
        <v>235</v>
      </c>
      <c r="J288" s="52" t="s">
        <v>220</v>
      </c>
      <c r="K288" s="51">
        <v>69198</v>
      </c>
      <c r="L288" s="33" t="s">
        <v>1063</v>
      </c>
      <c r="O288" s="1">
        <f>COUNTIF('Sede Med Ok'!$C:$C,'Subúrbio Med OK'!C288) + COUNTIF('Barra Med OK'!$C:$C,'Subúrbio Med OK'!C288) + COUNTIF('Boca do Rio Med OK'!$C:$C,'Subúrbio Med OK'!C288) + COUNTIF('Brotas Med OK'!$C:$C,'Subúrbio Med OK'!C288) + COUNTIF('Cabula Med OK'!$C:$C,'Subúrbio Med OK'!C288) + COUNTIF('Cajazeiras Med OK'!$C:$C,'Subúrbio Med OK'!C288) + COUNTIF('CH Med OK'!$C:$C,'Subúrbio Med OK'!C288) + COUNTIF('Itapagipe Med OK'!$C:$C,'Subúrbio Med OK'!C288) + COUNTIF('Itapuã Med OK'!$C:$C,'Subúrbio Med OK'!C288) + COUNTIF('Liberdade Med OK'!$C:$C,'Subúrbio Med OK'!C288) + COUNTIF('Pau da Lima Med OK'!$C:$C,'Subúrbio Med OK'!C288) + COUNTIF('SCV Med OK'!$C:$C,'Subúrbio Med OK'!C288) + COUNTIF('DVIS Med OK'!$C:$C,'Subúrbio Med OK'!C288) + COUNTIF('CR Med OK'!$C:$C,'Subúrbio Med OK'!C288) + COUNTIF('CCZ Med OK'!$C:$C,'Subúrbio Med OK'!C288) + COUNTIF('DRCA Med OK'!$C:$C,'Subúrbio Med OK'!C288) + COUNTIF('SAMU Med OK'!$C:$C,'Subúrbio Med OK'!C288) + COUNTIF('ESPS Med OK'!$C:$C,'Subúrbio Med OK'!C288) + COUNTIF('LACEM Med OK'!$C:$C,'Subúrbio Med OK'!C288)</f>
        <v>0</v>
      </c>
    </row>
    <row r="289" spans="1:15" ht="12.75">
      <c r="A289" s="15" t="s">
        <v>18</v>
      </c>
      <c r="B289" s="48">
        <v>45536</v>
      </c>
      <c r="C289" s="51">
        <v>15507</v>
      </c>
      <c r="D289" s="61">
        <v>45658</v>
      </c>
      <c r="E289" s="61">
        <v>45687</v>
      </c>
      <c r="F289" s="114">
        <f t="shared" si="34"/>
        <v>30</v>
      </c>
      <c r="G289" s="47">
        <v>235</v>
      </c>
      <c r="H289" s="51">
        <v>1</v>
      </c>
      <c r="I289" s="40">
        <f t="shared" si="35"/>
        <v>235</v>
      </c>
      <c r="J289" s="52" t="s">
        <v>189</v>
      </c>
      <c r="K289" s="51">
        <v>69198</v>
      </c>
      <c r="L289" s="33" t="s">
        <v>1063</v>
      </c>
      <c r="O289" s="1">
        <f>COUNTIF('Sede Med Ok'!$C:$C,'Subúrbio Med OK'!C289) + COUNTIF('Barra Med OK'!$C:$C,'Subúrbio Med OK'!C289) + COUNTIF('Boca do Rio Med OK'!$C:$C,'Subúrbio Med OK'!C289) + COUNTIF('Brotas Med OK'!$C:$C,'Subúrbio Med OK'!C289) + COUNTIF('Cabula Med OK'!$C:$C,'Subúrbio Med OK'!C289) + COUNTIF('Cajazeiras Med OK'!$C:$C,'Subúrbio Med OK'!C289) + COUNTIF('CH Med OK'!$C:$C,'Subúrbio Med OK'!C289) + COUNTIF('Itapagipe Med OK'!$C:$C,'Subúrbio Med OK'!C289) + COUNTIF('Itapuã Med OK'!$C:$C,'Subúrbio Med OK'!C289) + COUNTIF('Liberdade Med OK'!$C:$C,'Subúrbio Med OK'!C289) + COUNTIF('Pau da Lima Med OK'!$C:$C,'Subúrbio Med OK'!C289) + COUNTIF('SCV Med OK'!$C:$C,'Subúrbio Med OK'!C289) + COUNTIF('DVIS Med OK'!$C:$C,'Subúrbio Med OK'!C289) + COUNTIF('CR Med OK'!$C:$C,'Subúrbio Med OK'!C289) + COUNTIF('CCZ Med OK'!$C:$C,'Subúrbio Med OK'!C289) + COUNTIF('DRCA Med OK'!$C:$C,'Subúrbio Med OK'!C289) + COUNTIF('SAMU Med OK'!$C:$C,'Subúrbio Med OK'!C289) + COUNTIF('ESPS Med OK'!$C:$C,'Subúrbio Med OK'!C289) + COUNTIF('LACEM Med OK'!$C:$C,'Subúrbio Med OK'!C289)</f>
        <v>0</v>
      </c>
    </row>
    <row r="290" spans="1:15" ht="13.5" customHeight="1">
      <c r="A290" s="15" t="s">
        <v>18</v>
      </c>
      <c r="B290" s="48">
        <v>45536</v>
      </c>
      <c r="C290" s="51">
        <v>15509</v>
      </c>
      <c r="D290" s="61">
        <v>45658</v>
      </c>
      <c r="E290" s="61">
        <v>45687</v>
      </c>
      <c r="F290" s="114">
        <f t="shared" si="34"/>
        <v>30</v>
      </c>
      <c r="G290" s="47">
        <v>235</v>
      </c>
      <c r="H290" s="51">
        <v>1</v>
      </c>
      <c r="I290" s="40">
        <f t="shared" si="35"/>
        <v>235</v>
      </c>
      <c r="J290" s="52" t="s">
        <v>149</v>
      </c>
      <c r="K290" s="51">
        <v>69198</v>
      </c>
      <c r="L290" s="33" t="s">
        <v>1063</v>
      </c>
      <c r="O290" s="1">
        <f>COUNTIF('Sede Med Ok'!$C:$C,'Subúrbio Med OK'!C290) + COUNTIF('Barra Med OK'!$C:$C,'Subúrbio Med OK'!C290) + COUNTIF('Boca do Rio Med OK'!$C:$C,'Subúrbio Med OK'!C290) + COUNTIF('Brotas Med OK'!$C:$C,'Subúrbio Med OK'!C290) + COUNTIF('Cabula Med OK'!$C:$C,'Subúrbio Med OK'!C290) + COUNTIF('Cajazeiras Med OK'!$C:$C,'Subúrbio Med OK'!C290) + COUNTIF('CH Med OK'!$C:$C,'Subúrbio Med OK'!C290) + COUNTIF('Itapagipe Med OK'!$C:$C,'Subúrbio Med OK'!C290) + COUNTIF('Itapuã Med OK'!$C:$C,'Subúrbio Med OK'!C290) + COUNTIF('Liberdade Med OK'!$C:$C,'Subúrbio Med OK'!C290) + COUNTIF('Pau da Lima Med OK'!$C:$C,'Subúrbio Med OK'!C290) + COUNTIF('SCV Med OK'!$C:$C,'Subúrbio Med OK'!C290) + COUNTIF('DVIS Med OK'!$C:$C,'Subúrbio Med OK'!C290) + COUNTIF('CR Med OK'!$C:$C,'Subúrbio Med OK'!C290) + COUNTIF('CCZ Med OK'!$C:$C,'Subúrbio Med OK'!C290) + COUNTIF('DRCA Med OK'!$C:$C,'Subúrbio Med OK'!C290) + COUNTIF('SAMU Med OK'!$C:$C,'Subúrbio Med OK'!C290) + COUNTIF('ESPS Med OK'!$C:$C,'Subúrbio Med OK'!C290) + COUNTIF('LACEM Med OK'!$C:$C,'Subúrbio Med OK'!C290)</f>
        <v>0</v>
      </c>
    </row>
    <row r="291" spans="1:15" ht="13.5" customHeight="1">
      <c r="A291" s="15" t="s">
        <v>18</v>
      </c>
      <c r="B291" s="48">
        <v>45536</v>
      </c>
      <c r="C291" s="51">
        <v>13189</v>
      </c>
      <c r="D291" s="61">
        <v>45658</v>
      </c>
      <c r="E291" s="61">
        <v>45687</v>
      </c>
      <c r="F291" s="114">
        <f t="shared" si="34"/>
        <v>30</v>
      </c>
      <c r="G291" s="47">
        <v>235</v>
      </c>
      <c r="H291" s="51">
        <v>1</v>
      </c>
      <c r="I291" s="40">
        <f t="shared" si="35"/>
        <v>235</v>
      </c>
      <c r="J291" s="52" t="s">
        <v>272</v>
      </c>
      <c r="K291" s="51"/>
      <c r="O291" s="1">
        <f>COUNTIF('Sede Med Ok'!$C:$C,'Subúrbio Med OK'!C291) + COUNTIF('Barra Med OK'!$C:$C,'Subúrbio Med OK'!C291) + COUNTIF('Boca do Rio Med OK'!$C:$C,'Subúrbio Med OK'!C291) + COUNTIF('Brotas Med OK'!$C:$C,'Subúrbio Med OK'!C291) + COUNTIF('Cabula Med OK'!$C:$C,'Subúrbio Med OK'!C291) + COUNTIF('Cajazeiras Med OK'!$C:$C,'Subúrbio Med OK'!C291) + COUNTIF('CH Med OK'!$C:$C,'Subúrbio Med OK'!C291) + COUNTIF('Itapagipe Med OK'!$C:$C,'Subúrbio Med OK'!C291) + COUNTIF('Itapuã Med OK'!$C:$C,'Subúrbio Med OK'!C291) + COUNTIF('Liberdade Med OK'!$C:$C,'Subúrbio Med OK'!C291) + COUNTIF('Pau da Lima Med OK'!$C:$C,'Subúrbio Med OK'!C291) + COUNTIF('SCV Med OK'!$C:$C,'Subúrbio Med OK'!C291) + COUNTIF('DVIS Med OK'!$C:$C,'Subúrbio Med OK'!C291) + COUNTIF('CR Med OK'!$C:$C,'Subúrbio Med OK'!C291) + COUNTIF('CCZ Med OK'!$C:$C,'Subúrbio Med OK'!C291) + COUNTIF('DRCA Med OK'!$C:$C,'Subúrbio Med OK'!C291) + COUNTIF('SAMU Med OK'!$C:$C,'Subúrbio Med OK'!C291) + COUNTIF('ESPS Med OK'!$C:$C,'Subúrbio Med OK'!C291) + COUNTIF('LACEM Med OK'!$C:$C,'Subúrbio Med OK'!C291)</f>
        <v>0</v>
      </c>
    </row>
    <row r="292" spans="1:15" ht="13.5" customHeight="1">
      <c r="A292" s="38"/>
      <c r="B292" s="44"/>
      <c r="C292" s="44"/>
      <c r="D292" s="101"/>
      <c r="E292" s="101"/>
      <c r="F292" s="114"/>
      <c r="G292" s="47"/>
      <c r="H292" s="44"/>
      <c r="I292" s="40">
        <f t="shared" si="35"/>
        <v>0</v>
      </c>
      <c r="J292" s="39"/>
      <c r="K292" s="51"/>
      <c r="L292" s="16"/>
      <c r="O292" s="1">
        <f>COUNTIF('Sede Med Ok'!$C:$C,'Subúrbio Med OK'!C292) + COUNTIF('Barra Med OK'!$C:$C,'Subúrbio Med OK'!C292) + COUNTIF('Boca do Rio Med OK'!$C:$C,'Subúrbio Med OK'!C292) + COUNTIF('Brotas Med OK'!$C:$C,'Subúrbio Med OK'!C292) + COUNTIF('Cabula Med OK'!$C:$C,'Subúrbio Med OK'!C292) + COUNTIF('Cajazeiras Med OK'!$C:$C,'Subúrbio Med OK'!C292) + COUNTIF('CH Med OK'!$C:$C,'Subúrbio Med OK'!C292) + COUNTIF('Itapagipe Med OK'!$C:$C,'Subúrbio Med OK'!C292) + COUNTIF('Itapuã Med OK'!$C:$C,'Subúrbio Med OK'!C292) + COUNTIF('Liberdade Med OK'!$C:$C,'Subúrbio Med OK'!C292) + COUNTIF('Pau da Lima Med OK'!$C:$C,'Subúrbio Med OK'!C292) + COUNTIF('SCV Med OK'!$C:$C,'Subúrbio Med OK'!C292) + COUNTIF('DVIS Med OK'!$C:$C,'Subúrbio Med OK'!C292) + COUNTIF('CR Med OK'!$C:$C,'Subúrbio Med OK'!C292) + COUNTIF('CCZ Med OK'!$C:$C,'Subúrbio Med OK'!C292) + COUNTIF('DRCA Med OK'!$C:$C,'Subúrbio Med OK'!C292) + COUNTIF('SAMU Med OK'!$C:$C,'Subúrbio Med OK'!C292) + COUNTIF('ESPS Med OK'!$C:$C,'Subúrbio Med OK'!C292) + COUNTIF('LACEM Med OK'!$C:$C,'Subúrbio Med OK'!C292)</f>
        <v>0</v>
      </c>
    </row>
    <row r="293" spans="1:15" ht="13.5" customHeight="1">
      <c r="A293" s="38" t="s">
        <v>841</v>
      </c>
      <c r="B293" s="10"/>
      <c r="C293" s="10"/>
      <c r="D293" s="36"/>
      <c r="E293" s="36"/>
      <c r="F293" s="37"/>
      <c r="G293" s="174"/>
      <c r="H293" s="11">
        <f>SUM(H284:H292)</f>
        <v>8</v>
      </c>
      <c r="I293" s="173">
        <f>SUM(I284:I292)</f>
        <v>1880</v>
      </c>
      <c r="J293" s="35"/>
      <c r="K293" s="107"/>
      <c r="O293" s="1">
        <f>COUNTIF('Sede Med Ok'!$C:$C,'Subúrbio Med OK'!C293) + COUNTIF('Barra Med OK'!$C:$C,'Subúrbio Med OK'!C293) + COUNTIF('Boca do Rio Med OK'!$C:$C,'Subúrbio Med OK'!C293) + COUNTIF('Brotas Med OK'!$C:$C,'Subúrbio Med OK'!C293) + COUNTIF('Cabula Med OK'!$C:$C,'Subúrbio Med OK'!C293) + COUNTIF('Cajazeiras Med OK'!$C:$C,'Subúrbio Med OK'!C293) + COUNTIF('CH Med OK'!$C:$C,'Subúrbio Med OK'!C293) + COUNTIF('Itapagipe Med OK'!$C:$C,'Subúrbio Med OK'!C293) + COUNTIF('Itapuã Med OK'!$C:$C,'Subúrbio Med OK'!C293) + COUNTIF('Liberdade Med OK'!$C:$C,'Subúrbio Med OK'!C293) + COUNTIF('Pau da Lima Med OK'!$C:$C,'Subúrbio Med OK'!C293) + COUNTIF('SCV Med OK'!$C:$C,'Subúrbio Med OK'!C293) + COUNTIF('DVIS Med OK'!$C:$C,'Subúrbio Med OK'!C293) + COUNTIF('CR Med OK'!$C:$C,'Subúrbio Med OK'!C293) + COUNTIF('CCZ Med OK'!$C:$C,'Subúrbio Med OK'!C293) + COUNTIF('DRCA Med OK'!$C:$C,'Subúrbio Med OK'!C293) + COUNTIF('SAMU Med OK'!$C:$C,'Subúrbio Med OK'!C293) + COUNTIF('ESPS Med OK'!$C:$C,'Subúrbio Med OK'!C293) + COUNTIF('LACEM Med OK'!$C:$C,'Subúrbio Med OK'!C293)</f>
        <v>0</v>
      </c>
    </row>
    <row r="294" spans="1:15" ht="13.5" customHeight="1">
      <c r="A294" s="147"/>
      <c r="B294" s="32"/>
      <c r="C294" s="32"/>
      <c r="D294" s="33"/>
      <c r="E294" s="33"/>
      <c r="F294" s="34"/>
      <c r="G294" s="176"/>
      <c r="H294" s="32"/>
      <c r="I294" s="175"/>
      <c r="J294" s="30"/>
      <c r="K294" s="70"/>
      <c r="O294" s="1">
        <f>COUNTIF('Sede Med Ok'!$C:$C,'Subúrbio Med OK'!C294) + COUNTIF('Barra Med OK'!$C:$C,'Subúrbio Med OK'!C294) + COUNTIF('Boca do Rio Med OK'!$C:$C,'Subúrbio Med OK'!C294) + COUNTIF('Brotas Med OK'!$C:$C,'Subúrbio Med OK'!C294) + COUNTIF('Cabula Med OK'!$C:$C,'Subúrbio Med OK'!C294) + COUNTIF('Cajazeiras Med OK'!$C:$C,'Subúrbio Med OK'!C294) + COUNTIF('CH Med OK'!$C:$C,'Subúrbio Med OK'!C294) + COUNTIF('Itapagipe Med OK'!$C:$C,'Subúrbio Med OK'!C294) + COUNTIF('Itapuã Med OK'!$C:$C,'Subúrbio Med OK'!C294) + COUNTIF('Liberdade Med OK'!$C:$C,'Subúrbio Med OK'!C294) + COUNTIF('Pau da Lima Med OK'!$C:$C,'Subúrbio Med OK'!C294) + COUNTIF('SCV Med OK'!$C:$C,'Subúrbio Med OK'!C294) + COUNTIF('DVIS Med OK'!$C:$C,'Subúrbio Med OK'!C294) + COUNTIF('CR Med OK'!$C:$C,'Subúrbio Med OK'!C294) + COUNTIF('CCZ Med OK'!$C:$C,'Subúrbio Med OK'!C294) + COUNTIF('DRCA Med OK'!$C:$C,'Subúrbio Med OK'!C294) + COUNTIF('SAMU Med OK'!$C:$C,'Subúrbio Med OK'!C294) + COUNTIF('ESPS Med OK'!$C:$C,'Subúrbio Med OK'!C294) + COUNTIF('LACEM Med OK'!$C:$C,'Subúrbio Med OK'!C294)</f>
        <v>0</v>
      </c>
    </row>
    <row r="295" spans="1:15" ht="13.5" customHeight="1">
      <c r="A295" s="147"/>
      <c r="B295" s="32"/>
      <c r="C295" s="32"/>
      <c r="D295" s="33"/>
      <c r="E295" s="33"/>
      <c r="F295" s="34"/>
      <c r="G295" s="314"/>
      <c r="H295" s="44">
        <f>H21+H64+H68+H77+H82+H88+H99+H110+H120+H127+H135+H143+H151+H156+H161+H166+H170+H177+H189+H201+H224+H238+H244+H259+H293+H282+H276+H271+H230+H50+H25</f>
        <v>187</v>
      </c>
      <c r="I295" s="268">
        <f>I293+I282+I276+I271+I259+I244+I238+I230+I224+I201+I189+I177+I170+I166+I161+I156+I151+I143+I135+I127+I120+I110+I99+I88+I82+I77+I68+I64+I50+I21+I25</f>
        <v>39661.833333333328</v>
      </c>
      <c r="J295" s="30"/>
      <c r="K295" s="70"/>
      <c r="O295" s="1">
        <f>COUNTIF('Sede Med Ok'!$C:$C,'Subúrbio Med OK'!C295) + COUNTIF('Barra Med OK'!$C:$C,'Subúrbio Med OK'!C295) + COUNTIF('Boca do Rio Med OK'!$C:$C,'Subúrbio Med OK'!C295) + COUNTIF('Brotas Med OK'!$C:$C,'Subúrbio Med OK'!C295) + COUNTIF('Cabula Med OK'!$C:$C,'Subúrbio Med OK'!C295) + COUNTIF('Cajazeiras Med OK'!$C:$C,'Subúrbio Med OK'!C295) + COUNTIF('CH Med OK'!$C:$C,'Subúrbio Med OK'!C295) + COUNTIF('Itapagipe Med OK'!$C:$C,'Subúrbio Med OK'!C295) + COUNTIF('Itapuã Med OK'!$C:$C,'Subúrbio Med OK'!C295) + COUNTIF('Liberdade Med OK'!$C:$C,'Subúrbio Med OK'!C295) + COUNTIF('Pau da Lima Med OK'!$C:$C,'Subúrbio Med OK'!C295) + COUNTIF('SCV Med OK'!$C:$C,'Subúrbio Med OK'!C295) + COUNTIF('DVIS Med OK'!$C:$C,'Subúrbio Med OK'!C295) + COUNTIF('CR Med OK'!$C:$C,'Subúrbio Med OK'!C295) + COUNTIF('CCZ Med OK'!$C:$C,'Subúrbio Med OK'!C295) + COUNTIF('DRCA Med OK'!$C:$C,'Subúrbio Med OK'!C295) + COUNTIF('SAMU Med OK'!$C:$C,'Subúrbio Med OK'!C295) + COUNTIF('ESPS Med OK'!$C:$C,'Subúrbio Med OK'!C295) + COUNTIF('LACEM Med OK'!$C:$C,'Subúrbio Med OK'!C295)</f>
        <v>0</v>
      </c>
    </row>
    <row r="296" spans="1:15" ht="13.5" customHeight="1">
      <c r="B296" s="70"/>
      <c r="C296" s="32"/>
      <c r="D296" s="313"/>
      <c r="E296" s="313"/>
      <c r="F296" s="312"/>
      <c r="G296" s="311"/>
      <c r="H296" s="33"/>
      <c r="I296" s="311"/>
      <c r="J296" s="310"/>
      <c r="K296" s="70"/>
      <c r="L296" s="76"/>
    </row>
    <row r="297" spans="1:15" ht="13.5" customHeight="1">
      <c r="B297" s="70"/>
      <c r="C297" s="32"/>
      <c r="D297" s="313"/>
      <c r="E297" s="313"/>
      <c r="F297" s="312"/>
      <c r="G297" s="311"/>
      <c r="H297" s="33"/>
      <c r="I297" s="311"/>
      <c r="J297" s="310">
        <f>I278+I249+I248+I247+I246+I183+I184+I174+I175+I154+I146+I124</f>
        <v>717.83333333333337</v>
      </c>
      <c r="K297" s="70"/>
    </row>
    <row r="298" spans="1:15" ht="13.5" customHeight="1">
      <c r="A298" s="536" t="s">
        <v>33</v>
      </c>
      <c r="B298" s="536"/>
      <c r="C298" s="536"/>
      <c r="D298" s="536"/>
      <c r="E298" s="536"/>
      <c r="F298" s="536"/>
      <c r="G298" s="536"/>
      <c r="H298" s="536"/>
      <c r="I298" s="536"/>
      <c r="J298" s="422"/>
      <c r="K298" s="24"/>
    </row>
    <row r="300" spans="1:15" ht="13.5" customHeight="1">
      <c r="A300" s="18" t="s">
        <v>32</v>
      </c>
      <c r="B300" s="1"/>
      <c r="F300" s="22"/>
      <c r="G300" s="7"/>
      <c r="I300" s="23"/>
      <c r="J300" s="23"/>
    </row>
    <row r="301" spans="1:15" ht="51" customHeight="1">
      <c r="A301" s="532"/>
      <c r="B301" s="518"/>
      <c r="C301" s="518"/>
      <c r="D301" s="518"/>
      <c r="E301" s="532"/>
      <c r="F301" s="518"/>
      <c r="G301" s="518"/>
      <c r="H301" s="518"/>
      <c r="I301" s="533"/>
      <c r="J301" s="22"/>
    </row>
    <row r="302" spans="1:15" ht="13.5" customHeight="1">
      <c r="A302" s="535" t="s">
        <v>31</v>
      </c>
      <c r="B302" s="535"/>
      <c r="C302" s="535"/>
      <c r="D302" s="535"/>
      <c r="E302" s="535" t="s">
        <v>30</v>
      </c>
      <c r="F302" s="535"/>
      <c r="G302" s="535"/>
      <c r="H302" s="535"/>
      <c r="I302" s="535"/>
      <c r="J302" s="18"/>
      <c r="K302" s="16"/>
    </row>
    <row r="303" spans="1:15" ht="13.5" customHeight="1">
      <c r="I303" s="20"/>
      <c r="J303" s="19"/>
    </row>
    <row r="304" spans="1:15" ht="13.5" customHeight="1">
      <c r="D304" s="20"/>
      <c r="G304" s="7"/>
      <c r="H304" s="16"/>
      <c r="I304" s="16"/>
      <c r="J304" s="16"/>
      <c r="K304" s="16"/>
    </row>
    <row r="305" spans="1:11" ht="13.5" customHeight="1">
      <c r="D305" s="20"/>
      <c r="E305" s="20"/>
      <c r="F305" s="19"/>
      <c r="G305" s="7"/>
      <c r="I305" s="7"/>
      <c r="J305" s="1"/>
    </row>
    <row r="306" spans="1:11" ht="13.5" customHeight="1">
      <c r="A306" s="531" t="s">
        <v>29</v>
      </c>
      <c r="B306" s="531"/>
      <c r="C306" s="531"/>
      <c r="D306" s="531"/>
      <c r="E306" s="18"/>
      <c r="F306" s="18"/>
      <c r="G306" s="18"/>
      <c r="I306" s="7"/>
      <c r="J306" s="3"/>
    </row>
    <row r="307" spans="1:11" ht="13.5" customHeight="1">
      <c r="A307" s="534" t="s">
        <v>28</v>
      </c>
      <c r="B307" s="534"/>
      <c r="C307" s="534"/>
      <c r="D307" s="534"/>
      <c r="E307" s="17"/>
      <c r="F307" s="17"/>
      <c r="G307" s="17"/>
      <c r="I307" s="7"/>
      <c r="J307" s="3"/>
    </row>
    <row r="308" spans="1:11" ht="13.5" customHeight="1">
      <c r="A308" s="11" t="s">
        <v>27</v>
      </c>
      <c r="B308" s="11" t="s">
        <v>26</v>
      </c>
      <c r="C308" s="11" t="s">
        <v>25</v>
      </c>
      <c r="D308" s="11" t="s">
        <v>24</v>
      </c>
      <c r="E308" s="16"/>
      <c r="F308" s="16"/>
      <c r="G308" s="16"/>
    </row>
    <row r="309" spans="1:11" ht="13.5" customHeight="1">
      <c r="A309" s="15" t="s">
        <v>23</v>
      </c>
      <c r="B309" s="14">
        <f>COUNTIFS($A$12:$A$305,"Cond Ar Janela 7.500 BTU/h")</f>
        <v>0</v>
      </c>
      <c r="C309" s="11">
        <v>37</v>
      </c>
      <c r="D309" s="13">
        <f>B309*C309</f>
        <v>0</v>
      </c>
      <c r="E309" s="2"/>
      <c r="F309" s="8"/>
      <c r="G309" s="7"/>
    </row>
    <row r="310" spans="1:11" ht="13.5" customHeight="1">
      <c r="A310" s="15" t="s">
        <v>22</v>
      </c>
      <c r="B310" s="14">
        <f>COUNTIFS($A$12:$A$305,"Cond Ar Janela 10.000 BTU/h")</f>
        <v>73</v>
      </c>
      <c r="C310" s="11">
        <v>210</v>
      </c>
      <c r="D310" s="13">
        <f>B310*C310</f>
        <v>15330</v>
      </c>
      <c r="E310" s="2"/>
      <c r="F310" s="8"/>
      <c r="G310" s="7"/>
    </row>
    <row r="311" spans="1:11" ht="13.5" customHeight="1">
      <c r="A311" s="15" t="s">
        <v>21</v>
      </c>
      <c r="B311" s="14">
        <f>COUNTIFS($A$12:$A$13,"Cond Ar Janela 18.000 BTU/h")</f>
        <v>0</v>
      </c>
      <c r="C311" s="11">
        <v>208</v>
      </c>
      <c r="D311" s="13">
        <f t="shared" ref="D311:D331" si="36">B311*C311</f>
        <v>0</v>
      </c>
      <c r="E311" s="2"/>
      <c r="F311" s="8"/>
      <c r="G311" s="7"/>
    </row>
    <row r="312" spans="1:11" ht="13.5" customHeight="1">
      <c r="A312" s="15" t="s">
        <v>20</v>
      </c>
      <c r="B312" s="14">
        <f>COUNTIFS($A$12:$A$305,"Cond Ar Janela 21.000 BTU/h")</f>
        <v>3</v>
      </c>
      <c r="C312" s="11">
        <v>57</v>
      </c>
      <c r="D312" s="13">
        <f>B312*C312</f>
        <v>171</v>
      </c>
      <c r="E312" s="2"/>
      <c r="F312" s="8"/>
      <c r="G312" s="7"/>
    </row>
    <row r="313" spans="1:11" ht="13.5" customHeight="1">
      <c r="A313" s="15" t="s">
        <v>19</v>
      </c>
      <c r="B313" s="14">
        <f>COUNTIFS($A$12:$A$305,"Cond Ar Split 9.000 BTU/h Hi Wall")</f>
        <v>0</v>
      </c>
      <c r="C313" s="11">
        <v>147</v>
      </c>
      <c r="D313" s="13">
        <f t="shared" si="36"/>
        <v>0</v>
      </c>
      <c r="E313" s="2"/>
      <c r="F313" s="8"/>
      <c r="G313" s="7"/>
    </row>
    <row r="314" spans="1:11" ht="13.5" customHeight="1">
      <c r="A314" s="15" t="s">
        <v>18</v>
      </c>
      <c r="B314" s="14">
        <f>COUNTIFS($A$12:$A$305,"Cond Ar Split 12.000 BTU/h Hi Wall")</f>
        <v>111</v>
      </c>
      <c r="C314" s="11">
        <v>235</v>
      </c>
      <c r="D314" s="13">
        <f>B314*C314</f>
        <v>26085</v>
      </c>
      <c r="E314" s="2"/>
      <c r="F314" s="8"/>
      <c r="G314" s="7"/>
    </row>
    <row r="315" spans="1:11" ht="13.5" customHeight="1">
      <c r="A315" s="15" t="s">
        <v>17</v>
      </c>
      <c r="B315" s="14">
        <f>COUNTIFS($A$12:$A$305,"Cond Ar Split 18.000 BTU/h Hi Wall")</f>
        <v>0</v>
      </c>
      <c r="C315" s="11">
        <v>238</v>
      </c>
      <c r="D315" s="13">
        <f t="shared" si="36"/>
        <v>0</v>
      </c>
      <c r="E315" s="2"/>
      <c r="F315" s="8"/>
      <c r="G315" s="7"/>
    </row>
    <row r="316" spans="1:11" ht="13.5" customHeight="1">
      <c r="A316" s="15" t="s">
        <v>16</v>
      </c>
      <c r="B316" s="14">
        <f>COUNTIFS($A$12:$A$305,"Cond Ar Split 22.000 BTU/h Hi Wall")</f>
        <v>0</v>
      </c>
      <c r="C316" s="11">
        <v>242</v>
      </c>
      <c r="D316" s="13">
        <f t="shared" si="36"/>
        <v>0</v>
      </c>
      <c r="E316" s="2"/>
      <c r="F316" s="8"/>
      <c r="G316" s="7"/>
    </row>
    <row r="317" spans="1:11" ht="13.5" customHeight="1">
      <c r="A317" s="15" t="s">
        <v>15</v>
      </c>
      <c r="B317" s="14">
        <f>COUNTIFS($A$12:$A$305,"Cond Ar Split 24.000 BTU/h Hi Wall")</f>
        <v>0</v>
      </c>
      <c r="C317" s="11">
        <v>260</v>
      </c>
      <c r="D317" s="13">
        <f t="shared" si="36"/>
        <v>0</v>
      </c>
      <c r="E317" s="2"/>
      <c r="F317" s="8"/>
      <c r="G317" s="7"/>
    </row>
    <row r="318" spans="1:11" ht="13.5" customHeight="1">
      <c r="A318" s="15" t="s">
        <v>14</v>
      </c>
      <c r="B318" s="14">
        <f>COUNTIFS($A$12:$A$305,"Cond Ar Split 30.000 BTU/h Hi Wall")</f>
        <v>0</v>
      </c>
      <c r="C318" s="11">
        <v>347</v>
      </c>
      <c r="D318" s="13">
        <f t="shared" si="36"/>
        <v>0</v>
      </c>
      <c r="E318" s="2"/>
      <c r="F318" s="8"/>
      <c r="G318" s="7"/>
      <c r="J318" s="1"/>
      <c r="K318" s="1"/>
    </row>
    <row r="319" spans="1:11" ht="13.5" customHeight="1">
      <c r="A319" s="15" t="s">
        <v>13</v>
      </c>
      <c r="B319" s="14">
        <f>COUNTIFS($A$12:$A$305,"Cond Ar Split 24.000 BTU/h Piso/Teto")</f>
        <v>0</v>
      </c>
      <c r="C319" s="11">
        <v>367</v>
      </c>
      <c r="D319" s="13">
        <f t="shared" si="36"/>
        <v>0</v>
      </c>
      <c r="E319" s="2"/>
      <c r="F319" s="8"/>
      <c r="G319" s="7"/>
      <c r="J319" s="1"/>
      <c r="K319" s="1"/>
    </row>
    <row r="320" spans="1:11" ht="13.5" customHeight="1">
      <c r="A320" s="15" t="s">
        <v>12</v>
      </c>
      <c r="B320" s="14">
        <f>COUNTIFS($A$12:$A$305,"Cond Ar Split 30.000 BTU/h Piso/Teto")</f>
        <v>0</v>
      </c>
      <c r="C320" s="11">
        <v>367</v>
      </c>
      <c r="D320" s="13">
        <f t="shared" si="36"/>
        <v>0</v>
      </c>
      <c r="E320" s="2"/>
      <c r="F320" s="8"/>
      <c r="G320" s="7"/>
      <c r="J320" s="1"/>
      <c r="K320" s="1"/>
    </row>
    <row r="321" spans="1:11" ht="13.5" customHeight="1">
      <c r="A321" s="15" t="s">
        <v>11</v>
      </c>
      <c r="B321" s="14">
        <f>COUNTIFS($A$12:$A$305,"Cond Ar Split 36.000 BTU/h Piso/Teto")</f>
        <v>0</v>
      </c>
      <c r="C321" s="11">
        <v>447</v>
      </c>
      <c r="D321" s="13">
        <f t="shared" si="36"/>
        <v>0</v>
      </c>
      <c r="E321" s="2"/>
      <c r="F321" s="8"/>
      <c r="G321" s="7"/>
      <c r="J321" s="1"/>
      <c r="K321" s="1"/>
    </row>
    <row r="322" spans="1:11" ht="13.5" customHeight="1">
      <c r="A322" s="15" t="s">
        <v>10</v>
      </c>
      <c r="B322" s="14">
        <f>COUNTIFS($A$12:$A$305,"Cond Ar Split 48.000 BTU/h Piso/Teto")</f>
        <v>0</v>
      </c>
      <c r="C322" s="11">
        <v>497</v>
      </c>
      <c r="D322" s="13">
        <f t="shared" si="36"/>
        <v>0</v>
      </c>
      <c r="E322" s="2"/>
      <c r="F322" s="8"/>
      <c r="G322" s="7"/>
      <c r="J322" s="1"/>
      <c r="K322" s="1"/>
    </row>
    <row r="323" spans="1:11" ht="13.5" customHeight="1">
      <c r="A323" s="15" t="s">
        <v>9</v>
      </c>
      <c r="B323" s="14">
        <f>COUNTIFS($A$12:$A$305,"Cond Ar Split 60.000 BTU/h Piso/Teto")</f>
        <v>0</v>
      </c>
      <c r="C323" s="11">
        <v>597</v>
      </c>
      <c r="D323" s="13">
        <f t="shared" si="36"/>
        <v>0</v>
      </c>
      <c r="E323" s="2"/>
      <c r="F323" s="8"/>
      <c r="G323" s="7"/>
      <c r="J323" s="1"/>
      <c r="K323" s="1"/>
    </row>
    <row r="324" spans="1:11" ht="13.5" customHeight="1">
      <c r="A324" s="15" t="s">
        <v>8</v>
      </c>
      <c r="B324" s="14">
        <f>COUNTIFS($A$12:$A$305,"Cond Ar Split 18.000 BTU/h Cassete")</f>
        <v>0</v>
      </c>
      <c r="C324" s="11">
        <v>395</v>
      </c>
      <c r="D324" s="13">
        <f t="shared" si="36"/>
        <v>0</v>
      </c>
      <c r="E324" s="2"/>
      <c r="F324" s="8"/>
      <c r="G324" s="7"/>
      <c r="J324" s="1"/>
      <c r="K324" s="1"/>
    </row>
    <row r="325" spans="1:11" ht="13.5" customHeight="1">
      <c r="A325" s="15" t="s">
        <v>7</v>
      </c>
      <c r="B325" s="14">
        <f>COUNTIFS($A$12:$A$305,"Cond Ar Split 24.000 BTU/h Cassete")</f>
        <v>0</v>
      </c>
      <c r="C325" s="11">
        <v>442.75</v>
      </c>
      <c r="D325" s="13">
        <f t="shared" si="36"/>
        <v>0</v>
      </c>
      <c r="E325" s="2"/>
      <c r="F325" s="8"/>
      <c r="G325" s="7"/>
      <c r="J325" s="1"/>
      <c r="K325" s="1"/>
    </row>
    <row r="326" spans="1:11" ht="13.5" customHeight="1">
      <c r="A326" s="15" t="s">
        <v>6</v>
      </c>
      <c r="B326" s="14">
        <f>COUNTIFS($A$12:$A$305,"Cond Ar Split 30.000 BTU/h Cassete")</f>
        <v>0</v>
      </c>
      <c r="C326" s="11">
        <v>430</v>
      </c>
      <c r="D326" s="13">
        <f t="shared" si="36"/>
        <v>0</v>
      </c>
      <c r="E326" s="2"/>
      <c r="F326" s="8"/>
      <c r="G326" s="7"/>
      <c r="J326" s="1"/>
      <c r="K326" s="1"/>
    </row>
    <row r="327" spans="1:11" ht="13.5" customHeight="1">
      <c r="A327" s="15" t="s">
        <v>5</v>
      </c>
      <c r="B327" s="14">
        <f>COUNTIFS($A$12:$A$305,"Cond Ar Split 36.000 BTU/h Cassete")</f>
        <v>0</v>
      </c>
      <c r="C327" s="11">
        <v>478</v>
      </c>
      <c r="D327" s="13">
        <f t="shared" si="36"/>
        <v>0</v>
      </c>
      <c r="E327" s="2"/>
      <c r="F327" s="8"/>
      <c r="G327" s="7"/>
      <c r="J327" s="1"/>
      <c r="K327" s="1"/>
    </row>
    <row r="328" spans="1:11" ht="13.5" customHeight="1">
      <c r="A328" s="15" t="s">
        <v>4</v>
      </c>
      <c r="B328" s="14">
        <f>COUNTIFS($A$12:$A$305,"Cond Ar Split 48.000 BTU/h Cassete")</f>
        <v>0</v>
      </c>
      <c r="C328" s="11">
        <v>577</v>
      </c>
      <c r="D328" s="13">
        <f t="shared" si="36"/>
        <v>0</v>
      </c>
      <c r="E328" s="2"/>
      <c r="F328" s="8"/>
      <c r="G328" s="7"/>
      <c r="J328" s="1"/>
      <c r="K328" s="1"/>
    </row>
    <row r="329" spans="1:11" ht="13.5" customHeight="1">
      <c r="A329" s="15" t="s">
        <v>3</v>
      </c>
      <c r="B329" s="14">
        <f>COUNTIFS($A$12:$A$305,"Cond Ar Split 60.000 BTU/h Cassete")</f>
        <v>0</v>
      </c>
      <c r="C329" s="11">
        <v>645</v>
      </c>
      <c r="D329" s="13">
        <f t="shared" si="36"/>
        <v>0</v>
      </c>
      <c r="E329" s="2"/>
      <c r="F329" s="8"/>
      <c r="G329" s="7"/>
      <c r="J329" s="1"/>
      <c r="K329" s="1"/>
    </row>
    <row r="330" spans="1:11" ht="13.5" customHeight="1">
      <c r="A330" s="15" t="s">
        <v>2</v>
      </c>
      <c r="B330" s="14">
        <f>COUNTIFS($A$12:$A$305,"Cond Ar Tri Split 36.000 BTU/h (3x12.000)")</f>
        <v>0</v>
      </c>
      <c r="C330" s="11">
        <v>147</v>
      </c>
      <c r="D330" s="13">
        <f t="shared" si="36"/>
        <v>0</v>
      </c>
      <c r="E330" s="2"/>
      <c r="F330" s="8"/>
      <c r="G330" s="7"/>
      <c r="J330" s="1"/>
      <c r="K330" s="1"/>
    </row>
    <row r="331" spans="1:11" ht="13.5" customHeight="1">
      <c r="A331" s="15" t="s">
        <v>1</v>
      </c>
      <c r="B331" s="14">
        <f>COUNTIFS($A$12:$A$305,"Cond Ar Portátil 12.000 BTU/h")</f>
        <v>0</v>
      </c>
      <c r="C331" s="11">
        <v>100</v>
      </c>
      <c r="D331" s="13">
        <f t="shared" si="36"/>
        <v>0</v>
      </c>
      <c r="E331" s="2"/>
      <c r="F331" s="8"/>
      <c r="G331" s="7"/>
      <c r="J331" s="1"/>
      <c r="K331" s="1"/>
    </row>
    <row r="332" spans="1:11" ht="13.5" customHeight="1">
      <c r="A332" s="12" t="s">
        <v>0</v>
      </c>
      <c r="B332" s="11">
        <f>SUM(B309:B331)</f>
        <v>187</v>
      </c>
      <c r="C332" s="10"/>
      <c r="D332" s="9">
        <f>SUM(D309:D331)</f>
        <v>41586</v>
      </c>
      <c r="E332" s="16"/>
      <c r="F332" s="92"/>
      <c r="G332" s="91"/>
      <c r="J332" s="1"/>
      <c r="K332" s="1"/>
    </row>
    <row r="333" spans="1:11" ht="13.5" customHeight="1">
      <c r="G333" s="248"/>
    </row>
    <row r="336" spans="1:11" ht="13.5" customHeight="1">
      <c r="B336" s="1"/>
      <c r="C336" s="1"/>
      <c r="J336" s="3"/>
      <c r="K336" s="1"/>
    </row>
  </sheetData>
  <sortState ref="A141:K144">
    <sortCondition ref="A141"/>
  </sortState>
  <mergeCells count="28">
    <mergeCell ref="A5:C5"/>
    <mergeCell ref="D5:F5"/>
    <mergeCell ref="G5:I5"/>
    <mergeCell ref="A1:I1"/>
    <mergeCell ref="A3:I3"/>
    <mergeCell ref="A4:C4"/>
    <mergeCell ref="D4:F4"/>
    <mergeCell ref="G4:I4"/>
    <mergeCell ref="A10:I10"/>
    <mergeCell ref="C11:E11"/>
    <mergeCell ref="G11:I11"/>
    <mergeCell ref="D13:E13"/>
    <mergeCell ref="A298:I298"/>
    <mergeCell ref="A225:K225"/>
    <mergeCell ref="A26:K26"/>
    <mergeCell ref="A6:I6"/>
    <mergeCell ref="A7:I7"/>
    <mergeCell ref="A8:D8"/>
    <mergeCell ref="E8:I8"/>
    <mergeCell ref="A9:B9"/>
    <mergeCell ref="C9:F9"/>
    <mergeCell ref="G9:I9"/>
    <mergeCell ref="A302:D302"/>
    <mergeCell ref="E302:I302"/>
    <mergeCell ref="A306:D306"/>
    <mergeCell ref="A307:D307"/>
    <mergeCell ref="A301:D301"/>
    <mergeCell ref="E301:I301"/>
  </mergeCells>
  <conditionalFormatting sqref="A22:K22">
    <cfRule type="expression" dxfId="17" priority="1">
      <formula>$O22&gt;0</formula>
    </cfRule>
    <cfRule type="duplicateValues" dxfId="16" priority="2"/>
  </conditionalFormatting>
  <conditionalFormatting sqref="C1:C21 C23:C25 C27:C1048576">
    <cfRule type="expression" dxfId="15" priority="3">
      <formula>$O1&gt;0</formula>
    </cfRule>
  </conditionalFormatting>
  <conditionalFormatting sqref="C1:C21 C23:C25 C27:C1048576">
    <cfRule type="duplicateValues" dxfId="14" priority="4"/>
  </conditionalFormatting>
  <pageMargins left="0.27559055118110237" right="0.19685039370078741" top="0.27559055118110237" bottom="0.35433070866141736" header="0.23622047244094491" footer="0.15748031496062992"/>
  <pageSetup paperSize="9" scale="73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00"/>
  <sheetViews>
    <sheetView showGridLines="0" workbookViewId="0">
      <pane ySplit="11" topLeftCell="A12" activePane="bottomLeft" state="frozen"/>
      <selection activeCell="G94" sqref="G94"/>
      <selection pane="bottomLeft" activeCell="C12" sqref="C12:C18"/>
    </sheetView>
  </sheetViews>
  <sheetFormatPr defaultRowHeight="13.5" customHeight="1"/>
  <cols>
    <col min="1" max="1" width="36.5703125" style="1" bestFit="1" customWidth="1"/>
    <col min="2" max="2" width="12.42578125" style="2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902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1149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58" customFormat="1" ht="13.5" customHeight="1">
      <c r="A12" s="537" t="s">
        <v>18</v>
      </c>
      <c r="B12" s="538"/>
      <c r="C12" s="140">
        <v>1</v>
      </c>
      <c r="D12" s="439">
        <v>235</v>
      </c>
      <c r="E12" s="438">
        <v>17</v>
      </c>
      <c r="F12" s="433">
        <f t="shared" ref="F12:F17" si="0">D12/30*C12*E12</f>
        <v>133.16666666666666</v>
      </c>
    </row>
    <row r="13" spans="1:6" s="458" customFormat="1" ht="13.5" customHeight="1">
      <c r="A13" s="537" t="s">
        <v>18</v>
      </c>
      <c r="B13" s="538"/>
      <c r="C13" s="140">
        <v>2</v>
      </c>
      <c r="D13" s="439">
        <v>235</v>
      </c>
      <c r="E13" s="438">
        <v>15</v>
      </c>
      <c r="F13" s="433">
        <f t="shared" si="0"/>
        <v>235</v>
      </c>
    </row>
    <row r="14" spans="1:6" s="458" customFormat="1" ht="13.5" customHeight="1">
      <c r="A14" s="537" t="s">
        <v>20</v>
      </c>
      <c r="B14" s="538"/>
      <c r="C14" s="140">
        <v>1</v>
      </c>
      <c r="D14" s="439">
        <v>57</v>
      </c>
      <c r="E14" s="438">
        <v>15</v>
      </c>
      <c r="F14" s="433">
        <f t="shared" si="0"/>
        <v>28.5</v>
      </c>
    </row>
    <row r="15" spans="1:6" s="466" customFormat="1" ht="13.5" customHeight="1">
      <c r="A15" s="537" t="s">
        <v>18</v>
      </c>
      <c r="B15" s="538"/>
      <c r="C15" s="140">
        <v>1</v>
      </c>
      <c r="D15" s="439">
        <v>235</v>
      </c>
      <c r="E15" s="438">
        <v>9</v>
      </c>
      <c r="F15" s="433">
        <f t="shared" si="0"/>
        <v>70.5</v>
      </c>
    </row>
    <row r="16" spans="1:6" s="466" customFormat="1" ht="13.5" customHeight="1">
      <c r="A16" s="537" t="s">
        <v>18</v>
      </c>
      <c r="B16" s="538"/>
      <c r="C16" s="140">
        <v>2</v>
      </c>
      <c r="D16" s="439">
        <v>235</v>
      </c>
      <c r="E16" s="438">
        <v>8</v>
      </c>
      <c r="F16" s="433">
        <f t="shared" si="0"/>
        <v>125.33333333333333</v>
      </c>
    </row>
    <row r="17" spans="1:9" s="466" customFormat="1" ht="13.5" customHeight="1">
      <c r="A17" s="537" t="s">
        <v>18</v>
      </c>
      <c r="B17" s="538"/>
      <c r="C17" s="140">
        <v>3</v>
      </c>
      <c r="D17" s="439">
        <v>235</v>
      </c>
      <c r="E17" s="438">
        <v>4</v>
      </c>
      <c r="F17" s="433">
        <f t="shared" si="0"/>
        <v>94</v>
      </c>
    </row>
    <row r="18" spans="1:9" s="476" customFormat="1" ht="13.5" customHeight="1">
      <c r="A18" s="537" t="s">
        <v>18</v>
      </c>
      <c r="B18" s="538"/>
      <c r="C18" s="140">
        <v>2</v>
      </c>
      <c r="D18" s="439">
        <v>235</v>
      </c>
      <c r="E18" s="438">
        <v>2</v>
      </c>
      <c r="F18" s="433">
        <f t="shared" ref="F18" si="1">D18/30*C18*E18</f>
        <v>31.333333333333332</v>
      </c>
    </row>
    <row r="19" spans="1:9" ht="13.5" customHeight="1">
      <c r="A19" s="566"/>
      <c r="B19" s="567"/>
      <c r="C19" s="390"/>
      <c r="D19" s="164"/>
      <c r="E19" s="138"/>
      <c r="F19" s="84">
        <f t="shared" ref="F19" si="2">D19/30*C19*E19</f>
        <v>0</v>
      </c>
    </row>
    <row r="20" spans="1:9" ht="13.5" customHeight="1">
      <c r="A20" s="514" t="s">
        <v>903</v>
      </c>
      <c r="B20" s="516"/>
      <c r="C20" s="83">
        <f>SUM(C12:C19)</f>
        <v>12</v>
      </c>
      <c r="D20" s="82"/>
      <c r="E20" s="82"/>
      <c r="F20" s="81">
        <f>SUM(F12:F19)</f>
        <v>717.83333333333337</v>
      </c>
    </row>
    <row r="21" spans="1:9" ht="13.5" customHeight="1">
      <c r="A21" s="4"/>
      <c r="B21" s="80"/>
      <c r="C21" s="4"/>
      <c r="D21" s="79"/>
      <c r="E21" s="78"/>
      <c r="F21" s="77"/>
    </row>
    <row r="23" spans="1:9" ht="13.5" customHeight="1">
      <c r="A23" s="536" t="s">
        <v>33</v>
      </c>
      <c r="B23" s="536"/>
      <c r="C23" s="536"/>
      <c r="D23" s="536"/>
      <c r="E23" s="536"/>
      <c r="F23" s="536"/>
      <c r="G23" s="25"/>
      <c r="H23" s="25"/>
      <c r="I23" s="25"/>
    </row>
    <row r="25" spans="1:9" ht="13.5" customHeight="1">
      <c r="A25" s="18" t="s">
        <v>32</v>
      </c>
      <c r="B25" s="1"/>
      <c r="F25" s="22"/>
      <c r="G25" s="7"/>
      <c r="I25" s="23"/>
    </row>
    <row r="26" spans="1:9" ht="60" customHeight="1">
      <c r="A26" s="532"/>
      <c r="B26" s="518"/>
      <c r="C26" s="533"/>
      <c r="D26" s="547"/>
      <c r="E26" s="547"/>
      <c r="F26" s="547"/>
    </row>
    <row r="27" spans="1:9" ht="13.5" customHeight="1">
      <c r="A27" s="535" t="s">
        <v>31</v>
      </c>
      <c r="B27" s="535"/>
      <c r="C27" s="535"/>
      <c r="D27" s="75"/>
      <c r="E27" s="75" t="s">
        <v>30</v>
      </c>
      <c r="F27" s="75"/>
      <c r="G27" s="18"/>
      <c r="H27" s="18"/>
      <c r="I27" s="18"/>
    </row>
    <row r="100" spans="7:7" ht="13.5" customHeight="1">
      <c r="G100" s="1">
        <v>238</v>
      </c>
    </row>
  </sheetData>
  <mergeCells count="25"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12:B12"/>
    <mergeCell ref="A13:B13"/>
    <mergeCell ref="A14:B14"/>
    <mergeCell ref="A27:C27"/>
    <mergeCell ref="A19:B19"/>
    <mergeCell ref="A20:B20"/>
    <mergeCell ref="A23:F23"/>
    <mergeCell ref="A26:C26"/>
    <mergeCell ref="D26:F26"/>
    <mergeCell ref="A15:B15"/>
    <mergeCell ref="A16:B16"/>
    <mergeCell ref="A17:B17"/>
    <mergeCell ref="A18:B18"/>
  </mergeCells>
  <pageMargins left="0.27559055118110237" right="0.19685039370078741" top="0.27559055118110237" bottom="0.35433070866141736" header="0.23622047244094491" footer="0.15748031496062992"/>
  <pageSetup paperSize="9" scale="79" orientation="portrait" r:id="rId1"/>
  <headerFooter alignWithMargins="0">
    <oddFooter>&amp;L&amp;F/&amp;A&amp;C&amp;D&amp;R&amp;P/&amp;N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6"/>
  <sheetViews>
    <sheetView showGridLines="0" workbookViewId="0">
      <pane ySplit="13" topLeftCell="A14" activePane="bottomLeft" state="frozen"/>
      <selection activeCell="G94" sqref="G94"/>
      <selection pane="bottomLeft" activeCell="D49" sqref="D49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2" bestFit="1" customWidth="1"/>
    <col min="9" max="9" width="20.85546875" style="1" customWidth="1"/>
    <col min="10" max="10" width="31.8554687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924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A14" s="29"/>
      <c r="B14" s="32"/>
      <c r="C14" s="32"/>
      <c r="D14" s="33"/>
      <c r="E14" s="33"/>
      <c r="F14" s="34"/>
      <c r="G14" s="33"/>
      <c r="H14" s="32"/>
      <c r="I14" s="31"/>
      <c r="J14" s="30"/>
      <c r="K14" s="30"/>
      <c r="O14" s="1">
        <f>COUNTIF('Sede Med Ok'!$C:$C,'DVIS Med OK'!C14) + COUNTIF('Barra Med OK'!$C:$C,'DVIS Med OK'!C14) + COUNTIF('Boca do Rio Med OK'!$C:$C,'DVIS Med OK'!C14) + COUNTIF('Brotas Med OK'!$C:$C,'DVIS Med OK'!C14) + COUNTIF('Cabula Med OK'!$C:$C,'DVIS Med OK'!C14) + COUNTIF('Cajazeiras Med OK'!$C:$C,'DVIS Med OK'!C14) + COUNTIF('CH Med OK'!$C:$C,'DVIS Med OK'!C14) + COUNTIF('Itapagipe Med OK'!$C:$C,'DVIS Med OK'!C14) + COUNTIF('Itapuã Med OK'!$C:$C,'DVIS Med OK'!C14) + COUNTIF('Liberdade Med OK'!$C:$C,'DVIS Med OK'!C14) + COUNTIF('Pau da Lima Med OK'!$C:$C,'DVIS Med OK'!C14) + COUNTIF('SCV Med OK'!$C:$C,'DVIS Med OK'!C14) + COUNTIF('Subúrbio Med OK'!$C:$C,'DVIS Med OK'!C14) + COUNTIF('CR Med OK'!$C:$C,'DVIS Med OK'!C14) + COUNTIF('CCZ Med OK'!$C:$C,'DVIS Med OK'!C14) + COUNTIF('DRCA Med OK'!$C:$C,'DVIS Med OK'!C14) + COUNTIF('SAMU Med OK'!$C:$C,'DVIS Med OK'!C14) + COUNTIF('ESPS Med OK'!$C:$C,'DVIS Med OK'!C14) + COUNTIF('LACEM Med OK'!$C:$C,'DVIS Med OK'!C14)</f>
        <v>0</v>
      </c>
    </row>
    <row r="15" spans="1:15" ht="13.5" customHeight="1">
      <c r="A15" s="15" t="s">
        <v>18</v>
      </c>
      <c r="B15" s="61">
        <v>45551</v>
      </c>
      <c r="C15" s="423">
        <v>14689</v>
      </c>
      <c r="D15" s="61">
        <v>45658</v>
      </c>
      <c r="E15" s="61">
        <v>45687</v>
      </c>
      <c r="F15" s="42">
        <f t="shared" ref="F15:F51" si="0">(E15-D15)+1</f>
        <v>30</v>
      </c>
      <c r="G15" s="60">
        <v>235</v>
      </c>
      <c r="H15" s="14">
        <v>1</v>
      </c>
      <c r="I15" s="275">
        <f>G15/30*H15*F15</f>
        <v>235</v>
      </c>
      <c r="J15" s="327" t="s">
        <v>923</v>
      </c>
      <c r="K15" s="51">
        <v>68269</v>
      </c>
      <c r="O15" s="1">
        <f>COUNTIF('Sede Med Ok'!$C:$C,'DVIS Med OK'!C15) + COUNTIF('Barra Med OK'!$C:$C,'DVIS Med OK'!C15) + COUNTIF('Boca do Rio Med OK'!$C:$C,'DVIS Med OK'!C15) + COUNTIF('Brotas Med OK'!$C:$C,'DVIS Med OK'!C15) + COUNTIF('Cabula Med OK'!$C:$C,'DVIS Med OK'!C15) + COUNTIF('Cajazeiras Med OK'!$C:$C,'DVIS Med OK'!C15) + COUNTIF('CH Med OK'!$C:$C,'DVIS Med OK'!C15) + COUNTIF('Itapagipe Med OK'!$C:$C,'DVIS Med OK'!C15) + COUNTIF('Itapuã Med OK'!$C:$C,'DVIS Med OK'!C15) + COUNTIF('Liberdade Med OK'!$C:$C,'DVIS Med OK'!C15) + COUNTIF('Pau da Lima Med OK'!$C:$C,'DVIS Med OK'!C15) + COUNTIF('SCV Med OK'!$C:$C,'DVIS Med OK'!C15) + COUNTIF('Subúrbio Med OK'!$C:$C,'DVIS Med OK'!C15) + COUNTIF('CR Med OK'!$C:$C,'DVIS Med OK'!C15) + COUNTIF('CCZ Med OK'!$C:$C,'DVIS Med OK'!C15) + COUNTIF('DRCA Med OK'!$C:$C,'DVIS Med OK'!C15) + COUNTIF('SAMU Med OK'!$C:$C,'DVIS Med OK'!C15) + COUNTIF('ESPS Med OK'!$C:$C,'DVIS Med OK'!C15) + COUNTIF('LACEM Med OK'!$C:$C,'DVIS Med OK'!C15)</f>
        <v>0</v>
      </c>
    </row>
    <row r="16" spans="1:15" ht="13.5" customHeight="1">
      <c r="A16" s="15" t="s">
        <v>18</v>
      </c>
      <c r="B16" s="61">
        <v>45536</v>
      </c>
      <c r="C16" s="423">
        <v>379</v>
      </c>
      <c r="D16" s="61">
        <v>45658</v>
      </c>
      <c r="E16" s="61">
        <v>45687</v>
      </c>
      <c r="F16" s="42">
        <f t="shared" si="0"/>
        <v>30</v>
      </c>
      <c r="G16" s="60">
        <v>235</v>
      </c>
      <c r="H16" s="14">
        <v>1</v>
      </c>
      <c r="I16" s="40">
        <f>G16/30*H16*F16</f>
        <v>235</v>
      </c>
      <c r="J16" s="277" t="s">
        <v>922</v>
      </c>
      <c r="K16" s="39"/>
      <c r="O16" s="1">
        <f>COUNTIF('Sede Med Ok'!$C:$C,'DVIS Med OK'!C16) + COUNTIF('Barra Med OK'!$C:$C,'DVIS Med OK'!C16) + COUNTIF('Boca do Rio Med OK'!$C:$C,'DVIS Med OK'!C16) + COUNTIF('Brotas Med OK'!$C:$C,'DVIS Med OK'!C16) + COUNTIF('Cabula Med OK'!$C:$C,'DVIS Med OK'!C16) + COUNTIF('Cajazeiras Med OK'!$C:$C,'DVIS Med OK'!C16) + COUNTIF('CH Med OK'!$C:$C,'DVIS Med OK'!C16) + COUNTIF('Itapagipe Med OK'!$C:$C,'DVIS Med OK'!C16) + COUNTIF('Itapuã Med OK'!$C:$C,'DVIS Med OK'!C16) + COUNTIF('Liberdade Med OK'!$C:$C,'DVIS Med OK'!C16) + COUNTIF('Pau da Lima Med OK'!$C:$C,'DVIS Med OK'!C16) + COUNTIF('SCV Med OK'!$C:$C,'DVIS Med OK'!C16) + COUNTIF('Subúrbio Med OK'!$C:$C,'DVIS Med OK'!C16) + COUNTIF('CR Med OK'!$C:$C,'DVIS Med OK'!C16) + COUNTIF('CCZ Med OK'!$C:$C,'DVIS Med OK'!C16) + COUNTIF('DRCA Med OK'!$C:$C,'DVIS Med OK'!C16) + COUNTIF('SAMU Med OK'!$C:$C,'DVIS Med OK'!C16) + COUNTIF('ESPS Med OK'!$C:$C,'DVIS Med OK'!C16) + COUNTIF('LACEM Med OK'!$C:$C,'DVIS Med OK'!C16)</f>
        <v>0</v>
      </c>
    </row>
    <row r="17" spans="1:15" ht="13.5" customHeight="1">
      <c r="A17" s="15" t="s">
        <v>18</v>
      </c>
      <c r="B17" s="61">
        <v>45536</v>
      </c>
      <c r="C17" s="423">
        <v>2091</v>
      </c>
      <c r="D17" s="61">
        <v>45658</v>
      </c>
      <c r="E17" s="61">
        <v>45687</v>
      </c>
      <c r="F17" s="42">
        <f t="shared" si="0"/>
        <v>30</v>
      </c>
      <c r="G17" s="60">
        <v>235</v>
      </c>
      <c r="H17" s="14">
        <v>1</v>
      </c>
      <c r="I17" s="40">
        <f t="shared" ref="I17:I52" si="1">G17/30*H17*F17</f>
        <v>235</v>
      </c>
      <c r="J17" s="277" t="s">
        <v>921</v>
      </c>
      <c r="K17" s="39"/>
      <c r="O17" s="1">
        <f>COUNTIF('Sede Med Ok'!$C:$C,'DVIS Med OK'!C17) + COUNTIF('Barra Med OK'!$C:$C,'DVIS Med OK'!C17) + COUNTIF('Boca do Rio Med OK'!$C:$C,'DVIS Med OK'!C17) + COUNTIF('Brotas Med OK'!$C:$C,'DVIS Med OK'!C17) + COUNTIF('Cabula Med OK'!$C:$C,'DVIS Med OK'!C17) + COUNTIF('Cajazeiras Med OK'!$C:$C,'DVIS Med OK'!C17) + COUNTIF('CH Med OK'!$C:$C,'DVIS Med OK'!C17) + COUNTIF('Itapagipe Med OK'!$C:$C,'DVIS Med OK'!C17) + COUNTIF('Itapuã Med OK'!$C:$C,'DVIS Med OK'!C17) + COUNTIF('Liberdade Med OK'!$C:$C,'DVIS Med OK'!C17) + COUNTIF('Pau da Lima Med OK'!$C:$C,'DVIS Med OK'!C17) + COUNTIF('SCV Med OK'!$C:$C,'DVIS Med OK'!C17) + COUNTIF('Subúrbio Med OK'!$C:$C,'DVIS Med OK'!C17) + COUNTIF('CR Med OK'!$C:$C,'DVIS Med OK'!C17) + COUNTIF('CCZ Med OK'!$C:$C,'DVIS Med OK'!C17) + COUNTIF('DRCA Med OK'!$C:$C,'DVIS Med OK'!C17) + COUNTIF('SAMU Med OK'!$C:$C,'DVIS Med OK'!C17) + COUNTIF('ESPS Med OK'!$C:$C,'DVIS Med OK'!C17) + COUNTIF('LACEM Med OK'!$C:$C,'DVIS Med OK'!C17)</f>
        <v>0</v>
      </c>
    </row>
    <row r="18" spans="1:15" ht="13.5" customHeight="1">
      <c r="A18" s="15" t="s">
        <v>18</v>
      </c>
      <c r="B18" s="61">
        <v>45536</v>
      </c>
      <c r="C18" s="423">
        <v>7187</v>
      </c>
      <c r="D18" s="61">
        <v>45658</v>
      </c>
      <c r="E18" s="61">
        <v>45687</v>
      </c>
      <c r="F18" s="42">
        <f t="shared" si="0"/>
        <v>30</v>
      </c>
      <c r="G18" s="60">
        <v>235</v>
      </c>
      <c r="H18" s="14">
        <v>1</v>
      </c>
      <c r="I18" s="40">
        <f t="shared" si="1"/>
        <v>235</v>
      </c>
      <c r="J18" s="326" t="s">
        <v>920</v>
      </c>
      <c r="K18" s="39"/>
      <c r="O18" s="1">
        <f>COUNTIF('Sede Med Ok'!$C:$C,'DVIS Med OK'!C18) + COUNTIF('Barra Med OK'!$C:$C,'DVIS Med OK'!C18) + COUNTIF('Boca do Rio Med OK'!$C:$C,'DVIS Med OK'!C18) + COUNTIF('Brotas Med OK'!$C:$C,'DVIS Med OK'!C18) + COUNTIF('Cabula Med OK'!$C:$C,'DVIS Med OK'!C18) + COUNTIF('Cajazeiras Med OK'!$C:$C,'DVIS Med OK'!C18) + COUNTIF('CH Med OK'!$C:$C,'DVIS Med OK'!C18) + COUNTIF('Itapagipe Med OK'!$C:$C,'DVIS Med OK'!C18) + COUNTIF('Itapuã Med OK'!$C:$C,'DVIS Med OK'!C18) + COUNTIF('Liberdade Med OK'!$C:$C,'DVIS Med OK'!C18) + COUNTIF('Pau da Lima Med OK'!$C:$C,'DVIS Med OK'!C18) + COUNTIF('SCV Med OK'!$C:$C,'DVIS Med OK'!C18) + COUNTIF('Subúrbio Med OK'!$C:$C,'DVIS Med OK'!C18) + COUNTIF('CR Med OK'!$C:$C,'DVIS Med OK'!C18) + COUNTIF('CCZ Med OK'!$C:$C,'DVIS Med OK'!C18) + COUNTIF('DRCA Med OK'!$C:$C,'DVIS Med OK'!C18) + COUNTIF('SAMU Med OK'!$C:$C,'DVIS Med OK'!C18) + COUNTIF('ESPS Med OK'!$C:$C,'DVIS Med OK'!C18) + COUNTIF('LACEM Med OK'!$C:$C,'DVIS Med OK'!C18)</f>
        <v>0</v>
      </c>
    </row>
    <row r="19" spans="1:15" ht="13.5" customHeight="1">
      <c r="A19" s="15" t="s">
        <v>18</v>
      </c>
      <c r="B19" s="61">
        <v>45536</v>
      </c>
      <c r="C19" s="423">
        <v>13079</v>
      </c>
      <c r="D19" s="61">
        <v>45658</v>
      </c>
      <c r="E19" s="61">
        <v>45687</v>
      </c>
      <c r="F19" s="42">
        <f t="shared" si="0"/>
        <v>30</v>
      </c>
      <c r="G19" s="60">
        <v>235</v>
      </c>
      <c r="H19" s="14">
        <v>1</v>
      </c>
      <c r="I19" s="40">
        <f t="shared" si="1"/>
        <v>235</v>
      </c>
      <c r="J19" s="325" t="s">
        <v>919</v>
      </c>
      <c r="K19" s="15"/>
      <c r="O19" s="1">
        <f>COUNTIF('Sede Med Ok'!$C:$C,'DVIS Med OK'!C19) + COUNTIF('Barra Med OK'!$C:$C,'DVIS Med OK'!C19) + COUNTIF('Boca do Rio Med OK'!$C:$C,'DVIS Med OK'!C19) + COUNTIF('Brotas Med OK'!$C:$C,'DVIS Med OK'!C19) + COUNTIF('Cabula Med OK'!$C:$C,'DVIS Med OK'!C19) + COUNTIF('Cajazeiras Med OK'!$C:$C,'DVIS Med OK'!C19) + COUNTIF('CH Med OK'!$C:$C,'DVIS Med OK'!C19) + COUNTIF('Itapagipe Med OK'!$C:$C,'DVIS Med OK'!C19) + COUNTIF('Itapuã Med OK'!$C:$C,'DVIS Med OK'!C19) + COUNTIF('Liberdade Med OK'!$C:$C,'DVIS Med OK'!C19) + COUNTIF('Pau da Lima Med OK'!$C:$C,'DVIS Med OK'!C19) + COUNTIF('SCV Med OK'!$C:$C,'DVIS Med OK'!C19) + COUNTIF('Subúrbio Med OK'!$C:$C,'DVIS Med OK'!C19) + COUNTIF('CR Med OK'!$C:$C,'DVIS Med OK'!C19) + COUNTIF('CCZ Med OK'!$C:$C,'DVIS Med OK'!C19) + COUNTIF('DRCA Med OK'!$C:$C,'DVIS Med OK'!C19) + COUNTIF('SAMU Med OK'!$C:$C,'DVIS Med OK'!C19) + COUNTIF('ESPS Med OK'!$C:$C,'DVIS Med OK'!C19) + COUNTIF('LACEM Med OK'!$C:$C,'DVIS Med OK'!C19)</f>
        <v>0</v>
      </c>
    </row>
    <row r="20" spans="1:15" ht="13.5" customHeight="1">
      <c r="A20" s="15" t="s">
        <v>18</v>
      </c>
      <c r="B20" s="61">
        <v>45536</v>
      </c>
      <c r="C20" s="423">
        <v>13076</v>
      </c>
      <c r="D20" s="61">
        <v>45658</v>
      </c>
      <c r="E20" s="61">
        <v>45687</v>
      </c>
      <c r="F20" s="42">
        <f t="shared" si="0"/>
        <v>30</v>
      </c>
      <c r="G20" s="60">
        <v>235</v>
      </c>
      <c r="H20" s="14">
        <v>1</v>
      </c>
      <c r="I20" s="40">
        <f t="shared" si="1"/>
        <v>235</v>
      </c>
      <c r="J20" s="325" t="s">
        <v>918</v>
      </c>
      <c r="K20" s="15"/>
      <c r="O20" s="1">
        <f>COUNTIF('Sede Med Ok'!$C:$C,'DVIS Med OK'!C20) + COUNTIF('Barra Med OK'!$C:$C,'DVIS Med OK'!C20) + COUNTIF('Boca do Rio Med OK'!$C:$C,'DVIS Med OK'!C20) + COUNTIF('Brotas Med OK'!$C:$C,'DVIS Med OK'!C20) + COUNTIF('Cabula Med OK'!$C:$C,'DVIS Med OK'!C20) + COUNTIF('Cajazeiras Med OK'!$C:$C,'DVIS Med OK'!C20) + COUNTIF('CH Med OK'!$C:$C,'DVIS Med OK'!C20) + COUNTIF('Itapagipe Med OK'!$C:$C,'DVIS Med OK'!C20) + COUNTIF('Itapuã Med OK'!$C:$C,'DVIS Med OK'!C20) + COUNTIF('Liberdade Med OK'!$C:$C,'DVIS Med OK'!C20) + COUNTIF('Pau da Lima Med OK'!$C:$C,'DVIS Med OK'!C20) + COUNTIF('SCV Med OK'!$C:$C,'DVIS Med OK'!C20) + COUNTIF('Subúrbio Med OK'!$C:$C,'DVIS Med OK'!C20) + COUNTIF('CR Med OK'!$C:$C,'DVIS Med OK'!C20) + COUNTIF('CCZ Med OK'!$C:$C,'DVIS Med OK'!C20) + COUNTIF('DRCA Med OK'!$C:$C,'DVIS Med OK'!C20) + COUNTIF('SAMU Med OK'!$C:$C,'DVIS Med OK'!C20) + COUNTIF('ESPS Med OK'!$C:$C,'DVIS Med OK'!C20) + COUNTIF('LACEM Med OK'!$C:$C,'DVIS Med OK'!C20)</f>
        <v>0</v>
      </c>
    </row>
    <row r="21" spans="1:15" ht="13.5" customHeight="1">
      <c r="A21" s="15" t="s">
        <v>18</v>
      </c>
      <c r="B21" s="61">
        <v>45536</v>
      </c>
      <c r="C21" s="423">
        <v>13078</v>
      </c>
      <c r="D21" s="61">
        <v>45658</v>
      </c>
      <c r="E21" s="61">
        <v>45687</v>
      </c>
      <c r="F21" s="42">
        <f t="shared" si="0"/>
        <v>30</v>
      </c>
      <c r="G21" s="60">
        <v>235</v>
      </c>
      <c r="H21" s="14">
        <v>1</v>
      </c>
      <c r="I21" s="40">
        <f t="shared" si="1"/>
        <v>235</v>
      </c>
      <c r="J21" s="325" t="s">
        <v>917</v>
      </c>
      <c r="K21" s="15"/>
      <c r="O21" s="1">
        <f>COUNTIF('Sede Med Ok'!$C:$C,'DVIS Med OK'!C21) + COUNTIF('Barra Med OK'!$C:$C,'DVIS Med OK'!C21) + COUNTIF('Boca do Rio Med OK'!$C:$C,'DVIS Med OK'!C21) + COUNTIF('Brotas Med OK'!$C:$C,'DVIS Med OK'!C21) + COUNTIF('Cabula Med OK'!$C:$C,'DVIS Med OK'!C21) + COUNTIF('Cajazeiras Med OK'!$C:$C,'DVIS Med OK'!C21) + COUNTIF('CH Med OK'!$C:$C,'DVIS Med OK'!C21) + COUNTIF('Itapagipe Med OK'!$C:$C,'DVIS Med OK'!C21) + COUNTIF('Itapuã Med OK'!$C:$C,'DVIS Med OK'!C21) + COUNTIF('Liberdade Med OK'!$C:$C,'DVIS Med OK'!C21) + COUNTIF('Pau da Lima Med OK'!$C:$C,'DVIS Med OK'!C21) + COUNTIF('SCV Med OK'!$C:$C,'DVIS Med OK'!C21) + COUNTIF('Subúrbio Med OK'!$C:$C,'DVIS Med OK'!C21) + COUNTIF('CR Med OK'!$C:$C,'DVIS Med OK'!C21) + COUNTIF('CCZ Med OK'!$C:$C,'DVIS Med OK'!C21) + COUNTIF('DRCA Med OK'!$C:$C,'DVIS Med OK'!C21) + COUNTIF('SAMU Med OK'!$C:$C,'DVIS Med OK'!C21) + COUNTIF('ESPS Med OK'!$C:$C,'DVIS Med OK'!C21) + COUNTIF('LACEM Med OK'!$C:$C,'DVIS Med OK'!C21)</f>
        <v>0</v>
      </c>
    </row>
    <row r="22" spans="1:15" ht="13.5" customHeight="1">
      <c r="A22" s="15" t="s">
        <v>18</v>
      </c>
      <c r="B22" s="61">
        <v>45536</v>
      </c>
      <c r="C22" s="423">
        <v>13077</v>
      </c>
      <c r="D22" s="61">
        <v>45658</v>
      </c>
      <c r="E22" s="61">
        <v>45687</v>
      </c>
      <c r="F22" s="42">
        <f t="shared" si="0"/>
        <v>30</v>
      </c>
      <c r="G22" s="60">
        <v>235</v>
      </c>
      <c r="H22" s="14">
        <v>1</v>
      </c>
      <c r="I22" s="40">
        <f t="shared" si="1"/>
        <v>235</v>
      </c>
      <c r="J22" s="325" t="s">
        <v>916</v>
      </c>
      <c r="K22" s="15"/>
      <c r="O22" s="1">
        <f>COUNTIF('Sede Med Ok'!$C:$C,'DVIS Med OK'!C22) + COUNTIF('Barra Med OK'!$C:$C,'DVIS Med OK'!C22) + COUNTIF('Boca do Rio Med OK'!$C:$C,'DVIS Med OK'!C22) + COUNTIF('Brotas Med OK'!$C:$C,'DVIS Med OK'!C22) + COUNTIF('Cabula Med OK'!$C:$C,'DVIS Med OK'!C22) + COUNTIF('Cajazeiras Med OK'!$C:$C,'DVIS Med OK'!C22) + COUNTIF('CH Med OK'!$C:$C,'DVIS Med OK'!C22) + COUNTIF('Itapagipe Med OK'!$C:$C,'DVIS Med OK'!C22) + COUNTIF('Itapuã Med OK'!$C:$C,'DVIS Med OK'!C22) + COUNTIF('Liberdade Med OK'!$C:$C,'DVIS Med OK'!C22) + COUNTIF('Pau da Lima Med OK'!$C:$C,'DVIS Med OK'!C22) + COUNTIF('SCV Med OK'!$C:$C,'DVIS Med OK'!C22) + COUNTIF('Subúrbio Med OK'!$C:$C,'DVIS Med OK'!C22) + COUNTIF('CR Med OK'!$C:$C,'DVIS Med OK'!C22) + COUNTIF('CCZ Med OK'!$C:$C,'DVIS Med OK'!C22) + COUNTIF('DRCA Med OK'!$C:$C,'DVIS Med OK'!C22) + COUNTIF('SAMU Med OK'!$C:$C,'DVIS Med OK'!C22) + COUNTIF('ESPS Med OK'!$C:$C,'DVIS Med OK'!C22) + COUNTIF('LACEM Med OK'!$C:$C,'DVIS Med OK'!C22)</f>
        <v>0</v>
      </c>
    </row>
    <row r="23" spans="1:15" ht="13.5" customHeight="1">
      <c r="A23" s="15" t="s">
        <v>18</v>
      </c>
      <c r="B23" s="61">
        <v>45536</v>
      </c>
      <c r="C23" s="423">
        <v>12543</v>
      </c>
      <c r="D23" s="61">
        <v>45658</v>
      </c>
      <c r="E23" s="61">
        <v>45687</v>
      </c>
      <c r="F23" s="42">
        <f t="shared" si="0"/>
        <v>30</v>
      </c>
      <c r="G23" s="60">
        <v>235</v>
      </c>
      <c r="H23" s="14">
        <v>1</v>
      </c>
      <c r="I23" s="40">
        <f t="shared" si="1"/>
        <v>235</v>
      </c>
      <c r="J23" s="325" t="s">
        <v>915</v>
      </c>
      <c r="K23" s="15"/>
      <c r="O23" s="1">
        <f>COUNTIF('Sede Med Ok'!$C:$C,'DVIS Med OK'!C23) + COUNTIF('Barra Med OK'!$C:$C,'DVIS Med OK'!C23) + COUNTIF('Boca do Rio Med OK'!$C:$C,'DVIS Med OK'!C23) + COUNTIF('Brotas Med OK'!$C:$C,'DVIS Med OK'!C23) + COUNTIF('Cabula Med OK'!$C:$C,'DVIS Med OK'!C23) + COUNTIF('Cajazeiras Med OK'!$C:$C,'DVIS Med OK'!C23) + COUNTIF('CH Med OK'!$C:$C,'DVIS Med OK'!C23) + COUNTIF('Itapagipe Med OK'!$C:$C,'DVIS Med OK'!C23) + COUNTIF('Itapuã Med OK'!$C:$C,'DVIS Med OK'!C23) + COUNTIF('Liberdade Med OK'!$C:$C,'DVIS Med OK'!C23) + COUNTIF('Pau da Lima Med OK'!$C:$C,'DVIS Med OK'!C23) + COUNTIF('SCV Med OK'!$C:$C,'DVIS Med OK'!C23) + COUNTIF('Subúrbio Med OK'!$C:$C,'DVIS Med OK'!C23) + COUNTIF('CR Med OK'!$C:$C,'DVIS Med OK'!C23) + COUNTIF('CCZ Med OK'!$C:$C,'DVIS Med OK'!C23) + COUNTIF('DRCA Med OK'!$C:$C,'DVIS Med OK'!C23) + COUNTIF('SAMU Med OK'!$C:$C,'DVIS Med OK'!C23) + COUNTIF('ESPS Med OK'!$C:$C,'DVIS Med OK'!C23) + COUNTIF('LACEM Med OK'!$C:$C,'DVIS Med OK'!C23)</f>
        <v>0</v>
      </c>
    </row>
    <row r="24" spans="1:15" ht="13.5" customHeight="1">
      <c r="A24" s="15" t="s">
        <v>18</v>
      </c>
      <c r="B24" s="61">
        <v>45536</v>
      </c>
      <c r="C24" s="423">
        <v>12555</v>
      </c>
      <c r="D24" s="61">
        <v>45658</v>
      </c>
      <c r="E24" s="61">
        <v>45687</v>
      </c>
      <c r="F24" s="42">
        <f t="shared" si="0"/>
        <v>30</v>
      </c>
      <c r="G24" s="60">
        <v>235</v>
      </c>
      <c r="H24" s="14">
        <v>1</v>
      </c>
      <c r="I24" s="40">
        <f t="shared" si="1"/>
        <v>235</v>
      </c>
      <c r="J24" s="325" t="s">
        <v>914</v>
      </c>
      <c r="K24" s="15"/>
      <c r="O24" s="1">
        <f>COUNTIF('Sede Med Ok'!$C:$C,'DVIS Med OK'!C24) + COUNTIF('Barra Med OK'!$C:$C,'DVIS Med OK'!C24) + COUNTIF('Boca do Rio Med OK'!$C:$C,'DVIS Med OK'!C24) + COUNTIF('Brotas Med OK'!$C:$C,'DVIS Med OK'!C24) + COUNTIF('Cabula Med OK'!$C:$C,'DVIS Med OK'!C24) + COUNTIF('Cajazeiras Med OK'!$C:$C,'DVIS Med OK'!C24) + COUNTIF('CH Med OK'!$C:$C,'DVIS Med OK'!C24) + COUNTIF('Itapagipe Med OK'!$C:$C,'DVIS Med OK'!C24) + COUNTIF('Itapuã Med OK'!$C:$C,'DVIS Med OK'!C24) + COUNTIF('Liberdade Med OK'!$C:$C,'DVIS Med OK'!C24) + COUNTIF('Pau da Lima Med OK'!$C:$C,'DVIS Med OK'!C24) + COUNTIF('SCV Med OK'!$C:$C,'DVIS Med OK'!C24) + COUNTIF('Subúrbio Med OK'!$C:$C,'DVIS Med OK'!C24) + COUNTIF('CR Med OK'!$C:$C,'DVIS Med OK'!C24) + COUNTIF('CCZ Med OK'!$C:$C,'DVIS Med OK'!C24) + COUNTIF('DRCA Med OK'!$C:$C,'DVIS Med OK'!C24) + COUNTIF('SAMU Med OK'!$C:$C,'DVIS Med OK'!C24) + COUNTIF('ESPS Med OK'!$C:$C,'DVIS Med OK'!C24) + COUNTIF('LACEM Med OK'!$C:$C,'DVIS Med OK'!C24)</f>
        <v>0</v>
      </c>
    </row>
    <row r="25" spans="1:15" ht="13.5" customHeight="1">
      <c r="A25" s="15" t="s">
        <v>18</v>
      </c>
      <c r="B25" s="61">
        <v>45536</v>
      </c>
      <c r="C25" s="423">
        <v>12513</v>
      </c>
      <c r="D25" s="61">
        <v>45658</v>
      </c>
      <c r="E25" s="61">
        <v>45687</v>
      </c>
      <c r="F25" s="42">
        <f t="shared" si="0"/>
        <v>30</v>
      </c>
      <c r="G25" s="60">
        <v>235</v>
      </c>
      <c r="H25" s="14">
        <v>1</v>
      </c>
      <c r="I25" s="40">
        <f t="shared" si="1"/>
        <v>235</v>
      </c>
      <c r="J25" s="325" t="s">
        <v>913</v>
      </c>
      <c r="K25" s="15"/>
      <c r="O25" s="1">
        <f>COUNTIF('Sede Med Ok'!$C:$C,'DVIS Med OK'!C25) + COUNTIF('Barra Med OK'!$C:$C,'DVIS Med OK'!C25) + COUNTIF('Boca do Rio Med OK'!$C:$C,'DVIS Med OK'!C25) + COUNTIF('Brotas Med OK'!$C:$C,'DVIS Med OK'!C25) + COUNTIF('Cabula Med OK'!$C:$C,'DVIS Med OK'!C25) + COUNTIF('Cajazeiras Med OK'!$C:$C,'DVIS Med OK'!C25) + COUNTIF('CH Med OK'!$C:$C,'DVIS Med OK'!C25) + COUNTIF('Itapagipe Med OK'!$C:$C,'DVIS Med OK'!C25) + COUNTIF('Itapuã Med OK'!$C:$C,'DVIS Med OK'!C25) + COUNTIF('Liberdade Med OK'!$C:$C,'DVIS Med OK'!C25) + COUNTIF('Pau da Lima Med OK'!$C:$C,'DVIS Med OK'!C25) + COUNTIF('SCV Med OK'!$C:$C,'DVIS Med OK'!C25) + COUNTIF('Subúrbio Med OK'!$C:$C,'DVIS Med OK'!C25) + COUNTIF('CR Med OK'!$C:$C,'DVIS Med OK'!C25) + COUNTIF('CCZ Med OK'!$C:$C,'DVIS Med OK'!C25) + COUNTIF('DRCA Med OK'!$C:$C,'DVIS Med OK'!C25) + COUNTIF('SAMU Med OK'!$C:$C,'DVIS Med OK'!C25) + COUNTIF('ESPS Med OK'!$C:$C,'DVIS Med OK'!C25) + COUNTIF('LACEM Med OK'!$C:$C,'DVIS Med OK'!C25)</f>
        <v>0</v>
      </c>
    </row>
    <row r="26" spans="1:15" ht="13.5" customHeight="1">
      <c r="A26" s="15" t="s">
        <v>18</v>
      </c>
      <c r="B26" s="61">
        <v>45536</v>
      </c>
      <c r="C26" s="423">
        <v>12723</v>
      </c>
      <c r="D26" s="61">
        <v>45658</v>
      </c>
      <c r="E26" s="61">
        <v>45687</v>
      </c>
      <c r="F26" s="42">
        <f t="shared" si="0"/>
        <v>30</v>
      </c>
      <c r="G26" s="60">
        <v>235</v>
      </c>
      <c r="H26" s="14">
        <v>1</v>
      </c>
      <c r="I26" s="40">
        <f t="shared" si="1"/>
        <v>235</v>
      </c>
      <c r="J26" s="325" t="s">
        <v>912</v>
      </c>
      <c r="K26" s="15"/>
      <c r="O26" s="1">
        <f>COUNTIF('Sede Med Ok'!$C:$C,'DVIS Med OK'!C26) + COUNTIF('Barra Med OK'!$C:$C,'DVIS Med OK'!C26) + COUNTIF('Boca do Rio Med OK'!$C:$C,'DVIS Med OK'!C26) + COUNTIF('Brotas Med OK'!$C:$C,'DVIS Med OK'!C26) + COUNTIF('Cabula Med OK'!$C:$C,'DVIS Med OK'!C26) + COUNTIF('Cajazeiras Med OK'!$C:$C,'DVIS Med OK'!C26) + COUNTIF('CH Med OK'!$C:$C,'DVIS Med OK'!C26) + COUNTIF('Itapagipe Med OK'!$C:$C,'DVIS Med OK'!C26) + COUNTIF('Itapuã Med OK'!$C:$C,'DVIS Med OK'!C26) + COUNTIF('Liberdade Med OK'!$C:$C,'DVIS Med OK'!C26) + COUNTIF('Pau da Lima Med OK'!$C:$C,'DVIS Med OK'!C26) + COUNTIF('SCV Med OK'!$C:$C,'DVIS Med OK'!C26) + COUNTIF('Subúrbio Med OK'!$C:$C,'DVIS Med OK'!C26) + COUNTIF('CR Med OK'!$C:$C,'DVIS Med OK'!C26) + COUNTIF('CCZ Med OK'!$C:$C,'DVIS Med OK'!C26) + COUNTIF('DRCA Med OK'!$C:$C,'DVIS Med OK'!C26) + COUNTIF('SAMU Med OK'!$C:$C,'DVIS Med OK'!C26) + COUNTIF('ESPS Med OK'!$C:$C,'DVIS Med OK'!C26) + COUNTIF('LACEM Med OK'!$C:$C,'DVIS Med OK'!C26)</f>
        <v>0</v>
      </c>
    </row>
    <row r="27" spans="1:15" ht="13.5" customHeight="1">
      <c r="A27" s="15" t="s">
        <v>18</v>
      </c>
      <c r="B27" s="61">
        <v>45536</v>
      </c>
      <c r="C27" s="423">
        <v>12677</v>
      </c>
      <c r="D27" s="61">
        <v>45658</v>
      </c>
      <c r="E27" s="61">
        <v>45687</v>
      </c>
      <c r="F27" s="42">
        <f t="shared" si="0"/>
        <v>30</v>
      </c>
      <c r="G27" s="60">
        <v>235</v>
      </c>
      <c r="H27" s="14">
        <v>1</v>
      </c>
      <c r="I27" s="40">
        <f t="shared" si="1"/>
        <v>235</v>
      </c>
      <c r="J27" s="325" t="s">
        <v>911</v>
      </c>
      <c r="K27" s="15"/>
      <c r="O27" s="1">
        <f>COUNTIF('Sede Med Ok'!$C:$C,'DVIS Med OK'!C27) + COUNTIF('Barra Med OK'!$C:$C,'DVIS Med OK'!C27) + COUNTIF('Boca do Rio Med OK'!$C:$C,'DVIS Med OK'!C27) + COUNTIF('Brotas Med OK'!$C:$C,'DVIS Med OK'!C27) + COUNTIF('Cabula Med OK'!$C:$C,'DVIS Med OK'!C27) + COUNTIF('Cajazeiras Med OK'!$C:$C,'DVIS Med OK'!C27) + COUNTIF('CH Med OK'!$C:$C,'DVIS Med OK'!C27) + COUNTIF('Itapagipe Med OK'!$C:$C,'DVIS Med OK'!C27) + COUNTIF('Itapuã Med OK'!$C:$C,'DVIS Med OK'!C27) + COUNTIF('Liberdade Med OK'!$C:$C,'DVIS Med OK'!C27) + COUNTIF('Pau da Lima Med OK'!$C:$C,'DVIS Med OK'!C27) + COUNTIF('SCV Med OK'!$C:$C,'DVIS Med OK'!C27) + COUNTIF('Subúrbio Med OK'!$C:$C,'DVIS Med OK'!C27) + COUNTIF('CR Med OK'!$C:$C,'DVIS Med OK'!C27) + COUNTIF('CCZ Med OK'!$C:$C,'DVIS Med OK'!C27) + COUNTIF('DRCA Med OK'!$C:$C,'DVIS Med OK'!C27) + COUNTIF('SAMU Med OK'!$C:$C,'DVIS Med OK'!C27) + COUNTIF('ESPS Med OK'!$C:$C,'DVIS Med OK'!C27) + COUNTIF('LACEM Med OK'!$C:$C,'DVIS Med OK'!C27)</f>
        <v>0</v>
      </c>
    </row>
    <row r="28" spans="1:15" ht="13.5" customHeight="1">
      <c r="A28" s="15" t="s">
        <v>18</v>
      </c>
      <c r="B28" s="61">
        <v>45536</v>
      </c>
      <c r="C28" s="423">
        <v>13134</v>
      </c>
      <c r="D28" s="61">
        <v>45658</v>
      </c>
      <c r="E28" s="61">
        <v>45687</v>
      </c>
      <c r="F28" s="42">
        <f t="shared" si="0"/>
        <v>30</v>
      </c>
      <c r="G28" s="60">
        <v>235</v>
      </c>
      <c r="H28" s="14">
        <v>1</v>
      </c>
      <c r="I28" s="40">
        <f t="shared" si="1"/>
        <v>235</v>
      </c>
      <c r="J28" s="325" t="s">
        <v>195</v>
      </c>
      <c r="K28" s="15"/>
      <c r="O28" s="1">
        <f>COUNTIF('Sede Med Ok'!$C:$C,'DVIS Med OK'!C28) + COUNTIF('Barra Med OK'!$C:$C,'DVIS Med OK'!C28) + COUNTIF('Boca do Rio Med OK'!$C:$C,'DVIS Med OK'!C28) + COUNTIF('Brotas Med OK'!$C:$C,'DVIS Med OK'!C28) + COUNTIF('Cabula Med OK'!$C:$C,'DVIS Med OK'!C28) + COUNTIF('Cajazeiras Med OK'!$C:$C,'DVIS Med OK'!C28) + COUNTIF('CH Med OK'!$C:$C,'DVIS Med OK'!C28) + COUNTIF('Itapagipe Med OK'!$C:$C,'DVIS Med OK'!C28) + COUNTIF('Itapuã Med OK'!$C:$C,'DVIS Med OK'!C28) + COUNTIF('Liberdade Med OK'!$C:$C,'DVIS Med OK'!C28) + COUNTIF('Pau da Lima Med OK'!$C:$C,'DVIS Med OK'!C28) + COUNTIF('SCV Med OK'!$C:$C,'DVIS Med OK'!C28) + COUNTIF('Subúrbio Med OK'!$C:$C,'DVIS Med OK'!C28) + COUNTIF('CR Med OK'!$C:$C,'DVIS Med OK'!C28) + COUNTIF('CCZ Med OK'!$C:$C,'DVIS Med OK'!C28) + COUNTIF('DRCA Med OK'!$C:$C,'DVIS Med OK'!C28) + COUNTIF('SAMU Med OK'!$C:$C,'DVIS Med OK'!C28) + COUNTIF('ESPS Med OK'!$C:$C,'DVIS Med OK'!C28) + COUNTIF('LACEM Med OK'!$C:$C,'DVIS Med OK'!C28)</f>
        <v>0</v>
      </c>
    </row>
    <row r="29" spans="1:15" ht="13.5" customHeight="1">
      <c r="A29" s="15" t="s">
        <v>18</v>
      </c>
      <c r="B29" s="61">
        <v>45536</v>
      </c>
      <c r="C29" s="423">
        <v>13135</v>
      </c>
      <c r="D29" s="61">
        <v>45658</v>
      </c>
      <c r="E29" s="61">
        <v>45687</v>
      </c>
      <c r="F29" s="42">
        <f t="shared" si="0"/>
        <v>30</v>
      </c>
      <c r="G29" s="60">
        <v>235</v>
      </c>
      <c r="H29" s="14">
        <v>1</v>
      </c>
      <c r="I29" s="40">
        <f t="shared" si="1"/>
        <v>235</v>
      </c>
      <c r="J29" s="325" t="s">
        <v>210</v>
      </c>
      <c r="K29" s="15"/>
      <c r="O29" s="1">
        <f>COUNTIF('Sede Med Ok'!$C:$C,'DVIS Med OK'!C29) + COUNTIF('Barra Med OK'!$C:$C,'DVIS Med OK'!C29) + COUNTIF('Boca do Rio Med OK'!$C:$C,'DVIS Med OK'!C29) + COUNTIF('Brotas Med OK'!$C:$C,'DVIS Med OK'!C29) + COUNTIF('Cabula Med OK'!$C:$C,'DVIS Med OK'!C29) + COUNTIF('Cajazeiras Med OK'!$C:$C,'DVIS Med OK'!C29) + COUNTIF('CH Med OK'!$C:$C,'DVIS Med OK'!C29) + COUNTIF('Itapagipe Med OK'!$C:$C,'DVIS Med OK'!C29) + COUNTIF('Itapuã Med OK'!$C:$C,'DVIS Med OK'!C29) + COUNTIF('Liberdade Med OK'!$C:$C,'DVIS Med OK'!C29) + COUNTIF('Pau da Lima Med OK'!$C:$C,'DVIS Med OK'!C29) + COUNTIF('SCV Med OK'!$C:$C,'DVIS Med OK'!C29) + COUNTIF('Subúrbio Med OK'!$C:$C,'DVIS Med OK'!C29) + COUNTIF('CR Med OK'!$C:$C,'DVIS Med OK'!C29) + COUNTIF('CCZ Med OK'!$C:$C,'DVIS Med OK'!C29) + COUNTIF('DRCA Med OK'!$C:$C,'DVIS Med OK'!C29) + COUNTIF('SAMU Med OK'!$C:$C,'DVIS Med OK'!C29) + COUNTIF('ESPS Med OK'!$C:$C,'DVIS Med OK'!C29) + COUNTIF('LACEM Med OK'!$C:$C,'DVIS Med OK'!C29)</f>
        <v>0</v>
      </c>
    </row>
    <row r="30" spans="1:15" ht="13.5" customHeight="1">
      <c r="A30" s="15" t="s">
        <v>18</v>
      </c>
      <c r="B30" s="61">
        <v>45629</v>
      </c>
      <c r="C30" s="423">
        <v>15273</v>
      </c>
      <c r="D30" s="61">
        <v>45658</v>
      </c>
      <c r="E30" s="61">
        <v>45687</v>
      </c>
      <c r="F30" s="42">
        <f t="shared" si="0"/>
        <v>30</v>
      </c>
      <c r="G30" s="60">
        <v>235</v>
      </c>
      <c r="H30" s="14">
        <v>1</v>
      </c>
      <c r="I30" s="40">
        <f t="shared" ref="I30:I42" si="2">G30/30*H30*F30</f>
        <v>235</v>
      </c>
      <c r="J30" s="325" t="s">
        <v>1138</v>
      </c>
      <c r="K30" s="14">
        <v>72330</v>
      </c>
      <c r="O30" s="1">
        <f>COUNTIF('Sede Med Ok'!$C:$C,'DVIS Med OK'!C30) + COUNTIF('Barra Med OK'!$C:$C,'DVIS Med OK'!C30) + COUNTIF('Boca do Rio Med OK'!$C:$C,'DVIS Med OK'!C30) + COUNTIF('Brotas Med OK'!$C:$C,'DVIS Med OK'!C30) + COUNTIF('Cabula Med OK'!$C:$C,'DVIS Med OK'!C30) + COUNTIF('Cajazeiras Med OK'!$C:$C,'DVIS Med OK'!C30) + COUNTIF('CH Med OK'!$C:$C,'DVIS Med OK'!C30) + COUNTIF('Itapagipe Med OK'!$C:$C,'DVIS Med OK'!C30) + COUNTIF('Itapuã Med OK'!$C:$C,'DVIS Med OK'!C30) + COUNTIF('Liberdade Med OK'!$C:$C,'DVIS Med OK'!C30) + COUNTIF('Pau da Lima Med OK'!$C:$C,'DVIS Med OK'!C30) + COUNTIF('SCV Med OK'!$C:$C,'DVIS Med OK'!C30) + COUNTIF('Subúrbio Med OK'!$C:$C,'DVIS Med OK'!C30) + COUNTIF('CR Med OK'!$C:$C,'DVIS Med OK'!C30) + COUNTIF('CCZ Med OK'!$C:$C,'DVIS Med OK'!C30) + COUNTIF('DRCA Med OK'!$C:$C,'DVIS Med OK'!C30) + COUNTIF('SAMU Med OK'!$C:$C,'DVIS Med OK'!C30) + COUNTIF('ESPS Med OK'!$C:$C,'DVIS Med OK'!C30) + COUNTIF('LACEM Med OK'!$C:$C,'DVIS Med OK'!C30)</f>
        <v>0</v>
      </c>
    </row>
    <row r="31" spans="1:15" ht="13.5" customHeight="1">
      <c r="A31" s="15" t="s">
        <v>17</v>
      </c>
      <c r="B31" s="61">
        <v>45536</v>
      </c>
      <c r="C31" s="423">
        <v>13677</v>
      </c>
      <c r="D31" s="61">
        <v>45658</v>
      </c>
      <c r="E31" s="61">
        <v>45687</v>
      </c>
      <c r="F31" s="42">
        <f t="shared" si="0"/>
        <v>30</v>
      </c>
      <c r="G31" s="275">
        <v>238</v>
      </c>
      <c r="H31" s="122">
        <v>1</v>
      </c>
      <c r="I31" s="59">
        <f t="shared" si="2"/>
        <v>238</v>
      </c>
      <c r="J31" s="325" t="s">
        <v>910</v>
      </c>
      <c r="K31" s="15"/>
      <c r="O31" s="1">
        <f>COUNTIF('Sede Med Ok'!$C:$C,'DVIS Med OK'!C31) + COUNTIF('Barra Med OK'!$C:$C,'DVIS Med OK'!C31) + COUNTIF('Boca do Rio Med OK'!$C:$C,'DVIS Med OK'!C31) + COUNTIF('Brotas Med OK'!$C:$C,'DVIS Med OK'!C31) + COUNTIF('Cabula Med OK'!$C:$C,'DVIS Med OK'!C31) + COUNTIF('Cajazeiras Med OK'!$C:$C,'DVIS Med OK'!C31) + COUNTIF('CH Med OK'!$C:$C,'DVIS Med OK'!C31) + COUNTIF('Itapagipe Med OK'!$C:$C,'DVIS Med OK'!C31) + COUNTIF('Itapuã Med OK'!$C:$C,'DVIS Med OK'!C31) + COUNTIF('Liberdade Med OK'!$C:$C,'DVIS Med OK'!C31) + COUNTIF('Pau da Lima Med OK'!$C:$C,'DVIS Med OK'!C31) + COUNTIF('SCV Med OK'!$C:$C,'DVIS Med OK'!C31) + COUNTIF('Subúrbio Med OK'!$C:$C,'DVIS Med OK'!C31) + COUNTIF('CR Med OK'!$C:$C,'DVIS Med OK'!C31) + COUNTIF('CCZ Med OK'!$C:$C,'DVIS Med OK'!C31) + COUNTIF('DRCA Med OK'!$C:$C,'DVIS Med OK'!C31) + COUNTIF('SAMU Med OK'!$C:$C,'DVIS Med OK'!C31) + COUNTIF('ESPS Med OK'!$C:$C,'DVIS Med OK'!C31) + COUNTIF('LACEM Med OK'!$C:$C,'DVIS Med OK'!C31)</f>
        <v>0</v>
      </c>
    </row>
    <row r="32" spans="1:15" ht="13.5" customHeight="1">
      <c r="A32" s="15" t="s">
        <v>17</v>
      </c>
      <c r="B32" s="61">
        <v>45629</v>
      </c>
      <c r="C32" s="423">
        <v>16507</v>
      </c>
      <c r="D32" s="61">
        <v>45658</v>
      </c>
      <c r="E32" s="61">
        <v>45687</v>
      </c>
      <c r="F32" s="42">
        <f t="shared" si="0"/>
        <v>30</v>
      </c>
      <c r="G32" s="275">
        <v>238</v>
      </c>
      <c r="H32" s="122">
        <v>1</v>
      </c>
      <c r="I32" s="59">
        <f t="shared" si="2"/>
        <v>238</v>
      </c>
      <c r="J32" s="325" t="s">
        <v>1133</v>
      </c>
      <c r="K32" s="14">
        <v>72327</v>
      </c>
      <c r="O32" s="1">
        <f>COUNTIF('Sede Med Ok'!$C:$C,'DVIS Med OK'!C32) + COUNTIF('Barra Med OK'!$C:$C,'DVIS Med OK'!C32) + COUNTIF('Boca do Rio Med OK'!$C:$C,'DVIS Med OK'!C32) + COUNTIF('Brotas Med OK'!$C:$C,'DVIS Med OK'!C32) + COUNTIF('Cabula Med OK'!$C:$C,'DVIS Med OK'!C32) + COUNTIF('Cajazeiras Med OK'!$C:$C,'DVIS Med OK'!C32) + COUNTIF('CH Med OK'!$C:$C,'DVIS Med OK'!C32) + COUNTIF('Itapagipe Med OK'!$C:$C,'DVIS Med OK'!C32) + COUNTIF('Itapuã Med OK'!$C:$C,'DVIS Med OK'!C32) + COUNTIF('Liberdade Med OK'!$C:$C,'DVIS Med OK'!C32) + COUNTIF('Pau da Lima Med OK'!$C:$C,'DVIS Med OK'!C32) + COUNTIF('SCV Med OK'!$C:$C,'DVIS Med OK'!C32) + COUNTIF('Subúrbio Med OK'!$C:$C,'DVIS Med OK'!C32) + COUNTIF('CR Med OK'!$C:$C,'DVIS Med OK'!C32) + COUNTIF('CCZ Med OK'!$C:$C,'DVIS Med OK'!C32) + COUNTIF('DRCA Med OK'!$C:$C,'DVIS Med OK'!C32) + COUNTIF('SAMU Med OK'!$C:$C,'DVIS Med OK'!C32) + COUNTIF('ESPS Med OK'!$C:$C,'DVIS Med OK'!C32) + COUNTIF('LACEM Med OK'!$C:$C,'DVIS Med OK'!C32)</f>
        <v>0</v>
      </c>
    </row>
    <row r="33" spans="1:15" ht="13.5" customHeight="1">
      <c r="A33" s="15" t="s">
        <v>17</v>
      </c>
      <c r="B33" s="61">
        <v>45629</v>
      </c>
      <c r="C33" s="423">
        <v>16491</v>
      </c>
      <c r="D33" s="61">
        <v>45658</v>
      </c>
      <c r="E33" s="61">
        <v>45687</v>
      </c>
      <c r="F33" s="42">
        <f t="shared" si="0"/>
        <v>30</v>
      </c>
      <c r="G33" s="275">
        <v>238</v>
      </c>
      <c r="H33" s="122">
        <v>1</v>
      </c>
      <c r="I33" s="59">
        <f t="shared" si="2"/>
        <v>238</v>
      </c>
      <c r="J33" s="325" t="s">
        <v>1134</v>
      </c>
      <c r="K33" s="14">
        <v>72327</v>
      </c>
      <c r="O33" s="1">
        <f>COUNTIF('Sede Med Ok'!$C:$C,'DVIS Med OK'!C33) + COUNTIF('Barra Med OK'!$C:$C,'DVIS Med OK'!C33) + COUNTIF('Boca do Rio Med OK'!$C:$C,'DVIS Med OK'!C33) + COUNTIF('Brotas Med OK'!$C:$C,'DVIS Med OK'!C33) + COUNTIF('Cabula Med OK'!$C:$C,'DVIS Med OK'!C33) + COUNTIF('Cajazeiras Med OK'!$C:$C,'DVIS Med OK'!C33) + COUNTIF('CH Med OK'!$C:$C,'DVIS Med OK'!C33) + COUNTIF('Itapagipe Med OK'!$C:$C,'DVIS Med OK'!C33) + COUNTIF('Itapuã Med OK'!$C:$C,'DVIS Med OK'!C33) + COUNTIF('Liberdade Med OK'!$C:$C,'DVIS Med OK'!C33) + COUNTIF('Pau da Lima Med OK'!$C:$C,'DVIS Med OK'!C33) + COUNTIF('SCV Med OK'!$C:$C,'DVIS Med OK'!C33) + COUNTIF('Subúrbio Med OK'!$C:$C,'DVIS Med OK'!C33) + COUNTIF('CR Med OK'!$C:$C,'DVIS Med OK'!C33) + COUNTIF('CCZ Med OK'!$C:$C,'DVIS Med OK'!C33) + COUNTIF('DRCA Med OK'!$C:$C,'DVIS Med OK'!C33) + COUNTIF('SAMU Med OK'!$C:$C,'DVIS Med OK'!C33) + COUNTIF('ESPS Med OK'!$C:$C,'DVIS Med OK'!C33) + COUNTIF('LACEM Med OK'!$C:$C,'DVIS Med OK'!C33)</f>
        <v>0</v>
      </c>
    </row>
    <row r="34" spans="1:15" ht="13.5" customHeight="1">
      <c r="A34" s="15" t="s">
        <v>17</v>
      </c>
      <c r="B34" s="61">
        <v>45629</v>
      </c>
      <c r="C34" s="423">
        <v>16733</v>
      </c>
      <c r="D34" s="61">
        <v>45658</v>
      </c>
      <c r="E34" s="61">
        <v>45687</v>
      </c>
      <c r="F34" s="42">
        <f t="shared" si="0"/>
        <v>30</v>
      </c>
      <c r="G34" s="275">
        <v>238</v>
      </c>
      <c r="H34" s="122">
        <v>1</v>
      </c>
      <c r="I34" s="59">
        <f t="shared" si="2"/>
        <v>238</v>
      </c>
      <c r="J34" s="325" t="s">
        <v>1135</v>
      </c>
      <c r="K34" s="14">
        <v>72327</v>
      </c>
      <c r="O34" s="1">
        <f>COUNTIF('Sede Med Ok'!$C:$C,'DVIS Med OK'!C34) + COUNTIF('Barra Med OK'!$C:$C,'DVIS Med OK'!C34) + COUNTIF('Boca do Rio Med OK'!$C:$C,'DVIS Med OK'!C34) + COUNTIF('Brotas Med OK'!$C:$C,'DVIS Med OK'!C34) + COUNTIF('Cabula Med OK'!$C:$C,'DVIS Med OK'!C34) + COUNTIF('Cajazeiras Med OK'!$C:$C,'DVIS Med OK'!C34) + COUNTIF('CH Med OK'!$C:$C,'DVIS Med OK'!C34) + COUNTIF('Itapagipe Med OK'!$C:$C,'DVIS Med OK'!C34) + COUNTIF('Itapuã Med OK'!$C:$C,'DVIS Med OK'!C34) + COUNTIF('Liberdade Med OK'!$C:$C,'DVIS Med OK'!C34) + COUNTIF('Pau da Lima Med OK'!$C:$C,'DVIS Med OK'!C34) + COUNTIF('SCV Med OK'!$C:$C,'DVIS Med OK'!C34) + COUNTIF('Subúrbio Med OK'!$C:$C,'DVIS Med OK'!C34) + COUNTIF('CR Med OK'!$C:$C,'DVIS Med OK'!C34) + COUNTIF('CCZ Med OK'!$C:$C,'DVIS Med OK'!C34) + COUNTIF('DRCA Med OK'!$C:$C,'DVIS Med OK'!C34) + COUNTIF('SAMU Med OK'!$C:$C,'DVIS Med OK'!C34) + COUNTIF('ESPS Med OK'!$C:$C,'DVIS Med OK'!C34) + COUNTIF('LACEM Med OK'!$C:$C,'DVIS Med OK'!C34)</f>
        <v>0</v>
      </c>
    </row>
    <row r="35" spans="1:15" ht="13.5" customHeight="1">
      <c r="A35" s="15" t="s">
        <v>17</v>
      </c>
      <c r="B35" s="61">
        <v>45629</v>
      </c>
      <c r="C35" s="423">
        <v>16568</v>
      </c>
      <c r="D35" s="61">
        <v>45658</v>
      </c>
      <c r="E35" s="61">
        <v>45687</v>
      </c>
      <c r="F35" s="42">
        <f t="shared" si="0"/>
        <v>30</v>
      </c>
      <c r="G35" s="275">
        <v>238</v>
      </c>
      <c r="H35" s="122">
        <v>1</v>
      </c>
      <c r="I35" s="59">
        <f t="shared" si="2"/>
        <v>238</v>
      </c>
      <c r="J35" s="325" t="s">
        <v>1136</v>
      </c>
      <c r="K35" s="14">
        <v>72327</v>
      </c>
      <c r="O35" s="1">
        <f>COUNTIF('Sede Med Ok'!$C:$C,'DVIS Med OK'!C35) + COUNTIF('Barra Med OK'!$C:$C,'DVIS Med OK'!C35) + COUNTIF('Boca do Rio Med OK'!$C:$C,'DVIS Med OK'!C35) + COUNTIF('Brotas Med OK'!$C:$C,'DVIS Med OK'!C35) + COUNTIF('Cabula Med OK'!$C:$C,'DVIS Med OK'!C35) + COUNTIF('Cajazeiras Med OK'!$C:$C,'DVIS Med OK'!C35) + COUNTIF('CH Med OK'!$C:$C,'DVIS Med OK'!C35) + COUNTIF('Itapagipe Med OK'!$C:$C,'DVIS Med OK'!C35) + COUNTIF('Itapuã Med OK'!$C:$C,'DVIS Med OK'!C35) + COUNTIF('Liberdade Med OK'!$C:$C,'DVIS Med OK'!C35) + COUNTIF('Pau da Lima Med OK'!$C:$C,'DVIS Med OK'!C35) + COUNTIF('SCV Med OK'!$C:$C,'DVIS Med OK'!C35) + COUNTIF('Subúrbio Med OK'!$C:$C,'DVIS Med OK'!C35) + COUNTIF('CR Med OK'!$C:$C,'DVIS Med OK'!C35) + COUNTIF('CCZ Med OK'!$C:$C,'DVIS Med OK'!C35) + COUNTIF('DRCA Med OK'!$C:$C,'DVIS Med OK'!C35) + COUNTIF('SAMU Med OK'!$C:$C,'DVIS Med OK'!C35) + COUNTIF('ESPS Med OK'!$C:$C,'DVIS Med OK'!C35) + COUNTIF('LACEM Med OK'!$C:$C,'DVIS Med OK'!C35)</f>
        <v>0</v>
      </c>
    </row>
    <row r="36" spans="1:15" ht="13.5" customHeight="1">
      <c r="A36" s="15" t="s">
        <v>17</v>
      </c>
      <c r="B36" s="61">
        <v>45629</v>
      </c>
      <c r="C36" s="423">
        <v>16489</v>
      </c>
      <c r="D36" s="61">
        <v>45658</v>
      </c>
      <c r="E36" s="61">
        <v>45687</v>
      </c>
      <c r="F36" s="42">
        <f t="shared" si="0"/>
        <v>30</v>
      </c>
      <c r="G36" s="275">
        <v>238</v>
      </c>
      <c r="H36" s="122">
        <v>1</v>
      </c>
      <c r="I36" s="59">
        <f t="shared" si="2"/>
        <v>238</v>
      </c>
      <c r="J36" s="325" t="s">
        <v>1137</v>
      </c>
      <c r="K36" s="14">
        <v>72327</v>
      </c>
      <c r="O36" s="1">
        <f>COUNTIF('Sede Med Ok'!$C:$C,'DVIS Med OK'!C36) + COUNTIF('Barra Med OK'!$C:$C,'DVIS Med OK'!C36) + COUNTIF('Boca do Rio Med OK'!$C:$C,'DVIS Med OK'!C36) + COUNTIF('Brotas Med OK'!$C:$C,'DVIS Med OK'!C36) + COUNTIF('Cabula Med OK'!$C:$C,'DVIS Med OK'!C36) + COUNTIF('Cajazeiras Med OK'!$C:$C,'DVIS Med OK'!C36) + COUNTIF('CH Med OK'!$C:$C,'DVIS Med OK'!C36) + COUNTIF('Itapagipe Med OK'!$C:$C,'DVIS Med OK'!C36) + COUNTIF('Itapuã Med OK'!$C:$C,'DVIS Med OK'!C36) + COUNTIF('Liberdade Med OK'!$C:$C,'DVIS Med OK'!C36) + COUNTIF('Pau da Lima Med OK'!$C:$C,'DVIS Med OK'!C36) + COUNTIF('SCV Med OK'!$C:$C,'DVIS Med OK'!C36) + COUNTIF('Subúrbio Med OK'!$C:$C,'DVIS Med OK'!C36) + COUNTIF('CR Med OK'!$C:$C,'DVIS Med OK'!C36) + COUNTIF('CCZ Med OK'!$C:$C,'DVIS Med OK'!C36) + COUNTIF('DRCA Med OK'!$C:$C,'DVIS Med OK'!C36) + COUNTIF('SAMU Med OK'!$C:$C,'DVIS Med OK'!C36) + COUNTIF('ESPS Med OK'!$C:$C,'DVIS Med OK'!C36) + COUNTIF('LACEM Med OK'!$C:$C,'DVIS Med OK'!C36)</f>
        <v>0</v>
      </c>
    </row>
    <row r="37" spans="1:15" ht="13.5" customHeight="1">
      <c r="A37" s="15" t="s">
        <v>14</v>
      </c>
      <c r="B37" s="61">
        <v>45658</v>
      </c>
      <c r="C37" s="104">
        <v>16672</v>
      </c>
      <c r="D37" s="61">
        <v>45658</v>
      </c>
      <c r="E37" s="61">
        <v>45687</v>
      </c>
      <c r="F37" s="42">
        <f t="shared" si="0"/>
        <v>30</v>
      </c>
      <c r="G37" s="275">
        <v>347</v>
      </c>
      <c r="H37" s="428">
        <v>1</v>
      </c>
      <c r="I37" s="59">
        <f t="shared" si="2"/>
        <v>347</v>
      </c>
      <c r="J37" s="325" t="s">
        <v>1161</v>
      </c>
      <c r="K37" s="429">
        <v>73334</v>
      </c>
      <c r="O37" s="1">
        <f>COUNTIF('Sede Med Ok'!$C:$C,'DVIS Med OK'!C37) + COUNTIF('Barra Med OK'!$C:$C,'DVIS Med OK'!C37) + COUNTIF('Boca do Rio Med OK'!$C:$C,'DVIS Med OK'!C37) + COUNTIF('Brotas Med OK'!$C:$C,'DVIS Med OK'!C37) + COUNTIF('Cabula Med OK'!$C:$C,'DVIS Med OK'!C37) + COUNTIF('Cajazeiras Med OK'!$C:$C,'DVIS Med OK'!C37) + COUNTIF('CH Med OK'!$C:$C,'DVIS Med OK'!C37) + COUNTIF('Itapagipe Med OK'!$C:$C,'DVIS Med OK'!C37) + COUNTIF('Itapuã Med OK'!$C:$C,'DVIS Med OK'!C37) + COUNTIF('Liberdade Med OK'!$C:$C,'DVIS Med OK'!C37) + COUNTIF('Pau da Lima Med OK'!$C:$C,'DVIS Med OK'!C37) + COUNTIF('SCV Med OK'!$C:$C,'DVIS Med OK'!C37) + COUNTIF('Subúrbio Med OK'!$C:$C,'DVIS Med OK'!C37) + COUNTIF('CR Med OK'!$C:$C,'DVIS Med OK'!C37) + COUNTIF('CCZ Med OK'!$C:$C,'DVIS Med OK'!C37) + COUNTIF('DRCA Med OK'!$C:$C,'DVIS Med OK'!C37) + COUNTIF('SAMU Med OK'!$C:$C,'DVIS Med OK'!C37) + COUNTIF('ESPS Med OK'!$C:$C,'DVIS Med OK'!C37) + COUNTIF('LACEM Med OK'!$C:$C,'DVIS Med OK'!C37)</f>
        <v>0</v>
      </c>
    </row>
    <row r="38" spans="1:15" ht="13.5" customHeight="1">
      <c r="A38" s="15" t="s">
        <v>14</v>
      </c>
      <c r="B38" s="61">
        <v>45629</v>
      </c>
      <c r="C38" s="423">
        <v>16578</v>
      </c>
      <c r="D38" s="61">
        <v>45658</v>
      </c>
      <c r="E38" s="61">
        <v>45687</v>
      </c>
      <c r="F38" s="42">
        <f>(E38-D38)+1</f>
        <v>30</v>
      </c>
      <c r="G38" s="275">
        <v>347</v>
      </c>
      <c r="H38" s="122">
        <v>1</v>
      </c>
      <c r="I38" s="59">
        <f t="shared" si="2"/>
        <v>347</v>
      </c>
      <c r="J38" s="325" t="s">
        <v>1128</v>
      </c>
      <c r="K38" s="14">
        <v>72326</v>
      </c>
      <c r="O38" s="1">
        <f>COUNTIF('Sede Med Ok'!$C:$C,'DVIS Med OK'!C38) + COUNTIF('Barra Med OK'!$C:$C,'DVIS Med OK'!C38) + COUNTIF('Boca do Rio Med OK'!$C:$C,'DVIS Med OK'!C38) + COUNTIF('Brotas Med OK'!$C:$C,'DVIS Med OK'!C38) + COUNTIF('Cabula Med OK'!$C:$C,'DVIS Med OK'!C38) + COUNTIF('Cajazeiras Med OK'!$C:$C,'DVIS Med OK'!C38) + COUNTIF('CH Med OK'!$C:$C,'DVIS Med OK'!C38) + COUNTIF('Itapagipe Med OK'!$C:$C,'DVIS Med OK'!C38) + COUNTIF('Itapuã Med OK'!$C:$C,'DVIS Med OK'!C38) + COUNTIF('Liberdade Med OK'!$C:$C,'DVIS Med OK'!C38) + COUNTIF('Pau da Lima Med OK'!$C:$C,'DVIS Med OK'!C38) + COUNTIF('SCV Med OK'!$C:$C,'DVIS Med OK'!C38) + COUNTIF('Subúrbio Med OK'!$C:$C,'DVIS Med OK'!C38) + COUNTIF('CR Med OK'!$C:$C,'DVIS Med OK'!C38) + COUNTIF('CCZ Med OK'!$C:$C,'DVIS Med OK'!C38) + COUNTIF('DRCA Med OK'!$C:$C,'DVIS Med OK'!C38) + COUNTIF('SAMU Med OK'!$C:$C,'DVIS Med OK'!C38) + COUNTIF('ESPS Med OK'!$C:$C,'DVIS Med OK'!C38) + COUNTIF('LACEM Med OK'!$C:$C,'DVIS Med OK'!C38)</f>
        <v>0</v>
      </c>
    </row>
    <row r="39" spans="1:15" ht="13.5" customHeight="1">
      <c r="A39" s="15" t="s">
        <v>14</v>
      </c>
      <c r="B39" s="61">
        <v>45629</v>
      </c>
      <c r="C39" s="423">
        <v>16555</v>
      </c>
      <c r="D39" s="61">
        <v>45658</v>
      </c>
      <c r="E39" s="61">
        <v>45687</v>
      </c>
      <c r="F39" s="42">
        <f t="shared" si="0"/>
        <v>30</v>
      </c>
      <c r="G39" s="275">
        <v>347</v>
      </c>
      <c r="H39" s="122">
        <v>1</v>
      </c>
      <c r="I39" s="59">
        <f t="shared" si="2"/>
        <v>347</v>
      </c>
      <c r="J39" s="325" t="s">
        <v>1129</v>
      </c>
      <c r="K39" s="14">
        <v>72326</v>
      </c>
      <c r="O39" s="1">
        <f>COUNTIF('Sede Med Ok'!$C:$C,'DVIS Med OK'!C39) + COUNTIF('Barra Med OK'!$C:$C,'DVIS Med OK'!C39) + COUNTIF('Boca do Rio Med OK'!$C:$C,'DVIS Med OK'!C39) + COUNTIF('Brotas Med OK'!$C:$C,'DVIS Med OK'!C39) + COUNTIF('Cabula Med OK'!$C:$C,'DVIS Med OK'!C39) + COUNTIF('Cajazeiras Med OK'!$C:$C,'DVIS Med OK'!C39) + COUNTIF('CH Med OK'!$C:$C,'DVIS Med OK'!C39) + COUNTIF('Itapagipe Med OK'!$C:$C,'DVIS Med OK'!C39) + COUNTIF('Itapuã Med OK'!$C:$C,'DVIS Med OK'!C39) + COUNTIF('Liberdade Med OK'!$C:$C,'DVIS Med OK'!C39) + COUNTIF('Pau da Lima Med OK'!$C:$C,'DVIS Med OK'!C39) + COUNTIF('SCV Med OK'!$C:$C,'DVIS Med OK'!C39) + COUNTIF('Subúrbio Med OK'!$C:$C,'DVIS Med OK'!C39) + COUNTIF('CR Med OK'!$C:$C,'DVIS Med OK'!C39) + COUNTIF('CCZ Med OK'!$C:$C,'DVIS Med OK'!C39) + COUNTIF('DRCA Med OK'!$C:$C,'DVIS Med OK'!C39) + COUNTIF('SAMU Med OK'!$C:$C,'DVIS Med OK'!C39) + COUNTIF('ESPS Med OK'!$C:$C,'DVIS Med OK'!C39) + COUNTIF('LACEM Med OK'!$C:$C,'DVIS Med OK'!C39)</f>
        <v>0</v>
      </c>
    </row>
    <row r="40" spans="1:15" ht="13.5" customHeight="1">
      <c r="A40" s="15" t="s">
        <v>14</v>
      </c>
      <c r="B40" s="61">
        <v>45629</v>
      </c>
      <c r="C40" s="423">
        <v>16553</v>
      </c>
      <c r="D40" s="61">
        <v>45658</v>
      </c>
      <c r="E40" s="61">
        <v>45687</v>
      </c>
      <c r="F40" s="42">
        <f t="shared" si="0"/>
        <v>30</v>
      </c>
      <c r="G40" s="275">
        <v>347</v>
      </c>
      <c r="H40" s="122">
        <v>1</v>
      </c>
      <c r="I40" s="59">
        <f t="shared" si="2"/>
        <v>347</v>
      </c>
      <c r="J40" s="325" t="s">
        <v>1130</v>
      </c>
      <c r="K40" s="14">
        <v>72326</v>
      </c>
      <c r="O40" s="1">
        <f>COUNTIF('Sede Med Ok'!$C:$C,'DVIS Med OK'!C40) + COUNTIF('Barra Med OK'!$C:$C,'DVIS Med OK'!C40) + COUNTIF('Boca do Rio Med OK'!$C:$C,'DVIS Med OK'!C40) + COUNTIF('Brotas Med OK'!$C:$C,'DVIS Med OK'!C40) + COUNTIF('Cabula Med OK'!$C:$C,'DVIS Med OK'!C40) + COUNTIF('Cajazeiras Med OK'!$C:$C,'DVIS Med OK'!C40) + COUNTIF('CH Med OK'!$C:$C,'DVIS Med OK'!C40) + COUNTIF('Itapagipe Med OK'!$C:$C,'DVIS Med OK'!C40) + COUNTIF('Itapuã Med OK'!$C:$C,'DVIS Med OK'!C40) + COUNTIF('Liberdade Med OK'!$C:$C,'DVIS Med OK'!C40) + COUNTIF('Pau da Lima Med OK'!$C:$C,'DVIS Med OK'!C40) + COUNTIF('SCV Med OK'!$C:$C,'DVIS Med OK'!C40) + COUNTIF('Subúrbio Med OK'!$C:$C,'DVIS Med OK'!C40) + COUNTIF('CR Med OK'!$C:$C,'DVIS Med OK'!C40) + COUNTIF('CCZ Med OK'!$C:$C,'DVIS Med OK'!C40) + COUNTIF('DRCA Med OK'!$C:$C,'DVIS Med OK'!C40) + COUNTIF('SAMU Med OK'!$C:$C,'DVIS Med OK'!C40) + COUNTIF('ESPS Med OK'!$C:$C,'DVIS Med OK'!C40) + COUNTIF('LACEM Med OK'!$C:$C,'DVIS Med OK'!C40)</f>
        <v>0</v>
      </c>
    </row>
    <row r="41" spans="1:15" ht="13.5" customHeight="1">
      <c r="A41" s="15" t="s">
        <v>14</v>
      </c>
      <c r="B41" s="61">
        <v>45629</v>
      </c>
      <c r="C41" s="423">
        <v>16572</v>
      </c>
      <c r="D41" s="61">
        <v>45658</v>
      </c>
      <c r="E41" s="61">
        <v>45687</v>
      </c>
      <c r="F41" s="42">
        <f t="shared" si="0"/>
        <v>30</v>
      </c>
      <c r="G41" s="275">
        <v>347</v>
      </c>
      <c r="H41" s="122">
        <v>1</v>
      </c>
      <c r="I41" s="59">
        <f t="shared" si="2"/>
        <v>347</v>
      </c>
      <c r="J41" s="325" t="s">
        <v>1131</v>
      </c>
      <c r="K41" s="14">
        <v>72326</v>
      </c>
      <c r="O41" s="1">
        <f>COUNTIF('Sede Med Ok'!$C:$C,'DVIS Med OK'!C41) + COUNTIF('Barra Med OK'!$C:$C,'DVIS Med OK'!C41) + COUNTIF('Boca do Rio Med OK'!$C:$C,'DVIS Med OK'!C41) + COUNTIF('Brotas Med OK'!$C:$C,'DVIS Med OK'!C41) + COUNTIF('Cabula Med OK'!$C:$C,'DVIS Med OK'!C41) + COUNTIF('Cajazeiras Med OK'!$C:$C,'DVIS Med OK'!C41) + COUNTIF('CH Med OK'!$C:$C,'DVIS Med OK'!C41) + COUNTIF('Itapagipe Med OK'!$C:$C,'DVIS Med OK'!C41) + COUNTIF('Itapuã Med OK'!$C:$C,'DVIS Med OK'!C41) + COUNTIF('Liberdade Med OK'!$C:$C,'DVIS Med OK'!C41) + COUNTIF('Pau da Lima Med OK'!$C:$C,'DVIS Med OK'!C41) + COUNTIF('SCV Med OK'!$C:$C,'DVIS Med OK'!C41) + COUNTIF('Subúrbio Med OK'!$C:$C,'DVIS Med OK'!C41) + COUNTIF('CR Med OK'!$C:$C,'DVIS Med OK'!C41) + COUNTIF('CCZ Med OK'!$C:$C,'DVIS Med OK'!C41) + COUNTIF('DRCA Med OK'!$C:$C,'DVIS Med OK'!C41) + COUNTIF('SAMU Med OK'!$C:$C,'DVIS Med OK'!C41) + COUNTIF('ESPS Med OK'!$C:$C,'DVIS Med OK'!C41) + COUNTIF('LACEM Med OK'!$C:$C,'DVIS Med OK'!C41)</f>
        <v>0</v>
      </c>
    </row>
    <row r="42" spans="1:15" ht="13.5" customHeight="1">
      <c r="A42" s="15" t="s">
        <v>14</v>
      </c>
      <c r="B42" s="61">
        <v>45629</v>
      </c>
      <c r="C42" s="423">
        <v>16575</v>
      </c>
      <c r="D42" s="61">
        <v>45658</v>
      </c>
      <c r="E42" s="61">
        <v>45687</v>
      </c>
      <c r="F42" s="42">
        <f t="shared" si="0"/>
        <v>30</v>
      </c>
      <c r="G42" s="275">
        <v>347</v>
      </c>
      <c r="H42" s="122">
        <v>1</v>
      </c>
      <c r="I42" s="59">
        <f t="shared" si="2"/>
        <v>347</v>
      </c>
      <c r="J42" s="325" t="s">
        <v>1132</v>
      </c>
      <c r="K42" s="14">
        <v>72326</v>
      </c>
      <c r="O42" s="1">
        <f>COUNTIF('Sede Med Ok'!$C:$C,'DVIS Med OK'!C42) + COUNTIF('Barra Med OK'!$C:$C,'DVIS Med OK'!C42) + COUNTIF('Boca do Rio Med OK'!$C:$C,'DVIS Med OK'!C42) + COUNTIF('Brotas Med OK'!$C:$C,'DVIS Med OK'!C42) + COUNTIF('Cabula Med OK'!$C:$C,'DVIS Med OK'!C42) + COUNTIF('Cajazeiras Med OK'!$C:$C,'DVIS Med OK'!C42) + COUNTIF('CH Med OK'!$C:$C,'DVIS Med OK'!C42) + COUNTIF('Itapagipe Med OK'!$C:$C,'DVIS Med OK'!C42) + COUNTIF('Itapuã Med OK'!$C:$C,'DVIS Med OK'!C42) + COUNTIF('Liberdade Med OK'!$C:$C,'DVIS Med OK'!C42) + COUNTIF('Pau da Lima Med OK'!$C:$C,'DVIS Med OK'!C42) + COUNTIF('SCV Med OK'!$C:$C,'DVIS Med OK'!C42) + COUNTIF('Subúrbio Med OK'!$C:$C,'DVIS Med OK'!C42) + COUNTIF('CR Med OK'!$C:$C,'DVIS Med OK'!C42) + COUNTIF('CCZ Med OK'!$C:$C,'DVIS Med OK'!C42) + COUNTIF('DRCA Med OK'!$C:$C,'DVIS Med OK'!C42) + COUNTIF('SAMU Med OK'!$C:$C,'DVIS Med OK'!C42) + COUNTIF('ESPS Med OK'!$C:$C,'DVIS Med OK'!C42) + COUNTIF('LACEM Med OK'!$C:$C,'DVIS Med OK'!C42)</f>
        <v>0</v>
      </c>
    </row>
    <row r="43" spans="1:15" ht="13.5" customHeight="1">
      <c r="A43" s="15" t="s">
        <v>14</v>
      </c>
      <c r="B43" s="61">
        <v>45617</v>
      </c>
      <c r="C43" s="423">
        <v>16551</v>
      </c>
      <c r="D43" s="61">
        <v>45658</v>
      </c>
      <c r="E43" s="61">
        <v>45687</v>
      </c>
      <c r="F43" s="42">
        <f t="shared" si="0"/>
        <v>30</v>
      </c>
      <c r="G43" s="275">
        <v>347</v>
      </c>
      <c r="H43" s="122">
        <v>1</v>
      </c>
      <c r="I43" s="59">
        <f t="shared" si="1"/>
        <v>347</v>
      </c>
      <c r="J43" s="325" t="s">
        <v>1119</v>
      </c>
      <c r="K43" s="14">
        <v>71715</v>
      </c>
      <c r="O43" s="1">
        <f>COUNTIF('Sede Med Ok'!$C:$C,'DVIS Med OK'!C43) + COUNTIF('Barra Med OK'!$C:$C,'DVIS Med OK'!C43) + COUNTIF('Boca do Rio Med OK'!$C:$C,'DVIS Med OK'!C43) + COUNTIF('Brotas Med OK'!$C:$C,'DVIS Med OK'!C43) + COUNTIF('Cabula Med OK'!$C:$C,'DVIS Med OK'!C43) + COUNTIF('Cajazeiras Med OK'!$C:$C,'DVIS Med OK'!C43) + COUNTIF('CH Med OK'!$C:$C,'DVIS Med OK'!C43) + COUNTIF('Itapagipe Med OK'!$C:$C,'DVIS Med OK'!C43) + COUNTIF('Itapuã Med OK'!$C:$C,'DVIS Med OK'!C43) + COUNTIF('Liberdade Med OK'!$C:$C,'DVIS Med OK'!C43) + COUNTIF('Pau da Lima Med OK'!$C:$C,'DVIS Med OK'!C43) + COUNTIF('SCV Med OK'!$C:$C,'DVIS Med OK'!C43) + COUNTIF('Subúrbio Med OK'!$C:$C,'DVIS Med OK'!C43) + COUNTIF('CR Med OK'!$C:$C,'DVIS Med OK'!C43) + COUNTIF('CCZ Med OK'!$C:$C,'DVIS Med OK'!C43) + COUNTIF('DRCA Med OK'!$C:$C,'DVIS Med OK'!C43) + COUNTIF('SAMU Med OK'!$C:$C,'DVIS Med OK'!C43) + COUNTIF('ESPS Med OK'!$C:$C,'DVIS Med OK'!C43) + COUNTIF('LACEM Med OK'!$C:$C,'DVIS Med OK'!C43)</f>
        <v>0</v>
      </c>
    </row>
    <row r="44" spans="1:15" ht="13.5" customHeight="1">
      <c r="A44" s="15" t="s">
        <v>14</v>
      </c>
      <c r="B44" s="61">
        <v>45536</v>
      </c>
      <c r="C44" s="423">
        <v>11490</v>
      </c>
      <c r="D44" s="61">
        <v>45658</v>
      </c>
      <c r="E44" s="61">
        <v>45687</v>
      </c>
      <c r="F44" s="42">
        <f t="shared" si="0"/>
        <v>30</v>
      </c>
      <c r="G44" s="60">
        <v>347</v>
      </c>
      <c r="H44" s="14">
        <v>1</v>
      </c>
      <c r="I44" s="40">
        <f t="shared" si="1"/>
        <v>347</v>
      </c>
      <c r="J44" s="326" t="s">
        <v>149</v>
      </c>
      <c r="K44" s="39"/>
      <c r="O44" s="1">
        <f>COUNTIF('Sede Med Ok'!$C:$C,'DVIS Med OK'!C44) + COUNTIF('Barra Med OK'!$C:$C,'DVIS Med OK'!C44) + COUNTIF('Boca do Rio Med OK'!$C:$C,'DVIS Med OK'!C44) + COUNTIF('Brotas Med OK'!$C:$C,'DVIS Med OK'!C44) + COUNTIF('Cabula Med OK'!$C:$C,'DVIS Med OK'!C44) + COUNTIF('Cajazeiras Med OK'!$C:$C,'DVIS Med OK'!C44) + COUNTIF('CH Med OK'!$C:$C,'DVIS Med OK'!C44) + COUNTIF('Itapagipe Med OK'!$C:$C,'DVIS Med OK'!C44) + COUNTIF('Itapuã Med OK'!$C:$C,'DVIS Med OK'!C44) + COUNTIF('Liberdade Med OK'!$C:$C,'DVIS Med OK'!C44) + COUNTIF('Pau da Lima Med OK'!$C:$C,'DVIS Med OK'!C44) + COUNTIF('SCV Med OK'!$C:$C,'DVIS Med OK'!C44) + COUNTIF('Subúrbio Med OK'!$C:$C,'DVIS Med OK'!C44) + COUNTIF('CR Med OK'!$C:$C,'DVIS Med OK'!C44) + COUNTIF('CCZ Med OK'!$C:$C,'DVIS Med OK'!C44) + COUNTIF('DRCA Med OK'!$C:$C,'DVIS Med OK'!C44) + COUNTIF('SAMU Med OK'!$C:$C,'DVIS Med OK'!C44) + COUNTIF('ESPS Med OK'!$C:$C,'DVIS Med OK'!C44) + COUNTIF('LACEM Med OK'!$C:$C,'DVIS Med OK'!C44)</f>
        <v>0</v>
      </c>
    </row>
    <row r="45" spans="1:15" ht="13.5" customHeight="1">
      <c r="A45" s="15" t="s">
        <v>14</v>
      </c>
      <c r="B45" s="61">
        <v>45536</v>
      </c>
      <c r="C45" s="423">
        <v>13008</v>
      </c>
      <c r="D45" s="61">
        <v>45658</v>
      </c>
      <c r="E45" s="61">
        <v>45687</v>
      </c>
      <c r="F45" s="42">
        <f t="shared" si="0"/>
        <v>30</v>
      </c>
      <c r="G45" s="60">
        <v>347</v>
      </c>
      <c r="H45" s="14">
        <v>1</v>
      </c>
      <c r="I45" s="40">
        <f t="shared" si="1"/>
        <v>347</v>
      </c>
      <c r="J45" s="325" t="s">
        <v>909</v>
      </c>
      <c r="K45" s="15"/>
      <c r="O45" s="1">
        <f>COUNTIF('Sede Med Ok'!$C:$C,'DVIS Med OK'!C45) + COUNTIF('Barra Med OK'!$C:$C,'DVIS Med OK'!C45) + COUNTIF('Boca do Rio Med OK'!$C:$C,'DVIS Med OK'!C45) + COUNTIF('Brotas Med OK'!$C:$C,'DVIS Med OK'!C45) + COUNTIF('Cabula Med OK'!$C:$C,'DVIS Med OK'!C45) + COUNTIF('Cajazeiras Med OK'!$C:$C,'DVIS Med OK'!C45) + COUNTIF('CH Med OK'!$C:$C,'DVIS Med OK'!C45) + COUNTIF('Itapagipe Med OK'!$C:$C,'DVIS Med OK'!C45) + COUNTIF('Itapuã Med OK'!$C:$C,'DVIS Med OK'!C45) + COUNTIF('Liberdade Med OK'!$C:$C,'DVIS Med OK'!C45) + COUNTIF('Pau da Lima Med OK'!$C:$C,'DVIS Med OK'!C45) + COUNTIF('SCV Med OK'!$C:$C,'DVIS Med OK'!C45) + COUNTIF('Subúrbio Med OK'!$C:$C,'DVIS Med OK'!C45) + COUNTIF('CR Med OK'!$C:$C,'DVIS Med OK'!C45) + COUNTIF('CCZ Med OK'!$C:$C,'DVIS Med OK'!C45) + COUNTIF('DRCA Med OK'!$C:$C,'DVIS Med OK'!C45) + COUNTIF('SAMU Med OK'!$C:$C,'DVIS Med OK'!C45) + COUNTIF('ESPS Med OK'!$C:$C,'DVIS Med OK'!C45) + COUNTIF('LACEM Med OK'!$C:$C,'DVIS Med OK'!C45)</f>
        <v>0</v>
      </c>
    </row>
    <row r="46" spans="1:15" ht="13.5" customHeight="1">
      <c r="A46" s="15" t="s">
        <v>14</v>
      </c>
      <c r="B46" s="61">
        <v>45536</v>
      </c>
      <c r="C46" s="423">
        <v>12587</v>
      </c>
      <c r="D46" s="61">
        <v>45658</v>
      </c>
      <c r="E46" s="61">
        <v>45687</v>
      </c>
      <c r="F46" s="42">
        <f t="shared" si="0"/>
        <v>30</v>
      </c>
      <c r="G46" s="60">
        <v>347</v>
      </c>
      <c r="H46" s="14">
        <v>1</v>
      </c>
      <c r="I46" s="40">
        <f t="shared" si="1"/>
        <v>347</v>
      </c>
      <c r="J46" s="325" t="s">
        <v>908</v>
      </c>
      <c r="K46" s="15"/>
      <c r="O46" s="1">
        <f>COUNTIF('Sede Med Ok'!$C:$C,'DVIS Med OK'!C46) + COUNTIF('Barra Med OK'!$C:$C,'DVIS Med OK'!C46) + COUNTIF('Boca do Rio Med OK'!$C:$C,'DVIS Med OK'!C46) + COUNTIF('Brotas Med OK'!$C:$C,'DVIS Med OK'!C46) + COUNTIF('Cabula Med OK'!$C:$C,'DVIS Med OK'!C46) + COUNTIF('Cajazeiras Med OK'!$C:$C,'DVIS Med OK'!C46) + COUNTIF('CH Med OK'!$C:$C,'DVIS Med OK'!C46) + COUNTIF('Itapagipe Med OK'!$C:$C,'DVIS Med OK'!C46) + COUNTIF('Itapuã Med OK'!$C:$C,'DVIS Med OK'!C46) + COUNTIF('Liberdade Med OK'!$C:$C,'DVIS Med OK'!C46) + COUNTIF('Pau da Lima Med OK'!$C:$C,'DVIS Med OK'!C46) + COUNTIF('SCV Med OK'!$C:$C,'DVIS Med OK'!C46) + COUNTIF('Subúrbio Med OK'!$C:$C,'DVIS Med OK'!C46) + COUNTIF('CR Med OK'!$C:$C,'DVIS Med OK'!C46) + COUNTIF('CCZ Med OK'!$C:$C,'DVIS Med OK'!C46) + COUNTIF('DRCA Med OK'!$C:$C,'DVIS Med OK'!C46) + COUNTIF('SAMU Med OK'!$C:$C,'DVIS Med OK'!C46) + COUNTIF('ESPS Med OK'!$C:$C,'DVIS Med OK'!C46) + COUNTIF('LACEM Med OK'!$C:$C,'DVIS Med OK'!C46)</f>
        <v>0</v>
      </c>
    </row>
    <row r="47" spans="1:15" ht="13.5" customHeight="1">
      <c r="A47" s="15" t="s">
        <v>14</v>
      </c>
      <c r="B47" s="61">
        <v>45686</v>
      </c>
      <c r="C47" s="104">
        <v>17648</v>
      </c>
      <c r="D47" s="61">
        <v>45686</v>
      </c>
      <c r="E47" s="61">
        <v>45687</v>
      </c>
      <c r="F47" s="42">
        <f t="shared" si="0"/>
        <v>2</v>
      </c>
      <c r="G47" s="60">
        <v>347</v>
      </c>
      <c r="H47" s="480">
        <v>1</v>
      </c>
      <c r="I47" s="40">
        <f t="shared" si="1"/>
        <v>23.133333333333333</v>
      </c>
      <c r="J47" s="274" t="s">
        <v>907</v>
      </c>
      <c r="K47" s="480">
        <v>75219</v>
      </c>
      <c r="O47" s="1">
        <f>COUNTIF('Sede Med Ok'!$C:$C,'DVIS Med OK'!C47) + COUNTIF('Barra Med OK'!$C:$C,'DVIS Med OK'!C47) + COUNTIF('Boca do Rio Med OK'!$C:$C,'DVIS Med OK'!C47) + COUNTIF('Brotas Med OK'!$C:$C,'DVIS Med OK'!C47) + COUNTIF('Cabula Med OK'!$C:$C,'DVIS Med OK'!C47) + COUNTIF('Cajazeiras Med OK'!$C:$C,'DVIS Med OK'!C47) + COUNTIF('CH Med OK'!$C:$C,'DVIS Med OK'!C47) + COUNTIF('Itapagipe Med OK'!$C:$C,'DVIS Med OK'!C47) + COUNTIF('Itapuã Med OK'!$C:$C,'DVIS Med OK'!C47) + COUNTIF('Liberdade Med OK'!$C:$C,'DVIS Med OK'!C47) + COUNTIF('Pau da Lima Med OK'!$C:$C,'DVIS Med OK'!C47) + COUNTIF('SCV Med OK'!$C:$C,'DVIS Med OK'!C47) + COUNTIF('Subúrbio Med OK'!$C:$C,'DVIS Med OK'!C47) + COUNTIF('CR Med OK'!$C:$C,'DVIS Med OK'!C47) + COUNTIF('CCZ Med OK'!$C:$C,'DVIS Med OK'!C47) + COUNTIF('DRCA Med OK'!$C:$C,'DVIS Med OK'!C47) + COUNTIF('SAMU Med OK'!$C:$C,'DVIS Med OK'!C47) + COUNTIF('ESPS Med OK'!$C:$C,'DVIS Med OK'!C47) + COUNTIF('LACEM Med OK'!$C:$C,'DVIS Med OK'!C47)</f>
        <v>0</v>
      </c>
    </row>
    <row r="48" spans="1:15" ht="13.5" customHeight="1">
      <c r="A48" s="15" t="s">
        <v>14</v>
      </c>
      <c r="B48" s="61">
        <v>45536</v>
      </c>
      <c r="C48" s="437">
        <v>8232</v>
      </c>
      <c r="D48" s="61">
        <v>45658</v>
      </c>
      <c r="E48" s="61">
        <v>45685</v>
      </c>
      <c r="F48" s="42">
        <f t="shared" si="0"/>
        <v>28</v>
      </c>
      <c r="G48" s="60">
        <v>347</v>
      </c>
      <c r="H48" s="14">
        <v>1</v>
      </c>
      <c r="I48" s="40">
        <f t="shared" si="1"/>
        <v>323.86666666666667</v>
      </c>
      <c r="J48" s="274" t="s">
        <v>907</v>
      </c>
      <c r="K48" s="15"/>
      <c r="O48" s="1">
        <f>COUNTIF('Sede Med Ok'!$C:$C,'DVIS Med OK'!C48) + COUNTIF('Barra Med OK'!$C:$C,'DVIS Med OK'!C48) + COUNTIF('Boca do Rio Med OK'!$C:$C,'DVIS Med OK'!C48) + COUNTIF('Brotas Med OK'!$C:$C,'DVIS Med OK'!C48) + COUNTIF('Cabula Med OK'!$C:$C,'DVIS Med OK'!C48) + COUNTIF('Cajazeiras Med OK'!$C:$C,'DVIS Med OK'!C48) + COUNTIF('CH Med OK'!$C:$C,'DVIS Med OK'!C48) + COUNTIF('Itapagipe Med OK'!$C:$C,'DVIS Med OK'!C48) + COUNTIF('Itapuã Med OK'!$C:$C,'DVIS Med OK'!C48) + COUNTIF('Liberdade Med OK'!$C:$C,'DVIS Med OK'!C48) + COUNTIF('Pau da Lima Med OK'!$C:$C,'DVIS Med OK'!C48) + COUNTIF('SCV Med OK'!$C:$C,'DVIS Med OK'!C48) + COUNTIF('Subúrbio Med OK'!$C:$C,'DVIS Med OK'!C48) + COUNTIF('CR Med OK'!$C:$C,'DVIS Med OK'!C48) + COUNTIF('CCZ Med OK'!$C:$C,'DVIS Med OK'!C48) + COUNTIF('DRCA Med OK'!$C:$C,'DVIS Med OK'!C48) + COUNTIF('SAMU Med OK'!$C:$C,'DVIS Med OK'!C48) + COUNTIF('ESPS Med OK'!$C:$C,'DVIS Med OK'!C48) + COUNTIF('LACEM Med OK'!$C:$C,'DVIS Med OK'!C48)</f>
        <v>0</v>
      </c>
    </row>
    <row r="49" spans="1:15" ht="13.5" customHeight="1">
      <c r="A49" s="321" t="s">
        <v>9</v>
      </c>
      <c r="B49" s="324">
        <v>45555</v>
      </c>
      <c r="C49" s="423">
        <v>12426</v>
      </c>
      <c r="D49" s="61">
        <v>45658</v>
      </c>
      <c r="E49" s="61">
        <v>45687</v>
      </c>
      <c r="F49" s="42">
        <f t="shared" si="0"/>
        <v>30</v>
      </c>
      <c r="G49" s="323">
        <v>597</v>
      </c>
      <c r="H49" s="122">
        <v>1</v>
      </c>
      <c r="I49" s="40">
        <f t="shared" si="1"/>
        <v>597</v>
      </c>
      <c r="J49" s="322" t="s">
        <v>906</v>
      </c>
      <c r="K49" s="321"/>
      <c r="O49" s="1">
        <f>COUNTIF('Sede Med Ok'!$C:$C,'DVIS Med OK'!C49) + COUNTIF('Barra Med OK'!$C:$C,'DVIS Med OK'!C49) + COUNTIF('Boca do Rio Med OK'!$C:$C,'DVIS Med OK'!C49) + COUNTIF('Brotas Med OK'!$C:$C,'DVIS Med OK'!C49) + COUNTIF('Cabula Med OK'!$C:$C,'DVIS Med OK'!C49) + COUNTIF('Cajazeiras Med OK'!$C:$C,'DVIS Med OK'!C49) + COUNTIF('CH Med OK'!$C:$C,'DVIS Med OK'!C49) + COUNTIF('Itapagipe Med OK'!$C:$C,'DVIS Med OK'!C49) + COUNTIF('Itapuã Med OK'!$C:$C,'DVIS Med OK'!C49) + COUNTIF('Liberdade Med OK'!$C:$C,'DVIS Med OK'!C49) + COUNTIF('Pau da Lima Med OK'!$C:$C,'DVIS Med OK'!C49) + COUNTIF('SCV Med OK'!$C:$C,'DVIS Med OK'!C49) + COUNTIF('Subúrbio Med OK'!$C:$C,'DVIS Med OK'!C49) + COUNTIF('CR Med OK'!$C:$C,'DVIS Med OK'!C49) + COUNTIF('CCZ Med OK'!$C:$C,'DVIS Med OK'!C49) + COUNTIF('DRCA Med OK'!$C:$C,'DVIS Med OK'!C49) + COUNTIF('SAMU Med OK'!$C:$C,'DVIS Med OK'!C49) + COUNTIF('ESPS Med OK'!$C:$C,'DVIS Med OK'!C49) + COUNTIF('LACEM Med OK'!$C:$C,'DVIS Med OK'!C49)</f>
        <v>0</v>
      </c>
    </row>
    <row r="50" spans="1:15" ht="13.5" customHeight="1">
      <c r="A50" s="15" t="s">
        <v>9</v>
      </c>
      <c r="B50" s="61">
        <v>45536</v>
      </c>
      <c r="C50" s="423">
        <v>10329</v>
      </c>
      <c r="D50" s="61">
        <v>45658</v>
      </c>
      <c r="E50" s="61">
        <v>45687</v>
      </c>
      <c r="F50" s="42">
        <f t="shared" si="0"/>
        <v>30</v>
      </c>
      <c r="G50" s="60">
        <v>597</v>
      </c>
      <c r="H50" s="14">
        <v>1</v>
      </c>
      <c r="I50" s="40">
        <f t="shared" si="1"/>
        <v>597</v>
      </c>
      <c r="J50" s="274" t="s">
        <v>45</v>
      </c>
      <c r="K50" s="14">
        <v>68657</v>
      </c>
      <c r="O50" s="1">
        <f>COUNTIF('Sede Med Ok'!$C:$C,'DVIS Med OK'!C50) + COUNTIF('Barra Med OK'!$C:$C,'DVIS Med OK'!C50) + COUNTIF('Boca do Rio Med OK'!$C:$C,'DVIS Med OK'!C50) + COUNTIF('Brotas Med OK'!$C:$C,'DVIS Med OK'!C50) + COUNTIF('Cabula Med OK'!$C:$C,'DVIS Med OK'!C50) + COUNTIF('Cajazeiras Med OK'!$C:$C,'DVIS Med OK'!C50) + COUNTIF('CH Med OK'!$C:$C,'DVIS Med OK'!C50) + COUNTIF('Itapagipe Med OK'!$C:$C,'DVIS Med OK'!C50) + COUNTIF('Itapuã Med OK'!$C:$C,'DVIS Med OK'!C50) + COUNTIF('Liberdade Med OK'!$C:$C,'DVIS Med OK'!C50) + COUNTIF('Pau da Lima Med OK'!$C:$C,'DVIS Med OK'!C50) + COUNTIF('SCV Med OK'!$C:$C,'DVIS Med OK'!C50) + COUNTIF('Subúrbio Med OK'!$C:$C,'DVIS Med OK'!C50) + COUNTIF('CR Med OK'!$C:$C,'DVIS Med OK'!C50) + COUNTIF('CCZ Med OK'!$C:$C,'DVIS Med OK'!C50) + COUNTIF('DRCA Med OK'!$C:$C,'DVIS Med OK'!C50) + COUNTIF('SAMU Med OK'!$C:$C,'DVIS Med OK'!C50) + COUNTIF('ESPS Med OK'!$C:$C,'DVIS Med OK'!C50) + COUNTIF('LACEM Med OK'!$C:$C,'DVIS Med OK'!C50)</f>
        <v>0</v>
      </c>
    </row>
    <row r="51" spans="1:15" ht="13.5" customHeight="1">
      <c r="A51" s="15" t="s">
        <v>9</v>
      </c>
      <c r="B51" s="61">
        <v>45536</v>
      </c>
      <c r="C51" s="122">
        <v>7029</v>
      </c>
      <c r="D51" s="61">
        <v>45658</v>
      </c>
      <c r="E51" s="61">
        <v>45687</v>
      </c>
      <c r="F51" s="42">
        <f t="shared" si="0"/>
        <v>30</v>
      </c>
      <c r="G51" s="60">
        <v>597</v>
      </c>
      <c r="H51" s="14">
        <v>1</v>
      </c>
      <c r="I51" s="40">
        <f t="shared" si="1"/>
        <v>597</v>
      </c>
      <c r="J51" s="274" t="s">
        <v>905</v>
      </c>
      <c r="K51" s="15"/>
      <c r="O51" s="1">
        <f>COUNTIF('Sede Med Ok'!$C:$C,'DVIS Med OK'!C51) + COUNTIF('Barra Med OK'!$C:$C,'DVIS Med OK'!C51) + COUNTIF('Boca do Rio Med OK'!$C:$C,'DVIS Med OK'!C51) + COUNTIF('Brotas Med OK'!$C:$C,'DVIS Med OK'!C51) + COUNTIF('Cabula Med OK'!$C:$C,'DVIS Med OK'!C51) + COUNTIF('Cajazeiras Med OK'!$C:$C,'DVIS Med OK'!C51) + COUNTIF('CH Med OK'!$C:$C,'DVIS Med OK'!C51) + COUNTIF('Itapagipe Med OK'!$C:$C,'DVIS Med OK'!C51) + COUNTIF('Itapuã Med OK'!$C:$C,'DVIS Med OK'!C51) + COUNTIF('Liberdade Med OK'!$C:$C,'DVIS Med OK'!C51) + COUNTIF('Pau da Lima Med OK'!$C:$C,'DVIS Med OK'!C51) + COUNTIF('SCV Med OK'!$C:$C,'DVIS Med OK'!C51) + COUNTIF('Subúrbio Med OK'!$C:$C,'DVIS Med OK'!C51) + COUNTIF('CR Med OK'!$C:$C,'DVIS Med OK'!C51) + COUNTIF('CCZ Med OK'!$C:$C,'DVIS Med OK'!C51) + COUNTIF('DRCA Med OK'!$C:$C,'DVIS Med OK'!C51) + COUNTIF('SAMU Med OK'!$C:$C,'DVIS Med OK'!C51) + COUNTIF('ESPS Med OK'!$C:$C,'DVIS Med OK'!C51) + COUNTIF('LACEM Med OK'!$C:$C,'DVIS Med OK'!C51)</f>
        <v>0</v>
      </c>
    </row>
    <row r="52" spans="1:15" ht="13.5" customHeight="1">
      <c r="A52" s="15"/>
      <c r="B52" s="61"/>
      <c r="C52" s="14"/>
      <c r="D52" s="61"/>
      <c r="E52" s="61"/>
      <c r="F52" s="42"/>
      <c r="G52" s="65"/>
      <c r="H52" s="14"/>
      <c r="I52" s="59">
        <f t="shared" si="1"/>
        <v>0</v>
      </c>
      <c r="J52" s="64"/>
      <c r="K52" s="64"/>
      <c r="O52" s="1">
        <f>COUNTIF('Sede Med Ok'!$C:$C,'DVIS Med OK'!C52) + COUNTIF('Barra Med OK'!$C:$C,'DVIS Med OK'!C52) + COUNTIF('Boca do Rio Med OK'!$C:$C,'DVIS Med OK'!C52) + COUNTIF('Brotas Med OK'!$C:$C,'DVIS Med OK'!C52) + COUNTIF('Cabula Med OK'!$C:$C,'DVIS Med OK'!C52) + COUNTIF('Cajazeiras Med OK'!$C:$C,'DVIS Med OK'!C52) + COUNTIF('CH Med OK'!$C:$C,'DVIS Med OK'!C52) + COUNTIF('Itapagipe Med OK'!$C:$C,'DVIS Med OK'!C52) + COUNTIF('Itapuã Med OK'!$C:$C,'DVIS Med OK'!C52) + COUNTIF('Liberdade Med OK'!$C:$C,'DVIS Med OK'!C52) + COUNTIF('Pau da Lima Med OK'!$C:$C,'DVIS Med OK'!C52) + COUNTIF('SCV Med OK'!$C:$C,'DVIS Med OK'!C52) + COUNTIF('Subúrbio Med OK'!$C:$C,'DVIS Med OK'!C52) + COUNTIF('CR Med OK'!$C:$C,'DVIS Med OK'!C52) + COUNTIF('CCZ Med OK'!$C:$C,'DVIS Med OK'!C52) + COUNTIF('DRCA Med OK'!$C:$C,'DVIS Med OK'!C52) + COUNTIF('SAMU Med OK'!$C:$C,'DVIS Med OK'!C52) + COUNTIF('ESPS Med OK'!$C:$C,'DVIS Med OK'!C52) + COUNTIF('LACEM Med OK'!$C:$C,'DVIS Med OK'!C52)</f>
        <v>0</v>
      </c>
    </row>
    <row r="53" spans="1:15" ht="13.5" customHeight="1">
      <c r="A53" s="38" t="s">
        <v>904</v>
      </c>
      <c r="B53" s="10"/>
      <c r="C53" s="10"/>
      <c r="D53" s="36"/>
      <c r="E53" s="36"/>
      <c r="F53" s="37"/>
      <c r="G53" s="36"/>
      <c r="H53" s="11">
        <f>SUM(H15:H52)</f>
        <v>37</v>
      </c>
      <c r="I53" s="148">
        <f>SUM(I15:I52)</f>
        <v>10796</v>
      </c>
      <c r="J53" s="35"/>
      <c r="K53" s="35"/>
      <c r="O53" s="1">
        <f>COUNTIF('Sede Med Ok'!$C:$C,'DVIS Med OK'!C53) + COUNTIF('Barra Med OK'!$C:$C,'DVIS Med OK'!C53) + COUNTIF('Boca do Rio Med OK'!$C:$C,'DVIS Med OK'!C53) + COUNTIF('Brotas Med OK'!$C:$C,'DVIS Med OK'!C53) + COUNTIF('Cabula Med OK'!$C:$C,'DVIS Med OK'!C53) + COUNTIF('Cajazeiras Med OK'!$C:$C,'DVIS Med OK'!C53) + COUNTIF('CH Med OK'!$C:$C,'DVIS Med OK'!C53) + COUNTIF('Itapagipe Med OK'!$C:$C,'DVIS Med OK'!C53) + COUNTIF('Itapuã Med OK'!$C:$C,'DVIS Med OK'!C53) + COUNTIF('Liberdade Med OK'!$C:$C,'DVIS Med OK'!C53) + COUNTIF('Pau da Lima Med OK'!$C:$C,'DVIS Med OK'!C53) + COUNTIF('SCV Med OK'!$C:$C,'DVIS Med OK'!C53) + COUNTIF('Subúrbio Med OK'!$C:$C,'DVIS Med OK'!C53) + COUNTIF('CR Med OK'!$C:$C,'DVIS Med OK'!C53) + COUNTIF('CCZ Med OK'!$C:$C,'DVIS Med OK'!C53) + COUNTIF('DRCA Med OK'!$C:$C,'DVIS Med OK'!C53) + COUNTIF('SAMU Med OK'!$C:$C,'DVIS Med OK'!C53) + COUNTIF('ESPS Med OK'!$C:$C,'DVIS Med OK'!C53) + COUNTIF('LACEM Med OK'!$C:$C,'DVIS Med OK'!C53)</f>
        <v>0</v>
      </c>
    </row>
    <row r="54" spans="1:15" ht="13.5" customHeight="1">
      <c r="B54" s="124"/>
      <c r="C54" s="123"/>
      <c r="D54" s="124"/>
      <c r="E54" s="124"/>
      <c r="F54" s="19"/>
      <c r="G54" s="156"/>
      <c r="I54" s="318"/>
      <c r="J54" s="320"/>
      <c r="O54" s="1">
        <f>COUNTIF('Sede Med Ok'!$C:$C,'DVIS Med OK'!C54) + COUNTIF('Barra Med OK'!$C:$C,'DVIS Med OK'!C54) + COUNTIF('Boca do Rio Med OK'!$C:$C,'DVIS Med OK'!C54) + COUNTIF('Brotas Med OK'!$C:$C,'DVIS Med OK'!C54) + COUNTIF('Cabula Med OK'!$C:$C,'DVIS Med OK'!C54) + COUNTIF('Cajazeiras Med OK'!$C:$C,'DVIS Med OK'!C54) + COUNTIF('CH Med OK'!$C:$C,'DVIS Med OK'!C54) + COUNTIF('Itapagipe Med OK'!$C:$C,'DVIS Med OK'!C54) + COUNTIF('Itapuã Med OK'!$C:$C,'DVIS Med OK'!C54) + COUNTIF('Liberdade Med OK'!$C:$C,'DVIS Med OK'!C54) + COUNTIF('Pau da Lima Med OK'!$C:$C,'DVIS Med OK'!C54) + COUNTIF('SCV Med OK'!$C:$C,'DVIS Med OK'!C54) + COUNTIF('Subúrbio Med OK'!$C:$C,'DVIS Med OK'!C54) + COUNTIF('CR Med OK'!$C:$C,'DVIS Med OK'!C54) + COUNTIF('CCZ Med OK'!$C:$C,'DVIS Med OK'!C54) + COUNTIF('DRCA Med OK'!$C:$C,'DVIS Med OK'!C54) + COUNTIF('SAMU Med OK'!$C:$C,'DVIS Med OK'!C54) + COUNTIF('ESPS Med OK'!$C:$C,'DVIS Med OK'!C54) + COUNTIF('LACEM Med OK'!$C:$C,'DVIS Med OK'!C54)</f>
        <v>0</v>
      </c>
    </row>
    <row r="55" spans="1:15" ht="13.5" customHeight="1">
      <c r="B55" s="124"/>
      <c r="C55" s="123"/>
      <c r="D55" s="124"/>
      <c r="E55" s="124"/>
      <c r="F55" s="19"/>
      <c r="G55" s="156"/>
      <c r="H55" s="44">
        <f>H53</f>
        <v>37</v>
      </c>
      <c r="I55" s="268">
        <f>I53</f>
        <v>10796</v>
      </c>
      <c r="J55" s="320"/>
      <c r="O55" s="1">
        <f>COUNTIF('Sede Med Ok'!$C:$C,'DVIS Med OK'!C55) + COUNTIF('Barra Med OK'!$C:$C,'DVIS Med OK'!C55) + COUNTIF('Boca do Rio Med OK'!$C:$C,'DVIS Med OK'!C55) + COUNTIF('Brotas Med OK'!$C:$C,'DVIS Med OK'!C55) + COUNTIF('Cabula Med OK'!$C:$C,'DVIS Med OK'!C55) + COUNTIF('Cajazeiras Med OK'!$C:$C,'DVIS Med OK'!C55) + COUNTIF('CH Med OK'!$C:$C,'DVIS Med OK'!C55) + COUNTIF('Itapagipe Med OK'!$C:$C,'DVIS Med OK'!C55) + COUNTIF('Itapuã Med OK'!$C:$C,'DVIS Med OK'!C55) + COUNTIF('Liberdade Med OK'!$C:$C,'DVIS Med OK'!C55) + COUNTIF('Pau da Lima Med OK'!$C:$C,'DVIS Med OK'!C55) + COUNTIF('SCV Med OK'!$C:$C,'DVIS Med OK'!C55) + COUNTIF('Subúrbio Med OK'!$C:$C,'DVIS Med OK'!C55) + COUNTIF('CR Med OK'!$C:$C,'DVIS Med OK'!C55) + COUNTIF('CCZ Med OK'!$C:$C,'DVIS Med OK'!C55) + COUNTIF('DRCA Med OK'!$C:$C,'DVIS Med OK'!C55) + COUNTIF('SAMU Med OK'!$C:$C,'DVIS Med OK'!C55) + COUNTIF('ESPS Med OK'!$C:$C,'DVIS Med OK'!C55) + COUNTIF('LACEM Med OK'!$C:$C,'DVIS Med OK'!C55)</f>
        <v>0</v>
      </c>
    </row>
    <row r="56" spans="1:15" ht="13.5" customHeight="1">
      <c r="B56" s="124"/>
      <c r="C56" s="123"/>
      <c r="D56" s="124"/>
      <c r="E56" s="124"/>
      <c r="F56" s="19"/>
      <c r="G56" s="156"/>
      <c r="I56" s="318"/>
      <c r="J56" s="484">
        <f>I47+I48+I37</f>
        <v>694</v>
      </c>
      <c r="O56" s="1">
        <f>COUNTIF('Sede Med Ok'!$C:$C,'DVIS Med OK'!C56) + COUNTIF('Barra Med OK'!$C:$C,'DVIS Med OK'!C56) + COUNTIF('Boca do Rio Med OK'!$C:$C,'DVIS Med OK'!C56) + COUNTIF('Brotas Med OK'!$C:$C,'DVIS Med OK'!C56) + COUNTIF('Cabula Med OK'!$C:$C,'DVIS Med OK'!C56) + COUNTIF('Cajazeiras Med OK'!$C:$C,'DVIS Med OK'!C56) + COUNTIF('CH Med OK'!$C:$C,'DVIS Med OK'!C56) + COUNTIF('Itapagipe Med OK'!$C:$C,'DVIS Med OK'!C56) + COUNTIF('Itapuã Med OK'!$C:$C,'DVIS Med OK'!C56) + COUNTIF('Liberdade Med OK'!$C:$C,'DVIS Med OK'!C56) + COUNTIF('Pau da Lima Med OK'!$C:$C,'DVIS Med OK'!C56) + COUNTIF('SCV Med OK'!$C:$C,'DVIS Med OK'!C56) + COUNTIF('Subúrbio Med OK'!$C:$C,'DVIS Med OK'!C56) + COUNTIF('CR Med OK'!$C:$C,'DVIS Med OK'!C56) + COUNTIF('CCZ Med OK'!$C:$C,'DVIS Med OK'!C56) + COUNTIF('DRCA Med OK'!$C:$C,'DVIS Med OK'!C56) + COUNTIF('SAMU Med OK'!$C:$C,'DVIS Med OK'!C56) + COUNTIF('ESPS Med OK'!$C:$C,'DVIS Med OK'!C56) + COUNTIF('LACEM Med OK'!$C:$C,'DVIS Med OK'!C56)</f>
        <v>0</v>
      </c>
    </row>
    <row r="57" spans="1:15" ht="13.5" customHeight="1">
      <c r="B57" s="124"/>
      <c r="C57" s="123"/>
      <c r="D57" s="124"/>
      <c r="E57" s="124"/>
      <c r="F57" s="19"/>
      <c r="G57" s="156"/>
      <c r="I57" s="318"/>
      <c r="J57" s="19"/>
      <c r="O57" s="1">
        <f>COUNTIF('Sede Med Ok'!$C:$C,'DVIS Med OK'!C57) + COUNTIF('Barra Med OK'!$C:$C,'DVIS Med OK'!C57) + COUNTIF('Boca do Rio Med OK'!$C:$C,'DVIS Med OK'!C57) + COUNTIF('Brotas Med OK'!$C:$C,'DVIS Med OK'!C57) + COUNTIF('Cabula Med OK'!$C:$C,'DVIS Med OK'!C57) + COUNTIF('Cajazeiras Med OK'!$C:$C,'DVIS Med OK'!C57) + COUNTIF('CH Med OK'!$C:$C,'DVIS Med OK'!C57) + COUNTIF('Itapagipe Med OK'!$C:$C,'DVIS Med OK'!C57) + COUNTIF('Itapuã Med OK'!$C:$C,'DVIS Med OK'!C57) + COUNTIF('Liberdade Med OK'!$C:$C,'DVIS Med OK'!C57) + COUNTIF('Pau da Lima Med OK'!$C:$C,'DVIS Med OK'!C57) + COUNTIF('SCV Med OK'!$C:$C,'DVIS Med OK'!C57) + COUNTIF('Subúrbio Med OK'!$C:$C,'DVIS Med OK'!C57) + COUNTIF('CR Med OK'!$C:$C,'DVIS Med OK'!C57) + COUNTIF('CCZ Med OK'!$C:$C,'DVIS Med OK'!C57) + COUNTIF('DRCA Med OK'!$C:$C,'DVIS Med OK'!C57) + COUNTIF('SAMU Med OK'!$C:$C,'DVIS Med OK'!C57) + COUNTIF('ESPS Med OK'!$C:$C,'DVIS Med OK'!C57) + COUNTIF('LACEM Med OK'!$C:$C,'DVIS Med OK'!C57)</f>
        <v>0</v>
      </c>
    </row>
    <row r="58" spans="1:15" s="26" customFormat="1" ht="13.5" customHeight="1">
      <c r="A58" s="536" t="s">
        <v>33</v>
      </c>
      <c r="B58" s="536"/>
      <c r="C58" s="536"/>
      <c r="D58" s="536"/>
      <c r="E58" s="536"/>
      <c r="F58" s="536"/>
      <c r="G58" s="536"/>
      <c r="H58" s="536"/>
      <c r="I58" s="536"/>
      <c r="J58" s="25"/>
      <c r="K58" s="25"/>
      <c r="O58" s="1">
        <f>COUNTIF('Sede Med Ok'!$C:$C,'DVIS Med OK'!C58) + COUNTIF('Barra Med OK'!$C:$C,'DVIS Med OK'!C58) + COUNTIF('Boca do Rio Med OK'!$C:$C,'DVIS Med OK'!C58) + COUNTIF('Brotas Med OK'!$C:$C,'DVIS Med OK'!C58) + COUNTIF('Cabula Med OK'!$C:$C,'DVIS Med OK'!C58) + COUNTIF('Cajazeiras Med OK'!$C:$C,'DVIS Med OK'!C58) + COUNTIF('CH Med OK'!$C:$C,'DVIS Med OK'!C58) + COUNTIF('Itapagipe Med OK'!$C:$C,'DVIS Med OK'!C58) + COUNTIF('Itapuã Med OK'!$C:$C,'DVIS Med OK'!C58) + COUNTIF('Liberdade Med OK'!$C:$C,'DVIS Med OK'!C58) + COUNTIF('Pau da Lima Med OK'!$C:$C,'DVIS Med OK'!C58) + COUNTIF('SCV Med OK'!$C:$C,'DVIS Med OK'!C58) + COUNTIF('Subúrbio Med OK'!$C:$C,'DVIS Med OK'!C58) + COUNTIF('CR Med OK'!$C:$C,'DVIS Med OK'!C58) + COUNTIF('CCZ Med OK'!$C:$C,'DVIS Med OK'!C58) + COUNTIF('DRCA Med OK'!$C:$C,'DVIS Med OK'!C58) + COUNTIF('SAMU Med OK'!$C:$C,'DVIS Med OK'!C58) + COUNTIF('ESPS Med OK'!$C:$C,'DVIS Med OK'!C58) + COUNTIF('LACEM Med OK'!$C:$C,'DVIS Med OK'!C58)</f>
        <v>0</v>
      </c>
    </row>
    <row r="59" spans="1:15" ht="13.5" customHeight="1">
      <c r="O59" s="1">
        <f>COUNTIF('Sede Med Ok'!$C:$C,'DVIS Med OK'!C59) + COUNTIF('Barra Med OK'!$C:$C,'DVIS Med OK'!C59) + COUNTIF('Boca do Rio Med OK'!$C:$C,'DVIS Med OK'!C59) + COUNTIF('Brotas Med OK'!$C:$C,'DVIS Med OK'!C59) + COUNTIF('Cabula Med OK'!$C:$C,'DVIS Med OK'!C59) + COUNTIF('Cajazeiras Med OK'!$C:$C,'DVIS Med OK'!C59) + COUNTIF('CH Med OK'!$C:$C,'DVIS Med OK'!C59) + COUNTIF('Itapagipe Med OK'!$C:$C,'DVIS Med OK'!C59) + COUNTIF('Itapuã Med OK'!$C:$C,'DVIS Med OK'!C59) + COUNTIF('Liberdade Med OK'!$C:$C,'DVIS Med OK'!C59) + COUNTIF('Pau da Lima Med OK'!$C:$C,'DVIS Med OK'!C59) + COUNTIF('SCV Med OK'!$C:$C,'DVIS Med OK'!C59) + COUNTIF('Subúrbio Med OK'!$C:$C,'DVIS Med OK'!C59) + COUNTIF('CR Med OK'!$C:$C,'DVIS Med OK'!C59) + COUNTIF('CCZ Med OK'!$C:$C,'DVIS Med OK'!C59) + COUNTIF('DRCA Med OK'!$C:$C,'DVIS Med OK'!C59) + COUNTIF('SAMU Med OK'!$C:$C,'DVIS Med OK'!C59) + COUNTIF('ESPS Med OK'!$C:$C,'DVIS Med OK'!C59) + COUNTIF('LACEM Med OK'!$C:$C,'DVIS Med OK'!C59)</f>
        <v>0</v>
      </c>
    </row>
    <row r="60" spans="1:15" ht="13.5" customHeight="1">
      <c r="A60" s="18" t="s">
        <v>32</v>
      </c>
      <c r="B60" s="1"/>
      <c r="F60" s="22"/>
      <c r="G60" s="7"/>
      <c r="I60" s="23"/>
      <c r="J60" s="23"/>
      <c r="O60" s="1">
        <f>COUNTIF('Sede Med Ok'!$C:$C,'DVIS Med OK'!C60) + COUNTIF('Barra Med OK'!$C:$C,'DVIS Med OK'!C60) + COUNTIF('Boca do Rio Med OK'!$C:$C,'DVIS Med OK'!C60) + COUNTIF('Brotas Med OK'!$C:$C,'DVIS Med OK'!C60) + COUNTIF('Cabula Med OK'!$C:$C,'DVIS Med OK'!C60) + COUNTIF('Cajazeiras Med OK'!$C:$C,'DVIS Med OK'!C60) + COUNTIF('CH Med OK'!$C:$C,'DVIS Med OK'!C60) + COUNTIF('Itapagipe Med OK'!$C:$C,'DVIS Med OK'!C60) + COUNTIF('Itapuã Med OK'!$C:$C,'DVIS Med OK'!C60) + COUNTIF('Liberdade Med OK'!$C:$C,'DVIS Med OK'!C60) + COUNTIF('Pau da Lima Med OK'!$C:$C,'DVIS Med OK'!C60) + COUNTIF('SCV Med OK'!$C:$C,'DVIS Med OK'!C60) + COUNTIF('Subúrbio Med OK'!$C:$C,'DVIS Med OK'!C60) + COUNTIF('CR Med OK'!$C:$C,'DVIS Med OK'!C60) + COUNTIF('CCZ Med OK'!$C:$C,'DVIS Med OK'!C60) + COUNTIF('DRCA Med OK'!$C:$C,'DVIS Med OK'!C60) + COUNTIF('SAMU Med OK'!$C:$C,'DVIS Med OK'!C60) + COUNTIF('ESPS Med OK'!$C:$C,'DVIS Med OK'!C60) + COUNTIF('LACEM Med OK'!$C:$C,'DVIS Med OK'!C60)</f>
        <v>0</v>
      </c>
    </row>
    <row r="61" spans="1:15" ht="60" customHeight="1">
      <c r="A61" s="532"/>
      <c r="B61" s="518"/>
      <c r="C61" s="518"/>
      <c r="D61" s="518"/>
      <c r="E61" s="532"/>
      <c r="F61" s="518"/>
      <c r="G61" s="518"/>
      <c r="H61" s="518"/>
      <c r="I61" s="533"/>
      <c r="J61" s="22"/>
      <c r="O61" s="1">
        <f>COUNTIF('Sede Med Ok'!$C:$C,'DVIS Med OK'!C61) + COUNTIF('Barra Med OK'!$C:$C,'DVIS Med OK'!C61) + COUNTIF('Boca do Rio Med OK'!$C:$C,'DVIS Med OK'!C61) + COUNTIF('Brotas Med OK'!$C:$C,'DVIS Med OK'!C61) + COUNTIF('Cabula Med OK'!$C:$C,'DVIS Med OK'!C61) + COUNTIF('Cajazeiras Med OK'!$C:$C,'DVIS Med OK'!C61) + COUNTIF('CH Med OK'!$C:$C,'DVIS Med OK'!C61) + COUNTIF('Itapagipe Med OK'!$C:$C,'DVIS Med OK'!C61) + COUNTIF('Itapuã Med OK'!$C:$C,'DVIS Med OK'!C61) + COUNTIF('Liberdade Med OK'!$C:$C,'DVIS Med OK'!C61) + COUNTIF('Pau da Lima Med OK'!$C:$C,'DVIS Med OK'!C61) + COUNTIF('SCV Med OK'!$C:$C,'DVIS Med OK'!C61) + COUNTIF('Subúrbio Med OK'!$C:$C,'DVIS Med OK'!C61) + COUNTIF('CR Med OK'!$C:$C,'DVIS Med OK'!C61) + COUNTIF('CCZ Med OK'!$C:$C,'DVIS Med OK'!C61) + COUNTIF('DRCA Med OK'!$C:$C,'DVIS Med OK'!C61) + COUNTIF('SAMU Med OK'!$C:$C,'DVIS Med OK'!C61) + COUNTIF('ESPS Med OK'!$C:$C,'DVIS Med OK'!C61) + COUNTIF('LACEM Med OK'!$C:$C,'DVIS Med OK'!C61)</f>
        <v>0</v>
      </c>
    </row>
    <row r="62" spans="1:15" ht="13.5" customHeight="1">
      <c r="A62" s="535" t="s">
        <v>31</v>
      </c>
      <c r="B62" s="535"/>
      <c r="C62" s="535"/>
      <c r="D62" s="535"/>
      <c r="E62" s="535" t="s">
        <v>30</v>
      </c>
      <c r="F62" s="535"/>
      <c r="G62" s="535"/>
      <c r="H62" s="535"/>
      <c r="I62" s="535"/>
      <c r="J62" s="18"/>
      <c r="K62" s="18"/>
      <c r="O62" s="1">
        <f>COUNTIF('Sede Med Ok'!$C:$C,'DVIS Med OK'!C62) + COUNTIF('Barra Med OK'!$C:$C,'DVIS Med OK'!C62) + COUNTIF('Boca do Rio Med OK'!$C:$C,'DVIS Med OK'!C62) + COUNTIF('Brotas Med OK'!$C:$C,'DVIS Med OK'!C62) + COUNTIF('Cabula Med OK'!$C:$C,'DVIS Med OK'!C62) + COUNTIF('Cajazeiras Med OK'!$C:$C,'DVIS Med OK'!C62) + COUNTIF('CH Med OK'!$C:$C,'DVIS Med OK'!C62) + COUNTIF('Itapagipe Med OK'!$C:$C,'DVIS Med OK'!C62) + COUNTIF('Itapuã Med OK'!$C:$C,'DVIS Med OK'!C62) + COUNTIF('Liberdade Med OK'!$C:$C,'DVIS Med OK'!C62) + COUNTIF('Pau da Lima Med OK'!$C:$C,'DVIS Med OK'!C62) + COUNTIF('SCV Med OK'!$C:$C,'DVIS Med OK'!C62) + COUNTIF('Subúrbio Med OK'!$C:$C,'DVIS Med OK'!C62) + COUNTIF('CR Med OK'!$C:$C,'DVIS Med OK'!C62) + COUNTIF('CCZ Med OK'!$C:$C,'DVIS Med OK'!C62) + COUNTIF('DRCA Med OK'!$C:$C,'DVIS Med OK'!C62) + COUNTIF('SAMU Med OK'!$C:$C,'DVIS Med OK'!C62) + COUNTIF('ESPS Med OK'!$C:$C,'DVIS Med OK'!C62) + COUNTIF('LACEM Med OK'!$C:$C,'DVIS Med OK'!C62)</f>
        <v>0</v>
      </c>
    </row>
    <row r="63" spans="1:15" ht="13.5" customHeight="1">
      <c r="I63" s="20"/>
      <c r="J63" s="19"/>
      <c r="O63" s="1">
        <f>COUNTIF('Sede Med Ok'!$C:$C,'DVIS Med OK'!C63) + COUNTIF('Barra Med OK'!$C:$C,'DVIS Med OK'!C63) + COUNTIF('Boca do Rio Med OK'!$C:$C,'DVIS Med OK'!C63) + COUNTIF('Brotas Med OK'!$C:$C,'DVIS Med OK'!C63) + COUNTIF('Cabula Med OK'!$C:$C,'DVIS Med OK'!C63) + COUNTIF('Cajazeiras Med OK'!$C:$C,'DVIS Med OK'!C63) + COUNTIF('CH Med OK'!$C:$C,'DVIS Med OK'!C63) + COUNTIF('Itapagipe Med OK'!$C:$C,'DVIS Med OK'!C63) + COUNTIF('Itapuã Med OK'!$C:$C,'DVIS Med OK'!C63) + COUNTIF('Liberdade Med OK'!$C:$C,'DVIS Med OK'!C63) + COUNTIF('Pau da Lima Med OK'!$C:$C,'DVIS Med OK'!C63) + COUNTIF('SCV Med OK'!$C:$C,'DVIS Med OK'!C63) + COUNTIF('Subúrbio Med OK'!$C:$C,'DVIS Med OK'!C63) + COUNTIF('CR Med OK'!$C:$C,'DVIS Med OK'!C63) + COUNTIF('CCZ Med OK'!$C:$C,'DVIS Med OK'!C63) + COUNTIF('DRCA Med OK'!$C:$C,'DVIS Med OK'!C63) + COUNTIF('SAMU Med OK'!$C:$C,'DVIS Med OK'!C63) + COUNTIF('ESPS Med OK'!$C:$C,'DVIS Med OK'!C63) + COUNTIF('LACEM Med OK'!$C:$C,'DVIS Med OK'!C63)</f>
        <v>0</v>
      </c>
    </row>
    <row r="64" spans="1:15" ht="13.5" customHeight="1">
      <c r="D64" s="20"/>
      <c r="G64" s="7"/>
      <c r="H64" s="550"/>
      <c r="I64" s="550"/>
      <c r="J64" s="550"/>
      <c r="K64" s="550"/>
      <c r="L64" s="550"/>
      <c r="O64" s="1">
        <f>COUNTIF('Sede Med Ok'!$C:$C,'DVIS Med OK'!C64) + COUNTIF('Barra Med OK'!$C:$C,'DVIS Med OK'!C64) + COUNTIF('Boca do Rio Med OK'!$C:$C,'DVIS Med OK'!C64) + COUNTIF('Brotas Med OK'!$C:$C,'DVIS Med OK'!C64) + COUNTIF('Cabula Med OK'!$C:$C,'DVIS Med OK'!C64) + COUNTIF('Cajazeiras Med OK'!$C:$C,'DVIS Med OK'!C64) + COUNTIF('CH Med OK'!$C:$C,'DVIS Med OK'!C64) + COUNTIF('Itapagipe Med OK'!$C:$C,'DVIS Med OK'!C64) + COUNTIF('Itapuã Med OK'!$C:$C,'DVIS Med OK'!C64) + COUNTIF('Liberdade Med OK'!$C:$C,'DVIS Med OK'!C64) + COUNTIF('Pau da Lima Med OK'!$C:$C,'DVIS Med OK'!C64) + COUNTIF('SCV Med OK'!$C:$C,'DVIS Med OK'!C64) + COUNTIF('Subúrbio Med OK'!$C:$C,'DVIS Med OK'!C64) + COUNTIF('CR Med OK'!$C:$C,'DVIS Med OK'!C64) + COUNTIF('CCZ Med OK'!$C:$C,'DVIS Med OK'!C64) + COUNTIF('DRCA Med OK'!$C:$C,'DVIS Med OK'!C64) + COUNTIF('SAMU Med OK'!$C:$C,'DVIS Med OK'!C64) + COUNTIF('ESPS Med OK'!$C:$C,'DVIS Med OK'!C64) + COUNTIF('LACEM Med OK'!$C:$C,'DVIS Med OK'!C64)</f>
        <v>0</v>
      </c>
    </row>
    <row r="65" spans="1:10" ht="13.5" customHeight="1">
      <c r="D65" s="20"/>
      <c r="E65" s="20"/>
      <c r="F65" s="19"/>
      <c r="G65" s="7"/>
      <c r="I65" s="7"/>
      <c r="J65" s="1"/>
    </row>
    <row r="66" spans="1:10" ht="13.5" customHeight="1">
      <c r="A66" s="531" t="s">
        <v>29</v>
      </c>
      <c r="B66" s="531"/>
      <c r="C66" s="531"/>
      <c r="D66" s="531"/>
      <c r="E66" s="18"/>
      <c r="F66" s="18"/>
      <c r="G66" s="18"/>
      <c r="I66" s="7"/>
      <c r="J66" s="3"/>
    </row>
    <row r="67" spans="1:10" ht="13.5" customHeight="1">
      <c r="A67" s="534" t="s">
        <v>28</v>
      </c>
      <c r="B67" s="534"/>
      <c r="C67" s="534"/>
      <c r="D67" s="534"/>
      <c r="E67" s="17"/>
      <c r="F67" s="17"/>
      <c r="G67" s="17"/>
      <c r="I67" s="7"/>
      <c r="J67" s="3"/>
    </row>
    <row r="68" spans="1:10" ht="13.5" customHeight="1">
      <c r="A68" s="11" t="s">
        <v>27</v>
      </c>
      <c r="B68" s="11" t="s">
        <v>26</v>
      </c>
      <c r="C68" s="11" t="s">
        <v>25</v>
      </c>
      <c r="D68" s="11" t="s">
        <v>24</v>
      </c>
      <c r="E68" s="16"/>
      <c r="F68" s="16"/>
      <c r="G68" s="16"/>
    </row>
    <row r="69" spans="1:10" ht="13.5" customHeight="1">
      <c r="A69" s="15" t="s">
        <v>23</v>
      </c>
      <c r="B69" s="14">
        <f>COUNTIFS($A$12:$A$65,"Cond Ar Janela 7.500 BTU/h")</f>
        <v>0</v>
      </c>
      <c r="C69" s="224">
        <v>37</v>
      </c>
      <c r="D69" s="13">
        <f t="shared" ref="D69:D91" si="3">B69*C69</f>
        <v>0</v>
      </c>
      <c r="E69" s="2"/>
      <c r="F69" s="8"/>
      <c r="G69" s="7"/>
    </row>
    <row r="70" spans="1:10" ht="13.5" customHeight="1">
      <c r="A70" s="15" t="s">
        <v>22</v>
      </c>
      <c r="B70" s="14">
        <f>COUNTIFS($A$12:$A$65,"Cond Ar Janela 10.000 BTU/h")</f>
        <v>0</v>
      </c>
      <c r="C70" s="225">
        <v>210</v>
      </c>
      <c r="D70" s="13">
        <f t="shared" si="3"/>
        <v>0</v>
      </c>
      <c r="E70" s="2"/>
      <c r="F70" s="8"/>
      <c r="G70" s="7"/>
    </row>
    <row r="71" spans="1:10" ht="13.5" customHeight="1">
      <c r="A71" s="15" t="s">
        <v>21</v>
      </c>
      <c r="B71" s="14">
        <f>COUNTIFS($A$12:$A$13,"Cond Ar Janela 18.000 BTU/h")</f>
        <v>0</v>
      </c>
      <c r="C71" s="225">
        <v>208</v>
      </c>
      <c r="D71" s="13">
        <f t="shared" si="3"/>
        <v>0</v>
      </c>
      <c r="E71" s="2"/>
      <c r="F71" s="8"/>
      <c r="G71" s="7"/>
    </row>
    <row r="72" spans="1:10" ht="13.5" customHeight="1">
      <c r="A72" s="15" t="s">
        <v>20</v>
      </c>
      <c r="B72" s="14">
        <f>COUNTIFS($A$12:$A$65,"Cond Ar Janela 21.000 BTU/h")</f>
        <v>0</v>
      </c>
      <c r="C72" s="225">
        <v>57</v>
      </c>
      <c r="D72" s="13">
        <f t="shared" si="3"/>
        <v>0</v>
      </c>
      <c r="E72" s="2"/>
      <c r="F72" s="8"/>
      <c r="G72" s="7"/>
    </row>
    <row r="73" spans="1:10" ht="13.5" customHeight="1">
      <c r="A73" s="15" t="s">
        <v>19</v>
      </c>
      <c r="B73" s="14">
        <f>COUNTIFS($A$12:$A$65,"Cond Ar Split 9.000 BTU/h Hi Wall")</f>
        <v>0</v>
      </c>
      <c r="C73" s="225">
        <v>147</v>
      </c>
      <c r="D73" s="13">
        <f t="shared" si="3"/>
        <v>0</v>
      </c>
      <c r="E73" s="2"/>
      <c r="F73" s="8"/>
      <c r="G73" s="7"/>
    </row>
    <row r="74" spans="1:10" ht="13.5" customHeight="1">
      <c r="A74" s="15" t="s">
        <v>18</v>
      </c>
      <c r="B74" s="14">
        <f>COUNTIFS($A$12:$A$65,"Cond Ar Split 12.000 BTU/h Hi Wall")</f>
        <v>16</v>
      </c>
      <c r="C74" s="225">
        <v>235</v>
      </c>
      <c r="D74" s="13">
        <f t="shared" si="3"/>
        <v>3760</v>
      </c>
      <c r="E74" s="2"/>
      <c r="F74" s="8"/>
      <c r="G74" s="7"/>
    </row>
    <row r="75" spans="1:10" ht="13.5" customHeight="1">
      <c r="A75" s="15" t="s">
        <v>17</v>
      </c>
      <c r="B75" s="14">
        <f>COUNTIFS($A$12:$A$65,"Cond Ar Split 18.000 BTU/h Hi Wall")</f>
        <v>6</v>
      </c>
      <c r="C75" s="225">
        <v>238</v>
      </c>
      <c r="D75" s="13">
        <f t="shared" si="3"/>
        <v>1428</v>
      </c>
      <c r="E75" s="2"/>
      <c r="F75" s="8"/>
      <c r="G75" s="7"/>
    </row>
    <row r="76" spans="1:10" ht="13.5" customHeight="1">
      <c r="A76" s="15" t="s">
        <v>16</v>
      </c>
      <c r="B76" s="14">
        <f>COUNTIFS($A$12:$A$65,"Cond Ar Split 22.000 BTU/h Hi Wall")</f>
        <v>0</v>
      </c>
      <c r="C76" s="225">
        <v>242</v>
      </c>
      <c r="D76" s="13">
        <f t="shared" si="3"/>
        <v>0</v>
      </c>
      <c r="E76" s="2"/>
      <c r="F76" s="8"/>
      <c r="G76" s="7"/>
    </row>
    <row r="77" spans="1:10" ht="13.5" customHeight="1">
      <c r="A77" s="15" t="s">
        <v>15</v>
      </c>
      <c r="B77" s="14">
        <f>COUNTIFS($A$12:$A$65,"Cond Ar Split 24.000 BTU/h Hi Wall")</f>
        <v>0</v>
      </c>
      <c r="C77" s="225">
        <v>260</v>
      </c>
      <c r="D77" s="13">
        <f t="shared" si="3"/>
        <v>0</v>
      </c>
      <c r="E77" s="2"/>
      <c r="F77" s="8"/>
      <c r="G77" s="7"/>
    </row>
    <row r="78" spans="1:10" ht="13.5" customHeight="1">
      <c r="A78" s="15" t="s">
        <v>14</v>
      </c>
      <c r="B78" s="14">
        <f>COUNTIFS($A$12:$A$65,"Cond Ar Split 30.000 BTU/h Hi Wall")</f>
        <v>12</v>
      </c>
      <c r="C78" s="225">
        <v>347</v>
      </c>
      <c r="D78" s="13">
        <f t="shared" si="3"/>
        <v>4164</v>
      </c>
      <c r="E78" s="2"/>
      <c r="F78" s="8"/>
      <c r="G78" s="7"/>
    </row>
    <row r="79" spans="1:10" ht="13.5" customHeight="1">
      <c r="A79" s="15" t="s">
        <v>13</v>
      </c>
      <c r="B79" s="14">
        <f>COUNTIFS($A$12:$A$65,"Cond Ar Split 24.000 BTU/h Piso/Teto")</f>
        <v>0</v>
      </c>
      <c r="C79" s="225">
        <v>367</v>
      </c>
      <c r="D79" s="13">
        <f t="shared" si="3"/>
        <v>0</v>
      </c>
      <c r="E79" s="2"/>
      <c r="F79" s="8"/>
      <c r="G79" s="7"/>
      <c r="H79" s="1"/>
      <c r="J79" s="1"/>
    </row>
    <row r="80" spans="1:10" ht="13.5" customHeight="1">
      <c r="A80" s="15" t="s">
        <v>12</v>
      </c>
      <c r="B80" s="14">
        <f>COUNTIFS($A$12:$A$65,"Cond Ar Split 30.000 BTU/h Piso/Teto")</f>
        <v>0</v>
      </c>
      <c r="C80" s="225">
        <v>367</v>
      </c>
      <c r="D80" s="13">
        <f t="shared" si="3"/>
        <v>0</v>
      </c>
      <c r="E80" s="2"/>
      <c r="F80" s="8"/>
      <c r="G80" s="7"/>
      <c r="H80" s="1"/>
      <c r="J80" s="1"/>
    </row>
    <row r="81" spans="1:10" ht="13.5" customHeight="1">
      <c r="A81" s="15" t="s">
        <v>11</v>
      </c>
      <c r="B81" s="14">
        <f>COUNTIFS($A$12:$A$65,"Cond Ar Split 36.000 BTU/h Piso/Teto")</f>
        <v>0</v>
      </c>
      <c r="C81" s="225">
        <v>447</v>
      </c>
      <c r="D81" s="13">
        <f t="shared" si="3"/>
        <v>0</v>
      </c>
      <c r="E81" s="2"/>
      <c r="F81" s="8"/>
      <c r="G81" s="7"/>
      <c r="H81" s="1"/>
      <c r="J81" s="1"/>
    </row>
    <row r="82" spans="1:10" ht="13.5" customHeight="1">
      <c r="A82" s="15" t="s">
        <v>10</v>
      </c>
      <c r="B82" s="14">
        <f>COUNTIFS($A$12:$A$65,"Cond Ar Split 48.000 BTU/h Piso/Teto")</f>
        <v>0</v>
      </c>
      <c r="C82" s="225">
        <v>497</v>
      </c>
      <c r="D82" s="13">
        <f t="shared" si="3"/>
        <v>0</v>
      </c>
      <c r="E82" s="2"/>
      <c r="F82" s="8"/>
      <c r="G82" s="7"/>
      <c r="H82" s="1"/>
      <c r="J82" s="1"/>
    </row>
    <row r="83" spans="1:10" ht="13.5" customHeight="1">
      <c r="A83" s="15" t="s">
        <v>9</v>
      </c>
      <c r="B83" s="14">
        <f>COUNTIFS($A$12:$A$65,"Cond Ar Split 60.000 BTU/h Piso/Teto")</f>
        <v>3</v>
      </c>
      <c r="C83" s="225">
        <v>597</v>
      </c>
      <c r="D83" s="13">
        <f t="shared" si="3"/>
        <v>1791</v>
      </c>
      <c r="E83" s="2"/>
      <c r="F83" s="8"/>
      <c r="G83" s="7"/>
      <c r="H83" s="1"/>
      <c r="J83" s="1"/>
    </row>
    <row r="84" spans="1:10" ht="13.5" customHeight="1">
      <c r="A84" s="15" t="s">
        <v>8</v>
      </c>
      <c r="B84" s="14">
        <f>COUNTIFS($A$12:$A$65,"Cond Ar Split 18.000 BTU/h Cassete")</f>
        <v>0</v>
      </c>
      <c r="C84" s="225">
        <v>395</v>
      </c>
      <c r="D84" s="13">
        <f t="shared" si="3"/>
        <v>0</v>
      </c>
      <c r="E84" s="2"/>
      <c r="F84" s="8"/>
      <c r="G84" s="7"/>
      <c r="H84" s="1"/>
      <c r="J84" s="1"/>
    </row>
    <row r="85" spans="1:10" ht="13.5" customHeight="1">
      <c r="A85" s="15" t="s">
        <v>7</v>
      </c>
      <c r="B85" s="14">
        <f>COUNTIFS($A$12:$A$65,"Cond Ar Split 24.000 BTU/h Cassete")</f>
        <v>0</v>
      </c>
      <c r="C85" s="225">
        <v>442.75</v>
      </c>
      <c r="D85" s="13">
        <f t="shared" si="3"/>
        <v>0</v>
      </c>
      <c r="E85" s="2"/>
      <c r="F85" s="8"/>
      <c r="G85" s="7"/>
      <c r="H85" s="1"/>
      <c r="J85" s="1"/>
    </row>
    <row r="86" spans="1:10" ht="13.5" customHeight="1">
      <c r="A86" s="15" t="s">
        <v>6</v>
      </c>
      <c r="B86" s="14">
        <f>COUNTIFS($A$12:$A$65,"Cond Ar Split 30.000 BTU/h Cassete")</f>
        <v>0</v>
      </c>
      <c r="C86" s="225">
        <v>430</v>
      </c>
      <c r="D86" s="13">
        <f t="shared" si="3"/>
        <v>0</v>
      </c>
      <c r="E86" s="2"/>
      <c r="F86" s="8"/>
      <c r="G86" s="7"/>
      <c r="H86" s="1"/>
      <c r="J86" s="1"/>
    </row>
    <row r="87" spans="1:10" ht="13.5" customHeight="1">
      <c r="A87" s="15" t="s">
        <v>5</v>
      </c>
      <c r="B87" s="14">
        <f>COUNTIFS($A$12:$A$65,"Cond Ar Split 36.000 BTU/h Cassete")</f>
        <v>0</v>
      </c>
      <c r="C87" s="225">
        <v>478</v>
      </c>
      <c r="D87" s="13">
        <f t="shared" si="3"/>
        <v>0</v>
      </c>
      <c r="E87" s="2"/>
      <c r="F87" s="8"/>
      <c r="G87" s="7"/>
      <c r="H87" s="1"/>
      <c r="J87" s="1"/>
    </row>
    <row r="88" spans="1:10" ht="13.5" customHeight="1">
      <c r="A88" s="15" t="s">
        <v>4</v>
      </c>
      <c r="B88" s="14">
        <f>COUNTIFS($A$12:$A$65,"Cond Ar Split 48.000 BTU/h Cassete")</f>
        <v>0</v>
      </c>
      <c r="C88" s="225">
        <v>577</v>
      </c>
      <c r="D88" s="13">
        <f t="shared" si="3"/>
        <v>0</v>
      </c>
      <c r="E88" s="2"/>
      <c r="F88" s="8"/>
      <c r="G88" s="7"/>
      <c r="H88" s="1"/>
      <c r="J88" s="1"/>
    </row>
    <row r="89" spans="1:10" ht="13.5" customHeight="1">
      <c r="A89" s="15" t="s">
        <v>3</v>
      </c>
      <c r="B89" s="14">
        <f>COUNTIFS($A$12:$A$65,"Cond Ar Split 60.000 BTU/h Cassete")</f>
        <v>0</v>
      </c>
      <c r="C89" s="225">
        <v>645</v>
      </c>
      <c r="D89" s="13">
        <f t="shared" si="3"/>
        <v>0</v>
      </c>
      <c r="E89" s="2"/>
      <c r="F89" s="8"/>
      <c r="G89" s="7"/>
      <c r="H89" s="1"/>
      <c r="J89" s="1"/>
    </row>
    <row r="90" spans="1:10" ht="13.5" customHeight="1">
      <c r="A90" s="15" t="s">
        <v>2</v>
      </c>
      <c r="B90" s="14">
        <f>COUNTIFS($A$12:$A$65,"Cond Ar Tri Split 36.000 BTU/h (3x12.000)")</f>
        <v>0</v>
      </c>
      <c r="C90" s="225">
        <v>147</v>
      </c>
      <c r="D90" s="13">
        <f t="shared" si="3"/>
        <v>0</v>
      </c>
      <c r="E90" s="2"/>
      <c r="F90" s="8"/>
      <c r="G90" s="7"/>
      <c r="H90" s="1"/>
      <c r="J90" s="1"/>
    </row>
    <row r="91" spans="1:10" ht="13.5" customHeight="1">
      <c r="A91" s="15" t="s">
        <v>1</v>
      </c>
      <c r="B91" s="14">
        <f>COUNTIFS($A$12:$A$65,"Cond Ar Portátil 12.000 BTU/h")</f>
        <v>0</v>
      </c>
      <c r="C91" s="225">
        <v>100</v>
      </c>
      <c r="D91" s="13">
        <f t="shared" si="3"/>
        <v>0</v>
      </c>
      <c r="E91" s="2"/>
      <c r="F91" s="8"/>
      <c r="G91" s="7"/>
      <c r="H91" s="1"/>
      <c r="J91" s="1"/>
    </row>
    <row r="92" spans="1:10" ht="13.5" customHeight="1">
      <c r="A92" s="12" t="s">
        <v>0</v>
      </c>
      <c r="B92" s="11">
        <f>SUM(B69:B91)</f>
        <v>37</v>
      </c>
      <c r="C92" s="193"/>
      <c r="D92" s="9">
        <f>SUM(D69:D91)</f>
        <v>11143</v>
      </c>
      <c r="E92" s="16"/>
      <c r="F92" s="92"/>
      <c r="G92" s="91"/>
      <c r="H92" s="1"/>
      <c r="J92" s="1"/>
    </row>
    <row r="96" spans="1:10" ht="13.5" customHeight="1">
      <c r="B96" s="1"/>
      <c r="C96" s="1"/>
      <c r="H96" s="1"/>
      <c r="J96" s="3"/>
    </row>
  </sheetData>
  <mergeCells count="27">
    <mergeCell ref="H64:L64"/>
    <mergeCell ref="A66:D66"/>
    <mergeCell ref="A67:D67"/>
    <mergeCell ref="A8:D8"/>
    <mergeCell ref="E8:I8"/>
    <mergeCell ref="A9:B9"/>
    <mergeCell ref="C9:F9"/>
    <mergeCell ref="G9:I9"/>
    <mergeCell ref="A10:I10"/>
    <mergeCell ref="C11:E11"/>
    <mergeCell ref="G11:I11"/>
    <mergeCell ref="D13:E13"/>
    <mergeCell ref="A58:I58"/>
    <mergeCell ref="A61:D61"/>
    <mergeCell ref="E61:I61"/>
    <mergeCell ref="A62:D62"/>
    <mergeCell ref="E62:I62"/>
    <mergeCell ref="A5:C5"/>
    <mergeCell ref="D5:F5"/>
    <mergeCell ref="G5:I5"/>
    <mergeCell ref="A6:I6"/>
    <mergeCell ref="A7:I7"/>
    <mergeCell ref="A1:I1"/>
    <mergeCell ref="A3:I3"/>
    <mergeCell ref="A4:C4"/>
    <mergeCell ref="D4:F4"/>
    <mergeCell ref="G4:I4"/>
  </mergeCells>
  <conditionalFormatting sqref="C1:C1048576">
    <cfRule type="expression" dxfId="13" priority="1">
      <formula>$O1&gt;0</formula>
    </cfRule>
    <cfRule type="duplicateValues" dxfId="12" priority="2"/>
  </conditionalFormatting>
  <pageMargins left="0.27559055118110237" right="0.19685039370078741" top="0.27559055118110237" bottom="0.35433070866141736" header="0.23622047244094491" footer="0.15748031496062992"/>
  <pageSetup paperSize="9" scale="71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4"/>
  <sheetViews>
    <sheetView showGridLines="0" workbookViewId="0">
      <pane ySplit="11" topLeftCell="A12" activePane="bottomLeft" state="frozen"/>
      <selection activeCell="G94" sqref="G94"/>
      <selection pane="bottomLeft" activeCell="C14" sqref="C14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925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30" customFormat="1" ht="13.5" customHeight="1">
      <c r="A12" s="569" t="s">
        <v>14</v>
      </c>
      <c r="B12" s="570"/>
      <c r="C12" s="69">
        <v>1</v>
      </c>
      <c r="D12" s="432">
        <v>347</v>
      </c>
      <c r="E12" s="423">
        <v>30</v>
      </c>
      <c r="F12" s="433">
        <f>D12/30*C12*E12</f>
        <v>347</v>
      </c>
    </row>
    <row r="13" spans="1:6" s="481" customFormat="1" ht="13.5" customHeight="1">
      <c r="A13" s="569" t="s">
        <v>14</v>
      </c>
      <c r="B13" s="570"/>
      <c r="C13" s="437">
        <v>1</v>
      </c>
      <c r="D13" s="432">
        <v>347</v>
      </c>
      <c r="E13" s="423">
        <v>28</v>
      </c>
      <c r="F13" s="433">
        <f>D13/30*C13*E13</f>
        <v>323.86666666666667</v>
      </c>
    </row>
    <row r="14" spans="1:6" s="481" customFormat="1" ht="13.5" customHeight="1">
      <c r="A14" s="569" t="s">
        <v>14</v>
      </c>
      <c r="B14" s="570"/>
      <c r="C14" s="69">
        <v>1</v>
      </c>
      <c r="D14" s="432">
        <v>347</v>
      </c>
      <c r="E14" s="423">
        <v>2</v>
      </c>
      <c r="F14" s="433">
        <f>D14/30*C14*E14</f>
        <v>23.133333333333333</v>
      </c>
    </row>
    <row r="15" spans="1:6" ht="13.5" customHeight="1">
      <c r="A15" s="555"/>
      <c r="B15" s="556"/>
      <c r="C15" s="86"/>
      <c r="D15" s="85"/>
      <c r="E15" s="42"/>
      <c r="F15" s="411"/>
    </row>
    <row r="16" spans="1:6" ht="13.5" customHeight="1">
      <c r="A16" s="514" t="s">
        <v>904</v>
      </c>
      <c r="B16" s="516"/>
      <c r="C16" s="83">
        <f>SUM(C12:C15)</f>
        <v>3</v>
      </c>
      <c r="D16" s="82"/>
      <c r="E16" s="82"/>
      <c r="F16" s="81">
        <f>SUM(F12:F15)</f>
        <v>694</v>
      </c>
    </row>
    <row r="17" spans="1:9" ht="13.5" customHeight="1">
      <c r="A17" s="4"/>
      <c r="B17" s="80"/>
      <c r="C17" s="4"/>
      <c r="D17" s="79"/>
      <c r="E17" s="78"/>
      <c r="F17" s="77"/>
    </row>
    <row r="19" spans="1:9" ht="13.5" customHeight="1">
      <c r="A19" s="536" t="s">
        <v>33</v>
      </c>
      <c r="B19" s="536"/>
      <c r="C19" s="536"/>
      <c r="D19" s="536"/>
      <c r="E19" s="536"/>
      <c r="F19" s="536"/>
      <c r="G19" s="25"/>
      <c r="H19" s="25"/>
      <c r="I19" s="25"/>
    </row>
    <row r="21" spans="1:9" ht="13.5" customHeight="1">
      <c r="A21" s="18" t="s">
        <v>32</v>
      </c>
      <c r="B21" s="1"/>
      <c r="F21" s="22"/>
      <c r="G21" s="7"/>
      <c r="I21" s="23"/>
    </row>
    <row r="22" spans="1:9" ht="60" customHeight="1">
      <c r="A22" s="532"/>
      <c r="B22" s="518"/>
      <c r="C22" s="533"/>
      <c r="D22" s="547"/>
      <c r="E22" s="547"/>
      <c r="F22" s="547"/>
    </row>
    <row r="23" spans="1:9" ht="13.5" customHeight="1">
      <c r="A23" s="535" t="s">
        <v>31</v>
      </c>
      <c r="B23" s="535"/>
      <c r="C23" s="535"/>
      <c r="D23" s="75"/>
      <c r="E23" s="75" t="s">
        <v>30</v>
      </c>
      <c r="F23" s="75"/>
      <c r="G23" s="18"/>
      <c r="H23" s="18"/>
      <c r="I23" s="18"/>
    </row>
    <row r="94" spans="7:7" ht="13.5" customHeight="1">
      <c r="G94" s="1">
        <v>238</v>
      </c>
    </row>
  </sheetData>
  <mergeCells count="21">
    <mergeCell ref="A13:B13"/>
    <mergeCell ref="A14:B14"/>
    <mergeCell ref="A23:C23"/>
    <mergeCell ref="A15:B15"/>
    <mergeCell ref="A16:B16"/>
    <mergeCell ref="A19:F19"/>
    <mergeCell ref="A22:C22"/>
    <mergeCell ref="D22:F22"/>
    <mergeCell ref="A12:B12"/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6"/>
  <sheetViews>
    <sheetView showGridLines="0" workbookViewId="0">
      <pane ySplit="13" topLeftCell="A14" activePane="bottomLeft" state="frozen"/>
      <selection activeCell="G94" sqref="G94"/>
      <selection pane="bottomLeft" activeCell="C26" sqref="C26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29.4257812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1062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s="16" customFormat="1" ht="13.5" customHeight="1">
      <c r="O14" s="16">
        <f>COUNTIF('Sede Med Ok'!$C:$C,'CR Med OK'!C14) + COUNTIF('Barra Med OK'!$C:$C,'CR Med OK'!C14) + COUNTIF('Boca do Rio Med OK'!$C:$C,'CR Med OK'!C14) + COUNTIF('Brotas Med OK'!$C:$C,'CR Med OK'!C14) + COUNTIF('Cabula Med OK'!$C:$C,'CR Med OK'!C14) + COUNTIF('Cajazeiras Med OK'!$C:$C,'CR Med OK'!C14) + COUNTIF('CH Med OK'!$C:$C,'CR Med OK'!C14) + COUNTIF('Itapagipe Med OK'!$C:$C,'CR Med OK'!C14) + COUNTIF('Itapuã Med OK'!$C:$C,'CR Med OK'!C14) + COUNTIF('Liberdade Med OK'!$C:$C,'CR Med OK'!C14) + COUNTIF('Pau da Lima Med OK'!$C:$C,'CR Med OK'!C14) + COUNTIF('SCV Med OK'!$C:$C,'CR Med OK'!C14) + COUNTIF('Subúrbio Med OK'!$C:$C,'CR Med OK'!C14) + COUNTIF('DVIS Med OK'!$C:$C,'CR Med OK'!C14) + COUNTIF('CCZ Med OK'!$C:$C,'CR Med OK'!C14) + COUNTIF('DRCA Med OK'!$C:$C,'CR Med OK'!C14) + COUNTIF('SAMU Med OK'!$C:$C,'CR Med OK'!C14) + COUNTIF('ESPS Med OK'!$C:$C,'CR Med OK'!C14) + COUNTIF('LACEM Med OK'!$C:$C,'CR Med OK'!C14)</f>
        <v>0</v>
      </c>
    </row>
    <row r="15" spans="1:15" s="16" customFormat="1" ht="13.5" customHeight="1">
      <c r="A15" s="15" t="s">
        <v>22</v>
      </c>
      <c r="B15" s="61">
        <v>45536</v>
      </c>
      <c r="C15" s="14">
        <v>14243</v>
      </c>
      <c r="D15" s="61">
        <v>45658</v>
      </c>
      <c r="E15" s="61">
        <v>45687</v>
      </c>
      <c r="F15" s="114">
        <f t="shared" ref="F15:F27" si="0">(E15-D15)+1</f>
        <v>30</v>
      </c>
      <c r="G15" s="47">
        <v>210</v>
      </c>
      <c r="H15" s="51">
        <v>1</v>
      </c>
      <c r="I15" s="40">
        <f t="shared" ref="I15:I27" si="1">G15/30*H15*F15</f>
        <v>210</v>
      </c>
      <c r="J15" s="67" t="s">
        <v>935</v>
      </c>
      <c r="K15" s="328">
        <v>67587</v>
      </c>
      <c r="O15" s="16">
        <f>COUNTIF('Sede Med Ok'!$C:$C,'CR Med OK'!C15) + COUNTIF('Barra Med OK'!$C:$C,'CR Med OK'!C15) + COUNTIF('Boca do Rio Med OK'!$C:$C,'CR Med OK'!C15) + COUNTIF('Brotas Med OK'!$C:$C,'CR Med OK'!C15) + COUNTIF('Cabula Med OK'!$C:$C,'CR Med OK'!C15) + COUNTIF('Cajazeiras Med OK'!$C:$C,'CR Med OK'!C15) + COUNTIF('CH Med OK'!$C:$C,'CR Med OK'!C15) + COUNTIF('Itapagipe Med OK'!$C:$C,'CR Med OK'!C15) + COUNTIF('Itapuã Med OK'!$C:$C,'CR Med OK'!C15) + COUNTIF('Liberdade Med OK'!$C:$C,'CR Med OK'!C15) + COUNTIF('Pau da Lima Med OK'!$C:$C,'CR Med OK'!C15) + COUNTIF('SCV Med OK'!$C:$C,'CR Med OK'!C15) + COUNTIF('Subúrbio Med OK'!$C:$C,'CR Med OK'!C15) + COUNTIF('DVIS Med OK'!$C:$C,'CR Med OK'!C15) + COUNTIF('CCZ Med OK'!$C:$C,'CR Med OK'!C15) + COUNTIF('DRCA Med OK'!$C:$C,'CR Med OK'!C15) + COUNTIF('SAMU Med OK'!$C:$C,'CR Med OK'!C15) + COUNTIF('ESPS Med OK'!$C:$C,'CR Med OK'!C15) + COUNTIF('LACEM Med OK'!$C:$C,'CR Med OK'!C15)</f>
        <v>0</v>
      </c>
    </row>
    <row r="16" spans="1:15" ht="13.5" customHeight="1">
      <c r="A16" s="15" t="s">
        <v>20</v>
      </c>
      <c r="B16" s="61">
        <v>45536</v>
      </c>
      <c r="C16" s="14">
        <v>13876</v>
      </c>
      <c r="D16" s="61">
        <v>45658</v>
      </c>
      <c r="E16" s="61">
        <v>45687</v>
      </c>
      <c r="F16" s="114">
        <f t="shared" si="0"/>
        <v>30</v>
      </c>
      <c r="G16" s="65">
        <v>57</v>
      </c>
      <c r="H16" s="51">
        <v>1</v>
      </c>
      <c r="I16" s="40">
        <f t="shared" si="1"/>
        <v>57</v>
      </c>
      <c r="J16" s="67" t="s">
        <v>934</v>
      </c>
      <c r="K16" s="328">
        <v>67587</v>
      </c>
      <c r="O16" s="16">
        <f>COUNTIF('Sede Med Ok'!$C:$C,'CR Med OK'!C16) + COUNTIF('Barra Med OK'!$C:$C,'CR Med OK'!C16) + COUNTIF('Boca do Rio Med OK'!$C:$C,'CR Med OK'!C16) + COUNTIF('Brotas Med OK'!$C:$C,'CR Med OK'!C16) + COUNTIF('Cabula Med OK'!$C:$C,'CR Med OK'!C16) + COUNTIF('Cajazeiras Med OK'!$C:$C,'CR Med OK'!C16) + COUNTIF('CH Med OK'!$C:$C,'CR Med OK'!C16) + COUNTIF('Itapagipe Med OK'!$C:$C,'CR Med OK'!C16) + COUNTIF('Itapuã Med OK'!$C:$C,'CR Med OK'!C16) + COUNTIF('Liberdade Med OK'!$C:$C,'CR Med OK'!C16) + COUNTIF('Pau da Lima Med OK'!$C:$C,'CR Med OK'!C16) + COUNTIF('SCV Med OK'!$C:$C,'CR Med OK'!C16) + COUNTIF('Subúrbio Med OK'!$C:$C,'CR Med OK'!C16) + COUNTIF('DVIS Med OK'!$C:$C,'CR Med OK'!C16) + COUNTIF('CCZ Med OK'!$C:$C,'CR Med OK'!C16) + COUNTIF('DRCA Med OK'!$C:$C,'CR Med OK'!C16) + COUNTIF('SAMU Med OK'!$C:$C,'CR Med OK'!C16) + COUNTIF('ESPS Med OK'!$C:$C,'CR Med OK'!C16) + COUNTIF('LACEM Med OK'!$C:$C,'CR Med OK'!C16)</f>
        <v>0</v>
      </c>
    </row>
    <row r="17" spans="1:15" ht="13.5" customHeight="1">
      <c r="A17" s="15" t="s">
        <v>20</v>
      </c>
      <c r="B17" s="61">
        <v>45536</v>
      </c>
      <c r="C17" s="14">
        <v>13882</v>
      </c>
      <c r="D17" s="61">
        <v>45658</v>
      </c>
      <c r="E17" s="61">
        <v>45687</v>
      </c>
      <c r="F17" s="114">
        <f t="shared" si="0"/>
        <v>30</v>
      </c>
      <c r="G17" s="65">
        <v>57</v>
      </c>
      <c r="H17" s="51">
        <v>1</v>
      </c>
      <c r="I17" s="40">
        <f t="shared" si="1"/>
        <v>57</v>
      </c>
      <c r="J17" s="67" t="s">
        <v>933</v>
      </c>
      <c r="K17" s="328">
        <v>67587</v>
      </c>
      <c r="O17" s="16">
        <f>COUNTIF('Sede Med Ok'!$C:$C,'CR Med OK'!C17) + COUNTIF('Barra Med OK'!$C:$C,'CR Med OK'!C17) + COUNTIF('Boca do Rio Med OK'!$C:$C,'CR Med OK'!C17) + COUNTIF('Brotas Med OK'!$C:$C,'CR Med OK'!C17) + COUNTIF('Cabula Med OK'!$C:$C,'CR Med OK'!C17) + COUNTIF('Cajazeiras Med OK'!$C:$C,'CR Med OK'!C17) + COUNTIF('CH Med OK'!$C:$C,'CR Med OK'!C17) + COUNTIF('Itapagipe Med OK'!$C:$C,'CR Med OK'!C17) + COUNTIF('Itapuã Med OK'!$C:$C,'CR Med OK'!C17) + COUNTIF('Liberdade Med OK'!$C:$C,'CR Med OK'!C17) + COUNTIF('Pau da Lima Med OK'!$C:$C,'CR Med OK'!C17) + COUNTIF('SCV Med OK'!$C:$C,'CR Med OK'!C17) + COUNTIF('Subúrbio Med OK'!$C:$C,'CR Med OK'!C17) + COUNTIF('DVIS Med OK'!$C:$C,'CR Med OK'!C17) + COUNTIF('CCZ Med OK'!$C:$C,'CR Med OK'!C17) + COUNTIF('DRCA Med OK'!$C:$C,'CR Med OK'!C17) + COUNTIF('SAMU Med OK'!$C:$C,'CR Med OK'!C17) + COUNTIF('ESPS Med OK'!$C:$C,'CR Med OK'!C17) + COUNTIF('LACEM Med OK'!$C:$C,'CR Med OK'!C17)</f>
        <v>0</v>
      </c>
    </row>
    <row r="18" spans="1:15" ht="13.5" customHeight="1">
      <c r="A18" s="15" t="s">
        <v>20</v>
      </c>
      <c r="B18" s="61">
        <v>45536</v>
      </c>
      <c r="C18" s="14">
        <v>13883</v>
      </c>
      <c r="D18" s="61">
        <v>45658</v>
      </c>
      <c r="E18" s="61">
        <v>45687</v>
      </c>
      <c r="F18" s="114">
        <f t="shared" si="0"/>
        <v>30</v>
      </c>
      <c r="G18" s="65">
        <v>57</v>
      </c>
      <c r="H18" s="51">
        <v>1</v>
      </c>
      <c r="I18" s="40">
        <f t="shared" si="1"/>
        <v>57</v>
      </c>
      <c r="J18" s="67" t="s">
        <v>933</v>
      </c>
      <c r="K18" s="328">
        <v>67587</v>
      </c>
      <c r="O18" s="16">
        <f>COUNTIF('Sede Med Ok'!$C:$C,'CR Med OK'!C18) + COUNTIF('Barra Med OK'!$C:$C,'CR Med OK'!C18) + COUNTIF('Boca do Rio Med OK'!$C:$C,'CR Med OK'!C18) + COUNTIF('Brotas Med OK'!$C:$C,'CR Med OK'!C18) + COUNTIF('Cabula Med OK'!$C:$C,'CR Med OK'!C18) + COUNTIF('Cajazeiras Med OK'!$C:$C,'CR Med OK'!C18) + COUNTIF('CH Med OK'!$C:$C,'CR Med OK'!C18) + COUNTIF('Itapagipe Med OK'!$C:$C,'CR Med OK'!C18) + COUNTIF('Itapuã Med OK'!$C:$C,'CR Med OK'!C18) + COUNTIF('Liberdade Med OK'!$C:$C,'CR Med OK'!C18) + COUNTIF('Pau da Lima Med OK'!$C:$C,'CR Med OK'!C18) + COUNTIF('SCV Med OK'!$C:$C,'CR Med OK'!C18) + COUNTIF('Subúrbio Med OK'!$C:$C,'CR Med OK'!C18) + COUNTIF('DVIS Med OK'!$C:$C,'CR Med OK'!C18) + COUNTIF('CCZ Med OK'!$C:$C,'CR Med OK'!C18) + COUNTIF('DRCA Med OK'!$C:$C,'CR Med OK'!C18) + COUNTIF('SAMU Med OK'!$C:$C,'CR Med OK'!C18) + COUNTIF('ESPS Med OK'!$C:$C,'CR Med OK'!C18) + COUNTIF('LACEM Med OK'!$C:$C,'CR Med OK'!C18)</f>
        <v>0</v>
      </c>
    </row>
    <row r="19" spans="1:15" ht="13.5" customHeight="1">
      <c r="A19" s="15" t="s">
        <v>18</v>
      </c>
      <c r="B19" s="61">
        <v>45658</v>
      </c>
      <c r="C19" s="104">
        <v>15196</v>
      </c>
      <c r="D19" s="61">
        <v>45658</v>
      </c>
      <c r="E19" s="61">
        <v>45687</v>
      </c>
      <c r="F19" s="114">
        <f t="shared" si="0"/>
        <v>30</v>
      </c>
      <c r="G19" s="65">
        <v>235</v>
      </c>
      <c r="H19" s="51">
        <v>1</v>
      </c>
      <c r="I19" s="40">
        <f t="shared" si="1"/>
        <v>235</v>
      </c>
      <c r="J19" s="142" t="s">
        <v>1162</v>
      </c>
      <c r="K19" s="328">
        <v>73474</v>
      </c>
      <c r="O19" s="436">
        <f>COUNTIF('Sede Med Ok'!$C:$C,'CR Med OK'!C19) + COUNTIF('Barra Med OK'!$C:$C,'CR Med OK'!C19) + COUNTIF('Boca do Rio Med OK'!$C:$C,'CR Med OK'!C19) + COUNTIF('Brotas Med OK'!$C:$C,'CR Med OK'!C19) + COUNTIF('Cabula Med OK'!$C:$C,'CR Med OK'!C19) + COUNTIF('Cajazeiras Med OK'!$C:$C,'CR Med OK'!C19) + COUNTIF('CH Med OK'!$C:$C,'CR Med OK'!C19) + COUNTIF('Itapagipe Med OK'!$C:$C,'CR Med OK'!C19) + COUNTIF('Itapuã Med OK'!$C:$C,'CR Med OK'!C19) + COUNTIF('Liberdade Med OK'!$C:$C,'CR Med OK'!C19) + COUNTIF('Pau da Lima Med OK'!$C:$C,'CR Med OK'!C19) + COUNTIF('SCV Med OK'!$C:$C,'CR Med OK'!C19) + COUNTIF('Subúrbio Med OK'!$C:$C,'CR Med OK'!C19) + COUNTIF('DVIS Med OK'!$C:$C,'CR Med OK'!C19) + COUNTIF('CCZ Med OK'!$C:$C,'CR Med OK'!C19) + COUNTIF('DRCA Med OK'!$C:$C,'CR Med OK'!C19) + COUNTIF('SAMU Med OK'!$C:$C,'CR Med OK'!C19) + COUNTIF('ESPS Med OK'!$C:$C,'CR Med OK'!C19) + COUNTIF('LACEM Med OK'!$C:$C,'CR Med OK'!C19)</f>
        <v>0</v>
      </c>
    </row>
    <row r="20" spans="1:15" ht="13.5" customHeight="1">
      <c r="A20" s="15" t="s">
        <v>18</v>
      </c>
      <c r="B20" s="61">
        <v>45536</v>
      </c>
      <c r="C20" s="14">
        <v>13001</v>
      </c>
      <c r="D20" s="61">
        <v>45658</v>
      </c>
      <c r="E20" s="61">
        <v>45687</v>
      </c>
      <c r="F20" s="114">
        <f t="shared" si="0"/>
        <v>30</v>
      </c>
      <c r="G20" s="65">
        <v>235</v>
      </c>
      <c r="H20" s="51">
        <v>1</v>
      </c>
      <c r="I20" s="40">
        <f t="shared" si="1"/>
        <v>235</v>
      </c>
      <c r="J20" s="142" t="s">
        <v>932</v>
      </c>
      <c r="K20" s="328"/>
      <c r="O20" s="16">
        <f>COUNTIF('Sede Med Ok'!$C:$C,'CR Med OK'!C20) + COUNTIF('Barra Med OK'!$C:$C,'CR Med OK'!C20) + COUNTIF('Boca do Rio Med OK'!$C:$C,'CR Med OK'!C20) + COUNTIF('Brotas Med OK'!$C:$C,'CR Med OK'!C20) + COUNTIF('Cabula Med OK'!$C:$C,'CR Med OK'!C20) + COUNTIF('Cajazeiras Med OK'!$C:$C,'CR Med OK'!C20) + COUNTIF('CH Med OK'!$C:$C,'CR Med OK'!C20) + COUNTIF('Itapagipe Med OK'!$C:$C,'CR Med OK'!C20) + COUNTIF('Itapuã Med OK'!$C:$C,'CR Med OK'!C20) + COUNTIF('Liberdade Med OK'!$C:$C,'CR Med OK'!C20) + COUNTIF('Pau da Lima Med OK'!$C:$C,'CR Med OK'!C20) + COUNTIF('SCV Med OK'!$C:$C,'CR Med OK'!C20) + COUNTIF('Subúrbio Med OK'!$C:$C,'CR Med OK'!C20) + COUNTIF('DVIS Med OK'!$C:$C,'CR Med OK'!C20) + COUNTIF('CCZ Med OK'!$C:$C,'CR Med OK'!C20) + COUNTIF('DRCA Med OK'!$C:$C,'CR Med OK'!C20) + COUNTIF('SAMU Med OK'!$C:$C,'CR Med OK'!C20) + COUNTIF('ESPS Med OK'!$C:$C,'CR Med OK'!C20) + COUNTIF('LACEM Med OK'!$C:$C,'CR Med OK'!C20)</f>
        <v>0</v>
      </c>
    </row>
    <row r="21" spans="1:15" ht="13.5" customHeight="1">
      <c r="A21" s="15" t="s">
        <v>18</v>
      </c>
      <c r="B21" s="61">
        <v>45536</v>
      </c>
      <c r="C21" s="14">
        <v>458</v>
      </c>
      <c r="D21" s="61">
        <v>45658</v>
      </c>
      <c r="E21" s="61">
        <v>45687</v>
      </c>
      <c r="F21" s="114">
        <f t="shared" si="0"/>
        <v>30</v>
      </c>
      <c r="G21" s="65">
        <v>235</v>
      </c>
      <c r="H21" s="51">
        <v>1</v>
      </c>
      <c r="I21" s="40">
        <f t="shared" si="1"/>
        <v>235</v>
      </c>
      <c r="J21" s="142" t="s">
        <v>931</v>
      </c>
      <c r="K21" s="328"/>
      <c r="O21" s="16">
        <f>COUNTIF('Sede Med Ok'!$C:$C,'CR Med OK'!C21) + COUNTIF('Barra Med OK'!$C:$C,'CR Med OK'!C21) + COUNTIF('Boca do Rio Med OK'!$C:$C,'CR Med OK'!C21) + COUNTIF('Brotas Med OK'!$C:$C,'CR Med OK'!C21) + COUNTIF('Cabula Med OK'!$C:$C,'CR Med OK'!C21) + COUNTIF('Cajazeiras Med OK'!$C:$C,'CR Med OK'!C21) + COUNTIF('CH Med OK'!$C:$C,'CR Med OK'!C21) + COUNTIF('Itapagipe Med OK'!$C:$C,'CR Med OK'!C21) + COUNTIF('Itapuã Med OK'!$C:$C,'CR Med OK'!C21) + COUNTIF('Liberdade Med OK'!$C:$C,'CR Med OK'!C21) + COUNTIF('Pau da Lima Med OK'!$C:$C,'CR Med OK'!C21) + COUNTIF('SCV Med OK'!$C:$C,'CR Med OK'!C21) + COUNTIF('Subúrbio Med OK'!$C:$C,'CR Med OK'!C21) + COUNTIF('DVIS Med OK'!$C:$C,'CR Med OK'!C21) + COUNTIF('CCZ Med OK'!$C:$C,'CR Med OK'!C21) + COUNTIF('DRCA Med OK'!$C:$C,'CR Med OK'!C21) + COUNTIF('SAMU Med OK'!$C:$C,'CR Med OK'!C21) + COUNTIF('ESPS Med OK'!$C:$C,'CR Med OK'!C21) + COUNTIF('LACEM Med OK'!$C:$C,'CR Med OK'!C21)</f>
        <v>0</v>
      </c>
    </row>
    <row r="22" spans="1:15" ht="13.5" customHeight="1">
      <c r="A22" s="15" t="s">
        <v>17</v>
      </c>
      <c r="B22" s="61">
        <v>45536</v>
      </c>
      <c r="C22" s="14">
        <v>534</v>
      </c>
      <c r="D22" s="61">
        <v>45658</v>
      </c>
      <c r="E22" s="61">
        <v>45687</v>
      </c>
      <c r="F22" s="114">
        <f t="shared" si="0"/>
        <v>30</v>
      </c>
      <c r="G22" s="65">
        <v>238</v>
      </c>
      <c r="H22" s="51">
        <v>1</v>
      </c>
      <c r="I22" s="40">
        <f t="shared" si="1"/>
        <v>238</v>
      </c>
      <c r="J22" s="142" t="s">
        <v>930</v>
      </c>
      <c r="K22" s="328"/>
      <c r="O22" s="16">
        <f>COUNTIF('Sede Med Ok'!$C:$C,'CR Med OK'!C22) + COUNTIF('Barra Med OK'!$C:$C,'CR Med OK'!C22) + COUNTIF('Boca do Rio Med OK'!$C:$C,'CR Med OK'!C22) + COUNTIF('Brotas Med OK'!$C:$C,'CR Med OK'!C22) + COUNTIF('Cabula Med OK'!$C:$C,'CR Med OK'!C22) + COUNTIF('Cajazeiras Med OK'!$C:$C,'CR Med OK'!C22) + COUNTIF('CH Med OK'!$C:$C,'CR Med OK'!C22) + COUNTIF('Itapagipe Med OK'!$C:$C,'CR Med OK'!C22) + COUNTIF('Itapuã Med OK'!$C:$C,'CR Med OK'!C22) + COUNTIF('Liberdade Med OK'!$C:$C,'CR Med OK'!C22) + COUNTIF('Pau da Lima Med OK'!$C:$C,'CR Med OK'!C22) + COUNTIF('SCV Med OK'!$C:$C,'CR Med OK'!C22) + COUNTIF('Subúrbio Med OK'!$C:$C,'CR Med OK'!C22) + COUNTIF('DVIS Med OK'!$C:$C,'CR Med OK'!C22) + COUNTIF('CCZ Med OK'!$C:$C,'CR Med OK'!C22) + COUNTIF('DRCA Med OK'!$C:$C,'CR Med OK'!C22) + COUNTIF('SAMU Med OK'!$C:$C,'CR Med OK'!C22) + COUNTIF('ESPS Med OK'!$C:$C,'CR Med OK'!C22) + COUNTIF('LACEM Med OK'!$C:$C,'CR Med OK'!C22)</f>
        <v>0</v>
      </c>
    </row>
    <row r="23" spans="1:15" ht="13.5" customHeight="1">
      <c r="A23" s="15" t="s">
        <v>17</v>
      </c>
      <c r="B23" s="61">
        <v>45536</v>
      </c>
      <c r="C23" s="14">
        <v>1478</v>
      </c>
      <c r="D23" s="61">
        <v>45658</v>
      </c>
      <c r="E23" s="61">
        <v>45687</v>
      </c>
      <c r="F23" s="114">
        <f t="shared" si="0"/>
        <v>30</v>
      </c>
      <c r="G23" s="65">
        <v>238</v>
      </c>
      <c r="H23" s="51">
        <v>1</v>
      </c>
      <c r="I23" s="40">
        <f t="shared" si="1"/>
        <v>238</v>
      </c>
      <c r="J23" s="142" t="s">
        <v>929</v>
      </c>
      <c r="K23" s="328"/>
      <c r="O23" s="16">
        <f>COUNTIF('Sede Med Ok'!$C:$C,'CR Med OK'!C23) + COUNTIF('Barra Med OK'!$C:$C,'CR Med OK'!C23) + COUNTIF('Boca do Rio Med OK'!$C:$C,'CR Med OK'!C23) + COUNTIF('Brotas Med OK'!$C:$C,'CR Med OK'!C23) + COUNTIF('Cabula Med OK'!$C:$C,'CR Med OK'!C23) + COUNTIF('Cajazeiras Med OK'!$C:$C,'CR Med OK'!C23) + COUNTIF('CH Med OK'!$C:$C,'CR Med OK'!C23) + COUNTIF('Itapagipe Med OK'!$C:$C,'CR Med OK'!C23) + COUNTIF('Itapuã Med OK'!$C:$C,'CR Med OK'!C23) + COUNTIF('Liberdade Med OK'!$C:$C,'CR Med OK'!C23) + COUNTIF('Pau da Lima Med OK'!$C:$C,'CR Med OK'!C23) + COUNTIF('SCV Med OK'!$C:$C,'CR Med OK'!C23) + COUNTIF('Subúrbio Med OK'!$C:$C,'CR Med OK'!C23) + COUNTIF('DVIS Med OK'!$C:$C,'CR Med OK'!C23) + COUNTIF('CCZ Med OK'!$C:$C,'CR Med OK'!C23) + COUNTIF('DRCA Med OK'!$C:$C,'CR Med OK'!C23) + COUNTIF('SAMU Med OK'!$C:$C,'CR Med OK'!C23) + COUNTIF('ESPS Med OK'!$C:$C,'CR Med OK'!C23) + COUNTIF('LACEM Med OK'!$C:$C,'CR Med OK'!C23)</f>
        <v>0</v>
      </c>
    </row>
    <row r="24" spans="1:15" ht="13.5" customHeight="1">
      <c r="A24" s="15" t="s">
        <v>15</v>
      </c>
      <c r="B24" s="61">
        <v>45658</v>
      </c>
      <c r="C24" s="104">
        <v>16579</v>
      </c>
      <c r="D24" s="61">
        <v>45658</v>
      </c>
      <c r="E24" s="61">
        <v>45687</v>
      </c>
      <c r="F24" s="114">
        <f t="shared" si="0"/>
        <v>30</v>
      </c>
      <c r="G24" s="65">
        <v>260</v>
      </c>
      <c r="H24" s="51">
        <v>1</v>
      </c>
      <c r="I24" s="40">
        <f t="shared" si="1"/>
        <v>260</v>
      </c>
      <c r="J24" s="142" t="s">
        <v>618</v>
      </c>
      <c r="K24" s="328">
        <v>73474</v>
      </c>
      <c r="O24" s="436">
        <f>COUNTIF('Sede Med Ok'!$C:$C,'CR Med OK'!C24) + COUNTIF('Barra Med OK'!$C:$C,'CR Med OK'!C24) + COUNTIF('Boca do Rio Med OK'!$C:$C,'CR Med OK'!C24) + COUNTIF('Brotas Med OK'!$C:$C,'CR Med OK'!C24) + COUNTIF('Cabula Med OK'!$C:$C,'CR Med OK'!C24) + COUNTIF('Cajazeiras Med OK'!$C:$C,'CR Med OK'!C24) + COUNTIF('CH Med OK'!$C:$C,'CR Med OK'!C24) + COUNTIF('Itapagipe Med OK'!$C:$C,'CR Med OK'!C24) + COUNTIF('Itapuã Med OK'!$C:$C,'CR Med OK'!C24) + COUNTIF('Liberdade Med OK'!$C:$C,'CR Med OK'!C24) + COUNTIF('Pau da Lima Med OK'!$C:$C,'CR Med OK'!C24) + COUNTIF('SCV Med OK'!$C:$C,'CR Med OK'!C24) + COUNTIF('Subúrbio Med OK'!$C:$C,'CR Med OK'!C24) + COUNTIF('DVIS Med OK'!$C:$C,'CR Med OK'!C24) + COUNTIF('CCZ Med OK'!$C:$C,'CR Med OK'!C24) + COUNTIF('DRCA Med OK'!$C:$C,'CR Med OK'!C24) + COUNTIF('SAMU Med OK'!$C:$C,'CR Med OK'!C24) + COUNTIF('ESPS Med OK'!$C:$C,'CR Med OK'!C24) + COUNTIF('LACEM Med OK'!$C:$C,'CR Med OK'!C24)</f>
        <v>0</v>
      </c>
    </row>
    <row r="25" spans="1:15" ht="13.5" customHeight="1">
      <c r="A25" s="15" t="s">
        <v>14</v>
      </c>
      <c r="B25" s="61">
        <v>45536</v>
      </c>
      <c r="C25" s="14">
        <v>1372</v>
      </c>
      <c r="D25" s="61">
        <v>45658</v>
      </c>
      <c r="E25" s="61">
        <v>45687</v>
      </c>
      <c r="F25" s="114">
        <f t="shared" si="0"/>
        <v>30</v>
      </c>
      <c r="G25" s="65">
        <v>347</v>
      </c>
      <c r="H25" s="51">
        <v>1</v>
      </c>
      <c r="I25" s="40">
        <f t="shared" si="1"/>
        <v>347</v>
      </c>
      <c r="J25" s="142" t="s">
        <v>928</v>
      </c>
      <c r="K25" s="328"/>
      <c r="O25" s="16">
        <f>COUNTIF('Sede Med Ok'!$C:$C,'CR Med OK'!C25) + COUNTIF('Barra Med OK'!$C:$C,'CR Med OK'!C25) + COUNTIF('Boca do Rio Med OK'!$C:$C,'CR Med OK'!C25) + COUNTIF('Brotas Med OK'!$C:$C,'CR Med OK'!C25) + COUNTIF('Cabula Med OK'!$C:$C,'CR Med OK'!C25) + COUNTIF('Cajazeiras Med OK'!$C:$C,'CR Med OK'!C25) + COUNTIF('CH Med OK'!$C:$C,'CR Med OK'!C25) + COUNTIF('Itapagipe Med OK'!$C:$C,'CR Med OK'!C25) + COUNTIF('Itapuã Med OK'!$C:$C,'CR Med OK'!C25) + COUNTIF('Liberdade Med OK'!$C:$C,'CR Med OK'!C25) + COUNTIF('Pau da Lima Med OK'!$C:$C,'CR Med OK'!C25) + COUNTIF('SCV Med OK'!$C:$C,'CR Med OK'!C25) + COUNTIF('Subúrbio Med OK'!$C:$C,'CR Med OK'!C25) + COUNTIF('DVIS Med OK'!$C:$C,'CR Med OK'!C25) + COUNTIF('CCZ Med OK'!$C:$C,'CR Med OK'!C25) + COUNTIF('DRCA Med OK'!$C:$C,'CR Med OK'!C25) + COUNTIF('SAMU Med OK'!$C:$C,'CR Med OK'!C25) + COUNTIF('ESPS Med OK'!$C:$C,'CR Med OK'!C25) + COUNTIF('LACEM Med OK'!$C:$C,'CR Med OK'!C25)</f>
        <v>0</v>
      </c>
    </row>
    <row r="26" spans="1:15" ht="13.5" customHeight="1">
      <c r="A26" s="15" t="s">
        <v>9</v>
      </c>
      <c r="B26" s="61">
        <v>45536</v>
      </c>
      <c r="C26" s="14">
        <v>7038</v>
      </c>
      <c r="D26" s="61">
        <v>45658</v>
      </c>
      <c r="E26" s="61">
        <v>45687</v>
      </c>
      <c r="F26" s="114">
        <f t="shared" si="0"/>
        <v>30</v>
      </c>
      <c r="G26" s="65">
        <v>597</v>
      </c>
      <c r="H26" s="51">
        <v>1</v>
      </c>
      <c r="I26" s="40">
        <f t="shared" si="1"/>
        <v>597</v>
      </c>
      <c r="J26" s="142" t="s">
        <v>927</v>
      </c>
      <c r="K26" s="328"/>
      <c r="O26" s="16">
        <f>COUNTIF('Sede Med Ok'!$C:$C,'CR Med OK'!C26) + COUNTIF('Barra Med OK'!$C:$C,'CR Med OK'!C26) + COUNTIF('Boca do Rio Med OK'!$C:$C,'CR Med OK'!C26) + COUNTIF('Brotas Med OK'!$C:$C,'CR Med OK'!C26) + COUNTIF('Cabula Med OK'!$C:$C,'CR Med OK'!C26) + COUNTIF('Cajazeiras Med OK'!$C:$C,'CR Med OK'!C26) + COUNTIF('CH Med OK'!$C:$C,'CR Med OK'!C26) + COUNTIF('Itapagipe Med OK'!$C:$C,'CR Med OK'!C26) + COUNTIF('Itapuã Med OK'!$C:$C,'CR Med OK'!C26) + COUNTIF('Liberdade Med OK'!$C:$C,'CR Med OK'!C26) + COUNTIF('Pau da Lima Med OK'!$C:$C,'CR Med OK'!C26) + COUNTIF('SCV Med OK'!$C:$C,'CR Med OK'!C26) + COUNTIF('Subúrbio Med OK'!$C:$C,'CR Med OK'!C26) + COUNTIF('DVIS Med OK'!$C:$C,'CR Med OK'!C26) + COUNTIF('CCZ Med OK'!$C:$C,'CR Med OK'!C26) + COUNTIF('DRCA Med OK'!$C:$C,'CR Med OK'!C26) + COUNTIF('SAMU Med OK'!$C:$C,'CR Med OK'!C26) + COUNTIF('ESPS Med OK'!$C:$C,'CR Med OK'!C26) + COUNTIF('LACEM Med OK'!$C:$C,'CR Med OK'!C26)</f>
        <v>0</v>
      </c>
    </row>
    <row r="27" spans="1:15" ht="13.5" customHeight="1">
      <c r="A27" s="15" t="s">
        <v>9</v>
      </c>
      <c r="B27" s="61">
        <v>45536</v>
      </c>
      <c r="C27" s="14">
        <v>1369</v>
      </c>
      <c r="D27" s="61">
        <v>45658</v>
      </c>
      <c r="E27" s="61">
        <v>45687</v>
      </c>
      <c r="F27" s="114">
        <f t="shared" si="0"/>
        <v>30</v>
      </c>
      <c r="G27" s="65">
        <v>597</v>
      </c>
      <c r="H27" s="51">
        <v>1</v>
      </c>
      <c r="I27" s="40">
        <f t="shared" si="1"/>
        <v>597</v>
      </c>
      <c r="J27" s="142" t="s">
        <v>927</v>
      </c>
      <c r="K27" s="328"/>
      <c r="O27" s="16">
        <f>COUNTIF('Sede Med Ok'!$C:$C,'CR Med OK'!C27) + COUNTIF('Barra Med OK'!$C:$C,'CR Med OK'!C27) + COUNTIF('Boca do Rio Med OK'!$C:$C,'CR Med OK'!C27) + COUNTIF('Brotas Med OK'!$C:$C,'CR Med OK'!C27) + COUNTIF('Cabula Med OK'!$C:$C,'CR Med OK'!C27) + COUNTIF('Cajazeiras Med OK'!$C:$C,'CR Med OK'!C27) + COUNTIF('CH Med OK'!$C:$C,'CR Med OK'!C27) + COUNTIF('Itapagipe Med OK'!$C:$C,'CR Med OK'!C27) + COUNTIF('Itapuã Med OK'!$C:$C,'CR Med OK'!C27) + COUNTIF('Liberdade Med OK'!$C:$C,'CR Med OK'!C27) + COUNTIF('Pau da Lima Med OK'!$C:$C,'CR Med OK'!C27) + COUNTIF('SCV Med OK'!$C:$C,'CR Med OK'!C27) + COUNTIF('Subúrbio Med OK'!$C:$C,'CR Med OK'!C27) + COUNTIF('DVIS Med OK'!$C:$C,'CR Med OK'!C27) + COUNTIF('CCZ Med OK'!$C:$C,'CR Med OK'!C27) + COUNTIF('DRCA Med OK'!$C:$C,'CR Med OK'!C27) + COUNTIF('SAMU Med OK'!$C:$C,'CR Med OK'!C27) + COUNTIF('ESPS Med OK'!$C:$C,'CR Med OK'!C27) + COUNTIF('LACEM Med OK'!$C:$C,'CR Med OK'!C27)</f>
        <v>0</v>
      </c>
    </row>
    <row r="28" spans="1:15" ht="13.5" customHeight="1">
      <c r="A28" s="15"/>
      <c r="B28" s="61"/>
      <c r="C28" s="69"/>
      <c r="D28" s="61"/>
      <c r="E28" s="61"/>
      <c r="F28" s="42"/>
      <c r="G28" s="65"/>
      <c r="H28" s="14"/>
      <c r="I28" s="59"/>
      <c r="J28" s="184"/>
      <c r="K28" s="64"/>
      <c r="O28" s="16">
        <f>COUNTIF('Sede Med Ok'!$C:$C,'CR Med OK'!C28) + COUNTIF('Barra Med OK'!$C:$C,'CR Med OK'!C28) + COUNTIF('Boca do Rio Med OK'!$C:$C,'CR Med OK'!C28) + COUNTIF('Brotas Med OK'!$C:$C,'CR Med OK'!C28) + COUNTIF('Cabula Med OK'!$C:$C,'CR Med OK'!C28) + COUNTIF('Cajazeiras Med OK'!$C:$C,'CR Med OK'!C28) + COUNTIF('CH Med OK'!$C:$C,'CR Med OK'!C28) + COUNTIF('Itapagipe Med OK'!$C:$C,'CR Med OK'!C28) + COUNTIF('Itapuã Med OK'!$C:$C,'CR Med OK'!C28) + COUNTIF('Liberdade Med OK'!$C:$C,'CR Med OK'!C28) + COUNTIF('Pau da Lima Med OK'!$C:$C,'CR Med OK'!C28) + COUNTIF('SCV Med OK'!$C:$C,'CR Med OK'!C28) + COUNTIF('Subúrbio Med OK'!$C:$C,'CR Med OK'!C28) + COUNTIF('DVIS Med OK'!$C:$C,'CR Med OK'!C28) + COUNTIF('CCZ Med OK'!$C:$C,'CR Med OK'!C28) + COUNTIF('DRCA Med OK'!$C:$C,'CR Med OK'!C28) + COUNTIF('SAMU Med OK'!$C:$C,'CR Med OK'!C28) + COUNTIF('ESPS Med OK'!$C:$C,'CR Med OK'!C28) + COUNTIF('LACEM Med OK'!$C:$C,'CR Med OK'!C28)</f>
        <v>0</v>
      </c>
    </row>
    <row r="29" spans="1:15" ht="13.5" customHeight="1">
      <c r="A29" s="38" t="s">
        <v>926</v>
      </c>
      <c r="B29" s="10"/>
      <c r="C29" s="10"/>
      <c r="D29" s="36"/>
      <c r="E29" s="36"/>
      <c r="F29" s="37"/>
      <c r="G29" s="36"/>
      <c r="H29" s="11">
        <f>SUM(H15:H28)</f>
        <v>13</v>
      </c>
      <c r="I29" s="148">
        <f>SUM(I15:I28)</f>
        <v>3363</v>
      </c>
      <c r="J29" s="35"/>
      <c r="K29" s="35"/>
      <c r="O29" s="16">
        <f>COUNTIF('Sede Med Ok'!$C:$C,'CR Med OK'!C29) + COUNTIF('Barra Med OK'!$C:$C,'CR Med OK'!C29) + COUNTIF('Boca do Rio Med OK'!$C:$C,'CR Med OK'!C29) + COUNTIF('Brotas Med OK'!$C:$C,'CR Med OK'!C29) + COUNTIF('Cabula Med OK'!$C:$C,'CR Med OK'!C29) + COUNTIF('Cajazeiras Med OK'!$C:$C,'CR Med OK'!C29) + COUNTIF('CH Med OK'!$C:$C,'CR Med OK'!C29) + COUNTIF('Itapagipe Med OK'!$C:$C,'CR Med OK'!C29) + COUNTIF('Itapuã Med OK'!$C:$C,'CR Med OK'!C29) + COUNTIF('Liberdade Med OK'!$C:$C,'CR Med OK'!C29) + COUNTIF('Pau da Lima Med OK'!$C:$C,'CR Med OK'!C29) + COUNTIF('SCV Med OK'!$C:$C,'CR Med OK'!C29) + COUNTIF('Subúrbio Med OK'!$C:$C,'CR Med OK'!C29) + COUNTIF('DVIS Med OK'!$C:$C,'CR Med OK'!C29) + COUNTIF('CCZ Med OK'!$C:$C,'CR Med OK'!C29) + COUNTIF('DRCA Med OK'!$C:$C,'CR Med OK'!C29) + COUNTIF('SAMU Med OK'!$C:$C,'CR Med OK'!C29) + COUNTIF('ESPS Med OK'!$C:$C,'CR Med OK'!C29) + COUNTIF('LACEM Med OK'!$C:$C,'CR Med OK'!C29)</f>
        <v>0</v>
      </c>
    </row>
    <row r="30" spans="1:15" ht="13.5" customHeight="1">
      <c r="D30" s="20"/>
      <c r="E30" s="20"/>
      <c r="F30" s="19"/>
      <c r="G30" s="7"/>
      <c r="I30" s="7"/>
      <c r="J30" s="26"/>
      <c r="O30" s="16">
        <f>COUNTIF('Sede Med Ok'!$C:$C,'CR Med OK'!C30) + COUNTIF('Barra Med OK'!$C:$C,'CR Med OK'!C30) + COUNTIF('Boca do Rio Med OK'!$C:$C,'CR Med OK'!C30) + COUNTIF('Brotas Med OK'!$C:$C,'CR Med OK'!C30) + COUNTIF('Cabula Med OK'!$C:$C,'CR Med OK'!C30) + COUNTIF('Cajazeiras Med OK'!$C:$C,'CR Med OK'!C30) + COUNTIF('CH Med OK'!$C:$C,'CR Med OK'!C30) + COUNTIF('Itapagipe Med OK'!$C:$C,'CR Med OK'!C30) + COUNTIF('Itapuã Med OK'!$C:$C,'CR Med OK'!C30) + COUNTIF('Liberdade Med OK'!$C:$C,'CR Med OK'!C30) + COUNTIF('Pau da Lima Med OK'!$C:$C,'CR Med OK'!C30) + COUNTIF('SCV Med OK'!$C:$C,'CR Med OK'!C30) + COUNTIF('Subúrbio Med OK'!$C:$C,'CR Med OK'!C30) + COUNTIF('DVIS Med OK'!$C:$C,'CR Med OK'!C30) + COUNTIF('CCZ Med OK'!$C:$C,'CR Med OK'!C30) + COUNTIF('DRCA Med OK'!$C:$C,'CR Med OK'!C30) + COUNTIF('SAMU Med OK'!$C:$C,'CR Med OK'!C30) + COUNTIF('ESPS Med OK'!$C:$C,'CR Med OK'!C30) + COUNTIF('LACEM Med OK'!$C:$C,'CR Med OK'!C30)</f>
        <v>0</v>
      </c>
    </row>
    <row r="31" spans="1:15" ht="13.5" customHeight="1">
      <c r="D31" s="20"/>
      <c r="E31" s="20"/>
      <c r="F31" s="19"/>
      <c r="G31" s="7"/>
      <c r="H31" s="28">
        <f>H29</f>
        <v>13</v>
      </c>
      <c r="I31" s="9">
        <f>I29</f>
        <v>3363</v>
      </c>
      <c r="J31" s="3"/>
      <c r="O31" s="16">
        <f>COUNTIF('Sede Med Ok'!$C:$C,'CR Med OK'!C31) + COUNTIF('Barra Med OK'!$C:$C,'CR Med OK'!C31) + COUNTIF('Boca do Rio Med OK'!$C:$C,'CR Med OK'!C31) + COUNTIF('Brotas Med OK'!$C:$C,'CR Med OK'!C31) + COUNTIF('Cabula Med OK'!$C:$C,'CR Med OK'!C31) + COUNTIF('Cajazeiras Med OK'!$C:$C,'CR Med OK'!C31) + COUNTIF('CH Med OK'!$C:$C,'CR Med OK'!C31) + COUNTIF('Itapagipe Med OK'!$C:$C,'CR Med OK'!C31) + COUNTIF('Itapuã Med OK'!$C:$C,'CR Med OK'!C31) + COUNTIF('Liberdade Med OK'!$C:$C,'CR Med OK'!C31) + COUNTIF('Pau da Lima Med OK'!$C:$C,'CR Med OK'!C31) + COUNTIF('SCV Med OK'!$C:$C,'CR Med OK'!C31) + COUNTIF('Subúrbio Med OK'!$C:$C,'CR Med OK'!C31) + COUNTIF('DVIS Med OK'!$C:$C,'CR Med OK'!C31) + COUNTIF('CCZ Med OK'!$C:$C,'CR Med OK'!C31) + COUNTIF('DRCA Med OK'!$C:$C,'CR Med OK'!C31) + COUNTIF('SAMU Med OK'!$C:$C,'CR Med OK'!C31) + COUNTIF('ESPS Med OK'!$C:$C,'CR Med OK'!C31) + COUNTIF('LACEM Med OK'!$C:$C,'CR Med OK'!C31)</f>
        <v>0</v>
      </c>
    </row>
    <row r="32" spans="1:15" ht="13.5" customHeight="1">
      <c r="D32" s="20"/>
      <c r="E32" s="20"/>
      <c r="F32" s="19"/>
      <c r="G32" s="7"/>
      <c r="I32" s="7"/>
      <c r="J32" s="3"/>
      <c r="O32" s="16">
        <f>COUNTIF('Sede Med Ok'!$C:$C,'CR Med OK'!C32) + COUNTIF('Barra Med OK'!$C:$C,'CR Med OK'!C32) + COUNTIF('Boca do Rio Med OK'!$C:$C,'CR Med OK'!C32) + COUNTIF('Brotas Med OK'!$C:$C,'CR Med OK'!C32) + COUNTIF('Cabula Med OK'!$C:$C,'CR Med OK'!C32) + COUNTIF('Cajazeiras Med OK'!$C:$C,'CR Med OK'!C32) + COUNTIF('CH Med OK'!$C:$C,'CR Med OK'!C32) + COUNTIF('Itapagipe Med OK'!$C:$C,'CR Med OK'!C32) + COUNTIF('Itapuã Med OK'!$C:$C,'CR Med OK'!C32) + COUNTIF('Liberdade Med OK'!$C:$C,'CR Med OK'!C32) + COUNTIF('Pau da Lima Med OK'!$C:$C,'CR Med OK'!C32) + COUNTIF('SCV Med OK'!$C:$C,'CR Med OK'!C32) + COUNTIF('Subúrbio Med OK'!$C:$C,'CR Med OK'!C32) + COUNTIF('DVIS Med OK'!$C:$C,'CR Med OK'!C32) + COUNTIF('CCZ Med OK'!$C:$C,'CR Med OK'!C32) + COUNTIF('DRCA Med OK'!$C:$C,'CR Med OK'!C32) + COUNTIF('SAMU Med OK'!$C:$C,'CR Med OK'!C32) + COUNTIF('ESPS Med OK'!$C:$C,'CR Med OK'!C32) + COUNTIF('LACEM Med OK'!$C:$C,'CR Med OK'!C32)</f>
        <v>0</v>
      </c>
    </row>
    <row r="33" spans="1:15" ht="13.5" customHeight="1">
      <c r="D33" s="20"/>
      <c r="E33" s="20"/>
      <c r="F33" s="19"/>
      <c r="G33" s="7"/>
      <c r="I33" s="7"/>
      <c r="J33" s="3">
        <f>I24+I19</f>
        <v>495</v>
      </c>
      <c r="O33" s="16">
        <f>COUNTIF('Sede Med Ok'!$C:$C,'CR Med OK'!C33) + COUNTIF('Barra Med OK'!$C:$C,'CR Med OK'!C33) + COUNTIF('Boca do Rio Med OK'!$C:$C,'CR Med OK'!C33) + COUNTIF('Brotas Med OK'!$C:$C,'CR Med OK'!C33) + COUNTIF('Cabula Med OK'!$C:$C,'CR Med OK'!C33) + COUNTIF('Cajazeiras Med OK'!$C:$C,'CR Med OK'!C33) + COUNTIF('CH Med OK'!$C:$C,'CR Med OK'!C33) + COUNTIF('Itapagipe Med OK'!$C:$C,'CR Med OK'!C33) + COUNTIF('Itapuã Med OK'!$C:$C,'CR Med OK'!C33) + COUNTIF('Liberdade Med OK'!$C:$C,'CR Med OK'!C33) + COUNTIF('Pau da Lima Med OK'!$C:$C,'CR Med OK'!C33) + COUNTIF('SCV Med OK'!$C:$C,'CR Med OK'!C33) + COUNTIF('Subúrbio Med OK'!$C:$C,'CR Med OK'!C33) + COUNTIF('DVIS Med OK'!$C:$C,'CR Med OK'!C33) + COUNTIF('CCZ Med OK'!$C:$C,'CR Med OK'!C33) + COUNTIF('DRCA Med OK'!$C:$C,'CR Med OK'!C33) + COUNTIF('SAMU Med OK'!$C:$C,'CR Med OK'!C33) + COUNTIF('ESPS Med OK'!$C:$C,'CR Med OK'!C33) + COUNTIF('LACEM Med OK'!$C:$C,'CR Med OK'!C33)</f>
        <v>0</v>
      </c>
    </row>
    <row r="34" spans="1:15" s="26" customFormat="1" ht="13.5" customHeight="1">
      <c r="A34" s="536" t="s">
        <v>33</v>
      </c>
      <c r="B34" s="536"/>
      <c r="C34" s="536"/>
      <c r="D34" s="536"/>
      <c r="E34" s="536"/>
      <c r="F34" s="536"/>
      <c r="G34" s="536"/>
      <c r="H34" s="536"/>
      <c r="I34" s="536"/>
      <c r="J34" s="25"/>
      <c r="K34" s="25"/>
      <c r="O34" s="16">
        <f>COUNTIF('Sede Med Ok'!$C:$C,'CR Med OK'!C34) + COUNTIF('Barra Med OK'!$C:$C,'CR Med OK'!C34) + COUNTIF('Boca do Rio Med OK'!$C:$C,'CR Med OK'!C34) + COUNTIF('Brotas Med OK'!$C:$C,'CR Med OK'!C34) + COUNTIF('Cabula Med OK'!$C:$C,'CR Med OK'!C34) + COUNTIF('Cajazeiras Med OK'!$C:$C,'CR Med OK'!C34) + COUNTIF('CH Med OK'!$C:$C,'CR Med OK'!C34) + COUNTIF('Itapagipe Med OK'!$C:$C,'CR Med OK'!C34) + COUNTIF('Itapuã Med OK'!$C:$C,'CR Med OK'!C34) + COUNTIF('Liberdade Med OK'!$C:$C,'CR Med OK'!C34) + COUNTIF('Pau da Lima Med OK'!$C:$C,'CR Med OK'!C34) + COUNTIF('SCV Med OK'!$C:$C,'CR Med OK'!C34) + COUNTIF('Subúrbio Med OK'!$C:$C,'CR Med OK'!C34) + COUNTIF('DVIS Med OK'!$C:$C,'CR Med OK'!C34) + COUNTIF('CCZ Med OK'!$C:$C,'CR Med OK'!C34) + COUNTIF('DRCA Med OK'!$C:$C,'CR Med OK'!C34) + COUNTIF('SAMU Med OK'!$C:$C,'CR Med OK'!C34) + COUNTIF('ESPS Med OK'!$C:$C,'CR Med OK'!C34) + COUNTIF('LACEM Med OK'!$C:$C,'CR Med OK'!C34)</f>
        <v>0</v>
      </c>
    </row>
    <row r="35" spans="1:15" ht="13.5" customHeight="1">
      <c r="O35" s="16">
        <f>COUNTIF('Sede Med Ok'!$C:$C,'CR Med OK'!C35) + COUNTIF('Barra Med OK'!$C:$C,'CR Med OK'!C35) + COUNTIF('Boca do Rio Med OK'!$C:$C,'CR Med OK'!C35) + COUNTIF('Brotas Med OK'!$C:$C,'CR Med OK'!C35) + COUNTIF('Cabula Med OK'!$C:$C,'CR Med OK'!C35) + COUNTIF('Cajazeiras Med OK'!$C:$C,'CR Med OK'!C35) + COUNTIF('CH Med OK'!$C:$C,'CR Med OK'!C35) + COUNTIF('Itapagipe Med OK'!$C:$C,'CR Med OK'!C35) + COUNTIF('Itapuã Med OK'!$C:$C,'CR Med OK'!C35) + COUNTIF('Liberdade Med OK'!$C:$C,'CR Med OK'!C35) + COUNTIF('Pau da Lima Med OK'!$C:$C,'CR Med OK'!C35) + COUNTIF('SCV Med OK'!$C:$C,'CR Med OK'!C35) + COUNTIF('Subúrbio Med OK'!$C:$C,'CR Med OK'!C35) + COUNTIF('DVIS Med OK'!$C:$C,'CR Med OK'!C35) + COUNTIF('CCZ Med OK'!$C:$C,'CR Med OK'!C35) + COUNTIF('DRCA Med OK'!$C:$C,'CR Med OK'!C35) + COUNTIF('SAMU Med OK'!$C:$C,'CR Med OK'!C35) + COUNTIF('ESPS Med OK'!$C:$C,'CR Med OK'!C35) + COUNTIF('LACEM Med OK'!$C:$C,'CR Med OK'!C35)</f>
        <v>0</v>
      </c>
    </row>
    <row r="36" spans="1:15" ht="13.5" customHeight="1">
      <c r="A36" s="18" t="s">
        <v>32</v>
      </c>
      <c r="B36" s="1"/>
      <c r="F36" s="22"/>
      <c r="G36" s="7"/>
      <c r="I36" s="23"/>
      <c r="J36" s="23"/>
      <c r="O36" s="16">
        <f>COUNTIF('Sede Med Ok'!$C:$C,'CR Med OK'!C36) + COUNTIF('Barra Med OK'!$C:$C,'CR Med OK'!C36) + COUNTIF('Boca do Rio Med OK'!$C:$C,'CR Med OK'!C36) + COUNTIF('Brotas Med OK'!$C:$C,'CR Med OK'!C36) + COUNTIF('Cabula Med OK'!$C:$C,'CR Med OK'!C36) + COUNTIF('Cajazeiras Med OK'!$C:$C,'CR Med OK'!C36) + COUNTIF('CH Med OK'!$C:$C,'CR Med OK'!C36) + COUNTIF('Itapagipe Med OK'!$C:$C,'CR Med OK'!C36) + COUNTIF('Itapuã Med OK'!$C:$C,'CR Med OK'!C36) + COUNTIF('Liberdade Med OK'!$C:$C,'CR Med OK'!C36) + COUNTIF('Pau da Lima Med OK'!$C:$C,'CR Med OK'!C36) + COUNTIF('SCV Med OK'!$C:$C,'CR Med OK'!C36) + COUNTIF('Subúrbio Med OK'!$C:$C,'CR Med OK'!C36) + COUNTIF('DVIS Med OK'!$C:$C,'CR Med OK'!C36) + COUNTIF('CCZ Med OK'!$C:$C,'CR Med OK'!C36) + COUNTIF('DRCA Med OK'!$C:$C,'CR Med OK'!C36) + COUNTIF('SAMU Med OK'!$C:$C,'CR Med OK'!C36) + COUNTIF('ESPS Med OK'!$C:$C,'CR Med OK'!C36) + COUNTIF('LACEM Med OK'!$C:$C,'CR Med OK'!C36)</f>
        <v>0</v>
      </c>
    </row>
    <row r="37" spans="1:15" ht="60" customHeight="1">
      <c r="A37" s="532"/>
      <c r="B37" s="518"/>
      <c r="C37" s="518"/>
      <c r="D37" s="518"/>
      <c r="E37" s="532"/>
      <c r="F37" s="518"/>
      <c r="G37" s="518"/>
      <c r="H37" s="518"/>
      <c r="I37" s="533"/>
      <c r="J37" s="22"/>
      <c r="O37" s="16">
        <f>COUNTIF('Sede Med Ok'!$C:$C,'CR Med OK'!C37) + COUNTIF('Barra Med OK'!$C:$C,'CR Med OK'!C37) + COUNTIF('Boca do Rio Med OK'!$C:$C,'CR Med OK'!C37) + COUNTIF('Brotas Med OK'!$C:$C,'CR Med OK'!C37) + COUNTIF('Cabula Med OK'!$C:$C,'CR Med OK'!C37) + COUNTIF('Cajazeiras Med OK'!$C:$C,'CR Med OK'!C37) + COUNTIF('CH Med OK'!$C:$C,'CR Med OK'!C37) + COUNTIF('Itapagipe Med OK'!$C:$C,'CR Med OK'!C37) + COUNTIF('Itapuã Med OK'!$C:$C,'CR Med OK'!C37) + COUNTIF('Liberdade Med OK'!$C:$C,'CR Med OK'!C37) + COUNTIF('Pau da Lima Med OK'!$C:$C,'CR Med OK'!C37) + COUNTIF('SCV Med OK'!$C:$C,'CR Med OK'!C37) + COUNTIF('Subúrbio Med OK'!$C:$C,'CR Med OK'!C37) + COUNTIF('DVIS Med OK'!$C:$C,'CR Med OK'!C37) + COUNTIF('CCZ Med OK'!$C:$C,'CR Med OK'!C37) + COUNTIF('DRCA Med OK'!$C:$C,'CR Med OK'!C37) + COUNTIF('SAMU Med OK'!$C:$C,'CR Med OK'!C37) + COUNTIF('ESPS Med OK'!$C:$C,'CR Med OK'!C37) + COUNTIF('LACEM Med OK'!$C:$C,'CR Med OK'!C37)</f>
        <v>0</v>
      </c>
    </row>
    <row r="38" spans="1:15" ht="13.5" customHeight="1">
      <c r="A38" s="535" t="s">
        <v>31</v>
      </c>
      <c r="B38" s="535"/>
      <c r="C38" s="535"/>
      <c r="D38" s="535"/>
      <c r="E38" s="535" t="s">
        <v>30</v>
      </c>
      <c r="F38" s="535"/>
      <c r="G38" s="535"/>
      <c r="H38" s="535"/>
      <c r="I38" s="535"/>
      <c r="J38" s="18"/>
      <c r="K38" s="18"/>
      <c r="O38" s="16">
        <f>COUNTIF('Sede Med Ok'!$C:$C,'CR Med OK'!C38) + COUNTIF('Barra Med OK'!$C:$C,'CR Med OK'!C38) + COUNTIF('Boca do Rio Med OK'!$C:$C,'CR Med OK'!C38) + COUNTIF('Brotas Med OK'!$C:$C,'CR Med OK'!C38) + COUNTIF('Cabula Med OK'!$C:$C,'CR Med OK'!C38) + COUNTIF('Cajazeiras Med OK'!$C:$C,'CR Med OK'!C38) + COUNTIF('CH Med OK'!$C:$C,'CR Med OK'!C38) + COUNTIF('Itapagipe Med OK'!$C:$C,'CR Med OK'!C38) + COUNTIF('Itapuã Med OK'!$C:$C,'CR Med OK'!C38) + COUNTIF('Liberdade Med OK'!$C:$C,'CR Med OK'!C38) + COUNTIF('Pau da Lima Med OK'!$C:$C,'CR Med OK'!C38) + COUNTIF('SCV Med OK'!$C:$C,'CR Med OK'!C38) + COUNTIF('Subúrbio Med OK'!$C:$C,'CR Med OK'!C38) + COUNTIF('DVIS Med OK'!$C:$C,'CR Med OK'!C38) + COUNTIF('CCZ Med OK'!$C:$C,'CR Med OK'!C38) + COUNTIF('DRCA Med OK'!$C:$C,'CR Med OK'!C38) + COUNTIF('SAMU Med OK'!$C:$C,'CR Med OK'!C38) + COUNTIF('ESPS Med OK'!$C:$C,'CR Med OK'!C38) + COUNTIF('LACEM Med OK'!$C:$C,'CR Med OK'!C38)</f>
        <v>0</v>
      </c>
    </row>
    <row r="39" spans="1:15" ht="13.5" customHeight="1">
      <c r="I39" s="20"/>
      <c r="J39" s="19"/>
      <c r="O39" s="16">
        <f>COUNTIF('Sede Med Ok'!$C:$C,'CR Med OK'!C39) + COUNTIF('Barra Med OK'!$C:$C,'CR Med OK'!C39) + COUNTIF('Boca do Rio Med OK'!$C:$C,'CR Med OK'!C39) + COUNTIF('Brotas Med OK'!$C:$C,'CR Med OK'!C39) + COUNTIF('Cabula Med OK'!$C:$C,'CR Med OK'!C39) + COUNTIF('Cajazeiras Med OK'!$C:$C,'CR Med OK'!C39) + COUNTIF('CH Med OK'!$C:$C,'CR Med OK'!C39) + COUNTIF('Itapagipe Med OK'!$C:$C,'CR Med OK'!C39) + COUNTIF('Itapuã Med OK'!$C:$C,'CR Med OK'!C39) + COUNTIF('Liberdade Med OK'!$C:$C,'CR Med OK'!C39) + COUNTIF('Pau da Lima Med OK'!$C:$C,'CR Med OK'!C39) + COUNTIF('SCV Med OK'!$C:$C,'CR Med OK'!C39) + COUNTIF('Subúrbio Med OK'!$C:$C,'CR Med OK'!C39) + COUNTIF('DVIS Med OK'!$C:$C,'CR Med OK'!C39) + COUNTIF('CCZ Med OK'!$C:$C,'CR Med OK'!C39) + COUNTIF('DRCA Med OK'!$C:$C,'CR Med OK'!C39) + COUNTIF('SAMU Med OK'!$C:$C,'CR Med OK'!C39) + COUNTIF('ESPS Med OK'!$C:$C,'CR Med OK'!C39) + COUNTIF('LACEM Med OK'!$C:$C,'CR Med OK'!C39)</f>
        <v>0</v>
      </c>
    </row>
    <row r="40" spans="1:15" ht="13.5" customHeight="1">
      <c r="D40" s="20"/>
      <c r="G40" s="7"/>
      <c r="H40" s="550"/>
      <c r="I40" s="550"/>
      <c r="J40" s="550"/>
      <c r="K40" s="550"/>
      <c r="L40" s="550"/>
      <c r="O40" s="16">
        <f>COUNTIF('Sede Med Ok'!$C:$C,'CR Med OK'!C40) + COUNTIF('Barra Med OK'!$C:$C,'CR Med OK'!C40) + COUNTIF('Boca do Rio Med OK'!$C:$C,'CR Med OK'!C40) + COUNTIF('Brotas Med OK'!$C:$C,'CR Med OK'!C40) + COUNTIF('Cabula Med OK'!$C:$C,'CR Med OK'!C40) + COUNTIF('Cajazeiras Med OK'!$C:$C,'CR Med OK'!C40) + COUNTIF('CH Med OK'!$C:$C,'CR Med OK'!C40) + COUNTIF('Itapagipe Med OK'!$C:$C,'CR Med OK'!C40) + COUNTIF('Itapuã Med OK'!$C:$C,'CR Med OK'!C40) + COUNTIF('Liberdade Med OK'!$C:$C,'CR Med OK'!C40) + COUNTIF('Pau da Lima Med OK'!$C:$C,'CR Med OK'!C40) + COUNTIF('SCV Med OK'!$C:$C,'CR Med OK'!C40) + COUNTIF('Subúrbio Med OK'!$C:$C,'CR Med OK'!C40) + COUNTIF('DVIS Med OK'!$C:$C,'CR Med OK'!C40) + COUNTIF('CCZ Med OK'!$C:$C,'CR Med OK'!C40) + COUNTIF('DRCA Med OK'!$C:$C,'CR Med OK'!C40) + COUNTIF('SAMU Med OK'!$C:$C,'CR Med OK'!C40) + COUNTIF('ESPS Med OK'!$C:$C,'CR Med OK'!C40) + COUNTIF('LACEM Med OK'!$C:$C,'CR Med OK'!C40)</f>
        <v>0</v>
      </c>
    </row>
    <row r="41" spans="1:15" ht="13.5" customHeight="1">
      <c r="D41" s="20"/>
      <c r="E41" s="20"/>
      <c r="F41" s="19"/>
      <c r="G41" s="7"/>
      <c r="I41" s="7"/>
      <c r="J41" s="1"/>
      <c r="O41" s="16">
        <f>COUNTIF('Sede Med Ok'!$C:$C,'CR Med OK'!C41) + COUNTIF('Barra Med OK'!$C:$C,'CR Med OK'!C41) + COUNTIF('Boca do Rio Med OK'!$C:$C,'CR Med OK'!C41) + COUNTIF('Brotas Med OK'!$C:$C,'CR Med OK'!C41) + COUNTIF('Cabula Med OK'!$C:$C,'CR Med OK'!C41) + COUNTIF('Cajazeiras Med OK'!$C:$C,'CR Med OK'!C41) + COUNTIF('CH Med OK'!$C:$C,'CR Med OK'!C41) + COUNTIF('Itapagipe Med OK'!$C:$C,'CR Med OK'!C41) + COUNTIF('Itapuã Med OK'!$C:$C,'CR Med OK'!C41) + COUNTIF('Liberdade Med OK'!$C:$C,'CR Med OK'!C41) + COUNTIF('Pau da Lima Med OK'!$C:$C,'CR Med OK'!C41) + COUNTIF('SCV Med OK'!$C:$C,'CR Med OK'!C41) + COUNTIF('Subúrbio Med OK'!$C:$C,'CR Med OK'!C41) + COUNTIF('DVIS Med OK'!$C:$C,'CR Med OK'!C41) + COUNTIF('CCZ Med OK'!$C:$C,'CR Med OK'!C41) + COUNTIF('DRCA Med OK'!$C:$C,'CR Med OK'!C41) + COUNTIF('SAMU Med OK'!$C:$C,'CR Med OK'!C41) + COUNTIF('ESPS Med OK'!$C:$C,'CR Med OK'!C41) + COUNTIF('LACEM Med OK'!$C:$C,'CR Med OK'!C41)</f>
        <v>0</v>
      </c>
    </row>
    <row r="42" spans="1:15" ht="13.5" customHeight="1">
      <c r="A42" s="531" t="s">
        <v>29</v>
      </c>
      <c r="B42" s="531"/>
      <c r="C42" s="531"/>
      <c r="D42" s="531"/>
      <c r="E42" s="18"/>
      <c r="F42" s="18"/>
      <c r="G42" s="18"/>
      <c r="I42" s="7"/>
      <c r="J42" s="3"/>
    </row>
    <row r="43" spans="1:15" ht="13.5" customHeight="1">
      <c r="A43" s="534" t="s">
        <v>28</v>
      </c>
      <c r="B43" s="534"/>
      <c r="C43" s="534"/>
      <c r="D43" s="534"/>
      <c r="E43" s="17"/>
      <c r="F43" s="17"/>
      <c r="G43" s="17"/>
      <c r="I43" s="7"/>
      <c r="J43" s="3"/>
    </row>
    <row r="44" spans="1:15" ht="13.5" customHeight="1">
      <c r="A44" s="11" t="s">
        <v>27</v>
      </c>
      <c r="B44" s="11" t="s">
        <v>26</v>
      </c>
      <c r="C44" s="11" t="s">
        <v>25</v>
      </c>
      <c r="D44" s="11" t="s">
        <v>24</v>
      </c>
      <c r="E44" s="16"/>
      <c r="F44" s="16"/>
      <c r="G44" s="16"/>
    </row>
    <row r="45" spans="1:15" ht="13.5" customHeight="1">
      <c r="A45" s="15" t="s">
        <v>23</v>
      </c>
      <c r="B45" s="14">
        <f>COUNTIFS($A$12:$A$41,"Cond Ar Janela 7.500 BTU/h")</f>
        <v>0</v>
      </c>
      <c r="C45" s="224">
        <v>37</v>
      </c>
      <c r="D45" s="13">
        <f t="shared" ref="D45:D67" si="2">B45*C45</f>
        <v>0</v>
      </c>
      <c r="E45" s="2"/>
      <c r="F45" s="8"/>
      <c r="G45" s="7"/>
    </row>
    <row r="46" spans="1:15" ht="13.5" customHeight="1">
      <c r="A46" s="15" t="s">
        <v>22</v>
      </c>
      <c r="B46" s="14">
        <f>COUNTIFS($A$12:$A$41,"Cond Ar Janela 10.000 BTU/h")</f>
        <v>1</v>
      </c>
      <c r="C46" s="225">
        <v>210</v>
      </c>
      <c r="D46" s="13">
        <f t="shared" si="2"/>
        <v>210</v>
      </c>
      <c r="E46" s="2"/>
      <c r="F46" s="8"/>
      <c r="G46" s="7"/>
    </row>
    <row r="47" spans="1:15" ht="13.5" customHeight="1">
      <c r="A47" s="15" t="s">
        <v>21</v>
      </c>
      <c r="B47" s="14">
        <f>COUNTIFS($A$12:$A$30,"Cond Ar Janela 18.000 BTU/h")</f>
        <v>0</v>
      </c>
      <c r="C47" s="225">
        <v>208</v>
      </c>
      <c r="D47" s="13">
        <f t="shared" si="2"/>
        <v>0</v>
      </c>
      <c r="E47" s="2"/>
      <c r="F47" s="8"/>
      <c r="G47" s="7"/>
    </row>
    <row r="48" spans="1:15" ht="13.5" customHeight="1">
      <c r="A48" s="15" t="s">
        <v>20</v>
      </c>
      <c r="B48" s="14">
        <f>COUNTIFS($A$12:$A$41,"Cond Ar Janela 21.000 BTU/h")</f>
        <v>3</v>
      </c>
      <c r="C48" s="225">
        <v>57</v>
      </c>
      <c r="D48" s="13">
        <f t="shared" si="2"/>
        <v>171</v>
      </c>
      <c r="E48" s="2"/>
      <c r="F48" s="8"/>
      <c r="G48" s="7"/>
    </row>
    <row r="49" spans="1:10" ht="13.5" customHeight="1">
      <c r="A49" s="15" t="s">
        <v>19</v>
      </c>
      <c r="B49" s="14">
        <f>COUNTIFS($A$12:$A$41,"Cond Ar Split 9.000 BTU/h Hi Wall")</f>
        <v>0</v>
      </c>
      <c r="C49" s="225">
        <v>147</v>
      </c>
      <c r="D49" s="13">
        <f t="shared" si="2"/>
        <v>0</v>
      </c>
      <c r="E49" s="2"/>
      <c r="F49" s="8"/>
      <c r="G49" s="7"/>
    </row>
    <row r="50" spans="1:10" ht="13.5" customHeight="1">
      <c r="A50" s="15" t="s">
        <v>18</v>
      </c>
      <c r="B50" s="14">
        <f>COUNTIFS($A$12:$A$41,"Cond Ar Split 12.000 BTU/h Hi Wall")</f>
        <v>3</v>
      </c>
      <c r="C50" s="225">
        <v>235</v>
      </c>
      <c r="D50" s="13">
        <f t="shared" si="2"/>
        <v>705</v>
      </c>
      <c r="E50" s="2"/>
      <c r="F50" s="8"/>
      <c r="G50" s="7"/>
    </row>
    <row r="51" spans="1:10" ht="13.5" customHeight="1">
      <c r="A51" s="15" t="s">
        <v>17</v>
      </c>
      <c r="B51" s="14">
        <f>COUNTIFS($A$12:$A$41,"Cond Ar Split 18.000 BTU/h Hi Wall")</f>
        <v>2</v>
      </c>
      <c r="C51" s="225">
        <v>238</v>
      </c>
      <c r="D51" s="13">
        <f t="shared" si="2"/>
        <v>476</v>
      </c>
      <c r="E51" s="2"/>
      <c r="F51" s="8"/>
      <c r="G51" s="7"/>
      <c r="J51" s="1"/>
    </row>
    <row r="52" spans="1:10" ht="13.5" customHeight="1">
      <c r="A52" s="15" t="s">
        <v>16</v>
      </c>
      <c r="B52" s="14">
        <f>COUNTIFS($A$12:$A$41,"Cond Ar Split 22.000 BTU/h Hi Wall")</f>
        <v>0</v>
      </c>
      <c r="C52" s="225">
        <v>242</v>
      </c>
      <c r="D52" s="13">
        <f t="shared" si="2"/>
        <v>0</v>
      </c>
      <c r="E52" s="2"/>
      <c r="F52" s="8"/>
      <c r="G52" s="7"/>
      <c r="J52" s="1"/>
    </row>
    <row r="53" spans="1:10" ht="13.5" customHeight="1">
      <c r="A53" s="15" t="s">
        <v>15</v>
      </c>
      <c r="B53" s="14">
        <f>COUNTIFS($A$12:$A$41,"Cond Ar Split 24.000 BTU/h Hi Wall")</f>
        <v>1</v>
      </c>
      <c r="C53" s="225">
        <v>260</v>
      </c>
      <c r="D53" s="13">
        <f t="shared" si="2"/>
        <v>260</v>
      </c>
      <c r="E53" s="2"/>
      <c r="F53" s="8"/>
      <c r="G53" s="7"/>
      <c r="J53" s="1"/>
    </row>
    <row r="54" spans="1:10" ht="13.5" customHeight="1">
      <c r="A54" s="15" t="s">
        <v>14</v>
      </c>
      <c r="B54" s="14">
        <f>COUNTIFS($A$12:$A$41,"Cond Ar Split 30.000 BTU/h Hi Wall")</f>
        <v>1</v>
      </c>
      <c r="C54" s="225">
        <v>347</v>
      </c>
      <c r="D54" s="13">
        <f t="shared" si="2"/>
        <v>347</v>
      </c>
      <c r="E54" s="2"/>
      <c r="F54" s="8"/>
      <c r="G54" s="7"/>
      <c r="J54" s="1"/>
    </row>
    <row r="55" spans="1:10" ht="13.5" customHeight="1">
      <c r="A55" s="15" t="s">
        <v>13</v>
      </c>
      <c r="B55" s="14">
        <f>COUNTIFS($A$12:$A$41,"Cond Ar Split 24.000 BTU/h Piso/Teto")</f>
        <v>0</v>
      </c>
      <c r="C55" s="225">
        <v>367</v>
      </c>
      <c r="D55" s="13">
        <f t="shared" si="2"/>
        <v>0</v>
      </c>
      <c r="E55" s="2"/>
      <c r="F55" s="8"/>
      <c r="G55" s="7"/>
      <c r="J55" s="1"/>
    </row>
    <row r="56" spans="1:10" ht="13.5" customHeight="1">
      <c r="A56" s="15" t="s">
        <v>12</v>
      </c>
      <c r="B56" s="14">
        <f>COUNTIFS($A$12:$A$41,"Cond Ar Split 30.000 BTU/h Piso/Teto")</f>
        <v>0</v>
      </c>
      <c r="C56" s="225">
        <v>367</v>
      </c>
      <c r="D56" s="13">
        <f t="shared" si="2"/>
        <v>0</v>
      </c>
      <c r="E56" s="2"/>
      <c r="F56" s="8"/>
      <c r="G56" s="7"/>
      <c r="J56" s="1"/>
    </row>
    <row r="57" spans="1:10" ht="13.5" customHeight="1">
      <c r="A57" s="15" t="s">
        <v>11</v>
      </c>
      <c r="B57" s="14">
        <f>COUNTIFS($A$12:$A$41,"Cond Ar Split 36.000 BTU/h Piso/Teto")</f>
        <v>0</v>
      </c>
      <c r="C57" s="225">
        <v>447</v>
      </c>
      <c r="D57" s="13">
        <f t="shared" si="2"/>
        <v>0</v>
      </c>
      <c r="E57" s="2"/>
      <c r="F57" s="8"/>
      <c r="G57" s="7"/>
      <c r="J57" s="1"/>
    </row>
    <row r="58" spans="1:10" ht="13.5" customHeight="1">
      <c r="A58" s="15" t="s">
        <v>10</v>
      </c>
      <c r="B58" s="14">
        <f>COUNTIFS($A$12:$A$41,"Cond Ar Split 48.000 BTU/h Piso/Teto")</f>
        <v>0</v>
      </c>
      <c r="C58" s="225">
        <v>497</v>
      </c>
      <c r="D58" s="13">
        <f t="shared" si="2"/>
        <v>0</v>
      </c>
      <c r="E58" s="2"/>
      <c r="F58" s="8"/>
      <c r="G58" s="7"/>
      <c r="J58" s="1"/>
    </row>
    <row r="59" spans="1:10" ht="13.5" customHeight="1">
      <c r="A59" s="15" t="s">
        <v>9</v>
      </c>
      <c r="B59" s="14">
        <f>COUNTIFS($A$12:$A$41,"Cond Ar Split 60.000 BTU/h Piso/Teto")</f>
        <v>2</v>
      </c>
      <c r="C59" s="225">
        <v>597</v>
      </c>
      <c r="D59" s="13">
        <f t="shared" si="2"/>
        <v>1194</v>
      </c>
      <c r="E59" s="2"/>
      <c r="F59" s="8"/>
      <c r="G59" s="7"/>
      <c r="J59" s="1"/>
    </row>
    <row r="60" spans="1:10" ht="13.5" customHeight="1">
      <c r="A60" s="15" t="s">
        <v>8</v>
      </c>
      <c r="B60" s="14">
        <f>COUNTIFS($A$12:$A$41,"Cond Ar Split 18.000 BTU/h Cassete")</f>
        <v>0</v>
      </c>
      <c r="C60" s="225">
        <v>395</v>
      </c>
      <c r="D60" s="13">
        <f t="shared" si="2"/>
        <v>0</v>
      </c>
      <c r="E60" s="2"/>
      <c r="F60" s="8"/>
      <c r="G60" s="7"/>
      <c r="J60" s="1"/>
    </row>
    <row r="61" spans="1:10" ht="13.5" customHeight="1">
      <c r="A61" s="15" t="s">
        <v>7</v>
      </c>
      <c r="B61" s="14">
        <f>COUNTIFS($A$12:$A$41,"Cond Ar Split 24.000 BTU/h Cassete")</f>
        <v>0</v>
      </c>
      <c r="C61" s="225">
        <v>442.75</v>
      </c>
      <c r="D61" s="13">
        <f t="shared" si="2"/>
        <v>0</v>
      </c>
      <c r="E61" s="2"/>
      <c r="F61" s="8"/>
      <c r="G61" s="7"/>
      <c r="J61" s="1"/>
    </row>
    <row r="62" spans="1:10" ht="13.5" customHeight="1">
      <c r="A62" s="15" t="s">
        <v>6</v>
      </c>
      <c r="B62" s="14">
        <f>COUNTIFS($A$12:$A$41,"Cond Ar Split 30.000 BTU/h Cassete")</f>
        <v>0</v>
      </c>
      <c r="C62" s="225">
        <v>430</v>
      </c>
      <c r="D62" s="13">
        <f t="shared" si="2"/>
        <v>0</v>
      </c>
      <c r="E62" s="2"/>
      <c r="F62" s="8"/>
      <c r="G62" s="7"/>
      <c r="J62" s="1"/>
    </row>
    <row r="63" spans="1:10" ht="13.5" customHeight="1">
      <c r="A63" s="15" t="s">
        <v>5</v>
      </c>
      <c r="B63" s="14">
        <f>COUNTIFS($A$12:$A$41,"Cond Ar Split 36.000 BTU/h Cassete")</f>
        <v>0</v>
      </c>
      <c r="C63" s="225">
        <v>478</v>
      </c>
      <c r="D63" s="13">
        <f t="shared" si="2"/>
        <v>0</v>
      </c>
      <c r="E63" s="2"/>
      <c r="F63" s="8"/>
      <c r="G63" s="7"/>
      <c r="J63" s="1"/>
    </row>
    <row r="64" spans="1:10" ht="13.5" customHeight="1">
      <c r="A64" s="15" t="s">
        <v>4</v>
      </c>
      <c r="B64" s="14">
        <f>COUNTIFS($A$12:$A$41,"Cond Ar Split 48.000 BTU/h Cassete")</f>
        <v>0</v>
      </c>
      <c r="C64" s="225">
        <v>577</v>
      </c>
      <c r="D64" s="13">
        <f t="shared" si="2"/>
        <v>0</v>
      </c>
      <c r="E64" s="2"/>
      <c r="F64" s="8"/>
      <c r="G64" s="7"/>
      <c r="J64" s="1"/>
    </row>
    <row r="65" spans="1:10" ht="13.5" customHeight="1">
      <c r="A65" s="15" t="s">
        <v>3</v>
      </c>
      <c r="B65" s="14">
        <f>COUNTIFS($A$12:$A$41,"Cond Ar Split 60.000 BTU/h Cassete")</f>
        <v>0</v>
      </c>
      <c r="C65" s="225">
        <v>645</v>
      </c>
      <c r="D65" s="13">
        <f t="shared" si="2"/>
        <v>0</v>
      </c>
      <c r="E65" s="2"/>
      <c r="F65" s="8"/>
      <c r="G65" s="7"/>
      <c r="J65" s="1"/>
    </row>
    <row r="66" spans="1:10" ht="13.5" customHeight="1">
      <c r="A66" s="15" t="s">
        <v>2</v>
      </c>
      <c r="B66" s="14">
        <f>COUNTIFS($A$12:$A$41,"Cond Ar Tri Split 36.000 BTU/h (3x12.000)")</f>
        <v>0</v>
      </c>
      <c r="C66" s="225">
        <v>147</v>
      </c>
      <c r="D66" s="13">
        <f t="shared" si="2"/>
        <v>0</v>
      </c>
      <c r="E66" s="2"/>
      <c r="F66" s="8"/>
      <c r="G66" s="7"/>
      <c r="J66" s="1"/>
    </row>
    <row r="67" spans="1:10" ht="13.5" customHeight="1">
      <c r="A67" s="15" t="s">
        <v>1</v>
      </c>
      <c r="B67" s="14">
        <f>COUNTIFS($A$12:$A$41,"Cond Ar Portátil 12.000 BTU/h")</f>
        <v>0</v>
      </c>
      <c r="C67" s="225">
        <v>100</v>
      </c>
      <c r="D67" s="13">
        <f t="shared" si="2"/>
        <v>0</v>
      </c>
      <c r="E67" s="2"/>
      <c r="F67" s="8"/>
      <c r="G67" s="7"/>
    </row>
    <row r="68" spans="1:10" ht="13.5" customHeight="1">
      <c r="A68" s="12" t="s">
        <v>0</v>
      </c>
      <c r="B68" s="11">
        <f>SUM(B45:B67)</f>
        <v>13</v>
      </c>
      <c r="C68" s="193"/>
      <c r="D68" s="9">
        <f>SUM(D45:D67)</f>
        <v>3363</v>
      </c>
      <c r="E68" s="16"/>
      <c r="F68" s="92"/>
      <c r="G68" s="91"/>
    </row>
    <row r="72" spans="1:10" ht="13.5" customHeight="1">
      <c r="J72" s="3"/>
    </row>
    <row r="96" spans="7:7" ht="13.5" customHeight="1">
      <c r="G96" s="1">
        <v>238</v>
      </c>
    </row>
  </sheetData>
  <mergeCells count="27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40:L40"/>
    <mergeCell ref="A42:D42"/>
    <mergeCell ref="A43:D43"/>
    <mergeCell ref="C11:E11"/>
    <mergeCell ref="G11:I11"/>
    <mergeCell ref="D13:E13"/>
    <mergeCell ref="A34:I34"/>
    <mergeCell ref="A38:D38"/>
    <mergeCell ref="E38:I38"/>
    <mergeCell ref="A37:D37"/>
    <mergeCell ref="E37:I37"/>
  </mergeCells>
  <conditionalFormatting sqref="C1:C1048576">
    <cfRule type="expression" dxfId="11" priority="1">
      <formula>$O1&gt;0</formula>
    </cfRule>
    <cfRule type="duplicateValues" dxfId="10" priority="2"/>
  </conditionalFormatting>
  <pageMargins left="0.27559055118110237" right="0.19685039370078741" top="0.27559055118110237" bottom="0.35433070866141736" header="0.23622047244094491" footer="0.15748031496062992"/>
  <pageSetup paperSize="9" scale="71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6"/>
  <sheetViews>
    <sheetView showGridLines="0" workbookViewId="0">
      <pane ySplit="11" topLeftCell="A12" activePane="bottomLeft" state="frozen"/>
      <selection activeCell="G94" sqref="G94"/>
      <selection pane="bottomLeft" activeCell="C12" sqref="C12:C13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1064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36" customFormat="1" ht="13.5" customHeight="1">
      <c r="A12" s="564" t="s">
        <v>18</v>
      </c>
      <c r="B12" s="565"/>
      <c r="C12" s="69">
        <v>1</v>
      </c>
      <c r="D12" s="446">
        <v>235</v>
      </c>
      <c r="E12" s="423">
        <v>30</v>
      </c>
      <c r="F12" s="433">
        <f>D12/30*C12*E12</f>
        <v>235</v>
      </c>
    </row>
    <row r="13" spans="1:6" s="436" customFormat="1" ht="13.5" customHeight="1">
      <c r="A13" s="537" t="s">
        <v>15</v>
      </c>
      <c r="B13" s="538"/>
      <c r="C13" s="69">
        <v>1</v>
      </c>
      <c r="D13" s="446">
        <v>260</v>
      </c>
      <c r="E13" s="423">
        <v>30</v>
      </c>
      <c r="F13" s="433">
        <f>D13/30*C13*E13</f>
        <v>260</v>
      </c>
    </row>
    <row r="14" spans="1:6" ht="13.5" customHeight="1">
      <c r="A14" s="555"/>
      <c r="B14" s="556"/>
      <c r="C14" s="86"/>
      <c r="D14" s="85"/>
      <c r="E14" s="42"/>
      <c r="F14" s="84"/>
    </row>
    <row r="15" spans="1:6" ht="13.5" customHeight="1">
      <c r="A15" s="514" t="s">
        <v>937</v>
      </c>
      <c r="B15" s="516"/>
      <c r="C15" s="83">
        <f>SUM(C12:C14)</f>
        <v>2</v>
      </c>
      <c r="D15" s="82"/>
      <c r="E15" s="82"/>
      <c r="F15" s="81">
        <f>SUM(F12:F14)</f>
        <v>495</v>
      </c>
    </row>
    <row r="16" spans="1:6" ht="13.5" customHeight="1">
      <c r="A16" s="4"/>
      <c r="B16" s="80"/>
      <c r="C16" s="4"/>
      <c r="D16" s="79"/>
      <c r="E16" s="78"/>
      <c r="F16" s="77"/>
    </row>
    <row r="18" spans="1:9" ht="13.5" customHeight="1">
      <c r="A18" s="536" t="s">
        <v>33</v>
      </c>
      <c r="B18" s="536"/>
      <c r="C18" s="536"/>
      <c r="D18" s="536"/>
      <c r="E18" s="536"/>
      <c r="F18" s="536"/>
      <c r="G18" s="25"/>
      <c r="H18" s="25"/>
      <c r="I18" s="25"/>
    </row>
    <row r="20" spans="1:9" ht="13.5" customHeight="1">
      <c r="A20" s="18" t="s">
        <v>32</v>
      </c>
      <c r="B20" s="1"/>
      <c r="F20" s="22"/>
      <c r="G20" s="7"/>
      <c r="I20" s="23"/>
    </row>
    <row r="21" spans="1:9" ht="60" customHeight="1">
      <c r="A21" s="532"/>
      <c r="B21" s="518"/>
      <c r="C21" s="533"/>
      <c r="D21" s="547"/>
      <c r="E21" s="547"/>
      <c r="F21" s="547"/>
    </row>
    <row r="22" spans="1:9" ht="13.5" customHeight="1">
      <c r="A22" s="535" t="s">
        <v>31</v>
      </c>
      <c r="B22" s="535"/>
      <c r="C22" s="535"/>
      <c r="D22" s="75"/>
      <c r="E22" s="75" t="s">
        <v>30</v>
      </c>
      <c r="F22" s="75"/>
      <c r="G22" s="18"/>
      <c r="H22" s="18"/>
      <c r="I22" s="18"/>
    </row>
    <row r="96" spans="7:7" ht="13.5" customHeight="1">
      <c r="G96" s="1">
        <v>238</v>
      </c>
    </row>
  </sheetData>
  <mergeCells count="20">
    <mergeCell ref="A11:B11"/>
    <mergeCell ref="A14:B14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12:B12"/>
    <mergeCell ref="A13:B13"/>
    <mergeCell ref="A22:C22"/>
    <mergeCell ref="A15:B15"/>
    <mergeCell ref="A18:F18"/>
    <mergeCell ref="A21:C21"/>
    <mergeCell ref="D21:F21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4"/>
  <sheetViews>
    <sheetView showGridLines="0" workbookViewId="0">
      <pane ySplit="13" topLeftCell="A14" activePane="bottomLeft" state="frozen"/>
      <selection activeCell="G94" sqref="G94"/>
      <selection pane="bottomLeft" activeCell="I30" sqref="I30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24.710937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936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s="16" customFormat="1" ht="13.5" customHeight="1">
      <c r="O14" s="16">
        <f>COUNTIF('Sede Med Ok'!$C:$C,'CCZ Med OK'!C14) + COUNTIF('Barra Med OK'!$C:$C,'CCZ Med OK'!C14) + COUNTIF('Boca do Rio Med OK'!$C:$C,'CCZ Med OK'!C14) + COUNTIF('Brotas Med OK'!$C:$C,'CCZ Med OK'!C14) + COUNTIF('Cabula Med OK'!$C:$C,'CCZ Med OK'!C14) + COUNTIF('Cajazeiras Med OK'!$C:$C,'CCZ Med OK'!C14) + COUNTIF('CH Med OK'!$C:$C,'CCZ Med OK'!C14) + COUNTIF('Itapagipe Med OK'!$C:$C,'CCZ Med OK'!C14) + COUNTIF('Itapuã Med OK'!$C:$C,'CCZ Med OK'!C14) + COUNTIF('Liberdade Med OK'!$C:$C,'CCZ Med OK'!C14) + COUNTIF('Pau da Lima Med OK'!$C:$C,'CCZ Med OK'!C14) + COUNTIF('SCV Med OK'!$C:$C,'CCZ Med OK'!C14) + COUNTIF('Subúrbio Med OK'!$C:$C,'CCZ Med OK'!C14) + COUNTIF('DVIS Med OK'!$C:$C,'CCZ Med OK'!C14) + COUNTIF('CR Med OK'!$C:$C,'CCZ Med OK'!C14) + COUNTIF('DRCA Med OK'!$C:$C,'CCZ Med OK'!C14) + COUNTIF('SAMU Med OK'!$C:$C,'CCZ Med OK'!C14) + COUNTIF('ESPS Med OK'!$C:$C,'CCZ Med OK'!C14) + COUNTIF('LACEM Med OK'!$C:$C,'CCZ Med OK'!C14)</f>
        <v>0</v>
      </c>
    </row>
    <row r="15" spans="1:15" ht="13.5" customHeight="1">
      <c r="A15" s="15" t="s">
        <v>20</v>
      </c>
      <c r="B15" s="61">
        <v>45520</v>
      </c>
      <c r="C15" s="14">
        <v>13908</v>
      </c>
      <c r="D15" s="61">
        <v>45658</v>
      </c>
      <c r="E15" s="61">
        <v>45687</v>
      </c>
      <c r="F15" s="42">
        <f t="shared" ref="F15:F27" si="0">(E15-D15)+1</f>
        <v>30</v>
      </c>
      <c r="G15" s="65">
        <v>57</v>
      </c>
      <c r="H15" s="14">
        <v>1</v>
      </c>
      <c r="I15" s="59">
        <f t="shared" ref="I15:I27" si="1">G15/30*H15*F15</f>
        <v>57</v>
      </c>
      <c r="J15" s="64" t="s">
        <v>946</v>
      </c>
      <c r="K15" s="64">
        <v>66646</v>
      </c>
      <c r="O15" s="16">
        <f>COUNTIF('Sede Med Ok'!$C:$C,'CCZ Med OK'!C15) + COUNTIF('Barra Med OK'!$C:$C,'CCZ Med OK'!C15) + COUNTIF('Boca do Rio Med OK'!$C:$C,'CCZ Med OK'!C15) + COUNTIF('Brotas Med OK'!$C:$C,'CCZ Med OK'!C15) + COUNTIF('Cabula Med OK'!$C:$C,'CCZ Med OK'!C15) + COUNTIF('Cajazeiras Med OK'!$C:$C,'CCZ Med OK'!C15) + COUNTIF('CH Med OK'!$C:$C,'CCZ Med OK'!C15) + COUNTIF('Itapagipe Med OK'!$C:$C,'CCZ Med OK'!C15) + COUNTIF('Itapuã Med OK'!$C:$C,'CCZ Med OK'!C15) + COUNTIF('Liberdade Med OK'!$C:$C,'CCZ Med OK'!C15) + COUNTIF('Pau da Lima Med OK'!$C:$C,'CCZ Med OK'!C15) + COUNTIF('SCV Med OK'!$C:$C,'CCZ Med OK'!C15) + COUNTIF('Subúrbio Med OK'!$C:$C,'CCZ Med OK'!C15) + COUNTIF('DVIS Med OK'!$C:$C,'CCZ Med OK'!C15) + COUNTIF('CR Med OK'!$C:$C,'CCZ Med OK'!C15) + COUNTIF('DRCA Med OK'!$C:$C,'CCZ Med OK'!C15) + COUNTIF('SAMU Med OK'!$C:$C,'CCZ Med OK'!C15) + COUNTIF('ESPS Med OK'!$C:$C,'CCZ Med OK'!C15) + COUNTIF('LACEM Med OK'!$C:$C,'CCZ Med OK'!C15)</f>
        <v>0</v>
      </c>
    </row>
    <row r="16" spans="1:15" ht="13.5" customHeight="1">
      <c r="A16" s="15" t="s">
        <v>18</v>
      </c>
      <c r="B16" s="61">
        <v>45518</v>
      </c>
      <c r="C16" s="14">
        <v>536</v>
      </c>
      <c r="D16" s="61">
        <v>45658</v>
      </c>
      <c r="E16" s="61">
        <v>45687</v>
      </c>
      <c r="F16" s="42">
        <f t="shared" si="0"/>
        <v>30</v>
      </c>
      <c r="G16" s="65">
        <v>235</v>
      </c>
      <c r="H16" s="14">
        <v>1</v>
      </c>
      <c r="I16" s="59">
        <f t="shared" si="1"/>
        <v>235</v>
      </c>
      <c r="J16" s="64" t="s">
        <v>945</v>
      </c>
      <c r="K16" s="64">
        <v>66290</v>
      </c>
      <c r="O16" s="16">
        <f>COUNTIF('Sede Med Ok'!$C:$C,'CCZ Med OK'!C16) + COUNTIF('Barra Med OK'!$C:$C,'CCZ Med OK'!C16) + COUNTIF('Boca do Rio Med OK'!$C:$C,'CCZ Med OK'!C16) + COUNTIF('Brotas Med OK'!$C:$C,'CCZ Med OK'!C16) + COUNTIF('Cabula Med OK'!$C:$C,'CCZ Med OK'!C16) + COUNTIF('Cajazeiras Med OK'!$C:$C,'CCZ Med OK'!C16) + COUNTIF('CH Med OK'!$C:$C,'CCZ Med OK'!C16) + COUNTIF('Itapagipe Med OK'!$C:$C,'CCZ Med OK'!C16) + COUNTIF('Itapuã Med OK'!$C:$C,'CCZ Med OK'!C16) + COUNTIF('Liberdade Med OK'!$C:$C,'CCZ Med OK'!C16) + COUNTIF('Pau da Lima Med OK'!$C:$C,'CCZ Med OK'!C16) + COUNTIF('SCV Med OK'!$C:$C,'CCZ Med OK'!C16) + COUNTIF('Subúrbio Med OK'!$C:$C,'CCZ Med OK'!C16) + COUNTIF('DVIS Med OK'!$C:$C,'CCZ Med OK'!C16) + COUNTIF('CR Med OK'!$C:$C,'CCZ Med OK'!C16) + COUNTIF('DRCA Med OK'!$C:$C,'CCZ Med OK'!C16) + COUNTIF('SAMU Med OK'!$C:$C,'CCZ Med OK'!C16) + COUNTIF('ESPS Med OK'!$C:$C,'CCZ Med OK'!C16) + COUNTIF('LACEM Med OK'!$C:$C,'CCZ Med OK'!C16)</f>
        <v>0</v>
      </c>
    </row>
    <row r="17" spans="1:15" ht="13.5" customHeight="1">
      <c r="A17" s="15" t="s">
        <v>18</v>
      </c>
      <c r="B17" s="61">
        <v>45536</v>
      </c>
      <c r="C17" s="14">
        <v>10744</v>
      </c>
      <c r="D17" s="61">
        <v>45658</v>
      </c>
      <c r="E17" s="61">
        <v>45687</v>
      </c>
      <c r="F17" s="42">
        <f t="shared" si="0"/>
        <v>30</v>
      </c>
      <c r="G17" s="65">
        <v>235</v>
      </c>
      <c r="H17" s="14">
        <v>1</v>
      </c>
      <c r="I17" s="59">
        <f t="shared" si="1"/>
        <v>235</v>
      </c>
      <c r="J17" s="57" t="s">
        <v>944</v>
      </c>
      <c r="K17" s="64"/>
      <c r="O17" s="16">
        <f>COUNTIF('Sede Med Ok'!$C:$C,'CCZ Med OK'!C17) + COUNTIF('Barra Med OK'!$C:$C,'CCZ Med OK'!C17) + COUNTIF('Boca do Rio Med OK'!$C:$C,'CCZ Med OK'!C17) + COUNTIF('Brotas Med OK'!$C:$C,'CCZ Med OK'!C17) + COUNTIF('Cabula Med OK'!$C:$C,'CCZ Med OK'!C17) + COUNTIF('Cajazeiras Med OK'!$C:$C,'CCZ Med OK'!C17) + COUNTIF('CH Med OK'!$C:$C,'CCZ Med OK'!C17) + COUNTIF('Itapagipe Med OK'!$C:$C,'CCZ Med OK'!C17) + COUNTIF('Itapuã Med OK'!$C:$C,'CCZ Med OK'!C17) + COUNTIF('Liberdade Med OK'!$C:$C,'CCZ Med OK'!C17) + COUNTIF('Pau da Lima Med OK'!$C:$C,'CCZ Med OK'!C17) + COUNTIF('SCV Med OK'!$C:$C,'CCZ Med OK'!C17) + COUNTIF('Subúrbio Med OK'!$C:$C,'CCZ Med OK'!C17) + COUNTIF('DVIS Med OK'!$C:$C,'CCZ Med OK'!C17) + COUNTIF('CR Med OK'!$C:$C,'CCZ Med OK'!C17) + COUNTIF('DRCA Med OK'!$C:$C,'CCZ Med OK'!C17) + COUNTIF('SAMU Med OK'!$C:$C,'CCZ Med OK'!C17) + COUNTIF('ESPS Med OK'!$C:$C,'CCZ Med OK'!C17) + COUNTIF('LACEM Med OK'!$C:$C,'CCZ Med OK'!C17)</f>
        <v>0</v>
      </c>
    </row>
    <row r="18" spans="1:15" ht="13.5" customHeight="1">
      <c r="A18" s="15" t="s">
        <v>18</v>
      </c>
      <c r="B18" s="61">
        <v>45579</v>
      </c>
      <c r="C18" s="14">
        <v>15332</v>
      </c>
      <c r="D18" s="61">
        <v>45658</v>
      </c>
      <c r="E18" s="61">
        <v>45687</v>
      </c>
      <c r="F18" s="42">
        <f t="shared" si="0"/>
        <v>30</v>
      </c>
      <c r="G18" s="65">
        <v>235</v>
      </c>
      <c r="H18" s="14">
        <v>1</v>
      </c>
      <c r="I18" s="59">
        <f t="shared" si="1"/>
        <v>235</v>
      </c>
      <c r="J18" s="57" t="s">
        <v>1076</v>
      </c>
      <c r="K18" s="64">
        <v>69902</v>
      </c>
      <c r="O18" s="16">
        <f>COUNTIF('Sede Med Ok'!$C:$C,'CCZ Med OK'!C18) + COUNTIF('Barra Med OK'!$C:$C,'CCZ Med OK'!C18) + COUNTIF('Boca do Rio Med OK'!$C:$C,'CCZ Med OK'!C18) + COUNTIF('Brotas Med OK'!$C:$C,'CCZ Med OK'!C18) + COUNTIF('Cabula Med OK'!$C:$C,'CCZ Med OK'!C18) + COUNTIF('Cajazeiras Med OK'!$C:$C,'CCZ Med OK'!C18) + COUNTIF('CH Med OK'!$C:$C,'CCZ Med OK'!C18) + COUNTIF('Itapagipe Med OK'!$C:$C,'CCZ Med OK'!C18) + COUNTIF('Itapuã Med OK'!$C:$C,'CCZ Med OK'!C18) + COUNTIF('Liberdade Med OK'!$C:$C,'CCZ Med OK'!C18) + COUNTIF('Pau da Lima Med OK'!$C:$C,'CCZ Med OK'!C18) + COUNTIF('SCV Med OK'!$C:$C,'CCZ Med OK'!C18) + COUNTIF('Subúrbio Med OK'!$C:$C,'CCZ Med OK'!C18) + COUNTIF('DVIS Med OK'!$C:$C,'CCZ Med OK'!C18) + COUNTIF('CR Med OK'!$C:$C,'CCZ Med OK'!C18) + COUNTIF('DRCA Med OK'!$C:$C,'CCZ Med OK'!C18) + COUNTIF('SAMU Med OK'!$C:$C,'CCZ Med OK'!C18) + COUNTIF('ESPS Med OK'!$C:$C,'CCZ Med OK'!C18) + COUNTIF('LACEM Med OK'!$C:$C,'CCZ Med OK'!C18)</f>
        <v>0</v>
      </c>
    </row>
    <row r="19" spans="1:15" ht="13.5" customHeight="1">
      <c r="A19" s="15" t="s">
        <v>17</v>
      </c>
      <c r="B19" s="61">
        <v>45536</v>
      </c>
      <c r="C19" s="14">
        <v>359</v>
      </c>
      <c r="D19" s="61">
        <v>45658</v>
      </c>
      <c r="E19" s="61">
        <v>45687</v>
      </c>
      <c r="F19" s="42">
        <f t="shared" si="0"/>
        <v>30</v>
      </c>
      <c r="G19" s="65">
        <v>238</v>
      </c>
      <c r="H19" s="14">
        <v>1</v>
      </c>
      <c r="I19" s="59">
        <f t="shared" si="1"/>
        <v>238</v>
      </c>
      <c r="J19" s="57" t="s">
        <v>943</v>
      </c>
      <c r="K19" s="64"/>
      <c r="O19" s="16">
        <f>COUNTIF('Sede Med Ok'!$C:$C,'CCZ Med OK'!C19) + COUNTIF('Barra Med OK'!$C:$C,'CCZ Med OK'!C19) + COUNTIF('Boca do Rio Med OK'!$C:$C,'CCZ Med OK'!C19) + COUNTIF('Brotas Med OK'!$C:$C,'CCZ Med OK'!C19) + COUNTIF('Cabula Med OK'!$C:$C,'CCZ Med OK'!C19) + COUNTIF('Cajazeiras Med OK'!$C:$C,'CCZ Med OK'!C19) + COUNTIF('CH Med OK'!$C:$C,'CCZ Med OK'!C19) + COUNTIF('Itapagipe Med OK'!$C:$C,'CCZ Med OK'!C19) + COUNTIF('Itapuã Med OK'!$C:$C,'CCZ Med OK'!C19) + COUNTIF('Liberdade Med OK'!$C:$C,'CCZ Med OK'!C19) + COUNTIF('Pau da Lima Med OK'!$C:$C,'CCZ Med OK'!C19) + COUNTIF('SCV Med OK'!$C:$C,'CCZ Med OK'!C19) + COUNTIF('Subúrbio Med OK'!$C:$C,'CCZ Med OK'!C19) + COUNTIF('DVIS Med OK'!$C:$C,'CCZ Med OK'!C19) + COUNTIF('CR Med OK'!$C:$C,'CCZ Med OK'!C19) + COUNTIF('DRCA Med OK'!$C:$C,'CCZ Med OK'!C19) + COUNTIF('SAMU Med OK'!$C:$C,'CCZ Med OK'!C19) + COUNTIF('ESPS Med OK'!$C:$C,'CCZ Med OK'!C19) + COUNTIF('LACEM Med OK'!$C:$C,'CCZ Med OK'!C19)</f>
        <v>0</v>
      </c>
    </row>
    <row r="20" spans="1:15" ht="13.5" customHeight="1">
      <c r="A20" s="15" t="s">
        <v>17</v>
      </c>
      <c r="B20" s="61">
        <v>45536</v>
      </c>
      <c r="C20" s="14">
        <v>11556</v>
      </c>
      <c r="D20" s="61">
        <v>45658</v>
      </c>
      <c r="E20" s="61">
        <v>45687</v>
      </c>
      <c r="F20" s="42">
        <f t="shared" si="0"/>
        <v>30</v>
      </c>
      <c r="G20" s="65">
        <v>238</v>
      </c>
      <c r="H20" s="14">
        <v>1</v>
      </c>
      <c r="I20" s="59">
        <f t="shared" si="1"/>
        <v>238</v>
      </c>
      <c r="J20" s="52" t="s">
        <v>942</v>
      </c>
      <c r="K20" s="64"/>
      <c r="O20" s="16">
        <f>COUNTIF('Sede Med Ok'!$C:$C,'CCZ Med OK'!C20) + COUNTIF('Barra Med OK'!$C:$C,'CCZ Med OK'!C20) + COUNTIF('Boca do Rio Med OK'!$C:$C,'CCZ Med OK'!C20) + COUNTIF('Brotas Med OK'!$C:$C,'CCZ Med OK'!C20) + COUNTIF('Cabula Med OK'!$C:$C,'CCZ Med OK'!C20) + COUNTIF('Cajazeiras Med OK'!$C:$C,'CCZ Med OK'!C20) + COUNTIF('CH Med OK'!$C:$C,'CCZ Med OK'!C20) + COUNTIF('Itapagipe Med OK'!$C:$C,'CCZ Med OK'!C20) + COUNTIF('Itapuã Med OK'!$C:$C,'CCZ Med OK'!C20) + COUNTIF('Liberdade Med OK'!$C:$C,'CCZ Med OK'!C20) + COUNTIF('Pau da Lima Med OK'!$C:$C,'CCZ Med OK'!C20) + COUNTIF('SCV Med OK'!$C:$C,'CCZ Med OK'!C20) + COUNTIF('Subúrbio Med OK'!$C:$C,'CCZ Med OK'!C20) + COUNTIF('DVIS Med OK'!$C:$C,'CCZ Med OK'!C20) + COUNTIF('CR Med OK'!$C:$C,'CCZ Med OK'!C20) + COUNTIF('DRCA Med OK'!$C:$C,'CCZ Med OK'!C20) + COUNTIF('SAMU Med OK'!$C:$C,'CCZ Med OK'!C20) + COUNTIF('ESPS Med OK'!$C:$C,'CCZ Med OK'!C20) + COUNTIF('LACEM Med OK'!$C:$C,'CCZ Med OK'!C20)</f>
        <v>0</v>
      </c>
    </row>
    <row r="21" spans="1:15" ht="13.5" customHeight="1">
      <c r="A21" s="15" t="s">
        <v>17</v>
      </c>
      <c r="B21" s="61">
        <v>45536</v>
      </c>
      <c r="C21" s="14">
        <v>11533</v>
      </c>
      <c r="D21" s="61">
        <v>45658</v>
      </c>
      <c r="E21" s="61">
        <v>45687</v>
      </c>
      <c r="F21" s="42">
        <f t="shared" si="0"/>
        <v>30</v>
      </c>
      <c r="G21" s="65">
        <v>238</v>
      </c>
      <c r="H21" s="14">
        <v>1</v>
      </c>
      <c r="I21" s="59">
        <f t="shared" si="1"/>
        <v>238</v>
      </c>
      <c r="J21" s="52" t="s">
        <v>272</v>
      </c>
      <c r="K21" s="64"/>
      <c r="O21" s="16">
        <f>COUNTIF('Sede Med Ok'!$C:$C,'CCZ Med OK'!C21) + COUNTIF('Barra Med OK'!$C:$C,'CCZ Med OK'!C21) + COUNTIF('Boca do Rio Med OK'!$C:$C,'CCZ Med OK'!C21) + COUNTIF('Brotas Med OK'!$C:$C,'CCZ Med OK'!C21) + COUNTIF('Cabula Med OK'!$C:$C,'CCZ Med OK'!C21) + COUNTIF('Cajazeiras Med OK'!$C:$C,'CCZ Med OK'!C21) + COUNTIF('CH Med OK'!$C:$C,'CCZ Med OK'!C21) + COUNTIF('Itapagipe Med OK'!$C:$C,'CCZ Med OK'!C21) + COUNTIF('Itapuã Med OK'!$C:$C,'CCZ Med OK'!C21) + COUNTIF('Liberdade Med OK'!$C:$C,'CCZ Med OK'!C21) + COUNTIF('Pau da Lima Med OK'!$C:$C,'CCZ Med OK'!C21) + COUNTIF('SCV Med OK'!$C:$C,'CCZ Med OK'!C21) + COUNTIF('Subúrbio Med OK'!$C:$C,'CCZ Med OK'!C21) + COUNTIF('DVIS Med OK'!$C:$C,'CCZ Med OK'!C21) + COUNTIF('CR Med OK'!$C:$C,'CCZ Med OK'!C21) + COUNTIF('DRCA Med OK'!$C:$C,'CCZ Med OK'!C21) + COUNTIF('SAMU Med OK'!$C:$C,'CCZ Med OK'!C21) + COUNTIF('ESPS Med OK'!$C:$C,'CCZ Med OK'!C21) + COUNTIF('LACEM Med OK'!$C:$C,'CCZ Med OK'!C21)</f>
        <v>0</v>
      </c>
    </row>
    <row r="22" spans="1:15" ht="13.5" customHeight="1">
      <c r="A22" s="15" t="s">
        <v>17</v>
      </c>
      <c r="B22" s="61">
        <v>45536</v>
      </c>
      <c r="C22" s="14">
        <v>12702</v>
      </c>
      <c r="D22" s="61">
        <v>45658</v>
      </c>
      <c r="E22" s="61">
        <v>45687</v>
      </c>
      <c r="F22" s="42">
        <f t="shared" si="0"/>
        <v>30</v>
      </c>
      <c r="G22" s="65">
        <v>238</v>
      </c>
      <c r="H22" s="14">
        <v>1</v>
      </c>
      <c r="I22" s="59">
        <f t="shared" si="1"/>
        <v>238</v>
      </c>
      <c r="J22" s="121" t="s">
        <v>941</v>
      </c>
      <c r="K22" s="64"/>
      <c r="O22" s="16">
        <f>COUNTIF('Sede Med Ok'!$C:$C,'CCZ Med OK'!C22) + COUNTIF('Barra Med OK'!$C:$C,'CCZ Med OK'!C22) + COUNTIF('Boca do Rio Med OK'!$C:$C,'CCZ Med OK'!C22) + COUNTIF('Brotas Med OK'!$C:$C,'CCZ Med OK'!C22) + COUNTIF('Cabula Med OK'!$C:$C,'CCZ Med OK'!C22) + COUNTIF('Cajazeiras Med OK'!$C:$C,'CCZ Med OK'!C22) + COUNTIF('CH Med OK'!$C:$C,'CCZ Med OK'!C22) + COUNTIF('Itapagipe Med OK'!$C:$C,'CCZ Med OK'!C22) + COUNTIF('Itapuã Med OK'!$C:$C,'CCZ Med OK'!C22) + COUNTIF('Liberdade Med OK'!$C:$C,'CCZ Med OK'!C22) + COUNTIF('Pau da Lima Med OK'!$C:$C,'CCZ Med OK'!C22) + COUNTIF('SCV Med OK'!$C:$C,'CCZ Med OK'!C22) + COUNTIF('Subúrbio Med OK'!$C:$C,'CCZ Med OK'!C22) + COUNTIF('DVIS Med OK'!$C:$C,'CCZ Med OK'!C22) + COUNTIF('CR Med OK'!$C:$C,'CCZ Med OK'!C22) + COUNTIF('DRCA Med OK'!$C:$C,'CCZ Med OK'!C22) + COUNTIF('SAMU Med OK'!$C:$C,'CCZ Med OK'!C22) + COUNTIF('ESPS Med OK'!$C:$C,'CCZ Med OK'!C22) + COUNTIF('LACEM Med OK'!$C:$C,'CCZ Med OK'!C22)</f>
        <v>0</v>
      </c>
    </row>
    <row r="23" spans="1:15" ht="13.5" customHeight="1">
      <c r="A23" s="15" t="s">
        <v>17</v>
      </c>
      <c r="B23" s="61">
        <v>45536</v>
      </c>
      <c r="C23" s="14">
        <v>14126</v>
      </c>
      <c r="D23" s="61">
        <v>45658</v>
      </c>
      <c r="E23" s="61">
        <v>45687</v>
      </c>
      <c r="F23" s="42">
        <f t="shared" si="0"/>
        <v>30</v>
      </c>
      <c r="G23" s="65">
        <v>238</v>
      </c>
      <c r="H23" s="14">
        <v>1</v>
      </c>
      <c r="I23" s="59">
        <f t="shared" si="1"/>
        <v>238</v>
      </c>
      <c r="J23" s="121" t="s">
        <v>940</v>
      </c>
      <c r="K23" s="64"/>
      <c r="O23" s="16">
        <f>COUNTIF('Sede Med Ok'!$C:$C,'CCZ Med OK'!C23) + COUNTIF('Barra Med OK'!$C:$C,'CCZ Med OK'!C23) + COUNTIF('Boca do Rio Med OK'!$C:$C,'CCZ Med OK'!C23) + COUNTIF('Brotas Med OK'!$C:$C,'CCZ Med OK'!C23) + COUNTIF('Cabula Med OK'!$C:$C,'CCZ Med OK'!C23) + COUNTIF('Cajazeiras Med OK'!$C:$C,'CCZ Med OK'!C23) + COUNTIF('CH Med OK'!$C:$C,'CCZ Med OK'!C23) + COUNTIF('Itapagipe Med OK'!$C:$C,'CCZ Med OK'!C23) + COUNTIF('Itapuã Med OK'!$C:$C,'CCZ Med OK'!C23) + COUNTIF('Liberdade Med OK'!$C:$C,'CCZ Med OK'!C23) + COUNTIF('Pau da Lima Med OK'!$C:$C,'CCZ Med OK'!C23) + COUNTIF('SCV Med OK'!$C:$C,'CCZ Med OK'!C23) + COUNTIF('Subúrbio Med OK'!$C:$C,'CCZ Med OK'!C23) + COUNTIF('DVIS Med OK'!$C:$C,'CCZ Med OK'!C23) + COUNTIF('CR Med OK'!$C:$C,'CCZ Med OK'!C23) + COUNTIF('DRCA Med OK'!$C:$C,'CCZ Med OK'!C23) + COUNTIF('SAMU Med OK'!$C:$C,'CCZ Med OK'!C23) + COUNTIF('ESPS Med OK'!$C:$C,'CCZ Med OK'!C23) + COUNTIF('LACEM Med OK'!$C:$C,'CCZ Med OK'!C23)</f>
        <v>0</v>
      </c>
    </row>
    <row r="24" spans="1:15" ht="13.5" customHeight="1">
      <c r="A24" s="15" t="s">
        <v>17</v>
      </c>
      <c r="B24" s="61">
        <v>45536</v>
      </c>
      <c r="C24" s="14">
        <v>12705</v>
      </c>
      <c r="D24" s="61">
        <v>45658</v>
      </c>
      <c r="E24" s="61">
        <v>45687</v>
      </c>
      <c r="F24" s="42">
        <f t="shared" si="0"/>
        <v>30</v>
      </c>
      <c r="G24" s="65">
        <v>238</v>
      </c>
      <c r="H24" s="14">
        <v>1</v>
      </c>
      <c r="I24" s="59">
        <f t="shared" si="1"/>
        <v>238</v>
      </c>
      <c r="J24" s="121" t="s">
        <v>939</v>
      </c>
      <c r="K24" s="64"/>
      <c r="O24" s="16">
        <f>COUNTIF('Sede Med Ok'!$C:$C,'CCZ Med OK'!C24) + COUNTIF('Barra Med OK'!$C:$C,'CCZ Med OK'!C24) + COUNTIF('Boca do Rio Med OK'!$C:$C,'CCZ Med OK'!C24) + COUNTIF('Brotas Med OK'!$C:$C,'CCZ Med OK'!C24) + COUNTIF('Cabula Med OK'!$C:$C,'CCZ Med OK'!C24) + COUNTIF('Cajazeiras Med OK'!$C:$C,'CCZ Med OK'!C24) + COUNTIF('CH Med OK'!$C:$C,'CCZ Med OK'!C24) + COUNTIF('Itapagipe Med OK'!$C:$C,'CCZ Med OK'!C24) + COUNTIF('Itapuã Med OK'!$C:$C,'CCZ Med OK'!C24) + COUNTIF('Liberdade Med OK'!$C:$C,'CCZ Med OK'!C24) + COUNTIF('Pau da Lima Med OK'!$C:$C,'CCZ Med OK'!C24) + COUNTIF('SCV Med OK'!$C:$C,'CCZ Med OK'!C24) + COUNTIF('Subúrbio Med OK'!$C:$C,'CCZ Med OK'!C24) + COUNTIF('DVIS Med OK'!$C:$C,'CCZ Med OK'!C24) + COUNTIF('CR Med OK'!$C:$C,'CCZ Med OK'!C24) + COUNTIF('DRCA Med OK'!$C:$C,'CCZ Med OK'!C24) + COUNTIF('SAMU Med OK'!$C:$C,'CCZ Med OK'!C24) + COUNTIF('ESPS Med OK'!$C:$C,'CCZ Med OK'!C24) + COUNTIF('LACEM Med OK'!$C:$C,'CCZ Med OK'!C24)</f>
        <v>0</v>
      </c>
    </row>
    <row r="25" spans="1:15" ht="13.5" customHeight="1">
      <c r="A25" s="15" t="s">
        <v>15</v>
      </c>
      <c r="B25" s="61">
        <v>45579</v>
      </c>
      <c r="C25" s="14">
        <v>16077</v>
      </c>
      <c r="D25" s="61">
        <v>45658</v>
      </c>
      <c r="E25" s="61">
        <v>45687</v>
      </c>
      <c r="F25" s="42">
        <f t="shared" si="0"/>
        <v>30</v>
      </c>
      <c r="G25" s="65">
        <v>260</v>
      </c>
      <c r="H25" s="14">
        <v>1</v>
      </c>
      <c r="I25" s="59">
        <f t="shared" si="1"/>
        <v>260</v>
      </c>
      <c r="J25" s="50" t="s">
        <v>1074</v>
      </c>
      <c r="K25" s="64">
        <v>69902</v>
      </c>
      <c r="O25" s="16">
        <f>COUNTIF('Sede Med Ok'!$C:$C,'CCZ Med OK'!C25) + COUNTIF('Barra Med OK'!$C:$C,'CCZ Med OK'!C25) + COUNTIF('Boca do Rio Med OK'!$C:$C,'CCZ Med OK'!C25) + COUNTIF('Brotas Med OK'!$C:$C,'CCZ Med OK'!C25) + COUNTIF('Cabula Med OK'!$C:$C,'CCZ Med OK'!C25) + COUNTIF('Cajazeiras Med OK'!$C:$C,'CCZ Med OK'!C25) + COUNTIF('CH Med OK'!$C:$C,'CCZ Med OK'!C25) + COUNTIF('Itapagipe Med OK'!$C:$C,'CCZ Med OK'!C25) + COUNTIF('Itapuã Med OK'!$C:$C,'CCZ Med OK'!C25) + COUNTIF('Liberdade Med OK'!$C:$C,'CCZ Med OK'!C25) + COUNTIF('Pau da Lima Med OK'!$C:$C,'CCZ Med OK'!C25) + COUNTIF('SCV Med OK'!$C:$C,'CCZ Med OK'!C25) + COUNTIF('Subúrbio Med OK'!$C:$C,'CCZ Med OK'!C25) + COUNTIF('DVIS Med OK'!$C:$C,'CCZ Med OK'!C25) + COUNTIF('CR Med OK'!$C:$C,'CCZ Med OK'!C25) + COUNTIF('DRCA Med OK'!$C:$C,'CCZ Med OK'!C25) + COUNTIF('SAMU Med OK'!$C:$C,'CCZ Med OK'!C25) + COUNTIF('ESPS Med OK'!$C:$C,'CCZ Med OK'!C25) + COUNTIF('LACEM Med OK'!$C:$C,'CCZ Med OK'!C25)</f>
        <v>0</v>
      </c>
    </row>
    <row r="26" spans="1:15" ht="13.5" customHeight="1">
      <c r="A26" s="15" t="s">
        <v>15</v>
      </c>
      <c r="B26" s="61">
        <v>45579</v>
      </c>
      <c r="C26" s="14">
        <v>16078</v>
      </c>
      <c r="D26" s="61">
        <v>45658</v>
      </c>
      <c r="E26" s="61">
        <v>45687</v>
      </c>
      <c r="F26" s="42">
        <f t="shared" si="0"/>
        <v>30</v>
      </c>
      <c r="G26" s="65">
        <v>260</v>
      </c>
      <c r="H26" s="14">
        <v>1</v>
      </c>
      <c r="I26" s="59">
        <f t="shared" si="1"/>
        <v>260</v>
      </c>
      <c r="J26" s="50" t="s">
        <v>1075</v>
      </c>
      <c r="K26" s="64">
        <v>69902</v>
      </c>
      <c r="O26" s="16">
        <f>COUNTIF('Sede Med Ok'!$C:$C,'CCZ Med OK'!C26) + COUNTIF('Barra Med OK'!$C:$C,'CCZ Med OK'!C26) + COUNTIF('Boca do Rio Med OK'!$C:$C,'CCZ Med OK'!C26) + COUNTIF('Brotas Med OK'!$C:$C,'CCZ Med OK'!C26) + COUNTIF('Cabula Med OK'!$C:$C,'CCZ Med OK'!C26) + COUNTIF('Cajazeiras Med OK'!$C:$C,'CCZ Med OK'!C26) + COUNTIF('CH Med OK'!$C:$C,'CCZ Med OK'!C26) + COUNTIF('Itapagipe Med OK'!$C:$C,'CCZ Med OK'!C26) + COUNTIF('Itapuã Med OK'!$C:$C,'CCZ Med OK'!C26) + COUNTIF('Liberdade Med OK'!$C:$C,'CCZ Med OK'!C26) + COUNTIF('Pau da Lima Med OK'!$C:$C,'CCZ Med OK'!C26) + COUNTIF('SCV Med OK'!$C:$C,'CCZ Med OK'!C26) + COUNTIF('Subúrbio Med OK'!$C:$C,'CCZ Med OK'!C26) + COUNTIF('DVIS Med OK'!$C:$C,'CCZ Med OK'!C26) + COUNTIF('CR Med OK'!$C:$C,'CCZ Med OK'!C26) + COUNTIF('DRCA Med OK'!$C:$C,'CCZ Med OK'!C26) + COUNTIF('SAMU Med OK'!$C:$C,'CCZ Med OK'!C26) + COUNTIF('ESPS Med OK'!$C:$C,'CCZ Med OK'!C26) + COUNTIF('LACEM Med OK'!$C:$C,'CCZ Med OK'!C26)</f>
        <v>0</v>
      </c>
    </row>
    <row r="27" spans="1:15" ht="13.5" customHeight="1">
      <c r="A27" s="15" t="s">
        <v>14</v>
      </c>
      <c r="B27" s="61">
        <v>45536</v>
      </c>
      <c r="C27" s="14">
        <v>357</v>
      </c>
      <c r="D27" s="61">
        <v>45658</v>
      </c>
      <c r="E27" s="61">
        <v>45687</v>
      </c>
      <c r="F27" s="42">
        <f t="shared" si="0"/>
        <v>30</v>
      </c>
      <c r="G27" s="65">
        <v>347</v>
      </c>
      <c r="H27" s="14">
        <v>1</v>
      </c>
      <c r="I27" s="59">
        <f t="shared" si="1"/>
        <v>347</v>
      </c>
      <c r="J27" s="50" t="s">
        <v>324</v>
      </c>
      <c r="K27" s="64"/>
      <c r="O27" s="16">
        <f>COUNTIF('Sede Med Ok'!$C:$C,'CCZ Med OK'!C27) + COUNTIF('Barra Med OK'!$C:$C,'CCZ Med OK'!C27) + COUNTIF('Boca do Rio Med OK'!$C:$C,'CCZ Med OK'!C27) + COUNTIF('Brotas Med OK'!$C:$C,'CCZ Med OK'!C27) + COUNTIF('Cabula Med OK'!$C:$C,'CCZ Med OK'!C27) + COUNTIF('Cajazeiras Med OK'!$C:$C,'CCZ Med OK'!C27) + COUNTIF('CH Med OK'!$C:$C,'CCZ Med OK'!C27) + COUNTIF('Itapagipe Med OK'!$C:$C,'CCZ Med OK'!C27) + COUNTIF('Itapuã Med OK'!$C:$C,'CCZ Med OK'!C27) + COUNTIF('Liberdade Med OK'!$C:$C,'CCZ Med OK'!C27) + COUNTIF('Pau da Lima Med OK'!$C:$C,'CCZ Med OK'!C27) + COUNTIF('SCV Med OK'!$C:$C,'CCZ Med OK'!C27) + COUNTIF('Subúrbio Med OK'!$C:$C,'CCZ Med OK'!C27) + COUNTIF('DVIS Med OK'!$C:$C,'CCZ Med OK'!C27) + COUNTIF('CR Med OK'!$C:$C,'CCZ Med OK'!C27) + COUNTIF('DRCA Med OK'!$C:$C,'CCZ Med OK'!C27) + COUNTIF('SAMU Med OK'!$C:$C,'CCZ Med OK'!C27) + COUNTIF('ESPS Med OK'!$C:$C,'CCZ Med OK'!C27) + COUNTIF('LACEM Med OK'!$C:$C,'CCZ Med OK'!C27)</f>
        <v>0</v>
      </c>
    </row>
    <row r="28" spans="1:15" ht="13.5" customHeight="1">
      <c r="A28" s="15"/>
      <c r="B28" s="61"/>
      <c r="C28" s="69"/>
      <c r="D28" s="61"/>
      <c r="E28" s="61"/>
      <c r="F28" s="42"/>
      <c r="G28" s="65"/>
      <c r="H28" s="14"/>
      <c r="I28" s="59">
        <f t="shared" ref="I28" si="2">G28/30*H28*F28</f>
        <v>0</v>
      </c>
      <c r="J28" s="39"/>
      <c r="K28" s="64"/>
      <c r="O28" s="16">
        <f>COUNTIF('Sede Med Ok'!$C:$C,'CCZ Med OK'!C28) + COUNTIF('Barra Med OK'!$C:$C,'CCZ Med OK'!C28) + COUNTIF('Boca do Rio Med OK'!$C:$C,'CCZ Med OK'!C28) + COUNTIF('Brotas Med OK'!$C:$C,'CCZ Med OK'!C28) + COUNTIF('Cabula Med OK'!$C:$C,'CCZ Med OK'!C28) + COUNTIF('Cajazeiras Med OK'!$C:$C,'CCZ Med OK'!C28) + COUNTIF('CH Med OK'!$C:$C,'CCZ Med OK'!C28) + COUNTIF('Itapagipe Med OK'!$C:$C,'CCZ Med OK'!C28) + COUNTIF('Itapuã Med OK'!$C:$C,'CCZ Med OK'!C28) + COUNTIF('Liberdade Med OK'!$C:$C,'CCZ Med OK'!C28) + COUNTIF('Pau da Lima Med OK'!$C:$C,'CCZ Med OK'!C28) + COUNTIF('SCV Med OK'!$C:$C,'CCZ Med OK'!C28) + COUNTIF('Subúrbio Med OK'!$C:$C,'CCZ Med OK'!C28) + COUNTIF('DVIS Med OK'!$C:$C,'CCZ Med OK'!C28) + COUNTIF('CR Med OK'!$C:$C,'CCZ Med OK'!C28) + COUNTIF('DRCA Med OK'!$C:$C,'CCZ Med OK'!C28) + COUNTIF('SAMU Med OK'!$C:$C,'CCZ Med OK'!C28) + COUNTIF('ESPS Med OK'!$C:$C,'CCZ Med OK'!C28) + COUNTIF('LACEM Med OK'!$C:$C,'CCZ Med OK'!C28)</f>
        <v>0</v>
      </c>
    </row>
    <row r="29" spans="1:15" ht="13.5" customHeight="1">
      <c r="A29" s="38" t="s">
        <v>938</v>
      </c>
      <c r="B29" s="10"/>
      <c r="C29" s="10"/>
      <c r="D29" s="36"/>
      <c r="E29" s="36"/>
      <c r="F29" s="37"/>
      <c r="G29" s="36"/>
      <c r="H29" s="11">
        <f>SUM(H15:H28)</f>
        <v>13</v>
      </c>
      <c r="I29" s="148">
        <f>SUM(I15:I28)</f>
        <v>3057</v>
      </c>
      <c r="J29" s="35"/>
      <c r="K29" s="35"/>
      <c r="O29" s="16">
        <f>COUNTIF('Sede Med Ok'!$C:$C,'CCZ Med OK'!C29) + COUNTIF('Barra Med OK'!$C:$C,'CCZ Med OK'!C29) + COUNTIF('Boca do Rio Med OK'!$C:$C,'CCZ Med OK'!C29) + COUNTIF('Brotas Med OK'!$C:$C,'CCZ Med OK'!C29) + COUNTIF('Cabula Med OK'!$C:$C,'CCZ Med OK'!C29) + COUNTIF('Cajazeiras Med OK'!$C:$C,'CCZ Med OK'!C29) + COUNTIF('CH Med OK'!$C:$C,'CCZ Med OK'!C29) + COUNTIF('Itapagipe Med OK'!$C:$C,'CCZ Med OK'!C29) + COUNTIF('Itapuã Med OK'!$C:$C,'CCZ Med OK'!C29) + COUNTIF('Liberdade Med OK'!$C:$C,'CCZ Med OK'!C29) + COUNTIF('Pau da Lima Med OK'!$C:$C,'CCZ Med OK'!C29) + COUNTIF('SCV Med OK'!$C:$C,'CCZ Med OK'!C29) + COUNTIF('Subúrbio Med OK'!$C:$C,'CCZ Med OK'!C29) + COUNTIF('DVIS Med OK'!$C:$C,'CCZ Med OK'!C29) + COUNTIF('CR Med OK'!$C:$C,'CCZ Med OK'!C29) + COUNTIF('DRCA Med OK'!$C:$C,'CCZ Med OK'!C29) + COUNTIF('SAMU Med OK'!$C:$C,'CCZ Med OK'!C29) + COUNTIF('ESPS Med OK'!$C:$C,'CCZ Med OK'!C29) + COUNTIF('LACEM Med OK'!$C:$C,'CCZ Med OK'!C29)</f>
        <v>0</v>
      </c>
    </row>
    <row r="30" spans="1:15" ht="13.5" customHeight="1">
      <c r="D30" s="20"/>
      <c r="E30" s="20"/>
      <c r="F30" s="19"/>
      <c r="G30" s="7"/>
      <c r="I30" s="7"/>
      <c r="J30" s="26"/>
      <c r="O30" s="16">
        <f>COUNTIF('Sede Med Ok'!$C:$C,'CCZ Med OK'!C30) + COUNTIF('Barra Med OK'!$C:$C,'CCZ Med OK'!C30) + COUNTIF('Boca do Rio Med OK'!$C:$C,'CCZ Med OK'!C30) + COUNTIF('Brotas Med OK'!$C:$C,'CCZ Med OK'!C30) + COUNTIF('Cabula Med OK'!$C:$C,'CCZ Med OK'!C30) + COUNTIF('Cajazeiras Med OK'!$C:$C,'CCZ Med OK'!C30) + COUNTIF('CH Med OK'!$C:$C,'CCZ Med OK'!C30) + COUNTIF('Itapagipe Med OK'!$C:$C,'CCZ Med OK'!C30) + COUNTIF('Itapuã Med OK'!$C:$C,'CCZ Med OK'!C30) + COUNTIF('Liberdade Med OK'!$C:$C,'CCZ Med OK'!C30) + COUNTIF('Pau da Lima Med OK'!$C:$C,'CCZ Med OK'!C30) + COUNTIF('SCV Med OK'!$C:$C,'CCZ Med OK'!C30) + COUNTIF('Subúrbio Med OK'!$C:$C,'CCZ Med OK'!C30) + COUNTIF('DVIS Med OK'!$C:$C,'CCZ Med OK'!C30) + COUNTIF('CR Med OK'!$C:$C,'CCZ Med OK'!C30) + COUNTIF('DRCA Med OK'!$C:$C,'CCZ Med OK'!C30) + COUNTIF('SAMU Med OK'!$C:$C,'CCZ Med OK'!C30) + COUNTIF('ESPS Med OK'!$C:$C,'CCZ Med OK'!C30) + COUNTIF('LACEM Med OK'!$C:$C,'CCZ Med OK'!C30)</f>
        <v>0</v>
      </c>
    </row>
    <row r="31" spans="1:15" ht="13.5" customHeight="1">
      <c r="D31" s="20"/>
      <c r="E31" s="20"/>
      <c r="F31" s="19"/>
      <c r="G31" s="7"/>
      <c r="H31" s="28">
        <f>H29</f>
        <v>13</v>
      </c>
      <c r="I31" s="9">
        <f>I29</f>
        <v>3057</v>
      </c>
      <c r="J31" s="3"/>
      <c r="O31" s="16">
        <f>COUNTIF('Sede Med Ok'!$C:$C,'CCZ Med OK'!C31) + COUNTIF('Barra Med OK'!$C:$C,'CCZ Med OK'!C31) + COUNTIF('Boca do Rio Med OK'!$C:$C,'CCZ Med OK'!C31) + COUNTIF('Brotas Med OK'!$C:$C,'CCZ Med OK'!C31) + COUNTIF('Cabula Med OK'!$C:$C,'CCZ Med OK'!C31) + COUNTIF('Cajazeiras Med OK'!$C:$C,'CCZ Med OK'!C31) + COUNTIF('CH Med OK'!$C:$C,'CCZ Med OK'!C31) + COUNTIF('Itapagipe Med OK'!$C:$C,'CCZ Med OK'!C31) + COUNTIF('Itapuã Med OK'!$C:$C,'CCZ Med OK'!C31) + COUNTIF('Liberdade Med OK'!$C:$C,'CCZ Med OK'!C31) + COUNTIF('Pau da Lima Med OK'!$C:$C,'CCZ Med OK'!C31) + COUNTIF('SCV Med OK'!$C:$C,'CCZ Med OK'!C31) + COUNTIF('Subúrbio Med OK'!$C:$C,'CCZ Med OK'!C31) + COUNTIF('DVIS Med OK'!$C:$C,'CCZ Med OK'!C31) + COUNTIF('CR Med OK'!$C:$C,'CCZ Med OK'!C31) + COUNTIF('DRCA Med OK'!$C:$C,'CCZ Med OK'!C31) + COUNTIF('SAMU Med OK'!$C:$C,'CCZ Med OK'!C31) + COUNTIF('ESPS Med OK'!$C:$C,'CCZ Med OK'!C31) + COUNTIF('LACEM Med OK'!$C:$C,'CCZ Med OK'!C31)</f>
        <v>0</v>
      </c>
    </row>
    <row r="32" spans="1:15" ht="13.5" customHeight="1">
      <c r="D32" s="20"/>
      <c r="E32" s="20"/>
      <c r="F32" s="19"/>
      <c r="G32" s="7"/>
      <c r="I32" s="7"/>
      <c r="J32" s="3"/>
      <c r="O32" s="16">
        <f>COUNTIF('Sede Med Ok'!$C:$C,'CCZ Med OK'!C32) + COUNTIF('Barra Med OK'!$C:$C,'CCZ Med OK'!C32) + COUNTIF('Boca do Rio Med OK'!$C:$C,'CCZ Med OK'!C32) + COUNTIF('Brotas Med OK'!$C:$C,'CCZ Med OK'!C32) + COUNTIF('Cabula Med OK'!$C:$C,'CCZ Med OK'!C32) + COUNTIF('Cajazeiras Med OK'!$C:$C,'CCZ Med OK'!C32) + COUNTIF('CH Med OK'!$C:$C,'CCZ Med OK'!C32) + COUNTIF('Itapagipe Med OK'!$C:$C,'CCZ Med OK'!C32) + COUNTIF('Itapuã Med OK'!$C:$C,'CCZ Med OK'!C32) + COUNTIF('Liberdade Med OK'!$C:$C,'CCZ Med OK'!C32) + COUNTIF('Pau da Lima Med OK'!$C:$C,'CCZ Med OK'!C32) + COUNTIF('SCV Med OK'!$C:$C,'CCZ Med OK'!C32) + COUNTIF('Subúrbio Med OK'!$C:$C,'CCZ Med OK'!C32) + COUNTIF('DVIS Med OK'!$C:$C,'CCZ Med OK'!C32) + COUNTIF('CR Med OK'!$C:$C,'CCZ Med OK'!C32) + COUNTIF('DRCA Med OK'!$C:$C,'CCZ Med OK'!C32) + COUNTIF('SAMU Med OK'!$C:$C,'CCZ Med OK'!C32) + COUNTIF('ESPS Med OK'!$C:$C,'CCZ Med OK'!C32) + COUNTIF('LACEM Med OK'!$C:$C,'CCZ Med OK'!C32)</f>
        <v>0</v>
      </c>
    </row>
    <row r="33" spans="1:15" ht="13.5" customHeight="1">
      <c r="D33" s="20"/>
      <c r="E33" s="20"/>
      <c r="F33" s="19"/>
      <c r="G33" s="7"/>
      <c r="I33" s="7"/>
      <c r="J33" s="3"/>
      <c r="O33" s="16">
        <f>COUNTIF('Sede Med Ok'!$C:$C,'CCZ Med OK'!C33) + COUNTIF('Barra Med OK'!$C:$C,'CCZ Med OK'!C33) + COUNTIF('Boca do Rio Med OK'!$C:$C,'CCZ Med OK'!C33) + COUNTIF('Brotas Med OK'!$C:$C,'CCZ Med OK'!C33) + COUNTIF('Cabula Med OK'!$C:$C,'CCZ Med OK'!C33) + COUNTIF('Cajazeiras Med OK'!$C:$C,'CCZ Med OK'!C33) + COUNTIF('CH Med OK'!$C:$C,'CCZ Med OK'!C33) + COUNTIF('Itapagipe Med OK'!$C:$C,'CCZ Med OK'!C33) + COUNTIF('Itapuã Med OK'!$C:$C,'CCZ Med OK'!C33) + COUNTIF('Liberdade Med OK'!$C:$C,'CCZ Med OK'!C33) + COUNTIF('Pau da Lima Med OK'!$C:$C,'CCZ Med OK'!C33) + COUNTIF('SCV Med OK'!$C:$C,'CCZ Med OK'!C33) + COUNTIF('Subúrbio Med OK'!$C:$C,'CCZ Med OK'!C33) + COUNTIF('DVIS Med OK'!$C:$C,'CCZ Med OK'!C33) + COUNTIF('CR Med OK'!$C:$C,'CCZ Med OK'!C33) + COUNTIF('DRCA Med OK'!$C:$C,'CCZ Med OK'!C33) + COUNTIF('SAMU Med OK'!$C:$C,'CCZ Med OK'!C33) + COUNTIF('ESPS Med OK'!$C:$C,'CCZ Med OK'!C33) + COUNTIF('LACEM Med OK'!$C:$C,'CCZ Med OK'!C33)</f>
        <v>0</v>
      </c>
    </row>
    <row r="34" spans="1:15" s="26" customFormat="1" ht="13.5" customHeight="1">
      <c r="A34" s="536" t="s">
        <v>33</v>
      </c>
      <c r="B34" s="536"/>
      <c r="C34" s="536"/>
      <c r="D34" s="536"/>
      <c r="E34" s="536"/>
      <c r="F34" s="536"/>
      <c r="G34" s="536"/>
      <c r="H34" s="536"/>
      <c r="I34" s="536"/>
      <c r="J34" s="25"/>
      <c r="K34" s="25"/>
      <c r="O34" s="16">
        <f>COUNTIF('Sede Med Ok'!$C:$C,'CCZ Med OK'!C34) + COUNTIF('Barra Med OK'!$C:$C,'CCZ Med OK'!C34) + COUNTIF('Boca do Rio Med OK'!$C:$C,'CCZ Med OK'!C34) + COUNTIF('Brotas Med OK'!$C:$C,'CCZ Med OK'!C34) + COUNTIF('Cabula Med OK'!$C:$C,'CCZ Med OK'!C34) + COUNTIF('Cajazeiras Med OK'!$C:$C,'CCZ Med OK'!C34) + COUNTIF('CH Med OK'!$C:$C,'CCZ Med OK'!C34) + COUNTIF('Itapagipe Med OK'!$C:$C,'CCZ Med OK'!C34) + COUNTIF('Itapuã Med OK'!$C:$C,'CCZ Med OK'!C34) + COUNTIF('Liberdade Med OK'!$C:$C,'CCZ Med OK'!C34) + COUNTIF('Pau da Lima Med OK'!$C:$C,'CCZ Med OK'!C34) + COUNTIF('SCV Med OK'!$C:$C,'CCZ Med OK'!C34) + COUNTIF('Subúrbio Med OK'!$C:$C,'CCZ Med OK'!C34) + COUNTIF('DVIS Med OK'!$C:$C,'CCZ Med OK'!C34) + COUNTIF('CR Med OK'!$C:$C,'CCZ Med OK'!C34) + COUNTIF('DRCA Med OK'!$C:$C,'CCZ Med OK'!C34) + COUNTIF('SAMU Med OK'!$C:$C,'CCZ Med OK'!C34) + COUNTIF('ESPS Med OK'!$C:$C,'CCZ Med OK'!C34) + COUNTIF('LACEM Med OK'!$C:$C,'CCZ Med OK'!C34)</f>
        <v>0</v>
      </c>
    </row>
    <row r="35" spans="1:15" ht="13.5" customHeight="1">
      <c r="O35" s="16">
        <f>COUNTIF('Sede Med Ok'!$C:$C,'CCZ Med OK'!C35) + COUNTIF('Barra Med OK'!$C:$C,'CCZ Med OK'!C35) + COUNTIF('Boca do Rio Med OK'!$C:$C,'CCZ Med OK'!C35) + COUNTIF('Brotas Med OK'!$C:$C,'CCZ Med OK'!C35) + COUNTIF('Cabula Med OK'!$C:$C,'CCZ Med OK'!C35) + COUNTIF('Cajazeiras Med OK'!$C:$C,'CCZ Med OK'!C35) + COUNTIF('CH Med OK'!$C:$C,'CCZ Med OK'!C35) + COUNTIF('Itapagipe Med OK'!$C:$C,'CCZ Med OK'!C35) + COUNTIF('Itapuã Med OK'!$C:$C,'CCZ Med OK'!C35) + COUNTIF('Liberdade Med OK'!$C:$C,'CCZ Med OK'!C35) + COUNTIF('Pau da Lima Med OK'!$C:$C,'CCZ Med OK'!C35) + COUNTIF('SCV Med OK'!$C:$C,'CCZ Med OK'!C35) + COUNTIF('Subúrbio Med OK'!$C:$C,'CCZ Med OK'!C35) + COUNTIF('DVIS Med OK'!$C:$C,'CCZ Med OK'!C35) + COUNTIF('CR Med OK'!$C:$C,'CCZ Med OK'!C35) + COUNTIF('DRCA Med OK'!$C:$C,'CCZ Med OK'!C35) + COUNTIF('SAMU Med OK'!$C:$C,'CCZ Med OK'!C35) + COUNTIF('ESPS Med OK'!$C:$C,'CCZ Med OK'!C35) + COUNTIF('LACEM Med OK'!$C:$C,'CCZ Med OK'!C35)</f>
        <v>0</v>
      </c>
    </row>
    <row r="36" spans="1:15" ht="13.5" customHeight="1">
      <c r="A36" s="18" t="s">
        <v>32</v>
      </c>
      <c r="B36" s="1"/>
      <c r="F36" s="22"/>
      <c r="G36" s="7"/>
      <c r="I36" s="23"/>
      <c r="J36" s="23"/>
      <c r="O36" s="16">
        <f>COUNTIF('Sede Med Ok'!$C:$C,'CCZ Med OK'!C36) + COUNTIF('Barra Med OK'!$C:$C,'CCZ Med OK'!C36) + COUNTIF('Boca do Rio Med OK'!$C:$C,'CCZ Med OK'!C36) + COUNTIF('Brotas Med OK'!$C:$C,'CCZ Med OK'!C36) + COUNTIF('Cabula Med OK'!$C:$C,'CCZ Med OK'!C36) + COUNTIF('Cajazeiras Med OK'!$C:$C,'CCZ Med OK'!C36) + COUNTIF('CH Med OK'!$C:$C,'CCZ Med OK'!C36) + COUNTIF('Itapagipe Med OK'!$C:$C,'CCZ Med OK'!C36) + COUNTIF('Itapuã Med OK'!$C:$C,'CCZ Med OK'!C36) + COUNTIF('Liberdade Med OK'!$C:$C,'CCZ Med OK'!C36) + COUNTIF('Pau da Lima Med OK'!$C:$C,'CCZ Med OK'!C36) + COUNTIF('SCV Med OK'!$C:$C,'CCZ Med OK'!C36) + COUNTIF('Subúrbio Med OK'!$C:$C,'CCZ Med OK'!C36) + COUNTIF('DVIS Med OK'!$C:$C,'CCZ Med OK'!C36) + COUNTIF('CR Med OK'!$C:$C,'CCZ Med OK'!C36) + COUNTIF('DRCA Med OK'!$C:$C,'CCZ Med OK'!C36) + COUNTIF('SAMU Med OK'!$C:$C,'CCZ Med OK'!C36) + COUNTIF('ESPS Med OK'!$C:$C,'CCZ Med OK'!C36) + COUNTIF('LACEM Med OK'!$C:$C,'CCZ Med OK'!C36)</f>
        <v>0</v>
      </c>
    </row>
    <row r="37" spans="1:15" ht="60" customHeight="1">
      <c r="A37" s="532"/>
      <c r="B37" s="518"/>
      <c r="C37" s="518"/>
      <c r="D37" s="518"/>
      <c r="E37" s="532"/>
      <c r="F37" s="518"/>
      <c r="G37" s="518"/>
      <c r="H37" s="518"/>
      <c r="I37" s="533"/>
      <c r="J37" s="22"/>
      <c r="O37" s="16">
        <f>COUNTIF('Sede Med Ok'!$C:$C,'CCZ Med OK'!C37) + COUNTIF('Barra Med OK'!$C:$C,'CCZ Med OK'!C37) + COUNTIF('Boca do Rio Med OK'!$C:$C,'CCZ Med OK'!C37) + COUNTIF('Brotas Med OK'!$C:$C,'CCZ Med OK'!C37) + COUNTIF('Cabula Med OK'!$C:$C,'CCZ Med OK'!C37) + COUNTIF('Cajazeiras Med OK'!$C:$C,'CCZ Med OK'!C37) + COUNTIF('CH Med OK'!$C:$C,'CCZ Med OK'!C37) + COUNTIF('Itapagipe Med OK'!$C:$C,'CCZ Med OK'!C37) + COUNTIF('Itapuã Med OK'!$C:$C,'CCZ Med OK'!C37) + COUNTIF('Liberdade Med OK'!$C:$C,'CCZ Med OK'!C37) + COUNTIF('Pau da Lima Med OK'!$C:$C,'CCZ Med OK'!C37) + COUNTIF('SCV Med OK'!$C:$C,'CCZ Med OK'!C37) + COUNTIF('Subúrbio Med OK'!$C:$C,'CCZ Med OK'!C37) + COUNTIF('DVIS Med OK'!$C:$C,'CCZ Med OK'!C37) + COUNTIF('CR Med OK'!$C:$C,'CCZ Med OK'!C37) + COUNTIF('DRCA Med OK'!$C:$C,'CCZ Med OK'!C37) + COUNTIF('SAMU Med OK'!$C:$C,'CCZ Med OK'!C37) + COUNTIF('ESPS Med OK'!$C:$C,'CCZ Med OK'!C37) + COUNTIF('LACEM Med OK'!$C:$C,'CCZ Med OK'!C37)</f>
        <v>0</v>
      </c>
    </row>
    <row r="38" spans="1:15" ht="13.5" customHeight="1">
      <c r="A38" s="535" t="s">
        <v>31</v>
      </c>
      <c r="B38" s="535"/>
      <c r="C38" s="535"/>
      <c r="D38" s="535"/>
      <c r="E38" s="535" t="s">
        <v>30</v>
      </c>
      <c r="F38" s="535"/>
      <c r="G38" s="535"/>
      <c r="H38" s="535"/>
      <c r="I38" s="535"/>
      <c r="J38" s="18"/>
      <c r="K38" s="18"/>
      <c r="O38" s="16">
        <f>COUNTIF('Sede Med Ok'!$C:$C,'CCZ Med OK'!C38) + COUNTIF('Barra Med OK'!$C:$C,'CCZ Med OK'!C38) + COUNTIF('Boca do Rio Med OK'!$C:$C,'CCZ Med OK'!C38) + COUNTIF('Brotas Med OK'!$C:$C,'CCZ Med OK'!C38) + COUNTIF('Cabula Med OK'!$C:$C,'CCZ Med OK'!C38) + COUNTIF('Cajazeiras Med OK'!$C:$C,'CCZ Med OK'!C38) + COUNTIF('CH Med OK'!$C:$C,'CCZ Med OK'!C38) + COUNTIF('Itapagipe Med OK'!$C:$C,'CCZ Med OK'!C38) + COUNTIF('Itapuã Med OK'!$C:$C,'CCZ Med OK'!C38) + COUNTIF('Liberdade Med OK'!$C:$C,'CCZ Med OK'!C38) + COUNTIF('Pau da Lima Med OK'!$C:$C,'CCZ Med OK'!C38) + COUNTIF('SCV Med OK'!$C:$C,'CCZ Med OK'!C38) + COUNTIF('Subúrbio Med OK'!$C:$C,'CCZ Med OK'!C38) + COUNTIF('DVIS Med OK'!$C:$C,'CCZ Med OK'!C38) + COUNTIF('CR Med OK'!$C:$C,'CCZ Med OK'!C38) + COUNTIF('DRCA Med OK'!$C:$C,'CCZ Med OK'!C38) + COUNTIF('SAMU Med OK'!$C:$C,'CCZ Med OK'!C38) + COUNTIF('ESPS Med OK'!$C:$C,'CCZ Med OK'!C38) + COUNTIF('LACEM Med OK'!$C:$C,'CCZ Med OK'!C38)</f>
        <v>0</v>
      </c>
    </row>
    <row r="39" spans="1:15" ht="13.5" customHeight="1">
      <c r="I39" s="20"/>
      <c r="J39" s="19"/>
      <c r="O39" s="16">
        <f>COUNTIF('Sede Med Ok'!$C:$C,'CCZ Med OK'!C39) + COUNTIF('Barra Med OK'!$C:$C,'CCZ Med OK'!C39) + COUNTIF('Boca do Rio Med OK'!$C:$C,'CCZ Med OK'!C39) + COUNTIF('Brotas Med OK'!$C:$C,'CCZ Med OK'!C39) + COUNTIF('Cabula Med OK'!$C:$C,'CCZ Med OK'!C39) + COUNTIF('Cajazeiras Med OK'!$C:$C,'CCZ Med OK'!C39) + COUNTIF('CH Med OK'!$C:$C,'CCZ Med OK'!C39) + COUNTIF('Itapagipe Med OK'!$C:$C,'CCZ Med OK'!C39) + COUNTIF('Itapuã Med OK'!$C:$C,'CCZ Med OK'!C39) + COUNTIF('Liberdade Med OK'!$C:$C,'CCZ Med OK'!C39) + COUNTIF('Pau da Lima Med OK'!$C:$C,'CCZ Med OK'!C39) + COUNTIF('SCV Med OK'!$C:$C,'CCZ Med OK'!C39) + COUNTIF('Subúrbio Med OK'!$C:$C,'CCZ Med OK'!C39) + COUNTIF('DVIS Med OK'!$C:$C,'CCZ Med OK'!C39) + COUNTIF('CR Med OK'!$C:$C,'CCZ Med OK'!C39) + COUNTIF('DRCA Med OK'!$C:$C,'CCZ Med OK'!C39) + COUNTIF('SAMU Med OK'!$C:$C,'CCZ Med OK'!C39) + COUNTIF('ESPS Med OK'!$C:$C,'CCZ Med OK'!C39) + COUNTIF('LACEM Med OK'!$C:$C,'CCZ Med OK'!C39)</f>
        <v>0</v>
      </c>
    </row>
    <row r="40" spans="1:15" ht="13.5" customHeight="1">
      <c r="D40" s="20"/>
      <c r="G40" s="7"/>
      <c r="H40" s="550"/>
      <c r="I40" s="550"/>
      <c r="J40" s="550"/>
      <c r="K40" s="550"/>
      <c r="L40" s="550"/>
      <c r="O40" s="16">
        <f>COUNTIF('Sede Med Ok'!$C:$C,'CCZ Med OK'!C40) + COUNTIF('Barra Med OK'!$C:$C,'CCZ Med OK'!C40) + COUNTIF('Boca do Rio Med OK'!$C:$C,'CCZ Med OK'!C40) + COUNTIF('Brotas Med OK'!$C:$C,'CCZ Med OK'!C40) + COUNTIF('Cabula Med OK'!$C:$C,'CCZ Med OK'!C40) + COUNTIF('Cajazeiras Med OK'!$C:$C,'CCZ Med OK'!C40) + COUNTIF('CH Med OK'!$C:$C,'CCZ Med OK'!C40) + COUNTIF('Itapagipe Med OK'!$C:$C,'CCZ Med OK'!C40) + COUNTIF('Itapuã Med OK'!$C:$C,'CCZ Med OK'!C40) + COUNTIF('Liberdade Med OK'!$C:$C,'CCZ Med OK'!C40) + COUNTIF('Pau da Lima Med OK'!$C:$C,'CCZ Med OK'!C40) + COUNTIF('SCV Med OK'!$C:$C,'CCZ Med OK'!C40) + COUNTIF('Subúrbio Med OK'!$C:$C,'CCZ Med OK'!C40) + COUNTIF('DVIS Med OK'!$C:$C,'CCZ Med OK'!C40) + COUNTIF('CR Med OK'!$C:$C,'CCZ Med OK'!C40) + COUNTIF('DRCA Med OK'!$C:$C,'CCZ Med OK'!C40) + COUNTIF('SAMU Med OK'!$C:$C,'CCZ Med OK'!C40) + COUNTIF('ESPS Med OK'!$C:$C,'CCZ Med OK'!C40) + COUNTIF('LACEM Med OK'!$C:$C,'CCZ Med OK'!C40)</f>
        <v>0</v>
      </c>
    </row>
    <row r="41" spans="1:15" ht="13.5" customHeight="1">
      <c r="D41" s="20"/>
      <c r="E41" s="20"/>
      <c r="F41" s="19"/>
      <c r="G41" s="7"/>
      <c r="I41" s="7"/>
      <c r="J41" s="1"/>
      <c r="O41" s="16">
        <f>COUNTIF('Sede Med Ok'!$C:$C,'CCZ Med OK'!C41) + COUNTIF('Barra Med OK'!$C:$C,'CCZ Med OK'!C41) + COUNTIF('Boca do Rio Med OK'!$C:$C,'CCZ Med OK'!C41) + COUNTIF('Brotas Med OK'!$C:$C,'CCZ Med OK'!C41) + COUNTIF('Cabula Med OK'!$C:$C,'CCZ Med OK'!C41) + COUNTIF('Cajazeiras Med OK'!$C:$C,'CCZ Med OK'!C41) + COUNTIF('CH Med OK'!$C:$C,'CCZ Med OK'!C41) + COUNTIF('Itapagipe Med OK'!$C:$C,'CCZ Med OK'!C41) + COUNTIF('Itapuã Med OK'!$C:$C,'CCZ Med OK'!C41) + COUNTIF('Liberdade Med OK'!$C:$C,'CCZ Med OK'!C41) + COUNTIF('Pau da Lima Med OK'!$C:$C,'CCZ Med OK'!C41) + COUNTIF('SCV Med OK'!$C:$C,'CCZ Med OK'!C41) + COUNTIF('Subúrbio Med OK'!$C:$C,'CCZ Med OK'!C41) + COUNTIF('DVIS Med OK'!$C:$C,'CCZ Med OK'!C41) + COUNTIF('CR Med OK'!$C:$C,'CCZ Med OK'!C41) + COUNTIF('DRCA Med OK'!$C:$C,'CCZ Med OK'!C41) + COUNTIF('SAMU Med OK'!$C:$C,'CCZ Med OK'!C41) + COUNTIF('ESPS Med OK'!$C:$C,'CCZ Med OK'!C41) + COUNTIF('LACEM Med OK'!$C:$C,'CCZ Med OK'!C41)</f>
        <v>0</v>
      </c>
    </row>
    <row r="42" spans="1:15" ht="13.5" customHeight="1">
      <c r="A42" s="531" t="s">
        <v>29</v>
      </c>
      <c r="B42" s="531"/>
      <c r="C42" s="531"/>
      <c r="D42" s="531"/>
      <c r="E42" s="18"/>
      <c r="F42" s="18"/>
      <c r="G42" s="18"/>
      <c r="I42" s="7"/>
      <c r="J42" s="3"/>
      <c r="O42" s="16">
        <f>COUNTIF('Sede Med Ok'!$C:$C,'CCZ Med OK'!C42) + COUNTIF('Barra Med OK'!$C:$C,'CCZ Med OK'!C42) + COUNTIF('Boca do Rio Med OK'!$C:$C,'CCZ Med OK'!C42) + COUNTIF('Brotas Med OK'!$C:$C,'CCZ Med OK'!C42) + COUNTIF('Cabula Med OK'!$C:$C,'CCZ Med OK'!C42) + COUNTIF('Cajazeiras Med OK'!$C:$C,'CCZ Med OK'!C42) + COUNTIF('CH Med OK'!$C:$C,'CCZ Med OK'!C42) + COUNTIF('Itapagipe Med OK'!$C:$C,'CCZ Med OK'!C42) + COUNTIF('Itapuã Med OK'!$C:$C,'CCZ Med OK'!C42) + COUNTIF('Liberdade Med OK'!$C:$C,'CCZ Med OK'!C42) + COUNTIF('Pau da Lima Med OK'!$C:$C,'CCZ Med OK'!C42) + COUNTIF('SCV Med OK'!$C:$C,'CCZ Med OK'!C42) + COUNTIF('Subúrbio Med OK'!$C:$C,'CCZ Med OK'!C42) + COUNTIF('DVIS Med OK'!$C:$C,'CCZ Med OK'!C42) + COUNTIF('CR Med OK'!$C:$C,'CCZ Med OK'!C42) + COUNTIF('DRCA Med OK'!$C:$C,'CCZ Med OK'!C42) + COUNTIF('SAMU Med OK'!$C:$C,'CCZ Med OK'!C42) + COUNTIF('ESPS Med OK'!$C:$C,'CCZ Med OK'!C42) + COUNTIF('LACEM Med OK'!$C:$C,'CCZ Med OK'!C42)</f>
        <v>0</v>
      </c>
    </row>
    <row r="43" spans="1:15" ht="13.5" customHeight="1">
      <c r="A43" s="534" t="s">
        <v>28</v>
      </c>
      <c r="B43" s="534"/>
      <c r="C43" s="534"/>
      <c r="D43" s="534"/>
      <c r="E43" s="17"/>
      <c r="F43" s="17"/>
      <c r="G43" s="17"/>
      <c r="I43" s="7"/>
      <c r="J43" s="3"/>
    </row>
    <row r="44" spans="1:15" ht="13.5" customHeight="1">
      <c r="A44" s="11" t="s">
        <v>27</v>
      </c>
      <c r="B44" s="11" t="s">
        <v>26</v>
      </c>
      <c r="C44" s="11" t="s">
        <v>25</v>
      </c>
      <c r="D44" s="11" t="s">
        <v>24</v>
      </c>
      <c r="E44" s="16"/>
      <c r="F44" s="16"/>
      <c r="G44" s="16"/>
    </row>
    <row r="45" spans="1:15" ht="13.5" customHeight="1">
      <c r="A45" s="15" t="s">
        <v>23</v>
      </c>
      <c r="B45" s="14">
        <f>COUNTIFS($A$12:$A$41,"Cond Ar Janela 7.500 BTU/h")</f>
        <v>0</v>
      </c>
      <c r="C45" s="224">
        <v>37</v>
      </c>
      <c r="D45" s="13">
        <f t="shared" ref="D45:D67" si="3">B45*C45</f>
        <v>0</v>
      </c>
      <c r="E45" s="2"/>
      <c r="F45" s="8"/>
      <c r="G45" s="7"/>
    </row>
    <row r="46" spans="1:15" ht="13.5" customHeight="1">
      <c r="A46" s="15" t="s">
        <v>22</v>
      </c>
      <c r="B46" s="14">
        <f>COUNTIFS($A$12:$A$41,"Cond Ar Janela 10.000 BTU/h")</f>
        <v>0</v>
      </c>
      <c r="C46" s="225">
        <v>210</v>
      </c>
      <c r="D46" s="13">
        <f t="shared" si="3"/>
        <v>0</v>
      </c>
      <c r="E46" s="2"/>
      <c r="F46" s="8"/>
      <c r="G46" s="7"/>
    </row>
    <row r="47" spans="1:15" ht="13.5" customHeight="1">
      <c r="A47" s="15" t="s">
        <v>21</v>
      </c>
      <c r="B47" s="14">
        <f>COUNTIFS($A$12:$A$29,"Cond Ar Janela 18.000 BTU/h")</f>
        <v>0</v>
      </c>
      <c r="C47" s="225">
        <v>208</v>
      </c>
      <c r="D47" s="13">
        <f t="shared" si="3"/>
        <v>0</v>
      </c>
      <c r="E47" s="2"/>
      <c r="F47" s="8"/>
      <c r="G47" s="7"/>
    </row>
    <row r="48" spans="1:15" ht="13.5" customHeight="1">
      <c r="A48" s="15" t="s">
        <v>20</v>
      </c>
      <c r="B48" s="14">
        <f>COUNTIFS($A$12:$A$41,"Cond Ar Janela 21.000 BTU/h")</f>
        <v>1</v>
      </c>
      <c r="C48" s="225">
        <v>57</v>
      </c>
      <c r="D48" s="13">
        <f t="shared" si="3"/>
        <v>57</v>
      </c>
      <c r="E48" s="2"/>
      <c r="F48" s="8"/>
      <c r="G48" s="7"/>
    </row>
    <row r="49" spans="1:10" ht="13.5" customHeight="1">
      <c r="A49" s="15" t="s">
        <v>19</v>
      </c>
      <c r="B49" s="14">
        <f>COUNTIFS($A$12:$A$41,"Cond Ar Split 9.000 BTU/h Hi Wall")</f>
        <v>0</v>
      </c>
      <c r="C49" s="225">
        <v>147</v>
      </c>
      <c r="D49" s="13">
        <f t="shared" si="3"/>
        <v>0</v>
      </c>
      <c r="E49" s="2"/>
      <c r="F49" s="8"/>
      <c r="G49" s="7"/>
    </row>
    <row r="50" spans="1:10" ht="13.5" customHeight="1">
      <c r="A50" s="15" t="s">
        <v>18</v>
      </c>
      <c r="B50" s="14">
        <f>COUNTIFS($A$12:$A$41,"Cond Ar Split 12.000 BTU/h Hi Wall")</f>
        <v>3</v>
      </c>
      <c r="C50" s="225">
        <v>235</v>
      </c>
      <c r="D50" s="13">
        <f t="shared" si="3"/>
        <v>705</v>
      </c>
      <c r="E50" s="2"/>
      <c r="F50" s="8"/>
      <c r="G50" s="7"/>
    </row>
    <row r="51" spans="1:10" ht="13.5" customHeight="1">
      <c r="A51" s="15" t="s">
        <v>17</v>
      </c>
      <c r="B51" s="14">
        <f>COUNTIFS($A$12:$A$41,"Cond Ar Split 18.000 BTU/h Hi Wall")</f>
        <v>6</v>
      </c>
      <c r="C51" s="225">
        <v>238</v>
      </c>
      <c r="D51" s="13">
        <f t="shared" si="3"/>
        <v>1428</v>
      </c>
      <c r="E51" s="2"/>
      <c r="F51" s="8"/>
      <c r="G51" s="7"/>
    </row>
    <row r="52" spans="1:10" ht="13.5" customHeight="1">
      <c r="A52" s="15" t="s">
        <v>16</v>
      </c>
      <c r="B52" s="14">
        <f>COUNTIFS($A$12:$A$41,"Cond Ar Split 22.000 BTU/h Hi Wall")</f>
        <v>0</v>
      </c>
      <c r="C52" s="225">
        <v>242</v>
      </c>
      <c r="D52" s="13">
        <f t="shared" si="3"/>
        <v>0</v>
      </c>
      <c r="E52" s="2"/>
      <c r="F52" s="8"/>
      <c r="G52" s="7"/>
      <c r="J52" s="1"/>
    </row>
    <row r="53" spans="1:10" ht="13.5" customHeight="1">
      <c r="A53" s="15" t="s">
        <v>15</v>
      </c>
      <c r="B53" s="14">
        <f>COUNTIFS($A$12:$A$41,"Cond Ar Split 24.000 BTU/h Hi Wall")</f>
        <v>2</v>
      </c>
      <c r="C53" s="225">
        <v>260</v>
      </c>
      <c r="D53" s="13">
        <f t="shared" si="3"/>
        <v>520</v>
      </c>
      <c r="E53" s="2"/>
      <c r="F53" s="8"/>
      <c r="G53" s="7"/>
      <c r="J53" s="1"/>
    </row>
    <row r="54" spans="1:10" ht="13.5" customHeight="1">
      <c r="A54" s="15" t="s">
        <v>14</v>
      </c>
      <c r="B54" s="14">
        <f>COUNTIFS($A$12:$A$41,"Cond Ar Split 30.000 BTU/h Hi Wall")</f>
        <v>1</v>
      </c>
      <c r="C54" s="225">
        <v>347</v>
      </c>
      <c r="D54" s="13">
        <f t="shared" si="3"/>
        <v>347</v>
      </c>
      <c r="E54" s="2"/>
      <c r="F54" s="8"/>
      <c r="G54" s="7"/>
      <c r="J54" s="1"/>
    </row>
    <row r="55" spans="1:10" ht="13.5" customHeight="1">
      <c r="A55" s="15" t="s">
        <v>13</v>
      </c>
      <c r="B55" s="14">
        <f>COUNTIFS($A$12:$A$41,"Cond Ar Split 24.000 BTU/h Piso/Teto")</f>
        <v>0</v>
      </c>
      <c r="C55" s="225">
        <v>367</v>
      </c>
      <c r="D55" s="13">
        <f t="shared" si="3"/>
        <v>0</v>
      </c>
      <c r="E55" s="2"/>
      <c r="F55" s="8"/>
      <c r="G55" s="7"/>
      <c r="J55" s="1"/>
    </row>
    <row r="56" spans="1:10" ht="13.5" customHeight="1">
      <c r="A56" s="15" t="s">
        <v>12</v>
      </c>
      <c r="B56" s="14">
        <f>COUNTIFS($A$12:$A$41,"Cond Ar Split 30.000 BTU/h Piso/Teto")</f>
        <v>0</v>
      </c>
      <c r="C56" s="225">
        <v>367</v>
      </c>
      <c r="D56" s="13">
        <f t="shared" si="3"/>
        <v>0</v>
      </c>
      <c r="E56" s="2"/>
      <c r="F56" s="8"/>
      <c r="G56" s="7"/>
      <c r="J56" s="1"/>
    </row>
    <row r="57" spans="1:10" ht="13.5" customHeight="1">
      <c r="A57" s="15" t="s">
        <v>11</v>
      </c>
      <c r="B57" s="14">
        <f>COUNTIFS($A$12:$A$41,"Cond Ar Split 36.000 BTU/h Piso/Teto")</f>
        <v>0</v>
      </c>
      <c r="C57" s="225">
        <v>447</v>
      </c>
      <c r="D57" s="13">
        <f t="shared" si="3"/>
        <v>0</v>
      </c>
      <c r="E57" s="2"/>
      <c r="F57" s="8"/>
      <c r="G57" s="7"/>
      <c r="J57" s="1"/>
    </row>
    <row r="58" spans="1:10" ht="13.5" customHeight="1">
      <c r="A58" s="15" t="s">
        <v>10</v>
      </c>
      <c r="B58" s="14">
        <f>COUNTIFS($A$12:$A$41,"Cond Ar Split 48.000 BTU/h Piso/Teto")</f>
        <v>0</v>
      </c>
      <c r="C58" s="225">
        <v>497</v>
      </c>
      <c r="D58" s="13">
        <f t="shared" si="3"/>
        <v>0</v>
      </c>
      <c r="E58" s="2"/>
      <c r="F58" s="8"/>
      <c r="G58" s="7"/>
      <c r="J58" s="1"/>
    </row>
    <row r="59" spans="1:10" ht="13.5" customHeight="1">
      <c r="A59" s="15" t="s">
        <v>9</v>
      </c>
      <c r="B59" s="14">
        <f>COUNTIFS($A$12:$A$41,"Cond Ar Split 60.000 BTU/h Piso/Teto")</f>
        <v>0</v>
      </c>
      <c r="C59" s="225">
        <v>597</v>
      </c>
      <c r="D59" s="13">
        <f t="shared" si="3"/>
        <v>0</v>
      </c>
      <c r="E59" s="2"/>
      <c r="F59" s="8"/>
      <c r="G59" s="7"/>
      <c r="J59" s="1"/>
    </row>
    <row r="60" spans="1:10" ht="13.5" customHeight="1">
      <c r="A60" s="15" t="s">
        <v>8</v>
      </c>
      <c r="B60" s="14">
        <f>COUNTIFS($A$12:$A$41,"Cond Ar Split 18.000 BTU/h Cassete")</f>
        <v>0</v>
      </c>
      <c r="C60" s="225">
        <v>395</v>
      </c>
      <c r="D60" s="13">
        <f t="shared" si="3"/>
        <v>0</v>
      </c>
      <c r="E60" s="2"/>
      <c r="F60" s="8"/>
      <c r="G60" s="7"/>
      <c r="J60" s="1"/>
    </row>
    <row r="61" spans="1:10" ht="13.5" customHeight="1">
      <c r="A61" s="15" t="s">
        <v>7</v>
      </c>
      <c r="B61" s="14">
        <f>COUNTIFS($A$12:$A$41,"Cond Ar Split 24.000 BTU/h Cassete")</f>
        <v>0</v>
      </c>
      <c r="C61" s="225">
        <v>442.75</v>
      </c>
      <c r="D61" s="13">
        <f t="shared" si="3"/>
        <v>0</v>
      </c>
      <c r="E61" s="2"/>
      <c r="F61" s="8"/>
      <c r="G61" s="7"/>
      <c r="J61" s="1"/>
    </row>
    <row r="62" spans="1:10" ht="13.5" customHeight="1">
      <c r="A62" s="15" t="s">
        <v>6</v>
      </c>
      <c r="B62" s="14">
        <f>COUNTIFS($A$12:$A$41,"Cond Ar Split 30.000 BTU/h Cassete")</f>
        <v>0</v>
      </c>
      <c r="C62" s="225">
        <v>430</v>
      </c>
      <c r="D62" s="13">
        <f t="shared" si="3"/>
        <v>0</v>
      </c>
      <c r="E62" s="2"/>
      <c r="F62" s="8"/>
      <c r="G62" s="7"/>
      <c r="J62" s="1"/>
    </row>
    <row r="63" spans="1:10" ht="13.5" customHeight="1">
      <c r="A63" s="15" t="s">
        <v>5</v>
      </c>
      <c r="B63" s="14">
        <f>COUNTIFS($A$12:$A$41,"Cond Ar Split 36.000 BTU/h Cassete")</f>
        <v>0</v>
      </c>
      <c r="C63" s="225">
        <v>478</v>
      </c>
      <c r="D63" s="13">
        <f t="shared" si="3"/>
        <v>0</v>
      </c>
      <c r="E63" s="2"/>
      <c r="F63" s="8"/>
      <c r="G63" s="7"/>
      <c r="J63" s="1"/>
    </row>
    <row r="64" spans="1:10" ht="13.5" customHeight="1">
      <c r="A64" s="15" t="s">
        <v>4</v>
      </c>
      <c r="B64" s="14">
        <f>COUNTIFS($A$12:$A$41,"Cond Ar Split 48.000 BTU/h Cassete")</f>
        <v>0</v>
      </c>
      <c r="C64" s="225">
        <v>577</v>
      </c>
      <c r="D64" s="13">
        <f t="shared" si="3"/>
        <v>0</v>
      </c>
      <c r="E64" s="2"/>
      <c r="F64" s="8"/>
      <c r="G64" s="7"/>
      <c r="J64" s="1"/>
    </row>
    <row r="65" spans="1:10" ht="13.5" customHeight="1">
      <c r="A65" s="15" t="s">
        <v>3</v>
      </c>
      <c r="B65" s="14">
        <f>COUNTIFS($A$12:$A$41,"Cond Ar Split 60.000 BTU/h Cassete")</f>
        <v>0</v>
      </c>
      <c r="C65" s="225">
        <v>645</v>
      </c>
      <c r="D65" s="13">
        <f t="shared" si="3"/>
        <v>0</v>
      </c>
      <c r="E65" s="2"/>
      <c r="F65" s="8"/>
      <c r="G65" s="7"/>
      <c r="J65" s="1"/>
    </row>
    <row r="66" spans="1:10" ht="13.5" customHeight="1">
      <c r="A66" s="15" t="s">
        <v>2</v>
      </c>
      <c r="B66" s="14">
        <f>COUNTIFS($A$12:$A$41,"Cond Ar Tri Split 36.000 BTU/h (3x12.000)")</f>
        <v>0</v>
      </c>
      <c r="C66" s="225">
        <v>147</v>
      </c>
      <c r="D66" s="13">
        <f t="shared" si="3"/>
        <v>0</v>
      </c>
      <c r="E66" s="2"/>
      <c r="F66" s="8"/>
      <c r="G66" s="7"/>
      <c r="J66" s="1"/>
    </row>
    <row r="67" spans="1:10" ht="13.5" customHeight="1">
      <c r="A67" s="15" t="s">
        <v>1</v>
      </c>
      <c r="B67" s="14">
        <f>COUNTIFS($A$12:$A$41,"Cond Ar Portátil 12.000 BTU/h")</f>
        <v>0</v>
      </c>
      <c r="C67" s="225">
        <v>100</v>
      </c>
      <c r="D67" s="13">
        <f t="shared" si="3"/>
        <v>0</v>
      </c>
      <c r="E67" s="2"/>
      <c r="F67" s="8"/>
      <c r="G67" s="7"/>
      <c r="J67" s="1"/>
    </row>
    <row r="68" spans="1:10" ht="13.5" customHeight="1">
      <c r="A68" s="12" t="s">
        <v>0</v>
      </c>
      <c r="B68" s="11">
        <f>SUM(B45:B67)</f>
        <v>13</v>
      </c>
      <c r="C68" s="193"/>
      <c r="D68" s="9">
        <f>SUM(D45:D67)</f>
        <v>3057</v>
      </c>
      <c r="E68" s="16"/>
      <c r="F68" s="92"/>
      <c r="G68" s="91"/>
    </row>
    <row r="72" spans="1:10" ht="13.5" customHeight="1">
      <c r="J72" s="3"/>
    </row>
    <row r="94" spans="7:7" ht="13.5" customHeight="1">
      <c r="G94" s="1">
        <v>238</v>
      </c>
    </row>
  </sheetData>
  <sortState ref="A15:K27">
    <sortCondition ref="A15"/>
  </sortState>
  <mergeCells count="27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40:L40"/>
    <mergeCell ref="A42:D42"/>
    <mergeCell ref="A43:D43"/>
    <mergeCell ref="C11:E11"/>
    <mergeCell ref="G11:I11"/>
    <mergeCell ref="D13:E13"/>
    <mergeCell ref="A34:I34"/>
    <mergeCell ref="A38:D38"/>
    <mergeCell ref="E38:I38"/>
    <mergeCell ref="A37:D37"/>
    <mergeCell ref="E37:I37"/>
  </mergeCells>
  <conditionalFormatting sqref="C1:C1048576">
    <cfRule type="expression" dxfId="9" priority="1">
      <formula>$O1&gt;0</formula>
    </cfRule>
    <cfRule type="duplicateValues" dxfId="8" priority="2"/>
  </conditionalFormatting>
  <pageMargins left="0.27559055118110237" right="0.19685039370078741" top="0.27559055118110237" bottom="0.35433070866141736" header="0.23622047244094491" footer="0.15748031496062992"/>
  <pageSetup paperSize="9" scale="71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4"/>
  <sheetViews>
    <sheetView showGridLines="0" workbookViewId="0">
      <pane ySplit="11" topLeftCell="A12" activePane="bottomLeft" state="frozen"/>
      <selection activeCell="G94" sqref="G94"/>
      <selection pane="bottomLeft" activeCell="H21" sqref="H21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9" ht="23.25" customHeight="1">
      <c r="A1" s="523" t="s">
        <v>139</v>
      </c>
      <c r="B1" s="523"/>
      <c r="C1" s="523"/>
      <c r="D1" s="523"/>
      <c r="E1" s="523"/>
      <c r="F1" s="523"/>
    </row>
    <row r="3" spans="1:9" ht="15" customHeight="1" thickBot="1">
      <c r="A3" s="541" t="s">
        <v>134</v>
      </c>
      <c r="B3" s="542"/>
      <c r="C3" s="542"/>
      <c r="D3" s="542"/>
      <c r="E3" s="542"/>
      <c r="F3" s="543"/>
    </row>
    <row r="4" spans="1:9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9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9" ht="15" customHeight="1" thickBot="1">
      <c r="A7" s="519" t="s">
        <v>127</v>
      </c>
      <c r="B7" s="519"/>
      <c r="C7" s="519"/>
      <c r="D7" s="519"/>
      <c r="E7" s="519"/>
      <c r="F7" s="519"/>
    </row>
    <row r="8" spans="1:9" ht="13.5" customHeight="1" thickTop="1">
      <c r="A8" s="544" t="s">
        <v>126</v>
      </c>
      <c r="B8" s="545"/>
      <c r="C8" s="545"/>
      <c r="D8" s="545"/>
      <c r="E8" s="544" t="s">
        <v>936</v>
      </c>
      <c r="F8" s="546"/>
    </row>
    <row r="9" spans="1:9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9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9" ht="13.5" customHeight="1">
      <c r="A12" s="555"/>
      <c r="B12" s="556"/>
      <c r="C12" s="86"/>
      <c r="D12" s="85"/>
      <c r="E12" s="42"/>
      <c r="F12" s="84"/>
    </row>
    <row r="13" spans="1:9" ht="13.5" customHeight="1">
      <c r="A13" s="514" t="s">
        <v>938</v>
      </c>
      <c r="B13" s="516"/>
      <c r="C13" s="83">
        <f>SUM(C12:C12)</f>
        <v>0</v>
      </c>
      <c r="D13" s="82"/>
      <c r="E13" s="82"/>
      <c r="F13" s="81">
        <f>SUM(F12:F12)</f>
        <v>0</v>
      </c>
    </row>
    <row r="14" spans="1:9" ht="13.5" customHeight="1">
      <c r="A14" s="4"/>
      <c r="B14" s="80"/>
      <c r="C14" s="4"/>
      <c r="D14" s="79"/>
      <c r="E14" s="78"/>
      <c r="F14" s="77"/>
    </row>
    <row r="16" spans="1:9" ht="13.5" customHeight="1">
      <c r="A16" s="536" t="s">
        <v>33</v>
      </c>
      <c r="B16" s="536"/>
      <c r="C16" s="536"/>
      <c r="D16" s="536"/>
      <c r="E16" s="536"/>
      <c r="F16" s="536"/>
      <c r="G16" s="25"/>
      <c r="H16" s="25"/>
      <c r="I16" s="25"/>
    </row>
    <row r="18" spans="1:9" ht="13.5" customHeight="1">
      <c r="A18" s="18" t="s">
        <v>32</v>
      </c>
      <c r="B18" s="1"/>
      <c r="F18" s="22"/>
      <c r="G18" s="7"/>
      <c r="I18" s="23"/>
    </row>
    <row r="19" spans="1:9" ht="60" customHeight="1">
      <c r="A19" s="532"/>
      <c r="B19" s="518"/>
      <c r="C19" s="533"/>
      <c r="D19" s="547"/>
      <c r="E19" s="547"/>
      <c r="F19" s="547"/>
    </row>
    <row r="20" spans="1:9" ht="13.5" customHeight="1">
      <c r="A20" s="535" t="s">
        <v>31</v>
      </c>
      <c r="B20" s="535"/>
      <c r="C20" s="535"/>
      <c r="D20" s="75"/>
      <c r="E20" s="75" t="s">
        <v>30</v>
      </c>
      <c r="F20" s="75"/>
      <c r="G20" s="18"/>
      <c r="H20" s="18"/>
      <c r="I20" s="18"/>
    </row>
    <row r="94" spans="7:7" ht="13.5" customHeight="1">
      <c r="G94" s="1">
        <v>238</v>
      </c>
    </row>
  </sheetData>
  <mergeCells count="18">
    <mergeCell ref="A7:F7"/>
    <mergeCell ref="A8:D8"/>
    <mergeCell ref="E8:F8"/>
    <mergeCell ref="A1:F1"/>
    <mergeCell ref="A3:F3"/>
    <mergeCell ref="A4:C4"/>
    <mergeCell ref="D4:E4"/>
    <mergeCell ref="A5:C5"/>
    <mergeCell ref="D5:E5"/>
    <mergeCell ref="A20:C20"/>
    <mergeCell ref="A12:B12"/>
    <mergeCell ref="A13:B13"/>
    <mergeCell ref="A16:F16"/>
    <mergeCell ref="B9:D9"/>
    <mergeCell ref="E9:F9"/>
    <mergeCell ref="A19:C19"/>
    <mergeCell ref="D19:F19"/>
    <mergeCell ref="A11:B11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6"/>
  <sheetViews>
    <sheetView showGridLines="0" workbookViewId="0">
      <pane ySplit="13" topLeftCell="A14" activePane="bottomLeft" state="frozen"/>
      <selection activeCell="G94" sqref="G94"/>
      <selection pane="bottomLeft" activeCell="C23" sqref="C23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33.5703125" style="2" bestFit="1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951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D14" s="20"/>
      <c r="E14" s="20"/>
      <c r="F14" s="19"/>
      <c r="G14" s="7"/>
      <c r="I14" s="7"/>
      <c r="J14" s="26"/>
      <c r="O14" s="1">
        <f>COUNTIF('Sede Med Ok'!$C:$C,'DRCA Med OK'!C14) + COUNTIF('Barra Med OK'!$C:$C,'DRCA Med OK'!C14) + COUNTIF('Boca do Rio Med OK'!$C:$C,'DRCA Med OK'!C14) + COUNTIF('Brotas Med OK'!$C:$C,'DRCA Med OK'!C14) + COUNTIF('Cabula Med OK'!$C:$C,'DRCA Med OK'!C14) + COUNTIF('Cajazeiras Med OK'!$C:$C,'DRCA Med OK'!C14) + COUNTIF('CH Med OK'!$C:$C,'DRCA Med OK'!C14) + COUNTIF('Itapagipe Med OK'!$C:$C,'DRCA Med OK'!C14) + COUNTIF('Itapuã Med OK'!$C:$C,'DRCA Med OK'!C14) + COUNTIF('Liberdade Med OK'!$C:$C,'DRCA Med OK'!C14) + COUNTIF('Pau da Lima Med OK'!$C:$C,'DRCA Med OK'!C14) + COUNTIF('SCV Med OK'!$C:$C,'DRCA Med OK'!C14) + COUNTIF('Subúrbio Med OK'!$C:$C,'DRCA Med OK'!C14) + COUNTIF('DVIS Med OK'!$C:$C,'DRCA Med OK'!C14) + COUNTIF('CR Med OK'!$C:$C,'DRCA Med OK'!C14) + COUNTIF('CCZ Med OK'!$C:$C,'DRCA Med OK'!C14) + COUNTIF('SAMU Med OK'!$C:$C,'DRCA Med OK'!C14) + COUNTIF('ESPS Med OK'!$C:$C,'DRCA Med OK'!C14) + COUNTIF('LACEM Med OK'!$C:$C,'DRCA Med OK'!C14)</f>
        <v>0</v>
      </c>
    </row>
    <row r="15" spans="1:15" ht="13.5" customHeight="1">
      <c r="A15" s="15" t="s">
        <v>18</v>
      </c>
      <c r="B15" s="61">
        <v>45536</v>
      </c>
      <c r="C15" s="14">
        <v>12519</v>
      </c>
      <c r="D15" s="61">
        <v>45658</v>
      </c>
      <c r="E15" s="61">
        <v>45687</v>
      </c>
      <c r="F15" s="42">
        <f>(E15-D15)+1</f>
        <v>30</v>
      </c>
      <c r="G15" s="65">
        <v>235</v>
      </c>
      <c r="H15" s="14">
        <v>1</v>
      </c>
      <c r="I15" s="59">
        <f t="shared" ref="I15:I21" si="0">G15/30*H15*F15</f>
        <v>235</v>
      </c>
      <c r="J15" s="329" t="s">
        <v>950</v>
      </c>
      <c r="K15" s="14"/>
      <c r="O15" s="1">
        <f>COUNTIF('Sede Med Ok'!$C:$C,'DRCA Med OK'!C15) + COUNTIF('Barra Med OK'!$C:$C,'DRCA Med OK'!C15) + COUNTIF('Boca do Rio Med OK'!$C:$C,'DRCA Med OK'!C15) + COUNTIF('Brotas Med OK'!$C:$C,'DRCA Med OK'!C15) + COUNTIF('Cabula Med OK'!$C:$C,'DRCA Med OK'!C15) + COUNTIF('Cajazeiras Med OK'!$C:$C,'DRCA Med OK'!C15) + COUNTIF('CH Med OK'!$C:$C,'DRCA Med OK'!C15) + COUNTIF('Itapagipe Med OK'!$C:$C,'DRCA Med OK'!C15) + COUNTIF('Itapuã Med OK'!$C:$C,'DRCA Med OK'!C15) + COUNTIF('Liberdade Med OK'!$C:$C,'DRCA Med OK'!C15) + COUNTIF('Pau da Lima Med OK'!$C:$C,'DRCA Med OK'!C15) + COUNTIF('SCV Med OK'!$C:$C,'DRCA Med OK'!C15) + COUNTIF('Subúrbio Med OK'!$C:$C,'DRCA Med OK'!C15) + COUNTIF('DVIS Med OK'!$C:$C,'DRCA Med OK'!C15) + COUNTIF('CR Med OK'!$C:$C,'DRCA Med OK'!C15) + COUNTIF('CCZ Med OK'!$C:$C,'DRCA Med OK'!C15) + COUNTIF('SAMU Med OK'!$C:$C,'DRCA Med OK'!C15) + COUNTIF('ESPS Med OK'!$C:$C,'DRCA Med OK'!C15) + COUNTIF('LACEM Med OK'!$C:$C,'DRCA Med OK'!C15)</f>
        <v>0</v>
      </c>
    </row>
    <row r="16" spans="1:15" ht="13.5" customHeight="1">
      <c r="A16" s="15" t="s">
        <v>18</v>
      </c>
      <c r="B16" s="61">
        <v>45536</v>
      </c>
      <c r="C16" s="14">
        <v>457</v>
      </c>
      <c r="D16" s="61">
        <v>45658</v>
      </c>
      <c r="E16" s="61">
        <v>45687</v>
      </c>
      <c r="F16" s="42">
        <v>30</v>
      </c>
      <c r="G16" s="65">
        <v>235</v>
      </c>
      <c r="H16" s="14">
        <v>1</v>
      </c>
      <c r="I16" s="59">
        <f t="shared" si="0"/>
        <v>235</v>
      </c>
      <c r="J16" s="329" t="s">
        <v>949</v>
      </c>
      <c r="K16" s="14"/>
      <c r="O16" s="1">
        <f>COUNTIF('Sede Med Ok'!$C:$C,'DRCA Med OK'!C16) + COUNTIF('Barra Med OK'!$C:$C,'DRCA Med OK'!C16) + COUNTIF('Boca do Rio Med OK'!$C:$C,'DRCA Med OK'!C16) + COUNTIF('Brotas Med OK'!$C:$C,'DRCA Med OK'!C16) + COUNTIF('Cabula Med OK'!$C:$C,'DRCA Med OK'!C16) + COUNTIF('Cajazeiras Med OK'!$C:$C,'DRCA Med OK'!C16) + COUNTIF('CH Med OK'!$C:$C,'DRCA Med OK'!C16) + COUNTIF('Itapagipe Med OK'!$C:$C,'DRCA Med OK'!C16) + COUNTIF('Itapuã Med OK'!$C:$C,'DRCA Med OK'!C16) + COUNTIF('Liberdade Med OK'!$C:$C,'DRCA Med OK'!C16) + COUNTIF('Pau da Lima Med OK'!$C:$C,'DRCA Med OK'!C16) + COUNTIF('SCV Med OK'!$C:$C,'DRCA Med OK'!C16) + COUNTIF('Subúrbio Med OK'!$C:$C,'DRCA Med OK'!C16) + COUNTIF('DVIS Med OK'!$C:$C,'DRCA Med OK'!C16) + COUNTIF('CR Med OK'!$C:$C,'DRCA Med OK'!C16) + COUNTIF('CCZ Med OK'!$C:$C,'DRCA Med OK'!C16) + COUNTIF('SAMU Med OK'!$C:$C,'DRCA Med OK'!C16) + COUNTIF('ESPS Med OK'!$C:$C,'DRCA Med OK'!C16) + COUNTIF('LACEM Med OK'!$C:$C,'DRCA Med OK'!C16)</f>
        <v>0</v>
      </c>
    </row>
    <row r="17" spans="1:15" ht="13.5" customHeight="1">
      <c r="A17" s="15" t="s">
        <v>17</v>
      </c>
      <c r="B17" s="61">
        <v>45536</v>
      </c>
      <c r="C17" s="14">
        <v>12242</v>
      </c>
      <c r="D17" s="61">
        <v>45658</v>
      </c>
      <c r="E17" s="61">
        <v>45687</v>
      </c>
      <c r="F17" s="42">
        <f>(E17-D17)+1</f>
        <v>30</v>
      </c>
      <c r="G17" s="65">
        <v>238</v>
      </c>
      <c r="H17" s="14">
        <v>1</v>
      </c>
      <c r="I17" s="59">
        <f t="shared" si="0"/>
        <v>238</v>
      </c>
      <c r="J17" s="329" t="s">
        <v>186</v>
      </c>
      <c r="K17" s="14"/>
      <c r="O17" s="1">
        <f>COUNTIF('Sede Med Ok'!$C:$C,'DRCA Med OK'!C17) + COUNTIF('Barra Med OK'!$C:$C,'DRCA Med OK'!C17) + COUNTIF('Boca do Rio Med OK'!$C:$C,'DRCA Med OK'!C17) + COUNTIF('Brotas Med OK'!$C:$C,'DRCA Med OK'!C17) + COUNTIF('Cabula Med OK'!$C:$C,'DRCA Med OK'!C17) + COUNTIF('Cajazeiras Med OK'!$C:$C,'DRCA Med OK'!C17) + COUNTIF('CH Med OK'!$C:$C,'DRCA Med OK'!C17) + COUNTIF('Itapagipe Med OK'!$C:$C,'DRCA Med OK'!C17) + COUNTIF('Itapuã Med OK'!$C:$C,'DRCA Med OK'!C17) + COUNTIF('Liberdade Med OK'!$C:$C,'DRCA Med OK'!C17) + COUNTIF('Pau da Lima Med OK'!$C:$C,'DRCA Med OK'!C17) + COUNTIF('SCV Med OK'!$C:$C,'DRCA Med OK'!C17) + COUNTIF('Subúrbio Med OK'!$C:$C,'DRCA Med OK'!C17) + COUNTIF('DVIS Med OK'!$C:$C,'DRCA Med OK'!C17) + COUNTIF('CR Med OK'!$C:$C,'DRCA Med OK'!C17) + COUNTIF('CCZ Med OK'!$C:$C,'DRCA Med OK'!C17) + COUNTIF('SAMU Med OK'!$C:$C,'DRCA Med OK'!C17) + COUNTIF('ESPS Med OK'!$C:$C,'DRCA Med OK'!C17) + COUNTIF('LACEM Med OK'!$C:$C,'DRCA Med OK'!C17)</f>
        <v>0</v>
      </c>
    </row>
    <row r="18" spans="1:15" ht="13.5" customHeight="1">
      <c r="A18" s="15" t="s">
        <v>14</v>
      </c>
      <c r="B18" s="61">
        <v>45685</v>
      </c>
      <c r="C18" s="104">
        <v>17664</v>
      </c>
      <c r="D18" s="61">
        <v>45685</v>
      </c>
      <c r="E18" s="61">
        <v>45687</v>
      </c>
      <c r="F18" s="42">
        <f>(E18-D18)+1</f>
        <v>3</v>
      </c>
      <c r="G18" s="65">
        <v>347</v>
      </c>
      <c r="H18" s="465">
        <v>1</v>
      </c>
      <c r="I18" s="59">
        <f t="shared" si="0"/>
        <v>34.700000000000003</v>
      </c>
      <c r="J18" s="329" t="s">
        <v>1183</v>
      </c>
      <c r="K18" s="465">
        <v>75079</v>
      </c>
      <c r="O18" s="1">
        <f>COUNTIF('Sede Med Ok'!$C:$C,'DRCA Med OK'!C18) + COUNTIF('Barra Med OK'!$C:$C,'DRCA Med OK'!C18) + COUNTIF('Boca do Rio Med OK'!$C:$C,'DRCA Med OK'!C18) + COUNTIF('Brotas Med OK'!$C:$C,'DRCA Med OK'!C18) + COUNTIF('Cabula Med OK'!$C:$C,'DRCA Med OK'!C18) + COUNTIF('Cajazeiras Med OK'!$C:$C,'DRCA Med OK'!C18) + COUNTIF('CH Med OK'!$C:$C,'DRCA Med OK'!C18) + COUNTIF('Itapagipe Med OK'!$C:$C,'DRCA Med OK'!C18) + COUNTIF('Itapuã Med OK'!$C:$C,'DRCA Med OK'!C18) + COUNTIF('Liberdade Med OK'!$C:$C,'DRCA Med OK'!C18) + COUNTIF('Pau da Lima Med OK'!$C:$C,'DRCA Med OK'!C18) + COUNTIF('SCV Med OK'!$C:$C,'DRCA Med OK'!C18) + COUNTIF('Subúrbio Med OK'!$C:$C,'DRCA Med OK'!C18) + COUNTIF('DVIS Med OK'!$C:$C,'DRCA Med OK'!C18) + COUNTIF('CR Med OK'!$C:$C,'DRCA Med OK'!C18) + COUNTIF('CCZ Med OK'!$C:$C,'DRCA Med OK'!C18) + COUNTIF('SAMU Med OK'!$C:$C,'DRCA Med OK'!C18) + COUNTIF('ESPS Med OK'!$C:$C,'DRCA Med OK'!C18) + COUNTIF('LACEM Med OK'!$C:$C,'DRCA Med OK'!C18)</f>
        <v>0</v>
      </c>
    </row>
    <row r="19" spans="1:15" ht="13.5" customHeight="1">
      <c r="A19" s="15" t="s">
        <v>14</v>
      </c>
      <c r="B19" s="61">
        <v>45658</v>
      </c>
      <c r="C19" s="104">
        <v>16557</v>
      </c>
      <c r="D19" s="61">
        <v>45658</v>
      </c>
      <c r="E19" s="61">
        <v>45687</v>
      </c>
      <c r="F19" s="42">
        <f>(E19-D19)+1</f>
        <v>30</v>
      </c>
      <c r="G19" s="65">
        <v>347</v>
      </c>
      <c r="H19" s="429">
        <v>1</v>
      </c>
      <c r="I19" s="59">
        <f t="shared" si="0"/>
        <v>347</v>
      </c>
      <c r="J19" s="329" t="s">
        <v>1160</v>
      </c>
      <c r="K19" s="429">
        <v>73200</v>
      </c>
      <c r="O19" s="1">
        <f>COUNTIF('Sede Med Ok'!$C:$C,'DRCA Med OK'!C19) + COUNTIF('Barra Med OK'!$C:$C,'DRCA Med OK'!C19) + COUNTIF('Boca do Rio Med OK'!$C:$C,'DRCA Med OK'!C19) + COUNTIF('Brotas Med OK'!$C:$C,'DRCA Med OK'!C19) + COUNTIF('Cabula Med OK'!$C:$C,'DRCA Med OK'!C19) + COUNTIF('Cajazeiras Med OK'!$C:$C,'DRCA Med OK'!C19) + COUNTIF('CH Med OK'!$C:$C,'DRCA Med OK'!C19) + COUNTIF('Itapagipe Med OK'!$C:$C,'DRCA Med OK'!C19) + COUNTIF('Itapuã Med OK'!$C:$C,'DRCA Med OK'!C19) + COUNTIF('Liberdade Med OK'!$C:$C,'DRCA Med OK'!C19) + COUNTIF('Pau da Lima Med OK'!$C:$C,'DRCA Med OK'!C19) + COUNTIF('SCV Med OK'!$C:$C,'DRCA Med OK'!C19) + COUNTIF('Subúrbio Med OK'!$C:$C,'DRCA Med OK'!C19) + COUNTIF('DVIS Med OK'!$C:$C,'DRCA Med OK'!C19) + COUNTIF('CR Med OK'!$C:$C,'DRCA Med OK'!C19) + COUNTIF('CCZ Med OK'!$C:$C,'DRCA Med OK'!C19) + COUNTIF('SAMU Med OK'!$C:$C,'DRCA Med OK'!C19) + COUNTIF('ESPS Med OK'!$C:$C,'DRCA Med OK'!C19) + COUNTIF('LACEM Med OK'!$C:$C,'DRCA Med OK'!C19)</f>
        <v>0</v>
      </c>
    </row>
    <row r="20" spans="1:15" ht="13.5" customHeight="1">
      <c r="A20" s="15" t="s">
        <v>14</v>
      </c>
      <c r="B20" s="61">
        <v>45524</v>
      </c>
      <c r="C20" s="14">
        <v>13924</v>
      </c>
      <c r="D20" s="61">
        <v>45658</v>
      </c>
      <c r="E20" s="61">
        <v>45687</v>
      </c>
      <c r="F20" s="42">
        <f>(E20-D20)+1</f>
        <v>30</v>
      </c>
      <c r="G20" s="65">
        <v>347</v>
      </c>
      <c r="H20" s="14">
        <v>1</v>
      </c>
      <c r="I20" s="59">
        <f t="shared" si="0"/>
        <v>347</v>
      </c>
      <c r="J20" s="329" t="s">
        <v>948</v>
      </c>
      <c r="K20" s="14">
        <v>66794</v>
      </c>
      <c r="O20" s="1">
        <f>COUNTIF('Sede Med Ok'!$C:$C,'DRCA Med OK'!C20) + COUNTIF('Barra Med OK'!$C:$C,'DRCA Med OK'!C20) + COUNTIF('Boca do Rio Med OK'!$C:$C,'DRCA Med OK'!C20) + COUNTIF('Brotas Med OK'!$C:$C,'DRCA Med OK'!C20) + COUNTIF('Cabula Med OK'!$C:$C,'DRCA Med OK'!C20) + COUNTIF('Cajazeiras Med OK'!$C:$C,'DRCA Med OK'!C20) + COUNTIF('CH Med OK'!$C:$C,'DRCA Med OK'!C20) + COUNTIF('Itapagipe Med OK'!$C:$C,'DRCA Med OK'!C20) + COUNTIF('Itapuã Med OK'!$C:$C,'DRCA Med OK'!C20) + COUNTIF('Liberdade Med OK'!$C:$C,'DRCA Med OK'!C20) + COUNTIF('Pau da Lima Med OK'!$C:$C,'DRCA Med OK'!C20) + COUNTIF('SCV Med OK'!$C:$C,'DRCA Med OK'!C20) + COUNTIF('Subúrbio Med OK'!$C:$C,'DRCA Med OK'!C20) + COUNTIF('DVIS Med OK'!$C:$C,'DRCA Med OK'!C20) + COUNTIF('CR Med OK'!$C:$C,'DRCA Med OK'!C20) + COUNTIF('CCZ Med OK'!$C:$C,'DRCA Med OK'!C20) + COUNTIF('SAMU Med OK'!$C:$C,'DRCA Med OK'!C20) + COUNTIF('ESPS Med OK'!$C:$C,'DRCA Med OK'!C20) + COUNTIF('LACEM Med OK'!$C:$C,'DRCA Med OK'!C20)</f>
        <v>0</v>
      </c>
    </row>
    <row r="21" spans="1:15" ht="13.5" customHeight="1">
      <c r="A21" s="15"/>
      <c r="B21" s="61"/>
      <c r="C21" s="14"/>
      <c r="D21" s="61"/>
      <c r="E21" s="61"/>
      <c r="F21" s="42"/>
      <c r="G21" s="65"/>
      <c r="H21" s="14"/>
      <c r="I21" s="59">
        <f t="shared" si="0"/>
        <v>0</v>
      </c>
      <c r="J21" s="64"/>
      <c r="K21" s="64"/>
      <c r="O21" s="1">
        <f>COUNTIF('Sede Med Ok'!$C:$C,'DRCA Med OK'!C21) + COUNTIF('Barra Med OK'!$C:$C,'DRCA Med OK'!C21) + COUNTIF('Boca do Rio Med OK'!$C:$C,'DRCA Med OK'!C21) + COUNTIF('Brotas Med OK'!$C:$C,'DRCA Med OK'!C21) + COUNTIF('Cabula Med OK'!$C:$C,'DRCA Med OK'!C21) + COUNTIF('Cajazeiras Med OK'!$C:$C,'DRCA Med OK'!C21) + COUNTIF('CH Med OK'!$C:$C,'DRCA Med OK'!C21) + COUNTIF('Itapagipe Med OK'!$C:$C,'DRCA Med OK'!C21) + COUNTIF('Itapuã Med OK'!$C:$C,'DRCA Med OK'!C21) + COUNTIF('Liberdade Med OK'!$C:$C,'DRCA Med OK'!C21) + COUNTIF('Pau da Lima Med OK'!$C:$C,'DRCA Med OK'!C21) + COUNTIF('SCV Med OK'!$C:$C,'DRCA Med OK'!C21) + COUNTIF('Subúrbio Med OK'!$C:$C,'DRCA Med OK'!C21) + COUNTIF('DVIS Med OK'!$C:$C,'DRCA Med OK'!C21) + COUNTIF('CR Med OK'!$C:$C,'DRCA Med OK'!C21) + COUNTIF('CCZ Med OK'!$C:$C,'DRCA Med OK'!C21) + COUNTIF('SAMU Med OK'!$C:$C,'DRCA Med OK'!C21) + COUNTIF('ESPS Med OK'!$C:$C,'DRCA Med OK'!C21) + COUNTIF('LACEM Med OK'!$C:$C,'DRCA Med OK'!C21)</f>
        <v>0</v>
      </c>
    </row>
    <row r="22" spans="1:15" ht="13.5" customHeight="1">
      <c r="A22" s="38" t="s">
        <v>947</v>
      </c>
      <c r="B22" s="10"/>
      <c r="C22" s="10"/>
      <c r="D22" s="36"/>
      <c r="E22" s="36"/>
      <c r="F22" s="37"/>
      <c r="G22" s="36"/>
      <c r="H22" s="11">
        <f>SUM(H15:H21)</f>
        <v>6</v>
      </c>
      <c r="I22" s="148">
        <f>SUM(I15:I21)</f>
        <v>1436.7</v>
      </c>
      <c r="J22" s="35"/>
      <c r="K22" s="35"/>
      <c r="O22" s="1">
        <f>COUNTIF('Sede Med Ok'!$C:$C,'DRCA Med OK'!C22) + COUNTIF('Barra Med OK'!$C:$C,'DRCA Med OK'!C22) + COUNTIF('Boca do Rio Med OK'!$C:$C,'DRCA Med OK'!C22) + COUNTIF('Brotas Med OK'!$C:$C,'DRCA Med OK'!C22) + COUNTIF('Cabula Med OK'!$C:$C,'DRCA Med OK'!C22) + COUNTIF('Cajazeiras Med OK'!$C:$C,'DRCA Med OK'!C22) + COUNTIF('CH Med OK'!$C:$C,'DRCA Med OK'!C22) + COUNTIF('Itapagipe Med OK'!$C:$C,'DRCA Med OK'!C22) + COUNTIF('Itapuã Med OK'!$C:$C,'DRCA Med OK'!C22) + COUNTIF('Liberdade Med OK'!$C:$C,'DRCA Med OK'!C22) + COUNTIF('Pau da Lima Med OK'!$C:$C,'DRCA Med OK'!C22) + COUNTIF('SCV Med OK'!$C:$C,'DRCA Med OK'!C22) + COUNTIF('Subúrbio Med OK'!$C:$C,'DRCA Med OK'!C22) + COUNTIF('DVIS Med OK'!$C:$C,'DRCA Med OK'!C22) + COUNTIF('CR Med OK'!$C:$C,'DRCA Med OK'!C22) + COUNTIF('CCZ Med OK'!$C:$C,'DRCA Med OK'!C22) + COUNTIF('SAMU Med OK'!$C:$C,'DRCA Med OK'!C22) + COUNTIF('ESPS Med OK'!$C:$C,'DRCA Med OK'!C22) + COUNTIF('LACEM Med OK'!$C:$C,'DRCA Med OK'!C22)</f>
        <v>0</v>
      </c>
    </row>
    <row r="23" spans="1:15" ht="13.5" customHeight="1">
      <c r="D23" s="20"/>
      <c r="E23" s="20"/>
      <c r="F23" s="19"/>
      <c r="G23" s="7"/>
      <c r="I23" s="7"/>
      <c r="J23" s="26"/>
      <c r="O23" s="1">
        <f>COUNTIF('Sede Med Ok'!$C:$C,'DRCA Med OK'!C23) + COUNTIF('Barra Med OK'!$C:$C,'DRCA Med OK'!C23) + COUNTIF('Boca do Rio Med OK'!$C:$C,'DRCA Med OK'!C23) + COUNTIF('Brotas Med OK'!$C:$C,'DRCA Med OK'!C23) + COUNTIF('Cabula Med OK'!$C:$C,'DRCA Med OK'!C23) + COUNTIF('Cajazeiras Med OK'!$C:$C,'DRCA Med OK'!C23) + COUNTIF('CH Med OK'!$C:$C,'DRCA Med OK'!C23) + COUNTIF('Itapagipe Med OK'!$C:$C,'DRCA Med OK'!C23) + COUNTIF('Itapuã Med OK'!$C:$C,'DRCA Med OK'!C23) + COUNTIF('Liberdade Med OK'!$C:$C,'DRCA Med OK'!C23) + COUNTIF('Pau da Lima Med OK'!$C:$C,'DRCA Med OK'!C23) + COUNTIF('SCV Med OK'!$C:$C,'DRCA Med OK'!C23) + COUNTIF('Subúrbio Med OK'!$C:$C,'DRCA Med OK'!C23) + COUNTIF('DVIS Med OK'!$C:$C,'DRCA Med OK'!C23) + COUNTIF('CR Med OK'!$C:$C,'DRCA Med OK'!C23) + COUNTIF('CCZ Med OK'!$C:$C,'DRCA Med OK'!C23) + COUNTIF('SAMU Med OK'!$C:$C,'DRCA Med OK'!C23) + COUNTIF('ESPS Med OK'!$C:$C,'DRCA Med OK'!C23) + COUNTIF('LACEM Med OK'!$C:$C,'DRCA Med OK'!C23)</f>
        <v>0</v>
      </c>
    </row>
    <row r="24" spans="1:15" ht="13.5" customHeight="1">
      <c r="D24" s="20"/>
      <c r="E24" s="20"/>
      <c r="F24" s="19"/>
      <c r="G24" s="7"/>
      <c r="H24" s="28">
        <f>H22</f>
        <v>6</v>
      </c>
      <c r="I24" s="9">
        <f>I22</f>
        <v>1436.7</v>
      </c>
      <c r="J24" s="3"/>
      <c r="O24" s="1">
        <f>COUNTIF('Sede Med Ok'!$C:$C,'DRCA Med OK'!C24) + COUNTIF('Barra Med OK'!$C:$C,'DRCA Med OK'!C24) + COUNTIF('Boca do Rio Med OK'!$C:$C,'DRCA Med OK'!C24) + COUNTIF('Brotas Med OK'!$C:$C,'DRCA Med OK'!C24) + COUNTIF('Cabula Med OK'!$C:$C,'DRCA Med OK'!C24) + COUNTIF('Cajazeiras Med OK'!$C:$C,'DRCA Med OK'!C24) + COUNTIF('CH Med OK'!$C:$C,'DRCA Med OK'!C24) + COUNTIF('Itapagipe Med OK'!$C:$C,'DRCA Med OK'!C24) + COUNTIF('Itapuã Med OK'!$C:$C,'DRCA Med OK'!C24) + COUNTIF('Liberdade Med OK'!$C:$C,'DRCA Med OK'!C24) + COUNTIF('Pau da Lima Med OK'!$C:$C,'DRCA Med OK'!C24) + COUNTIF('SCV Med OK'!$C:$C,'DRCA Med OK'!C24) + COUNTIF('Subúrbio Med OK'!$C:$C,'DRCA Med OK'!C24) + COUNTIF('DVIS Med OK'!$C:$C,'DRCA Med OK'!C24) + COUNTIF('CR Med OK'!$C:$C,'DRCA Med OK'!C24) + COUNTIF('CCZ Med OK'!$C:$C,'DRCA Med OK'!C24) + COUNTIF('SAMU Med OK'!$C:$C,'DRCA Med OK'!C24) + COUNTIF('ESPS Med OK'!$C:$C,'DRCA Med OK'!C24) + COUNTIF('LACEM Med OK'!$C:$C,'DRCA Med OK'!C24)</f>
        <v>0</v>
      </c>
    </row>
    <row r="25" spans="1:15" ht="13.5" customHeight="1">
      <c r="D25" s="20"/>
      <c r="E25" s="20"/>
      <c r="F25" s="19"/>
      <c r="G25" s="7"/>
      <c r="I25" s="7"/>
      <c r="J25" s="3"/>
      <c r="O25" s="1">
        <f>COUNTIF('Sede Med Ok'!$C:$C,'DRCA Med OK'!C25) + COUNTIF('Barra Med OK'!$C:$C,'DRCA Med OK'!C25) + COUNTIF('Boca do Rio Med OK'!$C:$C,'DRCA Med OK'!C25) + COUNTIF('Brotas Med OK'!$C:$C,'DRCA Med OK'!C25) + COUNTIF('Cabula Med OK'!$C:$C,'DRCA Med OK'!C25) + COUNTIF('Cajazeiras Med OK'!$C:$C,'DRCA Med OK'!C25) + COUNTIF('CH Med OK'!$C:$C,'DRCA Med OK'!C25) + COUNTIF('Itapagipe Med OK'!$C:$C,'DRCA Med OK'!C25) + COUNTIF('Itapuã Med OK'!$C:$C,'DRCA Med OK'!C25) + COUNTIF('Liberdade Med OK'!$C:$C,'DRCA Med OK'!C25) + COUNTIF('Pau da Lima Med OK'!$C:$C,'DRCA Med OK'!C25) + COUNTIF('SCV Med OK'!$C:$C,'DRCA Med OK'!C25) + COUNTIF('Subúrbio Med OK'!$C:$C,'DRCA Med OK'!C25) + COUNTIF('DVIS Med OK'!$C:$C,'DRCA Med OK'!C25) + COUNTIF('CR Med OK'!$C:$C,'DRCA Med OK'!C25) + COUNTIF('CCZ Med OK'!$C:$C,'DRCA Med OK'!C25) + COUNTIF('SAMU Med OK'!$C:$C,'DRCA Med OK'!C25) + COUNTIF('ESPS Med OK'!$C:$C,'DRCA Med OK'!C25) + COUNTIF('LACEM Med OK'!$C:$C,'DRCA Med OK'!C25)</f>
        <v>0</v>
      </c>
    </row>
    <row r="26" spans="1:15" ht="13.5" customHeight="1">
      <c r="D26" s="20"/>
      <c r="E26" s="20"/>
      <c r="F26" s="19"/>
      <c r="G26" s="7"/>
      <c r="I26" s="7"/>
      <c r="J26" s="3">
        <f>I18+I19</f>
        <v>381.7</v>
      </c>
      <c r="O26" s="1">
        <f>COUNTIF('Sede Med Ok'!$C:$C,'DRCA Med OK'!C26) + COUNTIF('Barra Med OK'!$C:$C,'DRCA Med OK'!C26) + COUNTIF('Boca do Rio Med OK'!$C:$C,'DRCA Med OK'!C26) + COUNTIF('Brotas Med OK'!$C:$C,'DRCA Med OK'!C26) + COUNTIF('Cabula Med OK'!$C:$C,'DRCA Med OK'!C26) + COUNTIF('Cajazeiras Med OK'!$C:$C,'DRCA Med OK'!C26) + COUNTIF('CH Med OK'!$C:$C,'DRCA Med OK'!C26) + COUNTIF('Itapagipe Med OK'!$C:$C,'DRCA Med OK'!C26) + COUNTIF('Itapuã Med OK'!$C:$C,'DRCA Med OK'!C26) + COUNTIF('Liberdade Med OK'!$C:$C,'DRCA Med OK'!C26) + COUNTIF('Pau da Lima Med OK'!$C:$C,'DRCA Med OK'!C26) + COUNTIF('SCV Med OK'!$C:$C,'DRCA Med OK'!C26) + COUNTIF('Subúrbio Med OK'!$C:$C,'DRCA Med OK'!C26) + COUNTIF('DVIS Med OK'!$C:$C,'DRCA Med OK'!C26) + COUNTIF('CR Med OK'!$C:$C,'DRCA Med OK'!C26) + COUNTIF('CCZ Med OK'!$C:$C,'DRCA Med OK'!C26) + COUNTIF('SAMU Med OK'!$C:$C,'DRCA Med OK'!C26) + COUNTIF('ESPS Med OK'!$C:$C,'DRCA Med OK'!C26) + COUNTIF('LACEM Med OK'!$C:$C,'DRCA Med OK'!C26)</f>
        <v>0</v>
      </c>
    </row>
    <row r="27" spans="1:15" s="26" customFormat="1" ht="13.5" customHeight="1">
      <c r="A27" s="536" t="s">
        <v>33</v>
      </c>
      <c r="B27" s="536"/>
      <c r="C27" s="536"/>
      <c r="D27" s="536"/>
      <c r="E27" s="536"/>
      <c r="F27" s="536"/>
      <c r="G27" s="536"/>
      <c r="H27" s="536"/>
      <c r="I27" s="536"/>
      <c r="J27" s="25"/>
      <c r="K27" s="25"/>
      <c r="O27" s="1">
        <f>COUNTIF('Sede Med Ok'!$C:$C,'DRCA Med OK'!C27) + COUNTIF('Barra Med OK'!$C:$C,'DRCA Med OK'!C27) + COUNTIF('Boca do Rio Med OK'!$C:$C,'DRCA Med OK'!C27) + COUNTIF('Brotas Med OK'!$C:$C,'DRCA Med OK'!C27) + COUNTIF('Cabula Med OK'!$C:$C,'DRCA Med OK'!C27) + COUNTIF('Cajazeiras Med OK'!$C:$C,'DRCA Med OK'!C27) + COUNTIF('CH Med OK'!$C:$C,'DRCA Med OK'!C27) + COUNTIF('Itapagipe Med OK'!$C:$C,'DRCA Med OK'!C27) + COUNTIF('Itapuã Med OK'!$C:$C,'DRCA Med OK'!C27) + COUNTIF('Liberdade Med OK'!$C:$C,'DRCA Med OK'!C27) + COUNTIF('Pau da Lima Med OK'!$C:$C,'DRCA Med OK'!C27) + COUNTIF('SCV Med OK'!$C:$C,'DRCA Med OK'!C27) + COUNTIF('Subúrbio Med OK'!$C:$C,'DRCA Med OK'!C27) + COUNTIF('DVIS Med OK'!$C:$C,'DRCA Med OK'!C27) + COUNTIF('CR Med OK'!$C:$C,'DRCA Med OK'!C27) + COUNTIF('CCZ Med OK'!$C:$C,'DRCA Med OK'!C27) + COUNTIF('SAMU Med OK'!$C:$C,'DRCA Med OK'!C27) + COUNTIF('ESPS Med OK'!$C:$C,'DRCA Med OK'!C27) + COUNTIF('LACEM Med OK'!$C:$C,'DRCA Med OK'!C27)</f>
        <v>0</v>
      </c>
    </row>
    <row r="28" spans="1:15" ht="13.5" customHeight="1">
      <c r="O28" s="1">
        <f>COUNTIF('Sede Med Ok'!$C:$C,'DRCA Med OK'!C28) + COUNTIF('Barra Med OK'!$C:$C,'DRCA Med OK'!C28) + COUNTIF('Boca do Rio Med OK'!$C:$C,'DRCA Med OK'!C28) + COUNTIF('Brotas Med OK'!$C:$C,'DRCA Med OK'!C28) + COUNTIF('Cabula Med OK'!$C:$C,'DRCA Med OK'!C28) + COUNTIF('Cajazeiras Med OK'!$C:$C,'DRCA Med OK'!C28) + COUNTIF('CH Med OK'!$C:$C,'DRCA Med OK'!C28) + COUNTIF('Itapagipe Med OK'!$C:$C,'DRCA Med OK'!C28) + COUNTIF('Itapuã Med OK'!$C:$C,'DRCA Med OK'!C28) + COUNTIF('Liberdade Med OK'!$C:$C,'DRCA Med OK'!C28) + COUNTIF('Pau da Lima Med OK'!$C:$C,'DRCA Med OK'!C28) + COUNTIF('SCV Med OK'!$C:$C,'DRCA Med OK'!C28) + COUNTIF('Subúrbio Med OK'!$C:$C,'DRCA Med OK'!C28) + COUNTIF('DVIS Med OK'!$C:$C,'DRCA Med OK'!C28) + COUNTIF('CR Med OK'!$C:$C,'DRCA Med OK'!C28) + COUNTIF('CCZ Med OK'!$C:$C,'DRCA Med OK'!C28) + COUNTIF('SAMU Med OK'!$C:$C,'DRCA Med OK'!C28) + COUNTIF('ESPS Med OK'!$C:$C,'DRCA Med OK'!C28) + COUNTIF('LACEM Med OK'!$C:$C,'DRCA Med OK'!C28)</f>
        <v>0</v>
      </c>
    </row>
    <row r="29" spans="1:15" ht="13.5" customHeight="1">
      <c r="A29" s="18" t="s">
        <v>32</v>
      </c>
      <c r="B29" s="1"/>
      <c r="F29" s="22"/>
      <c r="G29" s="7"/>
      <c r="I29" s="23"/>
      <c r="J29" s="23"/>
      <c r="O29" s="1">
        <f>COUNTIF('Sede Med Ok'!$C:$C,'DRCA Med OK'!C29) + COUNTIF('Barra Med OK'!$C:$C,'DRCA Med OK'!C29) + COUNTIF('Boca do Rio Med OK'!$C:$C,'DRCA Med OK'!C29) + COUNTIF('Brotas Med OK'!$C:$C,'DRCA Med OK'!C29) + COUNTIF('Cabula Med OK'!$C:$C,'DRCA Med OK'!C29) + COUNTIF('Cajazeiras Med OK'!$C:$C,'DRCA Med OK'!C29) + COUNTIF('CH Med OK'!$C:$C,'DRCA Med OK'!C29) + COUNTIF('Itapagipe Med OK'!$C:$C,'DRCA Med OK'!C29) + COUNTIF('Itapuã Med OK'!$C:$C,'DRCA Med OK'!C29) + COUNTIF('Liberdade Med OK'!$C:$C,'DRCA Med OK'!C29) + COUNTIF('Pau da Lima Med OK'!$C:$C,'DRCA Med OK'!C29) + COUNTIF('SCV Med OK'!$C:$C,'DRCA Med OK'!C29) + COUNTIF('Subúrbio Med OK'!$C:$C,'DRCA Med OK'!C29) + COUNTIF('DVIS Med OK'!$C:$C,'DRCA Med OK'!C29) + COUNTIF('CR Med OK'!$C:$C,'DRCA Med OK'!C29) + COUNTIF('CCZ Med OK'!$C:$C,'DRCA Med OK'!C29) + COUNTIF('SAMU Med OK'!$C:$C,'DRCA Med OK'!C29) + COUNTIF('ESPS Med OK'!$C:$C,'DRCA Med OK'!C29) + COUNTIF('LACEM Med OK'!$C:$C,'DRCA Med OK'!C29)</f>
        <v>0</v>
      </c>
    </row>
    <row r="30" spans="1:15" ht="60" customHeight="1">
      <c r="A30" s="532"/>
      <c r="B30" s="518"/>
      <c r="C30" s="518"/>
      <c r="D30" s="518"/>
      <c r="E30" s="532"/>
      <c r="F30" s="518"/>
      <c r="G30" s="518"/>
      <c r="H30" s="518"/>
      <c r="I30" s="533"/>
      <c r="J30" s="22"/>
      <c r="O30" s="1">
        <f>COUNTIF('Sede Med Ok'!$C:$C,'DRCA Med OK'!C30) + COUNTIF('Barra Med OK'!$C:$C,'DRCA Med OK'!C30) + COUNTIF('Boca do Rio Med OK'!$C:$C,'DRCA Med OK'!C30) + COUNTIF('Brotas Med OK'!$C:$C,'DRCA Med OK'!C30) + COUNTIF('Cabula Med OK'!$C:$C,'DRCA Med OK'!C30) + COUNTIF('Cajazeiras Med OK'!$C:$C,'DRCA Med OK'!C30) + COUNTIF('CH Med OK'!$C:$C,'DRCA Med OK'!C30) + COUNTIF('Itapagipe Med OK'!$C:$C,'DRCA Med OK'!C30) + COUNTIF('Itapuã Med OK'!$C:$C,'DRCA Med OK'!C30) + COUNTIF('Liberdade Med OK'!$C:$C,'DRCA Med OK'!C30) + COUNTIF('Pau da Lima Med OK'!$C:$C,'DRCA Med OK'!C30) + COUNTIF('SCV Med OK'!$C:$C,'DRCA Med OK'!C30) + COUNTIF('Subúrbio Med OK'!$C:$C,'DRCA Med OK'!C30) + COUNTIF('DVIS Med OK'!$C:$C,'DRCA Med OK'!C30) + COUNTIF('CR Med OK'!$C:$C,'DRCA Med OK'!C30) + COUNTIF('CCZ Med OK'!$C:$C,'DRCA Med OK'!C30) + COUNTIF('SAMU Med OK'!$C:$C,'DRCA Med OK'!C30) + COUNTIF('ESPS Med OK'!$C:$C,'DRCA Med OK'!C30) + COUNTIF('LACEM Med OK'!$C:$C,'DRCA Med OK'!C30)</f>
        <v>0</v>
      </c>
    </row>
    <row r="31" spans="1:15" ht="13.5" customHeight="1">
      <c r="A31" s="535" t="s">
        <v>31</v>
      </c>
      <c r="B31" s="535"/>
      <c r="C31" s="535"/>
      <c r="D31" s="535"/>
      <c r="E31" s="535" t="s">
        <v>30</v>
      </c>
      <c r="F31" s="535"/>
      <c r="G31" s="535"/>
      <c r="H31" s="535"/>
      <c r="I31" s="535"/>
      <c r="J31" s="18"/>
      <c r="K31" s="18"/>
      <c r="O31" s="1">
        <f>COUNTIF('Sede Med Ok'!$C:$C,'DRCA Med OK'!C31) + COUNTIF('Barra Med OK'!$C:$C,'DRCA Med OK'!C31) + COUNTIF('Boca do Rio Med OK'!$C:$C,'DRCA Med OK'!C31) + COUNTIF('Brotas Med OK'!$C:$C,'DRCA Med OK'!C31) + COUNTIF('Cabula Med OK'!$C:$C,'DRCA Med OK'!C31) + COUNTIF('Cajazeiras Med OK'!$C:$C,'DRCA Med OK'!C31) + COUNTIF('CH Med OK'!$C:$C,'DRCA Med OK'!C31) + COUNTIF('Itapagipe Med OK'!$C:$C,'DRCA Med OK'!C31) + COUNTIF('Itapuã Med OK'!$C:$C,'DRCA Med OK'!C31) + COUNTIF('Liberdade Med OK'!$C:$C,'DRCA Med OK'!C31) + COUNTIF('Pau da Lima Med OK'!$C:$C,'DRCA Med OK'!C31) + COUNTIF('SCV Med OK'!$C:$C,'DRCA Med OK'!C31) + COUNTIF('Subúrbio Med OK'!$C:$C,'DRCA Med OK'!C31) + COUNTIF('DVIS Med OK'!$C:$C,'DRCA Med OK'!C31) + COUNTIF('CR Med OK'!$C:$C,'DRCA Med OK'!C31) + COUNTIF('CCZ Med OK'!$C:$C,'DRCA Med OK'!C31) + COUNTIF('SAMU Med OK'!$C:$C,'DRCA Med OK'!C31) + COUNTIF('ESPS Med OK'!$C:$C,'DRCA Med OK'!C31) + COUNTIF('LACEM Med OK'!$C:$C,'DRCA Med OK'!C31)</f>
        <v>0</v>
      </c>
    </row>
    <row r="32" spans="1:15" ht="13.5" customHeight="1">
      <c r="I32" s="20"/>
      <c r="J32" s="19"/>
      <c r="O32" s="1">
        <f>COUNTIF('Sede Med Ok'!$C:$C,'DRCA Med OK'!C32) + COUNTIF('Barra Med OK'!$C:$C,'DRCA Med OK'!C32) + COUNTIF('Boca do Rio Med OK'!$C:$C,'DRCA Med OK'!C32) + COUNTIF('Brotas Med OK'!$C:$C,'DRCA Med OK'!C32) + COUNTIF('Cabula Med OK'!$C:$C,'DRCA Med OK'!C32) + COUNTIF('Cajazeiras Med OK'!$C:$C,'DRCA Med OK'!C32) + COUNTIF('CH Med OK'!$C:$C,'DRCA Med OK'!C32) + COUNTIF('Itapagipe Med OK'!$C:$C,'DRCA Med OK'!C32) + COUNTIF('Itapuã Med OK'!$C:$C,'DRCA Med OK'!C32) + COUNTIF('Liberdade Med OK'!$C:$C,'DRCA Med OK'!C32) + COUNTIF('Pau da Lima Med OK'!$C:$C,'DRCA Med OK'!C32) + COUNTIF('SCV Med OK'!$C:$C,'DRCA Med OK'!C32) + COUNTIF('Subúrbio Med OK'!$C:$C,'DRCA Med OK'!C32) + COUNTIF('DVIS Med OK'!$C:$C,'DRCA Med OK'!C32) + COUNTIF('CR Med OK'!$C:$C,'DRCA Med OK'!C32) + COUNTIF('CCZ Med OK'!$C:$C,'DRCA Med OK'!C32) + COUNTIF('SAMU Med OK'!$C:$C,'DRCA Med OK'!C32) + COUNTIF('ESPS Med OK'!$C:$C,'DRCA Med OK'!C32) + COUNTIF('LACEM Med OK'!$C:$C,'DRCA Med OK'!C32)</f>
        <v>0</v>
      </c>
    </row>
    <row r="33" spans="1:12" ht="13.5" customHeight="1">
      <c r="D33" s="20"/>
      <c r="G33" s="7"/>
      <c r="H33" s="550"/>
      <c r="I33" s="550"/>
      <c r="J33" s="550"/>
      <c r="K33" s="550"/>
      <c r="L33" s="550"/>
    </row>
    <row r="34" spans="1:12" ht="13.5" customHeight="1">
      <c r="D34" s="20"/>
      <c r="E34" s="20"/>
      <c r="F34" s="19"/>
      <c r="G34" s="7"/>
      <c r="I34" s="7"/>
      <c r="J34" s="1"/>
    </row>
    <row r="35" spans="1:12" ht="13.5" customHeight="1">
      <c r="A35" s="531" t="s">
        <v>29</v>
      </c>
      <c r="B35" s="531"/>
      <c r="C35" s="531"/>
      <c r="D35" s="531"/>
      <c r="E35" s="18"/>
      <c r="F35" s="18"/>
      <c r="G35" s="18"/>
      <c r="I35" s="7"/>
      <c r="J35" s="3"/>
    </row>
    <row r="36" spans="1:12" ht="13.5" customHeight="1">
      <c r="A36" s="534" t="s">
        <v>28</v>
      </c>
      <c r="B36" s="534"/>
      <c r="C36" s="534"/>
      <c r="D36" s="534"/>
      <c r="E36" s="17"/>
      <c r="F36" s="17"/>
      <c r="G36" s="17"/>
      <c r="I36" s="7"/>
      <c r="J36" s="3"/>
    </row>
    <row r="37" spans="1:12" ht="13.5" customHeight="1">
      <c r="A37" s="11" t="s">
        <v>27</v>
      </c>
      <c r="B37" s="11" t="s">
        <v>26</v>
      </c>
      <c r="C37" s="11" t="s">
        <v>25</v>
      </c>
      <c r="D37" s="11" t="s">
        <v>24</v>
      </c>
      <c r="E37" s="16"/>
      <c r="F37" s="16"/>
      <c r="G37" s="16"/>
    </row>
    <row r="38" spans="1:12" ht="13.5" customHeight="1">
      <c r="A38" s="15" t="s">
        <v>23</v>
      </c>
      <c r="B38" s="14">
        <f>COUNTIFS($A$12:$A$34,"Cond Ar Janela 7.500 BTU/h")</f>
        <v>0</v>
      </c>
      <c r="C38" s="224">
        <v>37</v>
      </c>
      <c r="D38" s="13">
        <f t="shared" ref="D38:D60" si="1">B38*C38</f>
        <v>0</v>
      </c>
      <c r="E38" s="2"/>
      <c r="F38" s="8"/>
      <c r="G38" s="7"/>
    </row>
    <row r="39" spans="1:12" ht="13.5" customHeight="1">
      <c r="A39" s="15" t="s">
        <v>22</v>
      </c>
      <c r="B39" s="14">
        <f>COUNTIFS($A$12:$A$34,"Cond Ar Janela 10.000 BTU/h")</f>
        <v>0</v>
      </c>
      <c r="C39" s="225">
        <v>210</v>
      </c>
      <c r="D39" s="13">
        <f t="shared" si="1"/>
        <v>0</v>
      </c>
      <c r="E39" s="2"/>
      <c r="F39" s="8"/>
      <c r="G39" s="7"/>
    </row>
    <row r="40" spans="1:12" ht="13.5" customHeight="1">
      <c r="A40" s="15" t="s">
        <v>21</v>
      </c>
      <c r="B40" s="14">
        <f>COUNTIFS($A$12:$A$22,"Cond Ar Janela 18.000 BTU/h")</f>
        <v>0</v>
      </c>
      <c r="C40" s="225">
        <v>208</v>
      </c>
      <c r="D40" s="13">
        <f t="shared" si="1"/>
        <v>0</v>
      </c>
      <c r="E40" s="2"/>
      <c r="F40" s="8"/>
      <c r="G40" s="7"/>
    </row>
    <row r="41" spans="1:12" ht="13.5" customHeight="1">
      <c r="A41" s="15" t="s">
        <v>20</v>
      </c>
      <c r="B41" s="14">
        <f>COUNTIFS($A$12:$A$34,"Cond Ar Janela 21.000 BTU/h")</f>
        <v>0</v>
      </c>
      <c r="C41" s="225">
        <v>57</v>
      </c>
      <c r="D41" s="13">
        <f t="shared" si="1"/>
        <v>0</v>
      </c>
      <c r="E41" s="2"/>
      <c r="F41" s="8"/>
      <c r="G41" s="7"/>
    </row>
    <row r="42" spans="1:12" ht="13.5" customHeight="1">
      <c r="A42" s="15" t="s">
        <v>19</v>
      </c>
      <c r="B42" s="14">
        <f>COUNTIFS($A$12:$A$34,"Cond Ar Split 9.000 BTU/h Hi Wall")</f>
        <v>0</v>
      </c>
      <c r="C42" s="225">
        <v>147</v>
      </c>
      <c r="D42" s="13">
        <f t="shared" si="1"/>
        <v>0</v>
      </c>
      <c r="E42" s="2"/>
      <c r="F42" s="8"/>
      <c r="G42" s="7"/>
    </row>
    <row r="43" spans="1:12" ht="13.5" customHeight="1">
      <c r="A43" s="15" t="s">
        <v>18</v>
      </c>
      <c r="B43" s="14">
        <f>COUNTIFS($A$12:$A$34,"Cond Ar Split 12.000 BTU/h Hi Wall")</f>
        <v>2</v>
      </c>
      <c r="C43" s="225">
        <v>235</v>
      </c>
      <c r="D43" s="13">
        <f t="shared" si="1"/>
        <v>470</v>
      </c>
      <c r="E43" s="2"/>
      <c r="F43" s="8"/>
      <c r="G43" s="7"/>
    </row>
    <row r="44" spans="1:12" ht="13.5" customHeight="1">
      <c r="A44" s="15" t="s">
        <v>17</v>
      </c>
      <c r="B44" s="14">
        <f>COUNTIFS($A$12:$A$34,"Cond Ar Split 18.000 BTU/h Hi Wall")</f>
        <v>1</v>
      </c>
      <c r="C44" s="225">
        <v>238</v>
      </c>
      <c r="D44" s="13">
        <f t="shared" si="1"/>
        <v>238</v>
      </c>
      <c r="E44" s="2"/>
      <c r="F44" s="8"/>
      <c r="G44" s="7"/>
    </row>
    <row r="45" spans="1:12" ht="13.5" customHeight="1">
      <c r="A45" s="15" t="s">
        <v>16</v>
      </c>
      <c r="B45" s="14">
        <f>COUNTIFS($A$12:$A$34,"Cond Ar Split 22.000 BTU/h Hi Wall")</f>
        <v>0</v>
      </c>
      <c r="C45" s="225">
        <v>242</v>
      </c>
      <c r="D45" s="13">
        <f t="shared" si="1"/>
        <v>0</v>
      </c>
      <c r="E45" s="2"/>
      <c r="F45" s="8"/>
      <c r="G45" s="7"/>
    </row>
    <row r="46" spans="1:12" ht="13.5" customHeight="1">
      <c r="A46" s="15" t="s">
        <v>15</v>
      </c>
      <c r="B46" s="14">
        <f>COUNTIFS($A$12:$A$34,"Cond Ar Split 24.000 BTU/h Hi Wall")</f>
        <v>0</v>
      </c>
      <c r="C46" s="225">
        <v>260</v>
      </c>
      <c r="D46" s="13">
        <f t="shared" si="1"/>
        <v>0</v>
      </c>
      <c r="E46" s="2"/>
      <c r="F46" s="8"/>
      <c r="G46" s="7"/>
    </row>
    <row r="47" spans="1:12" ht="13.5" customHeight="1">
      <c r="A47" s="15" t="s">
        <v>14</v>
      </c>
      <c r="B47" s="14">
        <f>COUNTIFS($A$12:$A$34,"Cond Ar Split 30.000 BTU/h Hi Wall")</f>
        <v>3</v>
      </c>
      <c r="C47" s="225">
        <v>347</v>
      </c>
      <c r="D47" s="13">
        <f t="shared" si="1"/>
        <v>1041</v>
      </c>
      <c r="E47" s="2"/>
      <c r="F47" s="8"/>
      <c r="G47" s="7"/>
    </row>
    <row r="48" spans="1:12" ht="13.5" customHeight="1">
      <c r="A48" s="15" t="s">
        <v>13</v>
      </c>
      <c r="B48" s="14">
        <f>COUNTIFS($A$12:$A$34,"Cond Ar Split 24.000 BTU/h Piso/Teto")</f>
        <v>0</v>
      </c>
      <c r="C48" s="225">
        <v>367</v>
      </c>
      <c r="D48" s="13">
        <f t="shared" si="1"/>
        <v>0</v>
      </c>
      <c r="E48" s="2"/>
      <c r="F48" s="8"/>
      <c r="G48" s="7"/>
    </row>
    <row r="49" spans="1:7" ht="13.5" customHeight="1">
      <c r="A49" s="15" t="s">
        <v>12</v>
      </c>
      <c r="B49" s="14">
        <f>COUNTIFS($A$12:$A$34,"Cond Ar Split 30.000 BTU/h Piso/Teto")</f>
        <v>0</v>
      </c>
      <c r="C49" s="225">
        <v>367</v>
      </c>
      <c r="D49" s="13">
        <f t="shared" si="1"/>
        <v>0</v>
      </c>
      <c r="E49" s="2"/>
      <c r="F49" s="8"/>
      <c r="G49" s="7"/>
    </row>
    <row r="50" spans="1:7" ht="13.5" customHeight="1">
      <c r="A50" s="15" t="s">
        <v>11</v>
      </c>
      <c r="B50" s="14">
        <f>COUNTIFS($A$12:$A$34,"Cond Ar Split 36.000 BTU/h Piso/Teto")</f>
        <v>0</v>
      </c>
      <c r="C50" s="225">
        <v>447</v>
      </c>
      <c r="D50" s="13">
        <f t="shared" si="1"/>
        <v>0</v>
      </c>
      <c r="E50" s="2"/>
      <c r="F50" s="8"/>
      <c r="G50" s="7"/>
    </row>
    <row r="51" spans="1:7" ht="13.5" customHeight="1">
      <c r="A51" s="15" t="s">
        <v>10</v>
      </c>
      <c r="B51" s="14">
        <f>COUNTIFS($A$12:$A$34,"Cond Ar Split 48.000 BTU/h Piso/Teto")</f>
        <v>0</v>
      </c>
      <c r="C51" s="225">
        <v>497</v>
      </c>
      <c r="D51" s="13">
        <f t="shared" si="1"/>
        <v>0</v>
      </c>
      <c r="E51" s="2"/>
      <c r="F51" s="8"/>
      <c r="G51" s="7"/>
    </row>
    <row r="52" spans="1:7" ht="13.5" customHeight="1">
      <c r="A52" s="15" t="s">
        <v>9</v>
      </c>
      <c r="B52" s="14">
        <f>COUNTIFS($A$12:$A$34,"Cond Ar Split 60.000 BTU/h Piso/Teto")</f>
        <v>0</v>
      </c>
      <c r="C52" s="225">
        <v>597</v>
      </c>
      <c r="D52" s="13">
        <f t="shared" si="1"/>
        <v>0</v>
      </c>
      <c r="E52" s="2"/>
      <c r="F52" s="8"/>
      <c r="G52" s="7"/>
    </row>
    <row r="53" spans="1:7" ht="13.5" customHeight="1">
      <c r="A53" s="15" t="s">
        <v>8</v>
      </c>
      <c r="B53" s="14">
        <f>COUNTIFS($A$12:$A$34,"Cond Ar Split 18.000 BTU/h Cassete")</f>
        <v>0</v>
      </c>
      <c r="C53" s="225">
        <v>395</v>
      </c>
      <c r="D53" s="13">
        <f t="shared" si="1"/>
        <v>0</v>
      </c>
      <c r="E53" s="2"/>
      <c r="F53" s="8"/>
      <c r="G53" s="7"/>
    </row>
    <row r="54" spans="1:7" ht="13.5" customHeight="1">
      <c r="A54" s="15" t="s">
        <v>7</v>
      </c>
      <c r="B54" s="14">
        <f>COUNTIFS($A$12:$A$34,"Cond Ar Split 24.000 BTU/h Cassete")</f>
        <v>0</v>
      </c>
      <c r="C54" s="225">
        <v>442.75</v>
      </c>
      <c r="D54" s="13">
        <f t="shared" si="1"/>
        <v>0</v>
      </c>
      <c r="E54" s="2"/>
      <c r="F54" s="8"/>
      <c r="G54" s="7"/>
    </row>
    <row r="55" spans="1:7" ht="13.5" customHeight="1">
      <c r="A55" s="15" t="s">
        <v>6</v>
      </c>
      <c r="B55" s="14">
        <f>COUNTIFS($A$12:$A$34,"Cond Ar Split 30.000 BTU/h Cassete")</f>
        <v>0</v>
      </c>
      <c r="C55" s="225">
        <v>430</v>
      </c>
      <c r="D55" s="13">
        <f t="shared" si="1"/>
        <v>0</v>
      </c>
      <c r="E55" s="2"/>
      <c r="F55" s="8"/>
      <c r="G55" s="7"/>
    </row>
    <row r="56" spans="1:7" ht="13.5" customHeight="1">
      <c r="A56" s="15" t="s">
        <v>5</v>
      </c>
      <c r="B56" s="14">
        <f>COUNTIFS($A$12:$A$34,"Cond Ar Split 36.000 BTU/h Cassete")</f>
        <v>0</v>
      </c>
      <c r="C56" s="225">
        <v>478</v>
      </c>
      <c r="D56" s="13">
        <f t="shared" si="1"/>
        <v>0</v>
      </c>
      <c r="E56" s="2"/>
      <c r="F56" s="8"/>
      <c r="G56" s="7"/>
    </row>
    <row r="57" spans="1:7" ht="13.5" customHeight="1">
      <c r="A57" s="15" t="s">
        <v>4</v>
      </c>
      <c r="B57" s="14">
        <f>COUNTIFS($A$12:$A$34,"Cond Ar Split 48.000 BTU/h Cassete")</f>
        <v>0</v>
      </c>
      <c r="C57" s="225">
        <v>577</v>
      </c>
      <c r="D57" s="13">
        <f t="shared" si="1"/>
        <v>0</v>
      </c>
      <c r="E57" s="2"/>
      <c r="F57" s="8"/>
      <c r="G57" s="7"/>
    </row>
    <row r="58" spans="1:7" ht="13.5" customHeight="1">
      <c r="A58" s="15" t="s">
        <v>3</v>
      </c>
      <c r="B58" s="14">
        <f>COUNTIFS($A$12:$A$34,"Cond Ar Split 60.000 BTU/h Cassete")</f>
        <v>0</v>
      </c>
      <c r="C58" s="225">
        <v>645</v>
      </c>
      <c r="D58" s="13">
        <f t="shared" si="1"/>
        <v>0</v>
      </c>
      <c r="E58" s="2"/>
      <c r="F58" s="8"/>
      <c r="G58" s="7"/>
    </row>
    <row r="59" spans="1:7" ht="13.5" customHeight="1">
      <c r="A59" s="15" t="s">
        <v>2</v>
      </c>
      <c r="B59" s="14">
        <f>COUNTIFS($A$12:$A$34,"Cond Ar Tri Split 36.000 BTU/h (3x12.000)")</f>
        <v>0</v>
      </c>
      <c r="C59" s="225">
        <v>147</v>
      </c>
      <c r="D59" s="13">
        <f t="shared" si="1"/>
        <v>0</v>
      </c>
      <c r="E59" s="2"/>
      <c r="F59" s="8"/>
      <c r="G59" s="7"/>
    </row>
    <row r="60" spans="1:7" ht="13.5" customHeight="1">
      <c r="A60" s="15" t="s">
        <v>1</v>
      </c>
      <c r="B60" s="14">
        <f>COUNTIFS($A$12:$A$34,"Cond Ar Portátil 12.000 BTU/h")</f>
        <v>0</v>
      </c>
      <c r="C60" s="225">
        <v>100</v>
      </c>
      <c r="D60" s="13">
        <f t="shared" si="1"/>
        <v>0</v>
      </c>
      <c r="E60" s="2"/>
      <c r="F60" s="8"/>
      <c r="G60" s="7"/>
    </row>
    <row r="61" spans="1:7" ht="13.5" customHeight="1">
      <c r="A61" s="12" t="s">
        <v>0</v>
      </c>
      <c r="B61" s="11">
        <f>SUM(B38:B60)</f>
        <v>6</v>
      </c>
      <c r="C61" s="193"/>
      <c r="D61" s="9">
        <f>SUM(D38:D60)</f>
        <v>1749</v>
      </c>
      <c r="E61" s="16"/>
      <c r="F61" s="92"/>
      <c r="G61" s="91"/>
    </row>
    <row r="65" spans="10:10" ht="13.5" customHeight="1">
      <c r="J65" s="3"/>
    </row>
    <row r="96" spans="7:7" ht="13.5" customHeight="1">
      <c r="G96" s="1">
        <v>238</v>
      </c>
    </row>
  </sheetData>
  <mergeCells count="27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33:L33"/>
    <mergeCell ref="A35:D35"/>
    <mergeCell ref="A36:D36"/>
    <mergeCell ref="C11:E11"/>
    <mergeCell ref="G11:I11"/>
    <mergeCell ref="D13:E13"/>
    <mergeCell ref="A27:I27"/>
    <mergeCell ref="A31:D31"/>
    <mergeCell ref="E31:I31"/>
    <mergeCell ref="A30:D30"/>
    <mergeCell ref="E30:I30"/>
  </mergeCells>
  <conditionalFormatting sqref="C1:C1048576">
    <cfRule type="expression" dxfId="7" priority="1">
      <formula>$O1&gt;0</formula>
    </cfRule>
    <cfRule type="duplicateValues" dxfId="6" priority="2"/>
  </conditionalFormatting>
  <pageMargins left="0.27559055118110237" right="0.19685039370078741" top="0.27559055118110237" bottom="0.35433070866141736" header="0.23622047244094491" footer="0.15748031496062992"/>
  <pageSetup paperSize="9" scale="71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6"/>
  <sheetViews>
    <sheetView showGridLines="0" workbookViewId="0">
      <pane ySplit="11" topLeftCell="A12" activePane="bottomLeft" state="frozen"/>
      <selection activeCell="G94" sqref="G94"/>
      <selection pane="bottomLeft" activeCell="C12" sqref="C12:C13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ht="13.5" customHeight="1" thickTop="1">
      <c r="A8" s="544" t="s">
        <v>126</v>
      </c>
      <c r="B8" s="545"/>
      <c r="C8" s="545"/>
      <c r="D8" s="545"/>
      <c r="E8" s="544" t="s">
        <v>952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30" customFormat="1" ht="13.5" customHeight="1">
      <c r="A12" s="537" t="s">
        <v>14</v>
      </c>
      <c r="B12" s="538"/>
      <c r="C12" s="140">
        <v>1</v>
      </c>
      <c r="D12" s="439">
        <v>347</v>
      </c>
      <c r="E12" s="438">
        <v>30</v>
      </c>
      <c r="F12" s="433">
        <f>D12/30*C12*E12</f>
        <v>347</v>
      </c>
    </row>
    <row r="13" spans="1:6" s="466" customFormat="1" ht="13.5" customHeight="1">
      <c r="A13" s="537" t="s">
        <v>14</v>
      </c>
      <c r="B13" s="538"/>
      <c r="C13" s="140">
        <v>1</v>
      </c>
      <c r="D13" s="439">
        <v>347</v>
      </c>
      <c r="E13" s="438">
        <v>3</v>
      </c>
      <c r="F13" s="433">
        <f>D13/30*C13*E13</f>
        <v>34.700000000000003</v>
      </c>
    </row>
    <row r="14" spans="1:6" ht="13.5" customHeight="1">
      <c r="A14" s="537"/>
      <c r="B14" s="538"/>
      <c r="C14" s="243"/>
      <c r="D14" s="164"/>
      <c r="E14" s="138"/>
      <c r="F14" s="84"/>
    </row>
    <row r="15" spans="1:6" ht="13.5" customHeight="1">
      <c r="A15" s="514" t="s">
        <v>947</v>
      </c>
      <c r="B15" s="516"/>
      <c r="C15" s="83">
        <f>SUM(C12:C14)</f>
        <v>2</v>
      </c>
      <c r="D15" s="82"/>
      <c r="E15" s="82"/>
      <c r="F15" s="81">
        <f>SUM(F12:F14)</f>
        <v>381.7</v>
      </c>
    </row>
    <row r="16" spans="1:6" ht="13.5" customHeight="1">
      <c r="A16" s="4"/>
      <c r="B16" s="80"/>
      <c r="C16" s="4"/>
      <c r="D16" s="79"/>
      <c r="E16" s="78"/>
      <c r="F16" s="77"/>
    </row>
    <row r="18" spans="1:9" ht="13.5" customHeight="1">
      <c r="A18" s="536" t="s">
        <v>33</v>
      </c>
      <c r="B18" s="536"/>
      <c r="C18" s="536"/>
      <c r="D18" s="536"/>
      <c r="E18" s="536"/>
      <c r="F18" s="536"/>
      <c r="G18" s="25"/>
      <c r="H18" s="25"/>
      <c r="I18" s="25"/>
    </row>
    <row r="20" spans="1:9" ht="13.5" customHeight="1">
      <c r="A20" s="18" t="s">
        <v>32</v>
      </c>
      <c r="B20" s="1"/>
      <c r="F20" s="22"/>
      <c r="G20" s="7"/>
      <c r="I20" s="23"/>
    </row>
    <row r="21" spans="1:9" ht="60" customHeight="1">
      <c r="A21" s="532"/>
      <c r="B21" s="518"/>
      <c r="C21" s="533"/>
      <c r="D21" s="547"/>
      <c r="E21" s="547"/>
      <c r="F21" s="547"/>
    </row>
    <row r="22" spans="1:9" ht="13.5" customHeight="1">
      <c r="A22" s="535" t="s">
        <v>31</v>
      </c>
      <c r="B22" s="535"/>
      <c r="C22" s="535"/>
      <c r="D22" s="75"/>
      <c r="E22" s="75" t="s">
        <v>30</v>
      </c>
      <c r="F22" s="75"/>
      <c r="G22" s="18"/>
      <c r="H22" s="18"/>
      <c r="I22" s="18"/>
    </row>
    <row r="96" spans="7:7" ht="13.5" customHeight="1">
      <c r="G96" s="1">
        <v>238</v>
      </c>
    </row>
  </sheetData>
  <mergeCells count="20">
    <mergeCell ref="A7:F7"/>
    <mergeCell ref="A8:D8"/>
    <mergeCell ref="E8:F8"/>
    <mergeCell ref="A1:F1"/>
    <mergeCell ref="A3:F3"/>
    <mergeCell ref="A4:C4"/>
    <mergeCell ref="D4:E4"/>
    <mergeCell ref="A5:C5"/>
    <mergeCell ref="D5:E5"/>
    <mergeCell ref="B9:D9"/>
    <mergeCell ref="E9:F9"/>
    <mergeCell ref="A21:C21"/>
    <mergeCell ref="D21:F21"/>
    <mergeCell ref="A22:C22"/>
    <mergeCell ref="A14:B14"/>
    <mergeCell ref="A15:B15"/>
    <mergeCell ref="A18:F18"/>
    <mergeCell ref="A11:B11"/>
    <mergeCell ref="A12:B12"/>
    <mergeCell ref="A13:B13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30"/>
  <sheetViews>
    <sheetView showGridLines="0" workbookViewId="0">
      <pane ySplit="13" topLeftCell="A14" activePane="bottomLeft" state="frozen"/>
      <selection activeCell="G94" sqref="G94"/>
      <selection pane="bottomLeft" activeCell="C67" sqref="C67"/>
    </sheetView>
  </sheetViews>
  <sheetFormatPr defaultRowHeight="13.5" customHeight="1"/>
  <cols>
    <col min="1" max="1" width="39.5703125" style="1" bestFit="1" customWidth="1"/>
    <col min="2" max="2" width="12.5703125" style="2" bestFit="1" customWidth="1"/>
    <col min="3" max="3" width="11.140625" style="1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34.570312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981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s="458" customFormat="1" ht="13.5" customHeight="1">
      <c r="A14" s="539"/>
      <c r="B14" s="551"/>
      <c r="C14" s="551"/>
      <c r="D14" s="551"/>
      <c r="E14" s="551"/>
      <c r="F14" s="551"/>
      <c r="G14" s="551"/>
      <c r="H14" s="551"/>
      <c r="I14" s="551"/>
      <c r="J14" s="551"/>
      <c r="K14" s="540"/>
    </row>
    <row r="15" spans="1:15" ht="13.5" customHeight="1">
      <c r="A15" s="15" t="s">
        <v>18</v>
      </c>
      <c r="B15" s="61">
        <v>45673</v>
      </c>
      <c r="C15" s="104">
        <v>15257</v>
      </c>
      <c r="D15" s="61">
        <v>45673</v>
      </c>
      <c r="E15" s="61">
        <v>45687</v>
      </c>
      <c r="F15" s="42">
        <f>(E15-D15)+1</f>
        <v>15</v>
      </c>
      <c r="G15" s="65">
        <v>235</v>
      </c>
      <c r="H15" s="457">
        <v>1</v>
      </c>
      <c r="I15" s="59">
        <f>G15/30*H15*F15</f>
        <v>117.5</v>
      </c>
      <c r="J15" s="57" t="s">
        <v>960</v>
      </c>
      <c r="K15" s="168">
        <v>74384</v>
      </c>
      <c r="O15" s="1">
        <f>COUNTIF('Sede Med Ok'!$C:$C,'SAMU Med OK'!C15) + COUNTIF('Barra Med OK'!$C:$C,'SAMU Med OK'!C15) + COUNTIF('Boca do Rio Med OK'!$C:$C,'SAMU Med OK'!C15) + COUNTIF('Brotas Med OK'!$C:$C,'SAMU Med OK'!C15) + COUNTIF('Cabula Med OK'!$C:$C,'SAMU Med OK'!C15) + COUNTIF('Cajazeiras Med OK'!$C:$C,'SAMU Med OK'!C15) + COUNTIF('CH Med OK'!$C:$C,'SAMU Med OK'!C15) + COUNTIF('Itapagipe Med OK'!$C:$C,'SAMU Med OK'!C15) + COUNTIF('Itapuã Med OK'!$C:$C,'SAMU Med OK'!C15) + COUNTIF('Liberdade Med OK'!$C:$C,'SAMU Med OK'!C15) + COUNTIF('Pau da Lima Med OK'!$C:$C,'SAMU Med OK'!C15) + COUNTIF('SCV Med OK'!$C:$C,'SAMU Med OK'!C15) + COUNTIF('Subúrbio Med OK'!$C:$C,'SAMU Med OK'!C15) + COUNTIF('DVIS Med OK'!$C:$C,'SAMU Med OK'!C15) + COUNTIF('CR Med OK'!$C:$C,'SAMU Med OK'!C15) + COUNTIF('CCZ Med OK'!$C:$C,'SAMU Med OK'!C15) + COUNTIF('DRCA Med OK'!$C:$C,'SAMU Med OK'!C15) + COUNTIF('ESPS Med OK'!$C:$C,'SAMU Med OK'!C15) + COUNTIF('LACEM Med OK'!$C:$C,'SAMU Med OK'!C15)</f>
        <v>0</v>
      </c>
    </row>
    <row r="16" spans="1:15" ht="13.5" customHeight="1">
      <c r="A16" s="15" t="s">
        <v>18</v>
      </c>
      <c r="B16" s="61">
        <v>45673</v>
      </c>
      <c r="C16" s="104">
        <v>15307</v>
      </c>
      <c r="D16" s="61">
        <v>45673</v>
      </c>
      <c r="E16" s="61">
        <v>45687</v>
      </c>
      <c r="F16" s="42">
        <f t="shared" ref="F16:F20" si="0">(E16-D16)+1</f>
        <v>15</v>
      </c>
      <c r="G16" s="65">
        <v>235</v>
      </c>
      <c r="H16" s="457">
        <v>1</v>
      </c>
      <c r="I16" s="59">
        <f t="shared" ref="I16:I20" si="1">G16/30*H16*F16</f>
        <v>117.5</v>
      </c>
      <c r="J16" s="57" t="s">
        <v>964</v>
      </c>
      <c r="K16" s="168">
        <v>74384</v>
      </c>
      <c r="O16" s="1">
        <f>COUNTIF('Sede Med Ok'!$C:$C,'SAMU Med OK'!C16) + COUNTIF('Barra Med OK'!$C:$C,'SAMU Med OK'!C16) + COUNTIF('Boca do Rio Med OK'!$C:$C,'SAMU Med OK'!C16) + COUNTIF('Brotas Med OK'!$C:$C,'SAMU Med OK'!C16) + COUNTIF('Cabula Med OK'!$C:$C,'SAMU Med OK'!C16) + COUNTIF('Cajazeiras Med OK'!$C:$C,'SAMU Med OK'!C16) + COUNTIF('CH Med OK'!$C:$C,'SAMU Med OK'!C16) + COUNTIF('Itapagipe Med OK'!$C:$C,'SAMU Med OK'!C16) + COUNTIF('Itapuã Med OK'!$C:$C,'SAMU Med OK'!C16) + COUNTIF('Liberdade Med OK'!$C:$C,'SAMU Med OK'!C16) + COUNTIF('Pau da Lima Med OK'!$C:$C,'SAMU Med OK'!C16) + COUNTIF('SCV Med OK'!$C:$C,'SAMU Med OK'!C16) + COUNTIF('Subúrbio Med OK'!$C:$C,'SAMU Med OK'!C16) + COUNTIF('DVIS Med OK'!$C:$C,'SAMU Med OK'!C16) + COUNTIF('CR Med OK'!$C:$C,'SAMU Med OK'!C16) + COUNTIF('CCZ Med OK'!$C:$C,'SAMU Med OK'!C16) + COUNTIF('DRCA Med OK'!$C:$C,'SAMU Med OK'!C16) + COUNTIF('ESPS Med OK'!$C:$C,'SAMU Med OK'!C16) + COUNTIF('LACEM Med OK'!$C:$C,'SAMU Med OK'!C16)</f>
        <v>0</v>
      </c>
    </row>
    <row r="17" spans="1:15" ht="13.5" customHeight="1">
      <c r="A17" s="15" t="s">
        <v>18</v>
      </c>
      <c r="B17" s="61">
        <v>45673</v>
      </c>
      <c r="C17" s="104">
        <v>15256</v>
      </c>
      <c r="D17" s="61">
        <v>45673</v>
      </c>
      <c r="E17" s="61">
        <v>45687</v>
      </c>
      <c r="F17" s="42">
        <f t="shared" si="0"/>
        <v>15</v>
      </c>
      <c r="G17" s="65">
        <v>235</v>
      </c>
      <c r="H17" s="457">
        <v>1</v>
      </c>
      <c r="I17" s="59">
        <f t="shared" si="1"/>
        <v>117.5</v>
      </c>
      <c r="J17" s="57" t="s">
        <v>959</v>
      </c>
      <c r="K17" s="168">
        <v>74384</v>
      </c>
      <c r="O17" s="1">
        <f>COUNTIF('Sede Med Ok'!$C:$C,'SAMU Med OK'!C17) + COUNTIF('Barra Med OK'!$C:$C,'SAMU Med OK'!C17) + COUNTIF('Boca do Rio Med OK'!$C:$C,'SAMU Med OK'!C17) + COUNTIF('Brotas Med OK'!$C:$C,'SAMU Med OK'!C17) + COUNTIF('Cabula Med OK'!$C:$C,'SAMU Med OK'!C17) + COUNTIF('Cajazeiras Med OK'!$C:$C,'SAMU Med OK'!C17) + COUNTIF('CH Med OK'!$C:$C,'SAMU Med OK'!C17) + COUNTIF('Itapagipe Med OK'!$C:$C,'SAMU Med OK'!C17) + COUNTIF('Itapuã Med OK'!$C:$C,'SAMU Med OK'!C17) + COUNTIF('Liberdade Med OK'!$C:$C,'SAMU Med OK'!C17) + COUNTIF('Pau da Lima Med OK'!$C:$C,'SAMU Med OK'!C17) + COUNTIF('SCV Med OK'!$C:$C,'SAMU Med OK'!C17) + COUNTIF('Subúrbio Med OK'!$C:$C,'SAMU Med OK'!C17) + COUNTIF('DVIS Med OK'!$C:$C,'SAMU Med OK'!C17) + COUNTIF('CR Med OK'!$C:$C,'SAMU Med OK'!C17) + COUNTIF('CCZ Med OK'!$C:$C,'SAMU Med OK'!C17) + COUNTIF('DRCA Med OK'!$C:$C,'SAMU Med OK'!C17) + COUNTIF('ESPS Med OK'!$C:$C,'SAMU Med OK'!C17) + COUNTIF('LACEM Med OK'!$C:$C,'SAMU Med OK'!C17)</f>
        <v>0</v>
      </c>
    </row>
    <row r="18" spans="1:15" ht="13.5" customHeight="1">
      <c r="A18" s="15" t="s">
        <v>18</v>
      </c>
      <c r="B18" s="61">
        <v>45673</v>
      </c>
      <c r="C18" s="104">
        <v>15336</v>
      </c>
      <c r="D18" s="61">
        <v>45673</v>
      </c>
      <c r="E18" s="61">
        <v>45687</v>
      </c>
      <c r="F18" s="42">
        <f t="shared" si="0"/>
        <v>15</v>
      </c>
      <c r="G18" s="65">
        <v>235</v>
      </c>
      <c r="H18" s="457">
        <v>1</v>
      </c>
      <c r="I18" s="59">
        <f t="shared" si="1"/>
        <v>117.5</v>
      </c>
      <c r="J18" s="57" t="s">
        <v>440</v>
      </c>
      <c r="K18" s="168">
        <v>74384</v>
      </c>
      <c r="O18" s="1">
        <f>COUNTIF('Sede Med Ok'!$C:$C,'SAMU Med OK'!C18) + COUNTIF('Barra Med OK'!$C:$C,'SAMU Med OK'!C18) + COUNTIF('Boca do Rio Med OK'!$C:$C,'SAMU Med OK'!C18) + COUNTIF('Brotas Med OK'!$C:$C,'SAMU Med OK'!C18) + COUNTIF('Cabula Med OK'!$C:$C,'SAMU Med OK'!C18) + COUNTIF('Cajazeiras Med OK'!$C:$C,'SAMU Med OK'!C18) + COUNTIF('CH Med OK'!$C:$C,'SAMU Med OK'!C18) + COUNTIF('Itapagipe Med OK'!$C:$C,'SAMU Med OK'!C18) + COUNTIF('Itapuã Med OK'!$C:$C,'SAMU Med OK'!C18) + COUNTIF('Liberdade Med OK'!$C:$C,'SAMU Med OK'!C18) + COUNTIF('Pau da Lima Med OK'!$C:$C,'SAMU Med OK'!C18) + COUNTIF('SCV Med OK'!$C:$C,'SAMU Med OK'!C18) + COUNTIF('Subúrbio Med OK'!$C:$C,'SAMU Med OK'!C18) + COUNTIF('DVIS Med OK'!$C:$C,'SAMU Med OK'!C18) + COUNTIF('CR Med OK'!$C:$C,'SAMU Med OK'!C18) + COUNTIF('CCZ Med OK'!$C:$C,'SAMU Med OK'!C18) + COUNTIF('DRCA Med OK'!$C:$C,'SAMU Med OK'!C18) + COUNTIF('ESPS Med OK'!$C:$C,'SAMU Med OK'!C18) + COUNTIF('LACEM Med OK'!$C:$C,'SAMU Med OK'!C18)</f>
        <v>0</v>
      </c>
    </row>
    <row r="19" spans="1:15" ht="13.5" customHeight="1">
      <c r="A19" s="15" t="s">
        <v>18</v>
      </c>
      <c r="B19" s="61">
        <v>45673</v>
      </c>
      <c r="C19" s="104">
        <v>16107</v>
      </c>
      <c r="D19" s="61">
        <v>45673</v>
      </c>
      <c r="E19" s="61">
        <v>45687</v>
      </c>
      <c r="F19" s="42">
        <f t="shared" si="0"/>
        <v>15</v>
      </c>
      <c r="G19" s="65">
        <v>235</v>
      </c>
      <c r="H19" s="457">
        <v>1</v>
      </c>
      <c r="I19" s="59">
        <f t="shared" si="1"/>
        <v>117.5</v>
      </c>
      <c r="J19" s="57" t="s">
        <v>618</v>
      </c>
      <c r="K19" s="168">
        <v>74384</v>
      </c>
      <c r="O19" s="1">
        <f>COUNTIF('Sede Med Ok'!$C:$C,'SAMU Med OK'!C19) + COUNTIF('Barra Med OK'!$C:$C,'SAMU Med OK'!C19) + COUNTIF('Boca do Rio Med OK'!$C:$C,'SAMU Med OK'!C19) + COUNTIF('Brotas Med OK'!$C:$C,'SAMU Med OK'!C19) + COUNTIF('Cabula Med OK'!$C:$C,'SAMU Med OK'!C19) + COUNTIF('Cajazeiras Med OK'!$C:$C,'SAMU Med OK'!C19) + COUNTIF('CH Med OK'!$C:$C,'SAMU Med OK'!C19) + COUNTIF('Itapagipe Med OK'!$C:$C,'SAMU Med OK'!C19) + COUNTIF('Itapuã Med OK'!$C:$C,'SAMU Med OK'!C19) + COUNTIF('Liberdade Med OK'!$C:$C,'SAMU Med OK'!C19) + COUNTIF('Pau da Lima Med OK'!$C:$C,'SAMU Med OK'!C19) + COUNTIF('SCV Med OK'!$C:$C,'SAMU Med OK'!C19) + COUNTIF('Subúrbio Med OK'!$C:$C,'SAMU Med OK'!C19) + COUNTIF('DVIS Med OK'!$C:$C,'SAMU Med OK'!C19) + COUNTIF('CR Med OK'!$C:$C,'SAMU Med OK'!C19) + COUNTIF('CCZ Med OK'!$C:$C,'SAMU Med OK'!C19) + COUNTIF('DRCA Med OK'!$C:$C,'SAMU Med OK'!C19) + COUNTIF('ESPS Med OK'!$C:$C,'SAMU Med OK'!C19) + COUNTIF('LACEM Med OK'!$C:$C,'SAMU Med OK'!C19)</f>
        <v>0</v>
      </c>
    </row>
    <row r="20" spans="1:15" ht="13.5" customHeight="1">
      <c r="A20" s="15" t="s">
        <v>14</v>
      </c>
      <c r="B20" s="61">
        <v>45673</v>
      </c>
      <c r="C20" s="104">
        <v>17669</v>
      </c>
      <c r="D20" s="61">
        <v>45673</v>
      </c>
      <c r="E20" s="61">
        <v>45687</v>
      </c>
      <c r="F20" s="42">
        <f t="shared" si="0"/>
        <v>15</v>
      </c>
      <c r="G20" s="65">
        <v>347</v>
      </c>
      <c r="H20" s="465">
        <v>1</v>
      </c>
      <c r="I20" s="59">
        <f t="shared" si="1"/>
        <v>173.5</v>
      </c>
      <c r="J20" s="57" t="s">
        <v>1170</v>
      </c>
      <c r="K20" s="168">
        <v>74387</v>
      </c>
    </row>
    <row r="21" spans="1:15" ht="13.5" customHeight="1">
      <c r="A21" s="15"/>
      <c r="B21" s="61"/>
      <c r="C21" s="15"/>
      <c r="D21" s="61"/>
      <c r="E21" s="61"/>
      <c r="F21" s="42"/>
      <c r="G21" s="65"/>
      <c r="H21" s="457"/>
      <c r="I21" s="59">
        <f>G21/30*H21*F21</f>
        <v>0</v>
      </c>
      <c r="J21" s="64"/>
      <c r="K21" s="64"/>
      <c r="O21" s="1">
        <f>COUNTIF('Sede Med Ok'!$C:$C,'SAMU Med OK'!C21) + COUNTIF('Barra Med OK'!$C:$C,'SAMU Med OK'!C21) + COUNTIF('Boca do Rio Med OK'!$C:$C,'SAMU Med OK'!C21) + COUNTIF('Brotas Med OK'!$C:$C,'SAMU Med OK'!C21) + COUNTIF('Cabula Med OK'!$C:$C,'SAMU Med OK'!C21) + COUNTIF('Cajazeiras Med OK'!$C:$C,'SAMU Med OK'!C21) + COUNTIF('CH Med OK'!$C:$C,'SAMU Med OK'!C21) + COUNTIF('Itapagipe Med OK'!$C:$C,'SAMU Med OK'!C21) + COUNTIF('Itapuã Med OK'!$C:$C,'SAMU Med OK'!C21) + COUNTIF('Liberdade Med OK'!$C:$C,'SAMU Med OK'!C21) + COUNTIF('Pau da Lima Med OK'!$C:$C,'SAMU Med OK'!C21) + COUNTIF('SCV Med OK'!$C:$C,'SAMU Med OK'!C21) + COUNTIF('Subúrbio Med OK'!$C:$C,'SAMU Med OK'!C21) + COUNTIF('DVIS Med OK'!$C:$C,'SAMU Med OK'!C21) + COUNTIF('CR Med OK'!$C:$C,'SAMU Med OK'!C21) + COUNTIF('CCZ Med OK'!$C:$C,'SAMU Med OK'!C21) + COUNTIF('DRCA Med OK'!$C:$C,'SAMU Med OK'!C21) + COUNTIF('ESPS Med OK'!$C:$C,'SAMU Med OK'!C21) + COUNTIF('LACEM Med OK'!$C:$C,'SAMU Med OK'!C21)</f>
        <v>0</v>
      </c>
    </row>
    <row r="22" spans="1:15" ht="13.5" customHeight="1">
      <c r="A22" s="455" t="s">
        <v>1169</v>
      </c>
      <c r="B22" s="10"/>
      <c r="C22" s="10"/>
      <c r="D22" s="36"/>
      <c r="E22" s="36"/>
      <c r="F22" s="37"/>
      <c r="G22" s="36"/>
      <c r="H22" s="456">
        <f>SUM(H15:H21)</f>
        <v>6</v>
      </c>
      <c r="I22" s="148">
        <f>SUM(I15:I21)</f>
        <v>761</v>
      </c>
      <c r="J22" s="35"/>
      <c r="K22" s="35"/>
      <c r="O22" s="1">
        <f>COUNTIF('Sede Med Ok'!$C:$C,'SAMU Med OK'!C22) + COUNTIF('Barra Med OK'!$C:$C,'SAMU Med OK'!C22) + COUNTIF('Boca do Rio Med OK'!$C:$C,'SAMU Med OK'!C22) + COUNTIF('Brotas Med OK'!$C:$C,'SAMU Med OK'!C22) + COUNTIF('Cabula Med OK'!$C:$C,'SAMU Med OK'!C22) + COUNTIF('Cajazeiras Med OK'!$C:$C,'SAMU Med OK'!C22) + COUNTIF('CH Med OK'!$C:$C,'SAMU Med OK'!C22) + COUNTIF('Itapagipe Med OK'!$C:$C,'SAMU Med OK'!C22) + COUNTIF('Itapuã Med OK'!$C:$C,'SAMU Med OK'!C22) + COUNTIF('Liberdade Med OK'!$C:$C,'SAMU Med OK'!C22) + COUNTIF('Pau da Lima Med OK'!$C:$C,'SAMU Med OK'!C22) + COUNTIF('SCV Med OK'!$C:$C,'SAMU Med OK'!C22) + COUNTIF('Subúrbio Med OK'!$C:$C,'SAMU Med OK'!C22) + COUNTIF('DVIS Med OK'!$C:$C,'SAMU Med OK'!C22) + COUNTIF('CR Med OK'!$C:$C,'SAMU Med OK'!C22) + COUNTIF('CCZ Med OK'!$C:$C,'SAMU Med OK'!C22) + COUNTIF('DRCA Med OK'!$C:$C,'SAMU Med OK'!C22) + COUNTIF('ESPS Med OK'!$C:$C,'SAMU Med OK'!C22) + COUNTIF('LACEM Med OK'!$C:$C,'SAMU Med OK'!C22)</f>
        <v>0</v>
      </c>
    </row>
    <row r="23" spans="1:15" ht="13.5" customHeight="1">
      <c r="A23" s="562"/>
      <c r="B23" s="563"/>
      <c r="C23" s="563"/>
      <c r="D23" s="563"/>
      <c r="E23" s="563"/>
      <c r="F23" s="563"/>
      <c r="G23" s="563"/>
      <c r="H23" s="563"/>
      <c r="I23" s="563"/>
      <c r="J23" s="563"/>
      <c r="K23" s="563"/>
      <c r="L23" s="563"/>
    </row>
    <row r="24" spans="1:15" ht="13.5" customHeight="1">
      <c r="A24" s="15" t="s">
        <v>17</v>
      </c>
      <c r="B24" s="61">
        <v>45679</v>
      </c>
      <c r="C24" s="104">
        <v>17377</v>
      </c>
      <c r="D24" s="61">
        <v>45679</v>
      </c>
      <c r="E24" s="61">
        <v>45687</v>
      </c>
      <c r="F24" s="42">
        <f t="shared" ref="F24" si="2">(E24-D24)+1</f>
        <v>9</v>
      </c>
      <c r="G24" s="65">
        <v>238</v>
      </c>
      <c r="H24" s="465">
        <v>1</v>
      </c>
      <c r="I24" s="59">
        <f t="shared" ref="I24" si="3">G24/30*H24*F24</f>
        <v>71.400000000000006</v>
      </c>
      <c r="J24" s="57" t="s">
        <v>964</v>
      </c>
      <c r="K24" s="168">
        <v>74641</v>
      </c>
      <c r="O24" s="1">
        <f>COUNTIF('Sede Med Ok'!$C:$C,'SAMU Med OK'!C24) + COUNTIF('Barra Med OK'!$C:$C,'SAMU Med OK'!C24) + COUNTIF('Boca do Rio Med OK'!$C:$C,'SAMU Med OK'!C24) + COUNTIF('Brotas Med OK'!$C:$C,'SAMU Med OK'!C24) + COUNTIF('Cabula Med OK'!$C:$C,'SAMU Med OK'!C24) + COUNTIF('Cajazeiras Med OK'!$C:$C,'SAMU Med OK'!C24) + COUNTIF('CH Med OK'!$C:$C,'SAMU Med OK'!C24) + COUNTIF('Itapagipe Med OK'!$C:$C,'SAMU Med OK'!C24) + COUNTIF('Itapuã Med OK'!$C:$C,'SAMU Med OK'!C24) + COUNTIF('Liberdade Med OK'!$C:$C,'SAMU Med OK'!C24) + COUNTIF('Pau da Lima Med OK'!$C:$C,'SAMU Med OK'!C24) + COUNTIF('SCV Med OK'!$C:$C,'SAMU Med OK'!C24) + COUNTIF('Subúrbio Med OK'!$C:$C,'SAMU Med OK'!C24) + COUNTIF('DVIS Med OK'!$C:$C,'SAMU Med OK'!C24) + COUNTIF('CR Med OK'!$C:$C,'SAMU Med OK'!C24) + COUNTIF('CCZ Med OK'!$C:$C,'SAMU Med OK'!C24) + COUNTIF('DRCA Med OK'!$C:$C,'SAMU Med OK'!C24) + COUNTIF('ESPS Med OK'!$C:$C,'SAMU Med OK'!C24) + COUNTIF('LACEM Med OK'!$C:$C,'SAMU Med OK'!C24)</f>
        <v>0</v>
      </c>
    </row>
    <row r="25" spans="1:15" ht="13.5" customHeight="1">
      <c r="A25" s="15"/>
      <c r="B25" s="61"/>
      <c r="C25" s="15"/>
      <c r="D25" s="61"/>
      <c r="E25" s="61"/>
      <c r="F25" s="42"/>
      <c r="G25" s="65"/>
      <c r="H25" s="465"/>
      <c r="I25" s="59">
        <f>G25/30*H25*F25</f>
        <v>0</v>
      </c>
      <c r="J25" s="64"/>
      <c r="K25" s="64"/>
      <c r="O25" s="1">
        <f>COUNTIF('Sede Med Ok'!$C:$C,'SAMU Med OK'!C25) + COUNTIF('Barra Med OK'!$C:$C,'SAMU Med OK'!C25) + COUNTIF('Boca do Rio Med OK'!$C:$C,'SAMU Med OK'!C25) + COUNTIF('Brotas Med OK'!$C:$C,'SAMU Med OK'!C25) + COUNTIF('Cabula Med OK'!$C:$C,'SAMU Med OK'!C25) + COUNTIF('Cajazeiras Med OK'!$C:$C,'SAMU Med OK'!C25) + COUNTIF('CH Med OK'!$C:$C,'SAMU Med OK'!C25) + COUNTIF('Itapagipe Med OK'!$C:$C,'SAMU Med OK'!C25) + COUNTIF('Itapuã Med OK'!$C:$C,'SAMU Med OK'!C25) + COUNTIF('Liberdade Med OK'!$C:$C,'SAMU Med OK'!C25) + COUNTIF('Pau da Lima Med OK'!$C:$C,'SAMU Med OK'!C25) + COUNTIF('SCV Med OK'!$C:$C,'SAMU Med OK'!C25) + COUNTIF('Subúrbio Med OK'!$C:$C,'SAMU Med OK'!C25) + COUNTIF('DVIS Med OK'!$C:$C,'SAMU Med OK'!C25) + COUNTIF('CR Med OK'!$C:$C,'SAMU Med OK'!C25) + COUNTIF('CCZ Med OK'!$C:$C,'SAMU Med OK'!C25) + COUNTIF('DRCA Med OK'!$C:$C,'SAMU Med OK'!C25) + COUNTIF('ESPS Med OK'!$C:$C,'SAMU Med OK'!C25) + COUNTIF('LACEM Med OK'!$C:$C,'SAMU Med OK'!C25)</f>
        <v>0</v>
      </c>
    </row>
    <row r="26" spans="1:15" ht="13.5" customHeight="1">
      <c r="A26" s="464" t="s">
        <v>1177</v>
      </c>
      <c r="B26" s="10"/>
      <c r="C26" s="10"/>
      <c r="D26" s="36"/>
      <c r="E26" s="36"/>
      <c r="F26" s="37"/>
      <c r="G26" s="36"/>
      <c r="H26" s="461">
        <f>SUM(H24:H25)</f>
        <v>1</v>
      </c>
      <c r="I26" s="148">
        <f>SUM(I24:I25)</f>
        <v>71.400000000000006</v>
      </c>
      <c r="J26" s="35"/>
      <c r="K26" s="35"/>
      <c r="O26" s="1">
        <f>COUNTIF('Sede Med Ok'!$C:$C,'SAMU Med OK'!C26) + COUNTIF('Barra Med OK'!$C:$C,'SAMU Med OK'!C26) + COUNTIF('Boca do Rio Med OK'!$C:$C,'SAMU Med OK'!C26) + COUNTIF('Brotas Med OK'!$C:$C,'SAMU Med OK'!C26) + COUNTIF('Cabula Med OK'!$C:$C,'SAMU Med OK'!C26) + COUNTIF('Cajazeiras Med OK'!$C:$C,'SAMU Med OK'!C26) + COUNTIF('CH Med OK'!$C:$C,'SAMU Med OK'!C26) + COUNTIF('Itapagipe Med OK'!$C:$C,'SAMU Med OK'!C26) + COUNTIF('Itapuã Med OK'!$C:$C,'SAMU Med OK'!C26) + COUNTIF('Liberdade Med OK'!$C:$C,'SAMU Med OK'!C26) + COUNTIF('Pau da Lima Med OK'!$C:$C,'SAMU Med OK'!C26) + COUNTIF('SCV Med OK'!$C:$C,'SAMU Med OK'!C26) + COUNTIF('Subúrbio Med OK'!$C:$C,'SAMU Med OK'!C26) + COUNTIF('DVIS Med OK'!$C:$C,'SAMU Med OK'!C26) + COUNTIF('CR Med OK'!$C:$C,'SAMU Med OK'!C26) + COUNTIF('CCZ Med OK'!$C:$C,'SAMU Med OK'!C26) + COUNTIF('DRCA Med OK'!$C:$C,'SAMU Med OK'!C26) + COUNTIF('ESPS Med OK'!$C:$C,'SAMU Med OK'!C26) + COUNTIF('LACEM Med OK'!$C:$C,'SAMU Med OK'!C26)</f>
        <v>0</v>
      </c>
    </row>
    <row r="27" spans="1:15" ht="13.5" customHeight="1">
      <c r="D27" s="20"/>
      <c r="E27" s="20"/>
      <c r="F27" s="19"/>
      <c r="G27" s="7"/>
      <c r="I27" s="7"/>
      <c r="J27" s="26"/>
      <c r="O27" s="1">
        <f>COUNTIF('Sede Med Ok'!$C:$C,'SAMU Med OK'!C27) + COUNTIF('Barra Med OK'!$C:$C,'SAMU Med OK'!C27) + COUNTIF('Boca do Rio Med OK'!$C:$C,'SAMU Med OK'!C27) + COUNTIF('Brotas Med OK'!$C:$C,'SAMU Med OK'!C27) + COUNTIF('Cabula Med OK'!$C:$C,'SAMU Med OK'!C27) + COUNTIF('Cajazeiras Med OK'!$C:$C,'SAMU Med OK'!C27) + COUNTIF('CH Med OK'!$C:$C,'SAMU Med OK'!C27) + COUNTIF('Itapagipe Med OK'!$C:$C,'SAMU Med OK'!C27) + COUNTIF('Itapuã Med OK'!$C:$C,'SAMU Med OK'!C27) + COUNTIF('Liberdade Med OK'!$C:$C,'SAMU Med OK'!C27) + COUNTIF('Pau da Lima Med OK'!$C:$C,'SAMU Med OK'!C27) + COUNTIF('SCV Med OK'!$C:$C,'SAMU Med OK'!C27) + COUNTIF('Subúrbio Med OK'!$C:$C,'SAMU Med OK'!C27) + COUNTIF('DVIS Med OK'!$C:$C,'SAMU Med OK'!C27) + COUNTIF('CR Med OK'!$C:$C,'SAMU Med OK'!C27) + COUNTIF('CCZ Med OK'!$C:$C,'SAMU Med OK'!C27) + COUNTIF('DRCA Med OK'!$C:$C,'SAMU Med OK'!C27) + COUNTIF('ESPS Med OK'!$C:$C,'SAMU Med OK'!C27) + COUNTIF('LACEM Med OK'!$C:$C,'SAMU Med OK'!C27)</f>
        <v>0</v>
      </c>
    </row>
    <row r="28" spans="1:15" ht="13.5" customHeight="1">
      <c r="A28" s="15" t="s">
        <v>20</v>
      </c>
      <c r="B28" s="61">
        <v>45518</v>
      </c>
      <c r="C28" s="14">
        <v>13864</v>
      </c>
      <c r="D28" s="61">
        <v>45658</v>
      </c>
      <c r="E28" s="61">
        <v>45687</v>
      </c>
      <c r="F28" s="42">
        <f t="shared" ref="F28:F49" si="4">(E28-D28)+1</f>
        <v>30</v>
      </c>
      <c r="G28" s="65">
        <v>57</v>
      </c>
      <c r="H28" s="14">
        <v>1</v>
      </c>
      <c r="I28" s="59">
        <f t="shared" ref="I28:I44" si="5">G28/30*H28*F28</f>
        <v>57</v>
      </c>
      <c r="J28" s="337" t="s">
        <v>980</v>
      </c>
      <c r="K28" s="158">
        <v>66465</v>
      </c>
      <c r="O28" s="1">
        <f>COUNTIF('Sede Med Ok'!$C:$C,'SAMU Med OK'!C28) + COUNTIF('Barra Med OK'!$C:$C,'SAMU Med OK'!C28) + COUNTIF('Boca do Rio Med OK'!$C:$C,'SAMU Med OK'!C28) + COUNTIF('Brotas Med OK'!$C:$C,'SAMU Med OK'!C28) + COUNTIF('Cabula Med OK'!$C:$C,'SAMU Med OK'!C28) + COUNTIF('Cajazeiras Med OK'!$C:$C,'SAMU Med OK'!C28) + COUNTIF('CH Med OK'!$C:$C,'SAMU Med OK'!C28) + COUNTIF('Itapagipe Med OK'!$C:$C,'SAMU Med OK'!C28) + COUNTIF('Itapuã Med OK'!$C:$C,'SAMU Med OK'!C28) + COUNTIF('Liberdade Med OK'!$C:$C,'SAMU Med OK'!C28) + COUNTIF('Pau da Lima Med OK'!$C:$C,'SAMU Med OK'!C28) + COUNTIF('SCV Med OK'!$C:$C,'SAMU Med OK'!C28) + COUNTIF('Subúrbio Med OK'!$C:$C,'SAMU Med OK'!C28) + COUNTIF('DVIS Med OK'!$C:$C,'SAMU Med OK'!C28) + COUNTIF('CR Med OK'!$C:$C,'SAMU Med OK'!C28) + COUNTIF('CCZ Med OK'!$C:$C,'SAMU Med OK'!C28) + COUNTIF('DRCA Med OK'!$C:$C,'SAMU Med OK'!C28) + COUNTIF('ESPS Med OK'!$C:$C,'SAMU Med OK'!C28) + COUNTIF('LACEM Med OK'!$C:$C,'SAMU Med OK'!C28)</f>
        <v>0</v>
      </c>
    </row>
    <row r="29" spans="1:15" ht="13.5" customHeight="1">
      <c r="A29" s="15" t="s">
        <v>20</v>
      </c>
      <c r="B29" s="61">
        <v>45536</v>
      </c>
      <c r="C29" s="14">
        <v>535</v>
      </c>
      <c r="D29" s="61">
        <v>45658</v>
      </c>
      <c r="E29" s="61">
        <v>45687</v>
      </c>
      <c r="F29" s="42">
        <f t="shared" si="4"/>
        <v>30</v>
      </c>
      <c r="G29" s="65">
        <v>57</v>
      </c>
      <c r="H29" s="14">
        <v>1</v>
      </c>
      <c r="I29" s="59">
        <f t="shared" si="5"/>
        <v>57</v>
      </c>
      <c r="J29" s="336" t="s">
        <v>979</v>
      </c>
      <c r="K29" s="335">
        <v>68723</v>
      </c>
      <c r="O29" s="1">
        <f>COUNTIF('Sede Med Ok'!$C:$C,'SAMU Med OK'!C29) + COUNTIF('Barra Med OK'!$C:$C,'SAMU Med OK'!C29) + COUNTIF('Boca do Rio Med OK'!$C:$C,'SAMU Med OK'!C29) + COUNTIF('Brotas Med OK'!$C:$C,'SAMU Med OK'!C29) + COUNTIF('Cabula Med OK'!$C:$C,'SAMU Med OK'!C29) + COUNTIF('Cajazeiras Med OK'!$C:$C,'SAMU Med OK'!C29) + COUNTIF('CH Med OK'!$C:$C,'SAMU Med OK'!C29) + COUNTIF('Itapagipe Med OK'!$C:$C,'SAMU Med OK'!C29) + COUNTIF('Itapuã Med OK'!$C:$C,'SAMU Med OK'!C29) + COUNTIF('Liberdade Med OK'!$C:$C,'SAMU Med OK'!C29) + COUNTIF('Pau da Lima Med OK'!$C:$C,'SAMU Med OK'!C29) + COUNTIF('SCV Med OK'!$C:$C,'SAMU Med OK'!C29) + COUNTIF('Subúrbio Med OK'!$C:$C,'SAMU Med OK'!C29) + COUNTIF('DVIS Med OK'!$C:$C,'SAMU Med OK'!C29) + COUNTIF('CR Med OK'!$C:$C,'SAMU Med OK'!C29) + COUNTIF('CCZ Med OK'!$C:$C,'SAMU Med OK'!C29) + COUNTIF('DRCA Med OK'!$C:$C,'SAMU Med OK'!C29) + COUNTIF('ESPS Med OK'!$C:$C,'SAMU Med OK'!C29) + COUNTIF('LACEM Med OK'!$C:$C,'SAMU Med OK'!C29)</f>
        <v>0</v>
      </c>
    </row>
    <row r="30" spans="1:15" ht="12.75">
      <c r="A30" s="15" t="s">
        <v>20</v>
      </c>
      <c r="B30" s="61">
        <v>45536</v>
      </c>
      <c r="C30" s="14">
        <v>13867</v>
      </c>
      <c r="D30" s="61">
        <v>45658</v>
      </c>
      <c r="E30" s="61">
        <v>45687</v>
      </c>
      <c r="F30" s="42">
        <f t="shared" si="4"/>
        <v>30</v>
      </c>
      <c r="G30" s="65">
        <v>57</v>
      </c>
      <c r="H30" s="14">
        <v>1</v>
      </c>
      <c r="I30" s="59">
        <f t="shared" si="5"/>
        <v>57</v>
      </c>
      <c r="J30" s="333" t="s">
        <v>978</v>
      </c>
      <c r="K30" s="328">
        <v>67743</v>
      </c>
      <c r="O30" s="1">
        <f>COUNTIF('Sede Med Ok'!$C:$C,'SAMU Med OK'!C30) + COUNTIF('Barra Med OK'!$C:$C,'SAMU Med OK'!C30) + COUNTIF('Boca do Rio Med OK'!$C:$C,'SAMU Med OK'!C30) + COUNTIF('Brotas Med OK'!$C:$C,'SAMU Med OK'!C30) + COUNTIF('Cabula Med OK'!$C:$C,'SAMU Med OK'!C30) + COUNTIF('Cajazeiras Med OK'!$C:$C,'SAMU Med OK'!C30) + COUNTIF('CH Med OK'!$C:$C,'SAMU Med OK'!C30) + COUNTIF('Itapagipe Med OK'!$C:$C,'SAMU Med OK'!C30) + COUNTIF('Itapuã Med OK'!$C:$C,'SAMU Med OK'!C30) + COUNTIF('Liberdade Med OK'!$C:$C,'SAMU Med OK'!C30) + COUNTIF('Pau da Lima Med OK'!$C:$C,'SAMU Med OK'!C30) + COUNTIF('SCV Med OK'!$C:$C,'SAMU Med OK'!C30) + COUNTIF('Subúrbio Med OK'!$C:$C,'SAMU Med OK'!C30) + COUNTIF('DVIS Med OK'!$C:$C,'SAMU Med OK'!C30) + COUNTIF('CR Med OK'!$C:$C,'SAMU Med OK'!C30) + COUNTIF('CCZ Med OK'!$C:$C,'SAMU Med OK'!C30) + COUNTIF('DRCA Med OK'!$C:$C,'SAMU Med OK'!C30) + COUNTIF('ESPS Med OK'!$C:$C,'SAMU Med OK'!C30) + COUNTIF('LACEM Med OK'!$C:$C,'SAMU Med OK'!C30)</f>
        <v>0</v>
      </c>
    </row>
    <row r="31" spans="1:15" ht="12.75">
      <c r="A31" s="15" t="s">
        <v>20</v>
      </c>
      <c r="B31" s="61">
        <v>45536</v>
      </c>
      <c r="C31" s="14">
        <v>13879</v>
      </c>
      <c r="D31" s="61">
        <v>45658</v>
      </c>
      <c r="E31" s="61">
        <v>45687</v>
      </c>
      <c r="F31" s="42">
        <f t="shared" si="4"/>
        <v>30</v>
      </c>
      <c r="G31" s="65">
        <v>57</v>
      </c>
      <c r="H31" s="14">
        <v>1</v>
      </c>
      <c r="I31" s="59">
        <f t="shared" si="5"/>
        <v>57</v>
      </c>
      <c r="J31" s="333" t="s">
        <v>977</v>
      </c>
      <c r="K31" s="328">
        <v>67743</v>
      </c>
      <c r="O31" s="1">
        <f>COUNTIF('Sede Med Ok'!$C:$C,'SAMU Med OK'!C31) + COUNTIF('Barra Med OK'!$C:$C,'SAMU Med OK'!C31) + COUNTIF('Boca do Rio Med OK'!$C:$C,'SAMU Med OK'!C31) + COUNTIF('Brotas Med OK'!$C:$C,'SAMU Med OK'!C31) + COUNTIF('Cabula Med OK'!$C:$C,'SAMU Med OK'!C31) + COUNTIF('Cajazeiras Med OK'!$C:$C,'SAMU Med OK'!C31) + COUNTIF('CH Med OK'!$C:$C,'SAMU Med OK'!C31) + COUNTIF('Itapagipe Med OK'!$C:$C,'SAMU Med OK'!C31) + COUNTIF('Itapuã Med OK'!$C:$C,'SAMU Med OK'!C31) + COUNTIF('Liberdade Med OK'!$C:$C,'SAMU Med OK'!C31) + COUNTIF('Pau da Lima Med OK'!$C:$C,'SAMU Med OK'!C31) + COUNTIF('SCV Med OK'!$C:$C,'SAMU Med OK'!C31) + COUNTIF('Subúrbio Med OK'!$C:$C,'SAMU Med OK'!C31) + COUNTIF('DVIS Med OK'!$C:$C,'SAMU Med OK'!C31) + COUNTIF('CR Med OK'!$C:$C,'SAMU Med OK'!C31) + COUNTIF('CCZ Med OK'!$C:$C,'SAMU Med OK'!C31) + COUNTIF('DRCA Med OK'!$C:$C,'SAMU Med OK'!C31) + COUNTIF('ESPS Med OK'!$C:$C,'SAMU Med OK'!C31) + COUNTIF('LACEM Med OK'!$C:$C,'SAMU Med OK'!C31)</f>
        <v>0</v>
      </c>
    </row>
    <row r="32" spans="1:15" ht="12.75">
      <c r="A32" s="15" t="s">
        <v>20</v>
      </c>
      <c r="B32" s="61">
        <v>45536</v>
      </c>
      <c r="C32" s="14">
        <v>2799</v>
      </c>
      <c r="D32" s="61">
        <v>45658</v>
      </c>
      <c r="E32" s="61">
        <v>45687</v>
      </c>
      <c r="F32" s="42">
        <f t="shared" si="4"/>
        <v>30</v>
      </c>
      <c r="G32" s="65">
        <v>57</v>
      </c>
      <c r="H32" s="14">
        <v>1</v>
      </c>
      <c r="I32" s="59">
        <f t="shared" si="5"/>
        <v>57</v>
      </c>
      <c r="J32" s="333" t="s">
        <v>976</v>
      </c>
      <c r="K32" s="334">
        <v>68186</v>
      </c>
      <c r="O32" s="1">
        <f>COUNTIF('Sede Med Ok'!$C:$C,'SAMU Med OK'!C32) + COUNTIF('Barra Med OK'!$C:$C,'SAMU Med OK'!C32) + COUNTIF('Boca do Rio Med OK'!$C:$C,'SAMU Med OK'!C32) + COUNTIF('Brotas Med OK'!$C:$C,'SAMU Med OK'!C32) + COUNTIF('Cabula Med OK'!$C:$C,'SAMU Med OK'!C32) + COUNTIF('Cajazeiras Med OK'!$C:$C,'SAMU Med OK'!C32) + COUNTIF('CH Med OK'!$C:$C,'SAMU Med OK'!C32) + COUNTIF('Itapagipe Med OK'!$C:$C,'SAMU Med OK'!C32) + COUNTIF('Itapuã Med OK'!$C:$C,'SAMU Med OK'!C32) + COUNTIF('Liberdade Med OK'!$C:$C,'SAMU Med OK'!C32) + COUNTIF('Pau da Lima Med OK'!$C:$C,'SAMU Med OK'!C32) + COUNTIF('SCV Med OK'!$C:$C,'SAMU Med OK'!C32) + COUNTIF('Subúrbio Med OK'!$C:$C,'SAMU Med OK'!C32) + COUNTIF('DVIS Med OK'!$C:$C,'SAMU Med OK'!C32) + COUNTIF('CR Med OK'!$C:$C,'SAMU Med OK'!C32) + COUNTIF('CCZ Med OK'!$C:$C,'SAMU Med OK'!C32) + COUNTIF('DRCA Med OK'!$C:$C,'SAMU Med OK'!C32) + COUNTIF('ESPS Med OK'!$C:$C,'SAMU Med OK'!C32) + COUNTIF('LACEM Med OK'!$C:$C,'SAMU Med OK'!C32)</f>
        <v>0</v>
      </c>
    </row>
    <row r="33" spans="1:15" ht="13.5" customHeight="1">
      <c r="A33" s="15" t="s">
        <v>20</v>
      </c>
      <c r="B33" s="61">
        <v>45536</v>
      </c>
      <c r="C33" s="14">
        <v>13886</v>
      </c>
      <c r="D33" s="61">
        <v>45658</v>
      </c>
      <c r="E33" s="61">
        <v>45687</v>
      </c>
      <c r="F33" s="42">
        <f t="shared" si="4"/>
        <v>30</v>
      </c>
      <c r="G33" s="65">
        <v>57</v>
      </c>
      <c r="H33" s="14">
        <v>1</v>
      </c>
      <c r="I33" s="59">
        <f t="shared" si="5"/>
        <v>57</v>
      </c>
      <c r="J33" s="333" t="s">
        <v>975</v>
      </c>
      <c r="K33" s="328">
        <v>67987</v>
      </c>
      <c r="O33" s="1">
        <f>COUNTIF('Sede Med Ok'!$C:$C,'SAMU Med OK'!C33) + COUNTIF('Barra Med OK'!$C:$C,'SAMU Med OK'!C33) + COUNTIF('Boca do Rio Med OK'!$C:$C,'SAMU Med OK'!C33) + COUNTIF('Brotas Med OK'!$C:$C,'SAMU Med OK'!C33) + COUNTIF('Cabula Med OK'!$C:$C,'SAMU Med OK'!C33) + COUNTIF('Cajazeiras Med OK'!$C:$C,'SAMU Med OK'!C33) + COUNTIF('CH Med OK'!$C:$C,'SAMU Med OK'!C33) + COUNTIF('Itapagipe Med OK'!$C:$C,'SAMU Med OK'!C33) + COUNTIF('Itapuã Med OK'!$C:$C,'SAMU Med OK'!C33) + COUNTIF('Liberdade Med OK'!$C:$C,'SAMU Med OK'!C33) + COUNTIF('Pau da Lima Med OK'!$C:$C,'SAMU Med OK'!C33) + COUNTIF('SCV Med OK'!$C:$C,'SAMU Med OK'!C33) + COUNTIF('Subúrbio Med OK'!$C:$C,'SAMU Med OK'!C33) + COUNTIF('DVIS Med OK'!$C:$C,'SAMU Med OK'!C33) + COUNTIF('CR Med OK'!$C:$C,'SAMU Med OK'!C33) + COUNTIF('CCZ Med OK'!$C:$C,'SAMU Med OK'!C33) + COUNTIF('DRCA Med OK'!$C:$C,'SAMU Med OK'!C33) + COUNTIF('ESPS Med OK'!$C:$C,'SAMU Med OK'!C33) + COUNTIF('LACEM Med OK'!$C:$C,'SAMU Med OK'!C33)</f>
        <v>0</v>
      </c>
    </row>
    <row r="34" spans="1:15" ht="13.5" customHeight="1">
      <c r="A34" s="15" t="s">
        <v>20</v>
      </c>
      <c r="B34" s="61">
        <v>45536</v>
      </c>
      <c r="C34" s="14">
        <v>13878</v>
      </c>
      <c r="D34" s="61">
        <v>45658</v>
      </c>
      <c r="E34" s="61">
        <v>45687</v>
      </c>
      <c r="F34" s="42">
        <f t="shared" si="4"/>
        <v>30</v>
      </c>
      <c r="G34" s="65">
        <v>57</v>
      </c>
      <c r="H34" s="14">
        <v>1</v>
      </c>
      <c r="I34" s="59">
        <f t="shared" si="5"/>
        <v>57</v>
      </c>
      <c r="J34" s="333" t="s">
        <v>974</v>
      </c>
      <c r="K34" s="328">
        <v>67987</v>
      </c>
      <c r="O34" s="1">
        <f>COUNTIF('Sede Med Ok'!$C:$C,'SAMU Med OK'!C34) + COUNTIF('Barra Med OK'!$C:$C,'SAMU Med OK'!C34) + COUNTIF('Boca do Rio Med OK'!$C:$C,'SAMU Med OK'!C34) + COUNTIF('Brotas Med OK'!$C:$C,'SAMU Med OK'!C34) + COUNTIF('Cabula Med OK'!$C:$C,'SAMU Med OK'!C34) + COUNTIF('Cajazeiras Med OK'!$C:$C,'SAMU Med OK'!C34) + COUNTIF('CH Med OK'!$C:$C,'SAMU Med OK'!C34) + COUNTIF('Itapagipe Med OK'!$C:$C,'SAMU Med OK'!C34) + COUNTIF('Itapuã Med OK'!$C:$C,'SAMU Med OK'!C34) + COUNTIF('Liberdade Med OK'!$C:$C,'SAMU Med OK'!C34) + COUNTIF('Pau da Lima Med OK'!$C:$C,'SAMU Med OK'!C34) + COUNTIF('SCV Med OK'!$C:$C,'SAMU Med OK'!C34) + COUNTIF('Subúrbio Med OK'!$C:$C,'SAMU Med OK'!C34) + COUNTIF('DVIS Med OK'!$C:$C,'SAMU Med OK'!C34) + COUNTIF('CR Med OK'!$C:$C,'SAMU Med OK'!C34) + COUNTIF('CCZ Med OK'!$C:$C,'SAMU Med OK'!C34) + COUNTIF('DRCA Med OK'!$C:$C,'SAMU Med OK'!C34) + COUNTIF('ESPS Med OK'!$C:$C,'SAMU Med OK'!C34) + COUNTIF('LACEM Med OK'!$C:$C,'SAMU Med OK'!C34)</f>
        <v>0</v>
      </c>
    </row>
    <row r="35" spans="1:15" ht="13.5" customHeight="1">
      <c r="A35" s="15" t="s">
        <v>20</v>
      </c>
      <c r="B35" s="61">
        <v>45536</v>
      </c>
      <c r="C35" s="14">
        <v>13870</v>
      </c>
      <c r="D35" s="61">
        <v>45658</v>
      </c>
      <c r="E35" s="61">
        <v>45687</v>
      </c>
      <c r="F35" s="42">
        <f t="shared" si="4"/>
        <v>30</v>
      </c>
      <c r="G35" s="65">
        <v>57</v>
      </c>
      <c r="H35" s="14">
        <v>1</v>
      </c>
      <c r="I35" s="59">
        <f t="shared" si="5"/>
        <v>57</v>
      </c>
      <c r="J35" s="333" t="s">
        <v>496</v>
      </c>
      <c r="K35" s="328">
        <v>67987</v>
      </c>
      <c r="O35" s="1">
        <f>COUNTIF('Sede Med Ok'!$C:$C,'SAMU Med OK'!C35) + COUNTIF('Barra Med OK'!$C:$C,'SAMU Med OK'!C35) + COUNTIF('Boca do Rio Med OK'!$C:$C,'SAMU Med OK'!C35) + COUNTIF('Brotas Med OK'!$C:$C,'SAMU Med OK'!C35) + COUNTIF('Cabula Med OK'!$C:$C,'SAMU Med OK'!C35) + COUNTIF('Cajazeiras Med OK'!$C:$C,'SAMU Med OK'!C35) + COUNTIF('CH Med OK'!$C:$C,'SAMU Med OK'!C35) + COUNTIF('Itapagipe Med OK'!$C:$C,'SAMU Med OK'!C35) + COUNTIF('Itapuã Med OK'!$C:$C,'SAMU Med OK'!C35) + COUNTIF('Liberdade Med OK'!$C:$C,'SAMU Med OK'!C35) + COUNTIF('Pau da Lima Med OK'!$C:$C,'SAMU Med OK'!C35) + COUNTIF('SCV Med OK'!$C:$C,'SAMU Med OK'!C35) + COUNTIF('Subúrbio Med OK'!$C:$C,'SAMU Med OK'!C35) + COUNTIF('DVIS Med OK'!$C:$C,'SAMU Med OK'!C35) + COUNTIF('CR Med OK'!$C:$C,'SAMU Med OK'!C35) + COUNTIF('CCZ Med OK'!$C:$C,'SAMU Med OK'!C35) + COUNTIF('DRCA Med OK'!$C:$C,'SAMU Med OK'!C35) + COUNTIF('ESPS Med OK'!$C:$C,'SAMU Med OK'!C35) + COUNTIF('LACEM Med OK'!$C:$C,'SAMU Med OK'!C35)</f>
        <v>0</v>
      </c>
    </row>
    <row r="36" spans="1:15" ht="13.5" customHeight="1">
      <c r="A36" s="15" t="s">
        <v>20</v>
      </c>
      <c r="B36" s="61">
        <v>45536</v>
      </c>
      <c r="C36" s="14">
        <v>13860</v>
      </c>
      <c r="D36" s="61">
        <v>45658</v>
      </c>
      <c r="E36" s="61">
        <v>45687</v>
      </c>
      <c r="F36" s="42">
        <f t="shared" si="4"/>
        <v>30</v>
      </c>
      <c r="G36" s="65">
        <v>57</v>
      </c>
      <c r="H36" s="14">
        <v>1</v>
      </c>
      <c r="I36" s="59">
        <f t="shared" si="5"/>
        <v>57</v>
      </c>
      <c r="J36" s="333" t="s">
        <v>778</v>
      </c>
      <c r="K36" s="328">
        <v>67987</v>
      </c>
      <c r="O36" s="1">
        <f>COUNTIF('Sede Med Ok'!$C:$C,'SAMU Med OK'!C36) + COUNTIF('Barra Med OK'!$C:$C,'SAMU Med OK'!C36) + COUNTIF('Boca do Rio Med OK'!$C:$C,'SAMU Med OK'!C36) + COUNTIF('Brotas Med OK'!$C:$C,'SAMU Med OK'!C36) + COUNTIF('Cabula Med OK'!$C:$C,'SAMU Med OK'!C36) + COUNTIF('Cajazeiras Med OK'!$C:$C,'SAMU Med OK'!C36) + COUNTIF('CH Med OK'!$C:$C,'SAMU Med OK'!C36) + COUNTIF('Itapagipe Med OK'!$C:$C,'SAMU Med OK'!C36) + COUNTIF('Itapuã Med OK'!$C:$C,'SAMU Med OK'!C36) + COUNTIF('Liberdade Med OK'!$C:$C,'SAMU Med OK'!C36) + COUNTIF('Pau da Lima Med OK'!$C:$C,'SAMU Med OK'!C36) + COUNTIF('SCV Med OK'!$C:$C,'SAMU Med OK'!C36) + COUNTIF('Subúrbio Med OK'!$C:$C,'SAMU Med OK'!C36) + COUNTIF('DVIS Med OK'!$C:$C,'SAMU Med OK'!C36) + COUNTIF('CR Med OK'!$C:$C,'SAMU Med OK'!C36) + COUNTIF('CCZ Med OK'!$C:$C,'SAMU Med OK'!C36) + COUNTIF('DRCA Med OK'!$C:$C,'SAMU Med OK'!C36) + COUNTIF('ESPS Med OK'!$C:$C,'SAMU Med OK'!C36) + COUNTIF('LACEM Med OK'!$C:$C,'SAMU Med OK'!C36)</f>
        <v>0</v>
      </c>
    </row>
    <row r="37" spans="1:15" ht="13.5" customHeight="1">
      <c r="A37" s="15" t="s">
        <v>20</v>
      </c>
      <c r="B37" s="61">
        <v>45536</v>
      </c>
      <c r="C37" s="14">
        <v>13868</v>
      </c>
      <c r="D37" s="61">
        <v>45658</v>
      </c>
      <c r="E37" s="61">
        <v>45687</v>
      </c>
      <c r="F37" s="42">
        <f t="shared" si="4"/>
        <v>30</v>
      </c>
      <c r="G37" s="65">
        <v>57</v>
      </c>
      <c r="H37" s="14">
        <v>1</v>
      </c>
      <c r="I37" s="59">
        <f t="shared" si="5"/>
        <v>57</v>
      </c>
      <c r="J37" s="333" t="s">
        <v>973</v>
      </c>
      <c r="K37" s="328">
        <v>67987</v>
      </c>
      <c r="O37" s="1">
        <f>COUNTIF('Sede Med Ok'!$C:$C,'SAMU Med OK'!C37) + COUNTIF('Barra Med OK'!$C:$C,'SAMU Med OK'!C37) + COUNTIF('Boca do Rio Med OK'!$C:$C,'SAMU Med OK'!C37) + COUNTIF('Brotas Med OK'!$C:$C,'SAMU Med OK'!C37) + COUNTIF('Cabula Med OK'!$C:$C,'SAMU Med OK'!C37) + COUNTIF('Cajazeiras Med OK'!$C:$C,'SAMU Med OK'!C37) + COUNTIF('CH Med OK'!$C:$C,'SAMU Med OK'!C37) + COUNTIF('Itapagipe Med OK'!$C:$C,'SAMU Med OK'!C37) + COUNTIF('Itapuã Med OK'!$C:$C,'SAMU Med OK'!C37) + COUNTIF('Liberdade Med OK'!$C:$C,'SAMU Med OK'!C37) + COUNTIF('Pau da Lima Med OK'!$C:$C,'SAMU Med OK'!C37) + COUNTIF('SCV Med OK'!$C:$C,'SAMU Med OK'!C37) + COUNTIF('Subúrbio Med OK'!$C:$C,'SAMU Med OK'!C37) + COUNTIF('DVIS Med OK'!$C:$C,'SAMU Med OK'!C37) + COUNTIF('CR Med OK'!$C:$C,'SAMU Med OK'!C37) + COUNTIF('CCZ Med OK'!$C:$C,'SAMU Med OK'!C37) + COUNTIF('DRCA Med OK'!$C:$C,'SAMU Med OK'!C37) + COUNTIF('ESPS Med OK'!$C:$C,'SAMU Med OK'!C37) + COUNTIF('LACEM Med OK'!$C:$C,'SAMU Med OK'!C37)</f>
        <v>0</v>
      </c>
    </row>
    <row r="38" spans="1:15" ht="13.5" customHeight="1">
      <c r="A38" s="15" t="s">
        <v>20</v>
      </c>
      <c r="B38" s="61">
        <v>45536</v>
      </c>
      <c r="C38" s="14">
        <v>13885</v>
      </c>
      <c r="D38" s="61">
        <v>45658</v>
      </c>
      <c r="E38" s="61">
        <v>45687</v>
      </c>
      <c r="F38" s="42">
        <f t="shared" si="4"/>
        <v>30</v>
      </c>
      <c r="G38" s="65">
        <v>57</v>
      </c>
      <c r="H38" s="14">
        <v>1</v>
      </c>
      <c r="I38" s="59">
        <f t="shared" si="5"/>
        <v>57</v>
      </c>
      <c r="J38" s="333" t="s">
        <v>972</v>
      </c>
      <c r="K38" s="328">
        <v>67987</v>
      </c>
      <c r="O38" s="1">
        <f>COUNTIF('Sede Med Ok'!$C:$C,'SAMU Med OK'!C38) + COUNTIF('Barra Med OK'!$C:$C,'SAMU Med OK'!C38) + COUNTIF('Boca do Rio Med OK'!$C:$C,'SAMU Med OK'!C38) + COUNTIF('Brotas Med OK'!$C:$C,'SAMU Med OK'!C38) + COUNTIF('Cabula Med OK'!$C:$C,'SAMU Med OK'!C38) + COUNTIF('Cajazeiras Med OK'!$C:$C,'SAMU Med OK'!C38) + COUNTIF('CH Med OK'!$C:$C,'SAMU Med OK'!C38) + COUNTIF('Itapagipe Med OK'!$C:$C,'SAMU Med OK'!C38) + COUNTIF('Itapuã Med OK'!$C:$C,'SAMU Med OK'!C38) + COUNTIF('Liberdade Med OK'!$C:$C,'SAMU Med OK'!C38) + COUNTIF('Pau da Lima Med OK'!$C:$C,'SAMU Med OK'!C38) + COUNTIF('SCV Med OK'!$C:$C,'SAMU Med OK'!C38) + COUNTIF('Subúrbio Med OK'!$C:$C,'SAMU Med OK'!C38) + COUNTIF('DVIS Med OK'!$C:$C,'SAMU Med OK'!C38) + COUNTIF('CR Med OK'!$C:$C,'SAMU Med OK'!C38) + COUNTIF('CCZ Med OK'!$C:$C,'SAMU Med OK'!C38) + COUNTIF('DRCA Med OK'!$C:$C,'SAMU Med OK'!C38) + COUNTIF('ESPS Med OK'!$C:$C,'SAMU Med OK'!C38) + COUNTIF('LACEM Med OK'!$C:$C,'SAMU Med OK'!C38)</f>
        <v>0</v>
      </c>
    </row>
    <row r="39" spans="1:15" ht="12.75">
      <c r="A39" s="15" t="s">
        <v>20</v>
      </c>
      <c r="B39" s="61">
        <v>45536</v>
      </c>
      <c r="C39" s="14">
        <v>13861</v>
      </c>
      <c r="D39" s="61">
        <v>45658</v>
      </c>
      <c r="E39" s="61">
        <v>45687</v>
      </c>
      <c r="F39" s="42">
        <f t="shared" si="4"/>
        <v>30</v>
      </c>
      <c r="G39" s="65">
        <v>57</v>
      </c>
      <c r="H39" s="14">
        <v>1</v>
      </c>
      <c r="I39" s="59">
        <f t="shared" si="5"/>
        <v>57</v>
      </c>
      <c r="J39" s="333" t="s">
        <v>971</v>
      </c>
      <c r="K39" s="328">
        <v>67987</v>
      </c>
      <c r="O39" s="1">
        <f>COUNTIF('Sede Med Ok'!$C:$C,'SAMU Med OK'!C39) + COUNTIF('Barra Med OK'!$C:$C,'SAMU Med OK'!C39) + COUNTIF('Boca do Rio Med OK'!$C:$C,'SAMU Med OK'!C39) + COUNTIF('Brotas Med OK'!$C:$C,'SAMU Med OK'!C39) + COUNTIF('Cabula Med OK'!$C:$C,'SAMU Med OK'!C39) + COUNTIF('Cajazeiras Med OK'!$C:$C,'SAMU Med OK'!C39) + COUNTIF('CH Med OK'!$C:$C,'SAMU Med OK'!C39) + COUNTIF('Itapagipe Med OK'!$C:$C,'SAMU Med OK'!C39) + COUNTIF('Itapuã Med OK'!$C:$C,'SAMU Med OK'!C39) + COUNTIF('Liberdade Med OK'!$C:$C,'SAMU Med OK'!C39) + COUNTIF('Pau da Lima Med OK'!$C:$C,'SAMU Med OK'!C39) + COUNTIF('SCV Med OK'!$C:$C,'SAMU Med OK'!C39) + COUNTIF('Subúrbio Med OK'!$C:$C,'SAMU Med OK'!C39) + COUNTIF('DVIS Med OK'!$C:$C,'SAMU Med OK'!C39) + COUNTIF('CR Med OK'!$C:$C,'SAMU Med OK'!C39) + COUNTIF('CCZ Med OK'!$C:$C,'SAMU Med OK'!C39) + COUNTIF('DRCA Med OK'!$C:$C,'SAMU Med OK'!C39) + COUNTIF('ESPS Med OK'!$C:$C,'SAMU Med OK'!C39) + COUNTIF('LACEM Med OK'!$C:$C,'SAMU Med OK'!C39)</f>
        <v>0</v>
      </c>
    </row>
    <row r="40" spans="1:15" ht="13.5" customHeight="1">
      <c r="A40" s="15" t="s">
        <v>18</v>
      </c>
      <c r="B40" s="61">
        <v>45536</v>
      </c>
      <c r="C40" s="122">
        <v>14247</v>
      </c>
      <c r="D40" s="61">
        <v>45658</v>
      </c>
      <c r="E40" s="61">
        <v>45687</v>
      </c>
      <c r="F40" s="42">
        <f t="shared" si="4"/>
        <v>30</v>
      </c>
      <c r="G40" s="68">
        <v>235</v>
      </c>
      <c r="H40" s="14">
        <v>1</v>
      </c>
      <c r="I40" s="59">
        <f t="shared" si="5"/>
        <v>235</v>
      </c>
      <c r="J40" s="64" t="s">
        <v>618</v>
      </c>
      <c r="K40" s="14">
        <v>67743</v>
      </c>
      <c r="O40" s="1">
        <f>COUNTIF('Sede Med Ok'!$C:$C,'SAMU Med OK'!C40) + COUNTIF('Barra Med OK'!$C:$C,'SAMU Med OK'!C40) + COUNTIF('Boca do Rio Med OK'!$C:$C,'SAMU Med OK'!C40) + COUNTIF('Brotas Med OK'!$C:$C,'SAMU Med OK'!C40) + COUNTIF('Cabula Med OK'!$C:$C,'SAMU Med OK'!C40) + COUNTIF('Cajazeiras Med OK'!$C:$C,'SAMU Med OK'!C40) + COUNTIF('CH Med OK'!$C:$C,'SAMU Med OK'!C40) + COUNTIF('Itapagipe Med OK'!$C:$C,'SAMU Med OK'!C40) + COUNTIF('Itapuã Med OK'!$C:$C,'SAMU Med OK'!C40) + COUNTIF('Liberdade Med OK'!$C:$C,'SAMU Med OK'!C40) + COUNTIF('Pau da Lima Med OK'!$C:$C,'SAMU Med OK'!C40) + COUNTIF('SCV Med OK'!$C:$C,'SAMU Med OK'!C40) + COUNTIF('Subúrbio Med OK'!$C:$C,'SAMU Med OK'!C40) + COUNTIF('DVIS Med OK'!$C:$C,'SAMU Med OK'!C40) + COUNTIF('CR Med OK'!$C:$C,'SAMU Med OK'!C40) + COUNTIF('CCZ Med OK'!$C:$C,'SAMU Med OK'!C40) + COUNTIF('DRCA Med OK'!$C:$C,'SAMU Med OK'!C40) + COUNTIF('ESPS Med OK'!$C:$C,'SAMU Med OK'!C40) + COUNTIF('LACEM Med OK'!$C:$C,'SAMU Med OK'!C40)</f>
        <v>0</v>
      </c>
    </row>
    <row r="41" spans="1:15" ht="13.5" customHeight="1">
      <c r="A41" s="15" t="s">
        <v>18</v>
      </c>
      <c r="B41" s="61">
        <v>45536</v>
      </c>
      <c r="C41" s="122">
        <v>15444</v>
      </c>
      <c r="D41" s="61">
        <v>45658</v>
      </c>
      <c r="E41" s="61">
        <v>45687</v>
      </c>
      <c r="F41" s="42">
        <f t="shared" si="4"/>
        <v>30</v>
      </c>
      <c r="G41" s="65">
        <v>235</v>
      </c>
      <c r="H41" s="14">
        <v>1</v>
      </c>
      <c r="I41" s="59">
        <f t="shared" si="5"/>
        <v>235</v>
      </c>
      <c r="J41" s="333" t="s">
        <v>970</v>
      </c>
      <c r="K41" s="328">
        <v>66252</v>
      </c>
      <c r="O41" s="1">
        <f>COUNTIF('Sede Med Ok'!$C:$C,'SAMU Med OK'!C41) + COUNTIF('Barra Med OK'!$C:$C,'SAMU Med OK'!C41) + COUNTIF('Boca do Rio Med OK'!$C:$C,'SAMU Med OK'!C41) + COUNTIF('Brotas Med OK'!$C:$C,'SAMU Med OK'!C41) + COUNTIF('Cabula Med OK'!$C:$C,'SAMU Med OK'!C41) + COUNTIF('Cajazeiras Med OK'!$C:$C,'SAMU Med OK'!C41) + COUNTIF('CH Med OK'!$C:$C,'SAMU Med OK'!C41) + COUNTIF('Itapagipe Med OK'!$C:$C,'SAMU Med OK'!C41) + COUNTIF('Itapuã Med OK'!$C:$C,'SAMU Med OK'!C41) + COUNTIF('Liberdade Med OK'!$C:$C,'SAMU Med OK'!C41) + COUNTIF('Pau da Lima Med OK'!$C:$C,'SAMU Med OK'!C41) + COUNTIF('SCV Med OK'!$C:$C,'SAMU Med OK'!C41) + COUNTIF('Subúrbio Med OK'!$C:$C,'SAMU Med OK'!C41) + COUNTIF('DVIS Med OK'!$C:$C,'SAMU Med OK'!C41) + COUNTIF('CR Med OK'!$C:$C,'SAMU Med OK'!C41) + COUNTIF('CCZ Med OK'!$C:$C,'SAMU Med OK'!C41) + COUNTIF('DRCA Med OK'!$C:$C,'SAMU Med OK'!C41) + COUNTIF('ESPS Med OK'!$C:$C,'SAMU Med OK'!C41) + COUNTIF('LACEM Med OK'!$C:$C,'SAMU Med OK'!C41)</f>
        <v>0</v>
      </c>
    </row>
    <row r="42" spans="1:15" ht="13.5" customHeight="1">
      <c r="A42" s="15" t="s">
        <v>18</v>
      </c>
      <c r="B42" s="61">
        <v>45536</v>
      </c>
      <c r="C42" s="122">
        <v>15445</v>
      </c>
      <c r="D42" s="61">
        <v>45658</v>
      </c>
      <c r="E42" s="61">
        <v>45687</v>
      </c>
      <c r="F42" s="42">
        <f t="shared" si="4"/>
        <v>30</v>
      </c>
      <c r="G42" s="65">
        <v>235</v>
      </c>
      <c r="H42" s="14">
        <v>1</v>
      </c>
      <c r="I42" s="59">
        <f t="shared" si="5"/>
        <v>235</v>
      </c>
      <c r="J42" s="333" t="s">
        <v>969</v>
      </c>
      <c r="K42" s="328">
        <v>66252</v>
      </c>
      <c r="O42" s="1">
        <f>COUNTIF('Sede Med Ok'!$C:$C,'SAMU Med OK'!C42) + COUNTIF('Barra Med OK'!$C:$C,'SAMU Med OK'!C42) + COUNTIF('Boca do Rio Med OK'!$C:$C,'SAMU Med OK'!C42) + COUNTIF('Brotas Med OK'!$C:$C,'SAMU Med OK'!C42) + COUNTIF('Cabula Med OK'!$C:$C,'SAMU Med OK'!C42) + COUNTIF('Cajazeiras Med OK'!$C:$C,'SAMU Med OK'!C42) + COUNTIF('CH Med OK'!$C:$C,'SAMU Med OK'!C42) + COUNTIF('Itapagipe Med OK'!$C:$C,'SAMU Med OK'!C42) + COUNTIF('Itapuã Med OK'!$C:$C,'SAMU Med OK'!C42) + COUNTIF('Liberdade Med OK'!$C:$C,'SAMU Med OK'!C42) + COUNTIF('Pau da Lima Med OK'!$C:$C,'SAMU Med OK'!C42) + COUNTIF('SCV Med OK'!$C:$C,'SAMU Med OK'!C42) + COUNTIF('Subúrbio Med OK'!$C:$C,'SAMU Med OK'!C42) + COUNTIF('DVIS Med OK'!$C:$C,'SAMU Med OK'!C42) + COUNTIF('CR Med OK'!$C:$C,'SAMU Med OK'!C42) + COUNTIF('CCZ Med OK'!$C:$C,'SAMU Med OK'!C42) + COUNTIF('DRCA Med OK'!$C:$C,'SAMU Med OK'!C42) + COUNTIF('ESPS Med OK'!$C:$C,'SAMU Med OK'!C42) + COUNTIF('LACEM Med OK'!$C:$C,'SAMU Med OK'!C42)</f>
        <v>0</v>
      </c>
    </row>
    <row r="43" spans="1:15" ht="13.5" customHeight="1">
      <c r="A43" s="15" t="s">
        <v>18</v>
      </c>
      <c r="B43" s="61">
        <v>45536</v>
      </c>
      <c r="C43" s="122">
        <v>15446</v>
      </c>
      <c r="D43" s="61">
        <v>45658</v>
      </c>
      <c r="E43" s="61">
        <v>45687</v>
      </c>
      <c r="F43" s="42">
        <f t="shared" si="4"/>
        <v>30</v>
      </c>
      <c r="G43" s="65">
        <v>235</v>
      </c>
      <c r="H43" s="14">
        <v>1</v>
      </c>
      <c r="I43" s="59">
        <f t="shared" si="5"/>
        <v>235</v>
      </c>
      <c r="J43" s="333" t="s">
        <v>969</v>
      </c>
      <c r="K43" s="328">
        <v>66252</v>
      </c>
      <c r="O43" s="1">
        <f>COUNTIF('Sede Med Ok'!$C:$C,'SAMU Med OK'!C43) + COUNTIF('Barra Med OK'!$C:$C,'SAMU Med OK'!C43) + COUNTIF('Boca do Rio Med OK'!$C:$C,'SAMU Med OK'!C43) + COUNTIF('Brotas Med OK'!$C:$C,'SAMU Med OK'!C43) + COUNTIF('Cabula Med OK'!$C:$C,'SAMU Med OK'!C43) + COUNTIF('Cajazeiras Med OK'!$C:$C,'SAMU Med OK'!C43) + COUNTIF('CH Med OK'!$C:$C,'SAMU Med OK'!C43) + COUNTIF('Itapagipe Med OK'!$C:$C,'SAMU Med OK'!C43) + COUNTIF('Itapuã Med OK'!$C:$C,'SAMU Med OK'!C43) + COUNTIF('Liberdade Med OK'!$C:$C,'SAMU Med OK'!C43) + COUNTIF('Pau da Lima Med OK'!$C:$C,'SAMU Med OK'!C43) + COUNTIF('SCV Med OK'!$C:$C,'SAMU Med OK'!C43) + COUNTIF('Subúrbio Med OK'!$C:$C,'SAMU Med OK'!C43) + COUNTIF('DVIS Med OK'!$C:$C,'SAMU Med OK'!C43) + COUNTIF('CR Med OK'!$C:$C,'SAMU Med OK'!C43) + COUNTIF('CCZ Med OK'!$C:$C,'SAMU Med OK'!C43) + COUNTIF('DRCA Med OK'!$C:$C,'SAMU Med OK'!C43) + COUNTIF('ESPS Med OK'!$C:$C,'SAMU Med OK'!C43) + COUNTIF('LACEM Med OK'!$C:$C,'SAMU Med OK'!C43)</f>
        <v>0</v>
      </c>
    </row>
    <row r="44" spans="1:15" ht="13.5" customHeight="1">
      <c r="A44" s="15" t="s">
        <v>17</v>
      </c>
      <c r="B44" s="61">
        <v>45597</v>
      </c>
      <c r="C44" s="122">
        <v>16501</v>
      </c>
      <c r="D44" s="61">
        <v>45658</v>
      </c>
      <c r="E44" s="61">
        <v>45687</v>
      </c>
      <c r="F44" s="42">
        <f t="shared" si="4"/>
        <v>30</v>
      </c>
      <c r="G44" s="65">
        <v>238</v>
      </c>
      <c r="H44" s="14">
        <v>1</v>
      </c>
      <c r="I44" s="59">
        <f t="shared" si="5"/>
        <v>238</v>
      </c>
      <c r="J44" s="332" t="s">
        <v>1092</v>
      </c>
      <c r="K44" s="331">
        <v>70866</v>
      </c>
      <c r="O44" s="1">
        <f>COUNTIF('Sede Med Ok'!$C:$C,'SAMU Med OK'!C44) + COUNTIF('Barra Med OK'!$C:$C,'SAMU Med OK'!C44) + COUNTIF('Boca do Rio Med OK'!$C:$C,'SAMU Med OK'!C44) + COUNTIF('Brotas Med OK'!$C:$C,'SAMU Med OK'!C44) + COUNTIF('Cabula Med OK'!$C:$C,'SAMU Med OK'!C44) + COUNTIF('Cajazeiras Med OK'!$C:$C,'SAMU Med OK'!C44) + COUNTIF('CH Med OK'!$C:$C,'SAMU Med OK'!C44) + COUNTIF('Itapagipe Med OK'!$C:$C,'SAMU Med OK'!C44) + COUNTIF('Itapuã Med OK'!$C:$C,'SAMU Med OK'!C44) + COUNTIF('Liberdade Med OK'!$C:$C,'SAMU Med OK'!C44) + COUNTIF('Pau da Lima Med OK'!$C:$C,'SAMU Med OK'!C44) + COUNTIF('SCV Med OK'!$C:$C,'SAMU Med OK'!C44) + COUNTIF('Subúrbio Med OK'!$C:$C,'SAMU Med OK'!C44) + COUNTIF('DVIS Med OK'!$C:$C,'SAMU Med OK'!C44) + COUNTIF('CR Med OK'!$C:$C,'SAMU Med OK'!C44) + COUNTIF('CCZ Med OK'!$C:$C,'SAMU Med OK'!C44) + COUNTIF('DRCA Med OK'!$C:$C,'SAMU Med OK'!C44) + COUNTIF('ESPS Med OK'!$C:$C,'SAMU Med OK'!C44) + COUNTIF('LACEM Med OK'!$C:$C,'SAMU Med OK'!C44)</f>
        <v>0</v>
      </c>
    </row>
    <row r="45" spans="1:15" ht="13.5" customHeight="1">
      <c r="A45" s="15" t="s">
        <v>17</v>
      </c>
      <c r="B45" s="61">
        <v>45536</v>
      </c>
      <c r="C45" s="122">
        <v>12152</v>
      </c>
      <c r="D45" s="61">
        <v>45658</v>
      </c>
      <c r="E45" s="61">
        <v>45687</v>
      </c>
      <c r="F45" s="42">
        <f t="shared" si="4"/>
        <v>30</v>
      </c>
      <c r="G45" s="65">
        <v>238</v>
      </c>
      <c r="H45" s="14">
        <v>1</v>
      </c>
      <c r="I45" s="59">
        <v>238</v>
      </c>
      <c r="J45" s="332" t="s">
        <v>968</v>
      </c>
      <c r="K45" s="331">
        <v>55738</v>
      </c>
      <c r="O45" s="1">
        <f>COUNTIF('Sede Med Ok'!$C:$C,'SAMU Med OK'!C45) + COUNTIF('Barra Med OK'!$C:$C,'SAMU Med OK'!C45) + COUNTIF('Boca do Rio Med OK'!$C:$C,'SAMU Med OK'!C45) + COUNTIF('Brotas Med OK'!$C:$C,'SAMU Med OK'!C45) + COUNTIF('Cabula Med OK'!$C:$C,'SAMU Med OK'!C45) + COUNTIF('Cajazeiras Med OK'!$C:$C,'SAMU Med OK'!C45) + COUNTIF('CH Med OK'!$C:$C,'SAMU Med OK'!C45) + COUNTIF('Itapagipe Med OK'!$C:$C,'SAMU Med OK'!C45) + COUNTIF('Itapuã Med OK'!$C:$C,'SAMU Med OK'!C45) + COUNTIF('Liberdade Med OK'!$C:$C,'SAMU Med OK'!C45) + COUNTIF('Pau da Lima Med OK'!$C:$C,'SAMU Med OK'!C45) + COUNTIF('SCV Med OK'!$C:$C,'SAMU Med OK'!C45) + COUNTIF('Subúrbio Med OK'!$C:$C,'SAMU Med OK'!C45) + COUNTIF('DVIS Med OK'!$C:$C,'SAMU Med OK'!C45) + COUNTIF('CR Med OK'!$C:$C,'SAMU Med OK'!C45) + COUNTIF('CCZ Med OK'!$C:$C,'SAMU Med OK'!C45) + COUNTIF('DRCA Med OK'!$C:$C,'SAMU Med OK'!C45) + COUNTIF('ESPS Med OK'!$C:$C,'SAMU Med OK'!C45) + COUNTIF('LACEM Med OK'!$C:$C,'SAMU Med OK'!C45)</f>
        <v>0</v>
      </c>
    </row>
    <row r="46" spans="1:15" ht="13.5" customHeight="1">
      <c r="A46" s="15" t="s">
        <v>15</v>
      </c>
      <c r="B46" s="61">
        <v>45536</v>
      </c>
      <c r="C46" s="14">
        <v>10848</v>
      </c>
      <c r="D46" s="61">
        <v>45658</v>
      </c>
      <c r="E46" s="61">
        <v>45687</v>
      </c>
      <c r="F46" s="42">
        <f t="shared" si="4"/>
        <v>30</v>
      </c>
      <c r="G46" s="65">
        <v>260</v>
      </c>
      <c r="H46" s="14">
        <v>1</v>
      </c>
      <c r="I46" s="59">
        <f>G46/30*H46*F46</f>
        <v>260</v>
      </c>
      <c r="J46" s="332" t="s">
        <v>965</v>
      </c>
      <c r="K46" s="331">
        <v>54577</v>
      </c>
      <c r="O46" s="1">
        <f>COUNTIF('Sede Med Ok'!$C:$C,'SAMU Med OK'!C46) + COUNTIF('Barra Med OK'!$C:$C,'SAMU Med OK'!C46) + COUNTIF('Boca do Rio Med OK'!$C:$C,'SAMU Med OK'!C46) + COUNTIF('Brotas Med OK'!$C:$C,'SAMU Med OK'!C46) + COUNTIF('Cabula Med OK'!$C:$C,'SAMU Med OK'!C46) + COUNTIF('Cajazeiras Med OK'!$C:$C,'SAMU Med OK'!C46) + COUNTIF('CH Med OK'!$C:$C,'SAMU Med OK'!C46) + COUNTIF('Itapagipe Med OK'!$C:$C,'SAMU Med OK'!C46) + COUNTIF('Itapuã Med OK'!$C:$C,'SAMU Med OK'!C46) + COUNTIF('Liberdade Med OK'!$C:$C,'SAMU Med OK'!C46) + COUNTIF('Pau da Lima Med OK'!$C:$C,'SAMU Med OK'!C46) + COUNTIF('SCV Med OK'!$C:$C,'SAMU Med OK'!C46) + COUNTIF('Subúrbio Med OK'!$C:$C,'SAMU Med OK'!C46) + COUNTIF('DVIS Med OK'!$C:$C,'SAMU Med OK'!C46) + COUNTIF('CR Med OK'!$C:$C,'SAMU Med OK'!C46) + COUNTIF('CCZ Med OK'!$C:$C,'SAMU Med OK'!C46) + COUNTIF('DRCA Med OK'!$C:$C,'SAMU Med OK'!C46) + COUNTIF('ESPS Med OK'!$C:$C,'SAMU Med OK'!C46) + COUNTIF('LACEM Med OK'!$C:$C,'SAMU Med OK'!C46)</f>
        <v>0</v>
      </c>
    </row>
    <row r="47" spans="1:15" ht="13.5" customHeight="1">
      <c r="A47" s="15" t="s">
        <v>14</v>
      </c>
      <c r="B47" s="61">
        <v>45678</v>
      </c>
      <c r="C47" s="104">
        <v>17661</v>
      </c>
      <c r="D47" s="61">
        <v>45678</v>
      </c>
      <c r="E47" s="61">
        <v>45687</v>
      </c>
      <c r="F47" s="42">
        <f t="shared" si="4"/>
        <v>10</v>
      </c>
      <c r="G47" s="65">
        <v>347</v>
      </c>
      <c r="H47" s="465">
        <v>1</v>
      </c>
      <c r="I47" s="59">
        <f>G47/30*H47*F47</f>
        <v>115.66666666666666</v>
      </c>
      <c r="J47" s="332" t="s">
        <v>1175</v>
      </c>
      <c r="K47" s="331">
        <v>74627</v>
      </c>
    </row>
    <row r="48" spans="1:15" ht="13.5" customHeight="1">
      <c r="A48" s="15" t="s">
        <v>14</v>
      </c>
      <c r="B48" s="61">
        <v>45536</v>
      </c>
      <c r="C48" s="14">
        <v>12090</v>
      </c>
      <c r="D48" s="61">
        <v>45658</v>
      </c>
      <c r="E48" s="61">
        <v>45687</v>
      </c>
      <c r="F48" s="42">
        <f t="shared" si="4"/>
        <v>30</v>
      </c>
      <c r="G48" s="65">
        <v>347</v>
      </c>
      <c r="H48" s="14">
        <v>1</v>
      </c>
      <c r="I48" s="59">
        <f>G48/30*H48*F48</f>
        <v>347</v>
      </c>
      <c r="J48" s="332" t="s">
        <v>967</v>
      </c>
      <c r="K48" s="331">
        <v>55738</v>
      </c>
      <c r="O48" s="1">
        <f>COUNTIF('Sede Med Ok'!$C:$C,'SAMU Med OK'!C48) + COUNTIF('Barra Med OK'!$C:$C,'SAMU Med OK'!C48) + COUNTIF('Boca do Rio Med OK'!$C:$C,'SAMU Med OK'!C48) + COUNTIF('Brotas Med OK'!$C:$C,'SAMU Med OK'!C48) + COUNTIF('Cabula Med OK'!$C:$C,'SAMU Med OK'!C48) + COUNTIF('Cajazeiras Med OK'!$C:$C,'SAMU Med OK'!C48) + COUNTIF('CH Med OK'!$C:$C,'SAMU Med OK'!C48) + COUNTIF('Itapagipe Med OK'!$C:$C,'SAMU Med OK'!C48) + COUNTIF('Itapuã Med OK'!$C:$C,'SAMU Med OK'!C48) + COUNTIF('Liberdade Med OK'!$C:$C,'SAMU Med OK'!C48) + COUNTIF('Pau da Lima Med OK'!$C:$C,'SAMU Med OK'!C48) + COUNTIF('SCV Med OK'!$C:$C,'SAMU Med OK'!C48) + COUNTIF('Subúrbio Med OK'!$C:$C,'SAMU Med OK'!C48) + COUNTIF('DVIS Med OK'!$C:$C,'SAMU Med OK'!C48) + COUNTIF('CR Med OK'!$C:$C,'SAMU Med OK'!C48) + COUNTIF('CCZ Med OK'!$C:$C,'SAMU Med OK'!C48) + COUNTIF('DRCA Med OK'!$C:$C,'SAMU Med OK'!C48) + COUNTIF('ESPS Med OK'!$C:$C,'SAMU Med OK'!C48) + COUNTIF('LACEM Med OK'!$C:$C,'SAMU Med OK'!C48)</f>
        <v>0</v>
      </c>
    </row>
    <row r="49" spans="1:15" ht="13.5" customHeight="1">
      <c r="A49" s="15" t="s">
        <v>14</v>
      </c>
      <c r="B49" s="61">
        <v>45547</v>
      </c>
      <c r="C49" s="14">
        <v>12586</v>
      </c>
      <c r="D49" s="61">
        <v>45658</v>
      </c>
      <c r="E49" s="61">
        <v>45687</v>
      </c>
      <c r="F49" s="42">
        <f t="shared" si="4"/>
        <v>30</v>
      </c>
      <c r="G49" s="65">
        <v>347</v>
      </c>
      <c r="H49" s="14">
        <v>1</v>
      </c>
      <c r="I49" s="59">
        <f>G49/30*H49*F49</f>
        <v>347</v>
      </c>
      <c r="J49" s="332" t="s">
        <v>594</v>
      </c>
      <c r="K49" s="331">
        <v>68079</v>
      </c>
      <c r="O49" s="1">
        <f>COUNTIF('Sede Med Ok'!$C:$C,'SAMU Med OK'!C49) + COUNTIF('Barra Med OK'!$C:$C,'SAMU Med OK'!C49) + COUNTIF('Boca do Rio Med OK'!$C:$C,'SAMU Med OK'!C49) + COUNTIF('Brotas Med OK'!$C:$C,'SAMU Med OK'!C49) + COUNTIF('Cabula Med OK'!$C:$C,'SAMU Med OK'!C49) + COUNTIF('Cajazeiras Med OK'!$C:$C,'SAMU Med OK'!C49) + COUNTIF('CH Med OK'!$C:$C,'SAMU Med OK'!C49) + COUNTIF('Itapagipe Med OK'!$C:$C,'SAMU Med OK'!C49) + COUNTIF('Itapuã Med OK'!$C:$C,'SAMU Med OK'!C49) + COUNTIF('Liberdade Med OK'!$C:$C,'SAMU Med OK'!C49) + COUNTIF('Pau da Lima Med OK'!$C:$C,'SAMU Med OK'!C49) + COUNTIF('SCV Med OK'!$C:$C,'SAMU Med OK'!C49) + COUNTIF('Subúrbio Med OK'!$C:$C,'SAMU Med OK'!C49) + COUNTIF('DVIS Med OK'!$C:$C,'SAMU Med OK'!C49) + COUNTIF('CR Med OK'!$C:$C,'SAMU Med OK'!C49) + COUNTIF('CCZ Med OK'!$C:$C,'SAMU Med OK'!C49) + COUNTIF('DRCA Med OK'!$C:$C,'SAMU Med OK'!C49) + COUNTIF('ESPS Med OK'!$C:$C,'SAMU Med OK'!C49) + COUNTIF('LACEM Med OK'!$C:$C,'SAMU Med OK'!C49)</f>
        <v>0</v>
      </c>
    </row>
    <row r="50" spans="1:15" ht="13.5" customHeight="1">
      <c r="A50" s="15"/>
      <c r="B50" s="61"/>
      <c r="C50" s="15"/>
      <c r="D50" s="61"/>
      <c r="E50" s="61"/>
      <c r="F50" s="42"/>
      <c r="G50" s="65"/>
      <c r="H50" s="14"/>
      <c r="I50" s="59">
        <f>G50/30*H50*F50</f>
        <v>0</v>
      </c>
      <c r="J50" s="184"/>
      <c r="K50" s="184"/>
      <c r="O50" s="1">
        <f>COUNTIF('Sede Med Ok'!$C:$C,'SAMU Med OK'!C50) + COUNTIF('Barra Med OK'!$C:$C,'SAMU Med OK'!C50) + COUNTIF('Boca do Rio Med OK'!$C:$C,'SAMU Med OK'!C50) + COUNTIF('Brotas Med OK'!$C:$C,'SAMU Med OK'!C50) + COUNTIF('Cabula Med OK'!$C:$C,'SAMU Med OK'!C50) + COUNTIF('Cajazeiras Med OK'!$C:$C,'SAMU Med OK'!C50) + COUNTIF('CH Med OK'!$C:$C,'SAMU Med OK'!C50) + COUNTIF('Itapagipe Med OK'!$C:$C,'SAMU Med OK'!C50) + COUNTIF('Itapuã Med OK'!$C:$C,'SAMU Med OK'!C50) + COUNTIF('Liberdade Med OK'!$C:$C,'SAMU Med OK'!C50) + COUNTIF('Pau da Lima Med OK'!$C:$C,'SAMU Med OK'!C50) + COUNTIF('SCV Med OK'!$C:$C,'SAMU Med OK'!C50) + COUNTIF('Subúrbio Med OK'!$C:$C,'SAMU Med OK'!C50) + COUNTIF('DVIS Med OK'!$C:$C,'SAMU Med OK'!C50) + COUNTIF('CR Med OK'!$C:$C,'SAMU Med OK'!C50) + COUNTIF('CCZ Med OK'!$C:$C,'SAMU Med OK'!C50) + COUNTIF('DRCA Med OK'!$C:$C,'SAMU Med OK'!C50) + COUNTIF('ESPS Med OK'!$C:$C,'SAMU Med OK'!C50) + COUNTIF('LACEM Med OK'!$C:$C,'SAMU Med OK'!C50)</f>
        <v>0</v>
      </c>
    </row>
    <row r="51" spans="1:15" ht="13.5" customHeight="1">
      <c r="A51" s="38" t="s">
        <v>966</v>
      </c>
      <c r="B51" s="10"/>
      <c r="C51" s="10"/>
      <c r="D51" s="36"/>
      <c r="E51" s="36"/>
      <c r="F51" s="37"/>
      <c r="G51" s="36"/>
      <c r="H51" s="11">
        <f>SUM(H28:H50)</f>
        <v>22</v>
      </c>
      <c r="I51" s="148">
        <f>SUM(I28:I50)</f>
        <v>3169.6666666666665</v>
      </c>
      <c r="J51" s="35"/>
      <c r="K51" s="35"/>
      <c r="O51" s="1">
        <f>COUNTIF('Sede Med Ok'!$C:$C,'SAMU Med OK'!C51) + COUNTIF('Barra Med OK'!$C:$C,'SAMU Med OK'!C51) + COUNTIF('Boca do Rio Med OK'!$C:$C,'SAMU Med OK'!C51) + COUNTIF('Brotas Med OK'!$C:$C,'SAMU Med OK'!C51) + COUNTIF('Cabula Med OK'!$C:$C,'SAMU Med OK'!C51) + COUNTIF('Cajazeiras Med OK'!$C:$C,'SAMU Med OK'!C51) + COUNTIF('CH Med OK'!$C:$C,'SAMU Med OK'!C51) + COUNTIF('Itapagipe Med OK'!$C:$C,'SAMU Med OK'!C51) + COUNTIF('Itapuã Med OK'!$C:$C,'SAMU Med OK'!C51) + COUNTIF('Liberdade Med OK'!$C:$C,'SAMU Med OK'!C51) + COUNTIF('Pau da Lima Med OK'!$C:$C,'SAMU Med OK'!C51) + COUNTIF('SCV Med OK'!$C:$C,'SAMU Med OK'!C51) + COUNTIF('Subúrbio Med OK'!$C:$C,'SAMU Med OK'!C51) + COUNTIF('DVIS Med OK'!$C:$C,'SAMU Med OK'!C51) + COUNTIF('CR Med OK'!$C:$C,'SAMU Med OK'!C51) + COUNTIF('CCZ Med OK'!$C:$C,'SAMU Med OK'!C51) + COUNTIF('DRCA Med OK'!$C:$C,'SAMU Med OK'!C51) + COUNTIF('ESPS Med OK'!$C:$C,'SAMU Med OK'!C51) + COUNTIF('LACEM Med OK'!$C:$C,'SAMU Med OK'!C51)</f>
        <v>0</v>
      </c>
    </row>
    <row r="52" spans="1:15" ht="13.5" customHeight="1">
      <c r="A52" s="147"/>
      <c r="B52" s="32"/>
      <c r="C52" s="32"/>
      <c r="D52" s="33"/>
      <c r="E52" s="33"/>
      <c r="F52" s="34"/>
      <c r="G52" s="33"/>
      <c r="H52" s="32"/>
      <c r="I52" s="31"/>
      <c r="J52" s="30"/>
      <c r="K52" s="30"/>
      <c r="O52" s="1">
        <f>COUNTIF('Sede Med Ok'!$C:$C,'SAMU Med OK'!C52) + COUNTIF('Barra Med OK'!$C:$C,'SAMU Med OK'!C52) + COUNTIF('Boca do Rio Med OK'!$C:$C,'SAMU Med OK'!C52) + COUNTIF('Brotas Med OK'!$C:$C,'SAMU Med OK'!C52) + COUNTIF('Cabula Med OK'!$C:$C,'SAMU Med OK'!C52) + COUNTIF('Cajazeiras Med OK'!$C:$C,'SAMU Med OK'!C52) + COUNTIF('CH Med OK'!$C:$C,'SAMU Med OK'!C52) + COUNTIF('Itapagipe Med OK'!$C:$C,'SAMU Med OK'!C52) + COUNTIF('Itapuã Med OK'!$C:$C,'SAMU Med OK'!C52) + COUNTIF('Liberdade Med OK'!$C:$C,'SAMU Med OK'!C52) + COUNTIF('Pau da Lima Med OK'!$C:$C,'SAMU Med OK'!C52) + COUNTIF('SCV Med OK'!$C:$C,'SAMU Med OK'!C52) + COUNTIF('Subúrbio Med OK'!$C:$C,'SAMU Med OK'!C52) + COUNTIF('DVIS Med OK'!$C:$C,'SAMU Med OK'!C52) + COUNTIF('CR Med OK'!$C:$C,'SAMU Med OK'!C52) + COUNTIF('CCZ Med OK'!$C:$C,'SAMU Med OK'!C52) + COUNTIF('DRCA Med OK'!$C:$C,'SAMU Med OK'!C52) + COUNTIF('ESPS Med OK'!$C:$C,'SAMU Med OK'!C52) + COUNTIF('LACEM Med OK'!$C:$C,'SAMU Med OK'!C52)</f>
        <v>0</v>
      </c>
    </row>
    <row r="53" spans="1:15" ht="13.5" customHeight="1">
      <c r="A53" s="15" t="s">
        <v>18</v>
      </c>
      <c r="B53" s="61">
        <v>45536</v>
      </c>
      <c r="C53" s="14">
        <v>14238</v>
      </c>
      <c r="D53" s="61">
        <v>45658</v>
      </c>
      <c r="E53" s="61">
        <v>45687</v>
      </c>
      <c r="F53" s="42">
        <f t="shared" ref="F53:F59" si="6">(E53-D53)+1</f>
        <v>30</v>
      </c>
      <c r="G53" s="65">
        <v>235</v>
      </c>
      <c r="H53" s="14">
        <v>1</v>
      </c>
      <c r="I53" s="59">
        <f t="shared" ref="I53:I59" si="7">G53/30*H53*F53</f>
        <v>235</v>
      </c>
      <c r="J53" s="58" t="s">
        <v>618</v>
      </c>
      <c r="K53" s="168">
        <v>67991</v>
      </c>
      <c r="O53" s="1">
        <f>COUNTIF('Sede Med Ok'!$C:$C,'SAMU Med OK'!C53) + COUNTIF('Barra Med OK'!$C:$C,'SAMU Med OK'!C53) + COUNTIF('Boca do Rio Med OK'!$C:$C,'SAMU Med OK'!C53) + COUNTIF('Brotas Med OK'!$C:$C,'SAMU Med OK'!C53) + COUNTIF('Cabula Med OK'!$C:$C,'SAMU Med OK'!C53) + COUNTIF('Cajazeiras Med OK'!$C:$C,'SAMU Med OK'!C53) + COUNTIF('CH Med OK'!$C:$C,'SAMU Med OK'!C53) + COUNTIF('Itapagipe Med OK'!$C:$C,'SAMU Med OK'!C53) + COUNTIF('Itapuã Med OK'!$C:$C,'SAMU Med OK'!C53) + COUNTIF('Liberdade Med OK'!$C:$C,'SAMU Med OK'!C53) + COUNTIF('Pau da Lima Med OK'!$C:$C,'SAMU Med OK'!C53) + COUNTIF('SCV Med OK'!$C:$C,'SAMU Med OK'!C53) + COUNTIF('Subúrbio Med OK'!$C:$C,'SAMU Med OK'!C53) + COUNTIF('DVIS Med OK'!$C:$C,'SAMU Med OK'!C53) + COUNTIF('CR Med OK'!$C:$C,'SAMU Med OK'!C53) + COUNTIF('CCZ Med OK'!$C:$C,'SAMU Med OK'!C53) + COUNTIF('DRCA Med OK'!$C:$C,'SAMU Med OK'!C53) + COUNTIF('ESPS Med OK'!$C:$C,'SAMU Med OK'!C53) + COUNTIF('LACEM Med OK'!$C:$C,'SAMU Med OK'!C53)</f>
        <v>0</v>
      </c>
    </row>
    <row r="54" spans="1:15" ht="13.5" customHeight="1">
      <c r="A54" s="15" t="s">
        <v>18</v>
      </c>
      <c r="B54" s="61">
        <v>45536</v>
      </c>
      <c r="C54" s="14">
        <v>11512</v>
      </c>
      <c r="D54" s="61">
        <v>45658</v>
      </c>
      <c r="E54" s="61">
        <v>45687</v>
      </c>
      <c r="F54" s="42">
        <f t="shared" si="6"/>
        <v>30</v>
      </c>
      <c r="G54" s="65">
        <v>235</v>
      </c>
      <c r="H54" s="14">
        <v>1</v>
      </c>
      <c r="I54" s="59">
        <f t="shared" si="7"/>
        <v>235</v>
      </c>
      <c r="J54" s="58" t="s">
        <v>148</v>
      </c>
      <c r="K54" s="168">
        <v>54240</v>
      </c>
      <c r="O54" s="1">
        <f>COUNTIF('Sede Med Ok'!$C:$C,'SAMU Med OK'!C54) + COUNTIF('Barra Med OK'!$C:$C,'SAMU Med OK'!C54) + COUNTIF('Boca do Rio Med OK'!$C:$C,'SAMU Med OK'!C54) + COUNTIF('Brotas Med OK'!$C:$C,'SAMU Med OK'!C54) + COUNTIF('Cabula Med OK'!$C:$C,'SAMU Med OK'!C54) + COUNTIF('Cajazeiras Med OK'!$C:$C,'SAMU Med OK'!C54) + COUNTIF('CH Med OK'!$C:$C,'SAMU Med OK'!C54) + COUNTIF('Itapagipe Med OK'!$C:$C,'SAMU Med OK'!C54) + COUNTIF('Itapuã Med OK'!$C:$C,'SAMU Med OK'!C54) + COUNTIF('Liberdade Med OK'!$C:$C,'SAMU Med OK'!C54) + COUNTIF('Pau da Lima Med OK'!$C:$C,'SAMU Med OK'!C54) + COUNTIF('SCV Med OK'!$C:$C,'SAMU Med OK'!C54) + COUNTIF('Subúrbio Med OK'!$C:$C,'SAMU Med OK'!C54) + COUNTIF('DVIS Med OK'!$C:$C,'SAMU Med OK'!C54) + COUNTIF('CR Med OK'!$C:$C,'SAMU Med OK'!C54) + COUNTIF('CCZ Med OK'!$C:$C,'SAMU Med OK'!C54) + COUNTIF('DRCA Med OK'!$C:$C,'SAMU Med OK'!C54) + COUNTIF('ESPS Med OK'!$C:$C,'SAMU Med OK'!C54) + COUNTIF('LACEM Med OK'!$C:$C,'SAMU Med OK'!C54)</f>
        <v>0</v>
      </c>
    </row>
    <row r="55" spans="1:15" ht="13.5" customHeight="1">
      <c r="A55" s="15" t="s">
        <v>18</v>
      </c>
      <c r="B55" s="61">
        <v>45536</v>
      </c>
      <c r="C55" s="14">
        <v>8063</v>
      </c>
      <c r="D55" s="61">
        <v>45658</v>
      </c>
      <c r="E55" s="61">
        <v>45687</v>
      </c>
      <c r="F55" s="42">
        <f t="shared" si="6"/>
        <v>30</v>
      </c>
      <c r="G55" s="65">
        <v>235</v>
      </c>
      <c r="H55" s="14">
        <v>1</v>
      </c>
      <c r="I55" s="59">
        <f t="shared" si="7"/>
        <v>235</v>
      </c>
      <c r="J55" s="58" t="s">
        <v>965</v>
      </c>
      <c r="K55" s="168">
        <v>60937</v>
      </c>
      <c r="O55" s="1">
        <f>COUNTIF('Sede Med Ok'!$C:$C,'SAMU Med OK'!C55) + COUNTIF('Barra Med OK'!$C:$C,'SAMU Med OK'!C55) + COUNTIF('Boca do Rio Med OK'!$C:$C,'SAMU Med OK'!C55) + COUNTIF('Brotas Med OK'!$C:$C,'SAMU Med OK'!C55) + COUNTIF('Cabula Med OK'!$C:$C,'SAMU Med OK'!C55) + COUNTIF('Cajazeiras Med OK'!$C:$C,'SAMU Med OK'!C55) + COUNTIF('CH Med OK'!$C:$C,'SAMU Med OK'!C55) + COUNTIF('Itapagipe Med OK'!$C:$C,'SAMU Med OK'!C55) + COUNTIF('Itapuã Med OK'!$C:$C,'SAMU Med OK'!C55) + COUNTIF('Liberdade Med OK'!$C:$C,'SAMU Med OK'!C55) + COUNTIF('Pau da Lima Med OK'!$C:$C,'SAMU Med OK'!C55) + COUNTIF('SCV Med OK'!$C:$C,'SAMU Med OK'!C55) + COUNTIF('Subúrbio Med OK'!$C:$C,'SAMU Med OK'!C55) + COUNTIF('DVIS Med OK'!$C:$C,'SAMU Med OK'!C55) + COUNTIF('CR Med OK'!$C:$C,'SAMU Med OK'!C55) + COUNTIF('CCZ Med OK'!$C:$C,'SAMU Med OK'!C55) + COUNTIF('DRCA Med OK'!$C:$C,'SAMU Med OK'!C55) + COUNTIF('ESPS Med OK'!$C:$C,'SAMU Med OK'!C55) + COUNTIF('LACEM Med OK'!$C:$C,'SAMU Med OK'!C55)</f>
        <v>0</v>
      </c>
    </row>
    <row r="56" spans="1:15" ht="13.5" customHeight="1">
      <c r="A56" s="15" t="s">
        <v>18</v>
      </c>
      <c r="B56" s="61">
        <v>45547</v>
      </c>
      <c r="C56" s="14">
        <v>14696</v>
      </c>
      <c r="D56" s="61">
        <v>45658</v>
      </c>
      <c r="E56" s="61">
        <v>45687</v>
      </c>
      <c r="F56" s="42">
        <f t="shared" si="6"/>
        <v>30</v>
      </c>
      <c r="G56" s="65">
        <v>235</v>
      </c>
      <c r="H56" s="14">
        <v>1</v>
      </c>
      <c r="I56" s="59">
        <f t="shared" si="7"/>
        <v>235</v>
      </c>
      <c r="J56" s="58" t="s">
        <v>960</v>
      </c>
      <c r="K56" s="168">
        <v>68050</v>
      </c>
      <c r="O56" s="1">
        <f>COUNTIF('Sede Med Ok'!$C:$C,'SAMU Med OK'!C56) + COUNTIF('Barra Med OK'!$C:$C,'SAMU Med OK'!C56) + COUNTIF('Boca do Rio Med OK'!$C:$C,'SAMU Med OK'!C56) + COUNTIF('Brotas Med OK'!$C:$C,'SAMU Med OK'!C56) + COUNTIF('Cabula Med OK'!$C:$C,'SAMU Med OK'!C56) + COUNTIF('Cajazeiras Med OK'!$C:$C,'SAMU Med OK'!C56) + COUNTIF('CH Med OK'!$C:$C,'SAMU Med OK'!C56) + COUNTIF('Itapagipe Med OK'!$C:$C,'SAMU Med OK'!C56) + COUNTIF('Itapuã Med OK'!$C:$C,'SAMU Med OK'!C56) + COUNTIF('Liberdade Med OK'!$C:$C,'SAMU Med OK'!C56) + COUNTIF('Pau da Lima Med OK'!$C:$C,'SAMU Med OK'!C56) + COUNTIF('SCV Med OK'!$C:$C,'SAMU Med OK'!C56) + COUNTIF('Subúrbio Med OK'!$C:$C,'SAMU Med OK'!C56) + COUNTIF('DVIS Med OK'!$C:$C,'SAMU Med OK'!C56) + COUNTIF('CR Med OK'!$C:$C,'SAMU Med OK'!C56) + COUNTIF('CCZ Med OK'!$C:$C,'SAMU Med OK'!C56) + COUNTIF('DRCA Med OK'!$C:$C,'SAMU Med OK'!C56) + COUNTIF('ESPS Med OK'!$C:$C,'SAMU Med OK'!C56) + COUNTIF('LACEM Med OK'!$C:$C,'SAMU Med OK'!C56)</f>
        <v>0</v>
      </c>
    </row>
    <row r="57" spans="1:15" ht="13.5" customHeight="1">
      <c r="A57" s="15" t="s">
        <v>18</v>
      </c>
      <c r="B57" s="61">
        <v>45547</v>
      </c>
      <c r="C57" s="14">
        <v>14697</v>
      </c>
      <c r="D57" s="61">
        <v>45658</v>
      </c>
      <c r="E57" s="61">
        <v>45687</v>
      </c>
      <c r="F57" s="42">
        <f t="shared" si="6"/>
        <v>30</v>
      </c>
      <c r="G57" s="65">
        <v>235</v>
      </c>
      <c r="H57" s="14">
        <v>1</v>
      </c>
      <c r="I57" s="59">
        <f t="shared" si="7"/>
        <v>235</v>
      </c>
      <c r="J57" s="58" t="s">
        <v>964</v>
      </c>
      <c r="K57" s="168">
        <v>68050</v>
      </c>
      <c r="O57" s="1">
        <f>COUNTIF('Sede Med Ok'!$C:$C,'SAMU Med OK'!C57) + COUNTIF('Barra Med OK'!$C:$C,'SAMU Med OK'!C57) + COUNTIF('Boca do Rio Med OK'!$C:$C,'SAMU Med OK'!C57) + COUNTIF('Brotas Med OK'!$C:$C,'SAMU Med OK'!C57) + COUNTIF('Cabula Med OK'!$C:$C,'SAMU Med OK'!C57) + COUNTIF('Cajazeiras Med OK'!$C:$C,'SAMU Med OK'!C57) + COUNTIF('CH Med OK'!$C:$C,'SAMU Med OK'!C57) + COUNTIF('Itapagipe Med OK'!$C:$C,'SAMU Med OK'!C57) + COUNTIF('Itapuã Med OK'!$C:$C,'SAMU Med OK'!C57) + COUNTIF('Liberdade Med OK'!$C:$C,'SAMU Med OK'!C57) + COUNTIF('Pau da Lima Med OK'!$C:$C,'SAMU Med OK'!C57) + COUNTIF('SCV Med OK'!$C:$C,'SAMU Med OK'!C57) + COUNTIF('Subúrbio Med OK'!$C:$C,'SAMU Med OK'!C57) + COUNTIF('DVIS Med OK'!$C:$C,'SAMU Med OK'!C57) + COUNTIF('CR Med OK'!$C:$C,'SAMU Med OK'!C57) + COUNTIF('CCZ Med OK'!$C:$C,'SAMU Med OK'!C57) + COUNTIF('DRCA Med OK'!$C:$C,'SAMU Med OK'!C57) + COUNTIF('ESPS Med OK'!$C:$C,'SAMU Med OK'!C57) + COUNTIF('LACEM Med OK'!$C:$C,'SAMU Med OK'!C57)</f>
        <v>0</v>
      </c>
    </row>
    <row r="58" spans="1:15" ht="13.5" customHeight="1">
      <c r="A58" s="15" t="s">
        <v>18</v>
      </c>
      <c r="B58" s="61">
        <v>45547</v>
      </c>
      <c r="C58" s="14">
        <v>13842</v>
      </c>
      <c r="D58" s="61">
        <v>45658</v>
      </c>
      <c r="E58" s="61">
        <v>45687</v>
      </c>
      <c r="F58" s="42">
        <f t="shared" si="6"/>
        <v>30</v>
      </c>
      <c r="G58" s="65">
        <v>235</v>
      </c>
      <c r="H58" s="14">
        <v>1</v>
      </c>
      <c r="I58" s="59">
        <f t="shared" si="7"/>
        <v>235</v>
      </c>
      <c r="J58" s="64" t="s">
        <v>963</v>
      </c>
      <c r="K58" s="330">
        <v>68050</v>
      </c>
      <c r="O58" s="1">
        <f>COUNTIF('Sede Med Ok'!$C:$C,'SAMU Med OK'!C58) + COUNTIF('Barra Med OK'!$C:$C,'SAMU Med OK'!C58) + COUNTIF('Boca do Rio Med OK'!$C:$C,'SAMU Med OK'!C58) + COUNTIF('Brotas Med OK'!$C:$C,'SAMU Med OK'!C58) + COUNTIF('Cabula Med OK'!$C:$C,'SAMU Med OK'!C58) + COUNTIF('Cajazeiras Med OK'!$C:$C,'SAMU Med OK'!C58) + COUNTIF('CH Med OK'!$C:$C,'SAMU Med OK'!C58) + COUNTIF('Itapagipe Med OK'!$C:$C,'SAMU Med OK'!C58) + COUNTIF('Itapuã Med OK'!$C:$C,'SAMU Med OK'!C58) + COUNTIF('Liberdade Med OK'!$C:$C,'SAMU Med OK'!C58) + COUNTIF('Pau da Lima Med OK'!$C:$C,'SAMU Med OK'!C58) + COUNTIF('SCV Med OK'!$C:$C,'SAMU Med OK'!C58) + COUNTIF('Subúrbio Med OK'!$C:$C,'SAMU Med OK'!C58) + COUNTIF('DVIS Med OK'!$C:$C,'SAMU Med OK'!C58) + COUNTIF('CR Med OK'!$C:$C,'SAMU Med OK'!C58) + COUNTIF('CCZ Med OK'!$C:$C,'SAMU Med OK'!C58) + COUNTIF('DRCA Med OK'!$C:$C,'SAMU Med OK'!C58) + COUNTIF('ESPS Med OK'!$C:$C,'SAMU Med OK'!C58) + COUNTIF('LACEM Med OK'!$C:$C,'SAMU Med OK'!C58)</f>
        <v>0</v>
      </c>
    </row>
    <row r="59" spans="1:15" ht="13.5" customHeight="1">
      <c r="A59" s="15" t="s">
        <v>17</v>
      </c>
      <c r="B59" s="61">
        <v>45566</v>
      </c>
      <c r="C59" s="14">
        <v>3036</v>
      </c>
      <c r="D59" s="61">
        <v>45658</v>
      </c>
      <c r="E59" s="61">
        <v>45687</v>
      </c>
      <c r="F59" s="42">
        <f t="shared" si="6"/>
        <v>30</v>
      </c>
      <c r="G59" s="65">
        <v>238</v>
      </c>
      <c r="H59" s="14">
        <v>1</v>
      </c>
      <c r="I59" s="59">
        <f t="shared" si="7"/>
        <v>238</v>
      </c>
      <c r="J59" s="64" t="s">
        <v>1091</v>
      </c>
      <c r="K59" s="330"/>
      <c r="O59" s="1">
        <f>COUNTIF('Sede Med Ok'!$C:$C,'SAMU Med OK'!C59) + COUNTIF('Barra Med OK'!$C:$C,'SAMU Med OK'!C59) + COUNTIF('Boca do Rio Med OK'!$C:$C,'SAMU Med OK'!C59) + COUNTIF('Brotas Med OK'!$C:$C,'SAMU Med OK'!C59) + COUNTIF('Cabula Med OK'!$C:$C,'SAMU Med OK'!C59) + COUNTIF('Cajazeiras Med OK'!$C:$C,'SAMU Med OK'!C59) + COUNTIF('CH Med OK'!$C:$C,'SAMU Med OK'!C59) + COUNTIF('Itapagipe Med OK'!$C:$C,'SAMU Med OK'!C59) + COUNTIF('Itapuã Med OK'!$C:$C,'SAMU Med OK'!C59) + COUNTIF('Liberdade Med OK'!$C:$C,'SAMU Med OK'!C59) + COUNTIF('Pau da Lima Med OK'!$C:$C,'SAMU Med OK'!C59) + COUNTIF('SCV Med OK'!$C:$C,'SAMU Med OK'!C59) + COUNTIF('Subúrbio Med OK'!$C:$C,'SAMU Med OK'!C59) + COUNTIF('DVIS Med OK'!$C:$C,'SAMU Med OK'!C59) + COUNTIF('CR Med OK'!$C:$C,'SAMU Med OK'!C59) + COUNTIF('CCZ Med OK'!$C:$C,'SAMU Med OK'!C59) + COUNTIF('DRCA Med OK'!$C:$C,'SAMU Med OK'!C59) + COUNTIF('ESPS Med OK'!$C:$C,'SAMU Med OK'!C59) + COUNTIF('LACEM Med OK'!$C:$C,'SAMU Med OK'!C59)</f>
        <v>0</v>
      </c>
    </row>
    <row r="60" spans="1:15" ht="13.5" customHeight="1">
      <c r="A60" s="15"/>
      <c r="B60" s="61"/>
      <c r="C60" s="14"/>
      <c r="D60" s="61"/>
      <c r="E60" s="61"/>
      <c r="F60" s="42"/>
      <c r="G60" s="65"/>
      <c r="H60" s="14"/>
      <c r="I60" s="59"/>
      <c r="J60" s="64"/>
      <c r="K60" s="330"/>
      <c r="O60" s="1">
        <f>COUNTIF('Sede Med Ok'!$C:$C,'SAMU Med OK'!C60) + COUNTIF('Barra Med OK'!$C:$C,'SAMU Med OK'!C60) + COUNTIF('Boca do Rio Med OK'!$C:$C,'SAMU Med OK'!C60) + COUNTIF('Brotas Med OK'!$C:$C,'SAMU Med OK'!C60) + COUNTIF('Cabula Med OK'!$C:$C,'SAMU Med OK'!C60) + COUNTIF('Cajazeiras Med OK'!$C:$C,'SAMU Med OK'!C60) + COUNTIF('CH Med OK'!$C:$C,'SAMU Med OK'!C60) + COUNTIF('Itapagipe Med OK'!$C:$C,'SAMU Med OK'!C60) + COUNTIF('Itapuã Med OK'!$C:$C,'SAMU Med OK'!C60) + COUNTIF('Liberdade Med OK'!$C:$C,'SAMU Med OK'!C60) + COUNTIF('Pau da Lima Med OK'!$C:$C,'SAMU Med OK'!C60) + COUNTIF('SCV Med OK'!$C:$C,'SAMU Med OK'!C60) + COUNTIF('Subúrbio Med OK'!$C:$C,'SAMU Med OK'!C60) + COUNTIF('DVIS Med OK'!$C:$C,'SAMU Med OK'!C60) + COUNTIF('CR Med OK'!$C:$C,'SAMU Med OK'!C60) + COUNTIF('CCZ Med OK'!$C:$C,'SAMU Med OK'!C60) + COUNTIF('DRCA Med OK'!$C:$C,'SAMU Med OK'!C60) + COUNTIF('ESPS Med OK'!$C:$C,'SAMU Med OK'!C60) + COUNTIF('LACEM Med OK'!$C:$C,'SAMU Med OK'!C60)</f>
        <v>0</v>
      </c>
    </row>
    <row r="61" spans="1:15" ht="13.5" customHeight="1">
      <c r="A61" s="38" t="s">
        <v>962</v>
      </c>
      <c r="B61" s="10"/>
      <c r="C61" s="10"/>
      <c r="D61" s="36"/>
      <c r="E61" s="36"/>
      <c r="F61" s="37"/>
      <c r="G61" s="36"/>
      <c r="H61" s="11">
        <f>SUM(H53:H60)</f>
        <v>7</v>
      </c>
      <c r="I61" s="148">
        <f>SUM(I53:I60)</f>
        <v>1648</v>
      </c>
      <c r="J61" s="35"/>
      <c r="K61" s="35"/>
      <c r="O61" s="1">
        <f>COUNTIF('Sede Med Ok'!$C:$C,'SAMU Med OK'!C61) + COUNTIF('Barra Med OK'!$C:$C,'SAMU Med OK'!C61) + COUNTIF('Boca do Rio Med OK'!$C:$C,'SAMU Med OK'!C61) + COUNTIF('Brotas Med OK'!$C:$C,'SAMU Med OK'!C61) + COUNTIF('Cabula Med OK'!$C:$C,'SAMU Med OK'!C61) + COUNTIF('Cajazeiras Med OK'!$C:$C,'SAMU Med OK'!C61) + COUNTIF('CH Med OK'!$C:$C,'SAMU Med OK'!C61) + COUNTIF('Itapagipe Med OK'!$C:$C,'SAMU Med OK'!C61) + COUNTIF('Itapuã Med OK'!$C:$C,'SAMU Med OK'!C61) + COUNTIF('Liberdade Med OK'!$C:$C,'SAMU Med OK'!C61) + COUNTIF('Pau da Lima Med OK'!$C:$C,'SAMU Med OK'!C61) + COUNTIF('SCV Med OK'!$C:$C,'SAMU Med OK'!C61) + COUNTIF('Subúrbio Med OK'!$C:$C,'SAMU Med OK'!C61) + COUNTIF('DVIS Med OK'!$C:$C,'SAMU Med OK'!C61) + COUNTIF('CR Med OK'!$C:$C,'SAMU Med OK'!C61) + COUNTIF('CCZ Med OK'!$C:$C,'SAMU Med OK'!C61) + COUNTIF('DRCA Med OK'!$C:$C,'SAMU Med OK'!C61) + COUNTIF('ESPS Med OK'!$C:$C,'SAMU Med OK'!C61) + COUNTIF('LACEM Med OK'!$C:$C,'SAMU Med OK'!C61)</f>
        <v>0</v>
      </c>
    </row>
    <row r="62" spans="1:15" ht="13.5" customHeight="1">
      <c r="A62" s="147"/>
      <c r="B62" s="32"/>
      <c r="C62" s="32"/>
      <c r="D62" s="33"/>
      <c r="E62" s="33"/>
      <c r="F62" s="34"/>
      <c r="G62" s="33"/>
      <c r="H62" s="32"/>
      <c r="I62" s="31"/>
      <c r="J62" s="30"/>
      <c r="K62" s="30"/>
      <c r="O62" s="1">
        <f>COUNTIF('Sede Med Ok'!$C:$C,'SAMU Med OK'!C62) + COUNTIF('Barra Med OK'!$C:$C,'SAMU Med OK'!C62) + COUNTIF('Boca do Rio Med OK'!$C:$C,'SAMU Med OK'!C62) + COUNTIF('Brotas Med OK'!$C:$C,'SAMU Med OK'!C62) + COUNTIF('Cabula Med OK'!$C:$C,'SAMU Med OK'!C62) + COUNTIF('Cajazeiras Med OK'!$C:$C,'SAMU Med OK'!C62) + COUNTIF('CH Med OK'!$C:$C,'SAMU Med OK'!C62) + COUNTIF('Itapagipe Med OK'!$C:$C,'SAMU Med OK'!C62) + COUNTIF('Itapuã Med OK'!$C:$C,'SAMU Med OK'!C62) + COUNTIF('Liberdade Med OK'!$C:$C,'SAMU Med OK'!C62) + COUNTIF('Pau da Lima Med OK'!$C:$C,'SAMU Med OK'!C62) + COUNTIF('SCV Med OK'!$C:$C,'SAMU Med OK'!C62) + COUNTIF('Subúrbio Med OK'!$C:$C,'SAMU Med OK'!C62) + COUNTIF('DVIS Med OK'!$C:$C,'SAMU Med OK'!C62) + COUNTIF('CR Med OK'!$C:$C,'SAMU Med OK'!C62) + COUNTIF('CCZ Med OK'!$C:$C,'SAMU Med OK'!C62) + COUNTIF('DRCA Med OK'!$C:$C,'SAMU Med OK'!C62) + COUNTIF('ESPS Med OK'!$C:$C,'SAMU Med OK'!C62) + COUNTIF('LACEM Med OK'!$C:$C,'SAMU Med OK'!C62)</f>
        <v>0</v>
      </c>
    </row>
    <row r="63" spans="1:15" ht="13.5" customHeight="1">
      <c r="A63" s="15" t="s">
        <v>18</v>
      </c>
      <c r="B63" s="61">
        <v>45536</v>
      </c>
      <c r="C63" s="14">
        <v>15448</v>
      </c>
      <c r="D63" s="61">
        <v>45658</v>
      </c>
      <c r="E63" s="61">
        <v>45687</v>
      </c>
      <c r="F63" s="42">
        <f>(E63-D63)+1</f>
        <v>30</v>
      </c>
      <c r="G63" s="65">
        <v>235</v>
      </c>
      <c r="H63" s="14">
        <v>1</v>
      </c>
      <c r="I63" s="59">
        <f>G63/30*H63*F63</f>
        <v>235</v>
      </c>
      <c r="J63" s="58" t="s">
        <v>148</v>
      </c>
      <c r="K63" s="168">
        <v>66843</v>
      </c>
      <c r="O63" s="1">
        <f>COUNTIF('Sede Med Ok'!$C:$C,'SAMU Med OK'!C63) + COUNTIF('Barra Med OK'!$C:$C,'SAMU Med OK'!C63) + COUNTIF('Boca do Rio Med OK'!$C:$C,'SAMU Med OK'!C63) + COUNTIF('Brotas Med OK'!$C:$C,'SAMU Med OK'!C63) + COUNTIF('Cabula Med OK'!$C:$C,'SAMU Med OK'!C63) + COUNTIF('Cajazeiras Med OK'!$C:$C,'SAMU Med OK'!C63) + COUNTIF('CH Med OK'!$C:$C,'SAMU Med OK'!C63) + COUNTIF('Itapagipe Med OK'!$C:$C,'SAMU Med OK'!C63) + COUNTIF('Itapuã Med OK'!$C:$C,'SAMU Med OK'!C63) + COUNTIF('Liberdade Med OK'!$C:$C,'SAMU Med OK'!C63) + COUNTIF('Pau da Lima Med OK'!$C:$C,'SAMU Med OK'!C63) + COUNTIF('SCV Med OK'!$C:$C,'SAMU Med OK'!C63) + COUNTIF('Subúrbio Med OK'!$C:$C,'SAMU Med OK'!C63) + COUNTIF('DVIS Med OK'!$C:$C,'SAMU Med OK'!C63) + COUNTIF('CR Med OK'!$C:$C,'SAMU Med OK'!C63) + COUNTIF('CCZ Med OK'!$C:$C,'SAMU Med OK'!C63) + COUNTIF('DRCA Med OK'!$C:$C,'SAMU Med OK'!C63) + COUNTIF('ESPS Med OK'!$C:$C,'SAMU Med OK'!C63) + COUNTIF('LACEM Med OK'!$C:$C,'SAMU Med OK'!C63)</f>
        <v>0</v>
      </c>
    </row>
    <row r="64" spans="1:15" ht="13.5" customHeight="1">
      <c r="A64" s="15"/>
      <c r="B64" s="61"/>
      <c r="C64" s="15"/>
      <c r="D64" s="61"/>
      <c r="E64" s="61"/>
      <c r="F64" s="42"/>
      <c r="G64" s="65"/>
      <c r="H64" s="14"/>
      <c r="I64" s="59">
        <f>G64/30*H64*F64</f>
        <v>0</v>
      </c>
      <c r="J64" s="64"/>
      <c r="K64" s="64"/>
      <c r="O64" s="1">
        <f>COUNTIF('Sede Med Ok'!$C:$C,'SAMU Med OK'!C64) + COUNTIF('Barra Med OK'!$C:$C,'SAMU Med OK'!C64) + COUNTIF('Boca do Rio Med OK'!$C:$C,'SAMU Med OK'!C64) + COUNTIF('Brotas Med OK'!$C:$C,'SAMU Med OK'!C64) + COUNTIF('Cabula Med OK'!$C:$C,'SAMU Med OK'!C64) + COUNTIF('Cajazeiras Med OK'!$C:$C,'SAMU Med OK'!C64) + COUNTIF('CH Med OK'!$C:$C,'SAMU Med OK'!C64) + COUNTIF('Itapagipe Med OK'!$C:$C,'SAMU Med OK'!C64) + COUNTIF('Itapuã Med OK'!$C:$C,'SAMU Med OK'!C64) + COUNTIF('Liberdade Med OK'!$C:$C,'SAMU Med OK'!C64) + COUNTIF('Pau da Lima Med OK'!$C:$C,'SAMU Med OK'!C64) + COUNTIF('SCV Med OK'!$C:$C,'SAMU Med OK'!C64) + COUNTIF('Subúrbio Med OK'!$C:$C,'SAMU Med OK'!C64) + COUNTIF('DVIS Med OK'!$C:$C,'SAMU Med OK'!C64) + COUNTIF('CR Med OK'!$C:$C,'SAMU Med OK'!C64) + COUNTIF('CCZ Med OK'!$C:$C,'SAMU Med OK'!C64) + COUNTIF('DRCA Med OK'!$C:$C,'SAMU Med OK'!C64) + COUNTIF('ESPS Med OK'!$C:$C,'SAMU Med OK'!C64) + COUNTIF('LACEM Med OK'!$C:$C,'SAMU Med OK'!C64)</f>
        <v>0</v>
      </c>
    </row>
    <row r="65" spans="1:15" ht="13.5" customHeight="1">
      <c r="A65" s="38" t="s">
        <v>961</v>
      </c>
      <c r="B65" s="10"/>
      <c r="C65" s="10"/>
      <c r="D65" s="36"/>
      <c r="E65" s="36"/>
      <c r="F65" s="37"/>
      <c r="G65" s="36"/>
      <c r="H65" s="11">
        <f>SUM(H63:H64)</f>
        <v>1</v>
      </c>
      <c r="I65" s="148">
        <f>SUM(I63:I64)</f>
        <v>235</v>
      </c>
      <c r="J65" s="35"/>
      <c r="K65" s="35"/>
      <c r="O65" s="1">
        <f>COUNTIF('Sede Med Ok'!$C:$C,'SAMU Med OK'!C65) + COUNTIF('Barra Med OK'!$C:$C,'SAMU Med OK'!C65) + COUNTIF('Boca do Rio Med OK'!$C:$C,'SAMU Med OK'!C65) + COUNTIF('Brotas Med OK'!$C:$C,'SAMU Med OK'!C65) + COUNTIF('Cabula Med OK'!$C:$C,'SAMU Med OK'!C65) + COUNTIF('Cajazeiras Med OK'!$C:$C,'SAMU Med OK'!C65) + COUNTIF('CH Med OK'!$C:$C,'SAMU Med OK'!C65) + COUNTIF('Itapagipe Med OK'!$C:$C,'SAMU Med OK'!C65) + COUNTIF('Itapuã Med OK'!$C:$C,'SAMU Med OK'!C65) + COUNTIF('Liberdade Med OK'!$C:$C,'SAMU Med OK'!C65) + COUNTIF('Pau da Lima Med OK'!$C:$C,'SAMU Med OK'!C65) + COUNTIF('SCV Med OK'!$C:$C,'SAMU Med OK'!C65) + COUNTIF('Subúrbio Med OK'!$C:$C,'SAMU Med OK'!C65) + COUNTIF('DVIS Med OK'!$C:$C,'SAMU Med OK'!C65) + COUNTIF('CR Med OK'!$C:$C,'SAMU Med OK'!C65) + COUNTIF('CCZ Med OK'!$C:$C,'SAMU Med OK'!C65) + COUNTIF('DRCA Med OK'!$C:$C,'SAMU Med OK'!C65) + COUNTIF('ESPS Med OK'!$C:$C,'SAMU Med OK'!C65) + COUNTIF('LACEM Med OK'!$C:$C,'SAMU Med OK'!C65)</f>
        <v>0</v>
      </c>
    </row>
    <row r="66" spans="1:15" ht="13.5" customHeight="1">
      <c r="A66" s="147"/>
      <c r="B66" s="32"/>
      <c r="C66" s="32"/>
      <c r="D66" s="33"/>
      <c r="E66" s="33"/>
      <c r="F66" s="34"/>
      <c r="G66" s="33"/>
      <c r="H66" s="32"/>
      <c r="I66" s="31"/>
      <c r="J66" s="30"/>
      <c r="K66" s="30"/>
      <c r="O66" s="1">
        <f>COUNTIF('Sede Med Ok'!$C:$C,'SAMU Med OK'!C66) + COUNTIF('Barra Med OK'!$C:$C,'SAMU Med OK'!C66) + COUNTIF('Boca do Rio Med OK'!$C:$C,'SAMU Med OK'!C66) + COUNTIF('Brotas Med OK'!$C:$C,'SAMU Med OK'!C66) + COUNTIF('Cabula Med OK'!$C:$C,'SAMU Med OK'!C66) + COUNTIF('Cajazeiras Med OK'!$C:$C,'SAMU Med OK'!C66) + COUNTIF('CH Med OK'!$C:$C,'SAMU Med OK'!C66) + COUNTIF('Itapagipe Med OK'!$C:$C,'SAMU Med OK'!C66) + COUNTIF('Itapuã Med OK'!$C:$C,'SAMU Med OK'!C66) + COUNTIF('Liberdade Med OK'!$C:$C,'SAMU Med OK'!C66) + COUNTIF('Pau da Lima Med OK'!$C:$C,'SAMU Med OK'!C66) + COUNTIF('SCV Med OK'!$C:$C,'SAMU Med OK'!C66) + COUNTIF('Subúrbio Med OK'!$C:$C,'SAMU Med OK'!C66) + COUNTIF('DVIS Med OK'!$C:$C,'SAMU Med OK'!C66) + COUNTIF('CR Med OK'!$C:$C,'SAMU Med OK'!C66) + COUNTIF('CCZ Med OK'!$C:$C,'SAMU Med OK'!C66) + COUNTIF('DRCA Med OK'!$C:$C,'SAMU Med OK'!C66) + COUNTIF('ESPS Med OK'!$C:$C,'SAMU Med OK'!C66) + COUNTIF('LACEM Med OK'!$C:$C,'SAMU Med OK'!C66)</f>
        <v>0</v>
      </c>
    </row>
    <row r="67" spans="1:15" ht="13.5" customHeight="1">
      <c r="A67" s="15" t="s">
        <v>20</v>
      </c>
      <c r="B67" s="61">
        <v>45630</v>
      </c>
      <c r="C67" s="423">
        <v>26290</v>
      </c>
      <c r="D67" s="61">
        <v>45658</v>
      </c>
      <c r="E67" s="61">
        <v>45687</v>
      </c>
      <c r="F67" s="42">
        <f>(E67-D67)+1</f>
        <v>30</v>
      </c>
      <c r="G67" s="65">
        <v>57</v>
      </c>
      <c r="H67" s="14">
        <v>1</v>
      </c>
      <c r="I67" s="59">
        <f>G67/30*H67*F67</f>
        <v>57</v>
      </c>
      <c r="J67" s="57" t="s">
        <v>1146</v>
      </c>
      <c r="K67" s="57"/>
      <c r="O67" s="1">
        <f>COUNTIF('Sede Med Ok'!$C:$C,'SAMU Med OK'!C67) + COUNTIF('Barra Med OK'!$C:$C,'SAMU Med OK'!C67) + COUNTIF('Boca do Rio Med OK'!$C:$C,'SAMU Med OK'!C67) + COUNTIF('Brotas Med OK'!$C:$C,'SAMU Med OK'!C67) + COUNTIF('Cabula Med OK'!$C:$C,'SAMU Med OK'!C67) + COUNTIF('Cajazeiras Med OK'!$C:$C,'SAMU Med OK'!C67) + COUNTIF('CH Med OK'!$C:$C,'SAMU Med OK'!C67) + COUNTIF('Itapagipe Med OK'!$C:$C,'SAMU Med OK'!C67) + COUNTIF('Itapuã Med OK'!$C:$C,'SAMU Med OK'!C67) + COUNTIF('Liberdade Med OK'!$C:$C,'SAMU Med OK'!C67) + COUNTIF('Pau da Lima Med OK'!$C:$C,'SAMU Med OK'!C67) + COUNTIF('SCV Med OK'!$C:$C,'SAMU Med OK'!C67) + COUNTIF('Subúrbio Med OK'!$C:$C,'SAMU Med OK'!C67) + COUNTIF('DVIS Med OK'!$C:$C,'SAMU Med OK'!C67) + COUNTIF('CR Med OK'!$C:$C,'SAMU Med OK'!C67) + COUNTIF('CCZ Med OK'!$C:$C,'SAMU Med OK'!C67) + COUNTIF('DRCA Med OK'!$C:$C,'SAMU Med OK'!C67) + COUNTIF('ESPS Med OK'!$C:$C,'SAMU Med OK'!C67) + COUNTIF('LACEM Med OK'!$C:$C,'SAMU Med OK'!C67)</f>
        <v>0</v>
      </c>
    </row>
    <row r="68" spans="1:15" ht="13.5" customHeight="1">
      <c r="A68" s="15" t="s">
        <v>20</v>
      </c>
      <c r="B68" s="61">
        <v>45664</v>
      </c>
      <c r="C68" s="104">
        <v>17305</v>
      </c>
      <c r="D68" s="61">
        <v>45664</v>
      </c>
      <c r="E68" s="61">
        <v>45687</v>
      </c>
      <c r="F68" s="42">
        <f>(E68-D68)+1</f>
        <v>24</v>
      </c>
      <c r="G68" s="65">
        <v>57</v>
      </c>
      <c r="H68" s="444">
        <v>1</v>
      </c>
      <c r="I68" s="59">
        <f>G68/30*H68*F68</f>
        <v>45.599999999999994</v>
      </c>
      <c r="J68" s="57" t="s">
        <v>440</v>
      </c>
      <c r="K68" s="453">
        <v>73683</v>
      </c>
    </row>
    <row r="69" spans="1:15" ht="13.5" customHeight="1">
      <c r="A69" s="15" t="s">
        <v>18</v>
      </c>
      <c r="B69" s="61">
        <v>45536</v>
      </c>
      <c r="C69" s="14">
        <v>9021</v>
      </c>
      <c r="D69" s="61">
        <v>45658</v>
      </c>
      <c r="E69" s="61">
        <v>45687</v>
      </c>
      <c r="F69" s="42">
        <f>(E69-D69)+1</f>
        <v>30</v>
      </c>
      <c r="G69" s="65">
        <v>235</v>
      </c>
      <c r="H69" s="14">
        <v>1</v>
      </c>
      <c r="I69" s="59">
        <f>G69/30*H69*F69</f>
        <v>235</v>
      </c>
      <c r="J69" s="57" t="s">
        <v>960</v>
      </c>
      <c r="K69" s="58"/>
      <c r="O69" s="1">
        <f>COUNTIF('Sede Med Ok'!$C:$C,'SAMU Med OK'!C69) + COUNTIF('Barra Med OK'!$C:$C,'SAMU Med OK'!C69) + COUNTIF('Boca do Rio Med OK'!$C:$C,'SAMU Med OK'!C69) + COUNTIF('Brotas Med OK'!$C:$C,'SAMU Med OK'!C69) + COUNTIF('Cabula Med OK'!$C:$C,'SAMU Med OK'!C69) + COUNTIF('Cajazeiras Med OK'!$C:$C,'SAMU Med OK'!C69) + COUNTIF('CH Med OK'!$C:$C,'SAMU Med OK'!C69) + COUNTIF('Itapagipe Med OK'!$C:$C,'SAMU Med OK'!C69) + COUNTIF('Itapuã Med OK'!$C:$C,'SAMU Med OK'!C69) + COUNTIF('Liberdade Med OK'!$C:$C,'SAMU Med OK'!C69) + COUNTIF('Pau da Lima Med OK'!$C:$C,'SAMU Med OK'!C69) + COUNTIF('SCV Med OK'!$C:$C,'SAMU Med OK'!C69) + COUNTIF('Subúrbio Med OK'!$C:$C,'SAMU Med OK'!C69) + COUNTIF('DVIS Med OK'!$C:$C,'SAMU Med OK'!C69) + COUNTIF('CR Med OK'!$C:$C,'SAMU Med OK'!C69) + COUNTIF('CCZ Med OK'!$C:$C,'SAMU Med OK'!C69) + COUNTIF('DRCA Med OK'!$C:$C,'SAMU Med OK'!C69) + COUNTIF('ESPS Med OK'!$C:$C,'SAMU Med OK'!C69) + COUNTIF('LACEM Med OK'!$C:$C,'SAMU Med OK'!C69)</f>
        <v>0</v>
      </c>
    </row>
    <row r="70" spans="1:15" ht="13.5" customHeight="1">
      <c r="A70" s="15" t="s">
        <v>18</v>
      </c>
      <c r="B70" s="61">
        <v>45536</v>
      </c>
      <c r="C70" s="14">
        <v>10591</v>
      </c>
      <c r="D70" s="61">
        <v>45658</v>
      </c>
      <c r="E70" s="61">
        <v>45687</v>
      </c>
      <c r="F70" s="42">
        <f>(E70-D70)+1</f>
        <v>30</v>
      </c>
      <c r="G70" s="65">
        <v>235</v>
      </c>
      <c r="H70" s="14">
        <v>1</v>
      </c>
      <c r="I70" s="59">
        <f>G70/30*H70*F70</f>
        <v>235</v>
      </c>
      <c r="J70" s="57" t="s">
        <v>959</v>
      </c>
      <c r="K70" s="58"/>
      <c r="O70" s="1">
        <f>COUNTIF('Sede Med Ok'!$C:$C,'SAMU Med OK'!C70) + COUNTIF('Barra Med OK'!$C:$C,'SAMU Med OK'!C70) + COUNTIF('Boca do Rio Med OK'!$C:$C,'SAMU Med OK'!C70) + COUNTIF('Brotas Med OK'!$C:$C,'SAMU Med OK'!C70) + COUNTIF('Cabula Med OK'!$C:$C,'SAMU Med OK'!C70) + COUNTIF('Cajazeiras Med OK'!$C:$C,'SAMU Med OK'!C70) + COUNTIF('CH Med OK'!$C:$C,'SAMU Med OK'!C70) + COUNTIF('Itapagipe Med OK'!$C:$C,'SAMU Med OK'!C70) + COUNTIF('Itapuã Med OK'!$C:$C,'SAMU Med OK'!C70) + COUNTIF('Liberdade Med OK'!$C:$C,'SAMU Med OK'!C70) + COUNTIF('Pau da Lima Med OK'!$C:$C,'SAMU Med OK'!C70) + COUNTIF('SCV Med OK'!$C:$C,'SAMU Med OK'!C70) + COUNTIF('Subúrbio Med OK'!$C:$C,'SAMU Med OK'!C70) + COUNTIF('DVIS Med OK'!$C:$C,'SAMU Med OK'!C70) + COUNTIF('CR Med OK'!$C:$C,'SAMU Med OK'!C70) + COUNTIF('CCZ Med OK'!$C:$C,'SAMU Med OK'!C70) + COUNTIF('DRCA Med OK'!$C:$C,'SAMU Med OK'!C70) + COUNTIF('ESPS Med OK'!$C:$C,'SAMU Med OK'!C70) + COUNTIF('LACEM Med OK'!$C:$C,'SAMU Med OK'!C70)</f>
        <v>0</v>
      </c>
    </row>
    <row r="71" spans="1:15" ht="13.5" customHeight="1">
      <c r="A71" s="15"/>
      <c r="B71" s="61"/>
      <c r="C71" s="15"/>
      <c r="D71" s="61"/>
      <c r="E71" s="61"/>
      <c r="F71" s="42"/>
      <c r="G71" s="65"/>
      <c r="H71" s="14"/>
      <c r="I71" s="59">
        <f>G71/30*H71*F71</f>
        <v>0</v>
      </c>
      <c r="J71" s="64"/>
      <c r="K71" s="64"/>
      <c r="O71" s="1">
        <f>COUNTIF('Sede Med Ok'!$C:$C,'SAMU Med OK'!C71) + COUNTIF('Barra Med OK'!$C:$C,'SAMU Med OK'!C71) + COUNTIF('Boca do Rio Med OK'!$C:$C,'SAMU Med OK'!C71) + COUNTIF('Brotas Med OK'!$C:$C,'SAMU Med OK'!C71) + COUNTIF('Cabula Med OK'!$C:$C,'SAMU Med OK'!C71) + COUNTIF('Cajazeiras Med OK'!$C:$C,'SAMU Med OK'!C71) + COUNTIF('CH Med OK'!$C:$C,'SAMU Med OK'!C71) + COUNTIF('Itapagipe Med OK'!$C:$C,'SAMU Med OK'!C71) + COUNTIF('Itapuã Med OK'!$C:$C,'SAMU Med OK'!C71) + COUNTIF('Liberdade Med OK'!$C:$C,'SAMU Med OK'!C71) + COUNTIF('Pau da Lima Med OK'!$C:$C,'SAMU Med OK'!C71) + COUNTIF('SCV Med OK'!$C:$C,'SAMU Med OK'!C71) + COUNTIF('Subúrbio Med OK'!$C:$C,'SAMU Med OK'!C71) + COUNTIF('DVIS Med OK'!$C:$C,'SAMU Med OK'!C71) + COUNTIF('CR Med OK'!$C:$C,'SAMU Med OK'!C71) + COUNTIF('CCZ Med OK'!$C:$C,'SAMU Med OK'!C71) + COUNTIF('DRCA Med OK'!$C:$C,'SAMU Med OK'!C71) + COUNTIF('ESPS Med OK'!$C:$C,'SAMU Med OK'!C71) + COUNTIF('LACEM Med OK'!$C:$C,'SAMU Med OK'!C71)</f>
        <v>0</v>
      </c>
    </row>
    <row r="72" spans="1:15" ht="13.5" customHeight="1">
      <c r="A72" s="38" t="s">
        <v>958</v>
      </c>
      <c r="B72" s="10"/>
      <c r="C72" s="10"/>
      <c r="D72" s="36"/>
      <c r="E72" s="36"/>
      <c r="F72" s="37"/>
      <c r="G72" s="36"/>
      <c r="H72" s="11">
        <f>SUM(H67:H71)</f>
        <v>4</v>
      </c>
      <c r="I72" s="148">
        <f>SUM(I67:I71)</f>
        <v>572.6</v>
      </c>
      <c r="J72" s="35"/>
      <c r="K72" s="35"/>
      <c r="O72" s="1">
        <f>COUNTIF('Sede Med Ok'!$C:$C,'SAMU Med OK'!C72) + COUNTIF('Barra Med OK'!$C:$C,'SAMU Med OK'!C72) + COUNTIF('Boca do Rio Med OK'!$C:$C,'SAMU Med OK'!C72) + COUNTIF('Brotas Med OK'!$C:$C,'SAMU Med OK'!C72) + COUNTIF('Cabula Med OK'!$C:$C,'SAMU Med OK'!C72) + COUNTIF('Cajazeiras Med OK'!$C:$C,'SAMU Med OK'!C72) + COUNTIF('CH Med OK'!$C:$C,'SAMU Med OK'!C72) + COUNTIF('Itapagipe Med OK'!$C:$C,'SAMU Med OK'!C72) + COUNTIF('Itapuã Med OK'!$C:$C,'SAMU Med OK'!C72) + COUNTIF('Liberdade Med OK'!$C:$C,'SAMU Med OK'!C72) + COUNTIF('Pau da Lima Med OK'!$C:$C,'SAMU Med OK'!C72) + COUNTIF('SCV Med OK'!$C:$C,'SAMU Med OK'!C72) + COUNTIF('Subúrbio Med OK'!$C:$C,'SAMU Med OK'!C72) + COUNTIF('DVIS Med OK'!$C:$C,'SAMU Med OK'!C72) + COUNTIF('CR Med OK'!$C:$C,'SAMU Med OK'!C72) + COUNTIF('CCZ Med OK'!$C:$C,'SAMU Med OK'!C72) + COUNTIF('DRCA Med OK'!$C:$C,'SAMU Med OK'!C72) + COUNTIF('ESPS Med OK'!$C:$C,'SAMU Med OK'!C72) + COUNTIF('LACEM Med OK'!$C:$C,'SAMU Med OK'!C72)</f>
        <v>0</v>
      </c>
    </row>
    <row r="73" spans="1:15" ht="13.5" customHeight="1">
      <c r="A73" s="147"/>
      <c r="B73" s="32"/>
      <c r="C73" s="32"/>
      <c r="D73" s="33"/>
      <c r="E73" s="33"/>
      <c r="F73" s="34"/>
      <c r="G73" s="33"/>
      <c r="H73" s="32"/>
      <c r="I73" s="31"/>
      <c r="J73" s="30"/>
      <c r="K73" s="30"/>
      <c r="O73" s="1">
        <f>COUNTIF('Sede Med Ok'!$C:$C,'SAMU Med OK'!C73) + COUNTIF('Barra Med OK'!$C:$C,'SAMU Med OK'!C73) + COUNTIF('Boca do Rio Med OK'!$C:$C,'SAMU Med OK'!C73) + COUNTIF('Brotas Med OK'!$C:$C,'SAMU Med OK'!C73) + COUNTIF('Cabula Med OK'!$C:$C,'SAMU Med OK'!C73) + COUNTIF('Cajazeiras Med OK'!$C:$C,'SAMU Med OK'!C73) + COUNTIF('CH Med OK'!$C:$C,'SAMU Med OK'!C73) + COUNTIF('Itapagipe Med OK'!$C:$C,'SAMU Med OK'!C73) + COUNTIF('Itapuã Med OK'!$C:$C,'SAMU Med OK'!C73) + COUNTIF('Liberdade Med OK'!$C:$C,'SAMU Med OK'!C73) + COUNTIF('Pau da Lima Med OK'!$C:$C,'SAMU Med OK'!C73) + COUNTIF('SCV Med OK'!$C:$C,'SAMU Med OK'!C73) + COUNTIF('Subúrbio Med OK'!$C:$C,'SAMU Med OK'!C73) + COUNTIF('DVIS Med OK'!$C:$C,'SAMU Med OK'!C73) + COUNTIF('CR Med OK'!$C:$C,'SAMU Med OK'!C73) + COUNTIF('CCZ Med OK'!$C:$C,'SAMU Med OK'!C73) + COUNTIF('DRCA Med OK'!$C:$C,'SAMU Med OK'!C73) + COUNTIF('ESPS Med OK'!$C:$C,'SAMU Med OK'!C73) + COUNTIF('LACEM Med OK'!$C:$C,'SAMU Med OK'!C73)</f>
        <v>0</v>
      </c>
    </row>
    <row r="74" spans="1:15" ht="13.5" customHeight="1">
      <c r="A74" s="15" t="s">
        <v>18</v>
      </c>
      <c r="B74" s="61">
        <v>45536</v>
      </c>
      <c r="C74" s="14">
        <v>12013</v>
      </c>
      <c r="D74" s="61">
        <v>45658</v>
      </c>
      <c r="E74" s="61">
        <v>45687</v>
      </c>
      <c r="F74" s="42">
        <f>(E74-D74)+1</f>
        <v>30</v>
      </c>
      <c r="G74" s="65">
        <v>235</v>
      </c>
      <c r="H74" s="14">
        <v>1</v>
      </c>
      <c r="I74" s="59">
        <f>G74/30*H74*F74</f>
        <v>235</v>
      </c>
      <c r="J74" s="57" t="s">
        <v>392</v>
      </c>
      <c r="K74" s="58"/>
      <c r="O74" s="1">
        <f>COUNTIF('Sede Med Ok'!$C:$C,'SAMU Med OK'!C74) + COUNTIF('Barra Med OK'!$C:$C,'SAMU Med OK'!C74) + COUNTIF('Boca do Rio Med OK'!$C:$C,'SAMU Med OK'!C74) + COUNTIF('Brotas Med OK'!$C:$C,'SAMU Med OK'!C74) + COUNTIF('Cabula Med OK'!$C:$C,'SAMU Med OK'!C74) + COUNTIF('Cajazeiras Med OK'!$C:$C,'SAMU Med OK'!C74) + COUNTIF('CH Med OK'!$C:$C,'SAMU Med OK'!C74) + COUNTIF('Itapagipe Med OK'!$C:$C,'SAMU Med OK'!C74) + COUNTIF('Itapuã Med OK'!$C:$C,'SAMU Med OK'!C74) + COUNTIF('Liberdade Med OK'!$C:$C,'SAMU Med OK'!C74) + COUNTIF('Pau da Lima Med OK'!$C:$C,'SAMU Med OK'!C74) + COUNTIF('SCV Med OK'!$C:$C,'SAMU Med OK'!C74) + COUNTIF('Subúrbio Med OK'!$C:$C,'SAMU Med OK'!C74) + COUNTIF('DVIS Med OK'!$C:$C,'SAMU Med OK'!C74) + COUNTIF('CR Med OK'!$C:$C,'SAMU Med OK'!C74) + COUNTIF('CCZ Med OK'!$C:$C,'SAMU Med OK'!C74) + COUNTIF('DRCA Med OK'!$C:$C,'SAMU Med OK'!C74) + COUNTIF('ESPS Med OK'!$C:$C,'SAMU Med OK'!C74) + COUNTIF('LACEM Med OK'!$C:$C,'SAMU Med OK'!C74)</f>
        <v>0</v>
      </c>
    </row>
    <row r="75" spans="1:15" ht="13.5" customHeight="1">
      <c r="A75" s="15"/>
      <c r="B75" s="61"/>
      <c r="C75" s="15"/>
      <c r="D75" s="61"/>
      <c r="E75" s="61"/>
      <c r="F75" s="42"/>
      <c r="G75" s="65"/>
      <c r="H75" s="14"/>
      <c r="I75" s="59">
        <f>G75/30*H75*F75</f>
        <v>0</v>
      </c>
      <c r="J75" s="64"/>
      <c r="K75" s="64"/>
      <c r="O75" s="1">
        <f>COUNTIF('Sede Med Ok'!$C:$C,'SAMU Med OK'!C75) + COUNTIF('Barra Med OK'!$C:$C,'SAMU Med OK'!C75) + COUNTIF('Boca do Rio Med OK'!$C:$C,'SAMU Med OK'!C75) + COUNTIF('Brotas Med OK'!$C:$C,'SAMU Med OK'!C75) + COUNTIF('Cabula Med OK'!$C:$C,'SAMU Med OK'!C75) + COUNTIF('Cajazeiras Med OK'!$C:$C,'SAMU Med OK'!C75) + COUNTIF('CH Med OK'!$C:$C,'SAMU Med OK'!C75) + COUNTIF('Itapagipe Med OK'!$C:$C,'SAMU Med OK'!C75) + COUNTIF('Itapuã Med OK'!$C:$C,'SAMU Med OK'!C75) + COUNTIF('Liberdade Med OK'!$C:$C,'SAMU Med OK'!C75) + COUNTIF('Pau da Lima Med OK'!$C:$C,'SAMU Med OK'!C75) + COUNTIF('SCV Med OK'!$C:$C,'SAMU Med OK'!C75) + COUNTIF('Subúrbio Med OK'!$C:$C,'SAMU Med OK'!C75) + COUNTIF('DVIS Med OK'!$C:$C,'SAMU Med OK'!C75) + COUNTIF('CR Med OK'!$C:$C,'SAMU Med OK'!C75) + COUNTIF('CCZ Med OK'!$C:$C,'SAMU Med OK'!C75) + COUNTIF('DRCA Med OK'!$C:$C,'SAMU Med OK'!C75) + COUNTIF('ESPS Med OK'!$C:$C,'SAMU Med OK'!C75) + COUNTIF('LACEM Med OK'!$C:$C,'SAMU Med OK'!C75)</f>
        <v>0</v>
      </c>
    </row>
    <row r="76" spans="1:15" ht="13.5" customHeight="1">
      <c r="A76" s="38" t="s">
        <v>957</v>
      </c>
      <c r="B76" s="10"/>
      <c r="C76" s="10"/>
      <c r="D76" s="36"/>
      <c r="E76" s="36"/>
      <c r="F76" s="37"/>
      <c r="G76" s="36"/>
      <c r="H76" s="11">
        <f>SUM(H74:H75)</f>
        <v>1</v>
      </c>
      <c r="I76" s="148">
        <f>SUM(I74:I75)</f>
        <v>235</v>
      </c>
      <c r="J76" s="35"/>
      <c r="K76" s="35"/>
      <c r="O76" s="1">
        <f>COUNTIF('Sede Med Ok'!$C:$C,'SAMU Med OK'!C76) + COUNTIF('Barra Med OK'!$C:$C,'SAMU Med OK'!C76) + COUNTIF('Boca do Rio Med OK'!$C:$C,'SAMU Med OK'!C76) + COUNTIF('Brotas Med OK'!$C:$C,'SAMU Med OK'!C76) + COUNTIF('Cabula Med OK'!$C:$C,'SAMU Med OK'!C76) + COUNTIF('Cajazeiras Med OK'!$C:$C,'SAMU Med OK'!C76) + COUNTIF('CH Med OK'!$C:$C,'SAMU Med OK'!C76) + COUNTIF('Itapagipe Med OK'!$C:$C,'SAMU Med OK'!C76) + COUNTIF('Itapuã Med OK'!$C:$C,'SAMU Med OK'!C76) + COUNTIF('Liberdade Med OK'!$C:$C,'SAMU Med OK'!C76) + COUNTIF('Pau da Lima Med OK'!$C:$C,'SAMU Med OK'!C76) + COUNTIF('SCV Med OK'!$C:$C,'SAMU Med OK'!C76) + COUNTIF('Subúrbio Med OK'!$C:$C,'SAMU Med OK'!C76) + COUNTIF('DVIS Med OK'!$C:$C,'SAMU Med OK'!C76) + COUNTIF('CR Med OK'!$C:$C,'SAMU Med OK'!C76) + COUNTIF('CCZ Med OK'!$C:$C,'SAMU Med OK'!C76) + COUNTIF('DRCA Med OK'!$C:$C,'SAMU Med OK'!C76) + COUNTIF('ESPS Med OK'!$C:$C,'SAMU Med OK'!C76) + COUNTIF('LACEM Med OK'!$C:$C,'SAMU Med OK'!C76)</f>
        <v>0</v>
      </c>
    </row>
    <row r="77" spans="1:15" ht="13.5" customHeight="1">
      <c r="A77" s="571"/>
      <c r="B77" s="572"/>
      <c r="C77" s="572"/>
      <c r="D77" s="572"/>
      <c r="E77" s="572"/>
      <c r="F77" s="572"/>
      <c r="G77" s="572"/>
      <c r="H77" s="572"/>
      <c r="I77" s="572"/>
      <c r="J77" s="572"/>
      <c r="K77" s="572"/>
      <c r="L77" s="572"/>
    </row>
    <row r="78" spans="1:15" ht="13.5" customHeight="1">
      <c r="A78" s="15" t="s">
        <v>17</v>
      </c>
      <c r="B78" s="61">
        <v>45604</v>
      </c>
      <c r="C78" s="14">
        <v>16512</v>
      </c>
      <c r="D78" s="61">
        <v>45658</v>
      </c>
      <c r="E78" s="61">
        <v>45687</v>
      </c>
      <c r="F78" s="42">
        <f>(E78-D78)+1</f>
        <v>30</v>
      </c>
      <c r="G78" s="65">
        <v>238</v>
      </c>
      <c r="H78" s="14">
        <v>1</v>
      </c>
      <c r="I78" s="59">
        <f>G78/30*H78*F78</f>
        <v>238</v>
      </c>
      <c r="J78" s="57" t="s">
        <v>148</v>
      </c>
      <c r="K78" s="168">
        <v>71386</v>
      </c>
      <c r="O78" s="1">
        <f>COUNTIF('Sede Med Ok'!$C:$C,'SAMU Med OK'!C78) + COUNTIF('Barra Med OK'!$C:$C,'SAMU Med OK'!C78) + COUNTIF('Boca do Rio Med OK'!$C:$C,'SAMU Med OK'!C78) + COUNTIF('Brotas Med OK'!$C:$C,'SAMU Med OK'!C78) + COUNTIF('Cabula Med OK'!$C:$C,'SAMU Med OK'!C78) + COUNTIF('Cajazeiras Med OK'!$C:$C,'SAMU Med OK'!C78) + COUNTIF('CH Med OK'!$C:$C,'SAMU Med OK'!C78) + COUNTIF('Itapagipe Med OK'!$C:$C,'SAMU Med OK'!C78) + COUNTIF('Itapuã Med OK'!$C:$C,'SAMU Med OK'!C78) + COUNTIF('Liberdade Med OK'!$C:$C,'SAMU Med OK'!C78) + COUNTIF('Pau da Lima Med OK'!$C:$C,'SAMU Med OK'!C78) + COUNTIF('SCV Med OK'!$C:$C,'SAMU Med OK'!C78) + COUNTIF('Subúrbio Med OK'!$C:$C,'SAMU Med OK'!C78) + COUNTIF('DVIS Med OK'!$C:$C,'SAMU Med OK'!C78) + COUNTIF('CR Med OK'!$C:$C,'SAMU Med OK'!C78) + COUNTIF('CCZ Med OK'!$C:$C,'SAMU Med OK'!C78) + COUNTIF('DRCA Med OK'!$C:$C,'SAMU Med OK'!C78) + COUNTIF('ESPS Med OK'!$C:$C,'SAMU Med OK'!C78) + COUNTIF('LACEM Med OK'!$C:$C,'SAMU Med OK'!C78)</f>
        <v>0</v>
      </c>
    </row>
    <row r="79" spans="1:15" ht="13.5" customHeight="1">
      <c r="A79" s="15"/>
      <c r="B79" s="61"/>
      <c r="C79" s="15"/>
      <c r="D79" s="61"/>
      <c r="E79" s="61"/>
      <c r="F79" s="42"/>
      <c r="G79" s="65"/>
      <c r="H79" s="14"/>
      <c r="I79" s="59">
        <f>G79/30*H79*F79</f>
        <v>0</v>
      </c>
      <c r="J79" s="64"/>
      <c r="K79" s="64"/>
      <c r="O79" s="1">
        <f>COUNTIF('Sede Med Ok'!$C:$C,'SAMU Med OK'!C79) + COUNTIF('Barra Med OK'!$C:$C,'SAMU Med OK'!C79) + COUNTIF('Boca do Rio Med OK'!$C:$C,'SAMU Med OK'!C79) + COUNTIF('Brotas Med OK'!$C:$C,'SAMU Med OK'!C79) + COUNTIF('Cabula Med OK'!$C:$C,'SAMU Med OK'!C79) + COUNTIF('Cajazeiras Med OK'!$C:$C,'SAMU Med OK'!C79) + COUNTIF('CH Med OK'!$C:$C,'SAMU Med OK'!C79) + COUNTIF('Itapagipe Med OK'!$C:$C,'SAMU Med OK'!C79) + COUNTIF('Itapuã Med OK'!$C:$C,'SAMU Med OK'!C79) + COUNTIF('Liberdade Med OK'!$C:$C,'SAMU Med OK'!C79) + COUNTIF('Pau da Lima Med OK'!$C:$C,'SAMU Med OK'!C79) + COUNTIF('SCV Med OK'!$C:$C,'SAMU Med OK'!C79) + COUNTIF('Subúrbio Med OK'!$C:$C,'SAMU Med OK'!C79) + COUNTIF('DVIS Med OK'!$C:$C,'SAMU Med OK'!C79) + COUNTIF('CR Med OK'!$C:$C,'SAMU Med OK'!C79) + COUNTIF('CCZ Med OK'!$C:$C,'SAMU Med OK'!C79) + COUNTIF('DRCA Med OK'!$C:$C,'SAMU Med OK'!C79) + COUNTIF('ESPS Med OK'!$C:$C,'SAMU Med OK'!C79) + COUNTIF('LACEM Med OK'!$C:$C,'SAMU Med OK'!C79)</f>
        <v>0</v>
      </c>
    </row>
    <row r="80" spans="1:15" ht="13.5" customHeight="1">
      <c r="A80" s="38" t="s">
        <v>1111</v>
      </c>
      <c r="B80" s="10"/>
      <c r="C80" s="10"/>
      <c r="D80" s="36"/>
      <c r="E80" s="36"/>
      <c r="F80" s="37"/>
      <c r="G80" s="36"/>
      <c r="H80" s="11">
        <f>SUM(H78:H79)</f>
        <v>1</v>
      </c>
      <c r="I80" s="148">
        <f>SUM(I78:I79)</f>
        <v>238</v>
      </c>
      <c r="J80" s="35"/>
      <c r="K80" s="35"/>
      <c r="O80" s="1">
        <f>COUNTIF('Sede Med Ok'!$C:$C,'SAMU Med OK'!C80) + COUNTIF('Barra Med OK'!$C:$C,'SAMU Med OK'!C80) + COUNTIF('Boca do Rio Med OK'!$C:$C,'SAMU Med OK'!C80) + COUNTIF('Brotas Med OK'!$C:$C,'SAMU Med OK'!C80) + COUNTIF('Cabula Med OK'!$C:$C,'SAMU Med OK'!C80) + COUNTIF('Cajazeiras Med OK'!$C:$C,'SAMU Med OK'!C80) + COUNTIF('CH Med OK'!$C:$C,'SAMU Med OK'!C80) + COUNTIF('Itapagipe Med OK'!$C:$C,'SAMU Med OK'!C80) + COUNTIF('Itapuã Med OK'!$C:$C,'SAMU Med OK'!C80) + COUNTIF('Liberdade Med OK'!$C:$C,'SAMU Med OK'!C80) + COUNTIF('Pau da Lima Med OK'!$C:$C,'SAMU Med OK'!C80) + COUNTIF('SCV Med OK'!$C:$C,'SAMU Med OK'!C80) + COUNTIF('Subúrbio Med OK'!$C:$C,'SAMU Med OK'!C80) + COUNTIF('DVIS Med OK'!$C:$C,'SAMU Med OK'!C80) + COUNTIF('CR Med OK'!$C:$C,'SAMU Med OK'!C80) + COUNTIF('CCZ Med OK'!$C:$C,'SAMU Med OK'!C80) + COUNTIF('DRCA Med OK'!$C:$C,'SAMU Med OK'!C80) + COUNTIF('ESPS Med OK'!$C:$C,'SAMU Med OK'!C80) + COUNTIF('LACEM Med OK'!$C:$C,'SAMU Med OK'!C80)</f>
        <v>0</v>
      </c>
    </row>
    <row r="81" spans="1:15" ht="13.5" customHeight="1">
      <c r="A81" s="147"/>
      <c r="B81" s="32"/>
      <c r="C81" s="32"/>
      <c r="D81" s="33"/>
      <c r="E81" s="33"/>
      <c r="F81" s="34"/>
      <c r="G81" s="33"/>
      <c r="H81" s="32"/>
      <c r="I81" s="31"/>
      <c r="J81" s="30"/>
      <c r="K81" s="30"/>
      <c r="O81" s="1">
        <f>COUNTIF('Sede Med Ok'!$C:$C,'SAMU Med OK'!C81) + COUNTIF('Barra Med OK'!$C:$C,'SAMU Med OK'!C81) + COUNTIF('Boca do Rio Med OK'!$C:$C,'SAMU Med OK'!C81) + COUNTIF('Brotas Med OK'!$C:$C,'SAMU Med OK'!C81) + COUNTIF('Cabula Med OK'!$C:$C,'SAMU Med OK'!C81) + COUNTIF('Cajazeiras Med OK'!$C:$C,'SAMU Med OK'!C81) + COUNTIF('CH Med OK'!$C:$C,'SAMU Med OK'!C81) + COUNTIF('Itapagipe Med OK'!$C:$C,'SAMU Med OK'!C81) + COUNTIF('Itapuã Med OK'!$C:$C,'SAMU Med OK'!C81) + COUNTIF('Liberdade Med OK'!$C:$C,'SAMU Med OK'!C81) + COUNTIF('Pau da Lima Med OK'!$C:$C,'SAMU Med OK'!C81) + COUNTIF('SCV Med OK'!$C:$C,'SAMU Med OK'!C81) + COUNTIF('Subúrbio Med OK'!$C:$C,'SAMU Med OK'!C81) + COUNTIF('DVIS Med OK'!$C:$C,'SAMU Med OK'!C81) + COUNTIF('CR Med OK'!$C:$C,'SAMU Med OK'!C81) + COUNTIF('CCZ Med OK'!$C:$C,'SAMU Med OK'!C81) + COUNTIF('DRCA Med OK'!$C:$C,'SAMU Med OK'!C81) + COUNTIF('ESPS Med OK'!$C:$C,'SAMU Med OK'!C81) + COUNTIF('LACEM Med OK'!$C:$C,'SAMU Med OK'!C81)</f>
        <v>0</v>
      </c>
    </row>
    <row r="82" spans="1:15" ht="13.5" customHeight="1">
      <c r="A82" s="15" t="s">
        <v>18</v>
      </c>
      <c r="B82" s="61">
        <v>45536</v>
      </c>
      <c r="C82" s="14">
        <v>13243</v>
      </c>
      <c r="D82" s="61">
        <v>45658</v>
      </c>
      <c r="E82" s="61">
        <v>45687</v>
      </c>
      <c r="F82" s="42">
        <f>(E82-D82)+1</f>
        <v>30</v>
      </c>
      <c r="G82" s="65">
        <v>235</v>
      </c>
      <c r="H82" s="14">
        <v>1</v>
      </c>
      <c r="I82" s="59">
        <f>G82/30*H82*F82</f>
        <v>235</v>
      </c>
      <c r="J82" s="57" t="s">
        <v>956</v>
      </c>
      <c r="K82" s="58"/>
      <c r="O82" s="1">
        <f>COUNTIF('Sede Med Ok'!$C:$C,'SAMU Med OK'!C82) + COUNTIF('Barra Med OK'!$C:$C,'SAMU Med OK'!C82) + COUNTIF('Boca do Rio Med OK'!$C:$C,'SAMU Med OK'!C82) + COUNTIF('Brotas Med OK'!$C:$C,'SAMU Med OK'!C82) + COUNTIF('Cabula Med OK'!$C:$C,'SAMU Med OK'!C82) + COUNTIF('Cajazeiras Med OK'!$C:$C,'SAMU Med OK'!C82) + COUNTIF('CH Med OK'!$C:$C,'SAMU Med OK'!C82) + COUNTIF('Itapagipe Med OK'!$C:$C,'SAMU Med OK'!C82) + COUNTIF('Itapuã Med OK'!$C:$C,'SAMU Med OK'!C82) + COUNTIF('Liberdade Med OK'!$C:$C,'SAMU Med OK'!C82) + COUNTIF('Pau da Lima Med OK'!$C:$C,'SAMU Med OK'!C82) + COUNTIF('SCV Med OK'!$C:$C,'SAMU Med OK'!C82) + COUNTIF('Subúrbio Med OK'!$C:$C,'SAMU Med OK'!C82) + COUNTIF('DVIS Med OK'!$C:$C,'SAMU Med OK'!C82) + COUNTIF('CR Med OK'!$C:$C,'SAMU Med OK'!C82) + COUNTIF('CCZ Med OK'!$C:$C,'SAMU Med OK'!C82) + COUNTIF('DRCA Med OK'!$C:$C,'SAMU Med OK'!C82) + COUNTIF('ESPS Med OK'!$C:$C,'SAMU Med OK'!C82) + COUNTIF('LACEM Med OK'!$C:$C,'SAMU Med OK'!C82)</f>
        <v>0</v>
      </c>
    </row>
    <row r="83" spans="1:15" ht="13.5" customHeight="1">
      <c r="A83" s="15" t="s">
        <v>18</v>
      </c>
      <c r="B83" s="61">
        <v>45536</v>
      </c>
      <c r="C83" s="14">
        <v>13322</v>
      </c>
      <c r="D83" s="61">
        <v>45658</v>
      </c>
      <c r="E83" s="61">
        <v>45687</v>
      </c>
      <c r="F83" s="42">
        <f>(E83-D83)+1</f>
        <v>30</v>
      </c>
      <c r="G83" s="65">
        <v>235</v>
      </c>
      <c r="H83" s="14">
        <v>1</v>
      </c>
      <c r="I83" s="59">
        <f>G83/30*H83*F83</f>
        <v>235</v>
      </c>
      <c r="J83" s="57" t="s">
        <v>955</v>
      </c>
      <c r="K83" s="58"/>
      <c r="O83" s="1">
        <f>COUNTIF('Sede Med Ok'!$C:$C,'SAMU Med OK'!C83) + COUNTIF('Barra Med OK'!$C:$C,'SAMU Med OK'!C83) + COUNTIF('Boca do Rio Med OK'!$C:$C,'SAMU Med OK'!C83) + COUNTIF('Brotas Med OK'!$C:$C,'SAMU Med OK'!C83) + COUNTIF('Cabula Med OK'!$C:$C,'SAMU Med OK'!C83) + COUNTIF('Cajazeiras Med OK'!$C:$C,'SAMU Med OK'!C83) + COUNTIF('CH Med OK'!$C:$C,'SAMU Med OK'!C83) + COUNTIF('Itapagipe Med OK'!$C:$C,'SAMU Med OK'!C83) + COUNTIF('Itapuã Med OK'!$C:$C,'SAMU Med OK'!C83) + COUNTIF('Liberdade Med OK'!$C:$C,'SAMU Med OK'!C83) + COUNTIF('Pau da Lima Med OK'!$C:$C,'SAMU Med OK'!C83) + COUNTIF('SCV Med OK'!$C:$C,'SAMU Med OK'!C83) + COUNTIF('Subúrbio Med OK'!$C:$C,'SAMU Med OK'!C83) + COUNTIF('DVIS Med OK'!$C:$C,'SAMU Med OK'!C83) + COUNTIF('CR Med OK'!$C:$C,'SAMU Med OK'!C83) + COUNTIF('CCZ Med OK'!$C:$C,'SAMU Med OK'!C83) + COUNTIF('DRCA Med OK'!$C:$C,'SAMU Med OK'!C83) + COUNTIF('ESPS Med OK'!$C:$C,'SAMU Med OK'!C83) + COUNTIF('LACEM Med OK'!$C:$C,'SAMU Med OK'!C83)</f>
        <v>0</v>
      </c>
    </row>
    <row r="84" spans="1:15" ht="13.5" customHeight="1">
      <c r="A84" s="15" t="s">
        <v>18</v>
      </c>
      <c r="B84" s="61">
        <v>45536</v>
      </c>
      <c r="C84" s="14">
        <v>13302</v>
      </c>
      <c r="D84" s="61">
        <v>45658</v>
      </c>
      <c r="E84" s="61">
        <v>45687</v>
      </c>
      <c r="F84" s="42">
        <f>(E84-D84)+1</f>
        <v>30</v>
      </c>
      <c r="G84" s="65">
        <v>235</v>
      </c>
      <c r="H84" s="14">
        <v>1</v>
      </c>
      <c r="I84" s="59">
        <f>G84/30*H84*F84</f>
        <v>235</v>
      </c>
      <c r="J84" s="57" t="s">
        <v>954</v>
      </c>
      <c r="K84" s="58"/>
      <c r="O84" s="1">
        <f>COUNTIF('Sede Med Ok'!$C:$C,'SAMU Med OK'!C84) + COUNTIF('Barra Med OK'!$C:$C,'SAMU Med OK'!C84) + COUNTIF('Boca do Rio Med OK'!$C:$C,'SAMU Med OK'!C84) + COUNTIF('Brotas Med OK'!$C:$C,'SAMU Med OK'!C84) + COUNTIF('Cabula Med OK'!$C:$C,'SAMU Med OK'!C84) + COUNTIF('Cajazeiras Med OK'!$C:$C,'SAMU Med OK'!C84) + COUNTIF('CH Med OK'!$C:$C,'SAMU Med OK'!C84) + COUNTIF('Itapagipe Med OK'!$C:$C,'SAMU Med OK'!C84) + COUNTIF('Itapuã Med OK'!$C:$C,'SAMU Med OK'!C84) + COUNTIF('Liberdade Med OK'!$C:$C,'SAMU Med OK'!C84) + COUNTIF('Pau da Lima Med OK'!$C:$C,'SAMU Med OK'!C84) + COUNTIF('SCV Med OK'!$C:$C,'SAMU Med OK'!C84) + COUNTIF('Subúrbio Med OK'!$C:$C,'SAMU Med OK'!C84) + COUNTIF('DVIS Med OK'!$C:$C,'SAMU Med OK'!C84) + COUNTIF('CR Med OK'!$C:$C,'SAMU Med OK'!C84) + COUNTIF('CCZ Med OK'!$C:$C,'SAMU Med OK'!C84) + COUNTIF('DRCA Med OK'!$C:$C,'SAMU Med OK'!C84) + COUNTIF('ESPS Med OK'!$C:$C,'SAMU Med OK'!C84) + COUNTIF('LACEM Med OK'!$C:$C,'SAMU Med OK'!C84)</f>
        <v>0</v>
      </c>
    </row>
    <row r="85" spans="1:15" ht="13.5" customHeight="1">
      <c r="A85" s="15" t="s">
        <v>17</v>
      </c>
      <c r="B85" s="61">
        <v>45536</v>
      </c>
      <c r="C85" s="14">
        <v>13684</v>
      </c>
      <c r="D85" s="61">
        <v>45658</v>
      </c>
      <c r="E85" s="61">
        <v>45687</v>
      </c>
      <c r="F85" s="42">
        <f>(E85-D85)+1</f>
        <v>30</v>
      </c>
      <c r="G85" s="65">
        <v>238</v>
      </c>
      <c r="H85" s="14">
        <v>1</v>
      </c>
      <c r="I85" s="59">
        <f>G85/30*H85*F85</f>
        <v>238</v>
      </c>
      <c r="J85" s="57" t="s">
        <v>496</v>
      </c>
      <c r="K85" s="58"/>
      <c r="O85" s="1">
        <f>COUNTIF('Sede Med Ok'!$C:$C,'SAMU Med OK'!C85) + COUNTIF('Barra Med OK'!$C:$C,'SAMU Med OK'!C85) + COUNTIF('Boca do Rio Med OK'!$C:$C,'SAMU Med OK'!C85) + COUNTIF('Brotas Med OK'!$C:$C,'SAMU Med OK'!C85) + COUNTIF('Cabula Med OK'!$C:$C,'SAMU Med OK'!C85) + COUNTIF('Cajazeiras Med OK'!$C:$C,'SAMU Med OK'!C85) + COUNTIF('CH Med OK'!$C:$C,'SAMU Med OK'!C85) + COUNTIF('Itapagipe Med OK'!$C:$C,'SAMU Med OK'!C85) + COUNTIF('Itapuã Med OK'!$C:$C,'SAMU Med OK'!C85) + COUNTIF('Liberdade Med OK'!$C:$C,'SAMU Med OK'!C85) + COUNTIF('Pau da Lima Med OK'!$C:$C,'SAMU Med OK'!C85) + COUNTIF('SCV Med OK'!$C:$C,'SAMU Med OK'!C85) + COUNTIF('Subúrbio Med OK'!$C:$C,'SAMU Med OK'!C85) + COUNTIF('DVIS Med OK'!$C:$C,'SAMU Med OK'!C85) + COUNTIF('CR Med OK'!$C:$C,'SAMU Med OK'!C85) + COUNTIF('CCZ Med OK'!$C:$C,'SAMU Med OK'!C85) + COUNTIF('DRCA Med OK'!$C:$C,'SAMU Med OK'!C85) + COUNTIF('ESPS Med OK'!$C:$C,'SAMU Med OK'!C85) + COUNTIF('LACEM Med OK'!$C:$C,'SAMU Med OK'!C85)</f>
        <v>0</v>
      </c>
    </row>
    <row r="86" spans="1:15" ht="13.5" customHeight="1">
      <c r="A86" s="15"/>
      <c r="B86" s="61"/>
      <c r="C86" s="15"/>
      <c r="D86" s="61"/>
      <c r="E86" s="61"/>
      <c r="F86" s="42"/>
      <c r="G86" s="65"/>
      <c r="H86" s="14"/>
      <c r="I86" s="59">
        <f>G86/30*H86*F86</f>
        <v>0</v>
      </c>
      <c r="J86" s="64"/>
      <c r="K86" s="64"/>
      <c r="O86" s="1">
        <f>COUNTIF('Sede Med Ok'!$C:$C,'SAMU Med OK'!C86) + COUNTIF('Barra Med OK'!$C:$C,'SAMU Med OK'!C86) + COUNTIF('Boca do Rio Med OK'!$C:$C,'SAMU Med OK'!C86) + COUNTIF('Brotas Med OK'!$C:$C,'SAMU Med OK'!C86) + COUNTIF('Cabula Med OK'!$C:$C,'SAMU Med OK'!C86) + COUNTIF('Cajazeiras Med OK'!$C:$C,'SAMU Med OK'!C86) + COUNTIF('CH Med OK'!$C:$C,'SAMU Med OK'!C86) + COUNTIF('Itapagipe Med OK'!$C:$C,'SAMU Med OK'!C86) + COUNTIF('Itapuã Med OK'!$C:$C,'SAMU Med OK'!C86) + COUNTIF('Liberdade Med OK'!$C:$C,'SAMU Med OK'!C86) + COUNTIF('Pau da Lima Med OK'!$C:$C,'SAMU Med OK'!C86) + COUNTIF('SCV Med OK'!$C:$C,'SAMU Med OK'!C86) + COUNTIF('Subúrbio Med OK'!$C:$C,'SAMU Med OK'!C86) + COUNTIF('DVIS Med OK'!$C:$C,'SAMU Med OK'!C86) + COUNTIF('CR Med OK'!$C:$C,'SAMU Med OK'!C86) + COUNTIF('CCZ Med OK'!$C:$C,'SAMU Med OK'!C86) + COUNTIF('DRCA Med OK'!$C:$C,'SAMU Med OK'!C86) + COUNTIF('ESPS Med OK'!$C:$C,'SAMU Med OK'!C86) + COUNTIF('LACEM Med OK'!$C:$C,'SAMU Med OK'!C86)</f>
        <v>0</v>
      </c>
    </row>
    <row r="87" spans="1:15" ht="13.5" customHeight="1">
      <c r="A87" s="38" t="s">
        <v>953</v>
      </c>
      <c r="B87" s="10"/>
      <c r="C87" s="10"/>
      <c r="D87" s="36"/>
      <c r="E87" s="36"/>
      <c r="F87" s="37"/>
      <c r="G87" s="36"/>
      <c r="H87" s="11">
        <f>SUM(H82:H86)</f>
        <v>4</v>
      </c>
      <c r="I87" s="148">
        <f>SUM(I82:I86)</f>
        <v>943</v>
      </c>
      <c r="J87" s="35"/>
      <c r="K87" s="35"/>
      <c r="O87" s="1">
        <f>COUNTIF('Sede Med Ok'!$C:$C,'SAMU Med OK'!C87) + COUNTIF('Barra Med OK'!$C:$C,'SAMU Med OK'!C87) + COUNTIF('Boca do Rio Med OK'!$C:$C,'SAMU Med OK'!C87) + COUNTIF('Brotas Med OK'!$C:$C,'SAMU Med OK'!C87) + COUNTIF('Cabula Med OK'!$C:$C,'SAMU Med OK'!C87) + COUNTIF('Cajazeiras Med OK'!$C:$C,'SAMU Med OK'!C87) + COUNTIF('CH Med OK'!$C:$C,'SAMU Med OK'!C87) + COUNTIF('Itapagipe Med OK'!$C:$C,'SAMU Med OK'!C87) + COUNTIF('Itapuã Med OK'!$C:$C,'SAMU Med OK'!C87) + COUNTIF('Liberdade Med OK'!$C:$C,'SAMU Med OK'!C87) + COUNTIF('Pau da Lima Med OK'!$C:$C,'SAMU Med OK'!C87) + COUNTIF('SCV Med OK'!$C:$C,'SAMU Med OK'!C87) + COUNTIF('Subúrbio Med OK'!$C:$C,'SAMU Med OK'!C87) + COUNTIF('DVIS Med OK'!$C:$C,'SAMU Med OK'!C87) + COUNTIF('CR Med OK'!$C:$C,'SAMU Med OK'!C87) + COUNTIF('CCZ Med OK'!$C:$C,'SAMU Med OK'!C87) + COUNTIF('DRCA Med OK'!$C:$C,'SAMU Med OK'!C87) + COUNTIF('ESPS Med OK'!$C:$C,'SAMU Med OK'!C87) + COUNTIF('LACEM Med OK'!$C:$C,'SAMU Med OK'!C87)</f>
        <v>0</v>
      </c>
    </row>
    <row r="88" spans="1:15" ht="13.5" customHeight="1">
      <c r="D88" s="20"/>
      <c r="E88" s="20"/>
      <c r="F88" s="19"/>
      <c r="G88" s="7"/>
      <c r="I88" s="7"/>
      <c r="J88" s="26"/>
      <c r="O88" s="1">
        <f>COUNTIF('Sede Med Ok'!$C:$C,'SAMU Med OK'!C88) + COUNTIF('Barra Med OK'!$C:$C,'SAMU Med OK'!C88) + COUNTIF('Boca do Rio Med OK'!$C:$C,'SAMU Med OK'!C88) + COUNTIF('Brotas Med OK'!$C:$C,'SAMU Med OK'!C88) + COUNTIF('Cabula Med OK'!$C:$C,'SAMU Med OK'!C88) + COUNTIF('Cajazeiras Med OK'!$C:$C,'SAMU Med OK'!C88) + COUNTIF('CH Med OK'!$C:$C,'SAMU Med OK'!C88) + COUNTIF('Itapagipe Med OK'!$C:$C,'SAMU Med OK'!C88) + COUNTIF('Itapuã Med OK'!$C:$C,'SAMU Med OK'!C88) + COUNTIF('Liberdade Med OK'!$C:$C,'SAMU Med OK'!C88) + COUNTIF('Pau da Lima Med OK'!$C:$C,'SAMU Med OK'!C88) + COUNTIF('SCV Med OK'!$C:$C,'SAMU Med OK'!C88) + COUNTIF('Subúrbio Med OK'!$C:$C,'SAMU Med OK'!C88) + COUNTIF('DVIS Med OK'!$C:$C,'SAMU Med OK'!C88) + COUNTIF('CR Med OK'!$C:$C,'SAMU Med OK'!C88) + COUNTIF('CCZ Med OK'!$C:$C,'SAMU Med OK'!C88) + COUNTIF('DRCA Med OK'!$C:$C,'SAMU Med OK'!C88) + COUNTIF('ESPS Med OK'!$C:$C,'SAMU Med OK'!C88) + COUNTIF('LACEM Med OK'!$C:$C,'SAMU Med OK'!C88)</f>
        <v>0</v>
      </c>
    </row>
    <row r="89" spans="1:15" ht="13.5" customHeight="1">
      <c r="D89" s="20"/>
      <c r="E89" s="20"/>
      <c r="F89" s="19"/>
      <c r="G89" s="7"/>
      <c r="H89" s="28">
        <f>H51+H87+H76+H72+H65+H61+H80+H22+H26</f>
        <v>47</v>
      </c>
      <c r="I89" s="9">
        <f>I51+I87+I76+I72+I65+I61+I80+I22+I26</f>
        <v>7873.6666666666661</v>
      </c>
      <c r="J89" s="3"/>
      <c r="K89" s="248"/>
      <c r="O89" s="1">
        <f>COUNTIF('Sede Med Ok'!$C:$C,'SAMU Med OK'!C89) + COUNTIF('Barra Med OK'!$C:$C,'SAMU Med OK'!C89) + COUNTIF('Boca do Rio Med OK'!$C:$C,'SAMU Med OK'!C89) + COUNTIF('Brotas Med OK'!$C:$C,'SAMU Med OK'!C89) + COUNTIF('Cabula Med OK'!$C:$C,'SAMU Med OK'!C89) + COUNTIF('Cajazeiras Med OK'!$C:$C,'SAMU Med OK'!C89) + COUNTIF('CH Med OK'!$C:$C,'SAMU Med OK'!C89) + COUNTIF('Itapagipe Med OK'!$C:$C,'SAMU Med OK'!C89) + COUNTIF('Itapuã Med OK'!$C:$C,'SAMU Med OK'!C89) + COUNTIF('Liberdade Med OK'!$C:$C,'SAMU Med OK'!C89) + COUNTIF('Pau da Lima Med OK'!$C:$C,'SAMU Med OK'!C89) + COUNTIF('SCV Med OK'!$C:$C,'SAMU Med OK'!C89) + COUNTIF('Subúrbio Med OK'!$C:$C,'SAMU Med OK'!C89) + COUNTIF('DVIS Med OK'!$C:$C,'SAMU Med OK'!C89) + COUNTIF('CR Med OK'!$C:$C,'SAMU Med OK'!C89) + COUNTIF('CCZ Med OK'!$C:$C,'SAMU Med OK'!C89) + COUNTIF('DRCA Med OK'!$C:$C,'SAMU Med OK'!C89) + COUNTIF('ESPS Med OK'!$C:$C,'SAMU Med OK'!C89) + COUNTIF('LACEM Med OK'!$C:$C,'SAMU Med OK'!C89)</f>
        <v>0</v>
      </c>
    </row>
    <row r="90" spans="1:15" ht="13.5" customHeight="1">
      <c r="D90" s="20"/>
      <c r="E90" s="20"/>
      <c r="F90" s="19"/>
      <c r="G90" s="7"/>
      <c r="I90" s="7"/>
      <c r="J90" s="3"/>
      <c r="O90" s="1">
        <f>COUNTIF('Sede Med Ok'!$C:$C,'SAMU Med OK'!C90) + COUNTIF('Barra Med OK'!$C:$C,'SAMU Med OK'!C90) + COUNTIF('Boca do Rio Med OK'!$C:$C,'SAMU Med OK'!C90) + COUNTIF('Brotas Med OK'!$C:$C,'SAMU Med OK'!C90) + COUNTIF('Cabula Med OK'!$C:$C,'SAMU Med OK'!C90) + COUNTIF('Cajazeiras Med OK'!$C:$C,'SAMU Med OK'!C90) + COUNTIF('CH Med OK'!$C:$C,'SAMU Med OK'!C90) + COUNTIF('Itapagipe Med OK'!$C:$C,'SAMU Med OK'!C90) + COUNTIF('Itapuã Med OK'!$C:$C,'SAMU Med OK'!C90) + COUNTIF('Liberdade Med OK'!$C:$C,'SAMU Med OK'!C90) + COUNTIF('Pau da Lima Med OK'!$C:$C,'SAMU Med OK'!C90) + COUNTIF('SCV Med OK'!$C:$C,'SAMU Med OK'!C90) + COUNTIF('Subúrbio Med OK'!$C:$C,'SAMU Med OK'!C90) + COUNTIF('DVIS Med OK'!$C:$C,'SAMU Med OK'!C90) + COUNTIF('CR Med OK'!$C:$C,'SAMU Med OK'!C90) + COUNTIF('CCZ Med OK'!$C:$C,'SAMU Med OK'!C90) + COUNTIF('DRCA Med OK'!$C:$C,'SAMU Med OK'!C90) + COUNTIF('ESPS Med OK'!$C:$C,'SAMU Med OK'!C90) + COUNTIF('LACEM Med OK'!$C:$C,'SAMU Med OK'!C90)</f>
        <v>0</v>
      </c>
    </row>
    <row r="91" spans="1:15" ht="13.5" customHeight="1">
      <c r="D91" s="20"/>
      <c r="E91" s="20"/>
      <c r="F91" s="19"/>
      <c r="G91" s="7"/>
      <c r="I91" s="7"/>
      <c r="J91" s="3">
        <f>I68+I47+I24+I22</f>
        <v>993.66666666666663</v>
      </c>
      <c r="O91" s="1">
        <f>COUNTIF('Sede Med Ok'!$C:$C,'SAMU Med OK'!C91) + COUNTIF('Barra Med OK'!$C:$C,'SAMU Med OK'!C91) + COUNTIF('Boca do Rio Med OK'!$C:$C,'SAMU Med OK'!C91) + COUNTIF('Brotas Med OK'!$C:$C,'SAMU Med OK'!C91) + COUNTIF('Cabula Med OK'!$C:$C,'SAMU Med OK'!C91) + COUNTIF('Cajazeiras Med OK'!$C:$C,'SAMU Med OK'!C91) + COUNTIF('CH Med OK'!$C:$C,'SAMU Med OK'!C91) + COUNTIF('Itapagipe Med OK'!$C:$C,'SAMU Med OK'!C91) + COUNTIF('Itapuã Med OK'!$C:$C,'SAMU Med OK'!C91) + COUNTIF('Liberdade Med OK'!$C:$C,'SAMU Med OK'!C91) + COUNTIF('Pau da Lima Med OK'!$C:$C,'SAMU Med OK'!C91) + COUNTIF('SCV Med OK'!$C:$C,'SAMU Med OK'!C91) + COUNTIF('Subúrbio Med OK'!$C:$C,'SAMU Med OK'!C91) + COUNTIF('DVIS Med OK'!$C:$C,'SAMU Med OK'!C91) + COUNTIF('CR Med OK'!$C:$C,'SAMU Med OK'!C91) + COUNTIF('CCZ Med OK'!$C:$C,'SAMU Med OK'!C91) + COUNTIF('DRCA Med OK'!$C:$C,'SAMU Med OK'!C91) + COUNTIF('ESPS Med OK'!$C:$C,'SAMU Med OK'!C91) + COUNTIF('LACEM Med OK'!$C:$C,'SAMU Med OK'!C91)</f>
        <v>0</v>
      </c>
    </row>
    <row r="92" spans="1:15" s="26" customFormat="1" ht="13.5" customHeight="1">
      <c r="A92" s="536" t="s">
        <v>33</v>
      </c>
      <c r="B92" s="536"/>
      <c r="C92" s="536"/>
      <c r="D92" s="536"/>
      <c r="E92" s="536"/>
      <c r="F92" s="536"/>
      <c r="G92" s="536"/>
      <c r="H92" s="536"/>
      <c r="I92" s="536"/>
      <c r="J92" s="25"/>
      <c r="K92" s="25"/>
      <c r="O92" s="1">
        <f>COUNTIF('Sede Med Ok'!$C:$C,'SAMU Med OK'!C92) + COUNTIF('Barra Med OK'!$C:$C,'SAMU Med OK'!C92) + COUNTIF('Boca do Rio Med OK'!$C:$C,'SAMU Med OK'!C92) + COUNTIF('Brotas Med OK'!$C:$C,'SAMU Med OK'!C92) + COUNTIF('Cabula Med OK'!$C:$C,'SAMU Med OK'!C92) + COUNTIF('Cajazeiras Med OK'!$C:$C,'SAMU Med OK'!C92) + COUNTIF('CH Med OK'!$C:$C,'SAMU Med OK'!C92) + COUNTIF('Itapagipe Med OK'!$C:$C,'SAMU Med OK'!C92) + COUNTIF('Itapuã Med OK'!$C:$C,'SAMU Med OK'!C92) + COUNTIF('Liberdade Med OK'!$C:$C,'SAMU Med OK'!C92) + COUNTIF('Pau da Lima Med OK'!$C:$C,'SAMU Med OK'!C92) + COUNTIF('SCV Med OK'!$C:$C,'SAMU Med OK'!C92) + COUNTIF('Subúrbio Med OK'!$C:$C,'SAMU Med OK'!C92) + COUNTIF('DVIS Med OK'!$C:$C,'SAMU Med OK'!C92) + COUNTIF('CR Med OK'!$C:$C,'SAMU Med OK'!C92) + COUNTIF('CCZ Med OK'!$C:$C,'SAMU Med OK'!C92) + COUNTIF('DRCA Med OK'!$C:$C,'SAMU Med OK'!C92) + COUNTIF('ESPS Med OK'!$C:$C,'SAMU Med OK'!C92) + COUNTIF('LACEM Med OK'!$C:$C,'SAMU Med OK'!C92)</f>
        <v>0</v>
      </c>
    </row>
    <row r="93" spans="1:15" ht="13.5" customHeight="1">
      <c r="O93" s="1">
        <f>COUNTIF('Sede Med Ok'!$C:$C,'SAMU Med OK'!C93) + COUNTIF('Barra Med OK'!$C:$C,'SAMU Med OK'!C93) + COUNTIF('Boca do Rio Med OK'!$C:$C,'SAMU Med OK'!C93) + COUNTIF('Brotas Med OK'!$C:$C,'SAMU Med OK'!C93) + COUNTIF('Cabula Med OK'!$C:$C,'SAMU Med OK'!C93) + COUNTIF('Cajazeiras Med OK'!$C:$C,'SAMU Med OK'!C93) + COUNTIF('CH Med OK'!$C:$C,'SAMU Med OK'!C93) + COUNTIF('Itapagipe Med OK'!$C:$C,'SAMU Med OK'!C93) + COUNTIF('Itapuã Med OK'!$C:$C,'SAMU Med OK'!C93) + COUNTIF('Liberdade Med OK'!$C:$C,'SAMU Med OK'!C93) + COUNTIF('Pau da Lima Med OK'!$C:$C,'SAMU Med OK'!C93) + COUNTIF('SCV Med OK'!$C:$C,'SAMU Med OK'!C93) + COUNTIF('Subúrbio Med OK'!$C:$C,'SAMU Med OK'!C93) + COUNTIF('DVIS Med OK'!$C:$C,'SAMU Med OK'!C93) + COUNTIF('CR Med OK'!$C:$C,'SAMU Med OK'!C93) + COUNTIF('CCZ Med OK'!$C:$C,'SAMU Med OK'!C93) + COUNTIF('DRCA Med OK'!$C:$C,'SAMU Med OK'!C93) + COUNTIF('ESPS Med OK'!$C:$C,'SAMU Med OK'!C93) + COUNTIF('LACEM Med OK'!$C:$C,'SAMU Med OK'!C93)</f>
        <v>0</v>
      </c>
    </row>
    <row r="94" spans="1:15" ht="13.5" customHeight="1">
      <c r="A94" s="18" t="s">
        <v>32</v>
      </c>
      <c r="B94" s="1"/>
      <c r="F94" s="22"/>
      <c r="G94" s="7"/>
      <c r="I94" s="23"/>
      <c r="J94" s="23"/>
      <c r="O94" s="1">
        <f>COUNTIF('Sede Med Ok'!$C:$C,'SAMU Med OK'!C94) + COUNTIF('Barra Med OK'!$C:$C,'SAMU Med OK'!C94) + COUNTIF('Boca do Rio Med OK'!$C:$C,'SAMU Med OK'!C94) + COUNTIF('Brotas Med OK'!$C:$C,'SAMU Med OK'!C94) + COUNTIF('Cabula Med OK'!$C:$C,'SAMU Med OK'!C94) + COUNTIF('Cajazeiras Med OK'!$C:$C,'SAMU Med OK'!C94) + COUNTIF('CH Med OK'!$C:$C,'SAMU Med OK'!C94) + COUNTIF('Itapagipe Med OK'!$C:$C,'SAMU Med OK'!C94) + COUNTIF('Itapuã Med OK'!$C:$C,'SAMU Med OK'!C94) + COUNTIF('Liberdade Med OK'!$C:$C,'SAMU Med OK'!C94) + COUNTIF('Pau da Lima Med OK'!$C:$C,'SAMU Med OK'!C94) + COUNTIF('SCV Med OK'!$C:$C,'SAMU Med OK'!C94) + COUNTIF('Subúrbio Med OK'!$C:$C,'SAMU Med OK'!C94) + COUNTIF('DVIS Med OK'!$C:$C,'SAMU Med OK'!C94) + COUNTIF('CR Med OK'!$C:$C,'SAMU Med OK'!C94) + COUNTIF('CCZ Med OK'!$C:$C,'SAMU Med OK'!C94) + COUNTIF('DRCA Med OK'!$C:$C,'SAMU Med OK'!C94) + COUNTIF('ESPS Med OK'!$C:$C,'SAMU Med OK'!C94) + COUNTIF('LACEM Med OK'!$C:$C,'SAMU Med OK'!C94)</f>
        <v>0</v>
      </c>
    </row>
    <row r="95" spans="1:15" ht="60" customHeight="1">
      <c r="A95" s="532"/>
      <c r="B95" s="518"/>
      <c r="C95" s="518"/>
      <c r="D95" s="518"/>
      <c r="E95" s="532"/>
      <c r="F95" s="518"/>
      <c r="G95" s="518"/>
      <c r="H95" s="518"/>
      <c r="I95" s="533"/>
      <c r="J95" s="22"/>
      <c r="O95" s="1">
        <f>COUNTIF('Sede Med Ok'!$C:$C,'SAMU Med OK'!C95) + COUNTIF('Barra Med OK'!$C:$C,'SAMU Med OK'!C95) + COUNTIF('Boca do Rio Med OK'!$C:$C,'SAMU Med OK'!C95) + COUNTIF('Brotas Med OK'!$C:$C,'SAMU Med OK'!C95) + COUNTIF('Cabula Med OK'!$C:$C,'SAMU Med OK'!C95) + COUNTIF('Cajazeiras Med OK'!$C:$C,'SAMU Med OK'!C95) + COUNTIF('CH Med OK'!$C:$C,'SAMU Med OK'!C95) + COUNTIF('Itapagipe Med OK'!$C:$C,'SAMU Med OK'!C95) + COUNTIF('Itapuã Med OK'!$C:$C,'SAMU Med OK'!C95) + COUNTIF('Liberdade Med OK'!$C:$C,'SAMU Med OK'!C95) + COUNTIF('Pau da Lima Med OK'!$C:$C,'SAMU Med OK'!C95) + COUNTIF('SCV Med OK'!$C:$C,'SAMU Med OK'!C95) + COUNTIF('Subúrbio Med OK'!$C:$C,'SAMU Med OK'!C95) + COUNTIF('DVIS Med OK'!$C:$C,'SAMU Med OK'!C95) + COUNTIF('CR Med OK'!$C:$C,'SAMU Med OK'!C95) + COUNTIF('CCZ Med OK'!$C:$C,'SAMU Med OK'!C95) + COUNTIF('DRCA Med OK'!$C:$C,'SAMU Med OK'!C95) + COUNTIF('ESPS Med OK'!$C:$C,'SAMU Med OK'!C95) + COUNTIF('LACEM Med OK'!$C:$C,'SAMU Med OK'!C95)</f>
        <v>0</v>
      </c>
    </row>
    <row r="96" spans="1:15" ht="13.5" customHeight="1">
      <c r="A96" s="535" t="s">
        <v>31</v>
      </c>
      <c r="B96" s="535"/>
      <c r="C96" s="535"/>
      <c r="D96" s="535"/>
      <c r="E96" s="535" t="s">
        <v>30</v>
      </c>
      <c r="F96" s="535"/>
      <c r="G96" s="535"/>
      <c r="H96" s="535"/>
      <c r="I96" s="535"/>
      <c r="J96" s="18"/>
      <c r="K96" s="18"/>
      <c r="O96" s="1">
        <f>COUNTIF('Sede Med Ok'!$C:$C,'SAMU Med OK'!C96) + COUNTIF('Barra Med OK'!$C:$C,'SAMU Med OK'!C96) + COUNTIF('Boca do Rio Med OK'!$C:$C,'SAMU Med OK'!C96) + COUNTIF('Brotas Med OK'!$C:$C,'SAMU Med OK'!C96) + COUNTIF('Cabula Med OK'!$C:$C,'SAMU Med OK'!C96) + COUNTIF('Cajazeiras Med OK'!$C:$C,'SAMU Med OK'!C96) + COUNTIF('CH Med OK'!$C:$C,'SAMU Med OK'!C96) + COUNTIF('Itapagipe Med OK'!$C:$C,'SAMU Med OK'!C96) + COUNTIF('Itapuã Med OK'!$C:$C,'SAMU Med OK'!C96) + COUNTIF('Liberdade Med OK'!$C:$C,'SAMU Med OK'!C96) + COUNTIF('Pau da Lima Med OK'!$C:$C,'SAMU Med OK'!C96) + COUNTIF('SCV Med OK'!$C:$C,'SAMU Med OK'!C96) + COUNTIF('Subúrbio Med OK'!$C:$C,'SAMU Med OK'!C96) + COUNTIF('DVIS Med OK'!$C:$C,'SAMU Med OK'!C96) + COUNTIF('CR Med OK'!$C:$C,'SAMU Med OK'!C96) + COUNTIF('CCZ Med OK'!$C:$C,'SAMU Med OK'!C96) + COUNTIF('DRCA Med OK'!$C:$C,'SAMU Med OK'!C96) + COUNTIF('ESPS Med OK'!$C:$C,'SAMU Med OK'!C96) + COUNTIF('LACEM Med OK'!$C:$C,'SAMU Med OK'!C96)</f>
        <v>0</v>
      </c>
    </row>
    <row r="97" spans="1:15" ht="13.5" customHeight="1">
      <c r="I97" s="20"/>
      <c r="J97" s="19"/>
      <c r="O97" s="1">
        <f>COUNTIF('Sede Med Ok'!$C:$C,'SAMU Med OK'!C97) + COUNTIF('Barra Med OK'!$C:$C,'SAMU Med OK'!C97) + COUNTIF('Boca do Rio Med OK'!$C:$C,'SAMU Med OK'!C97) + COUNTIF('Brotas Med OK'!$C:$C,'SAMU Med OK'!C97) + COUNTIF('Cabula Med OK'!$C:$C,'SAMU Med OK'!C97) + COUNTIF('Cajazeiras Med OK'!$C:$C,'SAMU Med OK'!C97) + COUNTIF('CH Med OK'!$C:$C,'SAMU Med OK'!C97) + COUNTIF('Itapagipe Med OK'!$C:$C,'SAMU Med OK'!C97) + COUNTIF('Itapuã Med OK'!$C:$C,'SAMU Med OK'!C97) + COUNTIF('Liberdade Med OK'!$C:$C,'SAMU Med OK'!C97) + COUNTIF('Pau da Lima Med OK'!$C:$C,'SAMU Med OK'!C97) + COUNTIF('SCV Med OK'!$C:$C,'SAMU Med OK'!C97) + COUNTIF('Subúrbio Med OK'!$C:$C,'SAMU Med OK'!C97) + COUNTIF('DVIS Med OK'!$C:$C,'SAMU Med OK'!C97) + COUNTIF('CR Med OK'!$C:$C,'SAMU Med OK'!C97) + COUNTIF('CCZ Med OK'!$C:$C,'SAMU Med OK'!C97) + COUNTIF('DRCA Med OK'!$C:$C,'SAMU Med OK'!C97) + COUNTIF('ESPS Med OK'!$C:$C,'SAMU Med OK'!C97) + COUNTIF('LACEM Med OK'!$C:$C,'SAMU Med OK'!C97)</f>
        <v>0</v>
      </c>
    </row>
    <row r="98" spans="1:15" ht="13.5" customHeight="1">
      <c r="D98" s="20"/>
      <c r="G98" s="7"/>
      <c r="H98" s="550"/>
      <c r="I98" s="550"/>
      <c r="J98" s="550"/>
      <c r="K98" s="550"/>
      <c r="L98" s="550"/>
      <c r="O98" s="1">
        <f>COUNTIF('Sede Med Ok'!$C:$C,'SAMU Med OK'!C98) + COUNTIF('Barra Med OK'!$C:$C,'SAMU Med OK'!C98) + COUNTIF('Boca do Rio Med OK'!$C:$C,'SAMU Med OK'!C98) + COUNTIF('Brotas Med OK'!$C:$C,'SAMU Med OK'!C98) + COUNTIF('Cabula Med OK'!$C:$C,'SAMU Med OK'!C98) + COUNTIF('Cajazeiras Med OK'!$C:$C,'SAMU Med OK'!C98) + COUNTIF('CH Med OK'!$C:$C,'SAMU Med OK'!C98) + COUNTIF('Itapagipe Med OK'!$C:$C,'SAMU Med OK'!C98) + COUNTIF('Itapuã Med OK'!$C:$C,'SAMU Med OK'!C98) + COUNTIF('Liberdade Med OK'!$C:$C,'SAMU Med OK'!C98) + COUNTIF('Pau da Lima Med OK'!$C:$C,'SAMU Med OK'!C98) + COUNTIF('SCV Med OK'!$C:$C,'SAMU Med OK'!C98) + COUNTIF('Subúrbio Med OK'!$C:$C,'SAMU Med OK'!C98) + COUNTIF('DVIS Med OK'!$C:$C,'SAMU Med OK'!C98) + COUNTIF('CR Med OK'!$C:$C,'SAMU Med OK'!C98) + COUNTIF('CCZ Med OK'!$C:$C,'SAMU Med OK'!C98) + COUNTIF('DRCA Med OK'!$C:$C,'SAMU Med OK'!C98) + COUNTIF('ESPS Med OK'!$C:$C,'SAMU Med OK'!C98) + COUNTIF('LACEM Med OK'!$C:$C,'SAMU Med OK'!C98)</f>
        <v>0</v>
      </c>
    </row>
    <row r="99" spans="1:15" ht="13.5" customHeight="1">
      <c r="D99" s="20"/>
      <c r="E99" s="20"/>
      <c r="F99" s="19"/>
      <c r="G99" s="7"/>
      <c r="I99" s="7"/>
      <c r="J99" s="1"/>
      <c r="O99" s="1">
        <f>COUNTIF('Sede Med Ok'!$C:$C,'SAMU Med OK'!C99) + COUNTIF('Barra Med OK'!$C:$C,'SAMU Med OK'!C99) + COUNTIF('Boca do Rio Med OK'!$C:$C,'SAMU Med OK'!C99) + COUNTIF('Brotas Med OK'!$C:$C,'SAMU Med OK'!C99) + COUNTIF('Cabula Med OK'!$C:$C,'SAMU Med OK'!C99) + COUNTIF('Cajazeiras Med OK'!$C:$C,'SAMU Med OK'!C99) + COUNTIF('CH Med OK'!$C:$C,'SAMU Med OK'!C99) + COUNTIF('Itapagipe Med OK'!$C:$C,'SAMU Med OK'!C99) + COUNTIF('Itapuã Med OK'!$C:$C,'SAMU Med OK'!C99) + COUNTIF('Liberdade Med OK'!$C:$C,'SAMU Med OK'!C99) + COUNTIF('Pau da Lima Med OK'!$C:$C,'SAMU Med OK'!C99) + COUNTIF('SCV Med OK'!$C:$C,'SAMU Med OK'!C99) + COUNTIF('Subúrbio Med OK'!$C:$C,'SAMU Med OK'!C99) + COUNTIF('DVIS Med OK'!$C:$C,'SAMU Med OK'!C99) + COUNTIF('CR Med OK'!$C:$C,'SAMU Med OK'!C99) + COUNTIF('CCZ Med OK'!$C:$C,'SAMU Med OK'!C99) + COUNTIF('DRCA Med OK'!$C:$C,'SAMU Med OK'!C99) + COUNTIF('ESPS Med OK'!$C:$C,'SAMU Med OK'!C99) + COUNTIF('LACEM Med OK'!$C:$C,'SAMU Med OK'!C99)</f>
        <v>0</v>
      </c>
    </row>
    <row r="100" spans="1:15" ht="13.5" customHeight="1">
      <c r="A100" s="531" t="s">
        <v>29</v>
      </c>
      <c r="B100" s="531"/>
      <c r="C100" s="531"/>
      <c r="D100" s="531"/>
      <c r="E100" s="18"/>
      <c r="F100" s="18"/>
      <c r="G100" s="18"/>
      <c r="I100" s="7"/>
      <c r="J100" s="3"/>
      <c r="O100" s="1">
        <f>COUNTIF('Sede Med Ok'!$C:$C,'SAMU Med OK'!C100) + COUNTIF('Barra Med OK'!$C:$C,'SAMU Med OK'!C100) + COUNTIF('Boca do Rio Med OK'!$C:$C,'SAMU Med OK'!C100) + COUNTIF('Brotas Med OK'!$C:$C,'SAMU Med OK'!C100) + COUNTIF('Cabula Med OK'!$C:$C,'SAMU Med OK'!C100) + COUNTIF('Cajazeiras Med OK'!$C:$C,'SAMU Med OK'!C100) + COUNTIF('CH Med OK'!$C:$C,'SAMU Med OK'!C100) + COUNTIF('Itapagipe Med OK'!$C:$C,'SAMU Med OK'!C100) + COUNTIF('Itapuã Med OK'!$C:$C,'SAMU Med OK'!C100) + COUNTIF('Liberdade Med OK'!$C:$C,'SAMU Med OK'!C100) + COUNTIF('Pau da Lima Med OK'!$C:$C,'SAMU Med OK'!C100) + COUNTIF('SCV Med OK'!$C:$C,'SAMU Med OK'!C100) + COUNTIF('Subúrbio Med OK'!$C:$C,'SAMU Med OK'!C100) + COUNTIF('DVIS Med OK'!$C:$C,'SAMU Med OK'!C100) + COUNTIF('CR Med OK'!$C:$C,'SAMU Med OK'!C100) + COUNTIF('CCZ Med OK'!$C:$C,'SAMU Med OK'!C100) + COUNTIF('DRCA Med OK'!$C:$C,'SAMU Med OK'!C100) + COUNTIF('ESPS Med OK'!$C:$C,'SAMU Med OK'!C100) + COUNTIF('LACEM Med OK'!$C:$C,'SAMU Med OK'!C100)</f>
        <v>0</v>
      </c>
    </row>
    <row r="101" spans="1:15" ht="13.5" customHeight="1">
      <c r="A101" s="534" t="s">
        <v>28</v>
      </c>
      <c r="B101" s="534"/>
      <c r="C101" s="534"/>
      <c r="D101" s="534"/>
      <c r="E101" s="17"/>
      <c r="F101" s="17"/>
      <c r="G101" s="17"/>
      <c r="I101" s="7"/>
      <c r="J101" s="3"/>
    </row>
    <row r="102" spans="1:15" ht="13.5" customHeight="1">
      <c r="A102" s="11" t="s">
        <v>27</v>
      </c>
      <c r="B102" s="11" t="s">
        <v>26</v>
      </c>
      <c r="C102" s="11" t="s">
        <v>25</v>
      </c>
      <c r="D102" s="11" t="s">
        <v>24</v>
      </c>
      <c r="E102" s="16"/>
      <c r="F102" s="16"/>
      <c r="G102" s="16"/>
      <c r="J102" s="1"/>
    </row>
    <row r="103" spans="1:15" ht="13.5" customHeight="1">
      <c r="A103" s="15" t="s">
        <v>23</v>
      </c>
      <c r="B103" s="14">
        <f>COUNTIFS($A$12:$A$99,"Cond Ar Janela 7.500 BTU/h")</f>
        <v>0</v>
      </c>
      <c r="C103" s="13">
        <v>37</v>
      </c>
      <c r="D103" s="13">
        <f t="shared" ref="D103:D125" si="8">B103*C103</f>
        <v>0</v>
      </c>
      <c r="E103" s="2"/>
      <c r="F103" s="8"/>
      <c r="G103" s="7"/>
      <c r="J103" s="1"/>
    </row>
    <row r="104" spans="1:15" ht="13.5" customHeight="1">
      <c r="A104" s="15" t="s">
        <v>22</v>
      </c>
      <c r="B104" s="14">
        <f>COUNTIFS($A$12:$A$99,"Cond Ar Janela 10.000 BTU/h")</f>
        <v>0</v>
      </c>
      <c r="C104" s="68">
        <v>210</v>
      </c>
      <c r="D104" s="13">
        <f t="shared" si="8"/>
        <v>0</v>
      </c>
      <c r="E104" s="2"/>
      <c r="F104" s="8"/>
      <c r="G104" s="7"/>
      <c r="J104" s="1"/>
    </row>
    <row r="105" spans="1:15" ht="13.5" customHeight="1">
      <c r="A105" s="15" t="s">
        <v>21</v>
      </c>
      <c r="B105" s="14">
        <f>COUNTIFS($A$12:$A$51,"Cond Ar Janela 18.000 BTU/h")</f>
        <v>0</v>
      </c>
      <c r="C105" s="68">
        <v>208</v>
      </c>
      <c r="D105" s="13">
        <f t="shared" si="8"/>
        <v>0</v>
      </c>
      <c r="E105" s="2"/>
      <c r="F105" s="8"/>
      <c r="G105" s="7"/>
      <c r="J105" s="1"/>
    </row>
    <row r="106" spans="1:15" ht="13.5" customHeight="1">
      <c r="A106" s="15" t="s">
        <v>20</v>
      </c>
      <c r="B106" s="14">
        <f>COUNTIFS($A$12:$A$99,"Cond Ar Janela 21.000 BTU/h")</f>
        <v>14</v>
      </c>
      <c r="C106" s="68">
        <v>57</v>
      </c>
      <c r="D106" s="13">
        <f>B106*C106</f>
        <v>798</v>
      </c>
      <c r="E106" s="2"/>
      <c r="F106" s="8"/>
      <c r="G106" s="7"/>
      <c r="J106" s="1"/>
    </row>
    <row r="107" spans="1:15" ht="13.5" customHeight="1">
      <c r="A107" s="15" t="s">
        <v>19</v>
      </c>
      <c r="B107" s="14">
        <f>COUNTIFS($A$12:$A$99,"Cond Ar Split 9.000 BTU/h Hi Wall")</f>
        <v>0</v>
      </c>
      <c r="C107" s="68">
        <v>147</v>
      </c>
      <c r="D107" s="13">
        <f t="shared" si="8"/>
        <v>0</v>
      </c>
      <c r="E107" s="2"/>
      <c r="F107" s="8"/>
      <c r="G107" s="7"/>
      <c r="J107" s="1"/>
    </row>
    <row r="108" spans="1:15" ht="13.5" customHeight="1">
      <c r="A108" s="15" t="s">
        <v>18</v>
      </c>
      <c r="B108" s="14">
        <f>COUNTIFS($A$12:$A$99,"Cond Ar Split 12.000 BTU/h Hi Wall")</f>
        <v>22</v>
      </c>
      <c r="C108" s="68">
        <v>235</v>
      </c>
      <c r="D108" s="13">
        <f>B108*C108</f>
        <v>5170</v>
      </c>
      <c r="E108" s="2"/>
      <c r="F108" s="8"/>
      <c r="G108" s="7">
        <v>238</v>
      </c>
      <c r="J108" s="1"/>
    </row>
    <row r="109" spans="1:15" ht="13.5" customHeight="1">
      <c r="A109" s="15" t="s">
        <v>17</v>
      </c>
      <c r="B109" s="14">
        <f>COUNTIFS($A$12:$A$99,"Cond Ar Split 18.000 BTU/h Hi Wall")</f>
        <v>6</v>
      </c>
      <c r="C109" s="68">
        <v>238</v>
      </c>
      <c r="D109" s="13">
        <f t="shared" si="8"/>
        <v>1428</v>
      </c>
      <c r="E109" s="2"/>
      <c r="F109" s="8"/>
      <c r="G109" s="7"/>
      <c r="J109" s="1"/>
    </row>
    <row r="110" spans="1:15" ht="13.5" customHeight="1">
      <c r="A110" s="15" t="s">
        <v>16</v>
      </c>
      <c r="B110" s="14">
        <f>COUNTIFS($A$12:$A$99,"Cond Ar Split 22.000 BTU/h Hi Wall")</f>
        <v>0</v>
      </c>
      <c r="C110" s="68">
        <v>242</v>
      </c>
      <c r="D110" s="13">
        <f t="shared" si="8"/>
        <v>0</v>
      </c>
      <c r="E110" s="2"/>
      <c r="F110" s="8"/>
      <c r="G110" s="7"/>
      <c r="J110" s="1"/>
    </row>
    <row r="111" spans="1:15" ht="13.5" customHeight="1">
      <c r="A111" s="15" t="s">
        <v>15</v>
      </c>
      <c r="B111" s="14">
        <f>COUNTIFS($A$12:$A$99,"Cond Ar Split 24.000 BTU/h Hi Wall")</f>
        <v>1</v>
      </c>
      <c r="C111" s="68">
        <v>260</v>
      </c>
      <c r="D111" s="13">
        <f t="shared" si="8"/>
        <v>260</v>
      </c>
      <c r="E111" s="2"/>
      <c r="F111" s="8"/>
      <c r="G111" s="7"/>
      <c r="J111" s="1"/>
    </row>
    <row r="112" spans="1:15" ht="13.5" customHeight="1">
      <c r="A112" s="15" t="s">
        <v>14</v>
      </c>
      <c r="B112" s="14">
        <f>COUNTIFS($A$12:$A$99,"Cond Ar Split 30.000 BTU/h Hi Wall")</f>
        <v>4</v>
      </c>
      <c r="C112" s="68">
        <v>347</v>
      </c>
      <c r="D112" s="13">
        <f t="shared" si="8"/>
        <v>1388</v>
      </c>
      <c r="E112" s="2"/>
      <c r="F112" s="8"/>
      <c r="G112" s="7"/>
      <c r="J112" s="1"/>
    </row>
    <row r="113" spans="1:10" ht="13.5" customHeight="1">
      <c r="A113" s="15" t="s">
        <v>13</v>
      </c>
      <c r="B113" s="14">
        <f>COUNTIFS($A$12:$A$99,"Cond Ar Split 24.000 BTU/h Piso/Teto")</f>
        <v>0</v>
      </c>
      <c r="C113" s="68">
        <v>367</v>
      </c>
      <c r="D113" s="13">
        <f t="shared" si="8"/>
        <v>0</v>
      </c>
      <c r="E113" s="2"/>
      <c r="F113" s="8"/>
      <c r="G113" s="7"/>
      <c r="J113" s="1"/>
    </row>
    <row r="114" spans="1:10" ht="13.5" customHeight="1">
      <c r="A114" s="15" t="s">
        <v>12</v>
      </c>
      <c r="B114" s="14">
        <f>COUNTIFS($A$12:$A$99,"Cond Ar Split 30.000 BTU/h Piso/Teto")</f>
        <v>0</v>
      </c>
      <c r="C114" s="68">
        <v>367</v>
      </c>
      <c r="D114" s="13">
        <f t="shared" si="8"/>
        <v>0</v>
      </c>
      <c r="E114" s="2"/>
      <c r="F114" s="8"/>
      <c r="G114" s="7"/>
      <c r="J114" s="1"/>
    </row>
    <row r="115" spans="1:10" ht="13.5" customHeight="1">
      <c r="A115" s="15" t="s">
        <v>11</v>
      </c>
      <c r="B115" s="14">
        <f>COUNTIFS($A$12:$A$99,"Cond Ar Split 36.000 BTU/h Piso/Teto")</f>
        <v>0</v>
      </c>
      <c r="C115" s="68">
        <v>447</v>
      </c>
      <c r="D115" s="13">
        <f t="shared" si="8"/>
        <v>0</v>
      </c>
      <c r="E115" s="2"/>
      <c r="F115" s="8"/>
      <c r="G115" s="7"/>
      <c r="J115" s="1"/>
    </row>
    <row r="116" spans="1:10" ht="13.5" customHeight="1">
      <c r="A116" s="15" t="s">
        <v>10</v>
      </c>
      <c r="B116" s="14">
        <f>COUNTIFS($A$12:$A$99,"Cond Ar Split 48.000 BTU/h Piso/Teto")</f>
        <v>0</v>
      </c>
      <c r="C116" s="68">
        <v>497</v>
      </c>
      <c r="D116" s="13">
        <f t="shared" si="8"/>
        <v>0</v>
      </c>
      <c r="E116" s="2"/>
      <c r="F116" s="8"/>
      <c r="G116" s="7"/>
      <c r="J116" s="1"/>
    </row>
    <row r="117" spans="1:10" ht="13.5" customHeight="1">
      <c r="A117" s="15" t="s">
        <v>9</v>
      </c>
      <c r="B117" s="14">
        <f>COUNTIFS($A$12:$A$99,"Cond Ar Split 60.000 BTU/h Piso/Teto")</f>
        <v>0</v>
      </c>
      <c r="C117" s="68">
        <v>597</v>
      </c>
      <c r="D117" s="13">
        <f t="shared" si="8"/>
        <v>0</v>
      </c>
      <c r="E117" s="2"/>
      <c r="F117" s="8"/>
      <c r="G117" s="7"/>
      <c r="J117" s="1"/>
    </row>
    <row r="118" spans="1:10" ht="13.5" customHeight="1">
      <c r="A118" s="15" t="s">
        <v>8</v>
      </c>
      <c r="B118" s="14">
        <f>COUNTIFS($A$12:$A$99,"Cond Ar Split 18.000 BTU/h Cassete")</f>
        <v>0</v>
      </c>
      <c r="C118" s="68">
        <v>395</v>
      </c>
      <c r="D118" s="13">
        <f t="shared" si="8"/>
        <v>0</v>
      </c>
      <c r="E118" s="2"/>
      <c r="F118" s="8"/>
      <c r="G118" s="7"/>
    </row>
    <row r="119" spans="1:10" ht="13.5" customHeight="1">
      <c r="A119" s="15" t="s">
        <v>7</v>
      </c>
      <c r="B119" s="14">
        <f>COUNTIFS($A$12:$A$99,"Cond Ar Split 24.000 BTU/h Cassete")</f>
        <v>0</v>
      </c>
      <c r="C119" s="68">
        <v>442.75</v>
      </c>
      <c r="D119" s="13">
        <f t="shared" si="8"/>
        <v>0</v>
      </c>
      <c r="E119" s="2"/>
      <c r="F119" s="8"/>
      <c r="G119" s="7"/>
    </row>
    <row r="120" spans="1:10" ht="13.5" customHeight="1">
      <c r="A120" s="15" t="s">
        <v>6</v>
      </c>
      <c r="B120" s="14">
        <f>COUNTIFS($A$12:$A$99,"Cond Ar Split 30.000 BTU/h Cassete")</f>
        <v>0</v>
      </c>
      <c r="C120" s="68">
        <v>430</v>
      </c>
      <c r="D120" s="13">
        <f t="shared" si="8"/>
        <v>0</v>
      </c>
      <c r="E120" s="2"/>
      <c r="F120" s="8"/>
      <c r="G120" s="7"/>
    </row>
    <row r="121" spans="1:10" ht="13.5" customHeight="1">
      <c r="A121" s="15" t="s">
        <v>5</v>
      </c>
      <c r="B121" s="14">
        <f>COUNTIFS($A$12:$A$99,"Cond Ar Split 36.000 BTU/h Cassete")</f>
        <v>0</v>
      </c>
      <c r="C121" s="68">
        <v>478</v>
      </c>
      <c r="D121" s="13">
        <f t="shared" si="8"/>
        <v>0</v>
      </c>
      <c r="E121" s="2"/>
      <c r="F121" s="8"/>
      <c r="G121" s="7"/>
    </row>
    <row r="122" spans="1:10" ht="13.5" customHeight="1">
      <c r="A122" s="15" t="s">
        <v>4</v>
      </c>
      <c r="B122" s="14">
        <f>COUNTIFS($A$12:$A$99,"Cond Ar Split 48.000 BTU/h Cassete")</f>
        <v>0</v>
      </c>
      <c r="C122" s="68">
        <v>577</v>
      </c>
      <c r="D122" s="13">
        <f t="shared" si="8"/>
        <v>0</v>
      </c>
      <c r="E122" s="2"/>
      <c r="F122" s="8"/>
      <c r="G122" s="7"/>
    </row>
    <row r="123" spans="1:10" ht="13.5" customHeight="1">
      <c r="A123" s="15" t="s">
        <v>3</v>
      </c>
      <c r="B123" s="14">
        <f>COUNTIFS($A$12:$A$99,"Cond Ar Split 60.000 BTU/h Cassete")</f>
        <v>0</v>
      </c>
      <c r="C123" s="68">
        <v>645</v>
      </c>
      <c r="D123" s="13">
        <f t="shared" si="8"/>
        <v>0</v>
      </c>
      <c r="E123" s="2"/>
      <c r="F123" s="8"/>
      <c r="G123" s="7"/>
    </row>
    <row r="124" spans="1:10" ht="13.5" customHeight="1">
      <c r="A124" s="15" t="s">
        <v>2</v>
      </c>
      <c r="B124" s="14">
        <f>COUNTIFS($A$12:$A$99,"Cond Ar Tri Split 36.000 BTU/h (3x12.000)")</f>
        <v>0</v>
      </c>
      <c r="C124" s="68">
        <v>147</v>
      </c>
      <c r="D124" s="13">
        <f t="shared" si="8"/>
        <v>0</v>
      </c>
      <c r="E124" s="2"/>
      <c r="F124" s="8"/>
      <c r="G124" s="7"/>
    </row>
    <row r="125" spans="1:10" ht="13.5" customHeight="1">
      <c r="A125" s="15" t="s">
        <v>1</v>
      </c>
      <c r="B125" s="14">
        <f>COUNTIFS($A$12:$A$99,"Cond Ar Portátil 12.000 BTU/h")</f>
        <v>0</v>
      </c>
      <c r="C125" s="68">
        <v>100</v>
      </c>
      <c r="D125" s="13">
        <f t="shared" si="8"/>
        <v>0</v>
      </c>
      <c r="E125" s="2"/>
      <c r="F125" s="8"/>
      <c r="G125" s="7"/>
    </row>
    <row r="126" spans="1:10" ht="13.5" customHeight="1">
      <c r="A126" s="12" t="s">
        <v>0</v>
      </c>
      <c r="B126" s="11">
        <f>SUM(B103:B125)</f>
        <v>47</v>
      </c>
      <c r="C126" s="245"/>
      <c r="D126" s="9">
        <f>SUM(D103:D125)</f>
        <v>9044</v>
      </c>
      <c r="E126" s="16"/>
      <c r="F126" s="92"/>
      <c r="G126" s="91"/>
    </row>
    <row r="130" spans="10:10" ht="13.5" customHeight="1">
      <c r="J130" s="3"/>
    </row>
  </sheetData>
  <sortState ref="A53:K56">
    <sortCondition ref="A53"/>
  </sortState>
  <mergeCells count="30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98:L98"/>
    <mergeCell ref="A100:D100"/>
    <mergeCell ref="A101:D101"/>
    <mergeCell ref="C11:E11"/>
    <mergeCell ref="G11:I11"/>
    <mergeCell ref="D13:E13"/>
    <mergeCell ref="A92:I92"/>
    <mergeCell ref="A96:D96"/>
    <mergeCell ref="E96:I96"/>
    <mergeCell ref="A95:D95"/>
    <mergeCell ref="E95:I95"/>
    <mergeCell ref="A77:L77"/>
    <mergeCell ref="A14:K14"/>
    <mergeCell ref="A23:L23"/>
  </mergeCells>
  <conditionalFormatting sqref="C78:C1048576 C1:C22 C24:C76">
    <cfRule type="expression" dxfId="5" priority="29">
      <formula>$O1&gt;0</formula>
    </cfRule>
    <cfRule type="duplicateValues" dxfId="4" priority="30"/>
  </conditionalFormatting>
  <pageMargins left="0.27559055118110237" right="0.19685039370078741" top="0.27559055118110237" bottom="0.35433070866141736" header="0.23622047244094491" footer="0.15748031496062992"/>
  <pageSetup paperSize="9" scale="52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7"/>
  <sheetViews>
    <sheetView showGridLines="0" workbookViewId="0">
      <selection activeCell="C12" sqref="C12:C16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6" ht="23.25" customHeight="1">
      <c r="A1" s="523" t="s">
        <v>139</v>
      </c>
      <c r="B1" s="523"/>
      <c r="C1" s="523"/>
      <c r="D1" s="523"/>
      <c r="E1" s="523"/>
      <c r="F1" s="523"/>
    </row>
    <row r="3" spans="1:6" ht="15" customHeight="1" thickBot="1">
      <c r="A3" s="541" t="s">
        <v>134</v>
      </c>
      <c r="B3" s="542"/>
      <c r="C3" s="542"/>
      <c r="D3" s="542"/>
      <c r="E3" s="542"/>
      <c r="F3" s="543"/>
    </row>
    <row r="4" spans="1:6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6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6" ht="15" customHeight="1" thickBot="1">
      <c r="A7" s="519" t="s">
        <v>127</v>
      </c>
      <c r="B7" s="519"/>
      <c r="C7" s="519"/>
      <c r="D7" s="519"/>
      <c r="E7" s="519"/>
      <c r="F7" s="519"/>
    </row>
    <row r="8" spans="1:6" thickTop="1">
      <c r="A8" s="544" t="s">
        <v>126</v>
      </c>
      <c r="B8" s="545"/>
      <c r="C8" s="545"/>
      <c r="D8" s="545"/>
      <c r="E8" s="544" t="s">
        <v>981</v>
      </c>
      <c r="F8" s="546"/>
    </row>
    <row r="9" spans="1:6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6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6" s="445" customFormat="1" ht="13.5" customHeight="1">
      <c r="A12" s="537" t="s">
        <v>20</v>
      </c>
      <c r="B12" s="538"/>
      <c r="C12" s="140">
        <v>1</v>
      </c>
      <c r="D12" s="439">
        <v>57</v>
      </c>
      <c r="E12" s="438">
        <v>24</v>
      </c>
      <c r="F12" s="433">
        <f>D12/30*C12*E12</f>
        <v>45.599999999999994</v>
      </c>
    </row>
    <row r="13" spans="1:6" s="458" customFormat="1" ht="13.5" customHeight="1">
      <c r="A13" s="537" t="s">
        <v>18</v>
      </c>
      <c r="B13" s="538"/>
      <c r="C13" s="140">
        <v>5</v>
      </c>
      <c r="D13" s="439">
        <v>235</v>
      </c>
      <c r="E13" s="438">
        <v>15</v>
      </c>
      <c r="F13" s="433">
        <f>D13/30*C13*E13</f>
        <v>587.5</v>
      </c>
    </row>
    <row r="14" spans="1:6" s="466" customFormat="1" ht="13.5" customHeight="1">
      <c r="A14" s="537" t="s">
        <v>14</v>
      </c>
      <c r="B14" s="538"/>
      <c r="C14" s="140">
        <v>1</v>
      </c>
      <c r="D14" s="439">
        <v>347</v>
      </c>
      <c r="E14" s="438">
        <v>15</v>
      </c>
      <c r="F14" s="433">
        <f>D14/30*C14*E14</f>
        <v>173.5</v>
      </c>
    </row>
    <row r="15" spans="1:6" s="466" customFormat="1" ht="13.5" customHeight="1">
      <c r="A15" s="537" t="s">
        <v>14</v>
      </c>
      <c r="B15" s="538"/>
      <c r="C15" s="140">
        <v>1</v>
      </c>
      <c r="D15" s="439">
        <v>347</v>
      </c>
      <c r="E15" s="438">
        <v>10</v>
      </c>
      <c r="F15" s="433">
        <f>D15/30*C15*E15</f>
        <v>115.66666666666666</v>
      </c>
    </row>
    <row r="16" spans="1:6" s="466" customFormat="1" ht="13.5" customHeight="1">
      <c r="A16" s="537" t="s">
        <v>17</v>
      </c>
      <c r="B16" s="538"/>
      <c r="C16" s="140">
        <v>1</v>
      </c>
      <c r="D16" s="439">
        <v>238</v>
      </c>
      <c r="E16" s="438">
        <v>9</v>
      </c>
      <c r="F16" s="433">
        <f>D16/30*C16*E16</f>
        <v>71.400000000000006</v>
      </c>
    </row>
    <row r="17" spans="1:9" ht="13.5" customHeight="1">
      <c r="A17" s="537"/>
      <c r="B17" s="538"/>
      <c r="C17" s="165"/>
      <c r="D17" s="338"/>
      <c r="E17" s="138"/>
      <c r="F17" s="84"/>
    </row>
    <row r="18" spans="1:9" ht="13.5" customHeight="1">
      <c r="A18" s="514" t="s">
        <v>982</v>
      </c>
      <c r="B18" s="516"/>
      <c r="C18" s="83">
        <f>SUM(C12:C17)</f>
        <v>9</v>
      </c>
      <c r="D18" s="82"/>
      <c r="E18" s="82"/>
      <c r="F18" s="81">
        <f>SUM(F12:F17)</f>
        <v>993.66666666666663</v>
      </c>
    </row>
    <row r="19" spans="1:9" ht="13.5" customHeight="1">
      <c r="A19" s="4"/>
      <c r="B19" s="80"/>
      <c r="C19" s="4"/>
      <c r="D19" s="79"/>
      <c r="E19" s="78"/>
      <c r="F19" s="77"/>
    </row>
    <row r="21" spans="1:9" ht="13.5" customHeight="1">
      <c r="A21" s="536" t="s">
        <v>33</v>
      </c>
      <c r="B21" s="536"/>
      <c r="C21" s="536"/>
      <c r="D21" s="536"/>
      <c r="E21" s="536"/>
      <c r="F21" s="536"/>
      <c r="G21" s="25"/>
      <c r="H21" s="25"/>
      <c r="I21" s="25"/>
    </row>
    <row r="23" spans="1:9" ht="13.5" customHeight="1">
      <c r="A23" s="18" t="s">
        <v>32</v>
      </c>
      <c r="B23" s="1"/>
      <c r="F23" s="22"/>
      <c r="G23" s="7"/>
      <c r="I23" s="23"/>
    </row>
    <row r="24" spans="1:9" ht="60" customHeight="1">
      <c r="A24" s="532"/>
      <c r="B24" s="518"/>
      <c r="C24" s="533"/>
      <c r="D24" s="547"/>
      <c r="E24" s="547"/>
      <c r="F24" s="547"/>
    </row>
    <row r="25" spans="1:9" ht="13.5" customHeight="1">
      <c r="A25" s="535" t="s">
        <v>31</v>
      </c>
      <c r="B25" s="535"/>
      <c r="C25" s="535"/>
      <c r="D25" s="75"/>
      <c r="E25" s="75" t="s">
        <v>30</v>
      </c>
      <c r="F25" s="75"/>
      <c r="G25" s="18"/>
      <c r="H25" s="18"/>
      <c r="I25" s="18"/>
    </row>
    <row r="97" spans="7:7" ht="13.5" customHeight="1">
      <c r="G97" s="1">
        <v>238</v>
      </c>
    </row>
  </sheetData>
  <mergeCells count="23">
    <mergeCell ref="A11:B11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12:B12"/>
    <mergeCell ref="A25:C25"/>
    <mergeCell ref="A17:B17"/>
    <mergeCell ref="A18:B18"/>
    <mergeCell ref="A21:F21"/>
    <mergeCell ref="A24:C24"/>
    <mergeCell ref="D24:F24"/>
    <mergeCell ref="A13:B13"/>
    <mergeCell ref="A14:B14"/>
    <mergeCell ref="A15:B15"/>
    <mergeCell ref="A16:B16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4"/>
  <sheetViews>
    <sheetView showGridLines="0" workbookViewId="0">
      <pane ySplit="13" topLeftCell="A14" activePane="bottomLeft" state="frozen"/>
      <selection activeCell="G94" sqref="G94"/>
      <selection pane="bottomLeft" activeCell="A50" sqref="A50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2" bestFit="1" customWidth="1"/>
    <col min="9" max="9" width="20.85546875" style="1" customWidth="1"/>
    <col min="10" max="10" width="24.710937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999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ht="13.5" customHeight="1">
      <c r="D14" s="20"/>
      <c r="E14" s="20"/>
      <c r="F14" s="19"/>
      <c r="G14" s="7"/>
      <c r="I14" s="7"/>
      <c r="J14" s="26"/>
      <c r="O14" s="1">
        <f>COUNTIF('Sede Med Ok'!$C:$C,'ESPS Med OK'!C14) + COUNTIF('Barra Med OK'!$C:$C,'ESPS Med OK'!C14) + COUNTIF('Boca do Rio Med OK'!$C:$C,'ESPS Med OK'!C14) + COUNTIF('Brotas Med OK'!$C:$C,'ESPS Med OK'!C14) + COUNTIF('Cabula Med OK'!$C:$C,'ESPS Med OK'!C14) + COUNTIF('Cajazeiras Med OK'!$C:$C,'ESPS Med OK'!C14) + COUNTIF('CH Med OK'!$C:$C,'ESPS Med OK'!C14) + COUNTIF('Itapagipe Med OK'!$C:$C,'ESPS Med OK'!C14) + COUNTIF('Itapuã Med OK'!$C:$C,'ESPS Med OK'!C14) + COUNTIF('Liberdade Med OK'!$C:$C,'ESPS Med OK'!C14) + COUNTIF('Pau da Lima Med OK'!$C:$C,'ESPS Med OK'!C14) + COUNTIF('SCV Med OK'!$C:$C,'ESPS Med OK'!C14) + COUNTIF('Subúrbio Med OK'!$C:$C,'ESPS Med OK'!C14) + COUNTIF('DVIS Med OK'!$C:$C,'ESPS Med OK'!C14) + COUNTIF('CR Med OK'!$C:$C,'ESPS Med OK'!C14) + COUNTIF('CCZ Med OK'!$C:$C,'ESPS Med OK'!C14) + COUNTIF('DRCA Med OK'!$C:$C,'ESPS Med OK'!C14) + COUNTIF('SAMU Med OK'!$C:$C,'ESPS Med OK'!C14) + COUNTIF('LACEM Med OK'!$C:$C,'ESPS Med OK'!C14)</f>
        <v>0</v>
      </c>
    </row>
    <row r="15" spans="1:15" ht="13.5" customHeight="1">
      <c r="A15" s="15" t="s">
        <v>18</v>
      </c>
      <c r="B15" s="61">
        <v>45536</v>
      </c>
      <c r="C15" s="381">
        <v>636</v>
      </c>
      <c r="D15" s="61">
        <v>45658</v>
      </c>
      <c r="E15" s="61">
        <v>45687</v>
      </c>
      <c r="F15" s="42">
        <f t="shared" ref="F15:F48" si="0">(E15-D15)+1</f>
        <v>30</v>
      </c>
      <c r="G15" s="224">
        <v>235</v>
      </c>
      <c r="H15" s="122">
        <v>1</v>
      </c>
      <c r="I15" s="59">
        <f t="shared" ref="I15:I48" si="1">G15/30*H15*F15</f>
        <v>235</v>
      </c>
      <c r="J15" s="341"/>
      <c r="K15" s="14"/>
      <c r="O15" s="1">
        <f>COUNTIF('Sede Med Ok'!$C:$C,'ESPS Med OK'!C15) + COUNTIF('Barra Med OK'!$C:$C,'ESPS Med OK'!C15) + COUNTIF('Boca do Rio Med OK'!$C:$C,'ESPS Med OK'!C15) + COUNTIF('Brotas Med OK'!$C:$C,'ESPS Med OK'!C15) + COUNTIF('Cabula Med OK'!$C:$C,'ESPS Med OK'!C15) + COUNTIF('Cajazeiras Med OK'!$C:$C,'ESPS Med OK'!C15) + COUNTIF('CH Med OK'!$C:$C,'ESPS Med OK'!C15) + COUNTIF('Itapagipe Med OK'!$C:$C,'ESPS Med OK'!C15) + COUNTIF('Itapuã Med OK'!$C:$C,'ESPS Med OK'!C15) + COUNTIF('Liberdade Med OK'!$C:$C,'ESPS Med OK'!C15) + COUNTIF('Pau da Lima Med OK'!$C:$C,'ESPS Med OK'!C15) + COUNTIF('SCV Med OK'!$C:$C,'ESPS Med OK'!C15) + COUNTIF('Subúrbio Med OK'!$C:$C,'ESPS Med OK'!C15) + COUNTIF('DVIS Med OK'!$C:$C,'ESPS Med OK'!C15) + COUNTIF('CR Med OK'!$C:$C,'ESPS Med OK'!C15) + COUNTIF('CCZ Med OK'!$C:$C,'ESPS Med OK'!C15) + COUNTIF('DRCA Med OK'!$C:$C,'ESPS Med OK'!C15) + COUNTIF('SAMU Med OK'!$C:$C,'ESPS Med OK'!C15) + COUNTIF('LACEM Med OK'!$C:$C,'ESPS Med OK'!C15)</f>
        <v>0</v>
      </c>
    </row>
    <row r="16" spans="1:15" ht="13.5" customHeight="1">
      <c r="A16" s="15" t="s">
        <v>18</v>
      </c>
      <c r="B16" s="61">
        <v>45536</v>
      </c>
      <c r="C16" s="381">
        <v>11652</v>
      </c>
      <c r="D16" s="61">
        <v>45658</v>
      </c>
      <c r="E16" s="61">
        <v>45687</v>
      </c>
      <c r="F16" s="42">
        <f t="shared" si="0"/>
        <v>30</v>
      </c>
      <c r="G16" s="224">
        <v>235</v>
      </c>
      <c r="H16" s="122">
        <v>1</v>
      </c>
      <c r="I16" s="59">
        <f t="shared" si="1"/>
        <v>235</v>
      </c>
      <c r="J16" s="341"/>
      <c r="K16" s="14"/>
      <c r="O16" s="1">
        <f>COUNTIF('Sede Med Ok'!$C:$C,'ESPS Med OK'!C16) + COUNTIF('Barra Med OK'!$C:$C,'ESPS Med OK'!C16) + COUNTIF('Boca do Rio Med OK'!$C:$C,'ESPS Med OK'!C16) + COUNTIF('Brotas Med OK'!$C:$C,'ESPS Med OK'!C16) + COUNTIF('Cabula Med OK'!$C:$C,'ESPS Med OK'!C16) + COUNTIF('Cajazeiras Med OK'!$C:$C,'ESPS Med OK'!C16) + COUNTIF('CH Med OK'!$C:$C,'ESPS Med OK'!C16) + COUNTIF('Itapagipe Med OK'!$C:$C,'ESPS Med OK'!C16) + COUNTIF('Itapuã Med OK'!$C:$C,'ESPS Med OK'!C16) + COUNTIF('Liberdade Med OK'!$C:$C,'ESPS Med OK'!C16) + COUNTIF('Pau da Lima Med OK'!$C:$C,'ESPS Med OK'!C16) + COUNTIF('SCV Med OK'!$C:$C,'ESPS Med OK'!C16) + COUNTIF('Subúrbio Med OK'!$C:$C,'ESPS Med OK'!C16) + COUNTIF('DVIS Med OK'!$C:$C,'ESPS Med OK'!C16) + COUNTIF('CR Med OK'!$C:$C,'ESPS Med OK'!C16) + COUNTIF('CCZ Med OK'!$C:$C,'ESPS Med OK'!C16) + COUNTIF('DRCA Med OK'!$C:$C,'ESPS Med OK'!C16) + COUNTIF('SAMU Med OK'!$C:$C,'ESPS Med OK'!C16) + COUNTIF('LACEM Med OK'!$C:$C,'ESPS Med OK'!C16)</f>
        <v>0</v>
      </c>
    </row>
    <row r="17" spans="1:15" ht="13.5" customHeight="1">
      <c r="A17" s="15" t="s">
        <v>18</v>
      </c>
      <c r="B17" s="61">
        <v>45536</v>
      </c>
      <c r="C17" s="381">
        <v>11645</v>
      </c>
      <c r="D17" s="61">
        <v>45658</v>
      </c>
      <c r="E17" s="61">
        <v>45687</v>
      </c>
      <c r="F17" s="42">
        <f t="shared" si="0"/>
        <v>30</v>
      </c>
      <c r="G17" s="224">
        <v>235</v>
      </c>
      <c r="H17" s="122">
        <v>1</v>
      </c>
      <c r="I17" s="59">
        <f t="shared" si="1"/>
        <v>235</v>
      </c>
      <c r="J17" s="52"/>
      <c r="K17" s="64"/>
      <c r="O17" s="1">
        <f>COUNTIF('Sede Med Ok'!$C:$C,'ESPS Med OK'!C17) + COUNTIF('Barra Med OK'!$C:$C,'ESPS Med OK'!C17) + COUNTIF('Boca do Rio Med OK'!$C:$C,'ESPS Med OK'!C17) + COUNTIF('Brotas Med OK'!$C:$C,'ESPS Med OK'!C17) + COUNTIF('Cabula Med OK'!$C:$C,'ESPS Med OK'!C17) + COUNTIF('Cajazeiras Med OK'!$C:$C,'ESPS Med OK'!C17) + COUNTIF('CH Med OK'!$C:$C,'ESPS Med OK'!C17) + COUNTIF('Itapagipe Med OK'!$C:$C,'ESPS Med OK'!C17) + COUNTIF('Itapuã Med OK'!$C:$C,'ESPS Med OK'!C17) + COUNTIF('Liberdade Med OK'!$C:$C,'ESPS Med OK'!C17) + COUNTIF('Pau da Lima Med OK'!$C:$C,'ESPS Med OK'!C17) + COUNTIF('SCV Med OK'!$C:$C,'ESPS Med OK'!C17) + COUNTIF('Subúrbio Med OK'!$C:$C,'ESPS Med OK'!C17) + COUNTIF('DVIS Med OK'!$C:$C,'ESPS Med OK'!C17) + COUNTIF('CR Med OK'!$C:$C,'ESPS Med OK'!C17) + COUNTIF('CCZ Med OK'!$C:$C,'ESPS Med OK'!C17) + COUNTIF('DRCA Med OK'!$C:$C,'ESPS Med OK'!C17) + COUNTIF('SAMU Med OK'!$C:$C,'ESPS Med OK'!C17) + COUNTIF('LACEM Med OK'!$C:$C,'ESPS Med OK'!C17)</f>
        <v>0</v>
      </c>
    </row>
    <row r="18" spans="1:15" ht="13.5" customHeight="1">
      <c r="A18" s="15" t="s">
        <v>18</v>
      </c>
      <c r="B18" s="61">
        <v>45536</v>
      </c>
      <c r="C18" s="381">
        <v>11651</v>
      </c>
      <c r="D18" s="61">
        <v>45658</v>
      </c>
      <c r="E18" s="61">
        <v>45687</v>
      </c>
      <c r="F18" s="42">
        <f t="shared" si="0"/>
        <v>30</v>
      </c>
      <c r="G18" s="224">
        <v>235</v>
      </c>
      <c r="H18" s="122">
        <v>1</v>
      </c>
      <c r="I18" s="59">
        <f t="shared" si="1"/>
        <v>235</v>
      </c>
      <c r="J18" s="52"/>
      <c r="K18" s="39"/>
      <c r="O18" s="1">
        <f>COUNTIF('Sede Med Ok'!$C:$C,'ESPS Med OK'!C18) + COUNTIF('Barra Med OK'!$C:$C,'ESPS Med OK'!C18) + COUNTIF('Boca do Rio Med OK'!$C:$C,'ESPS Med OK'!C18) + COUNTIF('Brotas Med OK'!$C:$C,'ESPS Med OK'!C18) + COUNTIF('Cabula Med OK'!$C:$C,'ESPS Med OK'!C18) + COUNTIF('Cajazeiras Med OK'!$C:$C,'ESPS Med OK'!C18) + COUNTIF('CH Med OK'!$C:$C,'ESPS Med OK'!C18) + COUNTIF('Itapagipe Med OK'!$C:$C,'ESPS Med OK'!C18) + COUNTIF('Itapuã Med OK'!$C:$C,'ESPS Med OK'!C18) + COUNTIF('Liberdade Med OK'!$C:$C,'ESPS Med OK'!C18) + COUNTIF('Pau da Lima Med OK'!$C:$C,'ESPS Med OK'!C18) + COUNTIF('SCV Med OK'!$C:$C,'ESPS Med OK'!C18) + COUNTIF('Subúrbio Med OK'!$C:$C,'ESPS Med OK'!C18) + COUNTIF('DVIS Med OK'!$C:$C,'ESPS Med OK'!C18) + COUNTIF('CR Med OK'!$C:$C,'ESPS Med OK'!C18) + COUNTIF('CCZ Med OK'!$C:$C,'ESPS Med OK'!C18) + COUNTIF('DRCA Med OK'!$C:$C,'ESPS Med OK'!C18) + COUNTIF('SAMU Med OK'!$C:$C,'ESPS Med OK'!C18) + COUNTIF('LACEM Med OK'!$C:$C,'ESPS Med OK'!C18)</f>
        <v>0</v>
      </c>
    </row>
    <row r="19" spans="1:15" ht="13.5" customHeight="1">
      <c r="A19" s="15" t="s">
        <v>18</v>
      </c>
      <c r="B19" s="61">
        <v>45536</v>
      </c>
      <c r="C19" s="381">
        <v>11649</v>
      </c>
      <c r="D19" s="61">
        <v>45658</v>
      </c>
      <c r="E19" s="61">
        <v>45687</v>
      </c>
      <c r="F19" s="42">
        <f t="shared" si="0"/>
        <v>30</v>
      </c>
      <c r="G19" s="224">
        <v>235</v>
      </c>
      <c r="H19" s="122">
        <v>1</v>
      </c>
      <c r="I19" s="59">
        <f t="shared" si="1"/>
        <v>235</v>
      </c>
      <c r="J19" s="52"/>
      <c r="K19" s="15"/>
      <c r="O19" s="1">
        <f>COUNTIF('Sede Med Ok'!$C:$C,'ESPS Med OK'!C19) + COUNTIF('Barra Med OK'!$C:$C,'ESPS Med OK'!C19) + COUNTIF('Boca do Rio Med OK'!$C:$C,'ESPS Med OK'!C19) + COUNTIF('Brotas Med OK'!$C:$C,'ESPS Med OK'!C19) + COUNTIF('Cabula Med OK'!$C:$C,'ESPS Med OK'!C19) + COUNTIF('Cajazeiras Med OK'!$C:$C,'ESPS Med OK'!C19) + COUNTIF('CH Med OK'!$C:$C,'ESPS Med OK'!C19) + COUNTIF('Itapagipe Med OK'!$C:$C,'ESPS Med OK'!C19) + COUNTIF('Itapuã Med OK'!$C:$C,'ESPS Med OK'!C19) + COUNTIF('Liberdade Med OK'!$C:$C,'ESPS Med OK'!C19) + COUNTIF('Pau da Lima Med OK'!$C:$C,'ESPS Med OK'!C19) + COUNTIF('SCV Med OK'!$C:$C,'ESPS Med OK'!C19) + COUNTIF('Subúrbio Med OK'!$C:$C,'ESPS Med OK'!C19) + COUNTIF('DVIS Med OK'!$C:$C,'ESPS Med OK'!C19) + COUNTIF('CR Med OK'!$C:$C,'ESPS Med OK'!C19) + COUNTIF('CCZ Med OK'!$C:$C,'ESPS Med OK'!C19) + COUNTIF('DRCA Med OK'!$C:$C,'ESPS Med OK'!C19) + COUNTIF('SAMU Med OK'!$C:$C,'ESPS Med OK'!C19) + COUNTIF('LACEM Med OK'!$C:$C,'ESPS Med OK'!C19)</f>
        <v>0</v>
      </c>
    </row>
    <row r="20" spans="1:15" ht="13.5" customHeight="1">
      <c r="A20" s="15" t="s">
        <v>18</v>
      </c>
      <c r="B20" s="61">
        <v>45536</v>
      </c>
      <c r="C20" s="381">
        <v>11899</v>
      </c>
      <c r="D20" s="61">
        <v>45658</v>
      </c>
      <c r="E20" s="61">
        <v>45687</v>
      </c>
      <c r="F20" s="42">
        <f t="shared" si="0"/>
        <v>30</v>
      </c>
      <c r="G20" s="224">
        <v>235</v>
      </c>
      <c r="H20" s="122">
        <v>1</v>
      </c>
      <c r="I20" s="59">
        <f t="shared" si="1"/>
        <v>235</v>
      </c>
      <c r="J20" s="52"/>
      <c r="K20" s="15"/>
      <c r="O20" s="1">
        <f>COUNTIF('Sede Med Ok'!$C:$C,'ESPS Med OK'!C20) + COUNTIF('Barra Med OK'!$C:$C,'ESPS Med OK'!C20) + COUNTIF('Boca do Rio Med OK'!$C:$C,'ESPS Med OK'!C20) + COUNTIF('Brotas Med OK'!$C:$C,'ESPS Med OK'!C20) + COUNTIF('Cabula Med OK'!$C:$C,'ESPS Med OK'!C20) + COUNTIF('Cajazeiras Med OK'!$C:$C,'ESPS Med OK'!C20) + COUNTIF('CH Med OK'!$C:$C,'ESPS Med OK'!C20) + COUNTIF('Itapagipe Med OK'!$C:$C,'ESPS Med OK'!C20) + COUNTIF('Itapuã Med OK'!$C:$C,'ESPS Med OK'!C20) + COUNTIF('Liberdade Med OK'!$C:$C,'ESPS Med OK'!C20) + COUNTIF('Pau da Lima Med OK'!$C:$C,'ESPS Med OK'!C20) + COUNTIF('SCV Med OK'!$C:$C,'ESPS Med OK'!C20) + COUNTIF('Subúrbio Med OK'!$C:$C,'ESPS Med OK'!C20) + COUNTIF('DVIS Med OK'!$C:$C,'ESPS Med OK'!C20) + COUNTIF('CR Med OK'!$C:$C,'ESPS Med OK'!C20) + COUNTIF('CCZ Med OK'!$C:$C,'ESPS Med OK'!C20) + COUNTIF('DRCA Med OK'!$C:$C,'ESPS Med OK'!C20) + COUNTIF('SAMU Med OK'!$C:$C,'ESPS Med OK'!C20) + COUNTIF('LACEM Med OK'!$C:$C,'ESPS Med OK'!C20)</f>
        <v>0</v>
      </c>
    </row>
    <row r="21" spans="1:15" ht="13.5" customHeight="1">
      <c r="A21" s="15" t="s">
        <v>18</v>
      </c>
      <c r="B21" s="61">
        <v>45536</v>
      </c>
      <c r="C21" s="381">
        <v>11896</v>
      </c>
      <c r="D21" s="61">
        <v>45658</v>
      </c>
      <c r="E21" s="61">
        <v>45687</v>
      </c>
      <c r="F21" s="42">
        <f t="shared" si="0"/>
        <v>30</v>
      </c>
      <c r="G21" s="224">
        <v>235</v>
      </c>
      <c r="H21" s="122">
        <v>1</v>
      </c>
      <c r="I21" s="59">
        <f t="shared" si="1"/>
        <v>235</v>
      </c>
      <c r="J21" s="52"/>
      <c r="K21" s="15"/>
      <c r="O21" s="1">
        <f>COUNTIF('Sede Med Ok'!$C:$C,'ESPS Med OK'!C21) + COUNTIF('Barra Med OK'!$C:$C,'ESPS Med OK'!C21) + COUNTIF('Boca do Rio Med OK'!$C:$C,'ESPS Med OK'!C21) + COUNTIF('Brotas Med OK'!$C:$C,'ESPS Med OK'!C21) + COUNTIF('Cabula Med OK'!$C:$C,'ESPS Med OK'!C21) + COUNTIF('Cajazeiras Med OK'!$C:$C,'ESPS Med OK'!C21) + COUNTIF('CH Med OK'!$C:$C,'ESPS Med OK'!C21) + COUNTIF('Itapagipe Med OK'!$C:$C,'ESPS Med OK'!C21) + COUNTIF('Itapuã Med OK'!$C:$C,'ESPS Med OK'!C21) + COUNTIF('Liberdade Med OK'!$C:$C,'ESPS Med OK'!C21) + COUNTIF('Pau da Lima Med OK'!$C:$C,'ESPS Med OK'!C21) + COUNTIF('SCV Med OK'!$C:$C,'ESPS Med OK'!C21) + COUNTIF('Subúrbio Med OK'!$C:$C,'ESPS Med OK'!C21) + COUNTIF('DVIS Med OK'!$C:$C,'ESPS Med OK'!C21) + COUNTIF('CR Med OK'!$C:$C,'ESPS Med OK'!C21) + COUNTIF('CCZ Med OK'!$C:$C,'ESPS Med OK'!C21) + COUNTIF('DRCA Med OK'!$C:$C,'ESPS Med OK'!C21) + COUNTIF('SAMU Med OK'!$C:$C,'ESPS Med OK'!C21) + COUNTIF('LACEM Med OK'!$C:$C,'ESPS Med OK'!C21)</f>
        <v>0</v>
      </c>
    </row>
    <row r="22" spans="1:15" ht="13.5" customHeight="1">
      <c r="A22" s="15" t="s">
        <v>18</v>
      </c>
      <c r="B22" s="61">
        <v>45536</v>
      </c>
      <c r="C22" s="381">
        <v>11928</v>
      </c>
      <c r="D22" s="61">
        <v>45658</v>
      </c>
      <c r="E22" s="61">
        <v>45687</v>
      </c>
      <c r="F22" s="42">
        <f t="shared" si="0"/>
        <v>30</v>
      </c>
      <c r="G22" s="224">
        <v>235</v>
      </c>
      <c r="H22" s="122">
        <v>1</v>
      </c>
      <c r="I22" s="59">
        <f t="shared" si="1"/>
        <v>235</v>
      </c>
      <c r="J22" s="52"/>
      <c r="K22" s="15"/>
      <c r="O22" s="1">
        <f>COUNTIF('Sede Med Ok'!$C:$C,'ESPS Med OK'!C22) + COUNTIF('Barra Med OK'!$C:$C,'ESPS Med OK'!C22) + COUNTIF('Boca do Rio Med OK'!$C:$C,'ESPS Med OK'!C22) + COUNTIF('Brotas Med OK'!$C:$C,'ESPS Med OK'!C22) + COUNTIF('Cabula Med OK'!$C:$C,'ESPS Med OK'!C22) + COUNTIF('Cajazeiras Med OK'!$C:$C,'ESPS Med OK'!C22) + COUNTIF('CH Med OK'!$C:$C,'ESPS Med OK'!C22) + COUNTIF('Itapagipe Med OK'!$C:$C,'ESPS Med OK'!C22) + COUNTIF('Itapuã Med OK'!$C:$C,'ESPS Med OK'!C22) + COUNTIF('Liberdade Med OK'!$C:$C,'ESPS Med OK'!C22) + COUNTIF('Pau da Lima Med OK'!$C:$C,'ESPS Med OK'!C22) + COUNTIF('SCV Med OK'!$C:$C,'ESPS Med OK'!C22) + COUNTIF('Subúrbio Med OK'!$C:$C,'ESPS Med OK'!C22) + COUNTIF('DVIS Med OK'!$C:$C,'ESPS Med OK'!C22) + COUNTIF('CR Med OK'!$C:$C,'ESPS Med OK'!C22) + COUNTIF('CCZ Med OK'!$C:$C,'ESPS Med OK'!C22) + COUNTIF('DRCA Med OK'!$C:$C,'ESPS Med OK'!C22) + COUNTIF('SAMU Med OK'!$C:$C,'ESPS Med OK'!C22) + COUNTIF('LACEM Med OK'!$C:$C,'ESPS Med OK'!C22)</f>
        <v>0</v>
      </c>
    </row>
    <row r="23" spans="1:15" ht="13.5" customHeight="1">
      <c r="A23" s="15" t="s">
        <v>18</v>
      </c>
      <c r="B23" s="61">
        <v>45536</v>
      </c>
      <c r="C23" s="381">
        <v>11945</v>
      </c>
      <c r="D23" s="61">
        <v>45658</v>
      </c>
      <c r="E23" s="61">
        <v>45687</v>
      </c>
      <c r="F23" s="42">
        <f t="shared" si="0"/>
        <v>30</v>
      </c>
      <c r="G23" s="224">
        <v>235</v>
      </c>
      <c r="H23" s="122">
        <v>1</v>
      </c>
      <c r="I23" s="59">
        <f t="shared" si="1"/>
        <v>235</v>
      </c>
      <c r="J23" s="52"/>
      <c r="K23" s="15"/>
      <c r="O23" s="1">
        <f>COUNTIF('Sede Med Ok'!$C:$C,'ESPS Med OK'!C23) + COUNTIF('Barra Med OK'!$C:$C,'ESPS Med OK'!C23) + COUNTIF('Boca do Rio Med OK'!$C:$C,'ESPS Med OK'!C23) + COUNTIF('Brotas Med OK'!$C:$C,'ESPS Med OK'!C23) + COUNTIF('Cabula Med OK'!$C:$C,'ESPS Med OK'!C23) + COUNTIF('Cajazeiras Med OK'!$C:$C,'ESPS Med OK'!C23) + COUNTIF('CH Med OK'!$C:$C,'ESPS Med OK'!C23) + COUNTIF('Itapagipe Med OK'!$C:$C,'ESPS Med OK'!C23) + COUNTIF('Itapuã Med OK'!$C:$C,'ESPS Med OK'!C23) + COUNTIF('Liberdade Med OK'!$C:$C,'ESPS Med OK'!C23) + COUNTIF('Pau da Lima Med OK'!$C:$C,'ESPS Med OK'!C23) + COUNTIF('SCV Med OK'!$C:$C,'ESPS Med OK'!C23) + COUNTIF('Subúrbio Med OK'!$C:$C,'ESPS Med OK'!C23) + COUNTIF('DVIS Med OK'!$C:$C,'ESPS Med OK'!C23) + COUNTIF('CR Med OK'!$C:$C,'ESPS Med OK'!C23) + COUNTIF('CCZ Med OK'!$C:$C,'ESPS Med OK'!C23) + COUNTIF('DRCA Med OK'!$C:$C,'ESPS Med OK'!C23) + COUNTIF('SAMU Med OK'!$C:$C,'ESPS Med OK'!C23) + COUNTIF('LACEM Med OK'!$C:$C,'ESPS Med OK'!C23)</f>
        <v>0</v>
      </c>
    </row>
    <row r="24" spans="1:15" ht="13.5" customHeight="1">
      <c r="A24" s="15" t="s">
        <v>18</v>
      </c>
      <c r="B24" s="61">
        <v>45536</v>
      </c>
      <c r="C24" s="381">
        <v>11929</v>
      </c>
      <c r="D24" s="61">
        <v>45658</v>
      </c>
      <c r="E24" s="61">
        <v>45687</v>
      </c>
      <c r="F24" s="42">
        <f t="shared" si="0"/>
        <v>30</v>
      </c>
      <c r="G24" s="224">
        <v>235</v>
      </c>
      <c r="H24" s="122">
        <v>1</v>
      </c>
      <c r="I24" s="59">
        <f t="shared" si="1"/>
        <v>235</v>
      </c>
      <c r="J24" s="52"/>
      <c r="K24" s="15"/>
      <c r="O24" s="1">
        <f>COUNTIF('Sede Med Ok'!$C:$C,'ESPS Med OK'!C24) + COUNTIF('Barra Med OK'!$C:$C,'ESPS Med OK'!C24) + COUNTIF('Boca do Rio Med OK'!$C:$C,'ESPS Med OK'!C24) + COUNTIF('Brotas Med OK'!$C:$C,'ESPS Med OK'!C24) + COUNTIF('Cabula Med OK'!$C:$C,'ESPS Med OK'!C24) + COUNTIF('Cajazeiras Med OK'!$C:$C,'ESPS Med OK'!C24) + COUNTIF('CH Med OK'!$C:$C,'ESPS Med OK'!C24) + COUNTIF('Itapagipe Med OK'!$C:$C,'ESPS Med OK'!C24) + COUNTIF('Itapuã Med OK'!$C:$C,'ESPS Med OK'!C24) + COUNTIF('Liberdade Med OK'!$C:$C,'ESPS Med OK'!C24) + COUNTIF('Pau da Lima Med OK'!$C:$C,'ESPS Med OK'!C24) + COUNTIF('SCV Med OK'!$C:$C,'ESPS Med OK'!C24) + COUNTIF('Subúrbio Med OK'!$C:$C,'ESPS Med OK'!C24) + COUNTIF('DVIS Med OK'!$C:$C,'ESPS Med OK'!C24) + COUNTIF('CR Med OK'!$C:$C,'ESPS Med OK'!C24) + COUNTIF('CCZ Med OK'!$C:$C,'ESPS Med OK'!C24) + COUNTIF('DRCA Med OK'!$C:$C,'ESPS Med OK'!C24) + COUNTIF('SAMU Med OK'!$C:$C,'ESPS Med OK'!C24) + COUNTIF('LACEM Med OK'!$C:$C,'ESPS Med OK'!C24)</f>
        <v>0</v>
      </c>
    </row>
    <row r="25" spans="1:15" ht="13.5" customHeight="1">
      <c r="A25" s="15" t="s">
        <v>18</v>
      </c>
      <c r="B25" s="61">
        <v>45536</v>
      </c>
      <c r="C25" s="381">
        <v>11975</v>
      </c>
      <c r="D25" s="61">
        <v>45658</v>
      </c>
      <c r="E25" s="61">
        <v>45687</v>
      </c>
      <c r="F25" s="42">
        <f t="shared" si="0"/>
        <v>30</v>
      </c>
      <c r="G25" s="224">
        <v>235</v>
      </c>
      <c r="H25" s="122">
        <v>1</v>
      </c>
      <c r="I25" s="59">
        <f t="shared" si="1"/>
        <v>235</v>
      </c>
      <c r="J25" s="52"/>
      <c r="K25" s="15"/>
      <c r="O25" s="1">
        <f>COUNTIF('Sede Med Ok'!$C:$C,'ESPS Med OK'!C25) + COUNTIF('Barra Med OK'!$C:$C,'ESPS Med OK'!C25) + COUNTIF('Boca do Rio Med OK'!$C:$C,'ESPS Med OK'!C25) + COUNTIF('Brotas Med OK'!$C:$C,'ESPS Med OK'!C25) + COUNTIF('Cabula Med OK'!$C:$C,'ESPS Med OK'!C25) + COUNTIF('Cajazeiras Med OK'!$C:$C,'ESPS Med OK'!C25) + COUNTIF('CH Med OK'!$C:$C,'ESPS Med OK'!C25) + COUNTIF('Itapagipe Med OK'!$C:$C,'ESPS Med OK'!C25) + COUNTIF('Itapuã Med OK'!$C:$C,'ESPS Med OK'!C25) + COUNTIF('Liberdade Med OK'!$C:$C,'ESPS Med OK'!C25) + COUNTIF('Pau da Lima Med OK'!$C:$C,'ESPS Med OK'!C25) + COUNTIF('SCV Med OK'!$C:$C,'ESPS Med OK'!C25) + COUNTIF('Subúrbio Med OK'!$C:$C,'ESPS Med OK'!C25) + COUNTIF('DVIS Med OK'!$C:$C,'ESPS Med OK'!C25) + COUNTIF('CR Med OK'!$C:$C,'ESPS Med OK'!C25) + COUNTIF('CCZ Med OK'!$C:$C,'ESPS Med OK'!C25) + COUNTIF('DRCA Med OK'!$C:$C,'ESPS Med OK'!C25) + COUNTIF('SAMU Med OK'!$C:$C,'ESPS Med OK'!C25) + COUNTIF('LACEM Med OK'!$C:$C,'ESPS Med OK'!C25)</f>
        <v>0</v>
      </c>
    </row>
    <row r="26" spans="1:15" ht="13.5" customHeight="1">
      <c r="A26" s="15" t="s">
        <v>18</v>
      </c>
      <c r="B26" s="61">
        <v>45536</v>
      </c>
      <c r="C26" s="382">
        <v>11642</v>
      </c>
      <c r="D26" s="61">
        <v>45658</v>
      </c>
      <c r="E26" s="61">
        <v>45687</v>
      </c>
      <c r="F26" s="42">
        <f t="shared" si="0"/>
        <v>30</v>
      </c>
      <c r="G26" s="224">
        <v>235</v>
      </c>
      <c r="H26" s="122">
        <v>1</v>
      </c>
      <c r="I26" s="59">
        <f t="shared" si="1"/>
        <v>235</v>
      </c>
      <c r="J26" s="52"/>
      <c r="K26" s="15"/>
      <c r="O26" s="1">
        <f>COUNTIF('Sede Med Ok'!$C:$C,'ESPS Med OK'!C26) + COUNTIF('Barra Med OK'!$C:$C,'ESPS Med OK'!C26) + COUNTIF('Boca do Rio Med OK'!$C:$C,'ESPS Med OK'!C26) + COUNTIF('Brotas Med OK'!$C:$C,'ESPS Med OK'!C26) + COUNTIF('Cabula Med OK'!$C:$C,'ESPS Med OK'!C26) + COUNTIF('Cajazeiras Med OK'!$C:$C,'ESPS Med OK'!C26) + COUNTIF('CH Med OK'!$C:$C,'ESPS Med OK'!C26) + COUNTIF('Itapagipe Med OK'!$C:$C,'ESPS Med OK'!C26) + COUNTIF('Itapuã Med OK'!$C:$C,'ESPS Med OK'!C26) + COUNTIF('Liberdade Med OK'!$C:$C,'ESPS Med OK'!C26) + COUNTIF('Pau da Lima Med OK'!$C:$C,'ESPS Med OK'!C26) + COUNTIF('SCV Med OK'!$C:$C,'ESPS Med OK'!C26) + COUNTIF('Subúrbio Med OK'!$C:$C,'ESPS Med OK'!C26) + COUNTIF('DVIS Med OK'!$C:$C,'ESPS Med OK'!C26) + COUNTIF('CR Med OK'!$C:$C,'ESPS Med OK'!C26) + COUNTIF('CCZ Med OK'!$C:$C,'ESPS Med OK'!C26) + COUNTIF('DRCA Med OK'!$C:$C,'ESPS Med OK'!C26) + COUNTIF('SAMU Med OK'!$C:$C,'ESPS Med OK'!C26) + COUNTIF('LACEM Med OK'!$C:$C,'ESPS Med OK'!C26)</f>
        <v>0</v>
      </c>
    </row>
    <row r="27" spans="1:15" ht="13.5" customHeight="1">
      <c r="A27" s="15" t="s">
        <v>17</v>
      </c>
      <c r="B27" s="61">
        <v>45536</v>
      </c>
      <c r="C27" s="381">
        <v>11558</v>
      </c>
      <c r="D27" s="61">
        <v>45658</v>
      </c>
      <c r="E27" s="61">
        <v>45687</v>
      </c>
      <c r="F27" s="42">
        <f t="shared" si="0"/>
        <v>30</v>
      </c>
      <c r="G27" s="224">
        <v>238</v>
      </c>
      <c r="H27" s="122">
        <v>1</v>
      </c>
      <c r="I27" s="59">
        <f t="shared" si="1"/>
        <v>238</v>
      </c>
      <c r="J27" s="52"/>
      <c r="K27" s="15"/>
      <c r="O27" s="1">
        <f>COUNTIF('Sede Med Ok'!$C:$C,'ESPS Med OK'!C27) + COUNTIF('Barra Med OK'!$C:$C,'ESPS Med OK'!C27) + COUNTIF('Boca do Rio Med OK'!$C:$C,'ESPS Med OK'!C27) + COUNTIF('Brotas Med OK'!$C:$C,'ESPS Med OK'!C27) + COUNTIF('Cabula Med OK'!$C:$C,'ESPS Med OK'!C27) + COUNTIF('Cajazeiras Med OK'!$C:$C,'ESPS Med OK'!C27) + COUNTIF('CH Med OK'!$C:$C,'ESPS Med OK'!C27) + COUNTIF('Itapagipe Med OK'!$C:$C,'ESPS Med OK'!C27) + COUNTIF('Itapuã Med OK'!$C:$C,'ESPS Med OK'!C27) + COUNTIF('Liberdade Med OK'!$C:$C,'ESPS Med OK'!C27) + COUNTIF('Pau da Lima Med OK'!$C:$C,'ESPS Med OK'!C27) + COUNTIF('SCV Med OK'!$C:$C,'ESPS Med OK'!C27) + COUNTIF('Subúrbio Med OK'!$C:$C,'ESPS Med OK'!C27) + COUNTIF('DVIS Med OK'!$C:$C,'ESPS Med OK'!C27) + COUNTIF('CR Med OK'!$C:$C,'ESPS Med OK'!C27) + COUNTIF('CCZ Med OK'!$C:$C,'ESPS Med OK'!C27) + COUNTIF('DRCA Med OK'!$C:$C,'ESPS Med OK'!C27) + COUNTIF('SAMU Med OK'!$C:$C,'ESPS Med OK'!C27) + COUNTIF('LACEM Med OK'!$C:$C,'ESPS Med OK'!C27)</f>
        <v>0</v>
      </c>
    </row>
    <row r="28" spans="1:15" ht="13.5" customHeight="1">
      <c r="A28" s="15" t="s">
        <v>17</v>
      </c>
      <c r="B28" s="61">
        <v>45536</v>
      </c>
      <c r="C28" s="381">
        <v>11539</v>
      </c>
      <c r="D28" s="61">
        <v>45658</v>
      </c>
      <c r="E28" s="61">
        <v>45687</v>
      </c>
      <c r="F28" s="42">
        <f t="shared" si="0"/>
        <v>30</v>
      </c>
      <c r="G28" s="224">
        <v>238</v>
      </c>
      <c r="H28" s="122">
        <v>1</v>
      </c>
      <c r="I28" s="59">
        <f t="shared" si="1"/>
        <v>238</v>
      </c>
      <c r="J28" s="52"/>
      <c r="K28" s="15"/>
      <c r="O28" s="1">
        <f>COUNTIF('Sede Med Ok'!$C:$C,'ESPS Med OK'!C28) + COUNTIF('Barra Med OK'!$C:$C,'ESPS Med OK'!C28) + COUNTIF('Boca do Rio Med OK'!$C:$C,'ESPS Med OK'!C28) + COUNTIF('Brotas Med OK'!$C:$C,'ESPS Med OK'!C28) + COUNTIF('Cabula Med OK'!$C:$C,'ESPS Med OK'!C28) + COUNTIF('Cajazeiras Med OK'!$C:$C,'ESPS Med OK'!C28) + COUNTIF('CH Med OK'!$C:$C,'ESPS Med OK'!C28) + COUNTIF('Itapagipe Med OK'!$C:$C,'ESPS Med OK'!C28) + COUNTIF('Itapuã Med OK'!$C:$C,'ESPS Med OK'!C28) + COUNTIF('Liberdade Med OK'!$C:$C,'ESPS Med OK'!C28) + COUNTIF('Pau da Lima Med OK'!$C:$C,'ESPS Med OK'!C28) + COUNTIF('SCV Med OK'!$C:$C,'ESPS Med OK'!C28) + COUNTIF('Subúrbio Med OK'!$C:$C,'ESPS Med OK'!C28) + COUNTIF('DVIS Med OK'!$C:$C,'ESPS Med OK'!C28) + COUNTIF('CR Med OK'!$C:$C,'ESPS Med OK'!C28) + COUNTIF('CCZ Med OK'!$C:$C,'ESPS Med OK'!C28) + COUNTIF('DRCA Med OK'!$C:$C,'ESPS Med OK'!C28) + COUNTIF('SAMU Med OK'!$C:$C,'ESPS Med OK'!C28) + COUNTIF('LACEM Med OK'!$C:$C,'ESPS Med OK'!C28)</f>
        <v>0</v>
      </c>
    </row>
    <row r="29" spans="1:15" ht="13.5" customHeight="1">
      <c r="A29" s="15" t="s">
        <v>17</v>
      </c>
      <c r="B29" s="61">
        <v>45536</v>
      </c>
      <c r="C29" s="383">
        <v>11548</v>
      </c>
      <c r="D29" s="61">
        <v>45658</v>
      </c>
      <c r="E29" s="61">
        <v>45687</v>
      </c>
      <c r="F29" s="42">
        <f t="shared" si="0"/>
        <v>30</v>
      </c>
      <c r="G29" s="224">
        <v>238</v>
      </c>
      <c r="H29" s="122">
        <v>1</v>
      </c>
      <c r="I29" s="59">
        <f t="shared" si="1"/>
        <v>238</v>
      </c>
      <c r="J29" s="52" t="s">
        <v>998</v>
      </c>
      <c r="K29" s="15"/>
      <c r="O29" s="1">
        <f>COUNTIF('Sede Med Ok'!$C:$C,'ESPS Med OK'!C29) + COUNTIF('Barra Med OK'!$C:$C,'ESPS Med OK'!C29) + COUNTIF('Boca do Rio Med OK'!$C:$C,'ESPS Med OK'!C29) + COUNTIF('Brotas Med OK'!$C:$C,'ESPS Med OK'!C29) + COUNTIF('Cabula Med OK'!$C:$C,'ESPS Med OK'!C29) + COUNTIF('Cajazeiras Med OK'!$C:$C,'ESPS Med OK'!C29) + COUNTIF('CH Med OK'!$C:$C,'ESPS Med OK'!C29) + COUNTIF('Itapagipe Med OK'!$C:$C,'ESPS Med OK'!C29) + COUNTIF('Itapuã Med OK'!$C:$C,'ESPS Med OK'!C29) + COUNTIF('Liberdade Med OK'!$C:$C,'ESPS Med OK'!C29) + COUNTIF('Pau da Lima Med OK'!$C:$C,'ESPS Med OK'!C29) + COUNTIF('SCV Med OK'!$C:$C,'ESPS Med OK'!C29) + COUNTIF('Subúrbio Med OK'!$C:$C,'ESPS Med OK'!C29) + COUNTIF('DVIS Med OK'!$C:$C,'ESPS Med OK'!C29) + COUNTIF('CR Med OK'!$C:$C,'ESPS Med OK'!C29) + COUNTIF('CCZ Med OK'!$C:$C,'ESPS Med OK'!C29) + COUNTIF('DRCA Med OK'!$C:$C,'ESPS Med OK'!C29) + COUNTIF('SAMU Med OK'!$C:$C,'ESPS Med OK'!C29) + COUNTIF('LACEM Med OK'!$C:$C,'ESPS Med OK'!C29)</f>
        <v>0</v>
      </c>
    </row>
    <row r="30" spans="1:15" ht="13.5" customHeight="1">
      <c r="A30" s="15" t="s">
        <v>17</v>
      </c>
      <c r="B30" s="61">
        <v>45536</v>
      </c>
      <c r="C30" s="381">
        <v>11547</v>
      </c>
      <c r="D30" s="61">
        <v>45658</v>
      </c>
      <c r="E30" s="61">
        <v>45687</v>
      </c>
      <c r="F30" s="42">
        <f t="shared" si="0"/>
        <v>30</v>
      </c>
      <c r="G30" s="224">
        <v>238</v>
      </c>
      <c r="H30" s="122">
        <v>1</v>
      </c>
      <c r="I30" s="59">
        <f t="shared" si="1"/>
        <v>238</v>
      </c>
      <c r="J30" s="52" t="s">
        <v>991</v>
      </c>
      <c r="K30" s="15"/>
      <c r="O30" s="1">
        <f>COUNTIF('Sede Med Ok'!$C:$C,'ESPS Med OK'!C30) + COUNTIF('Barra Med OK'!$C:$C,'ESPS Med OK'!C30) + COUNTIF('Boca do Rio Med OK'!$C:$C,'ESPS Med OK'!C30) + COUNTIF('Brotas Med OK'!$C:$C,'ESPS Med OK'!C30) + COUNTIF('Cabula Med OK'!$C:$C,'ESPS Med OK'!C30) + COUNTIF('Cajazeiras Med OK'!$C:$C,'ESPS Med OK'!C30) + COUNTIF('CH Med OK'!$C:$C,'ESPS Med OK'!C30) + COUNTIF('Itapagipe Med OK'!$C:$C,'ESPS Med OK'!C30) + COUNTIF('Itapuã Med OK'!$C:$C,'ESPS Med OK'!C30) + COUNTIF('Liberdade Med OK'!$C:$C,'ESPS Med OK'!C30) + COUNTIF('Pau da Lima Med OK'!$C:$C,'ESPS Med OK'!C30) + COUNTIF('SCV Med OK'!$C:$C,'ESPS Med OK'!C30) + COUNTIF('Subúrbio Med OK'!$C:$C,'ESPS Med OK'!C30) + COUNTIF('DVIS Med OK'!$C:$C,'ESPS Med OK'!C30) + COUNTIF('CR Med OK'!$C:$C,'ESPS Med OK'!C30) + COUNTIF('CCZ Med OK'!$C:$C,'ESPS Med OK'!C30) + COUNTIF('DRCA Med OK'!$C:$C,'ESPS Med OK'!C30) + COUNTIF('SAMU Med OK'!$C:$C,'ESPS Med OK'!C30) + COUNTIF('LACEM Med OK'!$C:$C,'ESPS Med OK'!C30)</f>
        <v>0</v>
      </c>
    </row>
    <row r="31" spans="1:15" ht="13.5" customHeight="1">
      <c r="A31" s="15" t="s">
        <v>15</v>
      </c>
      <c r="B31" s="61">
        <v>45536</v>
      </c>
      <c r="C31" s="381">
        <v>11233</v>
      </c>
      <c r="D31" s="61">
        <v>45658</v>
      </c>
      <c r="E31" s="61">
        <v>45687</v>
      </c>
      <c r="F31" s="42">
        <f t="shared" si="0"/>
        <v>30</v>
      </c>
      <c r="G31" s="224">
        <v>260</v>
      </c>
      <c r="H31" s="122">
        <v>1</v>
      </c>
      <c r="I31" s="59">
        <f t="shared" si="1"/>
        <v>260</v>
      </c>
      <c r="J31" s="52" t="s">
        <v>997</v>
      </c>
      <c r="K31" s="15"/>
      <c r="O31" s="1">
        <f>COUNTIF('Sede Med Ok'!$C:$C,'ESPS Med OK'!C31) + COUNTIF('Barra Med OK'!$C:$C,'ESPS Med OK'!C31) + COUNTIF('Boca do Rio Med OK'!$C:$C,'ESPS Med OK'!C31) + COUNTIF('Brotas Med OK'!$C:$C,'ESPS Med OK'!C31) + COUNTIF('Cabula Med OK'!$C:$C,'ESPS Med OK'!C31) + COUNTIF('Cajazeiras Med OK'!$C:$C,'ESPS Med OK'!C31) + COUNTIF('CH Med OK'!$C:$C,'ESPS Med OK'!C31) + COUNTIF('Itapagipe Med OK'!$C:$C,'ESPS Med OK'!C31) + COUNTIF('Itapuã Med OK'!$C:$C,'ESPS Med OK'!C31) + COUNTIF('Liberdade Med OK'!$C:$C,'ESPS Med OK'!C31) + COUNTIF('Pau da Lima Med OK'!$C:$C,'ESPS Med OK'!C31) + COUNTIF('SCV Med OK'!$C:$C,'ESPS Med OK'!C31) + COUNTIF('Subúrbio Med OK'!$C:$C,'ESPS Med OK'!C31) + COUNTIF('DVIS Med OK'!$C:$C,'ESPS Med OK'!C31) + COUNTIF('CR Med OK'!$C:$C,'ESPS Med OK'!C31) + COUNTIF('CCZ Med OK'!$C:$C,'ESPS Med OK'!C31) + COUNTIF('DRCA Med OK'!$C:$C,'ESPS Med OK'!C31) + COUNTIF('SAMU Med OK'!$C:$C,'ESPS Med OK'!C31) + COUNTIF('LACEM Med OK'!$C:$C,'ESPS Med OK'!C31)</f>
        <v>0</v>
      </c>
    </row>
    <row r="32" spans="1:15" ht="13.5" customHeight="1">
      <c r="A32" s="15" t="s">
        <v>15</v>
      </c>
      <c r="B32" s="61">
        <v>45536</v>
      </c>
      <c r="C32" s="381">
        <v>10851</v>
      </c>
      <c r="D32" s="61">
        <v>45658</v>
      </c>
      <c r="E32" s="61">
        <v>45687</v>
      </c>
      <c r="F32" s="42">
        <f t="shared" si="0"/>
        <v>30</v>
      </c>
      <c r="G32" s="224">
        <v>260</v>
      </c>
      <c r="H32" s="122">
        <v>1</v>
      </c>
      <c r="I32" s="59">
        <f t="shared" si="1"/>
        <v>260</v>
      </c>
      <c r="J32" s="52"/>
      <c r="K32" s="15"/>
      <c r="O32" s="1">
        <f>COUNTIF('Sede Med Ok'!$C:$C,'ESPS Med OK'!C32) + COUNTIF('Barra Med OK'!$C:$C,'ESPS Med OK'!C32) + COUNTIF('Boca do Rio Med OK'!$C:$C,'ESPS Med OK'!C32) + COUNTIF('Brotas Med OK'!$C:$C,'ESPS Med OK'!C32) + COUNTIF('Cabula Med OK'!$C:$C,'ESPS Med OK'!C32) + COUNTIF('Cajazeiras Med OK'!$C:$C,'ESPS Med OK'!C32) + COUNTIF('CH Med OK'!$C:$C,'ESPS Med OK'!C32) + COUNTIF('Itapagipe Med OK'!$C:$C,'ESPS Med OK'!C32) + COUNTIF('Itapuã Med OK'!$C:$C,'ESPS Med OK'!C32) + COUNTIF('Liberdade Med OK'!$C:$C,'ESPS Med OK'!C32) + COUNTIF('Pau da Lima Med OK'!$C:$C,'ESPS Med OK'!C32) + COUNTIF('SCV Med OK'!$C:$C,'ESPS Med OK'!C32) + COUNTIF('Subúrbio Med OK'!$C:$C,'ESPS Med OK'!C32) + COUNTIF('DVIS Med OK'!$C:$C,'ESPS Med OK'!C32) + COUNTIF('CR Med OK'!$C:$C,'ESPS Med OK'!C32) + COUNTIF('CCZ Med OK'!$C:$C,'ESPS Med OK'!C32) + COUNTIF('DRCA Med OK'!$C:$C,'ESPS Med OK'!C32) + COUNTIF('SAMU Med OK'!$C:$C,'ESPS Med OK'!C32) + COUNTIF('LACEM Med OK'!$C:$C,'ESPS Med OK'!C32)</f>
        <v>0</v>
      </c>
    </row>
    <row r="33" spans="1:15" ht="13.5" customHeight="1">
      <c r="A33" s="15" t="s">
        <v>15</v>
      </c>
      <c r="B33" s="61">
        <v>45536</v>
      </c>
      <c r="C33" s="384">
        <v>10842</v>
      </c>
      <c r="D33" s="61">
        <v>45658</v>
      </c>
      <c r="E33" s="61">
        <v>45687</v>
      </c>
      <c r="F33" s="42">
        <f t="shared" si="0"/>
        <v>30</v>
      </c>
      <c r="G33" s="224">
        <v>260</v>
      </c>
      <c r="H33" s="122">
        <v>1</v>
      </c>
      <c r="I33" s="59">
        <f t="shared" si="1"/>
        <v>260</v>
      </c>
      <c r="J33" s="52" t="s">
        <v>996</v>
      </c>
      <c r="K33" s="15"/>
      <c r="O33" s="1">
        <f>COUNTIF('Sede Med Ok'!$C:$C,'ESPS Med OK'!C33) + COUNTIF('Barra Med OK'!$C:$C,'ESPS Med OK'!C33) + COUNTIF('Boca do Rio Med OK'!$C:$C,'ESPS Med OK'!C33) + COUNTIF('Brotas Med OK'!$C:$C,'ESPS Med OK'!C33) + COUNTIF('Cabula Med OK'!$C:$C,'ESPS Med OK'!C33) + COUNTIF('Cajazeiras Med OK'!$C:$C,'ESPS Med OK'!C33) + COUNTIF('CH Med OK'!$C:$C,'ESPS Med OK'!C33) + COUNTIF('Itapagipe Med OK'!$C:$C,'ESPS Med OK'!C33) + COUNTIF('Itapuã Med OK'!$C:$C,'ESPS Med OK'!C33) + COUNTIF('Liberdade Med OK'!$C:$C,'ESPS Med OK'!C33) + COUNTIF('Pau da Lima Med OK'!$C:$C,'ESPS Med OK'!C33) + COUNTIF('SCV Med OK'!$C:$C,'ESPS Med OK'!C33) + COUNTIF('Subúrbio Med OK'!$C:$C,'ESPS Med OK'!C33) + COUNTIF('DVIS Med OK'!$C:$C,'ESPS Med OK'!C33) + COUNTIF('CR Med OK'!$C:$C,'ESPS Med OK'!C33) + COUNTIF('CCZ Med OK'!$C:$C,'ESPS Med OK'!C33) + COUNTIF('DRCA Med OK'!$C:$C,'ESPS Med OK'!C33) + COUNTIF('SAMU Med OK'!$C:$C,'ESPS Med OK'!C33) + COUNTIF('LACEM Med OK'!$C:$C,'ESPS Med OK'!C33)</f>
        <v>0</v>
      </c>
    </row>
    <row r="34" spans="1:15" ht="13.5" customHeight="1">
      <c r="A34" s="15" t="s">
        <v>11</v>
      </c>
      <c r="B34" s="61">
        <v>45536</v>
      </c>
      <c r="C34" s="382">
        <v>12752</v>
      </c>
      <c r="D34" s="61">
        <v>45658</v>
      </c>
      <c r="E34" s="61">
        <v>45687</v>
      </c>
      <c r="F34" s="42">
        <f t="shared" si="0"/>
        <v>30</v>
      </c>
      <c r="G34" s="224">
        <v>447</v>
      </c>
      <c r="H34" s="122">
        <v>1</v>
      </c>
      <c r="I34" s="59">
        <f t="shared" si="1"/>
        <v>447</v>
      </c>
      <c r="J34" s="52" t="s">
        <v>995</v>
      </c>
      <c r="K34" s="15"/>
      <c r="O34" s="1">
        <f>COUNTIF('Sede Med Ok'!$C:$C,'ESPS Med OK'!C34) + COUNTIF('Barra Med OK'!$C:$C,'ESPS Med OK'!C34) + COUNTIF('Boca do Rio Med OK'!$C:$C,'ESPS Med OK'!C34) + COUNTIF('Brotas Med OK'!$C:$C,'ESPS Med OK'!C34) + COUNTIF('Cabula Med OK'!$C:$C,'ESPS Med OK'!C34) + COUNTIF('Cajazeiras Med OK'!$C:$C,'ESPS Med OK'!C34) + COUNTIF('CH Med OK'!$C:$C,'ESPS Med OK'!C34) + COUNTIF('Itapagipe Med OK'!$C:$C,'ESPS Med OK'!C34) + COUNTIF('Itapuã Med OK'!$C:$C,'ESPS Med OK'!C34) + COUNTIF('Liberdade Med OK'!$C:$C,'ESPS Med OK'!C34) + COUNTIF('Pau da Lima Med OK'!$C:$C,'ESPS Med OK'!C34) + COUNTIF('SCV Med OK'!$C:$C,'ESPS Med OK'!C34) + COUNTIF('Subúrbio Med OK'!$C:$C,'ESPS Med OK'!C34) + COUNTIF('DVIS Med OK'!$C:$C,'ESPS Med OK'!C34) + COUNTIF('CR Med OK'!$C:$C,'ESPS Med OK'!C34) + COUNTIF('CCZ Med OK'!$C:$C,'ESPS Med OK'!C34) + COUNTIF('DRCA Med OK'!$C:$C,'ESPS Med OK'!C34) + COUNTIF('SAMU Med OK'!$C:$C,'ESPS Med OK'!C34) + COUNTIF('LACEM Med OK'!$C:$C,'ESPS Med OK'!C34)</f>
        <v>0</v>
      </c>
    </row>
    <row r="35" spans="1:15" ht="13.5" customHeight="1">
      <c r="A35" s="15" t="s">
        <v>11</v>
      </c>
      <c r="B35" s="61">
        <v>45536</v>
      </c>
      <c r="C35" s="381">
        <v>4209</v>
      </c>
      <c r="D35" s="61">
        <v>45658</v>
      </c>
      <c r="E35" s="61">
        <v>45687</v>
      </c>
      <c r="F35" s="42">
        <f t="shared" si="0"/>
        <v>30</v>
      </c>
      <c r="G35" s="224">
        <v>447</v>
      </c>
      <c r="H35" s="122">
        <v>1</v>
      </c>
      <c r="I35" s="59">
        <f t="shared" si="1"/>
        <v>447</v>
      </c>
      <c r="J35" s="52" t="s">
        <v>994</v>
      </c>
      <c r="K35" s="15"/>
      <c r="O35" s="1">
        <f>COUNTIF('Sede Med Ok'!$C:$C,'ESPS Med OK'!C35) + COUNTIF('Barra Med OK'!$C:$C,'ESPS Med OK'!C35) + COUNTIF('Boca do Rio Med OK'!$C:$C,'ESPS Med OK'!C35) + COUNTIF('Brotas Med OK'!$C:$C,'ESPS Med OK'!C35) + COUNTIF('Cabula Med OK'!$C:$C,'ESPS Med OK'!C35) + COUNTIF('Cajazeiras Med OK'!$C:$C,'ESPS Med OK'!C35) + COUNTIF('CH Med OK'!$C:$C,'ESPS Med OK'!C35) + COUNTIF('Itapagipe Med OK'!$C:$C,'ESPS Med OK'!C35) + COUNTIF('Itapuã Med OK'!$C:$C,'ESPS Med OK'!C35) + COUNTIF('Liberdade Med OK'!$C:$C,'ESPS Med OK'!C35) + COUNTIF('Pau da Lima Med OK'!$C:$C,'ESPS Med OK'!C35) + COUNTIF('SCV Med OK'!$C:$C,'ESPS Med OK'!C35) + COUNTIF('Subúrbio Med OK'!$C:$C,'ESPS Med OK'!C35) + COUNTIF('DVIS Med OK'!$C:$C,'ESPS Med OK'!C35) + COUNTIF('CR Med OK'!$C:$C,'ESPS Med OK'!C35) + COUNTIF('CCZ Med OK'!$C:$C,'ESPS Med OK'!C35) + COUNTIF('DRCA Med OK'!$C:$C,'ESPS Med OK'!C35) + COUNTIF('SAMU Med OK'!$C:$C,'ESPS Med OK'!C35) + COUNTIF('LACEM Med OK'!$C:$C,'ESPS Med OK'!C35)</f>
        <v>0</v>
      </c>
    </row>
    <row r="36" spans="1:15" ht="13.5" customHeight="1">
      <c r="A36" s="15" t="s">
        <v>11</v>
      </c>
      <c r="B36" s="61">
        <v>45536</v>
      </c>
      <c r="C36" s="381">
        <v>12846</v>
      </c>
      <c r="D36" s="61">
        <v>45658</v>
      </c>
      <c r="E36" s="61">
        <v>45687</v>
      </c>
      <c r="F36" s="42">
        <f t="shared" si="0"/>
        <v>30</v>
      </c>
      <c r="G36" s="224">
        <v>447</v>
      </c>
      <c r="H36" s="122">
        <v>1</v>
      </c>
      <c r="I36" s="59">
        <f t="shared" si="1"/>
        <v>447</v>
      </c>
      <c r="J36" s="52" t="s">
        <v>984</v>
      </c>
      <c r="K36" s="15"/>
      <c r="O36" s="1">
        <f>COUNTIF('Sede Med Ok'!$C:$C,'ESPS Med OK'!C36) + COUNTIF('Barra Med OK'!$C:$C,'ESPS Med OK'!C36) + COUNTIF('Boca do Rio Med OK'!$C:$C,'ESPS Med OK'!C36) + COUNTIF('Brotas Med OK'!$C:$C,'ESPS Med OK'!C36) + COUNTIF('Cabula Med OK'!$C:$C,'ESPS Med OK'!C36) + COUNTIF('Cajazeiras Med OK'!$C:$C,'ESPS Med OK'!C36) + COUNTIF('CH Med OK'!$C:$C,'ESPS Med OK'!C36) + COUNTIF('Itapagipe Med OK'!$C:$C,'ESPS Med OK'!C36) + COUNTIF('Itapuã Med OK'!$C:$C,'ESPS Med OK'!C36) + COUNTIF('Liberdade Med OK'!$C:$C,'ESPS Med OK'!C36) + COUNTIF('Pau da Lima Med OK'!$C:$C,'ESPS Med OK'!C36) + COUNTIF('SCV Med OK'!$C:$C,'ESPS Med OK'!C36) + COUNTIF('Subúrbio Med OK'!$C:$C,'ESPS Med OK'!C36) + COUNTIF('DVIS Med OK'!$C:$C,'ESPS Med OK'!C36) + COUNTIF('CR Med OK'!$C:$C,'ESPS Med OK'!C36) + COUNTIF('CCZ Med OK'!$C:$C,'ESPS Med OK'!C36) + COUNTIF('DRCA Med OK'!$C:$C,'ESPS Med OK'!C36) + COUNTIF('SAMU Med OK'!$C:$C,'ESPS Med OK'!C36) + COUNTIF('LACEM Med OK'!$C:$C,'ESPS Med OK'!C36)</f>
        <v>0</v>
      </c>
    </row>
    <row r="37" spans="1:15" ht="13.5" customHeight="1">
      <c r="A37" s="15" t="s">
        <v>11</v>
      </c>
      <c r="B37" s="61">
        <v>45536</v>
      </c>
      <c r="C37" s="381">
        <v>4186</v>
      </c>
      <c r="D37" s="61">
        <v>45658</v>
      </c>
      <c r="E37" s="61">
        <v>45687</v>
      </c>
      <c r="F37" s="42">
        <f t="shared" si="0"/>
        <v>30</v>
      </c>
      <c r="G37" s="224">
        <v>447</v>
      </c>
      <c r="H37" s="122">
        <v>1</v>
      </c>
      <c r="I37" s="59">
        <f t="shared" si="1"/>
        <v>447</v>
      </c>
      <c r="J37" s="52" t="s">
        <v>984</v>
      </c>
      <c r="K37" s="15"/>
      <c r="O37" s="1">
        <f>COUNTIF('Sede Med Ok'!$C:$C,'ESPS Med OK'!C37) + COUNTIF('Barra Med OK'!$C:$C,'ESPS Med OK'!C37) + COUNTIF('Boca do Rio Med OK'!$C:$C,'ESPS Med OK'!C37) + COUNTIF('Brotas Med OK'!$C:$C,'ESPS Med OK'!C37) + COUNTIF('Cabula Med OK'!$C:$C,'ESPS Med OK'!C37) + COUNTIF('Cajazeiras Med OK'!$C:$C,'ESPS Med OK'!C37) + COUNTIF('CH Med OK'!$C:$C,'ESPS Med OK'!C37) + COUNTIF('Itapagipe Med OK'!$C:$C,'ESPS Med OK'!C37) + COUNTIF('Itapuã Med OK'!$C:$C,'ESPS Med OK'!C37) + COUNTIF('Liberdade Med OK'!$C:$C,'ESPS Med OK'!C37) + COUNTIF('Pau da Lima Med OK'!$C:$C,'ESPS Med OK'!C37) + COUNTIF('SCV Med OK'!$C:$C,'ESPS Med OK'!C37) + COUNTIF('Subúrbio Med OK'!$C:$C,'ESPS Med OK'!C37) + COUNTIF('DVIS Med OK'!$C:$C,'ESPS Med OK'!C37) + COUNTIF('CR Med OK'!$C:$C,'ESPS Med OK'!C37) + COUNTIF('CCZ Med OK'!$C:$C,'ESPS Med OK'!C37) + COUNTIF('DRCA Med OK'!$C:$C,'ESPS Med OK'!C37) + COUNTIF('SAMU Med OK'!$C:$C,'ESPS Med OK'!C37) + COUNTIF('LACEM Med OK'!$C:$C,'ESPS Med OK'!C37)</f>
        <v>0</v>
      </c>
    </row>
    <row r="38" spans="1:15" ht="13.5" customHeight="1">
      <c r="A38" s="15" t="s">
        <v>11</v>
      </c>
      <c r="B38" s="61">
        <v>45536</v>
      </c>
      <c r="C38" s="381" t="s">
        <v>993</v>
      </c>
      <c r="D38" s="61">
        <v>45658</v>
      </c>
      <c r="E38" s="61">
        <v>45687</v>
      </c>
      <c r="F38" s="42">
        <f t="shared" si="0"/>
        <v>30</v>
      </c>
      <c r="G38" s="224">
        <v>447</v>
      </c>
      <c r="H38" s="122">
        <v>1</v>
      </c>
      <c r="I38" s="59">
        <f t="shared" si="1"/>
        <v>447</v>
      </c>
      <c r="J38" s="52" t="s">
        <v>984</v>
      </c>
      <c r="K38" s="15"/>
      <c r="O38" s="1">
        <f>COUNTIF('Sede Med Ok'!$C:$C,'ESPS Med OK'!C38) + COUNTIF('Barra Med OK'!$C:$C,'ESPS Med OK'!C38) + COUNTIF('Boca do Rio Med OK'!$C:$C,'ESPS Med OK'!C38) + COUNTIF('Brotas Med OK'!$C:$C,'ESPS Med OK'!C38) + COUNTIF('Cabula Med OK'!$C:$C,'ESPS Med OK'!C38) + COUNTIF('Cajazeiras Med OK'!$C:$C,'ESPS Med OK'!C38) + COUNTIF('CH Med OK'!$C:$C,'ESPS Med OK'!C38) + COUNTIF('Itapagipe Med OK'!$C:$C,'ESPS Med OK'!C38) + COUNTIF('Itapuã Med OK'!$C:$C,'ESPS Med OK'!C38) + COUNTIF('Liberdade Med OK'!$C:$C,'ESPS Med OK'!C38) + COUNTIF('Pau da Lima Med OK'!$C:$C,'ESPS Med OK'!C38) + COUNTIF('SCV Med OK'!$C:$C,'ESPS Med OK'!C38) + COUNTIF('Subúrbio Med OK'!$C:$C,'ESPS Med OK'!C38) + COUNTIF('DVIS Med OK'!$C:$C,'ESPS Med OK'!C38) + COUNTIF('CR Med OK'!$C:$C,'ESPS Med OK'!C38) + COUNTIF('CCZ Med OK'!$C:$C,'ESPS Med OK'!C38) + COUNTIF('DRCA Med OK'!$C:$C,'ESPS Med OK'!C38) + COUNTIF('SAMU Med OK'!$C:$C,'ESPS Med OK'!C38) + COUNTIF('LACEM Med OK'!$C:$C,'ESPS Med OK'!C38)</f>
        <v>0</v>
      </c>
    </row>
    <row r="39" spans="1:15" ht="13.5" customHeight="1">
      <c r="A39" s="15" t="s">
        <v>11</v>
      </c>
      <c r="B39" s="61">
        <v>45536</v>
      </c>
      <c r="C39" s="381" t="s">
        <v>992</v>
      </c>
      <c r="D39" s="61">
        <v>45658</v>
      </c>
      <c r="E39" s="61">
        <v>45687</v>
      </c>
      <c r="F39" s="42">
        <f t="shared" si="0"/>
        <v>30</v>
      </c>
      <c r="G39" s="224">
        <v>447</v>
      </c>
      <c r="H39" s="122">
        <v>1</v>
      </c>
      <c r="I39" s="59">
        <f t="shared" si="1"/>
        <v>447</v>
      </c>
      <c r="J39" s="52" t="s">
        <v>984</v>
      </c>
      <c r="K39" s="15"/>
      <c r="O39" s="1">
        <f>COUNTIF('Sede Med Ok'!$C:$C,'ESPS Med OK'!C39) + COUNTIF('Barra Med OK'!$C:$C,'ESPS Med OK'!C39) + COUNTIF('Boca do Rio Med OK'!$C:$C,'ESPS Med OK'!C39) + COUNTIF('Brotas Med OK'!$C:$C,'ESPS Med OK'!C39) + COUNTIF('Cabula Med OK'!$C:$C,'ESPS Med OK'!C39) + COUNTIF('Cajazeiras Med OK'!$C:$C,'ESPS Med OK'!C39) + COUNTIF('CH Med OK'!$C:$C,'ESPS Med OK'!C39) + COUNTIF('Itapagipe Med OK'!$C:$C,'ESPS Med OK'!C39) + COUNTIF('Itapuã Med OK'!$C:$C,'ESPS Med OK'!C39) + COUNTIF('Liberdade Med OK'!$C:$C,'ESPS Med OK'!C39) + COUNTIF('Pau da Lima Med OK'!$C:$C,'ESPS Med OK'!C39) + COUNTIF('SCV Med OK'!$C:$C,'ESPS Med OK'!C39) + COUNTIF('Subúrbio Med OK'!$C:$C,'ESPS Med OK'!C39) + COUNTIF('DVIS Med OK'!$C:$C,'ESPS Med OK'!C39) + COUNTIF('CR Med OK'!$C:$C,'ESPS Med OK'!C39) + COUNTIF('CCZ Med OK'!$C:$C,'ESPS Med OK'!C39) + COUNTIF('DRCA Med OK'!$C:$C,'ESPS Med OK'!C39) + COUNTIF('SAMU Med OK'!$C:$C,'ESPS Med OK'!C39) + COUNTIF('LACEM Med OK'!$C:$C,'ESPS Med OK'!C39)</f>
        <v>0</v>
      </c>
    </row>
    <row r="40" spans="1:15" ht="13.5" customHeight="1">
      <c r="A40" s="15" t="s">
        <v>11</v>
      </c>
      <c r="B40" s="61">
        <v>45536</v>
      </c>
      <c r="C40" s="382">
        <v>12842</v>
      </c>
      <c r="D40" s="61">
        <v>45658</v>
      </c>
      <c r="E40" s="61">
        <v>45687</v>
      </c>
      <c r="F40" s="42">
        <f t="shared" si="0"/>
        <v>30</v>
      </c>
      <c r="G40" s="224">
        <v>447</v>
      </c>
      <c r="H40" s="122">
        <v>1</v>
      </c>
      <c r="I40" s="59">
        <f t="shared" si="1"/>
        <v>447</v>
      </c>
      <c r="J40" s="52" t="s">
        <v>991</v>
      </c>
      <c r="K40" s="15"/>
      <c r="O40" s="1">
        <f>COUNTIF('Sede Med Ok'!$C:$C,'ESPS Med OK'!C40) + COUNTIF('Barra Med OK'!$C:$C,'ESPS Med OK'!C40) + COUNTIF('Boca do Rio Med OK'!$C:$C,'ESPS Med OK'!C40) + COUNTIF('Brotas Med OK'!$C:$C,'ESPS Med OK'!C40) + COUNTIF('Cabula Med OK'!$C:$C,'ESPS Med OK'!C40) + COUNTIF('Cajazeiras Med OK'!$C:$C,'ESPS Med OK'!C40) + COUNTIF('CH Med OK'!$C:$C,'ESPS Med OK'!C40) + COUNTIF('Itapagipe Med OK'!$C:$C,'ESPS Med OK'!C40) + COUNTIF('Itapuã Med OK'!$C:$C,'ESPS Med OK'!C40) + COUNTIF('Liberdade Med OK'!$C:$C,'ESPS Med OK'!C40) + COUNTIF('Pau da Lima Med OK'!$C:$C,'ESPS Med OK'!C40) + COUNTIF('SCV Med OK'!$C:$C,'ESPS Med OK'!C40) + COUNTIF('Subúrbio Med OK'!$C:$C,'ESPS Med OK'!C40) + COUNTIF('DVIS Med OK'!$C:$C,'ESPS Med OK'!C40) + COUNTIF('CR Med OK'!$C:$C,'ESPS Med OK'!C40) + COUNTIF('CCZ Med OK'!$C:$C,'ESPS Med OK'!C40) + COUNTIF('DRCA Med OK'!$C:$C,'ESPS Med OK'!C40) + COUNTIF('SAMU Med OK'!$C:$C,'ESPS Med OK'!C40) + COUNTIF('LACEM Med OK'!$C:$C,'ESPS Med OK'!C40)</f>
        <v>0</v>
      </c>
    </row>
    <row r="41" spans="1:15" ht="13.5" customHeight="1">
      <c r="A41" s="15" t="s">
        <v>9</v>
      </c>
      <c r="B41" s="61">
        <v>45536</v>
      </c>
      <c r="C41" s="382">
        <v>10352</v>
      </c>
      <c r="D41" s="61">
        <v>45658</v>
      </c>
      <c r="E41" s="61">
        <v>45687</v>
      </c>
      <c r="F41" s="42">
        <f t="shared" si="0"/>
        <v>30</v>
      </c>
      <c r="G41" s="224">
        <v>597</v>
      </c>
      <c r="H41" s="122">
        <v>1</v>
      </c>
      <c r="I41" s="59">
        <f t="shared" si="1"/>
        <v>597</v>
      </c>
      <c r="J41" s="52" t="s">
        <v>990</v>
      </c>
      <c r="K41" s="15"/>
      <c r="O41" s="1">
        <f>COUNTIF('Sede Med Ok'!$C:$C,'ESPS Med OK'!C41) + COUNTIF('Barra Med OK'!$C:$C,'ESPS Med OK'!C41) + COUNTIF('Boca do Rio Med OK'!$C:$C,'ESPS Med OK'!C41) + COUNTIF('Brotas Med OK'!$C:$C,'ESPS Med OK'!C41) + COUNTIF('Cabula Med OK'!$C:$C,'ESPS Med OK'!C41) + COUNTIF('Cajazeiras Med OK'!$C:$C,'ESPS Med OK'!C41) + COUNTIF('CH Med OK'!$C:$C,'ESPS Med OK'!C41) + COUNTIF('Itapagipe Med OK'!$C:$C,'ESPS Med OK'!C41) + COUNTIF('Itapuã Med OK'!$C:$C,'ESPS Med OK'!C41) + COUNTIF('Liberdade Med OK'!$C:$C,'ESPS Med OK'!C41) + COUNTIF('Pau da Lima Med OK'!$C:$C,'ESPS Med OK'!C41) + COUNTIF('SCV Med OK'!$C:$C,'ESPS Med OK'!C41) + COUNTIF('Subúrbio Med OK'!$C:$C,'ESPS Med OK'!C41) + COUNTIF('DVIS Med OK'!$C:$C,'ESPS Med OK'!C41) + COUNTIF('CR Med OK'!$C:$C,'ESPS Med OK'!C41) + COUNTIF('CCZ Med OK'!$C:$C,'ESPS Med OK'!C41) + COUNTIF('DRCA Med OK'!$C:$C,'ESPS Med OK'!C41) + COUNTIF('SAMU Med OK'!$C:$C,'ESPS Med OK'!C41) + COUNTIF('LACEM Med OK'!$C:$C,'ESPS Med OK'!C41)</f>
        <v>0</v>
      </c>
    </row>
    <row r="42" spans="1:15" ht="13.5" customHeight="1">
      <c r="A42" s="15" t="s">
        <v>9</v>
      </c>
      <c r="B42" s="61">
        <v>45536</v>
      </c>
      <c r="C42" s="381">
        <v>10405</v>
      </c>
      <c r="D42" s="61">
        <v>45658</v>
      </c>
      <c r="E42" s="61">
        <v>45687</v>
      </c>
      <c r="F42" s="42">
        <f t="shared" si="0"/>
        <v>30</v>
      </c>
      <c r="G42" s="224">
        <v>597</v>
      </c>
      <c r="H42" s="122">
        <v>1</v>
      </c>
      <c r="I42" s="59">
        <f t="shared" si="1"/>
        <v>597</v>
      </c>
      <c r="J42" s="52" t="s">
        <v>989</v>
      </c>
      <c r="K42" s="15"/>
      <c r="O42" s="1">
        <f>COUNTIF('Sede Med Ok'!$C:$C,'ESPS Med OK'!C42) + COUNTIF('Barra Med OK'!$C:$C,'ESPS Med OK'!C42) + COUNTIF('Boca do Rio Med OK'!$C:$C,'ESPS Med OK'!C42) + COUNTIF('Brotas Med OK'!$C:$C,'ESPS Med OK'!C42) + COUNTIF('Cabula Med OK'!$C:$C,'ESPS Med OK'!C42) + COUNTIF('Cajazeiras Med OK'!$C:$C,'ESPS Med OK'!C42) + COUNTIF('CH Med OK'!$C:$C,'ESPS Med OK'!C42) + COUNTIF('Itapagipe Med OK'!$C:$C,'ESPS Med OK'!C42) + COUNTIF('Itapuã Med OK'!$C:$C,'ESPS Med OK'!C42) + COUNTIF('Liberdade Med OK'!$C:$C,'ESPS Med OK'!C42) + COUNTIF('Pau da Lima Med OK'!$C:$C,'ESPS Med OK'!C42) + COUNTIF('SCV Med OK'!$C:$C,'ESPS Med OK'!C42) + COUNTIF('Subúrbio Med OK'!$C:$C,'ESPS Med OK'!C42) + COUNTIF('DVIS Med OK'!$C:$C,'ESPS Med OK'!C42) + COUNTIF('CR Med OK'!$C:$C,'ESPS Med OK'!C42) + COUNTIF('CCZ Med OK'!$C:$C,'ESPS Med OK'!C42) + COUNTIF('DRCA Med OK'!$C:$C,'ESPS Med OK'!C42) + COUNTIF('SAMU Med OK'!$C:$C,'ESPS Med OK'!C42) + COUNTIF('LACEM Med OK'!$C:$C,'ESPS Med OK'!C42)</f>
        <v>0</v>
      </c>
    </row>
    <row r="43" spans="1:15" ht="13.5" customHeight="1">
      <c r="A43" s="15" t="s">
        <v>9</v>
      </c>
      <c r="B43" s="61">
        <v>45536</v>
      </c>
      <c r="C43" s="381">
        <v>10386</v>
      </c>
      <c r="D43" s="61">
        <v>45658</v>
      </c>
      <c r="E43" s="61">
        <v>45687</v>
      </c>
      <c r="F43" s="42">
        <f t="shared" si="0"/>
        <v>30</v>
      </c>
      <c r="G43" s="224">
        <v>597</v>
      </c>
      <c r="H43" s="122">
        <v>1</v>
      </c>
      <c r="I43" s="59">
        <f t="shared" si="1"/>
        <v>597</v>
      </c>
      <c r="J43" s="52" t="s">
        <v>988</v>
      </c>
      <c r="K43" s="15"/>
      <c r="O43" s="1">
        <f>COUNTIF('Sede Med Ok'!$C:$C,'ESPS Med OK'!C43) + COUNTIF('Barra Med OK'!$C:$C,'ESPS Med OK'!C43) + COUNTIF('Boca do Rio Med OK'!$C:$C,'ESPS Med OK'!C43) + COUNTIF('Brotas Med OK'!$C:$C,'ESPS Med OK'!C43) + COUNTIF('Cabula Med OK'!$C:$C,'ESPS Med OK'!C43) + COUNTIF('Cajazeiras Med OK'!$C:$C,'ESPS Med OK'!C43) + COUNTIF('CH Med OK'!$C:$C,'ESPS Med OK'!C43) + COUNTIF('Itapagipe Med OK'!$C:$C,'ESPS Med OK'!C43) + COUNTIF('Itapuã Med OK'!$C:$C,'ESPS Med OK'!C43) + COUNTIF('Liberdade Med OK'!$C:$C,'ESPS Med OK'!C43) + COUNTIF('Pau da Lima Med OK'!$C:$C,'ESPS Med OK'!C43) + COUNTIF('SCV Med OK'!$C:$C,'ESPS Med OK'!C43) + COUNTIF('Subúrbio Med OK'!$C:$C,'ESPS Med OK'!C43) + COUNTIF('DVIS Med OK'!$C:$C,'ESPS Med OK'!C43) + COUNTIF('CR Med OK'!$C:$C,'ESPS Med OK'!C43) + COUNTIF('CCZ Med OK'!$C:$C,'ESPS Med OK'!C43) + COUNTIF('DRCA Med OK'!$C:$C,'ESPS Med OK'!C43) + COUNTIF('SAMU Med OK'!$C:$C,'ESPS Med OK'!C43) + COUNTIF('LACEM Med OK'!$C:$C,'ESPS Med OK'!C43)</f>
        <v>0</v>
      </c>
    </row>
    <row r="44" spans="1:15" ht="13.5" customHeight="1">
      <c r="A44" s="15" t="s">
        <v>9</v>
      </c>
      <c r="B44" s="61">
        <v>45536</v>
      </c>
      <c r="C44" s="381">
        <v>10333</v>
      </c>
      <c r="D44" s="61">
        <v>45658</v>
      </c>
      <c r="E44" s="61">
        <v>45687</v>
      </c>
      <c r="F44" s="42">
        <f t="shared" si="0"/>
        <v>30</v>
      </c>
      <c r="G44" s="224">
        <v>597</v>
      </c>
      <c r="H44" s="122">
        <v>1</v>
      </c>
      <c r="I44" s="59">
        <f t="shared" si="1"/>
        <v>597</v>
      </c>
      <c r="J44" s="52" t="s">
        <v>987</v>
      </c>
      <c r="K44" s="15"/>
      <c r="O44" s="1">
        <f>COUNTIF('Sede Med Ok'!$C:$C,'ESPS Med OK'!C44) + COUNTIF('Barra Med OK'!$C:$C,'ESPS Med OK'!C44) + COUNTIF('Boca do Rio Med OK'!$C:$C,'ESPS Med OK'!C44) + COUNTIF('Brotas Med OK'!$C:$C,'ESPS Med OK'!C44) + COUNTIF('Cabula Med OK'!$C:$C,'ESPS Med OK'!C44) + COUNTIF('Cajazeiras Med OK'!$C:$C,'ESPS Med OK'!C44) + COUNTIF('CH Med OK'!$C:$C,'ESPS Med OK'!C44) + COUNTIF('Itapagipe Med OK'!$C:$C,'ESPS Med OK'!C44) + COUNTIF('Itapuã Med OK'!$C:$C,'ESPS Med OK'!C44) + COUNTIF('Liberdade Med OK'!$C:$C,'ESPS Med OK'!C44) + COUNTIF('Pau da Lima Med OK'!$C:$C,'ESPS Med OK'!C44) + COUNTIF('SCV Med OK'!$C:$C,'ESPS Med OK'!C44) + COUNTIF('Subúrbio Med OK'!$C:$C,'ESPS Med OK'!C44) + COUNTIF('DVIS Med OK'!$C:$C,'ESPS Med OK'!C44) + COUNTIF('CR Med OK'!$C:$C,'ESPS Med OK'!C44) + COUNTIF('CCZ Med OK'!$C:$C,'ESPS Med OK'!C44) + COUNTIF('DRCA Med OK'!$C:$C,'ESPS Med OK'!C44) + COUNTIF('SAMU Med OK'!$C:$C,'ESPS Med OK'!C44) + COUNTIF('LACEM Med OK'!$C:$C,'ESPS Med OK'!C44)</f>
        <v>0</v>
      </c>
    </row>
    <row r="45" spans="1:15" ht="13.5" customHeight="1">
      <c r="A45" s="15" t="s">
        <v>9</v>
      </c>
      <c r="B45" s="61">
        <v>45536</v>
      </c>
      <c r="C45" s="381">
        <v>10328</v>
      </c>
      <c r="D45" s="61">
        <v>45658</v>
      </c>
      <c r="E45" s="61">
        <v>45687</v>
      </c>
      <c r="F45" s="42">
        <f t="shared" si="0"/>
        <v>30</v>
      </c>
      <c r="G45" s="224">
        <v>597</v>
      </c>
      <c r="H45" s="122">
        <v>1</v>
      </c>
      <c r="I45" s="59">
        <f t="shared" si="1"/>
        <v>597</v>
      </c>
      <c r="J45" s="52" t="s">
        <v>986</v>
      </c>
      <c r="K45" s="15"/>
      <c r="O45" s="1">
        <f>COUNTIF('Sede Med Ok'!$C:$C,'ESPS Med OK'!C45) + COUNTIF('Barra Med OK'!$C:$C,'ESPS Med OK'!C45) + COUNTIF('Boca do Rio Med OK'!$C:$C,'ESPS Med OK'!C45) + COUNTIF('Brotas Med OK'!$C:$C,'ESPS Med OK'!C45) + COUNTIF('Cabula Med OK'!$C:$C,'ESPS Med OK'!C45) + COUNTIF('Cajazeiras Med OK'!$C:$C,'ESPS Med OK'!C45) + COUNTIF('CH Med OK'!$C:$C,'ESPS Med OK'!C45) + COUNTIF('Itapagipe Med OK'!$C:$C,'ESPS Med OK'!C45) + COUNTIF('Itapuã Med OK'!$C:$C,'ESPS Med OK'!C45) + COUNTIF('Liberdade Med OK'!$C:$C,'ESPS Med OK'!C45) + COUNTIF('Pau da Lima Med OK'!$C:$C,'ESPS Med OK'!C45) + COUNTIF('SCV Med OK'!$C:$C,'ESPS Med OK'!C45) + COUNTIF('Subúrbio Med OK'!$C:$C,'ESPS Med OK'!C45) + COUNTIF('DVIS Med OK'!$C:$C,'ESPS Med OK'!C45) + COUNTIF('CR Med OK'!$C:$C,'ESPS Med OK'!C45) + COUNTIF('CCZ Med OK'!$C:$C,'ESPS Med OK'!C45) + COUNTIF('DRCA Med OK'!$C:$C,'ESPS Med OK'!C45) + COUNTIF('SAMU Med OK'!$C:$C,'ESPS Med OK'!C45) + COUNTIF('LACEM Med OK'!$C:$C,'ESPS Med OK'!C45)</f>
        <v>0</v>
      </c>
    </row>
    <row r="46" spans="1:15" ht="13.5" customHeight="1">
      <c r="A46" s="15" t="s">
        <v>9</v>
      </c>
      <c r="B46" s="61">
        <v>45536</v>
      </c>
      <c r="C46" s="381">
        <v>10324</v>
      </c>
      <c r="D46" s="61">
        <v>45658</v>
      </c>
      <c r="E46" s="61">
        <v>45687</v>
      </c>
      <c r="F46" s="42">
        <f t="shared" si="0"/>
        <v>30</v>
      </c>
      <c r="G46" s="224">
        <v>597</v>
      </c>
      <c r="H46" s="122">
        <v>1</v>
      </c>
      <c r="I46" s="59">
        <f t="shared" si="1"/>
        <v>597</v>
      </c>
      <c r="J46" s="52" t="s">
        <v>985</v>
      </c>
      <c r="K46" s="15"/>
      <c r="O46" s="1">
        <f>COUNTIF('Sede Med Ok'!$C:$C,'ESPS Med OK'!C46) + COUNTIF('Barra Med OK'!$C:$C,'ESPS Med OK'!C46) + COUNTIF('Boca do Rio Med OK'!$C:$C,'ESPS Med OK'!C46) + COUNTIF('Brotas Med OK'!$C:$C,'ESPS Med OK'!C46) + COUNTIF('Cabula Med OK'!$C:$C,'ESPS Med OK'!C46) + COUNTIF('Cajazeiras Med OK'!$C:$C,'ESPS Med OK'!C46) + COUNTIF('CH Med OK'!$C:$C,'ESPS Med OK'!C46) + COUNTIF('Itapagipe Med OK'!$C:$C,'ESPS Med OK'!C46) + COUNTIF('Itapuã Med OK'!$C:$C,'ESPS Med OK'!C46) + COUNTIF('Liberdade Med OK'!$C:$C,'ESPS Med OK'!C46) + COUNTIF('Pau da Lima Med OK'!$C:$C,'ESPS Med OK'!C46) + COUNTIF('SCV Med OK'!$C:$C,'ESPS Med OK'!C46) + COUNTIF('Subúrbio Med OK'!$C:$C,'ESPS Med OK'!C46) + COUNTIF('DVIS Med OK'!$C:$C,'ESPS Med OK'!C46) + COUNTIF('CR Med OK'!$C:$C,'ESPS Med OK'!C46) + COUNTIF('CCZ Med OK'!$C:$C,'ESPS Med OK'!C46) + COUNTIF('DRCA Med OK'!$C:$C,'ESPS Med OK'!C46) + COUNTIF('SAMU Med OK'!$C:$C,'ESPS Med OK'!C46) + COUNTIF('LACEM Med OK'!$C:$C,'ESPS Med OK'!C46)</f>
        <v>0</v>
      </c>
    </row>
    <row r="47" spans="1:15" ht="13.5" customHeight="1">
      <c r="A47" s="15" t="s">
        <v>9</v>
      </c>
      <c r="B47" s="61">
        <v>45536</v>
      </c>
      <c r="C47" s="382">
        <v>10335</v>
      </c>
      <c r="D47" s="61">
        <v>45658</v>
      </c>
      <c r="E47" s="61">
        <v>45687</v>
      </c>
      <c r="F47" s="42">
        <f t="shared" si="0"/>
        <v>30</v>
      </c>
      <c r="G47" s="224">
        <v>597</v>
      </c>
      <c r="H47" s="122">
        <v>1</v>
      </c>
      <c r="I47" s="59">
        <f t="shared" si="1"/>
        <v>597</v>
      </c>
      <c r="J47" s="52" t="s">
        <v>984</v>
      </c>
      <c r="K47" s="15"/>
      <c r="O47" s="1">
        <f>COUNTIF('Sede Med Ok'!$C:$C,'ESPS Med OK'!C47) + COUNTIF('Barra Med OK'!$C:$C,'ESPS Med OK'!C47) + COUNTIF('Boca do Rio Med OK'!$C:$C,'ESPS Med OK'!C47) + COUNTIF('Brotas Med OK'!$C:$C,'ESPS Med OK'!C47) + COUNTIF('Cabula Med OK'!$C:$C,'ESPS Med OK'!C47) + COUNTIF('Cajazeiras Med OK'!$C:$C,'ESPS Med OK'!C47) + COUNTIF('CH Med OK'!$C:$C,'ESPS Med OK'!C47) + COUNTIF('Itapagipe Med OK'!$C:$C,'ESPS Med OK'!C47) + COUNTIF('Itapuã Med OK'!$C:$C,'ESPS Med OK'!C47) + COUNTIF('Liberdade Med OK'!$C:$C,'ESPS Med OK'!C47) + COUNTIF('Pau da Lima Med OK'!$C:$C,'ESPS Med OK'!C47) + COUNTIF('SCV Med OK'!$C:$C,'ESPS Med OK'!C47) + COUNTIF('Subúrbio Med OK'!$C:$C,'ESPS Med OK'!C47) + COUNTIF('DVIS Med OK'!$C:$C,'ESPS Med OK'!C47) + COUNTIF('CR Med OK'!$C:$C,'ESPS Med OK'!C47) + COUNTIF('CCZ Med OK'!$C:$C,'ESPS Med OK'!C47) + COUNTIF('DRCA Med OK'!$C:$C,'ESPS Med OK'!C47) + COUNTIF('SAMU Med OK'!$C:$C,'ESPS Med OK'!C47) + COUNTIF('LACEM Med OK'!$C:$C,'ESPS Med OK'!C47)</f>
        <v>0</v>
      </c>
    </row>
    <row r="48" spans="1:15" ht="13.5" customHeight="1">
      <c r="A48" s="15" t="s">
        <v>9</v>
      </c>
      <c r="B48" s="61">
        <v>45536</v>
      </c>
      <c r="C48" s="382">
        <v>10326</v>
      </c>
      <c r="D48" s="61">
        <v>45658</v>
      </c>
      <c r="E48" s="61">
        <v>45687</v>
      </c>
      <c r="F48" s="42">
        <f t="shared" si="0"/>
        <v>30</v>
      </c>
      <c r="G48" s="224">
        <v>597</v>
      </c>
      <c r="H48" s="122">
        <v>1</v>
      </c>
      <c r="I48" s="59">
        <f t="shared" si="1"/>
        <v>597</v>
      </c>
      <c r="J48" s="52" t="s">
        <v>984</v>
      </c>
      <c r="K48" s="15"/>
      <c r="O48" s="1">
        <f>COUNTIF('Sede Med Ok'!$C:$C,'ESPS Med OK'!C48) + COUNTIF('Barra Med OK'!$C:$C,'ESPS Med OK'!C48) + COUNTIF('Boca do Rio Med OK'!$C:$C,'ESPS Med OK'!C48) + COUNTIF('Brotas Med OK'!$C:$C,'ESPS Med OK'!C48) + COUNTIF('Cabula Med OK'!$C:$C,'ESPS Med OK'!C48) + COUNTIF('Cajazeiras Med OK'!$C:$C,'ESPS Med OK'!C48) + COUNTIF('CH Med OK'!$C:$C,'ESPS Med OK'!C48) + COUNTIF('Itapagipe Med OK'!$C:$C,'ESPS Med OK'!C48) + COUNTIF('Itapuã Med OK'!$C:$C,'ESPS Med OK'!C48) + COUNTIF('Liberdade Med OK'!$C:$C,'ESPS Med OK'!C48) + COUNTIF('Pau da Lima Med OK'!$C:$C,'ESPS Med OK'!C48) + COUNTIF('SCV Med OK'!$C:$C,'ESPS Med OK'!C48) + COUNTIF('Subúrbio Med OK'!$C:$C,'ESPS Med OK'!C48) + COUNTIF('DVIS Med OK'!$C:$C,'ESPS Med OK'!C48) + COUNTIF('CR Med OK'!$C:$C,'ESPS Med OK'!C48) + COUNTIF('CCZ Med OK'!$C:$C,'ESPS Med OK'!C48) + COUNTIF('DRCA Med OK'!$C:$C,'ESPS Med OK'!C48) + COUNTIF('SAMU Med OK'!$C:$C,'ESPS Med OK'!C48) + COUNTIF('LACEM Med OK'!$C:$C,'ESPS Med OK'!C48)</f>
        <v>0</v>
      </c>
    </row>
    <row r="49" spans="1:15" ht="13.5" customHeight="1">
      <c r="A49" s="15"/>
      <c r="B49" s="14"/>
      <c r="C49" s="14"/>
      <c r="D49" s="66"/>
      <c r="E49" s="66"/>
      <c r="F49" s="42"/>
      <c r="G49" s="68"/>
      <c r="H49" s="224"/>
      <c r="I49" s="68"/>
      <c r="J49" s="52"/>
      <c r="K49" s="15"/>
      <c r="O49" s="1">
        <f>COUNTIF('Sede Med Ok'!$C:$C,'ESPS Med OK'!C49) + COUNTIF('Barra Med OK'!$C:$C,'ESPS Med OK'!C49) + COUNTIF('Boca do Rio Med OK'!$C:$C,'ESPS Med OK'!C49) + COUNTIF('Brotas Med OK'!$C:$C,'ESPS Med OK'!C49) + COUNTIF('Cabula Med OK'!$C:$C,'ESPS Med OK'!C49) + COUNTIF('Cajazeiras Med OK'!$C:$C,'ESPS Med OK'!C49) + COUNTIF('CH Med OK'!$C:$C,'ESPS Med OK'!C49) + COUNTIF('Itapagipe Med OK'!$C:$C,'ESPS Med OK'!C49) + COUNTIF('Itapuã Med OK'!$C:$C,'ESPS Med OK'!C49) + COUNTIF('Liberdade Med OK'!$C:$C,'ESPS Med OK'!C49) + COUNTIF('Pau da Lima Med OK'!$C:$C,'ESPS Med OK'!C49) + COUNTIF('SCV Med OK'!$C:$C,'ESPS Med OK'!C49) + COUNTIF('Subúrbio Med OK'!$C:$C,'ESPS Med OK'!C49) + COUNTIF('DVIS Med OK'!$C:$C,'ESPS Med OK'!C49) + COUNTIF('CR Med OK'!$C:$C,'ESPS Med OK'!C49) + COUNTIF('CCZ Med OK'!$C:$C,'ESPS Med OK'!C49) + COUNTIF('DRCA Med OK'!$C:$C,'ESPS Med OK'!C49) + COUNTIF('SAMU Med OK'!$C:$C,'ESPS Med OK'!C49) + COUNTIF('LACEM Med OK'!$C:$C,'ESPS Med OK'!C49)</f>
        <v>0</v>
      </c>
    </row>
    <row r="50" spans="1:15" ht="13.5" customHeight="1">
      <c r="A50" s="38" t="s">
        <v>983</v>
      </c>
      <c r="B50" s="10"/>
      <c r="C50" s="10"/>
      <c r="D50" s="36"/>
      <c r="E50" s="36"/>
      <c r="F50" s="37"/>
      <c r="G50" s="36"/>
      <c r="H50" s="11">
        <f>SUM(H15:H49)</f>
        <v>34</v>
      </c>
      <c r="I50" s="148">
        <f>SUM(I15:I49)</f>
        <v>12457</v>
      </c>
      <c r="J50" s="52"/>
      <c r="K50" s="15"/>
      <c r="O50" s="1">
        <f>COUNTIF('Sede Med Ok'!$C:$C,'ESPS Med OK'!C50) + COUNTIF('Barra Med OK'!$C:$C,'ESPS Med OK'!C50) + COUNTIF('Boca do Rio Med OK'!$C:$C,'ESPS Med OK'!C50) + COUNTIF('Brotas Med OK'!$C:$C,'ESPS Med OK'!C50) + COUNTIF('Cabula Med OK'!$C:$C,'ESPS Med OK'!C50) + COUNTIF('Cajazeiras Med OK'!$C:$C,'ESPS Med OK'!C50) + COUNTIF('CH Med OK'!$C:$C,'ESPS Med OK'!C50) + COUNTIF('Itapagipe Med OK'!$C:$C,'ESPS Med OK'!C50) + COUNTIF('Itapuã Med OK'!$C:$C,'ESPS Med OK'!C50) + COUNTIF('Liberdade Med OK'!$C:$C,'ESPS Med OK'!C50) + COUNTIF('Pau da Lima Med OK'!$C:$C,'ESPS Med OK'!C50) + COUNTIF('SCV Med OK'!$C:$C,'ESPS Med OK'!C50) + COUNTIF('Subúrbio Med OK'!$C:$C,'ESPS Med OK'!C50) + COUNTIF('DVIS Med OK'!$C:$C,'ESPS Med OK'!C50) + COUNTIF('CR Med OK'!$C:$C,'ESPS Med OK'!C50) + COUNTIF('CCZ Med OK'!$C:$C,'ESPS Med OK'!C50) + COUNTIF('DRCA Med OK'!$C:$C,'ESPS Med OK'!C50) + COUNTIF('SAMU Med OK'!$C:$C,'ESPS Med OK'!C50) + COUNTIF('LACEM Med OK'!$C:$C,'ESPS Med OK'!C50)</f>
        <v>0</v>
      </c>
    </row>
    <row r="51" spans="1:15" ht="13.5" customHeight="1">
      <c r="D51" s="20"/>
      <c r="E51" s="20"/>
      <c r="F51" s="19"/>
      <c r="G51" s="7"/>
      <c r="H51" s="340"/>
      <c r="I51" s="7"/>
      <c r="J51" s="339"/>
      <c r="O51" s="1">
        <f>COUNTIF('Sede Med Ok'!$C:$C,'ESPS Med OK'!C51) + COUNTIF('Barra Med OK'!$C:$C,'ESPS Med OK'!C51) + COUNTIF('Boca do Rio Med OK'!$C:$C,'ESPS Med OK'!C51) + COUNTIF('Brotas Med OK'!$C:$C,'ESPS Med OK'!C51) + COUNTIF('Cabula Med OK'!$C:$C,'ESPS Med OK'!C51) + COUNTIF('Cajazeiras Med OK'!$C:$C,'ESPS Med OK'!C51) + COUNTIF('CH Med OK'!$C:$C,'ESPS Med OK'!C51) + COUNTIF('Itapagipe Med OK'!$C:$C,'ESPS Med OK'!C51) + COUNTIF('Itapuã Med OK'!$C:$C,'ESPS Med OK'!C51) + COUNTIF('Liberdade Med OK'!$C:$C,'ESPS Med OK'!C51) + COUNTIF('Pau da Lima Med OK'!$C:$C,'ESPS Med OK'!C51) + COUNTIF('SCV Med OK'!$C:$C,'ESPS Med OK'!C51) + COUNTIF('Subúrbio Med OK'!$C:$C,'ESPS Med OK'!C51) + COUNTIF('DVIS Med OK'!$C:$C,'ESPS Med OK'!C51) + COUNTIF('CR Med OK'!$C:$C,'ESPS Med OK'!C51) + COUNTIF('CCZ Med OK'!$C:$C,'ESPS Med OK'!C51) + COUNTIF('DRCA Med OK'!$C:$C,'ESPS Med OK'!C51) + COUNTIF('SAMU Med OK'!$C:$C,'ESPS Med OK'!C51) + COUNTIF('LACEM Med OK'!$C:$C,'ESPS Med OK'!C51)</f>
        <v>0</v>
      </c>
    </row>
    <row r="52" spans="1:15" ht="13.5" customHeight="1">
      <c r="D52" s="20"/>
      <c r="E52" s="20"/>
      <c r="F52" s="19"/>
      <c r="G52" s="7"/>
      <c r="H52" s="28">
        <f>H50</f>
        <v>34</v>
      </c>
      <c r="I52" s="9">
        <f>I50</f>
        <v>12457</v>
      </c>
      <c r="J52" s="3"/>
      <c r="O52" s="1">
        <f>COUNTIF('Sede Med Ok'!$C:$C,'ESPS Med OK'!C52) + COUNTIF('Barra Med OK'!$C:$C,'ESPS Med OK'!C52) + COUNTIF('Boca do Rio Med OK'!$C:$C,'ESPS Med OK'!C52) + COUNTIF('Brotas Med OK'!$C:$C,'ESPS Med OK'!C52) + COUNTIF('Cabula Med OK'!$C:$C,'ESPS Med OK'!C52) + COUNTIF('Cajazeiras Med OK'!$C:$C,'ESPS Med OK'!C52) + COUNTIF('CH Med OK'!$C:$C,'ESPS Med OK'!C52) + COUNTIF('Itapagipe Med OK'!$C:$C,'ESPS Med OK'!C52) + COUNTIF('Itapuã Med OK'!$C:$C,'ESPS Med OK'!C52) + COUNTIF('Liberdade Med OK'!$C:$C,'ESPS Med OK'!C52) + COUNTIF('Pau da Lima Med OK'!$C:$C,'ESPS Med OK'!C52) + COUNTIF('SCV Med OK'!$C:$C,'ESPS Med OK'!C52) + COUNTIF('Subúrbio Med OK'!$C:$C,'ESPS Med OK'!C52) + COUNTIF('DVIS Med OK'!$C:$C,'ESPS Med OK'!C52) + COUNTIF('CR Med OK'!$C:$C,'ESPS Med OK'!C52) + COUNTIF('CCZ Med OK'!$C:$C,'ESPS Med OK'!C52) + COUNTIF('DRCA Med OK'!$C:$C,'ESPS Med OK'!C52) + COUNTIF('SAMU Med OK'!$C:$C,'ESPS Med OK'!C52) + COUNTIF('LACEM Med OK'!$C:$C,'ESPS Med OK'!C52)</f>
        <v>0</v>
      </c>
    </row>
    <row r="53" spans="1:15" ht="13.5" customHeight="1">
      <c r="D53" s="20"/>
      <c r="E53" s="20"/>
      <c r="F53" s="19"/>
      <c r="G53" s="7"/>
      <c r="I53" s="7"/>
      <c r="J53" s="3"/>
      <c r="O53" s="1">
        <f>COUNTIF('Sede Med Ok'!$C:$C,'ESPS Med OK'!C53) + COUNTIF('Barra Med OK'!$C:$C,'ESPS Med OK'!C53) + COUNTIF('Boca do Rio Med OK'!$C:$C,'ESPS Med OK'!C53) + COUNTIF('Brotas Med OK'!$C:$C,'ESPS Med OK'!C53) + COUNTIF('Cabula Med OK'!$C:$C,'ESPS Med OK'!C53) + COUNTIF('Cajazeiras Med OK'!$C:$C,'ESPS Med OK'!C53) + COUNTIF('CH Med OK'!$C:$C,'ESPS Med OK'!C53) + COUNTIF('Itapagipe Med OK'!$C:$C,'ESPS Med OK'!C53) + COUNTIF('Itapuã Med OK'!$C:$C,'ESPS Med OK'!C53) + COUNTIF('Liberdade Med OK'!$C:$C,'ESPS Med OK'!C53) + COUNTIF('Pau da Lima Med OK'!$C:$C,'ESPS Med OK'!C53) + COUNTIF('SCV Med OK'!$C:$C,'ESPS Med OK'!C53) + COUNTIF('Subúrbio Med OK'!$C:$C,'ESPS Med OK'!C53) + COUNTIF('DVIS Med OK'!$C:$C,'ESPS Med OK'!C53) + COUNTIF('CR Med OK'!$C:$C,'ESPS Med OK'!C53) + COUNTIF('CCZ Med OK'!$C:$C,'ESPS Med OK'!C53) + COUNTIF('DRCA Med OK'!$C:$C,'ESPS Med OK'!C53) + COUNTIF('SAMU Med OK'!$C:$C,'ESPS Med OK'!C53) + COUNTIF('LACEM Med OK'!$C:$C,'ESPS Med OK'!C53)</f>
        <v>0</v>
      </c>
    </row>
    <row r="54" spans="1:15" ht="13.5" customHeight="1">
      <c r="D54" s="20"/>
      <c r="E54" s="20"/>
      <c r="F54" s="19"/>
      <c r="G54" s="7"/>
      <c r="I54" s="7"/>
      <c r="J54" s="3"/>
      <c r="O54" s="1">
        <f>COUNTIF('Sede Med Ok'!$C:$C,'ESPS Med OK'!C54) + COUNTIF('Barra Med OK'!$C:$C,'ESPS Med OK'!C54) + COUNTIF('Boca do Rio Med OK'!$C:$C,'ESPS Med OK'!C54) + COUNTIF('Brotas Med OK'!$C:$C,'ESPS Med OK'!C54) + COUNTIF('Cabula Med OK'!$C:$C,'ESPS Med OK'!C54) + COUNTIF('Cajazeiras Med OK'!$C:$C,'ESPS Med OK'!C54) + COUNTIF('CH Med OK'!$C:$C,'ESPS Med OK'!C54) + COUNTIF('Itapagipe Med OK'!$C:$C,'ESPS Med OK'!C54) + COUNTIF('Itapuã Med OK'!$C:$C,'ESPS Med OK'!C54) + COUNTIF('Liberdade Med OK'!$C:$C,'ESPS Med OK'!C54) + COUNTIF('Pau da Lima Med OK'!$C:$C,'ESPS Med OK'!C54) + COUNTIF('SCV Med OK'!$C:$C,'ESPS Med OK'!C54) + COUNTIF('Subúrbio Med OK'!$C:$C,'ESPS Med OK'!C54) + COUNTIF('DVIS Med OK'!$C:$C,'ESPS Med OK'!C54) + COUNTIF('CR Med OK'!$C:$C,'ESPS Med OK'!C54) + COUNTIF('CCZ Med OK'!$C:$C,'ESPS Med OK'!C54) + COUNTIF('DRCA Med OK'!$C:$C,'ESPS Med OK'!C54) + COUNTIF('SAMU Med OK'!$C:$C,'ESPS Med OK'!C54) + COUNTIF('LACEM Med OK'!$C:$C,'ESPS Med OK'!C54)</f>
        <v>0</v>
      </c>
    </row>
    <row r="55" spans="1:15" s="26" customFormat="1" ht="13.5" customHeight="1">
      <c r="A55" s="536" t="s">
        <v>33</v>
      </c>
      <c r="B55" s="536"/>
      <c r="C55" s="536"/>
      <c r="D55" s="536"/>
      <c r="E55" s="536"/>
      <c r="F55" s="536"/>
      <c r="G55" s="536"/>
      <c r="H55" s="536"/>
      <c r="I55" s="536"/>
      <c r="J55" s="25"/>
      <c r="K55" s="25"/>
      <c r="O55" s="1">
        <f>COUNTIF('Sede Med Ok'!$C:$C,'ESPS Med OK'!C55) + COUNTIF('Barra Med OK'!$C:$C,'ESPS Med OK'!C55) + COUNTIF('Boca do Rio Med OK'!$C:$C,'ESPS Med OK'!C55) + COUNTIF('Brotas Med OK'!$C:$C,'ESPS Med OK'!C55) + COUNTIF('Cabula Med OK'!$C:$C,'ESPS Med OK'!C55) + COUNTIF('Cajazeiras Med OK'!$C:$C,'ESPS Med OK'!C55) + COUNTIF('CH Med OK'!$C:$C,'ESPS Med OK'!C55) + COUNTIF('Itapagipe Med OK'!$C:$C,'ESPS Med OK'!C55) + COUNTIF('Itapuã Med OK'!$C:$C,'ESPS Med OK'!C55) + COUNTIF('Liberdade Med OK'!$C:$C,'ESPS Med OK'!C55) + COUNTIF('Pau da Lima Med OK'!$C:$C,'ESPS Med OK'!C55) + COUNTIF('SCV Med OK'!$C:$C,'ESPS Med OK'!C55) + COUNTIF('Subúrbio Med OK'!$C:$C,'ESPS Med OK'!C55) + COUNTIF('DVIS Med OK'!$C:$C,'ESPS Med OK'!C55) + COUNTIF('CR Med OK'!$C:$C,'ESPS Med OK'!C55) + COUNTIF('CCZ Med OK'!$C:$C,'ESPS Med OK'!C55) + COUNTIF('DRCA Med OK'!$C:$C,'ESPS Med OK'!C55) + COUNTIF('SAMU Med OK'!$C:$C,'ESPS Med OK'!C55) + COUNTIF('LACEM Med OK'!$C:$C,'ESPS Med OK'!C55)</f>
        <v>0</v>
      </c>
    </row>
    <row r="56" spans="1:15" ht="13.5" customHeight="1">
      <c r="O56" s="1">
        <f>COUNTIF('Sede Med Ok'!$C:$C,'ESPS Med OK'!C56) + COUNTIF('Barra Med OK'!$C:$C,'ESPS Med OK'!C56) + COUNTIF('Boca do Rio Med OK'!$C:$C,'ESPS Med OK'!C56) + COUNTIF('Brotas Med OK'!$C:$C,'ESPS Med OK'!C56) + COUNTIF('Cabula Med OK'!$C:$C,'ESPS Med OK'!C56) + COUNTIF('Cajazeiras Med OK'!$C:$C,'ESPS Med OK'!C56) + COUNTIF('CH Med OK'!$C:$C,'ESPS Med OK'!C56) + COUNTIF('Itapagipe Med OK'!$C:$C,'ESPS Med OK'!C56) + COUNTIF('Itapuã Med OK'!$C:$C,'ESPS Med OK'!C56) + COUNTIF('Liberdade Med OK'!$C:$C,'ESPS Med OK'!C56) + COUNTIF('Pau da Lima Med OK'!$C:$C,'ESPS Med OK'!C56) + COUNTIF('SCV Med OK'!$C:$C,'ESPS Med OK'!C56) + COUNTIF('Subúrbio Med OK'!$C:$C,'ESPS Med OK'!C56) + COUNTIF('DVIS Med OK'!$C:$C,'ESPS Med OK'!C56) + COUNTIF('CR Med OK'!$C:$C,'ESPS Med OK'!C56) + COUNTIF('CCZ Med OK'!$C:$C,'ESPS Med OK'!C56) + COUNTIF('DRCA Med OK'!$C:$C,'ESPS Med OK'!C56) + COUNTIF('SAMU Med OK'!$C:$C,'ESPS Med OK'!C56) + COUNTIF('LACEM Med OK'!$C:$C,'ESPS Med OK'!C56)</f>
        <v>0</v>
      </c>
    </row>
    <row r="57" spans="1:15" ht="13.5" customHeight="1">
      <c r="A57" s="18" t="s">
        <v>32</v>
      </c>
      <c r="B57" s="1"/>
      <c r="F57" s="22"/>
      <c r="G57" s="7"/>
      <c r="I57" s="23"/>
      <c r="J57" s="23"/>
      <c r="O57" s="1">
        <f>COUNTIF('Sede Med Ok'!$C:$C,'ESPS Med OK'!C57) + COUNTIF('Barra Med OK'!$C:$C,'ESPS Med OK'!C57) + COUNTIF('Boca do Rio Med OK'!$C:$C,'ESPS Med OK'!C57) + COUNTIF('Brotas Med OK'!$C:$C,'ESPS Med OK'!C57) + COUNTIF('Cabula Med OK'!$C:$C,'ESPS Med OK'!C57) + COUNTIF('Cajazeiras Med OK'!$C:$C,'ESPS Med OK'!C57) + COUNTIF('CH Med OK'!$C:$C,'ESPS Med OK'!C57) + COUNTIF('Itapagipe Med OK'!$C:$C,'ESPS Med OK'!C57) + COUNTIF('Itapuã Med OK'!$C:$C,'ESPS Med OK'!C57) + COUNTIF('Liberdade Med OK'!$C:$C,'ESPS Med OK'!C57) + COUNTIF('Pau da Lima Med OK'!$C:$C,'ESPS Med OK'!C57) + COUNTIF('SCV Med OK'!$C:$C,'ESPS Med OK'!C57) + COUNTIF('Subúrbio Med OK'!$C:$C,'ESPS Med OK'!C57) + COUNTIF('DVIS Med OK'!$C:$C,'ESPS Med OK'!C57) + COUNTIF('CR Med OK'!$C:$C,'ESPS Med OK'!C57) + COUNTIF('CCZ Med OK'!$C:$C,'ESPS Med OK'!C57) + COUNTIF('DRCA Med OK'!$C:$C,'ESPS Med OK'!C57) + COUNTIF('SAMU Med OK'!$C:$C,'ESPS Med OK'!C57) + COUNTIF('LACEM Med OK'!$C:$C,'ESPS Med OK'!C57)</f>
        <v>0</v>
      </c>
    </row>
    <row r="58" spans="1:15" ht="60" customHeight="1">
      <c r="A58" s="532"/>
      <c r="B58" s="518"/>
      <c r="C58" s="518"/>
      <c r="D58" s="518"/>
      <c r="E58" s="532"/>
      <c r="F58" s="518"/>
      <c r="G58" s="518"/>
      <c r="H58" s="518"/>
      <c r="I58" s="533"/>
      <c r="J58" s="22"/>
      <c r="O58" s="1">
        <f>COUNTIF('Sede Med Ok'!$C:$C,'ESPS Med OK'!C58) + COUNTIF('Barra Med OK'!$C:$C,'ESPS Med OK'!C58) + COUNTIF('Boca do Rio Med OK'!$C:$C,'ESPS Med OK'!C58) + COUNTIF('Brotas Med OK'!$C:$C,'ESPS Med OK'!C58) + COUNTIF('Cabula Med OK'!$C:$C,'ESPS Med OK'!C58) + COUNTIF('Cajazeiras Med OK'!$C:$C,'ESPS Med OK'!C58) + COUNTIF('CH Med OK'!$C:$C,'ESPS Med OK'!C58) + COUNTIF('Itapagipe Med OK'!$C:$C,'ESPS Med OK'!C58) + COUNTIF('Itapuã Med OK'!$C:$C,'ESPS Med OK'!C58) + COUNTIF('Liberdade Med OK'!$C:$C,'ESPS Med OK'!C58) + COUNTIF('Pau da Lima Med OK'!$C:$C,'ESPS Med OK'!C58) + COUNTIF('SCV Med OK'!$C:$C,'ESPS Med OK'!C58) + COUNTIF('Subúrbio Med OK'!$C:$C,'ESPS Med OK'!C58) + COUNTIF('DVIS Med OK'!$C:$C,'ESPS Med OK'!C58) + COUNTIF('CR Med OK'!$C:$C,'ESPS Med OK'!C58) + COUNTIF('CCZ Med OK'!$C:$C,'ESPS Med OK'!C58) + COUNTIF('DRCA Med OK'!$C:$C,'ESPS Med OK'!C58) + COUNTIF('SAMU Med OK'!$C:$C,'ESPS Med OK'!C58) + COUNTIF('LACEM Med OK'!$C:$C,'ESPS Med OK'!C58)</f>
        <v>0</v>
      </c>
    </row>
    <row r="59" spans="1:15" ht="13.5" customHeight="1">
      <c r="A59" s="535" t="s">
        <v>31</v>
      </c>
      <c r="B59" s="535"/>
      <c r="C59" s="535"/>
      <c r="D59" s="535"/>
      <c r="E59" s="535" t="s">
        <v>30</v>
      </c>
      <c r="F59" s="535"/>
      <c r="G59" s="535"/>
      <c r="H59" s="535"/>
      <c r="I59" s="535"/>
      <c r="J59" s="18"/>
      <c r="K59" s="18"/>
      <c r="O59" s="1">
        <f>COUNTIF('Sede Med Ok'!$C:$C,'ESPS Med OK'!C59) + COUNTIF('Barra Med OK'!$C:$C,'ESPS Med OK'!C59) + COUNTIF('Boca do Rio Med OK'!$C:$C,'ESPS Med OK'!C59) + COUNTIF('Brotas Med OK'!$C:$C,'ESPS Med OK'!C59) + COUNTIF('Cabula Med OK'!$C:$C,'ESPS Med OK'!C59) + COUNTIF('Cajazeiras Med OK'!$C:$C,'ESPS Med OK'!C59) + COUNTIF('CH Med OK'!$C:$C,'ESPS Med OK'!C59) + COUNTIF('Itapagipe Med OK'!$C:$C,'ESPS Med OK'!C59) + COUNTIF('Itapuã Med OK'!$C:$C,'ESPS Med OK'!C59) + COUNTIF('Liberdade Med OK'!$C:$C,'ESPS Med OK'!C59) + COUNTIF('Pau da Lima Med OK'!$C:$C,'ESPS Med OK'!C59) + COUNTIF('SCV Med OK'!$C:$C,'ESPS Med OK'!C59) + COUNTIF('Subúrbio Med OK'!$C:$C,'ESPS Med OK'!C59) + COUNTIF('DVIS Med OK'!$C:$C,'ESPS Med OK'!C59) + COUNTIF('CR Med OK'!$C:$C,'ESPS Med OK'!C59) + COUNTIF('CCZ Med OK'!$C:$C,'ESPS Med OK'!C59) + COUNTIF('DRCA Med OK'!$C:$C,'ESPS Med OK'!C59) + COUNTIF('SAMU Med OK'!$C:$C,'ESPS Med OK'!C59) + COUNTIF('LACEM Med OK'!$C:$C,'ESPS Med OK'!C59)</f>
        <v>0</v>
      </c>
    </row>
    <row r="60" spans="1:15" ht="13.5" customHeight="1">
      <c r="I60" s="20"/>
      <c r="J60" s="19"/>
      <c r="O60" s="1">
        <f>COUNTIF('Sede Med Ok'!$C:$C,'ESPS Med OK'!C60) + COUNTIF('Barra Med OK'!$C:$C,'ESPS Med OK'!C60) + COUNTIF('Boca do Rio Med OK'!$C:$C,'ESPS Med OK'!C60) + COUNTIF('Brotas Med OK'!$C:$C,'ESPS Med OK'!C60) + COUNTIF('Cabula Med OK'!$C:$C,'ESPS Med OK'!C60) + COUNTIF('Cajazeiras Med OK'!$C:$C,'ESPS Med OK'!C60) + COUNTIF('CH Med OK'!$C:$C,'ESPS Med OK'!C60) + COUNTIF('Itapagipe Med OK'!$C:$C,'ESPS Med OK'!C60) + COUNTIF('Itapuã Med OK'!$C:$C,'ESPS Med OK'!C60) + COUNTIF('Liberdade Med OK'!$C:$C,'ESPS Med OK'!C60) + COUNTIF('Pau da Lima Med OK'!$C:$C,'ESPS Med OK'!C60) + COUNTIF('SCV Med OK'!$C:$C,'ESPS Med OK'!C60) + COUNTIF('Subúrbio Med OK'!$C:$C,'ESPS Med OK'!C60) + COUNTIF('DVIS Med OK'!$C:$C,'ESPS Med OK'!C60) + COUNTIF('CR Med OK'!$C:$C,'ESPS Med OK'!C60) + COUNTIF('CCZ Med OK'!$C:$C,'ESPS Med OK'!C60) + COUNTIF('DRCA Med OK'!$C:$C,'ESPS Med OK'!C60) + COUNTIF('SAMU Med OK'!$C:$C,'ESPS Med OK'!C60) + COUNTIF('LACEM Med OK'!$C:$C,'ESPS Med OK'!C60)</f>
        <v>0</v>
      </c>
    </row>
    <row r="61" spans="1:15" ht="13.5" customHeight="1">
      <c r="D61" s="20"/>
      <c r="G61" s="7"/>
      <c r="H61" s="550"/>
      <c r="I61" s="550"/>
      <c r="J61" s="550"/>
      <c r="K61" s="550"/>
      <c r="L61" s="550"/>
      <c r="O61" s="1">
        <f>COUNTIF('Sede Med Ok'!$C:$C,'ESPS Med OK'!C61) + COUNTIF('Barra Med OK'!$C:$C,'ESPS Med OK'!C61) + COUNTIF('Boca do Rio Med OK'!$C:$C,'ESPS Med OK'!C61) + COUNTIF('Brotas Med OK'!$C:$C,'ESPS Med OK'!C61) + COUNTIF('Cabula Med OK'!$C:$C,'ESPS Med OK'!C61) + COUNTIF('Cajazeiras Med OK'!$C:$C,'ESPS Med OK'!C61) + COUNTIF('CH Med OK'!$C:$C,'ESPS Med OK'!C61) + COUNTIF('Itapagipe Med OK'!$C:$C,'ESPS Med OK'!C61) + COUNTIF('Itapuã Med OK'!$C:$C,'ESPS Med OK'!C61) + COUNTIF('Liberdade Med OK'!$C:$C,'ESPS Med OK'!C61) + COUNTIF('Pau da Lima Med OK'!$C:$C,'ESPS Med OK'!C61) + COUNTIF('SCV Med OK'!$C:$C,'ESPS Med OK'!C61) + COUNTIF('Subúrbio Med OK'!$C:$C,'ESPS Med OK'!C61) + COUNTIF('DVIS Med OK'!$C:$C,'ESPS Med OK'!C61) + COUNTIF('CR Med OK'!$C:$C,'ESPS Med OK'!C61) + COUNTIF('CCZ Med OK'!$C:$C,'ESPS Med OK'!C61) + COUNTIF('DRCA Med OK'!$C:$C,'ESPS Med OK'!C61) + COUNTIF('SAMU Med OK'!$C:$C,'ESPS Med OK'!C61) + COUNTIF('LACEM Med OK'!$C:$C,'ESPS Med OK'!C61)</f>
        <v>0</v>
      </c>
    </row>
    <row r="62" spans="1:15" ht="13.5" customHeight="1">
      <c r="D62" s="20"/>
      <c r="E62" s="20"/>
      <c r="F62" s="19"/>
      <c r="G62" s="7"/>
      <c r="I62" s="7"/>
      <c r="J62" s="1"/>
      <c r="O62" s="1">
        <f>COUNTIF('Sede Med Ok'!$C:$C,'ESPS Med OK'!C62) + COUNTIF('Barra Med OK'!$C:$C,'ESPS Med OK'!C62) + COUNTIF('Boca do Rio Med OK'!$C:$C,'ESPS Med OK'!C62) + COUNTIF('Brotas Med OK'!$C:$C,'ESPS Med OK'!C62) + COUNTIF('Cabula Med OK'!$C:$C,'ESPS Med OK'!C62) + COUNTIF('Cajazeiras Med OK'!$C:$C,'ESPS Med OK'!C62) + COUNTIF('CH Med OK'!$C:$C,'ESPS Med OK'!C62) + COUNTIF('Itapagipe Med OK'!$C:$C,'ESPS Med OK'!C62) + COUNTIF('Itapuã Med OK'!$C:$C,'ESPS Med OK'!C62) + COUNTIF('Liberdade Med OK'!$C:$C,'ESPS Med OK'!C62) + COUNTIF('Pau da Lima Med OK'!$C:$C,'ESPS Med OK'!C62) + COUNTIF('SCV Med OK'!$C:$C,'ESPS Med OK'!C62) + COUNTIF('Subúrbio Med OK'!$C:$C,'ESPS Med OK'!C62) + COUNTIF('DVIS Med OK'!$C:$C,'ESPS Med OK'!C62) + COUNTIF('CR Med OK'!$C:$C,'ESPS Med OK'!C62) + COUNTIF('CCZ Med OK'!$C:$C,'ESPS Med OK'!C62) + COUNTIF('DRCA Med OK'!$C:$C,'ESPS Med OK'!C62) + COUNTIF('SAMU Med OK'!$C:$C,'ESPS Med OK'!C62) + COUNTIF('LACEM Med OK'!$C:$C,'ESPS Med OK'!C62)</f>
        <v>0</v>
      </c>
    </row>
    <row r="63" spans="1:15" ht="13.5" customHeight="1">
      <c r="A63" s="531" t="s">
        <v>29</v>
      </c>
      <c r="B63" s="531"/>
      <c r="C63" s="531"/>
      <c r="D63" s="531"/>
      <c r="E63" s="18"/>
      <c r="F63" s="18"/>
      <c r="G63" s="18"/>
      <c r="I63" s="7"/>
      <c r="J63" s="3"/>
      <c r="O63" s="1">
        <f>COUNTIF('Sede Med Ok'!$C:$C,'ESPS Med OK'!C63) + COUNTIF('Barra Med OK'!$C:$C,'ESPS Med OK'!C63) + COUNTIF('Boca do Rio Med OK'!$C:$C,'ESPS Med OK'!C63) + COUNTIF('Brotas Med OK'!$C:$C,'ESPS Med OK'!C63) + COUNTIF('Cabula Med OK'!$C:$C,'ESPS Med OK'!C63) + COUNTIF('Cajazeiras Med OK'!$C:$C,'ESPS Med OK'!C63) + COUNTIF('CH Med OK'!$C:$C,'ESPS Med OK'!C63) + COUNTIF('Itapagipe Med OK'!$C:$C,'ESPS Med OK'!C63) + COUNTIF('Itapuã Med OK'!$C:$C,'ESPS Med OK'!C63) + COUNTIF('Liberdade Med OK'!$C:$C,'ESPS Med OK'!C63) + COUNTIF('Pau da Lima Med OK'!$C:$C,'ESPS Med OK'!C63) + COUNTIF('SCV Med OK'!$C:$C,'ESPS Med OK'!C63) + COUNTIF('Subúrbio Med OK'!$C:$C,'ESPS Med OK'!C63) + COUNTIF('DVIS Med OK'!$C:$C,'ESPS Med OK'!C63) + COUNTIF('CR Med OK'!$C:$C,'ESPS Med OK'!C63) + COUNTIF('CCZ Med OK'!$C:$C,'ESPS Med OK'!C63) + COUNTIF('DRCA Med OK'!$C:$C,'ESPS Med OK'!C63) + COUNTIF('SAMU Med OK'!$C:$C,'ESPS Med OK'!C63) + COUNTIF('LACEM Med OK'!$C:$C,'ESPS Med OK'!C63)</f>
        <v>0</v>
      </c>
    </row>
    <row r="64" spans="1:15" ht="13.5" customHeight="1">
      <c r="A64" s="534" t="s">
        <v>28</v>
      </c>
      <c r="B64" s="534"/>
      <c r="C64" s="534"/>
      <c r="D64" s="534"/>
      <c r="E64" s="17"/>
      <c r="F64" s="17"/>
      <c r="G64" s="17"/>
      <c r="I64" s="7"/>
      <c r="J64" s="3"/>
    </row>
    <row r="65" spans="1:12" ht="13.5" customHeight="1">
      <c r="A65" s="11" t="s">
        <v>27</v>
      </c>
      <c r="B65" s="11" t="s">
        <v>26</v>
      </c>
      <c r="C65" s="11" t="s">
        <v>25</v>
      </c>
      <c r="D65" s="11" t="s">
        <v>24</v>
      </c>
      <c r="E65" s="16"/>
      <c r="F65" s="16"/>
      <c r="G65" s="16"/>
    </row>
    <row r="66" spans="1:12" ht="13.5" customHeight="1">
      <c r="A66" s="15" t="s">
        <v>23</v>
      </c>
      <c r="B66" s="14">
        <f>COUNTIFS($A$12:$A$62,"Cond Ar Janela 7.500 BTU/h")</f>
        <v>0</v>
      </c>
      <c r="C66" s="224">
        <v>37</v>
      </c>
      <c r="D66" s="13">
        <f t="shared" ref="D66:D88" si="2">B66*C66</f>
        <v>0</v>
      </c>
      <c r="E66" s="2"/>
      <c r="F66" s="8"/>
      <c r="G66" s="7"/>
    </row>
    <row r="67" spans="1:12" ht="13.5" customHeight="1">
      <c r="A67" s="15" t="s">
        <v>22</v>
      </c>
      <c r="B67" s="14">
        <f>COUNTIFS($A$12:$A$62,"Cond Ar Janela 10.000 BTU/h")</f>
        <v>0</v>
      </c>
      <c r="C67" s="225">
        <v>210</v>
      </c>
      <c r="D67" s="13">
        <f t="shared" si="2"/>
        <v>0</v>
      </c>
      <c r="E67" s="2"/>
      <c r="F67" s="8"/>
      <c r="G67" s="7"/>
    </row>
    <row r="68" spans="1:12" ht="13.5" customHeight="1">
      <c r="A68" s="15" t="s">
        <v>21</v>
      </c>
      <c r="B68" s="14">
        <f>COUNTIFS($A$12:$A$50,"Cond Ar Janela 18.000 BTU/h")</f>
        <v>0</v>
      </c>
      <c r="C68" s="225">
        <v>208</v>
      </c>
      <c r="D68" s="13">
        <f t="shared" si="2"/>
        <v>0</v>
      </c>
      <c r="E68" s="2"/>
      <c r="F68" s="8"/>
      <c r="G68" s="7"/>
    </row>
    <row r="69" spans="1:12" ht="13.5" customHeight="1">
      <c r="A69" s="15" t="s">
        <v>20</v>
      </c>
      <c r="B69" s="14">
        <f>COUNTIFS($A$12:$A$62,"Cond Ar Janela 21.000 BTU/h")</f>
        <v>0</v>
      </c>
      <c r="C69" s="225">
        <v>57</v>
      </c>
      <c r="D69" s="13">
        <f t="shared" si="2"/>
        <v>0</v>
      </c>
      <c r="E69" s="2"/>
      <c r="F69" s="8"/>
      <c r="G69" s="7"/>
    </row>
    <row r="70" spans="1:12" ht="13.5" customHeight="1">
      <c r="A70" s="15" t="s">
        <v>19</v>
      </c>
      <c r="B70" s="14">
        <f>COUNTIFS($A$12:$A$62,"Cond Ar Split 9.000 BTU/h Hi Wall")</f>
        <v>0</v>
      </c>
      <c r="C70" s="225">
        <v>147</v>
      </c>
      <c r="D70" s="13">
        <f t="shared" si="2"/>
        <v>0</v>
      </c>
      <c r="E70" s="2"/>
      <c r="F70" s="8"/>
      <c r="G70" s="7"/>
    </row>
    <row r="71" spans="1:12" ht="13.5" customHeight="1">
      <c r="A71" s="15" t="s">
        <v>18</v>
      </c>
      <c r="B71" s="14">
        <f>COUNTIFS($A$12:$A$62,"Cond Ar Split 12.000 BTU/h Hi Wall")</f>
        <v>12</v>
      </c>
      <c r="C71" s="225">
        <v>235</v>
      </c>
      <c r="D71" s="13">
        <f t="shared" si="2"/>
        <v>2820</v>
      </c>
      <c r="E71" s="2"/>
      <c r="F71" s="8"/>
      <c r="G71" s="7"/>
    </row>
    <row r="72" spans="1:12" ht="13.5" customHeight="1">
      <c r="A72" s="15" t="s">
        <v>17</v>
      </c>
      <c r="B72" s="14">
        <f>COUNTIFS($A$12:$A$62,"Cond Ar Split 18.000 BTU/h Hi Wall")</f>
        <v>4</v>
      </c>
      <c r="C72" s="225">
        <v>238</v>
      </c>
      <c r="D72" s="13">
        <f t="shared" si="2"/>
        <v>952</v>
      </c>
      <c r="E72" s="2"/>
      <c r="F72" s="8"/>
      <c r="G72" s="7"/>
    </row>
    <row r="73" spans="1:12" s="2" customFormat="1" ht="13.5" customHeight="1">
      <c r="A73" s="15" t="s">
        <v>16</v>
      </c>
      <c r="B73" s="14">
        <f>COUNTIFS($A$12:$A$62,"Cond Ar Split 22.000 BTU/h Hi Wall")</f>
        <v>0</v>
      </c>
      <c r="C73" s="225">
        <v>242</v>
      </c>
      <c r="D73" s="13">
        <f t="shared" si="2"/>
        <v>0</v>
      </c>
      <c r="F73" s="8"/>
      <c r="G73" s="7"/>
      <c r="I73" s="1"/>
      <c r="K73" s="1"/>
      <c r="L73" s="1"/>
    </row>
    <row r="74" spans="1:12" s="2" customFormat="1" ht="13.5" customHeight="1">
      <c r="A74" s="15" t="s">
        <v>15</v>
      </c>
      <c r="B74" s="14">
        <f>COUNTIFS($A$12:$A$62,"Cond Ar Split 24.000 BTU/h Hi Wall")</f>
        <v>3</v>
      </c>
      <c r="C74" s="225">
        <v>260</v>
      </c>
      <c r="D74" s="13">
        <f t="shared" si="2"/>
        <v>780</v>
      </c>
      <c r="F74" s="8"/>
      <c r="G74" s="7"/>
      <c r="I74" s="1"/>
      <c r="K74" s="1"/>
      <c r="L74" s="1"/>
    </row>
    <row r="75" spans="1:12" s="2" customFormat="1" ht="13.5" customHeight="1">
      <c r="A75" s="15" t="s">
        <v>14</v>
      </c>
      <c r="B75" s="14">
        <f>COUNTIFS($A$12:$A$62,"Cond Ar Split 30.000 BTU/h Hi Wall")</f>
        <v>0</v>
      </c>
      <c r="C75" s="225">
        <v>347</v>
      </c>
      <c r="D75" s="13">
        <f t="shared" si="2"/>
        <v>0</v>
      </c>
      <c r="F75" s="8"/>
      <c r="G75" s="7"/>
      <c r="I75" s="1"/>
      <c r="K75" s="1"/>
      <c r="L75" s="1"/>
    </row>
    <row r="76" spans="1:12" s="2" customFormat="1" ht="13.5" customHeight="1">
      <c r="A76" s="15" t="s">
        <v>13</v>
      </c>
      <c r="B76" s="14">
        <f>COUNTIFS($A$12:$A$62,"Cond Ar Split 24.000 BTU/h Piso/Teto")</f>
        <v>0</v>
      </c>
      <c r="C76" s="225">
        <v>367</v>
      </c>
      <c r="D76" s="13">
        <f t="shared" si="2"/>
        <v>0</v>
      </c>
      <c r="F76" s="8"/>
      <c r="G76" s="7"/>
      <c r="I76" s="1"/>
      <c r="K76" s="1"/>
      <c r="L76" s="1"/>
    </row>
    <row r="77" spans="1:12" s="2" customFormat="1" ht="13.5" customHeight="1">
      <c r="A77" s="15" t="s">
        <v>12</v>
      </c>
      <c r="B77" s="14">
        <f>COUNTIFS($A$12:$A$62,"Cond Ar Split 30.000 BTU/h Piso/Teto")</f>
        <v>0</v>
      </c>
      <c r="C77" s="225">
        <v>367</v>
      </c>
      <c r="D77" s="13">
        <f t="shared" si="2"/>
        <v>0</v>
      </c>
      <c r="F77" s="8"/>
      <c r="G77" s="7"/>
      <c r="I77" s="1"/>
      <c r="K77" s="1"/>
      <c r="L77" s="1"/>
    </row>
    <row r="78" spans="1:12" s="2" customFormat="1" ht="13.5" customHeight="1">
      <c r="A78" s="15" t="s">
        <v>11</v>
      </c>
      <c r="B78" s="14">
        <f>COUNTIFS($A$12:$A$62,"Cond Ar Split 36.000 BTU/h Piso/Teto")</f>
        <v>7</v>
      </c>
      <c r="C78" s="225">
        <v>447</v>
      </c>
      <c r="D78" s="13">
        <f t="shared" si="2"/>
        <v>3129</v>
      </c>
      <c r="F78" s="8"/>
      <c r="G78" s="7"/>
      <c r="I78" s="1"/>
      <c r="K78" s="1"/>
      <c r="L78" s="1"/>
    </row>
    <row r="79" spans="1:12" s="2" customFormat="1" ht="13.5" customHeight="1">
      <c r="A79" s="15" t="s">
        <v>10</v>
      </c>
      <c r="B79" s="14">
        <f>COUNTIFS($A$12:$A$62,"Cond Ar Split 48.000 BTU/h Piso/Teto")</f>
        <v>0</v>
      </c>
      <c r="C79" s="225">
        <v>497</v>
      </c>
      <c r="D79" s="13">
        <f t="shared" si="2"/>
        <v>0</v>
      </c>
      <c r="F79" s="8"/>
      <c r="G79" s="7"/>
      <c r="I79" s="1"/>
      <c r="K79" s="1"/>
      <c r="L79" s="1"/>
    </row>
    <row r="80" spans="1:12" s="2" customFormat="1" ht="13.5" customHeight="1">
      <c r="A80" s="15" t="s">
        <v>9</v>
      </c>
      <c r="B80" s="14">
        <f>COUNTIFS($A$12:$A$62,"Cond Ar Split 60.000 BTU/h Piso/Teto")</f>
        <v>8</v>
      </c>
      <c r="C80" s="225">
        <v>597</v>
      </c>
      <c r="D80" s="13">
        <f t="shared" si="2"/>
        <v>4776</v>
      </c>
      <c r="F80" s="8"/>
      <c r="G80" s="7"/>
      <c r="I80" s="1"/>
      <c r="K80" s="1"/>
      <c r="L80" s="1"/>
    </row>
    <row r="81" spans="1:12" s="2" customFormat="1" ht="13.5" customHeight="1">
      <c r="A81" s="15" t="s">
        <v>8</v>
      </c>
      <c r="B81" s="14">
        <f>COUNTIFS($A$12:$A$62,"Cond Ar Split 18.000 BTU/h Cassete")</f>
        <v>0</v>
      </c>
      <c r="C81" s="225">
        <v>395</v>
      </c>
      <c r="D81" s="13">
        <f t="shared" si="2"/>
        <v>0</v>
      </c>
      <c r="F81" s="8"/>
      <c r="G81" s="7"/>
      <c r="I81" s="1"/>
      <c r="K81" s="1"/>
      <c r="L81" s="1"/>
    </row>
    <row r="82" spans="1:12" s="2" customFormat="1" ht="13.5" customHeight="1">
      <c r="A82" s="15" t="s">
        <v>7</v>
      </c>
      <c r="B82" s="14">
        <f>COUNTIFS($A$12:$A$62,"Cond Ar Split 24.000 BTU/h Cassete")</f>
        <v>0</v>
      </c>
      <c r="C82" s="225">
        <v>442.75</v>
      </c>
      <c r="D82" s="13">
        <f t="shared" si="2"/>
        <v>0</v>
      </c>
      <c r="F82" s="8"/>
      <c r="G82" s="7"/>
      <c r="I82" s="1"/>
      <c r="K82" s="1"/>
      <c r="L82" s="1"/>
    </row>
    <row r="83" spans="1:12" s="2" customFormat="1" ht="13.5" customHeight="1">
      <c r="A83" s="15" t="s">
        <v>6</v>
      </c>
      <c r="B83" s="14">
        <f>COUNTIFS($A$12:$A$62,"Cond Ar Split 30.000 BTU/h Cassete")</f>
        <v>0</v>
      </c>
      <c r="C83" s="225">
        <v>430</v>
      </c>
      <c r="D83" s="13">
        <f t="shared" si="2"/>
        <v>0</v>
      </c>
      <c r="F83" s="8"/>
      <c r="G83" s="7"/>
      <c r="I83" s="1"/>
      <c r="K83" s="1"/>
      <c r="L83" s="1"/>
    </row>
    <row r="84" spans="1:12" s="2" customFormat="1" ht="13.5" customHeight="1">
      <c r="A84" s="15" t="s">
        <v>5</v>
      </c>
      <c r="B84" s="14">
        <f>COUNTIFS($A$12:$A$62,"Cond Ar Split 36.000 BTU/h Cassete")</f>
        <v>0</v>
      </c>
      <c r="C84" s="225">
        <v>478</v>
      </c>
      <c r="D84" s="13">
        <f t="shared" si="2"/>
        <v>0</v>
      </c>
      <c r="F84" s="8"/>
      <c r="G84" s="7"/>
      <c r="I84" s="1"/>
      <c r="K84" s="1"/>
      <c r="L84" s="1"/>
    </row>
    <row r="85" spans="1:12" s="2" customFormat="1" ht="13.5" customHeight="1">
      <c r="A85" s="15" t="s">
        <v>4</v>
      </c>
      <c r="B85" s="14">
        <f>COUNTIFS($A$12:$A$62,"Cond Ar Split 48.000 BTU/h Cassete")</f>
        <v>0</v>
      </c>
      <c r="C85" s="225">
        <v>577</v>
      </c>
      <c r="D85" s="13">
        <f t="shared" si="2"/>
        <v>0</v>
      </c>
      <c r="F85" s="8"/>
      <c r="G85" s="7"/>
      <c r="I85" s="1"/>
      <c r="K85" s="1"/>
      <c r="L85" s="1"/>
    </row>
    <row r="86" spans="1:12" s="2" customFormat="1" ht="13.5" customHeight="1">
      <c r="A86" s="15" t="s">
        <v>3</v>
      </c>
      <c r="B86" s="14">
        <f>COUNTIFS($A$12:$A$62,"Cond Ar Split 60.000 BTU/h Cassete")</f>
        <v>0</v>
      </c>
      <c r="C86" s="225">
        <v>645</v>
      </c>
      <c r="D86" s="13">
        <f t="shared" si="2"/>
        <v>0</v>
      </c>
      <c r="F86" s="8"/>
      <c r="G86" s="7"/>
      <c r="I86" s="1"/>
      <c r="K86" s="1"/>
      <c r="L86" s="1"/>
    </row>
    <row r="87" spans="1:12" s="2" customFormat="1" ht="13.5" customHeight="1">
      <c r="A87" s="15" t="s">
        <v>2</v>
      </c>
      <c r="B87" s="14">
        <f>COUNTIFS($A$12:$A$62,"Cond Ar Tri Split 36.000 BTU/h (3x12.000)")</f>
        <v>0</v>
      </c>
      <c r="C87" s="225">
        <v>147</v>
      </c>
      <c r="D87" s="13">
        <f t="shared" si="2"/>
        <v>0</v>
      </c>
      <c r="F87" s="8"/>
      <c r="G87" s="7"/>
      <c r="I87" s="1"/>
      <c r="K87" s="1"/>
      <c r="L87" s="1"/>
    </row>
    <row r="88" spans="1:12" s="2" customFormat="1" ht="13.5" customHeight="1">
      <c r="A88" s="15" t="s">
        <v>1</v>
      </c>
      <c r="B88" s="14">
        <f>COUNTIFS($A$12:$A$62,"Cond Ar Portátil 12.000 BTU/h")</f>
        <v>0</v>
      </c>
      <c r="C88" s="225">
        <v>100</v>
      </c>
      <c r="D88" s="13">
        <f t="shared" si="2"/>
        <v>0</v>
      </c>
      <c r="F88" s="8"/>
      <c r="G88" s="7"/>
      <c r="I88" s="1"/>
      <c r="K88" s="1"/>
      <c r="L88" s="1"/>
    </row>
    <row r="89" spans="1:12" ht="13.5" customHeight="1">
      <c r="A89" s="12" t="s">
        <v>0</v>
      </c>
      <c r="B89" s="11">
        <f>SUM(B66:B88)</f>
        <v>34</v>
      </c>
      <c r="C89" s="193"/>
      <c r="D89" s="9">
        <f>SUM(D66:D88)</f>
        <v>12457</v>
      </c>
      <c r="E89" s="16"/>
      <c r="F89" s="92"/>
      <c r="G89" s="91"/>
    </row>
    <row r="93" spans="1:12" ht="13.5" customHeight="1">
      <c r="J93" s="3"/>
    </row>
    <row r="94" spans="1:12" ht="13.5" customHeight="1">
      <c r="G94" s="1">
        <v>238</v>
      </c>
    </row>
  </sheetData>
  <mergeCells count="27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61:L61"/>
    <mergeCell ref="A63:D63"/>
    <mergeCell ref="A64:D64"/>
    <mergeCell ref="C11:E11"/>
    <mergeCell ref="G11:I11"/>
    <mergeCell ref="D13:E13"/>
    <mergeCell ref="A55:I55"/>
    <mergeCell ref="A59:D59"/>
    <mergeCell ref="E59:I59"/>
    <mergeCell ref="A58:D58"/>
    <mergeCell ref="E58:I58"/>
  </mergeCells>
  <conditionalFormatting sqref="C1:C1048576">
    <cfRule type="expression" dxfId="3" priority="1">
      <formula>$O1&gt;0</formula>
    </cfRule>
    <cfRule type="duplicateValues" dxfId="2" priority="2"/>
  </conditionalFormatting>
  <pageMargins left="0.27559055118110237" right="0.19685039370078741" top="0.27559055118110237" bottom="0.35433070866141736" header="0.23622047244094491" footer="0.15748031496062992"/>
  <pageSetup paperSize="9" scale="71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4"/>
  <sheetViews>
    <sheetView showGridLines="0" workbookViewId="0">
      <pane ySplit="11" topLeftCell="A12" activePane="bottomLeft" state="frozen"/>
      <selection activeCell="G94" sqref="G94"/>
      <selection pane="bottomLeft" activeCell="I31" sqref="I31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9" ht="23.25" customHeight="1">
      <c r="A1" s="523" t="s">
        <v>139</v>
      </c>
      <c r="B1" s="523"/>
      <c r="C1" s="523"/>
      <c r="D1" s="523"/>
      <c r="E1" s="523"/>
      <c r="F1" s="523"/>
    </row>
    <row r="3" spans="1:9" ht="15" customHeight="1" thickBot="1">
      <c r="A3" s="541" t="s">
        <v>134</v>
      </c>
      <c r="B3" s="542"/>
      <c r="C3" s="542"/>
      <c r="D3" s="542"/>
      <c r="E3" s="542"/>
      <c r="F3" s="543"/>
    </row>
    <row r="4" spans="1:9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9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9" ht="15" customHeight="1" thickBot="1">
      <c r="A7" s="519" t="s">
        <v>127</v>
      </c>
      <c r="B7" s="519"/>
      <c r="C7" s="519"/>
      <c r="D7" s="519"/>
      <c r="E7" s="519"/>
      <c r="F7" s="519"/>
    </row>
    <row r="8" spans="1:9" ht="13.5" customHeight="1" thickTop="1">
      <c r="A8" s="544" t="s">
        <v>126</v>
      </c>
      <c r="B8" s="545"/>
      <c r="C8" s="545"/>
      <c r="D8" s="545"/>
      <c r="E8" s="544" t="s">
        <v>1001</v>
      </c>
      <c r="F8" s="546"/>
    </row>
    <row r="9" spans="1:9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9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9" s="16" customFormat="1" ht="13.5" customHeight="1">
      <c r="A12" s="537"/>
      <c r="B12" s="538"/>
      <c r="C12" s="86"/>
      <c r="D12" s="224"/>
      <c r="E12" s="14"/>
      <c r="F12" s="84"/>
    </row>
    <row r="13" spans="1:9" ht="13.5" customHeight="1">
      <c r="A13" s="514" t="s">
        <v>1000</v>
      </c>
      <c r="B13" s="516"/>
      <c r="C13" s="83">
        <f>SUM(C12:C12)</f>
        <v>0</v>
      </c>
      <c r="D13" s="82"/>
      <c r="E13" s="82"/>
      <c r="F13" s="81">
        <f>SUM(F12:F12)</f>
        <v>0</v>
      </c>
    </row>
    <row r="14" spans="1:9" ht="13.5" customHeight="1">
      <c r="A14" s="4"/>
      <c r="B14" s="80"/>
      <c r="C14" s="4"/>
      <c r="D14" s="79"/>
      <c r="E14" s="78"/>
      <c r="F14" s="77"/>
    </row>
    <row r="16" spans="1:9" ht="13.5" customHeight="1">
      <c r="A16" s="536" t="s">
        <v>33</v>
      </c>
      <c r="B16" s="536"/>
      <c r="C16" s="536"/>
      <c r="D16" s="536"/>
      <c r="E16" s="536"/>
      <c r="F16" s="536"/>
      <c r="G16" s="25"/>
      <c r="H16" s="25"/>
      <c r="I16" s="25"/>
    </row>
    <row r="18" spans="1:9" ht="13.5" customHeight="1">
      <c r="A18" s="18" t="s">
        <v>32</v>
      </c>
      <c r="B18" s="1"/>
      <c r="F18" s="22"/>
      <c r="G18" s="7"/>
      <c r="I18" s="23"/>
    </row>
    <row r="19" spans="1:9" ht="60" customHeight="1">
      <c r="A19" s="532"/>
      <c r="B19" s="518"/>
      <c r="C19" s="533"/>
      <c r="D19" s="547"/>
      <c r="E19" s="547"/>
      <c r="F19" s="547"/>
    </row>
    <row r="20" spans="1:9" ht="13.5" customHeight="1">
      <c r="A20" s="535" t="s">
        <v>31</v>
      </c>
      <c r="B20" s="535"/>
      <c r="C20" s="535"/>
      <c r="D20" s="75"/>
      <c r="E20" s="75" t="s">
        <v>30</v>
      </c>
      <c r="F20" s="75"/>
      <c r="G20" s="18"/>
      <c r="H20" s="18"/>
      <c r="I20" s="18"/>
    </row>
    <row r="94" spans="7:7" ht="13.5" customHeight="1">
      <c r="G94" s="1">
        <v>238</v>
      </c>
    </row>
  </sheetData>
  <mergeCells count="18">
    <mergeCell ref="A11:B11"/>
    <mergeCell ref="A12:B12"/>
    <mergeCell ref="A1:F1"/>
    <mergeCell ref="A3:F3"/>
    <mergeCell ref="A4:C4"/>
    <mergeCell ref="D4:E4"/>
    <mergeCell ref="A5:C5"/>
    <mergeCell ref="D5:E5"/>
    <mergeCell ref="A7:F7"/>
    <mergeCell ref="A8:D8"/>
    <mergeCell ref="E8:F8"/>
    <mergeCell ref="B9:D9"/>
    <mergeCell ref="E9:F9"/>
    <mergeCell ref="A20:C20"/>
    <mergeCell ref="A13:B13"/>
    <mergeCell ref="A16:F16"/>
    <mergeCell ref="A19:C19"/>
    <mergeCell ref="D19:F19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94"/>
  <sheetViews>
    <sheetView showGridLines="0" workbookViewId="0">
      <pane ySplit="13" topLeftCell="A50" activePane="bottomLeft" state="frozen"/>
      <selection activeCell="G94" sqref="G94"/>
      <selection pane="bottomLeft" activeCell="J58" sqref="J58"/>
    </sheetView>
  </sheetViews>
  <sheetFormatPr defaultRowHeight="13.5" customHeight="1"/>
  <cols>
    <col min="1" max="1" width="36.5703125" style="1" bestFit="1" customWidth="1"/>
    <col min="2" max="2" width="12.5703125" style="2" bestFit="1" customWidth="1"/>
    <col min="3" max="3" width="11.140625" style="2" bestFit="1" customWidth="1"/>
    <col min="4" max="5" width="12.5703125" style="1" bestFit="1" customWidth="1"/>
    <col min="6" max="6" width="10.140625" style="1" bestFit="1" customWidth="1"/>
    <col min="7" max="7" width="11.140625" style="1" bestFit="1" customWidth="1"/>
    <col min="8" max="8" width="11.85546875" style="1" bestFit="1" customWidth="1"/>
    <col min="9" max="9" width="20.85546875" style="1" customWidth="1"/>
    <col min="10" max="10" width="38.42578125" style="2" customWidth="1"/>
    <col min="11" max="11" width="10.42578125" style="1" bestFit="1" customWidth="1"/>
    <col min="12" max="12" width="10" style="1" bestFit="1" customWidth="1"/>
    <col min="13" max="16384" width="9.140625" style="1"/>
  </cols>
  <sheetData>
    <row r="1" spans="1:15" ht="23.25" customHeight="1">
      <c r="A1" s="523" t="s">
        <v>135</v>
      </c>
      <c r="B1" s="523"/>
      <c r="C1" s="523"/>
      <c r="D1" s="523"/>
      <c r="E1" s="523"/>
      <c r="F1" s="523"/>
      <c r="G1" s="523"/>
      <c r="H1" s="523"/>
      <c r="I1" s="523"/>
      <c r="J1" s="26"/>
    </row>
    <row r="2" spans="1:15" ht="13.5" customHeight="1">
      <c r="J2" s="26"/>
    </row>
    <row r="3" spans="1:15" ht="15" customHeight="1" thickBot="1">
      <c r="A3" s="519" t="s">
        <v>134</v>
      </c>
      <c r="B3" s="519"/>
      <c r="C3" s="519"/>
      <c r="D3" s="519"/>
      <c r="E3" s="519"/>
      <c r="F3" s="519"/>
      <c r="G3" s="519"/>
      <c r="H3" s="519"/>
      <c r="I3" s="519"/>
      <c r="J3" s="18"/>
    </row>
    <row r="4" spans="1:15" ht="13.5" customHeight="1" thickTop="1">
      <c r="A4" s="524" t="s">
        <v>133</v>
      </c>
      <c r="B4" s="524"/>
      <c r="C4" s="524"/>
      <c r="D4" s="520" t="s">
        <v>132</v>
      </c>
      <c r="E4" s="521"/>
      <c r="F4" s="522"/>
      <c r="G4" s="524" t="s">
        <v>131</v>
      </c>
      <c r="H4" s="524"/>
      <c r="I4" s="524"/>
      <c r="J4" s="18"/>
    </row>
    <row r="5" spans="1:15" ht="13.5" customHeight="1">
      <c r="A5" s="514" t="s">
        <v>130</v>
      </c>
      <c r="B5" s="515"/>
      <c r="C5" s="516"/>
      <c r="D5" s="514" t="s">
        <v>129</v>
      </c>
      <c r="E5" s="515"/>
      <c r="F5" s="516"/>
      <c r="G5" s="517" t="s">
        <v>128</v>
      </c>
      <c r="H5" s="517"/>
      <c r="I5" s="517"/>
      <c r="J5" s="18"/>
    </row>
    <row r="6" spans="1:15" ht="13.5" customHeight="1">
      <c r="A6" s="518"/>
      <c r="B6" s="518"/>
      <c r="C6" s="518"/>
      <c r="D6" s="518"/>
      <c r="E6" s="518"/>
      <c r="F6" s="518"/>
      <c r="G6" s="518"/>
      <c r="H6" s="518"/>
      <c r="I6" s="518"/>
      <c r="J6" s="26"/>
    </row>
    <row r="7" spans="1:15" ht="15" customHeight="1" thickBot="1">
      <c r="A7" s="519" t="s">
        <v>127</v>
      </c>
      <c r="B7" s="519"/>
      <c r="C7" s="519"/>
      <c r="D7" s="519"/>
      <c r="E7" s="519"/>
      <c r="F7" s="519"/>
      <c r="G7" s="519"/>
      <c r="H7" s="519"/>
      <c r="I7" s="519"/>
      <c r="J7" s="18"/>
    </row>
    <row r="8" spans="1:15" ht="13.5" customHeight="1" thickTop="1">
      <c r="A8" s="520" t="s">
        <v>126</v>
      </c>
      <c r="B8" s="521"/>
      <c r="C8" s="521"/>
      <c r="D8" s="521"/>
      <c r="E8" s="520" t="s">
        <v>1036</v>
      </c>
      <c r="F8" s="521"/>
      <c r="G8" s="521"/>
      <c r="H8" s="521"/>
      <c r="I8" s="522"/>
      <c r="J8" s="18"/>
    </row>
    <row r="9" spans="1:15" ht="13.5" customHeight="1">
      <c r="A9" s="517" t="s">
        <v>124</v>
      </c>
      <c r="B9" s="517"/>
      <c r="C9" s="514" t="s">
        <v>123</v>
      </c>
      <c r="D9" s="515"/>
      <c r="E9" s="515"/>
      <c r="F9" s="516"/>
      <c r="G9" s="514" t="s">
        <v>1148</v>
      </c>
      <c r="H9" s="515"/>
      <c r="I9" s="516"/>
      <c r="J9" s="18"/>
    </row>
    <row r="10" spans="1:15" ht="13.5" customHeight="1">
      <c r="A10" s="518"/>
      <c r="B10" s="518"/>
      <c r="C10" s="518"/>
      <c r="D10" s="518"/>
      <c r="E10" s="518"/>
      <c r="F10" s="518"/>
      <c r="G10" s="518"/>
      <c r="H10" s="518"/>
      <c r="I10" s="518"/>
      <c r="J10" s="26"/>
    </row>
    <row r="11" spans="1:15" ht="13.5" customHeight="1">
      <c r="A11" s="38" t="s">
        <v>122</v>
      </c>
      <c r="B11" s="74"/>
      <c r="C11" s="525" t="s">
        <v>121</v>
      </c>
      <c r="D11" s="526"/>
      <c r="E11" s="527"/>
      <c r="F11" s="73"/>
      <c r="G11" s="528" t="s">
        <v>120</v>
      </c>
      <c r="H11" s="529"/>
      <c r="I11" s="530"/>
      <c r="J11" s="1"/>
    </row>
    <row r="12" spans="1:15" ht="13.5" customHeight="1">
      <c r="J12" s="26"/>
    </row>
    <row r="13" spans="1:15" s="16" customFormat="1" ht="13.5" customHeight="1">
      <c r="A13" s="11" t="s">
        <v>27</v>
      </c>
      <c r="B13" s="11" t="s">
        <v>119</v>
      </c>
      <c r="C13" s="11" t="s">
        <v>118</v>
      </c>
      <c r="D13" s="531" t="s">
        <v>117</v>
      </c>
      <c r="E13" s="531"/>
      <c r="F13" s="11" t="s">
        <v>116</v>
      </c>
      <c r="G13" s="11" t="s">
        <v>25</v>
      </c>
      <c r="H13" s="11" t="s">
        <v>26</v>
      </c>
      <c r="I13" s="11" t="s">
        <v>24</v>
      </c>
      <c r="J13" s="11" t="s">
        <v>115</v>
      </c>
      <c r="K13" s="11" t="s">
        <v>114</v>
      </c>
    </row>
    <row r="14" spans="1:15" s="16" customFormat="1" ht="13.5" customHeight="1">
      <c r="O14" s="16">
        <f>COUNTIF('Sede Med Ok'!$C:$C,'LACEM Med OK'!C14) + COUNTIF('Barra Med OK'!$C:$C,'LACEM Med OK'!C14) + COUNTIF('Boca do Rio Med OK'!$C:$C,'LACEM Med OK'!C14) + COUNTIF('Brotas Med OK'!$C:$C,'LACEM Med OK'!C14) + COUNTIF('Cabula Med OK'!$C:$C,'LACEM Med OK'!C14) + COUNTIF('Cajazeiras Med OK'!$C:$C,'LACEM Med OK'!C14) + COUNTIF('CH Med OK'!$C:$C,'LACEM Med OK'!C14) + COUNTIF('Itapagipe Med OK'!$C:$C,'LACEM Med OK'!C14) + COUNTIF('Itapuã Med OK'!$C:$C,'LACEM Med OK'!C14) + COUNTIF('Liberdade Med OK'!$C:$C,'LACEM Med OK'!C14) + COUNTIF('Pau da Lima Med OK'!$C:$C,'LACEM Med OK'!C14) + COUNTIF('SCV Med OK'!$C:$C,'LACEM Med OK'!C14) + COUNTIF('Subúrbio Med OK'!$C:$C,'LACEM Med OK'!C14) + COUNTIF('DVIS Med OK'!$C:$C,'LACEM Med OK'!C14) + COUNTIF('CR Med OK'!$C:$C,'LACEM Med OK'!C14) + COUNTIF('CCZ Med OK'!$C:$C,'LACEM Med OK'!C14) + COUNTIF('DRCA Med OK'!$C:$C,'LACEM Med OK'!C14) + COUNTIF('SAMU Med OK'!$C:$C,'LACEM Med OK'!C14) + COUNTIF('ESPS Med OK'!$C:$C,'LACEM Med OK'!C14)</f>
        <v>0</v>
      </c>
    </row>
    <row r="15" spans="1:15" s="16" customFormat="1" ht="13.5" customHeight="1">
      <c r="A15" s="15" t="s">
        <v>18</v>
      </c>
      <c r="B15" s="61">
        <v>45536</v>
      </c>
      <c r="C15" s="385">
        <v>13321</v>
      </c>
      <c r="D15" s="61">
        <v>45658</v>
      </c>
      <c r="E15" s="61">
        <v>45687</v>
      </c>
      <c r="F15" s="42">
        <f t="shared" ref="F15:F48" si="0">(E15-D15)+1</f>
        <v>30</v>
      </c>
      <c r="G15" s="224">
        <v>235</v>
      </c>
      <c r="H15" s="122">
        <v>1</v>
      </c>
      <c r="I15" s="59">
        <f t="shared" ref="I15:I48" si="1">G15/30*H15*F15</f>
        <v>235</v>
      </c>
      <c r="J15" s="216" t="s">
        <v>1035</v>
      </c>
      <c r="K15" s="11"/>
      <c r="L15" s="11"/>
      <c r="O15" s="16">
        <f>COUNTIF('Sede Med Ok'!$C:$C,'LACEM Med OK'!C15) + COUNTIF('Barra Med OK'!$C:$C,'LACEM Med OK'!C15) + COUNTIF('Boca do Rio Med OK'!$C:$C,'LACEM Med OK'!C15) + COUNTIF('Brotas Med OK'!$C:$C,'LACEM Med OK'!C15) + COUNTIF('Cabula Med OK'!$C:$C,'LACEM Med OK'!C15) + COUNTIF('Cajazeiras Med OK'!$C:$C,'LACEM Med OK'!C15) + COUNTIF('CH Med OK'!$C:$C,'LACEM Med OK'!C15) + COUNTIF('Itapagipe Med OK'!$C:$C,'LACEM Med OK'!C15) + COUNTIF('Itapuã Med OK'!$C:$C,'LACEM Med OK'!C15) + COUNTIF('Liberdade Med OK'!$C:$C,'LACEM Med OK'!C15) + COUNTIF('Pau da Lima Med OK'!$C:$C,'LACEM Med OK'!C15) + COUNTIF('SCV Med OK'!$C:$C,'LACEM Med OK'!C15) + COUNTIF('Subúrbio Med OK'!$C:$C,'LACEM Med OK'!C15) + COUNTIF('DVIS Med OK'!$C:$C,'LACEM Med OK'!C15) + COUNTIF('CR Med OK'!$C:$C,'LACEM Med OK'!C15) + COUNTIF('CCZ Med OK'!$C:$C,'LACEM Med OK'!C15) + COUNTIF('DRCA Med OK'!$C:$C,'LACEM Med OK'!C15) + COUNTIF('SAMU Med OK'!$C:$C,'LACEM Med OK'!C15) + COUNTIF('ESPS Med OK'!$C:$C,'LACEM Med OK'!C15)</f>
        <v>0</v>
      </c>
    </row>
    <row r="16" spans="1:15" s="16" customFormat="1" ht="13.5" customHeight="1">
      <c r="A16" s="15" t="s">
        <v>18</v>
      </c>
      <c r="B16" s="61">
        <v>45536</v>
      </c>
      <c r="C16" s="385">
        <v>13324</v>
      </c>
      <c r="D16" s="61">
        <v>45658</v>
      </c>
      <c r="E16" s="61">
        <v>45687</v>
      </c>
      <c r="F16" s="42">
        <f t="shared" si="0"/>
        <v>30</v>
      </c>
      <c r="G16" s="224">
        <v>235</v>
      </c>
      <c r="H16" s="122">
        <v>1</v>
      </c>
      <c r="I16" s="59">
        <f t="shared" si="1"/>
        <v>235</v>
      </c>
      <c r="J16" s="216" t="s">
        <v>1034</v>
      </c>
      <c r="K16" s="11"/>
      <c r="L16" s="11"/>
      <c r="O16" s="16">
        <f>COUNTIF('Sede Med Ok'!$C:$C,'LACEM Med OK'!C16) + COUNTIF('Barra Med OK'!$C:$C,'LACEM Med OK'!C16) + COUNTIF('Boca do Rio Med OK'!$C:$C,'LACEM Med OK'!C16) + COUNTIF('Brotas Med OK'!$C:$C,'LACEM Med OK'!C16) + COUNTIF('Cabula Med OK'!$C:$C,'LACEM Med OK'!C16) + COUNTIF('Cajazeiras Med OK'!$C:$C,'LACEM Med OK'!C16) + COUNTIF('CH Med OK'!$C:$C,'LACEM Med OK'!C16) + COUNTIF('Itapagipe Med OK'!$C:$C,'LACEM Med OK'!C16) + COUNTIF('Itapuã Med OK'!$C:$C,'LACEM Med OK'!C16) + COUNTIF('Liberdade Med OK'!$C:$C,'LACEM Med OK'!C16) + COUNTIF('Pau da Lima Med OK'!$C:$C,'LACEM Med OK'!C16) + COUNTIF('SCV Med OK'!$C:$C,'LACEM Med OK'!C16) + COUNTIF('Subúrbio Med OK'!$C:$C,'LACEM Med OK'!C16) + COUNTIF('DVIS Med OK'!$C:$C,'LACEM Med OK'!C16) + COUNTIF('CR Med OK'!$C:$C,'LACEM Med OK'!C16) + COUNTIF('CCZ Med OK'!$C:$C,'LACEM Med OK'!C16) + COUNTIF('DRCA Med OK'!$C:$C,'LACEM Med OK'!C16) + COUNTIF('SAMU Med OK'!$C:$C,'LACEM Med OK'!C16) + COUNTIF('ESPS Med OK'!$C:$C,'LACEM Med OK'!C16)</f>
        <v>0</v>
      </c>
    </row>
    <row r="17" spans="1:15" s="16" customFormat="1" ht="13.5" customHeight="1">
      <c r="A17" s="15" t="s">
        <v>18</v>
      </c>
      <c r="B17" s="61">
        <v>45536</v>
      </c>
      <c r="C17" s="385">
        <v>13325</v>
      </c>
      <c r="D17" s="61">
        <v>45658</v>
      </c>
      <c r="E17" s="61">
        <v>45687</v>
      </c>
      <c r="F17" s="42">
        <f t="shared" si="0"/>
        <v>30</v>
      </c>
      <c r="G17" s="224">
        <v>235</v>
      </c>
      <c r="H17" s="122">
        <v>1</v>
      </c>
      <c r="I17" s="59">
        <f t="shared" si="1"/>
        <v>235</v>
      </c>
      <c r="J17" s="216" t="s">
        <v>1033</v>
      </c>
      <c r="K17" s="11"/>
      <c r="L17" s="11"/>
      <c r="O17" s="16">
        <f>COUNTIF('Sede Med Ok'!$C:$C,'LACEM Med OK'!C17) + COUNTIF('Barra Med OK'!$C:$C,'LACEM Med OK'!C17) + COUNTIF('Boca do Rio Med OK'!$C:$C,'LACEM Med OK'!C17) + COUNTIF('Brotas Med OK'!$C:$C,'LACEM Med OK'!C17) + COUNTIF('Cabula Med OK'!$C:$C,'LACEM Med OK'!C17) + COUNTIF('Cajazeiras Med OK'!$C:$C,'LACEM Med OK'!C17) + COUNTIF('CH Med OK'!$C:$C,'LACEM Med OK'!C17) + COUNTIF('Itapagipe Med OK'!$C:$C,'LACEM Med OK'!C17) + COUNTIF('Itapuã Med OK'!$C:$C,'LACEM Med OK'!C17) + COUNTIF('Liberdade Med OK'!$C:$C,'LACEM Med OK'!C17) + COUNTIF('Pau da Lima Med OK'!$C:$C,'LACEM Med OK'!C17) + COUNTIF('SCV Med OK'!$C:$C,'LACEM Med OK'!C17) + COUNTIF('Subúrbio Med OK'!$C:$C,'LACEM Med OK'!C17) + COUNTIF('DVIS Med OK'!$C:$C,'LACEM Med OK'!C17) + COUNTIF('CR Med OK'!$C:$C,'LACEM Med OK'!C17) + COUNTIF('CCZ Med OK'!$C:$C,'LACEM Med OK'!C17) + COUNTIF('DRCA Med OK'!$C:$C,'LACEM Med OK'!C17) + COUNTIF('SAMU Med OK'!$C:$C,'LACEM Med OK'!C17) + COUNTIF('ESPS Med OK'!$C:$C,'LACEM Med OK'!C17)</f>
        <v>0</v>
      </c>
    </row>
    <row r="18" spans="1:15" s="16" customFormat="1" ht="13.5" customHeight="1">
      <c r="A18" s="15" t="s">
        <v>18</v>
      </c>
      <c r="B18" s="61">
        <v>45536</v>
      </c>
      <c r="C18" s="385">
        <v>13315</v>
      </c>
      <c r="D18" s="61">
        <v>45658</v>
      </c>
      <c r="E18" s="61">
        <v>45687</v>
      </c>
      <c r="F18" s="42">
        <f t="shared" si="0"/>
        <v>30</v>
      </c>
      <c r="G18" s="224">
        <v>235</v>
      </c>
      <c r="H18" s="122">
        <v>1</v>
      </c>
      <c r="I18" s="59">
        <f t="shared" si="1"/>
        <v>235</v>
      </c>
      <c r="J18" s="216" t="s">
        <v>1032</v>
      </c>
      <c r="K18" s="11"/>
      <c r="L18" s="11"/>
      <c r="O18" s="16">
        <f>COUNTIF('Sede Med Ok'!$C:$C,'LACEM Med OK'!C18) + COUNTIF('Barra Med OK'!$C:$C,'LACEM Med OK'!C18) + COUNTIF('Boca do Rio Med OK'!$C:$C,'LACEM Med OK'!C18) + COUNTIF('Brotas Med OK'!$C:$C,'LACEM Med OK'!C18) + COUNTIF('Cabula Med OK'!$C:$C,'LACEM Med OK'!C18) + COUNTIF('Cajazeiras Med OK'!$C:$C,'LACEM Med OK'!C18) + COUNTIF('CH Med OK'!$C:$C,'LACEM Med OK'!C18) + COUNTIF('Itapagipe Med OK'!$C:$C,'LACEM Med OK'!C18) + COUNTIF('Itapuã Med OK'!$C:$C,'LACEM Med OK'!C18) + COUNTIF('Liberdade Med OK'!$C:$C,'LACEM Med OK'!C18) + COUNTIF('Pau da Lima Med OK'!$C:$C,'LACEM Med OK'!C18) + COUNTIF('SCV Med OK'!$C:$C,'LACEM Med OK'!C18) + COUNTIF('Subúrbio Med OK'!$C:$C,'LACEM Med OK'!C18) + COUNTIF('DVIS Med OK'!$C:$C,'LACEM Med OK'!C18) + COUNTIF('CR Med OK'!$C:$C,'LACEM Med OK'!C18) + COUNTIF('CCZ Med OK'!$C:$C,'LACEM Med OK'!C18) + COUNTIF('DRCA Med OK'!$C:$C,'LACEM Med OK'!C18) + COUNTIF('SAMU Med OK'!$C:$C,'LACEM Med OK'!C18) + COUNTIF('ESPS Med OK'!$C:$C,'LACEM Med OK'!C18)</f>
        <v>0</v>
      </c>
    </row>
    <row r="19" spans="1:15" s="16" customFormat="1" ht="13.5" customHeight="1">
      <c r="A19" s="15" t="s">
        <v>18</v>
      </c>
      <c r="B19" s="61">
        <v>45536</v>
      </c>
      <c r="C19" s="386">
        <v>12616</v>
      </c>
      <c r="D19" s="61">
        <v>45658</v>
      </c>
      <c r="E19" s="61">
        <v>45687</v>
      </c>
      <c r="F19" s="42">
        <f t="shared" si="0"/>
        <v>30</v>
      </c>
      <c r="G19" s="224">
        <v>235</v>
      </c>
      <c r="H19" s="122">
        <v>1</v>
      </c>
      <c r="I19" s="59">
        <f t="shared" si="1"/>
        <v>235</v>
      </c>
      <c r="J19" s="58" t="s">
        <v>1031</v>
      </c>
      <c r="K19" s="11"/>
      <c r="L19" s="11"/>
      <c r="O19" s="16">
        <f>COUNTIF('Sede Med Ok'!$C:$C,'LACEM Med OK'!C19) + COUNTIF('Barra Med OK'!$C:$C,'LACEM Med OK'!C19) + COUNTIF('Boca do Rio Med OK'!$C:$C,'LACEM Med OK'!C19) + COUNTIF('Brotas Med OK'!$C:$C,'LACEM Med OK'!C19) + COUNTIF('Cabula Med OK'!$C:$C,'LACEM Med OK'!C19) + COUNTIF('Cajazeiras Med OK'!$C:$C,'LACEM Med OK'!C19) + COUNTIF('CH Med OK'!$C:$C,'LACEM Med OK'!C19) + COUNTIF('Itapagipe Med OK'!$C:$C,'LACEM Med OK'!C19) + COUNTIF('Itapuã Med OK'!$C:$C,'LACEM Med OK'!C19) + COUNTIF('Liberdade Med OK'!$C:$C,'LACEM Med OK'!C19) + COUNTIF('Pau da Lima Med OK'!$C:$C,'LACEM Med OK'!C19) + COUNTIF('SCV Med OK'!$C:$C,'LACEM Med OK'!C19) + COUNTIF('Subúrbio Med OK'!$C:$C,'LACEM Med OK'!C19) + COUNTIF('DVIS Med OK'!$C:$C,'LACEM Med OK'!C19) + COUNTIF('CR Med OK'!$C:$C,'LACEM Med OK'!C19) + COUNTIF('CCZ Med OK'!$C:$C,'LACEM Med OK'!C19) + COUNTIF('DRCA Med OK'!$C:$C,'LACEM Med OK'!C19) + COUNTIF('SAMU Med OK'!$C:$C,'LACEM Med OK'!C19) + COUNTIF('ESPS Med OK'!$C:$C,'LACEM Med OK'!C19)</f>
        <v>0</v>
      </c>
    </row>
    <row r="20" spans="1:15" s="16" customFormat="1" ht="13.5" customHeight="1">
      <c r="A20" s="15" t="s">
        <v>18</v>
      </c>
      <c r="B20" s="61">
        <v>45536</v>
      </c>
      <c r="C20" s="386">
        <v>12506</v>
      </c>
      <c r="D20" s="61">
        <v>45658</v>
      </c>
      <c r="E20" s="61">
        <v>45687</v>
      </c>
      <c r="F20" s="42">
        <f t="shared" si="0"/>
        <v>30</v>
      </c>
      <c r="G20" s="224">
        <v>235</v>
      </c>
      <c r="H20" s="122">
        <v>1</v>
      </c>
      <c r="I20" s="59">
        <f t="shared" si="1"/>
        <v>235</v>
      </c>
      <c r="J20" s="58" t="s">
        <v>1030</v>
      </c>
      <c r="K20" s="11"/>
      <c r="L20" s="11"/>
      <c r="O20" s="16">
        <f>COUNTIF('Sede Med Ok'!$C:$C,'LACEM Med OK'!C20) + COUNTIF('Barra Med OK'!$C:$C,'LACEM Med OK'!C20) + COUNTIF('Boca do Rio Med OK'!$C:$C,'LACEM Med OK'!C20) + COUNTIF('Brotas Med OK'!$C:$C,'LACEM Med OK'!C20) + COUNTIF('Cabula Med OK'!$C:$C,'LACEM Med OK'!C20) + COUNTIF('Cajazeiras Med OK'!$C:$C,'LACEM Med OK'!C20) + COUNTIF('CH Med OK'!$C:$C,'LACEM Med OK'!C20) + COUNTIF('Itapagipe Med OK'!$C:$C,'LACEM Med OK'!C20) + COUNTIF('Itapuã Med OK'!$C:$C,'LACEM Med OK'!C20) + COUNTIF('Liberdade Med OK'!$C:$C,'LACEM Med OK'!C20) + COUNTIF('Pau da Lima Med OK'!$C:$C,'LACEM Med OK'!C20) + COUNTIF('SCV Med OK'!$C:$C,'LACEM Med OK'!C20) + COUNTIF('Subúrbio Med OK'!$C:$C,'LACEM Med OK'!C20) + COUNTIF('DVIS Med OK'!$C:$C,'LACEM Med OK'!C20) + COUNTIF('CR Med OK'!$C:$C,'LACEM Med OK'!C20) + COUNTIF('CCZ Med OK'!$C:$C,'LACEM Med OK'!C20) + COUNTIF('DRCA Med OK'!$C:$C,'LACEM Med OK'!C20) + COUNTIF('SAMU Med OK'!$C:$C,'LACEM Med OK'!C20) + COUNTIF('ESPS Med OK'!$C:$C,'LACEM Med OK'!C20)</f>
        <v>0</v>
      </c>
    </row>
    <row r="21" spans="1:15" s="16" customFormat="1" ht="13.5" customHeight="1">
      <c r="A21" s="15" t="s">
        <v>18</v>
      </c>
      <c r="B21" s="61">
        <v>45536</v>
      </c>
      <c r="C21" s="386">
        <v>12542</v>
      </c>
      <c r="D21" s="61">
        <v>45658</v>
      </c>
      <c r="E21" s="61">
        <v>45687</v>
      </c>
      <c r="F21" s="42">
        <f t="shared" si="0"/>
        <v>30</v>
      </c>
      <c r="G21" s="224">
        <v>235</v>
      </c>
      <c r="H21" s="122">
        <v>1</v>
      </c>
      <c r="I21" s="59">
        <f t="shared" si="1"/>
        <v>235</v>
      </c>
      <c r="J21" s="58" t="s">
        <v>1029</v>
      </c>
      <c r="K21" s="11"/>
      <c r="L21" s="11"/>
      <c r="O21" s="16">
        <f>COUNTIF('Sede Med Ok'!$C:$C,'LACEM Med OK'!C21) + COUNTIF('Barra Med OK'!$C:$C,'LACEM Med OK'!C21) + COUNTIF('Boca do Rio Med OK'!$C:$C,'LACEM Med OK'!C21) + COUNTIF('Brotas Med OK'!$C:$C,'LACEM Med OK'!C21) + COUNTIF('Cabula Med OK'!$C:$C,'LACEM Med OK'!C21) + COUNTIF('Cajazeiras Med OK'!$C:$C,'LACEM Med OK'!C21) + COUNTIF('CH Med OK'!$C:$C,'LACEM Med OK'!C21) + COUNTIF('Itapagipe Med OK'!$C:$C,'LACEM Med OK'!C21) + COUNTIF('Itapuã Med OK'!$C:$C,'LACEM Med OK'!C21) + COUNTIF('Liberdade Med OK'!$C:$C,'LACEM Med OK'!C21) + COUNTIF('Pau da Lima Med OK'!$C:$C,'LACEM Med OK'!C21) + COUNTIF('SCV Med OK'!$C:$C,'LACEM Med OK'!C21) + COUNTIF('Subúrbio Med OK'!$C:$C,'LACEM Med OK'!C21) + COUNTIF('DVIS Med OK'!$C:$C,'LACEM Med OK'!C21) + COUNTIF('CR Med OK'!$C:$C,'LACEM Med OK'!C21) + COUNTIF('CCZ Med OK'!$C:$C,'LACEM Med OK'!C21) + COUNTIF('DRCA Med OK'!$C:$C,'LACEM Med OK'!C21) + COUNTIF('SAMU Med OK'!$C:$C,'LACEM Med OK'!C21) + COUNTIF('ESPS Med OK'!$C:$C,'LACEM Med OK'!C21)</f>
        <v>0</v>
      </c>
    </row>
    <row r="22" spans="1:15" s="16" customFormat="1" ht="13.5" customHeight="1">
      <c r="A22" s="15" t="s">
        <v>18</v>
      </c>
      <c r="B22" s="61">
        <v>45536</v>
      </c>
      <c r="C22" s="386">
        <v>12559</v>
      </c>
      <c r="D22" s="61">
        <v>45658</v>
      </c>
      <c r="E22" s="61">
        <v>45687</v>
      </c>
      <c r="F22" s="42">
        <f t="shared" si="0"/>
        <v>30</v>
      </c>
      <c r="G22" s="224">
        <v>235</v>
      </c>
      <c r="H22" s="122">
        <v>1</v>
      </c>
      <c r="I22" s="59">
        <f t="shared" si="1"/>
        <v>235</v>
      </c>
      <c r="J22" s="58" t="s">
        <v>1028</v>
      </c>
      <c r="K22" s="11"/>
      <c r="L22" s="11"/>
      <c r="O22" s="16">
        <f>COUNTIF('Sede Med Ok'!$C:$C,'LACEM Med OK'!C22) + COUNTIF('Barra Med OK'!$C:$C,'LACEM Med OK'!C22) + COUNTIF('Boca do Rio Med OK'!$C:$C,'LACEM Med OK'!C22) + COUNTIF('Brotas Med OK'!$C:$C,'LACEM Med OK'!C22) + COUNTIF('Cabula Med OK'!$C:$C,'LACEM Med OK'!C22) + COUNTIF('Cajazeiras Med OK'!$C:$C,'LACEM Med OK'!C22) + COUNTIF('CH Med OK'!$C:$C,'LACEM Med OK'!C22) + COUNTIF('Itapagipe Med OK'!$C:$C,'LACEM Med OK'!C22) + COUNTIF('Itapuã Med OK'!$C:$C,'LACEM Med OK'!C22) + COUNTIF('Liberdade Med OK'!$C:$C,'LACEM Med OK'!C22) + COUNTIF('Pau da Lima Med OK'!$C:$C,'LACEM Med OK'!C22) + COUNTIF('SCV Med OK'!$C:$C,'LACEM Med OK'!C22) + COUNTIF('Subúrbio Med OK'!$C:$C,'LACEM Med OK'!C22) + COUNTIF('DVIS Med OK'!$C:$C,'LACEM Med OK'!C22) + COUNTIF('CR Med OK'!$C:$C,'LACEM Med OK'!C22) + COUNTIF('CCZ Med OK'!$C:$C,'LACEM Med OK'!C22) + COUNTIF('DRCA Med OK'!$C:$C,'LACEM Med OK'!C22) + COUNTIF('SAMU Med OK'!$C:$C,'LACEM Med OK'!C22) + COUNTIF('ESPS Med OK'!$C:$C,'LACEM Med OK'!C22)</f>
        <v>0</v>
      </c>
    </row>
    <row r="23" spans="1:15" s="16" customFormat="1" ht="13.5" customHeight="1">
      <c r="A23" s="15" t="s">
        <v>18</v>
      </c>
      <c r="B23" s="61">
        <v>45536</v>
      </c>
      <c r="C23" s="386">
        <v>12420</v>
      </c>
      <c r="D23" s="61">
        <v>45658</v>
      </c>
      <c r="E23" s="61">
        <v>45687</v>
      </c>
      <c r="F23" s="42">
        <f t="shared" si="0"/>
        <v>30</v>
      </c>
      <c r="G23" s="224">
        <v>235</v>
      </c>
      <c r="H23" s="122">
        <v>1</v>
      </c>
      <c r="I23" s="59">
        <f t="shared" si="1"/>
        <v>235</v>
      </c>
      <c r="J23" s="58" t="s">
        <v>1027</v>
      </c>
      <c r="K23" s="11"/>
      <c r="L23" s="11"/>
      <c r="O23" s="16">
        <f>COUNTIF('Sede Med Ok'!$C:$C,'LACEM Med OK'!C23) + COUNTIF('Barra Med OK'!$C:$C,'LACEM Med OK'!C23) + COUNTIF('Boca do Rio Med OK'!$C:$C,'LACEM Med OK'!C23) + COUNTIF('Brotas Med OK'!$C:$C,'LACEM Med OK'!C23) + COUNTIF('Cabula Med OK'!$C:$C,'LACEM Med OK'!C23) + COUNTIF('Cajazeiras Med OK'!$C:$C,'LACEM Med OK'!C23) + COUNTIF('CH Med OK'!$C:$C,'LACEM Med OK'!C23) + COUNTIF('Itapagipe Med OK'!$C:$C,'LACEM Med OK'!C23) + COUNTIF('Itapuã Med OK'!$C:$C,'LACEM Med OK'!C23) + COUNTIF('Liberdade Med OK'!$C:$C,'LACEM Med OK'!C23) + COUNTIF('Pau da Lima Med OK'!$C:$C,'LACEM Med OK'!C23) + COUNTIF('SCV Med OK'!$C:$C,'LACEM Med OK'!C23) + COUNTIF('Subúrbio Med OK'!$C:$C,'LACEM Med OK'!C23) + COUNTIF('DVIS Med OK'!$C:$C,'LACEM Med OK'!C23) + COUNTIF('CR Med OK'!$C:$C,'LACEM Med OK'!C23) + COUNTIF('CCZ Med OK'!$C:$C,'LACEM Med OK'!C23) + COUNTIF('DRCA Med OK'!$C:$C,'LACEM Med OK'!C23) + COUNTIF('SAMU Med OK'!$C:$C,'LACEM Med OK'!C23) + COUNTIF('ESPS Med OK'!$C:$C,'LACEM Med OK'!C23)</f>
        <v>0</v>
      </c>
    </row>
    <row r="24" spans="1:15" s="16" customFormat="1" ht="13.5" customHeight="1">
      <c r="A24" s="15" t="s">
        <v>17</v>
      </c>
      <c r="B24" s="61">
        <v>45536</v>
      </c>
      <c r="C24" s="383" t="s">
        <v>1026</v>
      </c>
      <c r="D24" s="61">
        <v>45658</v>
      </c>
      <c r="E24" s="61">
        <v>45687</v>
      </c>
      <c r="F24" s="42">
        <f t="shared" si="0"/>
        <v>30</v>
      </c>
      <c r="G24" s="224">
        <v>238</v>
      </c>
      <c r="H24" s="122">
        <v>1</v>
      </c>
      <c r="I24" s="59">
        <f t="shared" si="1"/>
        <v>238</v>
      </c>
      <c r="J24" s="52" t="s">
        <v>1025</v>
      </c>
      <c r="K24" s="11"/>
      <c r="L24" s="11" t="s">
        <v>1024</v>
      </c>
      <c r="O24" s="16">
        <f>COUNTIF('Sede Med Ok'!$C:$C,'LACEM Med OK'!C24) + COUNTIF('Barra Med OK'!$C:$C,'LACEM Med OK'!C24) + COUNTIF('Boca do Rio Med OK'!$C:$C,'LACEM Med OK'!C24) + COUNTIF('Brotas Med OK'!$C:$C,'LACEM Med OK'!C24) + COUNTIF('Cabula Med OK'!$C:$C,'LACEM Med OK'!C24) + COUNTIF('Cajazeiras Med OK'!$C:$C,'LACEM Med OK'!C24) + COUNTIF('CH Med OK'!$C:$C,'LACEM Med OK'!C24) + COUNTIF('Itapagipe Med OK'!$C:$C,'LACEM Med OK'!C24) + COUNTIF('Itapuã Med OK'!$C:$C,'LACEM Med OK'!C24) + COUNTIF('Liberdade Med OK'!$C:$C,'LACEM Med OK'!C24) + COUNTIF('Pau da Lima Med OK'!$C:$C,'LACEM Med OK'!C24) + COUNTIF('SCV Med OK'!$C:$C,'LACEM Med OK'!C24) + COUNTIF('Subúrbio Med OK'!$C:$C,'LACEM Med OK'!C24) + COUNTIF('DVIS Med OK'!$C:$C,'LACEM Med OK'!C24) + COUNTIF('CR Med OK'!$C:$C,'LACEM Med OK'!C24) + COUNTIF('CCZ Med OK'!$C:$C,'LACEM Med OK'!C24) + COUNTIF('DRCA Med OK'!$C:$C,'LACEM Med OK'!C24) + COUNTIF('SAMU Med OK'!$C:$C,'LACEM Med OK'!C24) + COUNTIF('ESPS Med OK'!$C:$C,'LACEM Med OK'!C24)</f>
        <v>0</v>
      </c>
    </row>
    <row r="25" spans="1:15" s="16" customFormat="1" ht="13.5" customHeight="1">
      <c r="A25" s="15" t="s">
        <v>17</v>
      </c>
      <c r="B25" s="61">
        <v>45536</v>
      </c>
      <c r="C25" s="385">
        <v>12715</v>
      </c>
      <c r="D25" s="61">
        <v>45658</v>
      </c>
      <c r="E25" s="61">
        <v>45687</v>
      </c>
      <c r="F25" s="42">
        <f t="shared" si="0"/>
        <v>30</v>
      </c>
      <c r="G25" s="224">
        <v>238</v>
      </c>
      <c r="H25" s="122">
        <v>1</v>
      </c>
      <c r="I25" s="59">
        <f t="shared" si="1"/>
        <v>238</v>
      </c>
      <c r="J25" s="216" t="s">
        <v>1023</v>
      </c>
      <c r="K25" s="11"/>
      <c r="L25" s="11"/>
      <c r="O25" s="16">
        <f>COUNTIF('Sede Med Ok'!$C:$C,'LACEM Med OK'!C25) + COUNTIF('Barra Med OK'!$C:$C,'LACEM Med OK'!C25) + COUNTIF('Boca do Rio Med OK'!$C:$C,'LACEM Med OK'!C25) + COUNTIF('Brotas Med OK'!$C:$C,'LACEM Med OK'!C25) + COUNTIF('Cabula Med OK'!$C:$C,'LACEM Med OK'!C25) + COUNTIF('Cajazeiras Med OK'!$C:$C,'LACEM Med OK'!C25) + COUNTIF('CH Med OK'!$C:$C,'LACEM Med OK'!C25) + COUNTIF('Itapagipe Med OK'!$C:$C,'LACEM Med OK'!C25) + COUNTIF('Itapuã Med OK'!$C:$C,'LACEM Med OK'!C25) + COUNTIF('Liberdade Med OK'!$C:$C,'LACEM Med OK'!C25) + COUNTIF('Pau da Lima Med OK'!$C:$C,'LACEM Med OK'!C25) + COUNTIF('SCV Med OK'!$C:$C,'LACEM Med OK'!C25) + COUNTIF('Subúrbio Med OK'!$C:$C,'LACEM Med OK'!C25) + COUNTIF('DVIS Med OK'!$C:$C,'LACEM Med OK'!C25) + COUNTIF('CR Med OK'!$C:$C,'LACEM Med OK'!C25) + COUNTIF('CCZ Med OK'!$C:$C,'LACEM Med OK'!C25) + COUNTIF('DRCA Med OK'!$C:$C,'LACEM Med OK'!C25) + COUNTIF('SAMU Med OK'!$C:$C,'LACEM Med OK'!C25) + COUNTIF('ESPS Med OK'!$C:$C,'LACEM Med OK'!C25)</f>
        <v>0</v>
      </c>
    </row>
    <row r="26" spans="1:15" s="16" customFormat="1" ht="13.5" customHeight="1">
      <c r="A26" s="15" t="s">
        <v>17</v>
      </c>
      <c r="B26" s="61">
        <v>45536</v>
      </c>
      <c r="C26" s="386">
        <v>13654</v>
      </c>
      <c r="D26" s="61">
        <v>45658</v>
      </c>
      <c r="E26" s="61">
        <v>45687</v>
      </c>
      <c r="F26" s="42">
        <f t="shared" si="0"/>
        <v>30</v>
      </c>
      <c r="G26" s="224">
        <v>238</v>
      </c>
      <c r="H26" s="122">
        <v>1</v>
      </c>
      <c r="I26" s="59">
        <f t="shared" si="1"/>
        <v>238</v>
      </c>
      <c r="J26" s="58" t="s">
        <v>1022</v>
      </c>
      <c r="K26" s="11"/>
      <c r="L26" s="11"/>
      <c r="O26" s="16">
        <f>COUNTIF('Sede Med Ok'!$C:$C,'LACEM Med OK'!C26) + COUNTIF('Barra Med OK'!$C:$C,'LACEM Med OK'!C26) + COUNTIF('Boca do Rio Med OK'!$C:$C,'LACEM Med OK'!C26) + COUNTIF('Brotas Med OK'!$C:$C,'LACEM Med OK'!C26) + COUNTIF('Cabula Med OK'!$C:$C,'LACEM Med OK'!C26) + COUNTIF('Cajazeiras Med OK'!$C:$C,'LACEM Med OK'!C26) + COUNTIF('CH Med OK'!$C:$C,'LACEM Med OK'!C26) + COUNTIF('Itapagipe Med OK'!$C:$C,'LACEM Med OK'!C26) + COUNTIF('Itapuã Med OK'!$C:$C,'LACEM Med OK'!C26) + COUNTIF('Liberdade Med OK'!$C:$C,'LACEM Med OK'!C26) + COUNTIF('Pau da Lima Med OK'!$C:$C,'LACEM Med OK'!C26) + COUNTIF('SCV Med OK'!$C:$C,'LACEM Med OK'!C26) + COUNTIF('Subúrbio Med OK'!$C:$C,'LACEM Med OK'!C26) + COUNTIF('DVIS Med OK'!$C:$C,'LACEM Med OK'!C26) + COUNTIF('CR Med OK'!$C:$C,'LACEM Med OK'!C26) + COUNTIF('CCZ Med OK'!$C:$C,'LACEM Med OK'!C26) + COUNTIF('DRCA Med OK'!$C:$C,'LACEM Med OK'!C26) + COUNTIF('SAMU Med OK'!$C:$C,'LACEM Med OK'!C26) + COUNTIF('ESPS Med OK'!$C:$C,'LACEM Med OK'!C26)</f>
        <v>0</v>
      </c>
    </row>
    <row r="27" spans="1:15" s="16" customFormat="1" ht="13.5" customHeight="1">
      <c r="A27" s="15" t="s">
        <v>17</v>
      </c>
      <c r="B27" s="61">
        <v>45536</v>
      </c>
      <c r="C27" s="386">
        <v>12241</v>
      </c>
      <c r="D27" s="61">
        <v>45658</v>
      </c>
      <c r="E27" s="61">
        <v>45687</v>
      </c>
      <c r="F27" s="42">
        <f t="shared" si="0"/>
        <v>30</v>
      </c>
      <c r="G27" s="224">
        <v>238</v>
      </c>
      <c r="H27" s="122">
        <v>1</v>
      </c>
      <c r="I27" s="59">
        <f t="shared" si="1"/>
        <v>238</v>
      </c>
      <c r="J27" s="58" t="s">
        <v>1021</v>
      </c>
      <c r="K27" s="11"/>
      <c r="L27" s="11"/>
      <c r="O27" s="16">
        <f>COUNTIF('Sede Med Ok'!$C:$C,'LACEM Med OK'!C27) + COUNTIF('Barra Med OK'!$C:$C,'LACEM Med OK'!C27) + COUNTIF('Boca do Rio Med OK'!$C:$C,'LACEM Med OK'!C27) + COUNTIF('Brotas Med OK'!$C:$C,'LACEM Med OK'!C27) + COUNTIF('Cabula Med OK'!$C:$C,'LACEM Med OK'!C27) + COUNTIF('Cajazeiras Med OK'!$C:$C,'LACEM Med OK'!C27) + COUNTIF('CH Med OK'!$C:$C,'LACEM Med OK'!C27) + COUNTIF('Itapagipe Med OK'!$C:$C,'LACEM Med OK'!C27) + COUNTIF('Itapuã Med OK'!$C:$C,'LACEM Med OK'!C27) + COUNTIF('Liberdade Med OK'!$C:$C,'LACEM Med OK'!C27) + COUNTIF('Pau da Lima Med OK'!$C:$C,'LACEM Med OK'!C27) + COUNTIF('SCV Med OK'!$C:$C,'LACEM Med OK'!C27) + COUNTIF('Subúrbio Med OK'!$C:$C,'LACEM Med OK'!C27) + COUNTIF('DVIS Med OK'!$C:$C,'LACEM Med OK'!C27) + COUNTIF('CR Med OK'!$C:$C,'LACEM Med OK'!C27) + COUNTIF('CCZ Med OK'!$C:$C,'LACEM Med OK'!C27) + COUNTIF('DRCA Med OK'!$C:$C,'LACEM Med OK'!C27) + COUNTIF('SAMU Med OK'!$C:$C,'LACEM Med OK'!C27) + COUNTIF('ESPS Med OK'!$C:$C,'LACEM Med OK'!C27)</f>
        <v>0</v>
      </c>
    </row>
    <row r="28" spans="1:15" s="16" customFormat="1" ht="13.5" customHeight="1">
      <c r="A28" s="15" t="s">
        <v>17</v>
      </c>
      <c r="B28" s="61">
        <v>45536</v>
      </c>
      <c r="C28" s="386">
        <v>12539</v>
      </c>
      <c r="D28" s="61">
        <v>45658</v>
      </c>
      <c r="E28" s="61">
        <v>45687</v>
      </c>
      <c r="F28" s="42">
        <f t="shared" si="0"/>
        <v>30</v>
      </c>
      <c r="G28" s="224">
        <v>238</v>
      </c>
      <c r="H28" s="122">
        <v>1</v>
      </c>
      <c r="I28" s="59">
        <f t="shared" si="1"/>
        <v>238</v>
      </c>
      <c r="J28" s="58" t="s">
        <v>163</v>
      </c>
      <c r="K28" s="11"/>
      <c r="L28" s="11"/>
      <c r="O28" s="16">
        <f>COUNTIF('Sede Med Ok'!$C:$C,'LACEM Med OK'!C28) + COUNTIF('Barra Med OK'!$C:$C,'LACEM Med OK'!C28) + COUNTIF('Boca do Rio Med OK'!$C:$C,'LACEM Med OK'!C28) + COUNTIF('Brotas Med OK'!$C:$C,'LACEM Med OK'!C28) + COUNTIF('Cabula Med OK'!$C:$C,'LACEM Med OK'!C28) + COUNTIF('Cajazeiras Med OK'!$C:$C,'LACEM Med OK'!C28) + COUNTIF('CH Med OK'!$C:$C,'LACEM Med OK'!C28) + COUNTIF('Itapagipe Med OK'!$C:$C,'LACEM Med OK'!C28) + COUNTIF('Itapuã Med OK'!$C:$C,'LACEM Med OK'!C28) + COUNTIF('Liberdade Med OK'!$C:$C,'LACEM Med OK'!C28) + COUNTIF('Pau da Lima Med OK'!$C:$C,'LACEM Med OK'!C28) + COUNTIF('SCV Med OK'!$C:$C,'LACEM Med OK'!C28) + COUNTIF('Subúrbio Med OK'!$C:$C,'LACEM Med OK'!C28) + COUNTIF('DVIS Med OK'!$C:$C,'LACEM Med OK'!C28) + COUNTIF('CR Med OK'!$C:$C,'LACEM Med OK'!C28) + COUNTIF('CCZ Med OK'!$C:$C,'LACEM Med OK'!C28) + COUNTIF('DRCA Med OK'!$C:$C,'LACEM Med OK'!C28) + COUNTIF('SAMU Med OK'!$C:$C,'LACEM Med OK'!C28) + COUNTIF('ESPS Med OK'!$C:$C,'LACEM Med OK'!C28)</f>
        <v>0</v>
      </c>
    </row>
    <row r="29" spans="1:15" s="16" customFormat="1" ht="13.5" customHeight="1">
      <c r="A29" s="15" t="s">
        <v>17</v>
      </c>
      <c r="B29" s="61">
        <v>45536</v>
      </c>
      <c r="C29" s="386">
        <v>12085</v>
      </c>
      <c r="D29" s="61">
        <v>45658</v>
      </c>
      <c r="E29" s="61">
        <v>45687</v>
      </c>
      <c r="F29" s="42">
        <f t="shared" si="0"/>
        <v>30</v>
      </c>
      <c r="G29" s="224">
        <v>238</v>
      </c>
      <c r="H29" s="122">
        <v>1</v>
      </c>
      <c r="I29" s="59">
        <f t="shared" si="1"/>
        <v>238</v>
      </c>
      <c r="J29" s="58" t="s">
        <v>1020</v>
      </c>
      <c r="K29" s="11"/>
      <c r="L29" s="11"/>
      <c r="O29" s="16">
        <f>COUNTIF('Sede Med Ok'!$C:$C,'LACEM Med OK'!C29) + COUNTIF('Barra Med OK'!$C:$C,'LACEM Med OK'!C29) + COUNTIF('Boca do Rio Med OK'!$C:$C,'LACEM Med OK'!C29) + COUNTIF('Brotas Med OK'!$C:$C,'LACEM Med OK'!C29) + COUNTIF('Cabula Med OK'!$C:$C,'LACEM Med OK'!C29) + COUNTIF('Cajazeiras Med OK'!$C:$C,'LACEM Med OK'!C29) + COUNTIF('CH Med OK'!$C:$C,'LACEM Med OK'!C29) + COUNTIF('Itapagipe Med OK'!$C:$C,'LACEM Med OK'!C29) + COUNTIF('Itapuã Med OK'!$C:$C,'LACEM Med OK'!C29) + COUNTIF('Liberdade Med OK'!$C:$C,'LACEM Med OK'!C29) + COUNTIF('Pau da Lima Med OK'!$C:$C,'LACEM Med OK'!C29) + COUNTIF('SCV Med OK'!$C:$C,'LACEM Med OK'!C29) + COUNTIF('Subúrbio Med OK'!$C:$C,'LACEM Med OK'!C29) + COUNTIF('DVIS Med OK'!$C:$C,'LACEM Med OK'!C29) + COUNTIF('CR Med OK'!$C:$C,'LACEM Med OK'!C29) + COUNTIF('CCZ Med OK'!$C:$C,'LACEM Med OK'!C29) + COUNTIF('DRCA Med OK'!$C:$C,'LACEM Med OK'!C29) + COUNTIF('SAMU Med OK'!$C:$C,'LACEM Med OK'!C29) + COUNTIF('ESPS Med OK'!$C:$C,'LACEM Med OK'!C29)</f>
        <v>0</v>
      </c>
    </row>
    <row r="30" spans="1:15" s="16" customFormat="1" ht="13.5" customHeight="1">
      <c r="A30" s="15" t="s">
        <v>14</v>
      </c>
      <c r="B30" s="61">
        <v>45536</v>
      </c>
      <c r="C30" s="385">
        <v>12925</v>
      </c>
      <c r="D30" s="61">
        <v>45658</v>
      </c>
      <c r="E30" s="61">
        <v>45687</v>
      </c>
      <c r="F30" s="42">
        <f t="shared" si="0"/>
        <v>30</v>
      </c>
      <c r="G30" s="224">
        <v>347</v>
      </c>
      <c r="H30" s="122">
        <v>1</v>
      </c>
      <c r="I30" s="59">
        <f t="shared" si="1"/>
        <v>347</v>
      </c>
      <c r="J30" s="216" t="s">
        <v>1019</v>
      </c>
      <c r="K30" s="11"/>
      <c r="L30" s="11"/>
      <c r="O30" s="16">
        <f>COUNTIF('Sede Med Ok'!$C:$C,'LACEM Med OK'!C30) + COUNTIF('Barra Med OK'!$C:$C,'LACEM Med OK'!C30) + COUNTIF('Boca do Rio Med OK'!$C:$C,'LACEM Med OK'!C30) + COUNTIF('Brotas Med OK'!$C:$C,'LACEM Med OK'!C30) + COUNTIF('Cabula Med OK'!$C:$C,'LACEM Med OK'!C30) + COUNTIF('Cajazeiras Med OK'!$C:$C,'LACEM Med OK'!C30) + COUNTIF('CH Med OK'!$C:$C,'LACEM Med OK'!C30) + COUNTIF('Itapagipe Med OK'!$C:$C,'LACEM Med OK'!C30) + COUNTIF('Itapuã Med OK'!$C:$C,'LACEM Med OK'!C30) + COUNTIF('Liberdade Med OK'!$C:$C,'LACEM Med OK'!C30) + COUNTIF('Pau da Lima Med OK'!$C:$C,'LACEM Med OK'!C30) + COUNTIF('SCV Med OK'!$C:$C,'LACEM Med OK'!C30) + COUNTIF('Subúrbio Med OK'!$C:$C,'LACEM Med OK'!C30) + COUNTIF('DVIS Med OK'!$C:$C,'LACEM Med OK'!C30) + COUNTIF('CR Med OK'!$C:$C,'LACEM Med OK'!C30) + COUNTIF('CCZ Med OK'!$C:$C,'LACEM Med OK'!C30) + COUNTIF('DRCA Med OK'!$C:$C,'LACEM Med OK'!C30) + COUNTIF('SAMU Med OK'!$C:$C,'LACEM Med OK'!C30) + COUNTIF('ESPS Med OK'!$C:$C,'LACEM Med OK'!C30)</f>
        <v>0</v>
      </c>
    </row>
    <row r="31" spans="1:15" s="16" customFormat="1" ht="13.5" customHeight="1">
      <c r="A31" s="15" t="s">
        <v>14</v>
      </c>
      <c r="B31" s="61">
        <v>45536</v>
      </c>
      <c r="C31" s="385">
        <v>12584</v>
      </c>
      <c r="D31" s="61">
        <v>45658</v>
      </c>
      <c r="E31" s="61">
        <v>45687</v>
      </c>
      <c r="F31" s="42">
        <f t="shared" si="0"/>
        <v>30</v>
      </c>
      <c r="G31" s="224">
        <v>347</v>
      </c>
      <c r="H31" s="122">
        <v>1</v>
      </c>
      <c r="I31" s="59">
        <f t="shared" si="1"/>
        <v>347</v>
      </c>
      <c r="J31" s="216" t="s">
        <v>1019</v>
      </c>
      <c r="K31" s="11"/>
      <c r="L31" s="11"/>
      <c r="O31" s="16">
        <f>COUNTIF('Sede Med Ok'!$C:$C,'LACEM Med OK'!C31) + COUNTIF('Barra Med OK'!$C:$C,'LACEM Med OK'!C31) + COUNTIF('Boca do Rio Med OK'!$C:$C,'LACEM Med OK'!C31) + COUNTIF('Brotas Med OK'!$C:$C,'LACEM Med OK'!C31) + COUNTIF('Cabula Med OK'!$C:$C,'LACEM Med OK'!C31) + COUNTIF('Cajazeiras Med OK'!$C:$C,'LACEM Med OK'!C31) + COUNTIF('CH Med OK'!$C:$C,'LACEM Med OK'!C31) + COUNTIF('Itapagipe Med OK'!$C:$C,'LACEM Med OK'!C31) + COUNTIF('Itapuã Med OK'!$C:$C,'LACEM Med OK'!C31) + COUNTIF('Liberdade Med OK'!$C:$C,'LACEM Med OK'!C31) + COUNTIF('Pau da Lima Med OK'!$C:$C,'LACEM Med OK'!C31) + COUNTIF('SCV Med OK'!$C:$C,'LACEM Med OK'!C31) + COUNTIF('Subúrbio Med OK'!$C:$C,'LACEM Med OK'!C31) + COUNTIF('DVIS Med OK'!$C:$C,'LACEM Med OK'!C31) + COUNTIF('CR Med OK'!$C:$C,'LACEM Med OK'!C31) + COUNTIF('CCZ Med OK'!$C:$C,'LACEM Med OK'!C31) + COUNTIF('DRCA Med OK'!$C:$C,'LACEM Med OK'!C31) + COUNTIF('SAMU Med OK'!$C:$C,'LACEM Med OK'!C31) + COUNTIF('ESPS Med OK'!$C:$C,'LACEM Med OK'!C31)</f>
        <v>0</v>
      </c>
    </row>
    <row r="32" spans="1:15" s="16" customFormat="1" ht="13.5" customHeight="1">
      <c r="A32" s="15" t="s">
        <v>14</v>
      </c>
      <c r="B32" s="61">
        <v>45536</v>
      </c>
      <c r="C32" s="385">
        <v>12582</v>
      </c>
      <c r="D32" s="61">
        <v>45658</v>
      </c>
      <c r="E32" s="61">
        <v>45687</v>
      </c>
      <c r="F32" s="42">
        <f t="shared" si="0"/>
        <v>30</v>
      </c>
      <c r="G32" s="224">
        <v>347</v>
      </c>
      <c r="H32" s="122">
        <v>1</v>
      </c>
      <c r="I32" s="59">
        <f t="shared" si="1"/>
        <v>347</v>
      </c>
      <c r="J32" s="216" t="s">
        <v>1018</v>
      </c>
      <c r="K32" s="11"/>
      <c r="L32" s="11"/>
      <c r="O32" s="16">
        <f>COUNTIF('Sede Med Ok'!$C:$C,'LACEM Med OK'!C32) + COUNTIF('Barra Med OK'!$C:$C,'LACEM Med OK'!C32) + COUNTIF('Boca do Rio Med OK'!$C:$C,'LACEM Med OK'!C32) + COUNTIF('Brotas Med OK'!$C:$C,'LACEM Med OK'!C32) + COUNTIF('Cabula Med OK'!$C:$C,'LACEM Med OK'!C32) + COUNTIF('Cajazeiras Med OK'!$C:$C,'LACEM Med OK'!C32) + COUNTIF('CH Med OK'!$C:$C,'LACEM Med OK'!C32) + COUNTIF('Itapagipe Med OK'!$C:$C,'LACEM Med OK'!C32) + COUNTIF('Itapuã Med OK'!$C:$C,'LACEM Med OK'!C32) + COUNTIF('Liberdade Med OK'!$C:$C,'LACEM Med OK'!C32) + COUNTIF('Pau da Lima Med OK'!$C:$C,'LACEM Med OK'!C32) + COUNTIF('SCV Med OK'!$C:$C,'LACEM Med OK'!C32) + COUNTIF('Subúrbio Med OK'!$C:$C,'LACEM Med OK'!C32) + COUNTIF('DVIS Med OK'!$C:$C,'LACEM Med OK'!C32) + COUNTIF('CR Med OK'!$C:$C,'LACEM Med OK'!C32) + COUNTIF('CCZ Med OK'!$C:$C,'LACEM Med OK'!C32) + COUNTIF('DRCA Med OK'!$C:$C,'LACEM Med OK'!C32) + COUNTIF('SAMU Med OK'!$C:$C,'LACEM Med OK'!C32) + COUNTIF('ESPS Med OK'!$C:$C,'LACEM Med OK'!C32)</f>
        <v>0</v>
      </c>
    </row>
    <row r="33" spans="1:15" s="16" customFormat="1" ht="13.5" customHeight="1">
      <c r="A33" s="15" t="s">
        <v>14</v>
      </c>
      <c r="B33" s="61">
        <v>45536</v>
      </c>
      <c r="C33" s="385">
        <v>12920</v>
      </c>
      <c r="D33" s="61">
        <v>45658</v>
      </c>
      <c r="E33" s="61">
        <v>45687</v>
      </c>
      <c r="F33" s="42">
        <f t="shared" si="0"/>
        <v>30</v>
      </c>
      <c r="G33" s="224">
        <v>347</v>
      </c>
      <c r="H33" s="122">
        <v>1</v>
      </c>
      <c r="I33" s="59">
        <f t="shared" si="1"/>
        <v>347</v>
      </c>
      <c r="J33" s="216" t="s">
        <v>1017</v>
      </c>
      <c r="K33" s="11"/>
      <c r="L33" s="11"/>
      <c r="O33" s="16">
        <f>COUNTIF('Sede Med Ok'!$C:$C,'LACEM Med OK'!C33) + COUNTIF('Barra Med OK'!$C:$C,'LACEM Med OK'!C33) + COUNTIF('Boca do Rio Med OK'!$C:$C,'LACEM Med OK'!C33) + COUNTIF('Brotas Med OK'!$C:$C,'LACEM Med OK'!C33) + COUNTIF('Cabula Med OK'!$C:$C,'LACEM Med OK'!C33) + COUNTIF('Cajazeiras Med OK'!$C:$C,'LACEM Med OK'!C33) + COUNTIF('CH Med OK'!$C:$C,'LACEM Med OK'!C33) + COUNTIF('Itapagipe Med OK'!$C:$C,'LACEM Med OK'!C33) + COUNTIF('Itapuã Med OK'!$C:$C,'LACEM Med OK'!C33) + COUNTIF('Liberdade Med OK'!$C:$C,'LACEM Med OK'!C33) + COUNTIF('Pau da Lima Med OK'!$C:$C,'LACEM Med OK'!C33) + COUNTIF('SCV Med OK'!$C:$C,'LACEM Med OK'!C33) + COUNTIF('Subúrbio Med OK'!$C:$C,'LACEM Med OK'!C33) + COUNTIF('DVIS Med OK'!$C:$C,'LACEM Med OK'!C33) + COUNTIF('CR Med OK'!$C:$C,'LACEM Med OK'!C33) + COUNTIF('CCZ Med OK'!$C:$C,'LACEM Med OK'!C33) + COUNTIF('DRCA Med OK'!$C:$C,'LACEM Med OK'!C33) + COUNTIF('SAMU Med OK'!$C:$C,'LACEM Med OK'!C33) + COUNTIF('ESPS Med OK'!$C:$C,'LACEM Med OK'!C33)</f>
        <v>0</v>
      </c>
    </row>
    <row r="34" spans="1:15" s="16" customFormat="1" ht="13.5" customHeight="1">
      <c r="A34" s="15" t="s">
        <v>14</v>
      </c>
      <c r="B34" s="61">
        <v>45536</v>
      </c>
      <c r="C34" s="385">
        <v>13016</v>
      </c>
      <c r="D34" s="61">
        <v>45658</v>
      </c>
      <c r="E34" s="61">
        <v>45687</v>
      </c>
      <c r="F34" s="42">
        <f t="shared" si="0"/>
        <v>30</v>
      </c>
      <c r="G34" s="224">
        <v>347</v>
      </c>
      <c r="H34" s="122">
        <v>1</v>
      </c>
      <c r="I34" s="59">
        <f t="shared" si="1"/>
        <v>347</v>
      </c>
      <c r="J34" s="216" t="s">
        <v>1016</v>
      </c>
      <c r="K34" s="11"/>
      <c r="L34" s="11"/>
      <c r="O34" s="16">
        <f>COUNTIF('Sede Med Ok'!$C:$C,'LACEM Med OK'!C34) + COUNTIF('Barra Med OK'!$C:$C,'LACEM Med OK'!C34) + COUNTIF('Boca do Rio Med OK'!$C:$C,'LACEM Med OK'!C34) + COUNTIF('Brotas Med OK'!$C:$C,'LACEM Med OK'!C34) + COUNTIF('Cabula Med OK'!$C:$C,'LACEM Med OK'!C34) + COUNTIF('Cajazeiras Med OK'!$C:$C,'LACEM Med OK'!C34) + COUNTIF('CH Med OK'!$C:$C,'LACEM Med OK'!C34) + COUNTIF('Itapagipe Med OK'!$C:$C,'LACEM Med OK'!C34) + COUNTIF('Itapuã Med OK'!$C:$C,'LACEM Med OK'!C34) + COUNTIF('Liberdade Med OK'!$C:$C,'LACEM Med OK'!C34) + COUNTIF('Pau da Lima Med OK'!$C:$C,'LACEM Med OK'!C34) + COUNTIF('SCV Med OK'!$C:$C,'LACEM Med OK'!C34) + COUNTIF('Subúrbio Med OK'!$C:$C,'LACEM Med OK'!C34) + COUNTIF('DVIS Med OK'!$C:$C,'LACEM Med OK'!C34) + COUNTIF('CR Med OK'!$C:$C,'LACEM Med OK'!C34) + COUNTIF('CCZ Med OK'!$C:$C,'LACEM Med OK'!C34) + COUNTIF('DRCA Med OK'!$C:$C,'LACEM Med OK'!C34) + COUNTIF('SAMU Med OK'!$C:$C,'LACEM Med OK'!C34) + COUNTIF('ESPS Med OK'!$C:$C,'LACEM Med OK'!C34)</f>
        <v>0</v>
      </c>
    </row>
    <row r="35" spans="1:15" s="16" customFormat="1" ht="13.5" customHeight="1">
      <c r="A35" s="15" t="s">
        <v>14</v>
      </c>
      <c r="B35" s="61">
        <v>45536</v>
      </c>
      <c r="C35" s="385">
        <v>13011</v>
      </c>
      <c r="D35" s="61">
        <v>45658</v>
      </c>
      <c r="E35" s="61">
        <v>45687</v>
      </c>
      <c r="F35" s="42">
        <f t="shared" si="0"/>
        <v>30</v>
      </c>
      <c r="G35" s="224">
        <v>347</v>
      </c>
      <c r="H35" s="122">
        <v>1</v>
      </c>
      <c r="I35" s="59">
        <f t="shared" si="1"/>
        <v>347</v>
      </c>
      <c r="J35" s="216" t="s">
        <v>1015</v>
      </c>
      <c r="K35" s="11"/>
      <c r="L35" s="11"/>
      <c r="O35" s="16">
        <f>COUNTIF('Sede Med Ok'!$C:$C,'LACEM Med OK'!C35) + COUNTIF('Barra Med OK'!$C:$C,'LACEM Med OK'!C35) + COUNTIF('Boca do Rio Med OK'!$C:$C,'LACEM Med OK'!C35) + COUNTIF('Brotas Med OK'!$C:$C,'LACEM Med OK'!C35) + COUNTIF('Cabula Med OK'!$C:$C,'LACEM Med OK'!C35) + COUNTIF('Cajazeiras Med OK'!$C:$C,'LACEM Med OK'!C35) + COUNTIF('CH Med OK'!$C:$C,'LACEM Med OK'!C35) + COUNTIF('Itapagipe Med OK'!$C:$C,'LACEM Med OK'!C35) + COUNTIF('Itapuã Med OK'!$C:$C,'LACEM Med OK'!C35) + COUNTIF('Liberdade Med OK'!$C:$C,'LACEM Med OK'!C35) + COUNTIF('Pau da Lima Med OK'!$C:$C,'LACEM Med OK'!C35) + COUNTIF('SCV Med OK'!$C:$C,'LACEM Med OK'!C35) + COUNTIF('Subúrbio Med OK'!$C:$C,'LACEM Med OK'!C35) + COUNTIF('DVIS Med OK'!$C:$C,'LACEM Med OK'!C35) + COUNTIF('CR Med OK'!$C:$C,'LACEM Med OK'!C35) + COUNTIF('CCZ Med OK'!$C:$C,'LACEM Med OK'!C35) + COUNTIF('DRCA Med OK'!$C:$C,'LACEM Med OK'!C35) + COUNTIF('SAMU Med OK'!$C:$C,'LACEM Med OK'!C35) + COUNTIF('ESPS Med OK'!$C:$C,'LACEM Med OK'!C35)</f>
        <v>0</v>
      </c>
    </row>
    <row r="36" spans="1:15" s="16" customFormat="1" ht="13.5" customHeight="1">
      <c r="A36" s="15" t="s">
        <v>14</v>
      </c>
      <c r="B36" s="61">
        <v>45536</v>
      </c>
      <c r="C36" s="385">
        <v>13015</v>
      </c>
      <c r="D36" s="61">
        <v>45658</v>
      </c>
      <c r="E36" s="61">
        <v>45687</v>
      </c>
      <c r="F36" s="42">
        <f t="shared" si="0"/>
        <v>30</v>
      </c>
      <c r="G36" s="224">
        <v>347</v>
      </c>
      <c r="H36" s="122">
        <v>1</v>
      </c>
      <c r="I36" s="59">
        <f t="shared" si="1"/>
        <v>347</v>
      </c>
      <c r="J36" s="216" t="s">
        <v>1014</v>
      </c>
      <c r="K36" s="11"/>
      <c r="L36" s="11"/>
      <c r="O36" s="16">
        <f>COUNTIF('Sede Med Ok'!$C:$C,'LACEM Med OK'!C36) + COUNTIF('Barra Med OK'!$C:$C,'LACEM Med OK'!C36) + COUNTIF('Boca do Rio Med OK'!$C:$C,'LACEM Med OK'!C36) + COUNTIF('Brotas Med OK'!$C:$C,'LACEM Med OK'!C36) + COUNTIF('Cabula Med OK'!$C:$C,'LACEM Med OK'!C36) + COUNTIF('Cajazeiras Med OK'!$C:$C,'LACEM Med OK'!C36) + COUNTIF('CH Med OK'!$C:$C,'LACEM Med OK'!C36) + COUNTIF('Itapagipe Med OK'!$C:$C,'LACEM Med OK'!C36) + COUNTIF('Itapuã Med OK'!$C:$C,'LACEM Med OK'!C36) + COUNTIF('Liberdade Med OK'!$C:$C,'LACEM Med OK'!C36) + COUNTIF('Pau da Lima Med OK'!$C:$C,'LACEM Med OK'!C36) + COUNTIF('SCV Med OK'!$C:$C,'LACEM Med OK'!C36) + COUNTIF('Subúrbio Med OK'!$C:$C,'LACEM Med OK'!C36) + COUNTIF('DVIS Med OK'!$C:$C,'LACEM Med OK'!C36) + COUNTIF('CR Med OK'!$C:$C,'LACEM Med OK'!C36) + COUNTIF('CCZ Med OK'!$C:$C,'LACEM Med OK'!C36) + COUNTIF('DRCA Med OK'!$C:$C,'LACEM Med OK'!C36) + COUNTIF('SAMU Med OK'!$C:$C,'LACEM Med OK'!C36) + COUNTIF('ESPS Med OK'!$C:$C,'LACEM Med OK'!C36)</f>
        <v>0</v>
      </c>
    </row>
    <row r="37" spans="1:15" s="16" customFormat="1" ht="13.5" customHeight="1">
      <c r="A37" s="15" t="s">
        <v>14</v>
      </c>
      <c r="B37" s="61">
        <v>45536</v>
      </c>
      <c r="C37" s="385">
        <v>13005</v>
      </c>
      <c r="D37" s="61">
        <v>45658</v>
      </c>
      <c r="E37" s="61">
        <v>45687</v>
      </c>
      <c r="F37" s="42">
        <f t="shared" si="0"/>
        <v>30</v>
      </c>
      <c r="G37" s="224">
        <v>347</v>
      </c>
      <c r="H37" s="122">
        <v>1</v>
      </c>
      <c r="I37" s="59">
        <f t="shared" si="1"/>
        <v>347</v>
      </c>
      <c r="J37" s="216" t="s">
        <v>1013</v>
      </c>
      <c r="K37" s="11"/>
      <c r="L37" s="11"/>
      <c r="O37" s="16">
        <f>COUNTIF('Sede Med Ok'!$C:$C,'LACEM Med OK'!C37) + COUNTIF('Barra Med OK'!$C:$C,'LACEM Med OK'!C37) + COUNTIF('Boca do Rio Med OK'!$C:$C,'LACEM Med OK'!C37) + COUNTIF('Brotas Med OK'!$C:$C,'LACEM Med OK'!C37) + COUNTIF('Cabula Med OK'!$C:$C,'LACEM Med OK'!C37) + COUNTIF('Cajazeiras Med OK'!$C:$C,'LACEM Med OK'!C37) + COUNTIF('CH Med OK'!$C:$C,'LACEM Med OK'!C37) + COUNTIF('Itapagipe Med OK'!$C:$C,'LACEM Med OK'!C37) + COUNTIF('Itapuã Med OK'!$C:$C,'LACEM Med OK'!C37) + COUNTIF('Liberdade Med OK'!$C:$C,'LACEM Med OK'!C37) + COUNTIF('Pau da Lima Med OK'!$C:$C,'LACEM Med OK'!C37) + COUNTIF('SCV Med OK'!$C:$C,'LACEM Med OK'!C37) + COUNTIF('Subúrbio Med OK'!$C:$C,'LACEM Med OK'!C37) + COUNTIF('DVIS Med OK'!$C:$C,'LACEM Med OK'!C37) + COUNTIF('CR Med OK'!$C:$C,'LACEM Med OK'!C37) + COUNTIF('CCZ Med OK'!$C:$C,'LACEM Med OK'!C37) + COUNTIF('DRCA Med OK'!$C:$C,'LACEM Med OK'!C37) + COUNTIF('SAMU Med OK'!$C:$C,'LACEM Med OK'!C37) + COUNTIF('ESPS Med OK'!$C:$C,'LACEM Med OK'!C37)</f>
        <v>0</v>
      </c>
    </row>
    <row r="38" spans="1:15" s="16" customFormat="1" ht="13.5" customHeight="1">
      <c r="A38" s="15" t="s">
        <v>14</v>
      </c>
      <c r="B38" s="61">
        <v>45536</v>
      </c>
      <c r="C38" s="385">
        <v>12079</v>
      </c>
      <c r="D38" s="61">
        <v>45658</v>
      </c>
      <c r="E38" s="61">
        <v>45687</v>
      </c>
      <c r="F38" s="42">
        <f t="shared" si="0"/>
        <v>30</v>
      </c>
      <c r="G38" s="224">
        <v>347</v>
      </c>
      <c r="H38" s="122">
        <v>1</v>
      </c>
      <c r="I38" s="59">
        <f t="shared" si="1"/>
        <v>347</v>
      </c>
      <c r="J38" s="216" t="s">
        <v>1012</v>
      </c>
      <c r="K38" s="11"/>
      <c r="L38" s="11"/>
      <c r="O38" s="16">
        <f>COUNTIF('Sede Med Ok'!$C:$C,'LACEM Med OK'!C38) + COUNTIF('Barra Med OK'!$C:$C,'LACEM Med OK'!C38) + COUNTIF('Boca do Rio Med OK'!$C:$C,'LACEM Med OK'!C38) + COUNTIF('Brotas Med OK'!$C:$C,'LACEM Med OK'!C38) + COUNTIF('Cabula Med OK'!$C:$C,'LACEM Med OK'!C38) + COUNTIF('Cajazeiras Med OK'!$C:$C,'LACEM Med OK'!C38) + COUNTIF('CH Med OK'!$C:$C,'LACEM Med OK'!C38) + COUNTIF('Itapagipe Med OK'!$C:$C,'LACEM Med OK'!C38) + COUNTIF('Itapuã Med OK'!$C:$C,'LACEM Med OK'!C38) + COUNTIF('Liberdade Med OK'!$C:$C,'LACEM Med OK'!C38) + COUNTIF('Pau da Lima Med OK'!$C:$C,'LACEM Med OK'!C38) + COUNTIF('SCV Med OK'!$C:$C,'LACEM Med OK'!C38) + COUNTIF('Subúrbio Med OK'!$C:$C,'LACEM Med OK'!C38) + COUNTIF('DVIS Med OK'!$C:$C,'LACEM Med OK'!C38) + COUNTIF('CR Med OK'!$C:$C,'LACEM Med OK'!C38) + COUNTIF('CCZ Med OK'!$C:$C,'LACEM Med OK'!C38) + COUNTIF('DRCA Med OK'!$C:$C,'LACEM Med OK'!C38) + COUNTIF('SAMU Med OK'!$C:$C,'LACEM Med OK'!C38) + COUNTIF('ESPS Med OK'!$C:$C,'LACEM Med OK'!C38)</f>
        <v>0</v>
      </c>
    </row>
    <row r="39" spans="1:15" s="16" customFormat="1" ht="13.5" customHeight="1">
      <c r="A39" s="15" t="s">
        <v>14</v>
      </c>
      <c r="B39" s="61">
        <v>45536</v>
      </c>
      <c r="C39" s="385">
        <v>13014</v>
      </c>
      <c r="D39" s="61">
        <v>45658</v>
      </c>
      <c r="E39" s="61">
        <v>45687</v>
      </c>
      <c r="F39" s="42">
        <f t="shared" si="0"/>
        <v>30</v>
      </c>
      <c r="G39" s="224">
        <v>347</v>
      </c>
      <c r="H39" s="122">
        <v>1</v>
      </c>
      <c r="I39" s="59">
        <f t="shared" si="1"/>
        <v>347</v>
      </c>
      <c r="J39" s="216" t="s">
        <v>1011</v>
      </c>
      <c r="K39" s="11"/>
      <c r="L39" s="11"/>
      <c r="O39" s="16">
        <f>COUNTIF('Sede Med Ok'!$C:$C,'LACEM Med OK'!C39) + COUNTIF('Barra Med OK'!$C:$C,'LACEM Med OK'!C39) + COUNTIF('Boca do Rio Med OK'!$C:$C,'LACEM Med OK'!C39) + COUNTIF('Brotas Med OK'!$C:$C,'LACEM Med OK'!C39) + COUNTIF('Cabula Med OK'!$C:$C,'LACEM Med OK'!C39) + COUNTIF('Cajazeiras Med OK'!$C:$C,'LACEM Med OK'!C39) + COUNTIF('CH Med OK'!$C:$C,'LACEM Med OK'!C39) + COUNTIF('Itapagipe Med OK'!$C:$C,'LACEM Med OK'!C39) + COUNTIF('Itapuã Med OK'!$C:$C,'LACEM Med OK'!C39) + COUNTIF('Liberdade Med OK'!$C:$C,'LACEM Med OK'!C39) + COUNTIF('Pau da Lima Med OK'!$C:$C,'LACEM Med OK'!C39) + COUNTIF('SCV Med OK'!$C:$C,'LACEM Med OK'!C39) + COUNTIF('Subúrbio Med OK'!$C:$C,'LACEM Med OK'!C39) + COUNTIF('DVIS Med OK'!$C:$C,'LACEM Med OK'!C39) + COUNTIF('CR Med OK'!$C:$C,'LACEM Med OK'!C39) + COUNTIF('CCZ Med OK'!$C:$C,'LACEM Med OK'!C39) + COUNTIF('DRCA Med OK'!$C:$C,'LACEM Med OK'!C39) + COUNTIF('SAMU Med OK'!$C:$C,'LACEM Med OK'!C39) + COUNTIF('ESPS Med OK'!$C:$C,'LACEM Med OK'!C39)</f>
        <v>0</v>
      </c>
    </row>
    <row r="40" spans="1:15" s="16" customFormat="1" ht="13.5" customHeight="1">
      <c r="A40" s="15" t="s">
        <v>14</v>
      </c>
      <c r="B40" s="61">
        <v>45536</v>
      </c>
      <c r="C40" s="386">
        <v>12585</v>
      </c>
      <c r="D40" s="61">
        <v>45658</v>
      </c>
      <c r="E40" s="61">
        <v>45687</v>
      </c>
      <c r="F40" s="42">
        <f t="shared" si="0"/>
        <v>30</v>
      </c>
      <c r="G40" s="224">
        <v>347</v>
      </c>
      <c r="H40" s="122">
        <v>1</v>
      </c>
      <c r="I40" s="59">
        <f t="shared" si="1"/>
        <v>347</v>
      </c>
      <c r="J40" s="58" t="s">
        <v>1010</v>
      </c>
      <c r="K40" s="11"/>
      <c r="L40" s="11"/>
      <c r="O40" s="16">
        <f>COUNTIF('Sede Med Ok'!$C:$C,'LACEM Med OK'!C40) + COUNTIF('Barra Med OK'!$C:$C,'LACEM Med OK'!C40) + COUNTIF('Boca do Rio Med OK'!$C:$C,'LACEM Med OK'!C40) + COUNTIF('Brotas Med OK'!$C:$C,'LACEM Med OK'!C40) + COUNTIF('Cabula Med OK'!$C:$C,'LACEM Med OK'!C40) + COUNTIF('Cajazeiras Med OK'!$C:$C,'LACEM Med OK'!C40) + COUNTIF('CH Med OK'!$C:$C,'LACEM Med OK'!C40) + COUNTIF('Itapagipe Med OK'!$C:$C,'LACEM Med OK'!C40) + COUNTIF('Itapuã Med OK'!$C:$C,'LACEM Med OK'!C40) + COUNTIF('Liberdade Med OK'!$C:$C,'LACEM Med OK'!C40) + COUNTIF('Pau da Lima Med OK'!$C:$C,'LACEM Med OK'!C40) + COUNTIF('SCV Med OK'!$C:$C,'LACEM Med OK'!C40) + COUNTIF('Subúrbio Med OK'!$C:$C,'LACEM Med OK'!C40) + COUNTIF('DVIS Med OK'!$C:$C,'LACEM Med OK'!C40) + COUNTIF('CR Med OK'!$C:$C,'LACEM Med OK'!C40) + COUNTIF('CCZ Med OK'!$C:$C,'LACEM Med OK'!C40) + COUNTIF('DRCA Med OK'!$C:$C,'LACEM Med OK'!C40) + COUNTIF('SAMU Med OK'!$C:$C,'LACEM Med OK'!C40) + COUNTIF('ESPS Med OK'!$C:$C,'LACEM Med OK'!C40)</f>
        <v>0</v>
      </c>
    </row>
    <row r="41" spans="1:15" s="16" customFormat="1" ht="13.5" customHeight="1">
      <c r="A41" s="15" t="s">
        <v>14</v>
      </c>
      <c r="B41" s="61">
        <v>45536</v>
      </c>
      <c r="C41" s="386">
        <v>12590</v>
      </c>
      <c r="D41" s="61">
        <v>45658</v>
      </c>
      <c r="E41" s="61">
        <v>45687</v>
      </c>
      <c r="F41" s="42">
        <f t="shared" si="0"/>
        <v>30</v>
      </c>
      <c r="G41" s="224">
        <v>347</v>
      </c>
      <c r="H41" s="122">
        <v>1</v>
      </c>
      <c r="I41" s="59">
        <f t="shared" si="1"/>
        <v>347</v>
      </c>
      <c r="J41" s="58" t="s">
        <v>1009</v>
      </c>
      <c r="K41" s="11"/>
      <c r="L41" s="11"/>
      <c r="O41" s="16">
        <f>COUNTIF('Sede Med Ok'!$C:$C,'LACEM Med OK'!C41) + COUNTIF('Barra Med OK'!$C:$C,'LACEM Med OK'!C41) + COUNTIF('Boca do Rio Med OK'!$C:$C,'LACEM Med OK'!C41) + COUNTIF('Brotas Med OK'!$C:$C,'LACEM Med OK'!C41) + COUNTIF('Cabula Med OK'!$C:$C,'LACEM Med OK'!C41) + COUNTIF('Cajazeiras Med OK'!$C:$C,'LACEM Med OK'!C41) + COUNTIF('CH Med OK'!$C:$C,'LACEM Med OK'!C41) + COUNTIF('Itapagipe Med OK'!$C:$C,'LACEM Med OK'!C41) + COUNTIF('Itapuã Med OK'!$C:$C,'LACEM Med OK'!C41) + COUNTIF('Liberdade Med OK'!$C:$C,'LACEM Med OK'!C41) + COUNTIF('Pau da Lima Med OK'!$C:$C,'LACEM Med OK'!C41) + COUNTIF('SCV Med OK'!$C:$C,'LACEM Med OK'!C41) + COUNTIF('Subúrbio Med OK'!$C:$C,'LACEM Med OK'!C41) + COUNTIF('DVIS Med OK'!$C:$C,'LACEM Med OK'!C41) + COUNTIF('CR Med OK'!$C:$C,'LACEM Med OK'!C41) + COUNTIF('CCZ Med OK'!$C:$C,'LACEM Med OK'!C41) + COUNTIF('DRCA Med OK'!$C:$C,'LACEM Med OK'!C41) + COUNTIF('SAMU Med OK'!$C:$C,'LACEM Med OK'!C41) + COUNTIF('ESPS Med OK'!$C:$C,'LACEM Med OK'!C41)</f>
        <v>0</v>
      </c>
    </row>
    <row r="42" spans="1:15" s="16" customFormat="1" ht="13.5" customHeight="1">
      <c r="A42" s="15" t="s">
        <v>14</v>
      </c>
      <c r="B42" s="61">
        <v>45536</v>
      </c>
      <c r="C42" s="386">
        <v>12588</v>
      </c>
      <c r="D42" s="61">
        <v>45658</v>
      </c>
      <c r="E42" s="61">
        <v>45687</v>
      </c>
      <c r="F42" s="42">
        <f t="shared" si="0"/>
        <v>30</v>
      </c>
      <c r="G42" s="224">
        <v>347</v>
      </c>
      <c r="H42" s="122">
        <v>1</v>
      </c>
      <c r="I42" s="59">
        <f t="shared" si="1"/>
        <v>347</v>
      </c>
      <c r="J42" s="58" t="s">
        <v>1008</v>
      </c>
      <c r="K42" s="11"/>
      <c r="L42" s="11"/>
      <c r="O42" s="16">
        <f>COUNTIF('Sede Med Ok'!$C:$C,'LACEM Med OK'!C42) + COUNTIF('Barra Med OK'!$C:$C,'LACEM Med OK'!C42) + COUNTIF('Boca do Rio Med OK'!$C:$C,'LACEM Med OK'!C42) + COUNTIF('Brotas Med OK'!$C:$C,'LACEM Med OK'!C42) + COUNTIF('Cabula Med OK'!$C:$C,'LACEM Med OK'!C42) + COUNTIF('Cajazeiras Med OK'!$C:$C,'LACEM Med OK'!C42) + COUNTIF('CH Med OK'!$C:$C,'LACEM Med OK'!C42) + COUNTIF('Itapagipe Med OK'!$C:$C,'LACEM Med OK'!C42) + COUNTIF('Itapuã Med OK'!$C:$C,'LACEM Med OK'!C42) + COUNTIF('Liberdade Med OK'!$C:$C,'LACEM Med OK'!C42) + COUNTIF('Pau da Lima Med OK'!$C:$C,'LACEM Med OK'!C42) + COUNTIF('SCV Med OK'!$C:$C,'LACEM Med OK'!C42) + COUNTIF('Subúrbio Med OK'!$C:$C,'LACEM Med OK'!C42) + COUNTIF('DVIS Med OK'!$C:$C,'LACEM Med OK'!C42) + COUNTIF('CR Med OK'!$C:$C,'LACEM Med OK'!C42) + COUNTIF('CCZ Med OK'!$C:$C,'LACEM Med OK'!C42) + COUNTIF('DRCA Med OK'!$C:$C,'LACEM Med OK'!C42) + COUNTIF('SAMU Med OK'!$C:$C,'LACEM Med OK'!C42) + COUNTIF('ESPS Med OK'!$C:$C,'LACEM Med OK'!C42)</f>
        <v>0</v>
      </c>
    </row>
    <row r="43" spans="1:15" s="16" customFormat="1" ht="13.5" customHeight="1">
      <c r="A43" s="15" t="s">
        <v>14</v>
      </c>
      <c r="B43" s="61">
        <v>45536</v>
      </c>
      <c r="C43" s="386">
        <v>12589</v>
      </c>
      <c r="D43" s="61">
        <v>45658</v>
      </c>
      <c r="E43" s="61">
        <v>45687</v>
      </c>
      <c r="F43" s="42">
        <f t="shared" si="0"/>
        <v>30</v>
      </c>
      <c r="G43" s="224">
        <v>347</v>
      </c>
      <c r="H43" s="122">
        <v>1</v>
      </c>
      <c r="I43" s="59">
        <f t="shared" si="1"/>
        <v>347</v>
      </c>
      <c r="J43" s="58" t="s">
        <v>1007</v>
      </c>
      <c r="K43" s="11"/>
      <c r="L43" s="11"/>
      <c r="O43" s="16">
        <f>COUNTIF('Sede Med Ok'!$C:$C,'LACEM Med OK'!C43) + COUNTIF('Barra Med OK'!$C:$C,'LACEM Med OK'!C43) + COUNTIF('Boca do Rio Med OK'!$C:$C,'LACEM Med OK'!C43) + COUNTIF('Brotas Med OK'!$C:$C,'LACEM Med OK'!C43) + COUNTIF('Cabula Med OK'!$C:$C,'LACEM Med OK'!C43) + COUNTIF('Cajazeiras Med OK'!$C:$C,'LACEM Med OK'!C43) + COUNTIF('CH Med OK'!$C:$C,'LACEM Med OK'!C43) + COUNTIF('Itapagipe Med OK'!$C:$C,'LACEM Med OK'!C43) + COUNTIF('Itapuã Med OK'!$C:$C,'LACEM Med OK'!C43) + COUNTIF('Liberdade Med OK'!$C:$C,'LACEM Med OK'!C43) + COUNTIF('Pau da Lima Med OK'!$C:$C,'LACEM Med OK'!C43) + COUNTIF('SCV Med OK'!$C:$C,'LACEM Med OK'!C43) + COUNTIF('Subúrbio Med OK'!$C:$C,'LACEM Med OK'!C43) + COUNTIF('DVIS Med OK'!$C:$C,'LACEM Med OK'!C43) + COUNTIF('CR Med OK'!$C:$C,'LACEM Med OK'!C43) + COUNTIF('CCZ Med OK'!$C:$C,'LACEM Med OK'!C43) + COUNTIF('DRCA Med OK'!$C:$C,'LACEM Med OK'!C43) + COUNTIF('SAMU Med OK'!$C:$C,'LACEM Med OK'!C43) + COUNTIF('ESPS Med OK'!$C:$C,'LACEM Med OK'!C43)</f>
        <v>0</v>
      </c>
    </row>
    <row r="44" spans="1:15" s="16" customFormat="1" ht="13.5" customHeight="1">
      <c r="A44" s="15" t="s">
        <v>11</v>
      </c>
      <c r="B44" s="61">
        <v>45536</v>
      </c>
      <c r="C44" s="385">
        <v>12824</v>
      </c>
      <c r="D44" s="61">
        <v>45658</v>
      </c>
      <c r="E44" s="61">
        <v>45687</v>
      </c>
      <c r="F44" s="42">
        <f t="shared" si="0"/>
        <v>30</v>
      </c>
      <c r="G44" s="224">
        <v>447</v>
      </c>
      <c r="H44" s="122">
        <v>1</v>
      </c>
      <c r="I44" s="59">
        <f t="shared" si="1"/>
        <v>447</v>
      </c>
      <c r="J44" s="216" t="s">
        <v>1006</v>
      </c>
      <c r="K44" s="11"/>
      <c r="L44" s="11"/>
      <c r="O44" s="16">
        <f>COUNTIF('Sede Med Ok'!$C:$C,'LACEM Med OK'!C44) + COUNTIF('Barra Med OK'!$C:$C,'LACEM Med OK'!C44) + COUNTIF('Boca do Rio Med OK'!$C:$C,'LACEM Med OK'!C44) + COUNTIF('Brotas Med OK'!$C:$C,'LACEM Med OK'!C44) + COUNTIF('Cabula Med OK'!$C:$C,'LACEM Med OK'!C44) + COUNTIF('Cajazeiras Med OK'!$C:$C,'LACEM Med OK'!C44) + COUNTIF('CH Med OK'!$C:$C,'LACEM Med OK'!C44) + COUNTIF('Itapagipe Med OK'!$C:$C,'LACEM Med OK'!C44) + COUNTIF('Itapuã Med OK'!$C:$C,'LACEM Med OK'!C44) + COUNTIF('Liberdade Med OK'!$C:$C,'LACEM Med OK'!C44) + COUNTIF('Pau da Lima Med OK'!$C:$C,'LACEM Med OK'!C44) + COUNTIF('SCV Med OK'!$C:$C,'LACEM Med OK'!C44) + COUNTIF('Subúrbio Med OK'!$C:$C,'LACEM Med OK'!C44) + COUNTIF('DVIS Med OK'!$C:$C,'LACEM Med OK'!C44) + COUNTIF('CR Med OK'!$C:$C,'LACEM Med OK'!C44) + COUNTIF('CCZ Med OK'!$C:$C,'LACEM Med OK'!C44) + COUNTIF('DRCA Med OK'!$C:$C,'LACEM Med OK'!C44) + COUNTIF('SAMU Med OK'!$C:$C,'LACEM Med OK'!C44) + COUNTIF('ESPS Med OK'!$C:$C,'LACEM Med OK'!C44)</f>
        <v>0</v>
      </c>
    </row>
    <row r="45" spans="1:15" s="16" customFormat="1" ht="13.5" customHeight="1">
      <c r="A45" s="15" t="s">
        <v>11</v>
      </c>
      <c r="B45" s="61">
        <v>45536</v>
      </c>
      <c r="C45" s="385">
        <v>12836</v>
      </c>
      <c r="D45" s="61">
        <v>45658</v>
      </c>
      <c r="E45" s="61">
        <v>45687</v>
      </c>
      <c r="F45" s="42">
        <f t="shared" si="0"/>
        <v>30</v>
      </c>
      <c r="G45" s="224">
        <v>447</v>
      </c>
      <c r="H45" s="122">
        <v>1</v>
      </c>
      <c r="I45" s="59">
        <f t="shared" si="1"/>
        <v>447</v>
      </c>
      <c r="J45" s="216" t="s">
        <v>1005</v>
      </c>
      <c r="K45" s="11"/>
      <c r="L45" s="11"/>
      <c r="O45" s="16">
        <f>COUNTIF('Sede Med Ok'!$C:$C,'LACEM Med OK'!C45) + COUNTIF('Barra Med OK'!$C:$C,'LACEM Med OK'!C45) + COUNTIF('Boca do Rio Med OK'!$C:$C,'LACEM Med OK'!C45) + COUNTIF('Brotas Med OK'!$C:$C,'LACEM Med OK'!C45) + COUNTIF('Cabula Med OK'!$C:$C,'LACEM Med OK'!C45) + COUNTIF('Cajazeiras Med OK'!$C:$C,'LACEM Med OK'!C45) + COUNTIF('CH Med OK'!$C:$C,'LACEM Med OK'!C45) + COUNTIF('Itapagipe Med OK'!$C:$C,'LACEM Med OK'!C45) + COUNTIF('Itapuã Med OK'!$C:$C,'LACEM Med OK'!C45) + COUNTIF('Liberdade Med OK'!$C:$C,'LACEM Med OK'!C45) + COUNTIF('Pau da Lima Med OK'!$C:$C,'LACEM Med OK'!C45) + COUNTIF('SCV Med OK'!$C:$C,'LACEM Med OK'!C45) + COUNTIF('Subúrbio Med OK'!$C:$C,'LACEM Med OK'!C45) + COUNTIF('DVIS Med OK'!$C:$C,'LACEM Med OK'!C45) + COUNTIF('CR Med OK'!$C:$C,'LACEM Med OK'!C45) + COUNTIF('CCZ Med OK'!$C:$C,'LACEM Med OK'!C45) + COUNTIF('DRCA Med OK'!$C:$C,'LACEM Med OK'!C45) + COUNTIF('SAMU Med OK'!$C:$C,'LACEM Med OK'!C45) + COUNTIF('ESPS Med OK'!$C:$C,'LACEM Med OK'!C45)</f>
        <v>0</v>
      </c>
    </row>
    <row r="46" spans="1:15" s="16" customFormat="1" ht="13.5" customHeight="1">
      <c r="A46" s="15" t="s">
        <v>11</v>
      </c>
      <c r="B46" s="61">
        <v>45536</v>
      </c>
      <c r="C46" s="385">
        <v>12838</v>
      </c>
      <c r="D46" s="61">
        <v>45658</v>
      </c>
      <c r="E46" s="61">
        <v>45687</v>
      </c>
      <c r="F46" s="42">
        <f t="shared" si="0"/>
        <v>30</v>
      </c>
      <c r="G46" s="224">
        <v>447</v>
      </c>
      <c r="H46" s="122">
        <v>1</v>
      </c>
      <c r="I46" s="59">
        <f t="shared" si="1"/>
        <v>447</v>
      </c>
      <c r="J46" s="216" t="s">
        <v>1004</v>
      </c>
      <c r="K46" s="11"/>
      <c r="L46" s="11"/>
      <c r="O46" s="16">
        <f>COUNTIF('Sede Med Ok'!$C:$C,'LACEM Med OK'!C46) + COUNTIF('Barra Med OK'!$C:$C,'LACEM Med OK'!C46) + COUNTIF('Boca do Rio Med OK'!$C:$C,'LACEM Med OK'!C46) + COUNTIF('Brotas Med OK'!$C:$C,'LACEM Med OK'!C46) + COUNTIF('Cabula Med OK'!$C:$C,'LACEM Med OK'!C46) + COUNTIF('Cajazeiras Med OK'!$C:$C,'LACEM Med OK'!C46) + COUNTIF('CH Med OK'!$C:$C,'LACEM Med OK'!C46) + COUNTIF('Itapagipe Med OK'!$C:$C,'LACEM Med OK'!C46) + COUNTIF('Itapuã Med OK'!$C:$C,'LACEM Med OK'!C46) + COUNTIF('Liberdade Med OK'!$C:$C,'LACEM Med OK'!C46) + COUNTIF('Pau da Lima Med OK'!$C:$C,'LACEM Med OK'!C46) + COUNTIF('SCV Med OK'!$C:$C,'LACEM Med OK'!C46) + COUNTIF('Subúrbio Med OK'!$C:$C,'LACEM Med OK'!C46) + COUNTIF('DVIS Med OK'!$C:$C,'LACEM Med OK'!C46) + COUNTIF('CR Med OK'!$C:$C,'LACEM Med OK'!C46) + COUNTIF('CCZ Med OK'!$C:$C,'LACEM Med OK'!C46) + COUNTIF('DRCA Med OK'!$C:$C,'LACEM Med OK'!C46) + COUNTIF('SAMU Med OK'!$C:$C,'LACEM Med OK'!C46) + COUNTIF('ESPS Med OK'!$C:$C,'LACEM Med OK'!C46)</f>
        <v>0</v>
      </c>
    </row>
    <row r="47" spans="1:15" s="16" customFormat="1" ht="13.5" customHeight="1">
      <c r="A47" s="15" t="s">
        <v>11</v>
      </c>
      <c r="B47" s="61">
        <v>45536</v>
      </c>
      <c r="C47" s="385">
        <v>12831</v>
      </c>
      <c r="D47" s="61">
        <v>45658</v>
      </c>
      <c r="E47" s="61">
        <v>45687</v>
      </c>
      <c r="F47" s="42">
        <f t="shared" si="0"/>
        <v>30</v>
      </c>
      <c r="G47" s="224">
        <v>447</v>
      </c>
      <c r="H47" s="122">
        <v>1</v>
      </c>
      <c r="I47" s="59">
        <f t="shared" si="1"/>
        <v>447</v>
      </c>
      <c r="J47" s="216" t="s">
        <v>1004</v>
      </c>
      <c r="K47" s="11"/>
      <c r="L47" s="11"/>
      <c r="O47" s="16">
        <f>COUNTIF('Sede Med Ok'!$C:$C,'LACEM Med OK'!C47) + COUNTIF('Barra Med OK'!$C:$C,'LACEM Med OK'!C47) + COUNTIF('Boca do Rio Med OK'!$C:$C,'LACEM Med OK'!C47) + COUNTIF('Brotas Med OK'!$C:$C,'LACEM Med OK'!C47) + COUNTIF('Cabula Med OK'!$C:$C,'LACEM Med OK'!C47) + COUNTIF('Cajazeiras Med OK'!$C:$C,'LACEM Med OK'!C47) + COUNTIF('CH Med OK'!$C:$C,'LACEM Med OK'!C47) + COUNTIF('Itapagipe Med OK'!$C:$C,'LACEM Med OK'!C47) + COUNTIF('Itapuã Med OK'!$C:$C,'LACEM Med OK'!C47) + COUNTIF('Liberdade Med OK'!$C:$C,'LACEM Med OK'!C47) + COUNTIF('Pau da Lima Med OK'!$C:$C,'LACEM Med OK'!C47) + COUNTIF('SCV Med OK'!$C:$C,'LACEM Med OK'!C47) + COUNTIF('Subúrbio Med OK'!$C:$C,'LACEM Med OK'!C47) + COUNTIF('DVIS Med OK'!$C:$C,'LACEM Med OK'!C47) + COUNTIF('CR Med OK'!$C:$C,'LACEM Med OK'!C47) + COUNTIF('CCZ Med OK'!$C:$C,'LACEM Med OK'!C47) + COUNTIF('DRCA Med OK'!$C:$C,'LACEM Med OK'!C47) + COUNTIF('SAMU Med OK'!$C:$C,'LACEM Med OK'!C47) + COUNTIF('ESPS Med OK'!$C:$C,'LACEM Med OK'!C47)</f>
        <v>0</v>
      </c>
    </row>
    <row r="48" spans="1:15" s="16" customFormat="1" ht="13.5" customHeight="1">
      <c r="A48" s="15" t="s">
        <v>9</v>
      </c>
      <c r="B48" s="61">
        <v>45536</v>
      </c>
      <c r="C48" s="385">
        <v>12423</v>
      </c>
      <c r="D48" s="61">
        <v>45658</v>
      </c>
      <c r="E48" s="61">
        <v>45687</v>
      </c>
      <c r="F48" s="42">
        <f t="shared" si="0"/>
        <v>30</v>
      </c>
      <c r="G48" s="224">
        <v>597</v>
      </c>
      <c r="H48" s="122">
        <v>1</v>
      </c>
      <c r="I48" s="59">
        <f t="shared" si="1"/>
        <v>597</v>
      </c>
      <c r="J48" s="216" t="s">
        <v>1003</v>
      </c>
      <c r="K48" s="11"/>
      <c r="L48" s="11"/>
      <c r="O48" s="16">
        <f>COUNTIF('Sede Med Ok'!$C:$C,'LACEM Med OK'!C48) + COUNTIF('Barra Med OK'!$C:$C,'LACEM Med OK'!C48) + COUNTIF('Boca do Rio Med OK'!$C:$C,'LACEM Med OK'!C48) + COUNTIF('Brotas Med OK'!$C:$C,'LACEM Med OK'!C48) + COUNTIF('Cabula Med OK'!$C:$C,'LACEM Med OK'!C48) + COUNTIF('Cajazeiras Med OK'!$C:$C,'LACEM Med OK'!C48) + COUNTIF('CH Med OK'!$C:$C,'LACEM Med OK'!C48) + COUNTIF('Itapagipe Med OK'!$C:$C,'LACEM Med OK'!C48) + COUNTIF('Itapuã Med OK'!$C:$C,'LACEM Med OK'!C48) + COUNTIF('Liberdade Med OK'!$C:$C,'LACEM Med OK'!C48) + COUNTIF('Pau da Lima Med OK'!$C:$C,'LACEM Med OK'!C48) + COUNTIF('SCV Med OK'!$C:$C,'LACEM Med OK'!C48) + COUNTIF('Subúrbio Med OK'!$C:$C,'LACEM Med OK'!C48) + COUNTIF('DVIS Med OK'!$C:$C,'LACEM Med OK'!C48) + COUNTIF('CR Med OK'!$C:$C,'LACEM Med OK'!C48) + COUNTIF('CCZ Med OK'!$C:$C,'LACEM Med OK'!C48) + COUNTIF('DRCA Med OK'!$C:$C,'LACEM Med OK'!C48) + COUNTIF('SAMU Med OK'!$C:$C,'LACEM Med OK'!C48) + COUNTIF('ESPS Med OK'!$C:$C,'LACEM Med OK'!C48)</f>
        <v>0</v>
      </c>
    </row>
    <row r="49" spans="1:15" ht="13.5" customHeight="1">
      <c r="A49" s="132"/>
      <c r="B49" s="130"/>
      <c r="C49" s="125"/>
      <c r="D49" s="130"/>
      <c r="E49" s="130"/>
      <c r="F49" s="129"/>
      <c r="G49" s="214"/>
      <c r="H49" s="125"/>
      <c r="I49" s="59"/>
      <c r="J49" s="64"/>
      <c r="K49" s="64"/>
      <c r="L49" s="15"/>
      <c r="O49" s="16">
        <f>COUNTIF('Sede Med Ok'!$C:$C,'LACEM Med OK'!C49) + COUNTIF('Barra Med OK'!$C:$C,'LACEM Med OK'!C49) + COUNTIF('Boca do Rio Med OK'!$C:$C,'LACEM Med OK'!C49) + COUNTIF('Brotas Med OK'!$C:$C,'LACEM Med OK'!C49) + COUNTIF('Cabula Med OK'!$C:$C,'LACEM Med OK'!C49) + COUNTIF('Cajazeiras Med OK'!$C:$C,'LACEM Med OK'!C49) + COUNTIF('CH Med OK'!$C:$C,'LACEM Med OK'!C49) + COUNTIF('Itapagipe Med OK'!$C:$C,'LACEM Med OK'!C49) + COUNTIF('Itapuã Med OK'!$C:$C,'LACEM Med OK'!C49) + COUNTIF('Liberdade Med OK'!$C:$C,'LACEM Med OK'!C49) + COUNTIF('Pau da Lima Med OK'!$C:$C,'LACEM Med OK'!C49) + COUNTIF('SCV Med OK'!$C:$C,'LACEM Med OK'!C49) + COUNTIF('Subúrbio Med OK'!$C:$C,'LACEM Med OK'!C49) + COUNTIF('DVIS Med OK'!$C:$C,'LACEM Med OK'!C49) + COUNTIF('CR Med OK'!$C:$C,'LACEM Med OK'!C49) + COUNTIF('CCZ Med OK'!$C:$C,'LACEM Med OK'!C49) + COUNTIF('DRCA Med OK'!$C:$C,'LACEM Med OK'!C49) + COUNTIF('SAMU Med OK'!$C:$C,'LACEM Med OK'!C49) + COUNTIF('ESPS Med OK'!$C:$C,'LACEM Med OK'!C49)</f>
        <v>0</v>
      </c>
    </row>
    <row r="50" spans="1:15" ht="13.5" customHeight="1">
      <c r="A50" s="38" t="s">
        <v>1002</v>
      </c>
      <c r="B50" s="10"/>
      <c r="C50" s="10"/>
      <c r="D50" s="36"/>
      <c r="E50" s="36"/>
      <c r="F50" s="37"/>
      <c r="G50" s="36"/>
      <c r="H50" s="11">
        <f>SUM(H15:H49)</f>
        <v>34</v>
      </c>
      <c r="I50" s="342">
        <f>SUM(I15:I49)</f>
        <v>10786</v>
      </c>
      <c r="J50" s="207"/>
      <c r="K50" s="207"/>
      <c r="O50" s="16">
        <f>COUNTIF('Sede Med Ok'!$C:$C,'LACEM Med OK'!C50) + COUNTIF('Barra Med OK'!$C:$C,'LACEM Med OK'!C50) + COUNTIF('Boca do Rio Med OK'!$C:$C,'LACEM Med OK'!C50) + COUNTIF('Brotas Med OK'!$C:$C,'LACEM Med OK'!C50) + COUNTIF('Cabula Med OK'!$C:$C,'LACEM Med OK'!C50) + COUNTIF('Cajazeiras Med OK'!$C:$C,'LACEM Med OK'!C50) + COUNTIF('CH Med OK'!$C:$C,'LACEM Med OK'!C50) + COUNTIF('Itapagipe Med OK'!$C:$C,'LACEM Med OK'!C50) + COUNTIF('Itapuã Med OK'!$C:$C,'LACEM Med OK'!C50) + COUNTIF('Liberdade Med OK'!$C:$C,'LACEM Med OK'!C50) + COUNTIF('Pau da Lima Med OK'!$C:$C,'LACEM Med OK'!C50) + COUNTIF('SCV Med OK'!$C:$C,'LACEM Med OK'!C50) + COUNTIF('Subúrbio Med OK'!$C:$C,'LACEM Med OK'!C50) + COUNTIF('DVIS Med OK'!$C:$C,'LACEM Med OK'!C50) + COUNTIF('CR Med OK'!$C:$C,'LACEM Med OK'!C50) + COUNTIF('CCZ Med OK'!$C:$C,'LACEM Med OK'!C50) + COUNTIF('DRCA Med OK'!$C:$C,'LACEM Med OK'!C50) + COUNTIF('SAMU Med OK'!$C:$C,'LACEM Med OK'!C50) + COUNTIF('ESPS Med OK'!$C:$C,'LACEM Med OK'!C50)</f>
        <v>0</v>
      </c>
    </row>
    <row r="51" spans="1:15" ht="13.5" customHeight="1">
      <c r="D51" s="20"/>
      <c r="E51" s="20"/>
      <c r="F51" s="19"/>
      <c r="G51" s="7"/>
      <c r="I51" s="7"/>
      <c r="J51" s="26"/>
      <c r="O51" s="16">
        <f>COUNTIF('Sede Med Ok'!$C:$C,'LACEM Med OK'!C51) + COUNTIF('Barra Med OK'!$C:$C,'LACEM Med OK'!C51) + COUNTIF('Boca do Rio Med OK'!$C:$C,'LACEM Med OK'!C51) + COUNTIF('Brotas Med OK'!$C:$C,'LACEM Med OK'!C51) + COUNTIF('Cabula Med OK'!$C:$C,'LACEM Med OK'!C51) + COUNTIF('Cajazeiras Med OK'!$C:$C,'LACEM Med OK'!C51) + COUNTIF('CH Med OK'!$C:$C,'LACEM Med OK'!C51) + COUNTIF('Itapagipe Med OK'!$C:$C,'LACEM Med OK'!C51) + COUNTIF('Itapuã Med OK'!$C:$C,'LACEM Med OK'!C51) + COUNTIF('Liberdade Med OK'!$C:$C,'LACEM Med OK'!C51) + COUNTIF('Pau da Lima Med OK'!$C:$C,'LACEM Med OK'!C51) + COUNTIF('SCV Med OK'!$C:$C,'LACEM Med OK'!C51) + COUNTIF('Subúrbio Med OK'!$C:$C,'LACEM Med OK'!C51) + COUNTIF('DVIS Med OK'!$C:$C,'LACEM Med OK'!C51) + COUNTIF('CR Med OK'!$C:$C,'LACEM Med OK'!C51) + COUNTIF('CCZ Med OK'!$C:$C,'LACEM Med OK'!C51) + COUNTIF('DRCA Med OK'!$C:$C,'LACEM Med OK'!C51) + COUNTIF('SAMU Med OK'!$C:$C,'LACEM Med OK'!C51) + COUNTIF('ESPS Med OK'!$C:$C,'LACEM Med OK'!C51)</f>
        <v>0</v>
      </c>
    </row>
    <row r="52" spans="1:15" ht="13.5" customHeight="1">
      <c r="D52" s="20"/>
      <c r="E52" s="20"/>
      <c r="F52" s="19"/>
      <c r="G52" s="7"/>
      <c r="H52" s="28">
        <f>H50</f>
        <v>34</v>
      </c>
      <c r="I52" s="9">
        <f>I50</f>
        <v>10786</v>
      </c>
      <c r="J52" s="3"/>
      <c r="O52" s="16">
        <f>COUNTIF('Sede Med Ok'!$C:$C,'LACEM Med OK'!C52) + COUNTIF('Barra Med OK'!$C:$C,'LACEM Med OK'!C52) + COUNTIF('Boca do Rio Med OK'!$C:$C,'LACEM Med OK'!C52) + COUNTIF('Brotas Med OK'!$C:$C,'LACEM Med OK'!C52) + COUNTIF('Cabula Med OK'!$C:$C,'LACEM Med OK'!C52) + COUNTIF('Cajazeiras Med OK'!$C:$C,'LACEM Med OK'!C52) + COUNTIF('CH Med OK'!$C:$C,'LACEM Med OK'!C52) + COUNTIF('Itapagipe Med OK'!$C:$C,'LACEM Med OK'!C52) + COUNTIF('Itapuã Med OK'!$C:$C,'LACEM Med OK'!C52) + COUNTIF('Liberdade Med OK'!$C:$C,'LACEM Med OK'!C52) + COUNTIF('Pau da Lima Med OK'!$C:$C,'LACEM Med OK'!C52) + COUNTIF('SCV Med OK'!$C:$C,'LACEM Med OK'!C52) + COUNTIF('Subúrbio Med OK'!$C:$C,'LACEM Med OK'!C52) + COUNTIF('DVIS Med OK'!$C:$C,'LACEM Med OK'!C52) + COUNTIF('CR Med OK'!$C:$C,'LACEM Med OK'!C52) + COUNTIF('CCZ Med OK'!$C:$C,'LACEM Med OK'!C52) + COUNTIF('DRCA Med OK'!$C:$C,'LACEM Med OK'!C52) + COUNTIF('SAMU Med OK'!$C:$C,'LACEM Med OK'!C52) + COUNTIF('ESPS Med OK'!$C:$C,'LACEM Med OK'!C52)</f>
        <v>0</v>
      </c>
    </row>
    <row r="53" spans="1:15" ht="13.5" customHeight="1">
      <c r="D53" s="20"/>
      <c r="E53" s="20"/>
      <c r="F53" s="19"/>
      <c r="G53" s="7"/>
      <c r="I53" s="7"/>
      <c r="J53" s="3"/>
      <c r="O53" s="16">
        <f>COUNTIF('Sede Med Ok'!$C:$C,'LACEM Med OK'!C53) + COUNTIF('Barra Med OK'!$C:$C,'LACEM Med OK'!C53) + COUNTIF('Boca do Rio Med OK'!$C:$C,'LACEM Med OK'!C53) + COUNTIF('Brotas Med OK'!$C:$C,'LACEM Med OK'!C53) + COUNTIF('Cabula Med OK'!$C:$C,'LACEM Med OK'!C53) + COUNTIF('Cajazeiras Med OK'!$C:$C,'LACEM Med OK'!C53) + COUNTIF('CH Med OK'!$C:$C,'LACEM Med OK'!C53) + COUNTIF('Itapagipe Med OK'!$C:$C,'LACEM Med OK'!C53) + COUNTIF('Itapuã Med OK'!$C:$C,'LACEM Med OK'!C53) + COUNTIF('Liberdade Med OK'!$C:$C,'LACEM Med OK'!C53) + COUNTIF('Pau da Lima Med OK'!$C:$C,'LACEM Med OK'!C53) + COUNTIF('SCV Med OK'!$C:$C,'LACEM Med OK'!C53) + COUNTIF('Subúrbio Med OK'!$C:$C,'LACEM Med OK'!C53) + COUNTIF('DVIS Med OK'!$C:$C,'LACEM Med OK'!C53) + COUNTIF('CR Med OK'!$C:$C,'LACEM Med OK'!C53) + COUNTIF('CCZ Med OK'!$C:$C,'LACEM Med OK'!C53) + COUNTIF('DRCA Med OK'!$C:$C,'LACEM Med OK'!C53) + COUNTIF('SAMU Med OK'!$C:$C,'LACEM Med OK'!C53) + COUNTIF('ESPS Med OK'!$C:$C,'LACEM Med OK'!C53)</f>
        <v>0</v>
      </c>
    </row>
    <row r="54" spans="1:15" ht="13.5" customHeight="1">
      <c r="D54" s="20"/>
      <c r="E54" s="20"/>
      <c r="F54" s="19"/>
      <c r="G54" s="7"/>
      <c r="I54" s="7"/>
      <c r="J54" s="3"/>
      <c r="O54" s="16">
        <f>COUNTIF('Sede Med Ok'!$C:$C,'LACEM Med OK'!C54) + COUNTIF('Barra Med OK'!$C:$C,'LACEM Med OK'!C54) + COUNTIF('Boca do Rio Med OK'!$C:$C,'LACEM Med OK'!C54) + COUNTIF('Brotas Med OK'!$C:$C,'LACEM Med OK'!C54) + COUNTIF('Cabula Med OK'!$C:$C,'LACEM Med OK'!C54) + COUNTIF('Cajazeiras Med OK'!$C:$C,'LACEM Med OK'!C54) + COUNTIF('CH Med OK'!$C:$C,'LACEM Med OK'!C54) + COUNTIF('Itapagipe Med OK'!$C:$C,'LACEM Med OK'!C54) + COUNTIF('Itapuã Med OK'!$C:$C,'LACEM Med OK'!C54) + COUNTIF('Liberdade Med OK'!$C:$C,'LACEM Med OK'!C54) + COUNTIF('Pau da Lima Med OK'!$C:$C,'LACEM Med OK'!C54) + COUNTIF('SCV Med OK'!$C:$C,'LACEM Med OK'!C54) + COUNTIF('Subúrbio Med OK'!$C:$C,'LACEM Med OK'!C54) + COUNTIF('DVIS Med OK'!$C:$C,'LACEM Med OK'!C54) + COUNTIF('CR Med OK'!$C:$C,'LACEM Med OK'!C54) + COUNTIF('CCZ Med OK'!$C:$C,'LACEM Med OK'!C54) + COUNTIF('DRCA Med OK'!$C:$C,'LACEM Med OK'!C54) + COUNTIF('SAMU Med OK'!$C:$C,'LACEM Med OK'!C54) + COUNTIF('ESPS Med OK'!$C:$C,'LACEM Med OK'!C54)</f>
        <v>0</v>
      </c>
    </row>
    <row r="55" spans="1:15" s="26" customFormat="1" ht="13.5" customHeight="1">
      <c r="A55" s="536" t="s">
        <v>33</v>
      </c>
      <c r="B55" s="536"/>
      <c r="C55" s="536"/>
      <c r="D55" s="536"/>
      <c r="E55" s="536"/>
      <c r="F55" s="536"/>
      <c r="G55" s="536"/>
      <c r="H55" s="536"/>
      <c r="I55" s="536"/>
      <c r="J55" s="25"/>
      <c r="K55" s="25"/>
      <c r="O55" s="16">
        <f>COUNTIF('Sede Med Ok'!$C:$C,'LACEM Med OK'!C55) + COUNTIF('Barra Med OK'!$C:$C,'LACEM Med OK'!C55) + COUNTIF('Boca do Rio Med OK'!$C:$C,'LACEM Med OK'!C55) + COUNTIF('Brotas Med OK'!$C:$C,'LACEM Med OK'!C55) + COUNTIF('Cabula Med OK'!$C:$C,'LACEM Med OK'!C55) + COUNTIF('Cajazeiras Med OK'!$C:$C,'LACEM Med OK'!C55) + COUNTIF('CH Med OK'!$C:$C,'LACEM Med OK'!C55) + COUNTIF('Itapagipe Med OK'!$C:$C,'LACEM Med OK'!C55) + COUNTIF('Itapuã Med OK'!$C:$C,'LACEM Med OK'!C55) + COUNTIF('Liberdade Med OK'!$C:$C,'LACEM Med OK'!C55) + COUNTIF('Pau da Lima Med OK'!$C:$C,'LACEM Med OK'!C55) + COUNTIF('SCV Med OK'!$C:$C,'LACEM Med OK'!C55) + COUNTIF('Subúrbio Med OK'!$C:$C,'LACEM Med OK'!C55) + COUNTIF('DVIS Med OK'!$C:$C,'LACEM Med OK'!C55) + COUNTIF('CR Med OK'!$C:$C,'LACEM Med OK'!C55) + COUNTIF('CCZ Med OK'!$C:$C,'LACEM Med OK'!C55) + COUNTIF('DRCA Med OK'!$C:$C,'LACEM Med OK'!C55) + COUNTIF('SAMU Med OK'!$C:$C,'LACEM Med OK'!C55) + COUNTIF('ESPS Med OK'!$C:$C,'LACEM Med OK'!C55)</f>
        <v>0</v>
      </c>
    </row>
    <row r="56" spans="1:15" ht="13.5" customHeight="1">
      <c r="O56" s="16">
        <f>COUNTIF('Sede Med Ok'!$C:$C,'LACEM Med OK'!C56) + COUNTIF('Barra Med OK'!$C:$C,'LACEM Med OK'!C56) + COUNTIF('Boca do Rio Med OK'!$C:$C,'LACEM Med OK'!C56) + COUNTIF('Brotas Med OK'!$C:$C,'LACEM Med OK'!C56) + COUNTIF('Cabula Med OK'!$C:$C,'LACEM Med OK'!C56) + COUNTIF('Cajazeiras Med OK'!$C:$C,'LACEM Med OK'!C56) + COUNTIF('CH Med OK'!$C:$C,'LACEM Med OK'!C56) + COUNTIF('Itapagipe Med OK'!$C:$C,'LACEM Med OK'!C56) + COUNTIF('Itapuã Med OK'!$C:$C,'LACEM Med OK'!C56) + COUNTIF('Liberdade Med OK'!$C:$C,'LACEM Med OK'!C56) + COUNTIF('Pau da Lima Med OK'!$C:$C,'LACEM Med OK'!C56) + COUNTIF('SCV Med OK'!$C:$C,'LACEM Med OK'!C56) + COUNTIF('Subúrbio Med OK'!$C:$C,'LACEM Med OK'!C56) + COUNTIF('DVIS Med OK'!$C:$C,'LACEM Med OK'!C56) + COUNTIF('CR Med OK'!$C:$C,'LACEM Med OK'!C56) + COUNTIF('CCZ Med OK'!$C:$C,'LACEM Med OK'!C56) + COUNTIF('DRCA Med OK'!$C:$C,'LACEM Med OK'!C56) + COUNTIF('SAMU Med OK'!$C:$C,'LACEM Med OK'!C56) + COUNTIF('ESPS Med OK'!$C:$C,'LACEM Med OK'!C56)</f>
        <v>0</v>
      </c>
    </row>
    <row r="57" spans="1:15" ht="13.5" customHeight="1">
      <c r="A57" s="18" t="s">
        <v>32</v>
      </c>
      <c r="B57" s="1"/>
      <c r="F57" s="22"/>
      <c r="G57" s="7"/>
      <c r="I57" s="23"/>
      <c r="J57" s="23"/>
      <c r="O57" s="16">
        <f>COUNTIF('Sede Med Ok'!$C:$C,'LACEM Med OK'!C57) + COUNTIF('Barra Med OK'!$C:$C,'LACEM Med OK'!C57) + COUNTIF('Boca do Rio Med OK'!$C:$C,'LACEM Med OK'!C57) + COUNTIF('Brotas Med OK'!$C:$C,'LACEM Med OK'!C57) + COUNTIF('Cabula Med OK'!$C:$C,'LACEM Med OK'!C57) + COUNTIF('Cajazeiras Med OK'!$C:$C,'LACEM Med OK'!C57) + COUNTIF('CH Med OK'!$C:$C,'LACEM Med OK'!C57) + COUNTIF('Itapagipe Med OK'!$C:$C,'LACEM Med OK'!C57) + COUNTIF('Itapuã Med OK'!$C:$C,'LACEM Med OK'!C57) + COUNTIF('Liberdade Med OK'!$C:$C,'LACEM Med OK'!C57) + COUNTIF('Pau da Lima Med OK'!$C:$C,'LACEM Med OK'!C57) + COUNTIF('SCV Med OK'!$C:$C,'LACEM Med OK'!C57) + COUNTIF('Subúrbio Med OK'!$C:$C,'LACEM Med OK'!C57) + COUNTIF('DVIS Med OK'!$C:$C,'LACEM Med OK'!C57) + COUNTIF('CR Med OK'!$C:$C,'LACEM Med OK'!C57) + COUNTIF('CCZ Med OK'!$C:$C,'LACEM Med OK'!C57) + COUNTIF('DRCA Med OK'!$C:$C,'LACEM Med OK'!C57) + COUNTIF('SAMU Med OK'!$C:$C,'LACEM Med OK'!C57) + COUNTIF('ESPS Med OK'!$C:$C,'LACEM Med OK'!C57)</f>
        <v>0</v>
      </c>
    </row>
    <row r="58" spans="1:15" ht="60" customHeight="1">
      <c r="A58" s="532"/>
      <c r="B58" s="518"/>
      <c r="C58" s="518"/>
      <c r="D58" s="518"/>
      <c r="E58" s="532"/>
      <c r="F58" s="518"/>
      <c r="G58" s="518"/>
      <c r="H58" s="518"/>
      <c r="I58" s="533"/>
      <c r="J58" s="22"/>
      <c r="O58" s="16">
        <f>COUNTIF('Sede Med Ok'!$C:$C,'LACEM Med OK'!C58) + COUNTIF('Barra Med OK'!$C:$C,'LACEM Med OK'!C58) + COUNTIF('Boca do Rio Med OK'!$C:$C,'LACEM Med OK'!C58) + COUNTIF('Brotas Med OK'!$C:$C,'LACEM Med OK'!C58) + COUNTIF('Cabula Med OK'!$C:$C,'LACEM Med OK'!C58) + COUNTIF('Cajazeiras Med OK'!$C:$C,'LACEM Med OK'!C58) + COUNTIF('CH Med OK'!$C:$C,'LACEM Med OK'!C58) + COUNTIF('Itapagipe Med OK'!$C:$C,'LACEM Med OK'!C58) + COUNTIF('Itapuã Med OK'!$C:$C,'LACEM Med OK'!C58) + COUNTIF('Liberdade Med OK'!$C:$C,'LACEM Med OK'!C58) + COUNTIF('Pau da Lima Med OK'!$C:$C,'LACEM Med OK'!C58) + COUNTIF('SCV Med OK'!$C:$C,'LACEM Med OK'!C58) + COUNTIF('Subúrbio Med OK'!$C:$C,'LACEM Med OK'!C58) + COUNTIF('DVIS Med OK'!$C:$C,'LACEM Med OK'!C58) + COUNTIF('CR Med OK'!$C:$C,'LACEM Med OK'!C58) + COUNTIF('CCZ Med OK'!$C:$C,'LACEM Med OK'!C58) + COUNTIF('DRCA Med OK'!$C:$C,'LACEM Med OK'!C58) + COUNTIF('SAMU Med OK'!$C:$C,'LACEM Med OK'!C58) + COUNTIF('ESPS Med OK'!$C:$C,'LACEM Med OK'!C58)</f>
        <v>0</v>
      </c>
    </row>
    <row r="59" spans="1:15" ht="13.5" customHeight="1">
      <c r="A59" s="535" t="s">
        <v>31</v>
      </c>
      <c r="B59" s="535"/>
      <c r="C59" s="535"/>
      <c r="D59" s="535"/>
      <c r="E59" s="535" t="s">
        <v>30</v>
      </c>
      <c r="F59" s="535"/>
      <c r="G59" s="535"/>
      <c r="H59" s="535"/>
      <c r="I59" s="535"/>
      <c r="J59" s="18"/>
      <c r="K59" s="18"/>
      <c r="O59" s="16">
        <f>COUNTIF('Sede Med Ok'!$C:$C,'LACEM Med OK'!C59) + COUNTIF('Barra Med OK'!$C:$C,'LACEM Med OK'!C59) + COUNTIF('Boca do Rio Med OK'!$C:$C,'LACEM Med OK'!C59) + COUNTIF('Brotas Med OK'!$C:$C,'LACEM Med OK'!C59) + COUNTIF('Cabula Med OK'!$C:$C,'LACEM Med OK'!C59) + COUNTIF('Cajazeiras Med OK'!$C:$C,'LACEM Med OK'!C59) + COUNTIF('CH Med OK'!$C:$C,'LACEM Med OK'!C59) + COUNTIF('Itapagipe Med OK'!$C:$C,'LACEM Med OK'!C59) + COUNTIF('Itapuã Med OK'!$C:$C,'LACEM Med OK'!C59) + COUNTIF('Liberdade Med OK'!$C:$C,'LACEM Med OK'!C59) + COUNTIF('Pau da Lima Med OK'!$C:$C,'LACEM Med OK'!C59) + COUNTIF('SCV Med OK'!$C:$C,'LACEM Med OK'!C59) + COUNTIF('Subúrbio Med OK'!$C:$C,'LACEM Med OK'!C59) + COUNTIF('DVIS Med OK'!$C:$C,'LACEM Med OK'!C59) + COUNTIF('CR Med OK'!$C:$C,'LACEM Med OK'!C59) + COUNTIF('CCZ Med OK'!$C:$C,'LACEM Med OK'!C59) + COUNTIF('DRCA Med OK'!$C:$C,'LACEM Med OK'!C59) + COUNTIF('SAMU Med OK'!$C:$C,'LACEM Med OK'!C59) + COUNTIF('ESPS Med OK'!$C:$C,'LACEM Med OK'!C59)</f>
        <v>0</v>
      </c>
    </row>
    <row r="60" spans="1:15" ht="13.5" customHeight="1">
      <c r="I60" s="20"/>
      <c r="J60" s="19"/>
      <c r="O60" s="16">
        <f>COUNTIF('Sede Med Ok'!$C:$C,'LACEM Med OK'!C60) + COUNTIF('Barra Med OK'!$C:$C,'LACEM Med OK'!C60) + COUNTIF('Boca do Rio Med OK'!$C:$C,'LACEM Med OK'!C60) + COUNTIF('Brotas Med OK'!$C:$C,'LACEM Med OK'!C60) + COUNTIF('Cabula Med OK'!$C:$C,'LACEM Med OK'!C60) + COUNTIF('Cajazeiras Med OK'!$C:$C,'LACEM Med OK'!C60) + COUNTIF('CH Med OK'!$C:$C,'LACEM Med OK'!C60) + COUNTIF('Itapagipe Med OK'!$C:$C,'LACEM Med OK'!C60) + COUNTIF('Itapuã Med OK'!$C:$C,'LACEM Med OK'!C60) + COUNTIF('Liberdade Med OK'!$C:$C,'LACEM Med OK'!C60) + COUNTIF('Pau da Lima Med OK'!$C:$C,'LACEM Med OK'!C60) + COUNTIF('SCV Med OK'!$C:$C,'LACEM Med OK'!C60) + COUNTIF('Subúrbio Med OK'!$C:$C,'LACEM Med OK'!C60) + COUNTIF('DVIS Med OK'!$C:$C,'LACEM Med OK'!C60) + COUNTIF('CR Med OK'!$C:$C,'LACEM Med OK'!C60) + COUNTIF('CCZ Med OK'!$C:$C,'LACEM Med OK'!C60) + COUNTIF('DRCA Med OK'!$C:$C,'LACEM Med OK'!C60) + COUNTIF('SAMU Med OK'!$C:$C,'LACEM Med OK'!C60) + COUNTIF('ESPS Med OK'!$C:$C,'LACEM Med OK'!C60)</f>
        <v>0</v>
      </c>
    </row>
    <row r="61" spans="1:15" ht="13.5" customHeight="1">
      <c r="D61" s="20"/>
      <c r="G61" s="7"/>
      <c r="H61" s="550"/>
      <c r="I61" s="550"/>
      <c r="J61" s="550"/>
      <c r="K61" s="550"/>
      <c r="L61" s="550"/>
      <c r="O61" s="16">
        <f>COUNTIF('Sede Med Ok'!$C:$C,'LACEM Med OK'!C61) + COUNTIF('Barra Med OK'!$C:$C,'LACEM Med OK'!C61) + COUNTIF('Boca do Rio Med OK'!$C:$C,'LACEM Med OK'!C61) + COUNTIF('Brotas Med OK'!$C:$C,'LACEM Med OK'!C61) + COUNTIF('Cabula Med OK'!$C:$C,'LACEM Med OK'!C61) + COUNTIF('Cajazeiras Med OK'!$C:$C,'LACEM Med OK'!C61) + COUNTIF('CH Med OK'!$C:$C,'LACEM Med OK'!C61) + COUNTIF('Itapagipe Med OK'!$C:$C,'LACEM Med OK'!C61) + COUNTIF('Itapuã Med OK'!$C:$C,'LACEM Med OK'!C61) + COUNTIF('Liberdade Med OK'!$C:$C,'LACEM Med OK'!C61) + COUNTIF('Pau da Lima Med OK'!$C:$C,'LACEM Med OK'!C61) + COUNTIF('SCV Med OK'!$C:$C,'LACEM Med OK'!C61) + COUNTIF('Subúrbio Med OK'!$C:$C,'LACEM Med OK'!C61) + COUNTIF('DVIS Med OK'!$C:$C,'LACEM Med OK'!C61) + COUNTIF('CR Med OK'!$C:$C,'LACEM Med OK'!C61) + COUNTIF('CCZ Med OK'!$C:$C,'LACEM Med OK'!C61) + COUNTIF('DRCA Med OK'!$C:$C,'LACEM Med OK'!C61) + COUNTIF('SAMU Med OK'!$C:$C,'LACEM Med OK'!C61) + COUNTIF('ESPS Med OK'!$C:$C,'LACEM Med OK'!C61)</f>
        <v>0</v>
      </c>
    </row>
    <row r="62" spans="1:15" ht="13.5" customHeight="1">
      <c r="D62" s="20"/>
      <c r="E62" s="20"/>
      <c r="F62" s="19"/>
      <c r="G62" s="7"/>
      <c r="I62" s="7"/>
      <c r="J62" s="1"/>
      <c r="O62" s="16">
        <f>COUNTIF('Sede Med Ok'!$C:$C,'LACEM Med OK'!C62) + COUNTIF('Barra Med OK'!$C:$C,'LACEM Med OK'!C62) + COUNTIF('Boca do Rio Med OK'!$C:$C,'LACEM Med OK'!C62) + COUNTIF('Brotas Med OK'!$C:$C,'LACEM Med OK'!C62) + COUNTIF('Cabula Med OK'!$C:$C,'LACEM Med OK'!C62) + COUNTIF('Cajazeiras Med OK'!$C:$C,'LACEM Med OK'!C62) + COUNTIF('CH Med OK'!$C:$C,'LACEM Med OK'!C62) + COUNTIF('Itapagipe Med OK'!$C:$C,'LACEM Med OK'!C62) + COUNTIF('Itapuã Med OK'!$C:$C,'LACEM Med OK'!C62) + COUNTIF('Liberdade Med OK'!$C:$C,'LACEM Med OK'!C62) + COUNTIF('Pau da Lima Med OK'!$C:$C,'LACEM Med OK'!C62) + COUNTIF('SCV Med OK'!$C:$C,'LACEM Med OK'!C62) + COUNTIF('Subúrbio Med OK'!$C:$C,'LACEM Med OK'!C62) + COUNTIF('DVIS Med OK'!$C:$C,'LACEM Med OK'!C62) + COUNTIF('CR Med OK'!$C:$C,'LACEM Med OK'!C62) + COUNTIF('CCZ Med OK'!$C:$C,'LACEM Med OK'!C62) + COUNTIF('DRCA Med OK'!$C:$C,'LACEM Med OK'!C62) + COUNTIF('SAMU Med OK'!$C:$C,'LACEM Med OK'!C62) + COUNTIF('ESPS Med OK'!$C:$C,'LACEM Med OK'!C62)</f>
        <v>0</v>
      </c>
    </row>
    <row r="63" spans="1:15" ht="13.5" customHeight="1">
      <c r="A63" s="531" t="s">
        <v>29</v>
      </c>
      <c r="B63" s="531"/>
      <c r="C63" s="531"/>
      <c r="D63" s="531"/>
      <c r="E63" s="18"/>
      <c r="F63" s="18"/>
      <c r="G63" s="18"/>
      <c r="I63" s="7"/>
      <c r="J63" s="3"/>
      <c r="O63" s="16">
        <f>COUNTIF('Sede Med Ok'!$C:$C,'LACEM Med OK'!C63) + COUNTIF('Barra Med OK'!$C:$C,'LACEM Med OK'!C63) + COUNTIF('Boca do Rio Med OK'!$C:$C,'LACEM Med OK'!C63) + COUNTIF('Brotas Med OK'!$C:$C,'LACEM Med OK'!C63) + COUNTIF('Cabula Med OK'!$C:$C,'LACEM Med OK'!C63) + COUNTIF('Cajazeiras Med OK'!$C:$C,'LACEM Med OK'!C63) + COUNTIF('CH Med OK'!$C:$C,'LACEM Med OK'!C63) + COUNTIF('Itapagipe Med OK'!$C:$C,'LACEM Med OK'!C63) + COUNTIF('Itapuã Med OK'!$C:$C,'LACEM Med OK'!C63) + COUNTIF('Liberdade Med OK'!$C:$C,'LACEM Med OK'!C63) + COUNTIF('Pau da Lima Med OK'!$C:$C,'LACEM Med OK'!C63) + COUNTIF('SCV Med OK'!$C:$C,'LACEM Med OK'!C63) + COUNTIF('Subúrbio Med OK'!$C:$C,'LACEM Med OK'!C63) + COUNTIF('DVIS Med OK'!$C:$C,'LACEM Med OK'!C63) + COUNTIF('CR Med OK'!$C:$C,'LACEM Med OK'!C63) + COUNTIF('CCZ Med OK'!$C:$C,'LACEM Med OK'!C63) + COUNTIF('DRCA Med OK'!$C:$C,'LACEM Med OK'!C63) + COUNTIF('SAMU Med OK'!$C:$C,'LACEM Med OK'!C63) + COUNTIF('ESPS Med OK'!$C:$C,'LACEM Med OK'!C63)</f>
        <v>0</v>
      </c>
    </row>
    <row r="64" spans="1:15" ht="13.5" customHeight="1">
      <c r="A64" s="534" t="s">
        <v>28</v>
      </c>
      <c r="B64" s="534"/>
      <c r="C64" s="534"/>
      <c r="D64" s="534"/>
      <c r="E64" s="17"/>
      <c r="F64" s="17"/>
      <c r="G64" s="17"/>
      <c r="I64" s="7"/>
      <c r="J64" s="3"/>
    </row>
    <row r="65" spans="1:7" s="1" customFormat="1" ht="13.5" customHeight="1">
      <c r="A65" s="11" t="s">
        <v>27</v>
      </c>
      <c r="B65" s="11" t="s">
        <v>26</v>
      </c>
      <c r="C65" s="11" t="s">
        <v>25</v>
      </c>
      <c r="D65" s="11" t="s">
        <v>24</v>
      </c>
      <c r="E65" s="16"/>
      <c r="F65" s="16"/>
      <c r="G65" s="16"/>
    </row>
    <row r="66" spans="1:7" s="1" customFormat="1" ht="13.5" customHeight="1">
      <c r="A66" s="15" t="s">
        <v>23</v>
      </c>
      <c r="B66" s="14">
        <f>COUNTIFS($A$12:$A$62,"Cond Ar Janela 7.500 BTU/h")</f>
        <v>0</v>
      </c>
      <c r="C66" s="224">
        <v>37</v>
      </c>
      <c r="D66" s="13">
        <f t="shared" ref="D66:D88" si="2">B66*C66</f>
        <v>0</v>
      </c>
      <c r="E66" s="2"/>
      <c r="F66" s="8"/>
      <c r="G66" s="7"/>
    </row>
    <row r="67" spans="1:7" s="1" customFormat="1" ht="13.5" customHeight="1">
      <c r="A67" s="15" t="s">
        <v>22</v>
      </c>
      <c r="B67" s="14">
        <f>COUNTIFS($A$12:$A$62,"Cond Ar Janela 10.000 BTU/h")</f>
        <v>0</v>
      </c>
      <c r="C67" s="225">
        <v>210</v>
      </c>
      <c r="D67" s="13">
        <f t="shared" si="2"/>
        <v>0</v>
      </c>
      <c r="E67" s="2"/>
      <c r="F67" s="8"/>
      <c r="G67" s="7"/>
    </row>
    <row r="68" spans="1:7" s="1" customFormat="1" ht="13.5" customHeight="1">
      <c r="A68" s="15" t="s">
        <v>21</v>
      </c>
      <c r="B68" s="14">
        <f>COUNTIFS($A$12:$A$50,"Cond Ar Janela 18.000 BTU/h")</f>
        <v>0</v>
      </c>
      <c r="C68" s="225">
        <v>208</v>
      </c>
      <c r="D68" s="13">
        <f t="shared" si="2"/>
        <v>0</v>
      </c>
      <c r="E68" s="2"/>
      <c r="F68" s="8"/>
      <c r="G68" s="7"/>
    </row>
    <row r="69" spans="1:7" s="1" customFormat="1" ht="13.5" customHeight="1">
      <c r="A69" s="15" t="s">
        <v>20</v>
      </c>
      <c r="B69" s="14">
        <f>COUNTIFS($A$12:$A$62,"Cond Ar Janela 21.000 BTU/h")</f>
        <v>0</v>
      </c>
      <c r="C69" s="225">
        <v>57</v>
      </c>
      <c r="D69" s="13">
        <f t="shared" si="2"/>
        <v>0</v>
      </c>
      <c r="E69" s="2"/>
      <c r="F69" s="8"/>
      <c r="G69" s="7"/>
    </row>
    <row r="70" spans="1:7" s="1" customFormat="1" ht="13.5" customHeight="1">
      <c r="A70" s="15" t="s">
        <v>19</v>
      </c>
      <c r="B70" s="14">
        <f>COUNTIFS($A$12:$A$62,"Cond Ar Split 9.000 BTU/h Hi Wall")</f>
        <v>0</v>
      </c>
      <c r="C70" s="225">
        <v>147</v>
      </c>
      <c r="D70" s="13">
        <f t="shared" si="2"/>
        <v>0</v>
      </c>
      <c r="E70" s="2"/>
      <c r="F70" s="8"/>
      <c r="G70" s="7"/>
    </row>
    <row r="71" spans="1:7" s="1" customFormat="1" ht="13.5" customHeight="1">
      <c r="A71" s="15" t="s">
        <v>18</v>
      </c>
      <c r="B71" s="14">
        <f>COUNTIFS($A$12:$A$62,"Cond Ar Split 12.000 BTU/h Hi Wall")</f>
        <v>9</v>
      </c>
      <c r="C71" s="225">
        <v>235</v>
      </c>
      <c r="D71" s="13">
        <f t="shared" si="2"/>
        <v>2115</v>
      </c>
      <c r="E71" s="2"/>
      <c r="F71" s="8"/>
      <c r="G71" s="7"/>
    </row>
    <row r="72" spans="1:7" s="1" customFormat="1" ht="13.5" customHeight="1">
      <c r="A72" s="15" t="s">
        <v>17</v>
      </c>
      <c r="B72" s="14">
        <f>COUNTIFS($A$12:$A$62,"Cond Ar Split 18.000 BTU/h Hi Wall")</f>
        <v>6</v>
      </c>
      <c r="C72" s="225">
        <v>238</v>
      </c>
      <c r="D72" s="13">
        <f t="shared" si="2"/>
        <v>1428</v>
      </c>
      <c r="E72" s="2"/>
      <c r="F72" s="8"/>
      <c r="G72" s="7"/>
    </row>
    <row r="73" spans="1:7" s="1" customFormat="1" ht="13.5" customHeight="1">
      <c r="A73" s="15" t="s">
        <v>16</v>
      </c>
      <c r="B73" s="14">
        <f>COUNTIFS($A$12:$A$62,"Cond Ar Split 22.000 BTU/h Hi Wall")</f>
        <v>0</v>
      </c>
      <c r="C73" s="225">
        <v>242</v>
      </c>
      <c r="D73" s="13">
        <f t="shared" si="2"/>
        <v>0</v>
      </c>
      <c r="E73" s="2"/>
      <c r="F73" s="8"/>
      <c r="G73" s="7"/>
    </row>
    <row r="74" spans="1:7" s="1" customFormat="1" ht="13.5" customHeight="1">
      <c r="A74" s="15" t="s">
        <v>15</v>
      </c>
      <c r="B74" s="14">
        <f>COUNTIFS($A$12:$A$62,"Cond Ar Split 24.000 BTU/h Hi Wall")</f>
        <v>0</v>
      </c>
      <c r="C74" s="225">
        <v>260</v>
      </c>
      <c r="D74" s="13">
        <f t="shared" si="2"/>
        <v>0</v>
      </c>
      <c r="E74" s="2"/>
      <c r="F74" s="8"/>
      <c r="G74" s="7"/>
    </row>
    <row r="75" spans="1:7" s="1" customFormat="1" ht="13.5" customHeight="1">
      <c r="A75" s="15" t="s">
        <v>14</v>
      </c>
      <c r="B75" s="14">
        <f>COUNTIFS($A$12:$A$62,"Cond Ar Split 30.000 BTU/h Hi Wall")</f>
        <v>14</v>
      </c>
      <c r="C75" s="225">
        <v>347</v>
      </c>
      <c r="D75" s="13">
        <f t="shared" si="2"/>
        <v>4858</v>
      </c>
      <c r="E75" s="2"/>
      <c r="F75" s="8"/>
      <c r="G75" s="7"/>
    </row>
    <row r="76" spans="1:7" s="1" customFormat="1" ht="13.5" customHeight="1">
      <c r="A76" s="15" t="s">
        <v>13</v>
      </c>
      <c r="B76" s="14">
        <f>COUNTIFS($A$12:$A$62,"Cond Ar Split 24.000 BTU/h Piso/Teto")</f>
        <v>0</v>
      </c>
      <c r="C76" s="225">
        <v>367</v>
      </c>
      <c r="D76" s="13">
        <f t="shared" si="2"/>
        <v>0</v>
      </c>
      <c r="E76" s="2"/>
      <c r="F76" s="8"/>
      <c r="G76" s="7"/>
    </row>
    <row r="77" spans="1:7" s="1" customFormat="1" ht="13.5" customHeight="1">
      <c r="A77" s="15" t="s">
        <v>12</v>
      </c>
      <c r="B77" s="14">
        <f>COUNTIFS($A$12:$A$62,"Cond Ar Split 30.000 BTU/h Piso/Teto")</f>
        <v>0</v>
      </c>
      <c r="C77" s="225">
        <v>367</v>
      </c>
      <c r="D77" s="13">
        <f t="shared" si="2"/>
        <v>0</v>
      </c>
      <c r="E77" s="2"/>
      <c r="F77" s="8"/>
      <c r="G77" s="7"/>
    </row>
    <row r="78" spans="1:7" s="1" customFormat="1" ht="13.5" customHeight="1">
      <c r="A78" s="15" t="s">
        <v>11</v>
      </c>
      <c r="B78" s="14">
        <f>COUNTIFS($A$12:$A$62,"Cond Ar Split 36.000 BTU/h Piso/Teto")</f>
        <v>4</v>
      </c>
      <c r="C78" s="225">
        <v>447</v>
      </c>
      <c r="D78" s="13">
        <f t="shared" si="2"/>
        <v>1788</v>
      </c>
      <c r="E78" s="2"/>
      <c r="F78" s="8"/>
      <c r="G78" s="7"/>
    </row>
    <row r="79" spans="1:7" s="1" customFormat="1" ht="13.5" customHeight="1">
      <c r="A79" s="15" t="s">
        <v>10</v>
      </c>
      <c r="B79" s="14">
        <f>COUNTIFS($A$12:$A$62,"Cond Ar Split 48.000 BTU/h Piso/Teto")</f>
        <v>0</v>
      </c>
      <c r="C79" s="225">
        <v>497</v>
      </c>
      <c r="D79" s="13">
        <f t="shared" si="2"/>
        <v>0</v>
      </c>
      <c r="E79" s="2"/>
      <c r="F79" s="8"/>
      <c r="G79" s="7"/>
    </row>
    <row r="80" spans="1:7" s="1" customFormat="1" ht="13.5" customHeight="1">
      <c r="A80" s="15" t="s">
        <v>9</v>
      </c>
      <c r="B80" s="14">
        <f>COUNTIFS($A$12:$A$62,"Cond Ar Split 60.000 BTU/h Piso/Teto")</f>
        <v>1</v>
      </c>
      <c r="C80" s="225">
        <v>597</v>
      </c>
      <c r="D80" s="13">
        <f t="shared" si="2"/>
        <v>597</v>
      </c>
      <c r="E80" s="2"/>
      <c r="F80" s="8"/>
      <c r="G80" s="7"/>
    </row>
    <row r="81" spans="1:10" ht="13.5" customHeight="1">
      <c r="A81" s="15" t="s">
        <v>8</v>
      </c>
      <c r="B81" s="14">
        <f>COUNTIFS($A$12:$A$62,"Cond Ar Split 18.000 BTU/h Cassete")</f>
        <v>0</v>
      </c>
      <c r="C81" s="225">
        <v>395</v>
      </c>
      <c r="D81" s="13">
        <f t="shared" si="2"/>
        <v>0</v>
      </c>
      <c r="E81" s="2"/>
      <c r="F81" s="8"/>
      <c r="G81" s="7"/>
    </row>
    <row r="82" spans="1:10" ht="13.5" customHeight="1">
      <c r="A82" s="15" t="s">
        <v>7</v>
      </c>
      <c r="B82" s="14">
        <f>COUNTIFS($A$12:$A$62,"Cond Ar Split 24.000 BTU/h Cassete")</f>
        <v>0</v>
      </c>
      <c r="C82" s="225">
        <v>442.75</v>
      </c>
      <c r="D82" s="13">
        <f t="shared" si="2"/>
        <v>0</v>
      </c>
      <c r="E82" s="2"/>
      <c r="F82" s="8"/>
      <c r="G82" s="7"/>
    </row>
    <row r="83" spans="1:10" ht="13.5" customHeight="1">
      <c r="A83" s="15" t="s">
        <v>6</v>
      </c>
      <c r="B83" s="14">
        <f>COUNTIFS($A$12:$A$62,"Cond Ar Split 30.000 BTU/h Cassete")</f>
        <v>0</v>
      </c>
      <c r="C83" s="225">
        <v>430</v>
      </c>
      <c r="D83" s="13">
        <f t="shared" si="2"/>
        <v>0</v>
      </c>
      <c r="E83" s="2"/>
      <c r="F83" s="8"/>
      <c r="G83" s="7"/>
    </row>
    <row r="84" spans="1:10" ht="13.5" customHeight="1">
      <c r="A84" s="15" t="s">
        <v>5</v>
      </c>
      <c r="B84" s="14">
        <f>COUNTIFS($A$12:$A$62,"Cond Ar Split 36.000 BTU/h Cassete")</f>
        <v>0</v>
      </c>
      <c r="C84" s="225">
        <v>478</v>
      </c>
      <c r="D84" s="13">
        <f t="shared" si="2"/>
        <v>0</v>
      </c>
      <c r="E84" s="2"/>
      <c r="F84" s="8"/>
      <c r="G84" s="7"/>
    </row>
    <row r="85" spans="1:10" ht="13.5" customHeight="1">
      <c r="A85" s="15" t="s">
        <v>4</v>
      </c>
      <c r="B85" s="14">
        <f>COUNTIFS($A$12:$A$62,"Cond Ar Split 48.000 BTU/h Cassete")</f>
        <v>0</v>
      </c>
      <c r="C85" s="225">
        <v>577</v>
      </c>
      <c r="D85" s="13">
        <f t="shared" si="2"/>
        <v>0</v>
      </c>
      <c r="E85" s="2"/>
      <c r="F85" s="8"/>
      <c r="G85" s="7"/>
    </row>
    <row r="86" spans="1:10" ht="13.5" customHeight="1">
      <c r="A86" s="15" t="s">
        <v>3</v>
      </c>
      <c r="B86" s="14">
        <f>COUNTIFS($A$12:$A$62,"Cond Ar Split 60.000 BTU/h Cassete")</f>
        <v>0</v>
      </c>
      <c r="C86" s="225">
        <v>645</v>
      </c>
      <c r="D86" s="13">
        <f t="shared" si="2"/>
        <v>0</v>
      </c>
      <c r="E86" s="2"/>
      <c r="F86" s="8"/>
      <c r="G86" s="7"/>
    </row>
    <row r="87" spans="1:10" ht="13.5" customHeight="1">
      <c r="A87" s="15" t="s">
        <v>2</v>
      </c>
      <c r="B87" s="14">
        <f>COUNTIFS($A$12:$A$62,"Cond Ar Tri Split 36.000 BTU/h (3x12.000)")</f>
        <v>0</v>
      </c>
      <c r="C87" s="225">
        <v>147</v>
      </c>
      <c r="D87" s="13">
        <f t="shared" si="2"/>
        <v>0</v>
      </c>
      <c r="E87" s="2"/>
      <c r="F87" s="8"/>
      <c r="G87" s="7"/>
    </row>
    <row r="88" spans="1:10" ht="13.5" customHeight="1">
      <c r="A88" s="15" t="s">
        <v>1</v>
      </c>
      <c r="B88" s="14">
        <f>COUNTIFS($A$12:$A$62,"Cond Ar Portátil 12.000 BTU/h")</f>
        <v>0</v>
      </c>
      <c r="C88" s="225">
        <v>100</v>
      </c>
      <c r="D88" s="13">
        <f t="shared" si="2"/>
        <v>0</v>
      </c>
      <c r="E88" s="2"/>
      <c r="F88" s="8"/>
      <c r="G88" s="7"/>
    </row>
    <row r="89" spans="1:10" ht="13.5" customHeight="1">
      <c r="A89" s="12" t="s">
        <v>0</v>
      </c>
      <c r="B89" s="11">
        <f>SUM(B66:B88)</f>
        <v>34</v>
      </c>
      <c r="C89" s="193"/>
      <c r="D89" s="9">
        <f>SUM(D66:D88)</f>
        <v>10786</v>
      </c>
      <c r="E89" s="16"/>
      <c r="F89" s="92"/>
      <c r="G89" s="91"/>
    </row>
    <row r="93" spans="1:10" ht="13.5" customHeight="1">
      <c r="J93" s="3"/>
    </row>
    <row r="94" spans="1:10" ht="13.5" customHeight="1">
      <c r="G94" s="1">
        <v>238</v>
      </c>
    </row>
  </sheetData>
  <mergeCells count="27">
    <mergeCell ref="A10:I10"/>
    <mergeCell ref="A5:C5"/>
    <mergeCell ref="D5:F5"/>
    <mergeCell ref="G5:I5"/>
    <mergeCell ref="A1:I1"/>
    <mergeCell ref="A3:I3"/>
    <mergeCell ref="A4:C4"/>
    <mergeCell ref="D4:F4"/>
    <mergeCell ref="G4:I4"/>
    <mergeCell ref="A6:I6"/>
    <mergeCell ref="A7:I7"/>
    <mergeCell ref="A8:D8"/>
    <mergeCell ref="E8:I8"/>
    <mergeCell ref="A9:B9"/>
    <mergeCell ref="C9:F9"/>
    <mergeCell ref="G9:I9"/>
    <mergeCell ref="H61:L61"/>
    <mergeCell ref="A63:D63"/>
    <mergeCell ref="A64:D64"/>
    <mergeCell ref="C11:E11"/>
    <mergeCell ref="G11:I11"/>
    <mergeCell ref="D13:E13"/>
    <mergeCell ref="A55:I55"/>
    <mergeCell ref="A59:D59"/>
    <mergeCell ref="E59:I59"/>
    <mergeCell ref="A58:D58"/>
    <mergeCell ref="E58:I58"/>
  </mergeCells>
  <conditionalFormatting sqref="C1:C1048576">
    <cfRule type="expression" dxfId="1" priority="1">
      <formula>$O1&gt;0</formula>
    </cfRule>
    <cfRule type="duplicateValues" dxfId="0" priority="2"/>
  </conditionalFormatting>
  <pageMargins left="0.27559055118110237" right="0.19685039370078741" top="0.27559055118110237" bottom="0.35433070866141736" header="0.23622047244094491" footer="0.15748031496062992"/>
  <pageSetup paperSize="9" scale="71" orientation="portrait" r:id="rId1"/>
  <headerFooter alignWithMargins="0">
    <oddFooter>&amp;L&amp;F/&amp;A&amp;C&amp;D&amp;R&amp;P/&amp;N</oddFooter>
  </headerFooter>
  <colBreaks count="1" manualBreakCount="1">
    <brk id="9" max="36" man="1"/>
  </colBreak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4"/>
  <sheetViews>
    <sheetView showGridLines="0" workbookViewId="0">
      <pane ySplit="11" topLeftCell="A12" activePane="bottomLeft" state="frozen"/>
      <selection activeCell="G94" sqref="G94"/>
      <selection pane="bottomLeft" activeCell="G21" sqref="G21"/>
    </sheetView>
  </sheetViews>
  <sheetFormatPr defaultRowHeight="13.5" customHeight="1"/>
  <cols>
    <col min="1" max="1" width="36.5703125" style="1" bestFit="1" customWidth="1"/>
    <col min="2" max="2" width="12.28515625" style="2" bestFit="1" customWidth="1"/>
    <col min="3" max="3" width="15.42578125" style="1" customWidth="1"/>
    <col min="4" max="4" width="13.7109375" style="1" customWidth="1"/>
    <col min="5" max="5" width="13.5703125" style="1" bestFit="1" customWidth="1"/>
    <col min="6" max="6" width="32.5703125" style="1" bestFit="1" customWidth="1"/>
    <col min="7" max="8" width="9.140625" style="1"/>
    <col min="9" max="9" width="20.85546875" style="1" customWidth="1"/>
    <col min="10" max="16384" width="9.140625" style="1"/>
  </cols>
  <sheetData>
    <row r="1" spans="1:9" ht="23.25" customHeight="1">
      <c r="A1" s="523" t="s">
        <v>139</v>
      </c>
      <c r="B1" s="523"/>
      <c r="C1" s="523"/>
      <c r="D1" s="523"/>
      <c r="E1" s="523"/>
      <c r="F1" s="523"/>
    </row>
    <row r="3" spans="1:9" ht="15" customHeight="1" thickBot="1">
      <c r="A3" s="541" t="s">
        <v>134</v>
      </c>
      <c r="B3" s="542"/>
      <c r="C3" s="542"/>
      <c r="D3" s="542"/>
      <c r="E3" s="542"/>
      <c r="F3" s="543"/>
    </row>
    <row r="4" spans="1:9" ht="13.5" customHeight="1" thickTop="1">
      <c r="A4" s="544" t="s">
        <v>133</v>
      </c>
      <c r="B4" s="545"/>
      <c r="C4" s="546"/>
      <c r="D4" s="544" t="s">
        <v>132</v>
      </c>
      <c r="E4" s="546"/>
      <c r="F4" s="90" t="s">
        <v>138</v>
      </c>
    </row>
    <row r="5" spans="1:9" ht="13.5" customHeight="1">
      <c r="A5" s="514" t="s">
        <v>130</v>
      </c>
      <c r="B5" s="515"/>
      <c r="C5" s="516"/>
      <c r="D5" s="514" t="s">
        <v>129</v>
      </c>
      <c r="E5" s="516"/>
      <c r="F5" s="89" t="s">
        <v>128</v>
      </c>
    </row>
    <row r="7" spans="1:9" ht="15" customHeight="1" thickBot="1">
      <c r="A7" s="519" t="s">
        <v>127</v>
      </c>
      <c r="B7" s="519"/>
      <c r="C7" s="519"/>
      <c r="D7" s="519"/>
      <c r="E7" s="519"/>
      <c r="F7" s="519"/>
    </row>
    <row r="8" spans="1:9" ht="13.5" customHeight="1" thickTop="1">
      <c r="A8" s="544" t="s">
        <v>126</v>
      </c>
      <c r="B8" s="545"/>
      <c r="C8" s="545"/>
      <c r="D8" s="545"/>
      <c r="E8" s="544" t="s">
        <v>1036</v>
      </c>
      <c r="F8" s="546"/>
    </row>
    <row r="9" spans="1:9" ht="13.5" customHeight="1">
      <c r="A9" s="89" t="s">
        <v>124</v>
      </c>
      <c r="B9" s="517" t="s">
        <v>123</v>
      </c>
      <c r="C9" s="517"/>
      <c r="D9" s="517"/>
      <c r="E9" s="514" t="s">
        <v>1148</v>
      </c>
      <c r="F9" s="516"/>
    </row>
    <row r="11" spans="1:9" s="16" customFormat="1" ht="13.5" customHeight="1">
      <c r="A11" s="539" t="s">
        <v>27</v>
      </c>
      <c r="B11" s="540"/>
      <c r="C11" s="11" t="s">
        <v>26</v>
      </c>
      <c r="D11" s="11" t="s">
        <v>25</v>
      </c>
      <c r="E11" s="11" t="s">
        <v>116</v>
      </c>
      <c r="F11" s="11" t="s">
        <v>24</v>
      </c>
    </row>
    <row r="12" spans="1:9" ht="13.5" customHeight="1">
      <c r="A12" s="555"/>
      <c r="B12" s="556"/>
      <c r="C12" s="86"/>
      <c r="D12" s="85"/>
      <c r="E12" s="42"/>
      <c r="F12" s="84"/>
    </row>
    <row r="13" spans="1:9" ht="13.5" customHeight="1">
      <c r="A13" s="514" t="s">
        <v>1037</v>
      </c>
      <c r="B13" s="516"/>
      <c r="C13" s="83">
        <f>SUM(C12:C12)</f>
        <v>0</v>
      </c>
      <c r="D13" s="82"/>
      <c r="E13" s="82"/>
      <c r="F13" s="81">
        <f>SUM(F12:F12)</f>
        <v>0</v>
      </c>
    </row>
    <row r="14" spans="1:9" ht="13.5" customHeight="1">
      <c r="A14" s="4"/>
      <c r="B14" s="80"/>
      <c r="C14" s="4"/>
      <c r="D14" s="79"/>
      <c r="E14" s="78"/>
      <c r="F14" s="77"/>
    </row>
    <row r="16" spans="1:9" ht="13.5" customHeight="1">
      <c r="A16" s="536" t="s">
        <v>33</v>
      </c>
      <c r="B16" s="536"/>
      <c r="C16" s="536"/>
      <c r="D16" s="536"/>
      <c r="E16" s="536"/>
      <c r="F16" s="536"/>
      <c r="G16" s="25"/>
      <c r="H16" s="25"/>
      <c r="I16" s="25"/>
    </row>
    <row r="18" spans="1:9" ht="13.5" customHeight="1">
      <c r="A18" s="18" t="s">
        <v>32</v>
      </c>
      <c r="B18" s="1"/>
      <c r="F18" s="22"/>
      <c r="G18" s="7"/>
      <c r="I18" s="23"/>
    </row>
    <row r="19" spans="1:9" ht="60" customHeight="1">
      <c r="A19" s="532"/>
      <c r="B19" s="518"/>
      <c r="C19" s="533"/>
      <c r="D19" s="547"/>
      <c r="E19" s="547"/>
      <c r="F19" s="547"/>
    </row>
    <row r="20" spans="1:9" ht="13.5" customHeight="1">
      <c r="A20" s="535" t="s">
        <v>31</v>
      </c>
      <c r="B20" s="535"/>
      <c r="C20" s="535"/>
      <c r="D20" s="75"/>
      <c r="E20" s="75" t="s">
        <v>30</v>
      </c>
      <c r="F20" s="75"/>
      <c r="G20" s="18"/>
      <c r="H20" s="18"/>
      <c r="I20" s="18"/>
    </row>
    <row r="94" spans="7:7" ht="13.5" customHeight="1">
      <c r="G94" s="1">
        <v>238</v>
      </c>
    </row>
  </sheetData>
  <mergeCells count="18">
    <mergeCell ref="A7:F7"/>
    <mergeCell ref="A8:D8"/>
    <mergeCell ref="E8:F8"/>
    <mergeCell ref="A1:F1"/>
    <mergeCell ref="A3:F3"/>
    <mergeCell ref="A4:C4"/>
    <mergeCell ref="D4:E4"/>
    <mergeCell ref="A5:C5"/>
    <mergeCell ref="D5:E5"/>
    <mergeCell ref="B9:D9"/>
    <mergeCell ref="E9:F9"/>
    <mergeCell ref="A20:C20"/>
    <mergeCell ref="A12:B12"/>
    <mergeCell ref="A13:B13"/>
    <mergeCell ref="A16:F16"/>
    <mergeCell ref="A19:C19"/>
    <mergeCell ref="D19:F19"/>
    <mergeCell ref="A11:B11"/>
  </mergeCells>
  <pageMargins left="0.27559055118110237" right="0.19685039370078741" top="0.27559055118110237" bottom="0.35433070866141736" header="0.23622047244094491" footer="0.15748031496062992"/>
  <pageSetup paperSize="9" scale="80" orientation="portrait" r:id="rId1"/>
  <headerFooter alignWithMargins="0">
    <oddFooter>&amp;L&amp;F/&amp;A&amp;C&amp;D&amp;R&amp;P/&amp;N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dimension ref="A1:Z35"/>
  <sheetViews>
    <sheetView topLeftCell="K1" workbookViewId="0">
      <selection activeCell="Y43" sqref="Y43"/>
    </sheetView>
  </sheetViews>
  <sheetFormatPr defaultRowHeight="15"/>
  <cols>
    <col min="1" max="1" width="36.5703125" bestFit="1" customWidth="1"/>
    <col min="2" max="2" width="11.5703125" bestFit="1" customWidth="1"/>
    <col min="3" max="3" width="11" bestFit="1" customWidth="1"/>
    <col min="4" max="4" width="15.42578125" bestFit="1" customWidth="1"/>
    <col min="5" max="5" width="12.28515625" customWidth="1"/>
    <col min="7" max="7" width="12" bestFit="1" customWidth="1"/>
    <col min="10" max="10" width="11.42578125" bestFit="1" customWidth="1"/>
    <col min="11" max="11" width="11.28515625" bestFit="1" customWidth="1"/>
    <col min="14" max="14" width="10.28515625" bestFit="1" customWidth="1"/>
    <col min="15" max="15" width="12.5703125" bestFit="1" customWidth="1"/>
    <col min="17" max="17" width="12.140625" bestFit="1" customWidth="1"/>
    <col min="25" max="25" width="20.5703125" bestFit="1" customWidth="1"/>
    <col min="26" max="26" width="10.140625" bestFit="1" customWidth="1"/>
  </cols>
  <sheetData>
    <row r="1" spans="1:26" ht="15.75" thickBot="1"/>
    <row r="2" spans="1:26" ht="15.75" thickBot="1">
      <c r="A2" s="580" t="s">
        <v>1061</v>
      </c>
      <c r="B2" s="581"/>
      <c r="C2" s="581"/>
      <c r="D2" s="581"/>
      <c r="E2" s="581"/>
      <c r="F2" s="581"/>
      <c r="G2" s="581"/>
      <c r="H2" s="581"/>
      <c r="I2" s="581"/>
      <c r="J2" s="581"/>
      <c r="K2" s="581"/>
      <c r="L2" s="581"/>
      <c r="M2" s="581"/>
      <c r="N2" s="581"/>
      <c r="O2" s="581"/>
      <c r="P2" s="581"/>
      <c r="Q2" s="581"/>
      <c r="R2" s="581"/>
      <c r="S2" s="581"/>
      <c r="T2" s="581"/>
      <c r="U2" s="581"/>
      <c r="V2" s="581"/>
      <c r="W2" s="581"/>
      <c r="X2" s="581"/>
      <c r="Y2" s="581"/>
      <c r="Z2" s="582"/>
    </row>
    <row r="3" spans="1:26" s="376" customFormat="1" ht="14.25" customHeight="1" thickBot="1">
      <c r="A3" s="573" t="s">
        <v>1060</v>
      </c>
      <c r="B3" s="574"/>
      <c r="C3" s="574"/>
      <c r="D3" s="575"/>
      <c r="E3" s="573" t="s">
        <v>1059</v>
      </c>
      <c r="F3" s="574"/>
      <c r="G3" s="574"/>
      <c r="H3" s="574"/>
      <c r="I3" s="574"/>
      <c r="J3" s="574"/>
      <c r="K3" s="574"/>
      <c r="L3" s="574"/>
      <c r="M3" s="574"/>
      <c r="N3" s="574"/>
      <c r="O3" s="574"/>
      <c r="P3" s="574"/>
      <c r="Q3" s="574"/>
      <c r="R3" s="574"/>
      <c r="S3" s="574"/>
      <c r="T3" s="574"/>
      <c r="U3" s="574"/>
      <c r="V3" s="574"/>
      <c r="W3" s="574"/>
      <c r="X3" s="575"/>
      <c r="Y3" s="576" t="s">
        <v>1058</v>
      </c>
      <c r="Z3" s="578" t="s">
        <v>1057</v>
      </c>
    </row>
    <row r="4" spans="1:26" ht="15.75" thickBot="1">
      <c r="A4" s="375" t="s">
        <v>27</v>
      </c>
      <c r="B4" s="373" t="s">
        <v>26</v>
      </c>
      <c r="C4" s="373" t="s">
        <v>25</v>
      </c>
      <c r="D4" s="372" t="s">
        <v>24</v>
      </c>
      <c r="E4" s="375" t="s">
        <v>1056</v>
      </c>
      <c r="F4" s="373" t="s">
        <v>1055</v>
      </c>
      <c r="G4" s="373" t="s">
        <v>1054</v>
      </c>
      <c r="H4" s="373" t="s">
        <v>1053</v>
      </c>
      <c r="I4" s="373" t="s">
        <v>1052</v>
      </c>
      <c r="J4" s="374" t="s">
        <v>1051</v>
      </c>
      <c r="K4" s="373" t="s">
        <v>1050</v>
      </c>
      <c r="L4" s="373" t="s">
        <v>1049</v>
      </c>
      <c r="M4" s="373" t="s">
        <v>1048</v>
      </c>
      <c r="N4" s="373" t="s">
        <v>1047</v>
      </c>
      <c r="O4" s="373" t="s">
        <v>1046</v>
      </c>
      <c r="P4" s="373" t="s">
        <v>1045</v>
      </c>
      <c r="Q4" s="373" t="s">
        <v>1044</v>
      </c>
      <c r="R4" s="373" t="s">
        <v>1043</v>
      </c>
      <c r="S4" s="373" t="s">
        <v>1042</v>
      </c>
      <c r="T4" s="373" t="s">
        <v>1041</v>
      </c>
      <c r="U4" s="373" t="s">
        <v>567</v>
      </c>
      <c r="V4" s="373" t="s">
        <v>1040</v>
      </c>
      <c r="W4" s="373" t="s">
        <v>1039</v>
      </c>
      <c r="X4" s="372" t="s">
        <v>1038</v>
      </c>
      <c r="Y4" s="577"/>
      <c r="Z4" s="579"/>
    </row>
    <row r="5" spans="1:26">
      <c r="A5" s="371" t="s">
        <v>23</v>
      </c>
      <c r="B5" s="370"/>
      <c r="C5" s="369">
        <v>37</v>
      </c>
      <c r="D5" s="368">
        <f t="shared" ref="D5:D27" si="0">B5*C5</f>
        <v>0</v>
      </c>
      <c r="E5" s="367">
        <f>'Sede Med Ok'!B134</f>
        <v>0</v>
      </c>
      <c r="F5" s="366">
        <f>'Barra Med OK'!B229</f>
        <v>0</v>
      </c>
      <c r="G5" s="365">
        <f>'Boca do Rio Med OK'!B119</f>
        <v>0</v>
      </c>
      <c r="H5" s="366">
        <f>'Brotas Med OK'!B146</f>
        <v>0</v>
      </c>
      <c r="I5" s="366">
        <f>'Cabula Med OK'!B350</f>
        <v>0</v>
      </c>
      <c r="J5" s="366">
        <f>'Cajazeiras Med OK'!B190</f>
        <v>0</v>
      </c>
      <c r="K5" s="366">
        <f>'CH Med OK'!B104</f>
        <v>0</v>
      </c>
      <c r="L5" s="366">
        <f>'Itapagipe Med OK'!B167</f>
        <v>0</v>
      </c>
      <c r="M5" s="366">
        <f>'Itapuã Med OK'!B307</f>
        <v>0</v>
      </c>
      <c r="N5" s="366">
        <f>'Liberdade Med OK'!B144</f>
        <v>0</v>
      </c>
      <c r="O5" s="366">
        <f>'Pau da Lima Med OK'!B234</f>
        <v>0</v>
      </c>
      <c r="P5" s="366">
        <f>'SCV Med OK'!B194</f>
        <v>0</v>
      </c>
      <c r="Q5" s="366">
        <f>'Subúrbio Med OK'!B309</f>
        <v>0</v>
      </c>
      <c r="R5" s="125">
        <f>'DVIS Med OK'!B69</f>
        <v>0</v>
      </c>
      <c r="S5" s="366">
        <f>'LACEM Med OK'!B66</f>
        <v>0</v>
      </c>
      <c r="T5" s="366">
        <f>'CR Med OK'!B45</f>
        <v>0</v>
      </c>
      <c r="U5" s="366">
        <f>'CCZ Med OK'!B45</f>
        <v>0</v>
      </c>
      <c r="V5" s="366">
        <f>'DRCA Med OK'!B38</f>
        <v>0</v>
      </c>
      <c r="W5" s="366">
        <f>'SAMU Med OK'!B103</f>
        <v>0</v>
      </c>
      <c r="X5" s="365">
        <f>'ESPS Med OK'!B66</f>
        <v>0</v>
      </c>
      <c r="Y5" s="364">
        <f>SUM(E5:X5)</f>
        <v>0</v>
      </c>
      <c r="Z5" s="364">
        <f t="shared" ref="Z5:Z27" si="1">B5-Y5</f>
        <v>0</v>
      </c>
    </row>
    <row r="6" spans="1:26">
      <c r="A6" s="363" t="s">
        <v>22</v>
      </c>
      <c r="B6" s="330">
        <v>200</v>
      </c>
      <c r="C6" s="362">
        <v>210</v>
      </c>
      <c r="D6" s="361">
        <f t="shared" si="0"/>
        <v>42000</v>
      </c>
      <c r="E6" s="367">
        <f>'Sede Med Ok'!B135</f>
        <v>0</v>
      </c>
      <c r="F6" s="366">
        <f>'Barra Med OK'!B230</f>
        <v>17</v>
      </c>
      <c r="G6" s="365">
        <f>'Boca do Rio Med OK'!B120</f>
        <v>0</v>
      </c>
      <c r="H6" s="366">
        <f>'Brotas Med OK'!B147</f>
        <v>8</v>
      </c>
      <c r="I6" s="366">
        <f>'Cabula Med OK'!B351</f>
        <v>16</v>
      </c>
      <c r="J6" s="366">
        <f>'Cajazeiras Med OK'!B191</f>
        <v>0</v>
      </c>
      <c r="K6" s="366">
        <f>'CH Med OK'!B105</f>
        <v>0</v>
      </c>
      <c r="L6" s="366">
        <f>'Itapagipe Med OK'!B168</f>
        <v>31</v>
      </c>
      <c r="M6" s="366">
        <f>'Itapuã Med OK'!B308</f>
        <v>25</v>
      </c>
      <c r="N6" s="366">
        <f>'Liberdade Med OK'!B145</f>
        <v>15</v>
      </c>
      <c r="O6" s="366">
        <f>'Pau da Lima Med OK'!B235</f>
        <v>14</v>
      </c>
      <c r="P6" s="366">
        <f>'SCV Med OK'!B195</f>
        <v>0</v>
      </c>
      <c r="Q6" s="366">
        <f>'Subúrbio Med OK'!B310</f>
        <v>73</v>
      </c>
      <c r="R6" s="125">
        <f>'DVIS Med OK'!B70</f>
        <v>0</v>
      </c>
      <c r="S6" s="366">
        <f>'LACEM Med OK'!B67</f>
        <v>0</v>
      </c>
      <c r="T6" s="366">
        <f>'CR Med OK'!B46</f>
        <v>1</v>
      </c>
      <c r="U6" s="366">
        <f>'CCZ Med OK'!B46</f>
        <v>0</v>
      </c>
      <c r="V6" s="366">
        <f>'DRCA Med OK'!B39</f>
        <v>0</v>
      </c>
      <c r="W6" s="366">
        <f>'SAMU Med OK'!B104</f>
        <v>0</v>
      </c>
      <c r="X6" s="365">
        <f>'ESPS Med OK'!B67</f>
        <v>0</v>
      </c>
      <c r="Y6" s="364">
        <f t="shared" ref="Y6:Y27" si="2">SUM(E6:X6)</f>
        <v>200</v>
      </c>
      <c r="Z6" s="360">
        <f t="shared" si="1"/>
        <v>0</v>
      </c>
    </row>
    <row r="7" spans="1:26">
      <c r="A7" s="363" t="s">
        <v>21</v>
      </c>
      <c r="B7" s="330"/>
      <c r="C7" s="362">
        <v>208</v>
      </c>
      <c r="D7" s="361">
        <f t="shared" si="0"/>
        <v>0</v>
      </c>
      <c r="E7" s="367">
        <f>'Sede Med Ok'!B136</f>
        <v>0</v>
      </c>
      <c r="F7" s="366">
        <f>'Barra Med OK'!B231</f>
        <v>0</v>
      </c>
      <c r="G7" s="365">
        <f>'Boca do Rio Med OK'!B121</f>
        <v>0</v>
      </c>
      <c r="H7" s="366">
        <f>'Brotas Med OK'!B148</f>
        <v>0</v>
      </c>
      <c r="I7" s="366">
        <f>'Cabula Med OK'!B352</f>
        <v>0</v>
      </c>
      <c r="J7" s="366">
        <f>'Cajazeiras Med OK'!B192</f>
        <v>0</v>
      </c>
      <c r="K7" s="366">
        <f>'CH Med OK'!B106</f>
        <v>0</v>
      </c>
      <c r="L7" s="366">
        <f>'Itapagipe Med OK'!B169</f>
        <v>0</v>
      </c>
      <c r="M7" s="366">
        <f>'Itapuã Med OK'!B309</f>
        <v>0</v>
      </c>
      <c r="N7" s="366">
        <f>'Liberdade Med OK'!B146</f>
        <v>0</v>
      </c>
      <c r="O7" s="366">
        <f>'Pau da Lima Med OK'!B236</f>
        <v>0</v>
      </c>
      <c r="P7" s="366">
        <f>'SCV Med OK'!B196</f>
        <v>0</v>
      </c>
      <c r="Q7" s="366">
        <f>'Subúrbio Med OK'!B311</f>
        <v>0</v>
      </c>
      <c r="R7" s="125">
        <f>'DVIS Med OK'!B71</f>
        <v>0</v>
      </c>
      <c r="S7" s="366">
        <f>'LACEM Med OK'!B68</f>
        <v>0</v>
      </c>
      <c r="T7" s="366">
        <f>'CR Med OK'!B47</f>
        <v>0</v>
      </c>
      <c r="U7" s="366">
        <f>'CCZ Med OK'!B47</f>
        <v>0</v>
      </c>
      <c r="V7" s="366">
        <f>'DRCA Med OK'!B40</f>
        <v>0</v>
      </c>
      <c r="W7" s="366">
        <f>'SAMU Med OK'!B105</f>
        <v>0</v>
      </c>
      <c r="X7" s="365">
        <f>'ESPS Med OK'!B68</f>
        <v>0</v>
      </c>
      <c r="Y7" s="364">
        <f t="shared" si="2"/>
        <v>0</v>
      </c>
      <c r="Z7" s="360">
        <f t="shared" si="1"/>
        <v>0</v>
      </c>
    </row>
    <row r="8" spans="1:26">
      <c r="A8" s="363" t="s">
        <v>20</v>
      </c>
      <c r="B8" s="330">
        <v>100</v>
      </c>
      <c r="C8" s="362">
        <v>57</v>
      </c>
      <c r="D8" s="361">
        <f t="shared" si="0"/>
        <v>5700</v>
      </c>
      <c r="E8" s="367">
        <f>'Sede Med Ok'!B137</f>
        <v>0</v>
      </c>
      <c r="F8" s="366">
        <f>'Barra Med OK'!B232</f>
        <v>4</v>
      </c>
      <c r="G8" s="365">
        <f>'Boca do Rio Med OK'!B122</f>
        <v>0</v>
      </c>
      <c r="H8" s="366">
        <f>'Brotas Med OK'!B149</f>
        <v>4</v>
      </c>
      <c r="I8" s="366">
        <f>'Cabula Med OK'!B353</f>
        <v>9</v>
      </c>
      <c r="J8" s="366">
        <f>'Cajazeiras Med OK'!B193</f>
        <v>6</v>
      </c>
      <c r="K8" s="366">
        <f>'CH Med OK'!B107</f>
        <v>2</v>
      </c>
      <c r="L8" s="366">
        <f>'Itapagipe Med OK'!B170</f>
        <v>1</v>
      </c>
      <c r="M8" s="366">
        <f>'Itapuã Med OK'!B310</f>
        <v>3</v>
      </c>
      <c r="N8" s="366">
        <f>'Liberdade Med OK'!B147</f>
        <v>1</v>
      </c>
      <c r="O8" s="366">
        <f>'Pau da Lima Med OK'!B237</f>
        <v>6</v>
      </c>
      <c r="P8" s="366">
        <f>'SCV Med OK'!B197</f>
        <v>3</v>
      </c>
      <c r="Q8" s="366">
        <f>'Subúrbio Med OK'!B312</f>
        <v>3</v>
      </c>
      <c r="R8" s="125">
        <f>'DVIS Med OK'!B72</f>
        <v>0</v>
      </c>
      <c r="S8" s="366">
        <f>'LACEM Med OK'!B69</f>
        <v>0</v>
      </c>
      <c r="T8" s="366">
        <f>'CR Med OK'!B48</f>
        <v>3</v>
      </c>
      <c r="U8" s="366">
        <f>'CCZ Med OK'!B48</f>
        <v>1</v>
      </c>
      <c r="V8" s="366">
        <f>'DRCA Med OK'!B41</f>
        <v>0</v>
      </c>
      <c r="W8" s="366">
        <f>'SAMU Med OK'!B106</f>
        <v>14</v>
      </c>
      <c r="X8" s="365">
        <f>'ESPS Med OK'!B69</f>
        <v>0</v>
      </c>
      <c r="Y8" s="364">
        <f t="shared" si="2"/>
        <v>60</v>
      </c>
      <c r="Z8" s="360">
        <f t="shared" si="1"/>
        <v>40</v>
      </c>
    </row>
    <row r="9" spans="1:26">
      <c r="A9" s="363" t="s">
        <v>19</v>
      </c>
      <c r="B9" s="330"/>
      <c r="C9" s="362">
        <v>147</v>
      </c>
      <c r="D9" s="361">
        <f t="shared" si="0"/>
        <v>0</v>
      </c>
      <c r="E9" s="367">
        <f>'Sede Med Ok'!B138</f>
        <v>0</v>
      </c>
      <c r="F9" s="366">
        <f>'Barra Med OK'!B233</f>
        <v>0</v>
      </c>
      <c r="G9" s="365">
        <f>'Boca do Rio Med OK'!B123</f>
        <v>0</v>
      </c>
      <c r="H9" s="366">
        <f>'Brotas Med OK'!B150</f>
        <v>0</v>
      </c>
      <c r="I9" s="366">
        <f>'Cabula Med OK'!B354</f>
        <v>0</v>
      </c>
      <c r="J9" s="366">
        <f>'Cajazeiras Med OK'!B194</f>
        <v>0</v>
      </c>
      <c r="K9" s="366">
        <f>'CH Med OK'!B108</f>
        <v>0</v>
      </c>
      <c r="L9" s="366">
        <f>'Itapagipe Med OK'!B171</f>
        <v>0</v>
      </c>
      <c r="M9" s="366">
        <f>'Itapuã Med OK'!B311</f>
        <v>0</v>
      </c>
      <c r="N9" s="366">
        <f>'Liberdade Med OK'!B148</f>
        <v>0</v>
      </c>
      <c r="O9" s="366">
        <f>'Pau da Lima Med OK'!B238</f>
        <v>0</v>
      </c>
      <c r="P9" s="366">
        <f>'SCV Med OK'!B198</f>
        <v>0</v>
      </c>
      <c r="Q9" s="366">
        <f>'Subúrbio Med OK'!B313</f>
        <v>0</v>
      </c>
      <c r="R9" s="125">
        <f>'DVIS Med OK'!B73</f>
        <v>0</v>
      </c>
      <c r="S9" s="366">
        <f>'LACEM Med OK'!B70</f>
        <v>0</v>
      </c>
      <c r="T9" s="366">
        <f>'CR Med OK'!B49</f>
        <v>0</v>
      </c>
      <c r="U9" s="366">
        <f>'CCZ Med OK'!B49</f>
        <v>0</v>
      </c>
      <c r="V9" s="366">
        <f>'DRCA Med OK'!B42</f>
        <v>0</v>
      </c>
      <c r="W9" s="366">
        <f>'SAMU Med OK'!B107</f>
        <v>0</v>
      </c>
      <c r="X9" s="365">
        <f>'ESPS Med OK'!B70</f>
        <v>0</v>
      </c>
      <c r="Y9" s="364">
        <f t="shared" si="2"/>
        <v>0</v>
      </c>
      <c r="Z9" s="360">
        <f t="shared" si="1"/>
        <v>0</v>
      </c>
    </row>
    <row r="10" spans="1:26">
      <c r="A10" s="363" t="s">
        <v>18</v>
      </c>
      <c r="B10" s="330">
        <v>3500</v>
      </c>
      <c r="C10" s="362">
        <v>235</v>
      </c>
      <c r="D10" s="361">
        <f t="shared" si="0"/>
        <v>822500</v>
      </c>
      <c r="E10" s="367">
        <f>'Sede Med Ok'!B139</f>
        <v>49</v>
      </c>
      <c r="F10" s="366">
        <f>'Barra Med OK'!B234</f>
        <v>103</v>
      </c>
      <c r="G10" s="365">
        <f>'Boca do Rio Med OK'!B124</f>
        <v>54</v>
      </c>
      <c r="H10" s="366">
        <f>'Brotas Med OK'!B151</f>
        <v>57</v>
      </c>
      <c r="I10" s="366">
        <f>'Cabula Med OK'!B355</f>
        <v>203</v>
      </c>
      <c r="J10" s="366">
        <f>'Cajazeiras Med OK'!B195</f>
        <v>104</v>
      </c>
      <c r="K10" s="366">
        <f>'CH Med OK'!B109</f>
        <v>39</v>
      </c>
      <c r="L10" s="366">
        <f>'Itapagipe Med OK'!B172</f>
        <v>55</v>
      </c>
      <c r="M10" s="366">
        <f>'Itapuã Med OK'!B312</f>
        <v>153</v>
      </c>
      <c r="N10" s="366">
        <f>'Liberdade Med OK'!B149</f>
        <v>36</v>
      </c>
      <c r="O10" s="366">
        <f>'Pau da Lima Med OK'!B239</f>
        <v>132</v>
      </c>
      <c r="P10" s="366">
        <f>'SCV Med OK'!B199</f>
        <v>93</v>
      </c>
      <c r="Q10" s="366">
        <f>'Subúrbio Med OK'!B314</f>
        <v>111</v>
      </c>
      <c r="R10" s="125">
        <f>'DVIS Med OK'!B74</f>
        <v>16</v>
      </c>
      <c r="S10" s="366">
        <f>'LACEM Med OK'!B71</f>
        <v>9</v>
      </c>
      <c r="T10" s="366">
        <f>'CR Med OK'!B50</f>
        <v>3</v>
      </c>
      <c r="U10" s="366">
        <f>'CCZ Med OK'!B50</f>
        <v>3</v>
      </c>
      <c r="V10" s="366">
        <f>'DRCA Med OK'!B43</f>
        <v>2</v>
      </c>
      <c r="W10" s="366">
        <f>'SAMU Med OK'!B108</f>
        <v>22</v>
      </c>
      <c r="X10" s="365">
        <f>'ESPS Med OK'!B71</f>
        <v>12</v>
      </c>
      <c r="Y10" s="364">
        <f t="shared" si="2"/>
        <v>1256</v>
      </c>
      <c r="Z10" s="360">
        <f t="shared" si="1"/>
        <v>2244</v>
      </c>
    </row>
    <row r="11" spans="1:26">
      <c r="A11" s="363" t="s">
        <v>17</v>
      </c>
      <c r="B11" s="330">
        <v>1200</v>
      </c>
      <c r="C11" s="362">
        <v>238</v>
      </c>
      <c r="D11" s="361">
        <f t="shared" si="0"/>
        <v>285600</v>
      </c>
      <c r="E11" s="367">
        <f>'Sede Med Ok'!B140</f>
        <v>14</v>
      </c>
      <c r="F11" s="366">
        <f>'Barra Med OK'!B235</f>
        <v>16</v>
      </c>
      <c r="G11" s="365">
        <f>'Boca do Rio Med OK'!B125</f>
        <v>9</v>
      </c>
      <c r="H11" s="366">
        <f>'Brotas Med OK'!B152</f>
        <v>13</v>
      </c>
      <c r="I11" s="366">
        <f>'Cabula Med OK'!B356</f>
        <v>8</v>
      </c>
      <c r="J11" s="366">
        <f>'Cajazeiras Med OK'!B196</f>
        <v>6</v>
      </c>
      <c r="K11" s="366">
        <f>'CH Med OK'!B110</f>
        <v>6</v>
      </c>
      <c r="L11" s="366">
        <f>'Itapagipe Med OK'!B173</f>
        <v>15</v>
      </c>
      <c r="M11" s="366">
        <f>'Itapuã Med OK'!B313</f>
        <v>22</v>
      </c>
      <c r="N11" s="366">
        <f>'Liberdade Med OK'!B150</f>
        <v>21</v>
      </c>
      <c r="O11" s="366">
        <f>'Pau da Lima Med OK'!B240</f>
        <v>2</v>
      </c>
      <c r="P11" s="366">
        <f>'SCV Med OK'!B200</f>
        <v>3</v>
      </c>
      <c r="Q11" s="366">
        <f>'Subúrbio Med OK'!B315</f>
        <v>0</v>
      </c>
      <c r="R11" s="125">
        <f>'DVIS Med OK'!B75</f>
        <v>6</v>
      </c>
      <c r="S11" s="366">
        <f>'LACEM Med OK'!B72</f>
        <v>6</v>
      </c>
      <c r="T11" s="366">
        <f>'CR Med OK'!B51</f>
        <v>2</v>
      </c>
      <c r="U11" s="366">
        <f>'CCZ Med OK'!B51</f>
        <v>6</v>
      </c>
      <c r="V11" s="366">
        <f>'DRCA Med OK'!B44</f>
        <v>1</v>
      </c>
      <c r="W11" s="366">
        <f>'SAMU Med OK'!B109</f>
        <v>6</v>
      </c>
      <c r="X11" s="365">
        <f>'ESPS Med OK'!B72</f>
        <v>4</v>
      </c>
      <c r="Y11" s="364">
        <f t="shared" si="2"/>
        <v>166</v>
      </c>
      <c r="Z11" s="360">
        <f t="shared" si="1"/>
        <v>1034</v>
      </c>
    </row>
    <row r="12" spans="1:26">
      <c r="A12" s="363" t="s">
        <v>16</v>
      </c>
      <c r="B12" s="330"/>
      <c r="C12" s="362">
        <v>242</v>
      </c>
      <c r="D12" s="361">
        <f t="shared" si="0"/>
        <v>0</v>
      </c>
      <c r="E12" s="367">
        <f>'Sede Med Ok'!B141</f>
        <v>0</v>
      </c>
      <c r="F12" s="366">
        <f>'Barra Med OK'!B236</f>
        <v>0</v>
      </c>
      <c r="G12" s="365">
        <f>'Boca do Rio Med OK'!B126</f>
        <v>0</v>
      </c>
      <c r="H12" s="366">
        <f>'Brotas Med OK'!B153</f>
        <v>0</v>
      </c>
      <c r="I12" s="366">
        <f>'Cabula Med OK'!B357</f>
        <v>0</v>
      </c>
      <c r="J12" s="366">
        <f>'Cajazeiras Med OK'!B197</f>
        <v>0</v>
      </c>
      <c r="K12" s="366">
        <f>'CH Med OK'!B111</f>
        <v>0</v>
      </c>
      <c r="L12" s="366">
        <f>'Itapagipe Med OK'!B174</f>
        <v>0</v>
      </c>
      <c r="M12" s="366">
        <f>'Itapuã Med OK'!B314</f>
        <v>0</v>
      </c>
      <c r="N12" s="366">
        <f>'Liberdade Med OK'!B151</f>
        <v>0</v>
      </c>
      <c r="O12" s="366">
        <f>'Pau da Lima Med OK'!B241</f>
        <v>0</v>
      </c>
      <c r="P12" s="366">
        <f>'SCV Med OK'!B201</f>
        <v>0</v>
      </c>
      <c r="Q12" s="366">
        <f>'Subúrbio Med OK'!B316</f>
        <v>0</v>
      </c>
      <c r="R12" s="125">
        <f>'DVIS Med OK'!B76</f>
        <v>0</v>
      </c>
      <c r="S12" s="366">
        <f>'LACEM Med OK'!B73</f>
        <v>0</v>
      </c>
      <c r="T12" s="366">
        <f>'CR Med OK'!B52</f>
        <v>0</v>
      </c>
      <c r="U12" s="366">
        <f>'CCZ Med OK'!B52</f>
        <v>0</v>
      </c>
      <c r="V12" s="366">
        <f>'DRCA Med OK'!B45</f>
        <v>0</v>
      </c>
      <c r="W12" s="366">
        <f>'SAMU Med OK'!B110</f>
        <v>0</v>
      </c>
      <c r="X12" s="365">
        <f>'ESPS Med OK'!B73</f>
        <v>0</v>
      </c>
      <c r="Y12" s="364">
        <f t="shared" si="2"/>
        <v>0</v>
      </c>
      <c r="Z12" s="360">
        <f t="shared" si="1"/>
        <v>0</v>
      </c>
    </row>
    <row r="13" spans="1:26">
      <c r="A13" s="363" t="s">
        <v>15</v>
      </c>
      <c r="B13" s="330">
        <v>500</v>
      </c>
      <c r="C13" s="362">
        <v>260</v>
      </c>
      <c r="D13" s="361">
        <f t="shared" si="0"/>
        <v>130000</v>
      </c>
      <c r="E13" s="367">
        <f>'Sede Med Ok'!B142</f>
        <v>8</v>
      </c>
      <c r="F13" s="366">
        <f>'Barra Med OK'!B237</f>
        <v>1</v>
      </c>
      <c r="G13" s="365">
        <f>'Boca do Rio Med OK'!B127</f>
        <v>4</v>
      </c>
      <c r="H13" s="366">
        <f>'Brotas Med OK'!B154</f>
        <v>1</v>
      </c>
      <c r="I13" s="366">
        <f>'Cabula Med OK'!B358</f>
        <v>0</v>
      </c>
      <c r="J13" s="366">
        <f>'Cajazeiras Med OK'!B198</f>
        <v>0</v>
      </c>
      <c r="K13" s="366">
        <f>'CH Med OK'!B112</f>
        <v>0</v>
      </c>
      <c r="L13" s="366">
        <f>'Itapagipe Med OK'!B175</f>
        <v>2</v>
      </c>
      <c r="M13" s="366">
        <f>'Itapuã Med OK'!B315</f>
        <v>1</v>
      </c>
      <c r="N13" s="366">
        <f>'Liberdade Med OK'!B152</f>
        <v>4</v>
      </c>
      <c r="O13" s="366">
        <f>'Pau da Lima Med OK'!B242</f>
        <v>0</v>
      </c>
      <c r="P13" s="366">
        <f>'SCV Med OK'!B202</f>
        <v>8</v>
      </c>
      <c r="Q13" s="366">
        <f>'Subúrbio Med OK'!B317</f>
        <v>0</v>
      </c>
      <c r="R13" s="125">
        <f>'DVIS Med OK'!B77</f>
        <v>0</v>
      </c>
      <c r="S13" s="366">
        <f>'LACEM Med OK'!B74</f>
        <v>0</v>
      </c>
      <c r="T13" s="366">
        <f>'CR Med OK'!B53</f>
        <v>1</v>
      </c>
      <c r="U13" s="366">
        <f>'CCZ Med OK'!B53</f>
        <v>2</v>
      </c>
      <c r="V13" s="366">
        <f>'DRCA Med OK'!B46</f>
        <v>0</v>
      </c>
      <c r="W13" s="366">
        <f>'SAMU Med OK'!B111</f>
        <v>1</v>
      </c>
      <c r="X13" s="365">
        <f>'ESPS Med OK'!B74</f>
        <v>3</v>
      </c>
      <c r="Y13" s="364">
        <f t="shared" si="2"/>
        <v>36</v>
      </c>
      <c r="Z13" s="360">
        <f t="shared" si="1"/>
        <v>464</v>
      </c>
    </row>
    <row r="14" spans="1:26">
      <c r="A14" s="363" t="s">
        <v>14</v>
      </c>
      <c r="B14" s="330">
        <v>300</v>
      </c>
      <c r="C14" s="362">
        <v>347</v>
      </c>
      <c r="D14" s="361">
        <f t="shared" si="0"/>
        <v>104100</v>
      </c>
      <c r="E14" s="367">
        <f>'Sede Med Ok'!B143</f>
        <v>11</v>
      </c>
      <c r="F14" s="366">
        <f>'Barra Med OK'!B238</f>
        <v>1</v>
      </c>
      <c r="G14" s="365">
        <f>'Boca do Rio Med OK'!B128</f>
        <v>0</v>
      </c>
      <c r="H14" s="366">
        <f>'Brotas Med OK'!B155</f>
        <v>0</v>
      </c>
      <c r="I14" s="366">
        <f>'Cabula Med OK'!B359</f>
        <v>1</v>
      </c>
      <c r="J14" s="366">
        <f>'Cajazeiras Med OK'!B199</f>
        <v>0</v>
      </c>
      <c r="K14" s="366">
        <f>'CH Med OK'!B113</f>
        <v>1</v>
      </c>
      <c r="L14" s="366">
        <f>'Itapagipe Med OK'!B176</f>
        <v>1</v>
      </c>
      <c r="M14" s="366">
        <f>'Itapuã Med OK'!B316</f>
        <v>1</v>
      </c>
      <c r="N14" s="366">
        <f>'Liberdade Med OK'!B153</f>
        <v>3</v>
      </c>
      <c r="O14" s="366">
        <f>'Pau da Lima Med OK'!B243</f>
        <v>0</v>
      </c>
      <c r="P14" s="366">
        <f>'SCV Med OK'!B203</f>
        <v>0</v>
      </c>
      <c r="Q14" s="366">
        <f>'Subúrbio Med OK'!B318</f>
        <v>0</v>
      </c>
      <c r="R14" s="125">
        <f>'DVIS Med OK'!B78</f>
        <v>12</v>
      </c>
      <c r="S14" s="366">
        <f>'LACEM Med OK'!B75</f>
        <v>14</v>
      </c>
      <c r="T14" s="366">
        <f>'CR Med OK'!B54</f>
        <v>1</v>
      </c>
      <c r="U14" s="366">
        <f>'CCZ Med OK'!B54</f>
        <v>1</v>
      </c>
      <c r="V14" s="366">
        <f>'DRCA Med OK'!B47</f>
        <v>3</v>
      </c>
      <c r="W14" s="366">
        <f>'SAMU Med OK'!B112</f>
        <v>4</v>
      </c>
      <c r="X14" s="365">
        <f>'ESPS Med OK'!B75</f>
        <v>0</v>
      </c>
      <c r="Y14" s="364">
        <f t="shared" si="2"/>
        <v>54</v>
      </c>
      <c r="Z14" s="360">
        <f t="shared" si="1"/>
        <v>246</v>
      </c>
    </row>
    <row r="15" spans="1:26">
      <c r="A15" s="363" t="s">
        <v>13</v>
      </c>
      <c r="B15" s="330"/>
      <c r="C15" s="362">
        <v>367</v>
      </c>
      <c r="D15" s="361">
        <f t="shared" si="0"/>
        <v>0</v>
      </c>
      <c r="E15" s="367">
        <f>'Sede Med Ok'!B144</f>
        <v>0</v>
      </c>
      <c r="F15" s="366">
        <f>'Barra Med OK'!B239</f>
        <v>0</v>
      </c>
      <c r="G15" s="365">
        <f>'Boca do Rio Med OK'!B129</f>
        <v>0</v>
      </c>
      <c r="H15" s="366">
        <f>'Brotas Med OK'!B156</f>
        <v>0</v>
      </c>
      <c r="I15" s="366">
        <f>'Cabula Med OK'!B360</f>
        <v>0</v>
      </c>
      <c r="J15" s="366">
        <f>'Cajazeiras Med OK'!B200</f>
        <v>0</v>
      </c>
      <c r="K15" s="366">
        <f>'CH Med OK'!B114</f>
        <v>0</v>
      </c>
      <c r="L15" s="366">
        <f>'Itapagipe Med OK'!B177</f>
        <v>0</v>
      </c>
      <c r="M15" s="366">
        <f>'Itapuã Med OK'!B317</f>
        <v>0</v>
      </c>
      <c r="N15" s="366">
        <f>'Liberdade Med OK'!B154</f>
        <v>0</v>
      </c>
      <c r="O15" s="366">
        <f>'Pau da Lima Med OK'!B244</f>
        <v>0</v>
      </c>
      <c r="P15" s="366">
        <f>'SCV Med OK'!B204</f>
        <v>0</v>
      </c>
      <c r="Q15" s="366">
        <f>'Subúrbio Med OK'!B319</f>
        <v>0</v>
      </c>
      <c r="R15" s="125">
        <f>'DVIS Med OK'!B79</f>
        <v>0</v>
      </c>
      <c r="S15" s="366">
        <f>'LACEM Med OK'!B76</f>
        <v>0</v>
      </c>
      <c r="T15" s="366">
        <f>'CR Med OK'!B55</f>
        <v>0</v>
      </c>
      <c r="U15" s="366">
        <f>'CCZ Med OK'!B55</f>
        <v>0</v>
      </c>
      <c r="V15" s="366">
        <f>'DRCA Med OK'!B48</f>
        <v>0</v>
      </c>
      <c r="W15" s="366">
        <f>'SAMU Med OK'!B113</f>
        <v>0</v>
      </c>
      <c r="X15" s="365">
        <f>'ESPS Med OK'!B76</f>
        <v>0</v>
      </c>
      <c r="Y15" s="364">
        <f t="shared" si="2"/>
        <v>0</v>
      </c>
      <c r="Z15" s="360">
        <f t="shared" si="1"/>
        <v>0</v>
      </c>
    </row>
    <row r="16" spans="1:26">
      <c r="A16" s="363" t="s">
        <v>12</v>
      </c>
      <c r="B16" s="330"/>
      <c r="C16" s="362">
        <v>367</v>
      </c>
      <c r="D16" s="361">
        <f t="shared" si="0"/>
        <v>0</v>
      </c>
      <c r="E16" s="367">
        <f>'Sede Med Ok'!B145</f>
        <v>0</v>
      </c>
      <c r="F16" s="366">
        <f>'Barra Med OK'!B240</f>
        <v>0</v>
      </c>
      <c r="G16" s="365">
        <f>'Boca do Rio Med OK'!B130</f>
        <v>0</v>
      </c>
      <c r="H16" s="366">
        <f>'Brotas Med OK'!B157</f>
        <v>0</v>
      </c>
      <c r="I16" s="366">
        <f>'Cabula Med OK'!B361</f>
        <v>0</v>
      </c>
      <c r="J16" s="366">
        <f>'Cajazeiras Med OK'!B201</f>
        <v>0</v>
      </c>
      <c r="K16" s="366">
        <f>'CH Med OK'!B115</f>
        <v>0</v>
      </c>
      <c r="L16" s="366">
        <f>'Itapagipe Med OK'!B178</f>
        <v>0</v>
      </c>
      <c r="M16" s="366">
        <f>'Itapuã Med OK'!B318</f>
        <v>0</v>
      </c>
      <c r="N16" s="366">
        <f>'Liberdade Med OK'!B155</f>
        <v>0</v>
      </c>
      <c r="O16" s="366">
        <f>'Pau da Lima Med OK'!B245</f>
        <v>0</v>
      </c>
      <c r="P16" s="366">
        <f>'SCV Med OK'!B205</f>
        <v>0</v>
      </c>
      <c r="Q16" s="366">
        <f>'Subúrbio Med OK'!B320</f>
        <v>0</v>
      </c>
      <c r="R16" s="125">
        <f>'DVIS Med OK'!B80</f>
        <v>0</v>
      </c>
      <c r="S16" s="366">
        <f>'LACEM Med OK'!B77</f>
        <v>0</v>
      </c>
      <c r="T16" s="366">
        <f>'CR Med OK'!B56</f>
        <v>0</v>
      </c>
      <c r="U16" s="366">
        <f>'CCZ Med OK'!B56</f>
        <v>0</v>
      </c>
      <c r="V16" s="366">
        <f>'DRCA Med OK'!B49</f>
        <v>0</v>
      </c>
      <c r="W16" s="366">
        <f>'SAMU Med OK'!B114</f>
        <v>0</v>
      </c>
      <c r="X16" s="365">
        <f>'ESPS Med OK'!B77</f>
        <v>0</v>
      </c>
      <c r="Y16" s="364">
        <f t="shared" si="2"/>
        <v>0</v>
      </c>
      <c r="Z16" s="360">
        <f t="shared" si="1"/>
        <v>0</v>
      </c>
    </row>
    <row r="17" spans="1:26">
      <c r="A17" s="363" t="s">
        <v>11</v>
      </c>
      <c r="B17" s="330">
        <v>30</v>
      </c>
      <c r="C17" s="362">
        <v>447</v>
      </c>
      <c r="D17" s="361">
        <f t="shared" si="0"/>
        <v>13410</v>
      </c>
      <c r="E17" s="367">
        <f>'Sede Med Ok'!B146</f>
        <v>6</v>
      </c>
      <c r="F17" s="366">
        <f>'Barra Med OK'!B241</f>
        <v>0</v>
      </c>
      <c r="G17" s="365">
        <f>'Boca do Rio Med OK'!B131</f>
        <v>0</v>
      </c>
      <c r="H17" s="366">
        <f>'Brotas Med OK'!B158</f>
        <v>0</v>
      </c>
      <c r="I17" s="366">
        <f>'Cabula Med OK'!B362</f>
        <v>0</v>
      </c>
      <c r="J17" s="366">
        <f>'Cajazeiras Med OK'!B202</f>
        <v>0</v>
      </c>
      <c r="K17" s="366">
        <f>'CH Med OK'!B116</f>
        <v>0</v>
      </c>
      <c r="L17" s="366">
        <f>'Itapagipe Med OK'!B179</f>
        <v>0</v>
      </c>
      <c r="M17" s="366">
        <f>'Itapuã Med OK'!B319</f>
        <v>0</v>
      </c>
      <c r="N17" s="366">
        <f>'Liberdade Med OK'!B156</f>
        <v>1</v>
      </c>
      <c r="O17" s="366">
        <f>'Pau da Lima Med OK'!B246</f>
        <v>0</v>
      </c>
      <c r="P17" s="366">
        <f>'SCV Med OK'!B206</f>
        <v>0</v>
      </c>
      <c r="Q17" s="366">
        <f>'Subúrbio Med OK'!B321</f>
        <v>0</v>
      </c>
      <c r="R17" s="125">
        <f>'DVIS Med OK'!B81</f>
        <v>0</v>
      </c>
      <c r="S17" s="366">
        <f>'LACEM Med OK'!B78</f>
        <v>4</v>
      </c>
      <c r="T17" s="366">
        <f>'CR Med OK'!B57</f>
        <v>0</v>
      </c>
      <c r="U17" s="366">
        <f>'CCZ Med OK'!B57</f>
        <v>0</v>
      </c>
      <c r="V17" s="366">
        <f>'DRCA Med OK'!B50</f>
        <v>0</v>
      </c>
      <c r="W17" s="366">
        <f>'SAMU Med OK'!B115</f>
        <v>0</v>
      </c>
      <c r="X17" s="365">
        <f>'ESPS Med OK'!B78</f>
        <v>7</v>
      </c>
      <c r="Y17" s="364">
        <f t="shared" si="2"/>
        <v>18</v>
      </c>
      <c r="Z17" s="360">
        <f t="shared" si="1"/>
        <v>12</v>
      </c>
    </row>
    <row r="18" spans="1:26">
      <c r="A18" s="363" t="s">
        <v>10</v>
      </c>
      <c r="B18" s="330">
        <v>30</v>
      </c>
      <c r="C18" s="362">
        <v>497</v>
      </c>
      <c r="D18" s="361">
        <f t="shared" si="0"/>
        <v>14910</v>
      </c>
      <c r="E18" s="367">
        <f>'Sede Med Ok'!B147</f>
        <v>1</v>
      </c>
      <c r="F18" s="366">
        <f>'Barra Med OK'!B242</f>
        <v>0</v>
      </c>
      <c r="G18" s="365">
        <f>'Boca do Rio Med OK'!B132</f>
        <v>0</v>
      </c>
      <c r="H18" s="366">
        <f>'Brotas Med OK'!B159</f>
        <v>0</v>
      </c>
      <c r="I18" s="366">
        <f>'Cabula Med OK'!B363</f>
        <v>0</v>
      </c>
      <c r="J18" s="366">
        <f>'Cajazeiras Med OK'!B203</f>
        <v>0</v>
      </c>
      <c r="K18" s="366">
        <f>'CH Med OK'!B117</f>
        <v>0</v>
      </c>
      <c r="L18" s="366">
        <f>'Itapagipe Med OK'!B180</f>
        <v>0</v>
      </c>
      <c r="M18" s="366">
        <f>'Itapuã Med OK'!B320</f>
        <v>0</v>
      </c>
      <c r="N18" s="366">
        <f>'Liberdade Med OK'!B157</f>
        <v>1</v>
      </c>
      <c r="O18" s="366">
        <f>'Pau da Lima Med OK'!B247</f>
        <v>0</v>
      </c>
      <c r="P18" s="366">
        <f>'SCV Med OK'!B207</f>
        <v>0</v>
      </c>
      <c r="Q18" s="366">
        <f>'Subúrbio Med OK'!B322</f>
        <v>0</v>
      </c>
      <c r="R18" s="125">
        <f>'DVIS Med OK'!B82</f>
        <v>0</v>
      </c>
      <c r="S18" s="366">
        <f>'LACEM Med OK'!B79</f>
        <v>0</v>
      </c>
      <c r="T18" s="366">
        <f>'CR Med OK'!B58</f>
        <v>0</v>
      </c>
      <c r="U18" s="366">
        <f>'CCZ Med OK'!B58</f>
        <v>0</v>
      </c>
      <c r="V18" s="366">
        <f>'DRCA Med OK'!B51</f>
        <v>0</v>
      </c>
      <c r="W18" s="366">
        <f>'SAMU Med OK'!B116</f>
        <v>0</v>
      </c>
      <c r="X18" s="365">
        <f>'ESPS Med OK'!B79</f>
        <v>0</v>
      </c>
      <c r="Y18" s="364">
        <f t="shared" si="2"/>
        <v>2</v>
      </c>
      <c r="Z18" s="360">
        <f t="shared" si="1"/>
        <v>28</v>
      </c>
    </row>
    <row r="19" spans="1:26">
      <c r="A19" s="363" t="s">
        <v>9</v>
      </c>
      <c r="B19" s="330">
        <v>160</v>
      </c>
      <c r="C19" s="362">
        <v>597</v>
      </c>
      <c r="D19" s="361">
        <f t="shared" si="0"/>
        <v>95520</v>
      </c>
      <c r="E19" s="367">
        <f>'Sede Med Ok'!B148</f>
        <v>11</v>
      </c>
      <c r="F19" s="366">
        <f>'Barra Med OK'!B243</f>
        <v>1</v>
      </c>
      <c r="G19" s="365">
        <f>'Boca do Rio Med OK'!B133</f>
        <v>0</v>
      </c>
      <c r="H19" s="366">
        <f>'Brotas Med OK'!B160</f>
        <v>1</v>
      </c>
      <c r="I19" s="366">
        <f>'Cabula Med OK'!B364</f>
        <v>0</v>
      </c>
      <c r="J19" s="366">
        <f>'Cajazeiras Med OK'!B204</f>
        <v>0</v>
      </c>
      <c r="K19" s="366">
        <f>'CH Med OK'!B118</f>
        <v>0</v>
      </c>
      <c r="L19" s="366">
        <f>'Itapagipe Med OK'!B181</f>
        <v>0</v>
      </c>
      <c r="M19" s="366">
        <f>'Itapuã Med OK'!B321</f>
        <v>2</v>
      </c>
      <c r="N19" s="366">
        <f>'Liberdade Med OK'!B158</f>
        <v>0</v>
      </c>
      <c r="O19" s="366">
        <f>'Pau da Lima Med OK'!B248</f>
        <v>0</v>
      </c>
      <c r="P19" s="366">
        <f>'SCV Med OK'!B208</f>
        <v>1</v>
      </c>
      <c r="Q19" s="366">
        <f>'Subúrbio Med OK'!B323</f>
        <v>0</v>
      </c>
      <c r="R19" s="125">
        <f>'DVIS Med OK'!B83</f>
        <v>3</v>
      </c>
      <c r="S19" s="366">
        <f>'LACEM Med OK'!B80</f>
        <v>1</v>
      </c>
      <c r="T19" s="366">
        <f>'CR Med OK'!B59</f>
        <v>2</v>
      </c>
      <c r="U19" s="366">
        <f>'CCZ Med OK'!B59</f>
        <v>0</v>
      </c>
      <c r="V19" s="366">
        <f>'DRCA Med OK'!B52</f>
        <v>0</v>
      </c>
      <c r="W19" s="366">
        <f>'SAMU Med OK'!B117</f>
        <v>0</v>
      </c>
      <c r="X19" s="365">
        <f>'ESPS Med OK'!B80</f>
        <v>8</v>
      </c>
      <c r="Y19" s="364">
        <f t="shared" si="2"/>
        <v>30</v>
      </c>
      <c r="Z19" s="360">
        <f t="shared" si="1"/>
        <v>130</v>
      </c>
    </row>
    <row r="20" spans="1:26">
      <c r="A20" s="363" t="s">
        <v>8</v>
      </c>
      <c r="B20" s="330"/>
      <c r="C20" s="362">
        <v>395</v>
      </c>
      <c r="D20" s="361">
        <f t="shared" si="0"/>
        <v>0</v>
      </c>
      <c r="E20" s="367">
        <f>'Sede Med Ok'!B149</f>
        <v>0</v>
      </c>
      <c r="F20" s="366">
        <f>'Barra Med OK'!B244</f>
        <v>0</v>
      </c>
      <c r="G20" s="365">
        <f>'Boca do Rio Med OK'!B134</f>
        <v>0</v>
      </c>
      <c r="H20" s="366">
        <f>'Brotas Med OK'!B161</f>
        <v>0</v>
      </c>
      <c r="I20" s="366">
        <f>'Cabula Med OK'!B365</f>
        <v>0</v>
      </c>
      <c r="J20" s="366">
        <f>'Cajazeiras Med OK'!B205</f>
        <v>0</v>
      </c>
      <c r="K20" s="366">
        <f>'CH Med OK'!B119</f>
        <v>0</v>
      </c>
      <c r="L20" s="366">
        <f>'Itapagipe Med OK'!B182</f>
        <v>0</v>
      </c>
      <c r="M20" s="366">
        <f>'Itapuã Med OK'!B322</f>
        <v>0</v>
      </c>
      <c r="N20" s="366">
        <f>'Liberdade Med OK'!B159</f>
        <v>0</v>
      </c>
      <c r="O20" s="366">
        <f>'Pau da Lima Med OK'!B249</f>
        <v>0</v>
      </c>
      <c r="P20" s="366">
        <f>'SCV Med OK'!B209</f>
        <v>0</v>
      </c>
      <c r="Q20" s="366">
        <f>'Subúrbio Med OK'!B324</f>
        <v>0</v>
      </c>
      <c r="R20" s="125">
        <f>'DVIS Med OK'!B84</f>
        <v>0</v>
      </c>
      <c r="S20" s="366">
        <f>'LACEM Med OK'!B81</f>
        <v>0</v>
      </c>
      <c r="T20" s="366">
        <f>'CR Med OK'!B60</f>
        <v>0</v>
      </c>
      <c r="U20" s="366">
        <f>'CCZ Med OK'!B60</f>
        <v>0</v>
      </c>
      <c r="V20" s="366">
        <f>'DRCA Med OK'!B53</f>
        <v>0</v>
      </c>
      <c r="W20" s="366">
        <f>'SAMU Med OK'!B118</f>
        <v>0</v>
      </c>
      <c r="X20" s="365">
        <f>'ESPS Med OK'!B81</f>
        <v>0</v>
      </c>
      <c r="Y20" s="364">
        <f t="shared" si="2"/>
        <v>0</v>
      </c>
      <c r="Z20" s="360">
        <f t="shared" si="1"/>
        <v>0</v>
      </c>
    </row>
    <row r="21" spans="1:26">
      <c r="A21" s="363" t="s">
        <v>7</v>
      </c>
      <c r="B21" s="330"/>
      <c r="C21" s="362">
        <v>442.75</v>
      </c>
      <c r="D21" s="361">
        <f t="shared" si="0"/>
        <v>0</v>
      </c>
      <c r="E21" s="367">
        <f>'Sede Med Ok'!B150</f>
        <v>0</v>
      </c>
      <c r="F21" s="366">
        <f>'Barra Med OK'!B245</f>
        <v>0</v>
      </c>
      <c r="G21" s="365">
        <f>'Boca do Rio Med OK'!B135</f>
        <v>0</v>
      </c>
      <c r="H21" s="366">
        <f>'Brotas Med OK'!B162</f>
        <v>0</v>
      </c>
      <c r="I21" s="366">
        <f>'Cabula Med OK'!B366</f>
        <v>0</v>
      </c>
      <c r="J21" s="366">
        <f>'Cajazeiras Med OK'!B206</f>
        <v>0</v>
      </c>
      <c r="K21" s="366">
        <f>'CH Med OK'!B120</f>
        <v>0</v>
      </c>
      <c r="L21" s="366">
        <f>'Itapagipe Med OK'!B183</f>
        <v>0</v>
      </c>
      <c r="M21" s="366">
        <f>'Itapuã Med OK'!B323</f>
        <v>0</v>
      </c>
      <c r="N21" s="366">
        <f>'Liberdade Med OK'!B160</f>
        <v>0</v>
      </c>
      <c r="O21" s="366">
        <f>'Pau da Lima Med OK'!B250</f>
        <v>0</v>
      </c>
      <c r="P21" s="366">
        <f>'SCV Med OK'!B210</f>
        <v>0</v>
      </c>
      <c r="Q21" s="366">
        <f>'Subúrbio Med OK'!B325</f>
        <v>0</v>
      </c>
      <c r="R21" s="125">
        <f>'DVIS Med OK'!B85</f>
        <v>0</v>
      </c>
      <c r="S21" s="366">
        <f>'LACEM Med OK'!B82</f>
        <v>0</v>
      </c>
      <c r="T21" s="366">
        <f>'CR Med OK'!B61</f>
        <v>0</v>
      </c>
      <c r="U21" s="366">
        <f>'CCZ Med OK'!B61</f>
        <v>0</v>
      </c>
      <c r="V21" s="366">
        <f>'DRCA Med OK'!B54</f>
        <v>0</v>
      </c>
      <c r="W21" s="366">
        <f>'SAMU Med OK'!B119</f>
        <v>0</v>
      </c>
      <c r="X21" s="365">
        <f>'ESPS Med OK'!B82</f>
        <v>0</v>
      </c>
      <c r="Y21" s="364">
        <f t="shared" si="2"/>
        <v>0</v>
      </c>
      <c r="Z21" s="360">
        <f t="shared" si="1"/>
        <v>0</v>
      </c>
    </row>
    <row r="22" spans="1:26">
      <c r="A22" s="363" t="s">
        <v>6</v>
      </c>
      <c r="B22" s="330">
        <v>20</v>
      </c>
      <c r="C22" s="362">
        <v>430</v>
      </c>
      <c r="D22" s="361">
        <f t="shared" si="0"/>
        <v>8600</v>
      </c>
      <c r="E22" s="367">
        <f>'Sede Med Ok'!B151</f>
        <v>0</v>
      </c>
      <c r="F22" s="366">
        <f>'Barra Med OK'!B246</f>
        <v>0</v>
      </c>
      <c r="G22" s="365">
        <f>'Boca do Rio Med OK'!B136</f>
        <v>0</v>
      </c>
      <c r="H22" s="366">
        <f>'Brotas Med OK'!B163</f>
        <v>0</v>
      </c>
      <c r="I22" s="366">
        <f>'Cabula Med OK'!B367</f>
        <v>0</v>
      </c>
      <c r="J22" s="366">
        <f>'Cajazeiras Med OK'!B207</f>
        <v>0</v>
      </c>
      <c r="K22" s="366">
        <f>'CH Med OK'!B121</f>
        <v>0</v>
      </c>
      <c r="L22" s="366">
        <f>'Itapagipe Med OK'!B184</f>
        <v>0</v>
      </c>
      <c r="M22" s="366">
        <f>'Itapuã Med OK'!B324</f>
        <v>0</v>
      </c>
      <c r="N22" s="366">
        <f>'Liberdade Med OK'!B161</f>
        <v>0</v>
      </c>
      <c r="O22" s="366">
        <f>'Pau da Lima Med OK'!B251</f>
        <v>0</v>
      </c>
      <c r="P22" s="366">
        <f>'SCV Med OK'!B211</f>
        <v>0</v>
      </c>
      <c r="Q22" s="366">
        <f>'Subúrbio Med OK'!B326</f>
        <v>0</v>
      </c>
      <c r="R22" s="125">
        <f>'DVIS Med OK'!B86</f>
        <v>0</v>
      </c>
      <c r="S22" s="366">
        <f>'LACEM Med OK'!B83</f>
        <v>0</v>
      </c>
      <c r="T22" s="366">
        <f>'CR Med OK'!B62</f>
        <v>0</v>
      </c>
      <c r="U22" s="366">
        <f>'CCZ Med OK'!B62</f>
        <v>0</v>
      </c>
      <c r="V22" s="366">
        <f>'DRCA Med OK'!B55</f>
        <v>0</v>
      </c>
      <c r="W22" s="366">
        <f>'SAMU Med OK'!B120</f>
        <v>0</v>
      </c>
      <c r="X22" s="365">
        <f>'ESPS Med OK'!B83</f>
        <v>0</v>
      </c>
      <c r="Y22" s="364">
        <f t="shared" si="2"/>
        <v>0</v>
      </c>
      <c r="Z22" s="360">
        <f t="shared" si="1"/>
        <v>20</v>
      </c>
    </row>
    <row r="23" spans="1:26">
      <c r="A23" s="363" t="s">
        <v>5</v>
      </c>
      <c r="B23" s="330"/>
      <c r="C23" s="362">
        <v>478</v>
      </c>
      <c r="D23" s="361">
        <f t="shared" si="0"/>
        <v>0</v>
      </c>
      <c r="E23" s="367">
        <f>'Sede Med Ok'!B152</f>
        <v>0</v>
      </c>
      <c r="F23" s="366">
        <f>'Barra Med OK'!B247</f>
        <v>0</v>
      </c>
      <c r="G23" s="365">
        <f>'Boca do Rio Med OK'!B137</f>
        <v>0</v>
      </c>
      <c r="H23" s="366">
        <f>'Brotas Med OK'!B164</f>
        <v>0</v>
      </c>
      <c r="I23" s="366">
        <f>'Cabula Med OK'!B368</f>
        <v>0</v>
      </c>
      <c r="J23" s="366">
        <f>'Cajazeiras Med OK'!B208</f>
        <v>0</v>
      </c>
      <c r="K23" s="366">
        <f>'CH Med OK'!B122</f>
        <v>0</v>
      </c>
      <c r="L23" s="366">
        <f>'Itapagipe Med OK'!B185</f>
        <v>0</v>
      </c>
      <c r="M23" s="366">
        <f>'Itapuã Med OK'!B325</f>
        <v>0</v>
      </c>
      <c r="N23" s="366">
        <f>'Liberdade Med OK'!B162</f>
        <v>0</v>
      </c>
      <c r="O23" s="366">
        <f>'Pau da Lima Med OK'!B252</f>
        <v>0</v>
      </c>
      <c r="P23" s="366">
        <f>'SCV Med OK'!B212</f>
        <v>0</v>
      </c>
      <c r="Q23" s="366">
        <f>'Subúrbio Med OK'!B327</f>
        <v>0</v>
      </c>
      <c r="R23" s="125">
        <f>'DVIS Med OK'!B87</f>
        <v>0</v>
      </c>
      <c r="S23" s="366">
        <f>'LACEM Med OK'!B84</f>
        <v>0</v>
      </c>
      <c r="T23" s="366">
        <f>'CR Med OK'!B63</f>
        <v>0</v>
      </c>
      <c r="U23" s="366">
        <f>'CCZ Med OK'!B63</f>
        <v>0</v>
      </c>
      <c r="V23" s="366">
        <f>'DRCA Med OK'!B56</f>
        <v>0</v>
      </c>
      <c r="W23" s="366">
        <f>'SAMU Med OK'!B121</f>
        <v>0</v>
      </c>
      <c r="X23" s="365">
        <f>'ESPS Med OK'!B84</f>
        <v>0</v>
      </c>
      <c r="Y23" s="364">
        <f t="shared" si="2"/>
        <v>0</v>
      </c>
      <c r="Z23" s="360">
        <f t="shared" si="1"/>
        <v>0</v>
      </c>
    </row>
    <row r="24" spans="1:26">
      <c r="A24" s="363" t="s">
        <v>4</v>
      </c>
      <c r="B24" s="330">
        <v>20</v>
      </c>
      <c r="C24" s="362">
        <v>577</v>
      </c>
      <c r="D24" s="361">
        <f t="shared" si="0"/>
        <v>11540</v>
      </c>
      <c r="E24" s="367">
        <f>'Sede Med Ok'!B153</f>
        <v>0</v>
      </c>
      <c r="F24" s="366">
        <f>'Barra Med OK'!B248</f>
        <v>0</v>
      </c>
      <c r="G24" s="365">
        <f>'Boca do Rio Med OK'!B138</f>
        <v>0</v>
      </c>
      <c r="H24" s="366">
        <f>'Brotas Med OK'!B165</f>
        <v>0</v>
      </c>
      <c r="I24" s="366">
        <f>'Cabula Med OK'!B369</f>
        <v>0</v>
      </c>
      <c r="J24" s="366">
        <f>'Cajazeiras Med OK'!B209</f>
        <v>0</v>
      </c>
      <c r="K24" s="366">
        <f>'CH Med OK'!B123</f>
        <v>0</v>
      </c>
      <c r="L24" s="366">
        <f>'Itapagipe Med OK'!B186</f>
        <v>0</v>
      </c>
      <c r="M24" s="366">
        <f>'Itapuã Med OK'!B326</f>
        <v>0</v>
      </c>
      <c r="N24" s="366">
        <f>'Liberdade Med OK'!B163</f>
        <v>0</v>
      </c>
      <c r="O24" s="366">
        <f>'Pau da Lima Med OK'!B253</f>
        <v>0</v>
      </c>
      <c r="P24" s="366">
        <f>'SCV Med OK'!B213</f>
        <v>0</v>
      </c>
      <c r="Q24" s="366">
        <f>'Subúrbio Med OK'!B328</f>
        <v>0</v>
      </c>
      <c r="R24" s="125">
        <f>'DVIS Med OK'!B88</f>
        <v>0</v>
      </c>
      <c r="S24" s="366">
        <f>'LACEM Med OK'!B85</f>
        <v>0</v>
      </c>
      <c r="T24" s="366">
        <f>'CR Med OK'!B64</f>
        <v>0</v>
      </c>
      <c r="U24" s="366">
        <f>'CCZ Med OK'!B64</f>
        <v>0</v>
      </c>
      <c r="V24" s="366">
        <f>'DRCA Med OK'!B57</f>
        <v>0</v>
      </c>
      <c r="W24" s="366">
        <f>'SAMU Med OK'!B122</f>
        <v>0</v>
      </c>
      <c r="X24" s="365">
        <f>'ESPS Med OK'!B85</f>
        <v>0</v>
      </c>
      <c r="Y24" s="364">
        <f t="shared" si="2"/>
        <v>0</v>
      </c>
      <c r="Z24" s="360">
        <f t="shared" si="1"/>
        <v>20</v>
      </c>
    </row>
    <row r="25" spans="1:26">
      <c r="A25" s="363" t="s">
        <v>3</v>
      </c>
      <c r="B25" s="330">
        <v>30</v>
      </c>
      <c r="C25" s="362">
        <v>645</v>
      </c>
      <c r="D25" s="361">
        <f t="shared" si="0"/>
        <v>19350</v>
      </c>
      <c r="E25" s="367">
        <f>'Sede Med Ok'!B154</f>
        <v>0</v>
      </c>
      <c r="F25" s="366">
        <f>'Barra Med OK'!B249</f>
        <v>0</v>
      </c>
      <c r="G25" s="365">
        <f>'Boca do Rio Med OK'!B139</f>
        <v>0</v>
      </c>
      <c r="H25" s="366">
        <f>'Brotas Med OK'!B166</f>
        <v>0</v>
      </c>
      <c r="I25" s="366">
        <f>'Cabula Med OK'!B370</f>
        <v>0</v>
      </c>
      <c r="J25" s="366">
        <f>'Cajazeiras Med OK'!B210</f>
        <v>0</v>
      </c>
      <c r="K25" s="366">
        <f>'CH Med OK'!B124</f>
        <v>0</v>
      </c>
      <c r="L25" s="366">
        <f>'Itapagipe Med OK'!B187</f>
        <v>0</v>
      </c>
      <c r="M25" s="366"/>
      <c r="N25" s="366">
        <f>'Liberdade Med OK'!B164</f>
        <v>0</v>
      </c>
      <c r="O25" s="366">
        <f>'Pau da Lima Med OK'!B254</f>
        <v>0</v>
      </c>
      <c r="P25" s="366">
        <f>'SCV Med OK'!B214</f>
        <v>0</v>
      </c>
      <c r="Q25" s="366">
        <f>'Subúrbio Med OK'!B329</f>
        <v>0</v>
      </c>
      <c r="R25" s="125">
        <f>'DVIS Med OK'!B89</f>
        <v>0</v>
      </c>
      <c r="S25" s="366">
        <f>'LACEM Med OK'!B86</f>
        <v>0</v>
      </c>
      <c r="T25" s="366">
        <f>'CR Med OK'!B65</f>
        <v>0</v>
      </c>
      <c r="U25" s="366">
        <f>'CCZ Med OK'!B65</f>
        <v>0</v>
      </c>
      <c r="V25" s="366">
        <f>'DRCA Med OK'!B58</f>
        <v>0</v>
      </c>
      <c r="W25" s="366">
        <f>'SAMU Med OK'!B123</f>
        <v>0</v>
      </c>
      <c r="X25" s="365">
        <f>'ESPS Med OK'!B86</f>
        <v>0</v>
      </c>
      <c r="Y25" s="364">
        <f t="shared" si="2"/>
        <v>0</v>
      </c>
      <c r="Z25" s="360">
        <f t="shared" si="1"/>
        <v>30</v>
      </c>
    </row>
    <row r="26" spans="1:26">
      <c r="A26" s="363" t="s">
        <v>2</v>
      </c>
      <c r="B26" s="330">
        <v>10</v>
      </c>
      <c r="C26" s="362">
        <v>147</v>
      </c>
      <c r="D26" s="361">
        <f t="shared" si="0"/>
        <v>1470</v>
      </c>
      <c r="E26" s="367">
        <f>'Sede Med Ok'!B155</f>
        <v>0</v>
      </c>
      <c r="F26" s="366">
        <f>'Barra Med OK'!B250</f>
        <v>0</v>
      </c>
      <c r="G26" s="365">
        <f>'Boca do Rio Med OK'!B140</f>
        <v>0</v>
      </c>
      <c r="H26" s="366">
        <f>'Brotas Med OK'!B167</f>
        <v>0</v>
      </c>
      <c r="I26" s="366">
        <f>'Cabula Med OK'!B371</f>
        <v>0</v>
      </c>
      <c r="J26" s="366">
        <f>'Cajazeiras Med OK'!B211</f>
        <v>0</v>
      </c>
      <c r="K26" s="366">
        <f>'CH Med OK'!B125</f>
        <v>0</v>
      </c>
      <c r="L26" s="366">
        <f>'Itapagipe Med OK'!B188</f>
        <v>0</v>
      </c>
      <c r="M26" s="366">
        <f>'Itapuã Med OK'!B328</f>
        <v>0</v>
      </c>
      <c r="N26" s="366">
        <f>'Liberdade Med OK'!B165</f>
        <v>0</v>
      </c>
      <c r="O26" s="366">
        <f>'Pau da Lima Med OK'!B255</f>
        <v>0</v>
      </c>
      <c r="P26" s="366">
        <f>'SCV Med OK'!B215</f>
        <v>0</v>
      </c>
      <c r="Q26" s="366">
        <f>'Subúrbio Med OK'!B330</f>
        <v>0</v>
      </c>
      <c r="R26" s="125">
        <f>'DVIS Med OK'!B90</f>
        <v>0</v>
      </c>
      <c r="S26" s="366">
        <f>'LACEM Med OK'!B87</f>
        <v>0</v>
      </c>
      <c r="T26" s="366">
        <f>'CR Med OK'!B66</f>
        <v>0</v>
      </c>
      <c r="U26" s="366">
        <f>'CCZ Med OK'!B66</f>
        <v>0</v>
      </c>
      <c r="V26" s="366">
        <f>'DRCA Med OK'!B59</f>
        <v>0</v>
      </c>
      <c r="W26" s="366">
        <f>'SAMU Med OK'!B124</f>
        <v>0</v>
      </c>
      <c r="X26" s="365">
        <f>'ESPS Med OK'!B87</f>
        <v>0</v>
      </c>
      <c r="Y26" s="364">
        <f t="shared" si="2"/>
        <v>0</v>
      </c>
      <c r="Z26" s="360">
        <f t="shared" si="1"/>
        <v>10</v>
      </c>
    </row>
    <row r="27" spans="1:26" ht="15.75" thickBot="1">
      <c r="A27" s="359" t="s">
        <v>1</v>
      </c>
      <c r="B27" s="358"/>
      <c r="C27" s="357">
        <v>100</v>
      </c>
      <c r="D27" s="356">
        <f t="shared" si="0"/>
        <v>0</v>
      </c>
      <c r="E27" s="367">
        <f>'Sede Med Ok'!B156</f>
        <v>0</v>
      </c>
      <c r="F27" s="366">
        <f>'Barra Med OK'!B251</f>
        <v>0</v>
      </c>
      <c r="G27" s="365">
        <f>'Boca do Rio Med OK'!B141</f>
        <v>0</v>
      </c>
      <c r="H27" s="366">
        <f>'Brotas Med OK'!B168</f>
        <v>0</v>
      </c>
      <c r="I27" s="366">
        <f>'Cabula Med OK'!B372</f>
        <v>0</v>
      </c>
      <c r="J27" s="366">
        <f>'Cajazeiras Med OK'!B212</f>
        <v>0</v>
      </c>
      <c r="K27" s="366">
        <f>'CH Med OK'!B126</f>
        <v>0</v>
      </c>
      <c r="L27" s="366">
        <f>'Itapagipe Med OK'!B189</f>
        <v>0</v>
      </c>
      <c r="M27" s="366">
        <f>'Itapuã Med OK'!B329</f>
        <v>0</v>
      </c>
      <c r="N27" s="366">
        <f>'Liberdade Med OK'!B166</f>
        <v>0</v>
      </c>
      <c r="O27" s="366">
        <f>'Pau da Lima Med OK'!B256</f>
        <v>0</v>
      </c>
      <c r="P27" s="366">
        <f>'SCV Med OK'!B216</f>
        <v>0</v>
      </c>
      <c r="Q27" s="366">
        <f>'Subúrbio Med OK'!B331</f>
        <v>0</v>
      </c>
      <c r="R27" s="125">
        <f>'DVIS Med OK'!B91</f>
        <v>0</v>
      </c>
      <c r="S27" s="366">
        <f>'LACEM Med OK'!B88</f>
        <v>0</v>
      </c>
      <c r="T27" s="366">
        <f>'CR Med OK'!B67</f>
        <v>0</v>
      </c>
      <c r="U27" s="366">
        <f>'CCZ Med OK'!B67</f>
        <v>0</v>
      </c>
      <c r="V27" s="366">
        <f>'DRCA Med OK'!B60</f>
        <v>0</v>
      </c>
      <c r="W27" s="366">
        <f>'SAMU Med OK'!B125</f>
        <v>0</v>
      </c>
      <c r="X27" s="365">
        <f>'ESPS Med OK'!B88</f>
        <v>0</v>
      </c>
      <c r="Y27" s="364">
        <f t="shared" si="2"/>
        <v>0</v>
      </c>
      <c r="Z27" s="355">
        <f t="shared" si="1"/>
        <v>0</v>
      </c>
    </row>
    <row r="28" spans="1:26" ht="15.75" thickBot="1">
      <c r="A28" s="354" t="s">
        <v>0</v>
      </c>
      <c r="B28" s="353">
        <f>SUM(B5:B27)</f>
        <v>6100</v>
      </c>
      <c r="C28" s="352"/>
      <c r="D28" s="351">
        <f t="shared" ref="D28:Z28" si="3">SUM(D5:D27)</f>
        <v>1554700</v>
      </c>
      <c r="E28" s="350">
        <f>SUM(E5:E27)</f>
        <v>100</v>
      </c>
      <c r="F28" s="350">
        <f>SUM(F5:F27)</f>
        <v>143</v>
      </c>
      <c r="G28" s="350">
        <f t="shared" si="3"/>
        <v>67</v>
      </c>
      <c r="H28" s="350">
        <f t="shared" si="3"/>
        <v>84</v>
      </c>
      <c r="I28" s="350">
        <f>SUM(I5:I27)</f>
        <v>237</v>
      </c>
      <c r="J28" s="350">
        <f t="shared" si="3"/>
        <v>116</v>
      </c>
      <c r="K28" s="350">
        <f t="shared" si="3"/>
        <v>48</v>
      </c>
      <c r="L28" s="350">
        <f t="shared" si="3"/>
        <v>105</v>
      </c>
      <c r="M28" s="350">
        <f t="shared" si="3"/>
        <v>207</v>
      </c>
      <c r="N28" s="350">
        <f t="shared" si="3"/>
        <v>82</v>
      </c>
      <c r="O28" s="350">
        <f>SUM(O5:O27)</f>
        <v>154</v>
      </c>
      <c r="P28" s="350">
        <f>SUM(P5:P27)</f>
        <v>108</v>
      </c>
      <c r="Q28" s="350">
        <f>SUM(Q5:Q27)</f>
        <v>187</v>
      </c>
      <c r="R28" s="350">
        <f t="shared" si="3"/>
        <v>37</v>
      </c>
      <c r="S28" s="350">
        <f t="shared" si="3"/>
        <v>34</v>
      </c>
      <c r="T28" s="350">
        <f t="shared" si="3"/>
        <v>13</v>
      </c>
      <c r="U28" s="350">
        <f t="shared" si="3"/>
        <v>13</v>
      </c>
      <c r="V28" s="350">
        <f t="shared" si="3"/>
        <v>6</v>
      </c>
      <c r="W28" s="350">
        <f t="shared" si="3"/>
        <v>47</v>
      </c>
      <c r="X28" s="349">
        <f t="shared" si="3"/>
        <v>34</v>
      </c>
      <c r="Y28" s="348">
        <f t="shared" si="3"/>
        <v>1822</v>
      </c>
      <c r="Z28" s="346">
        <f t="shared" si="3"/>
        <v>4278</v>
      </c>
    </row>
    <row r="29" spans="1:26" ht="15.75" thickBot="1"/>
    <row r="30" spans="1:26" ht="15.75" thickBot="1">
      <c r="D30" s="347"/>
      <c r="Y30" s="346" t="s">
        <v>1191</v>
      </c>
      <c r="Z30" s="345">
        <f>'Sede Med Ok'!I121+'Barra Med OK'!I215+'Boca do Rio Med OK'!I106+'Brotas Med OK'!I132+'Cabula Med OK'!I336+'Cajazeiras Med OK'!I176+'CH Med OK'!I90+'Itapagipe Med OK'!I153+'Itapuã Med OK'!I293+'Liberdade Med OK'!I130+'Pau da Lima Med OK'!I220+'SCV Med OK'!I180+'Subúrbio Med OK'!I295+'DVIS Med OK'!I55+'CR Med OK'!I31+'CCZ Med OK'!I31+'DRCA Med OK'!I24+'SAMU Med OK'!I89+'ESPS Med OK'!I52+'LACEM Med OK'!I52</f>
        <v>423920.56666666665</v>
      </c>
    </row>
    <row r="31" spans="1:26" ht="15.75" thickBot="1">
      <c r="Y31" s="510" t="s">
        <v>1192</v>
      </c>
      <c r="Z31" s="511">
        <f>'Sede Dem Ok'!C17+'Barra Dem OK'!C13+'Boca do Rio Dem OK'!C15+'Brotas Dem OK'!C15+'Cabula Dem OK'!C27+'Cajazeiras Dem OK'!C18+'Itapagipe Dem'!C14+'Itapuã Dem OK'!C17+'Liberdade Dem'!C15+'Pau da Lima Dem OK'!C18+'SCV Dem OK'!C25+'Subúrbio Dem OK'!C20+'DVIS Dem OK'!C16+'CR Dem'!C15+'DRCA Dem'!C15+'SAMU Dem OK'!C18</f>
        <v>114</v>
      </c>
    </row>
    <row r="32" spans="1:26">
      <c r="D32" s="344"/>
    </row>
    <row r="35" spans="4:14">
      <c r="D35" s="343"/>
      <c r="N35" s="408"/>
    </row>
  </sheetData>
  <mergeCells count="5">
    <mergeCell ref="A3:D3"/>
    <mergeCell ref="E3:X3"/>
    <mergeCell ref="Y3:Y4"/>
    <mergeCell ref="Z3:Z4"/>
    <mergeCell ref="A2:Z2"/>
  </mergeCells>
  <pageMargins left="0.27559055118110237" right="0.15748031496062992" top="0.35433070866141736" bottom="0.78740157480314965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41</vt:i4>
      </vt:variant>
      <vt:variant>
        <vt:lpstr>Intervalos nomeados</vt:lpstr>
      </vt:variant>
      <vt:variant>
        <vt:i4>81</vt:i4>
      </vt:variant>
    </vt:vector>
  </HeadingPairs>
  <TitlesOfParts>
    <vt:vector size="122" baseType="lpstr">
      <vt:lpstr>Sede Med Ok</vt:lpstr>
      <vt:lpstr>Sede Dem Ok</vt:lpstr>
      <vt:lpstr>Barra Med OK</vt:lpstr>
      <vt:lpstr>Barra Dem OK</vt:lpstr>
      <vt:lpstr>Boca do Rio Med OK</vt:lpstr>
      <vt:lpstr>Boca do Rio Dem OK</vt:lpstr>
      <vt:lpstr>Brotas Med OK</vt:lpstr>
      <vt:lpstr>Brotas Dem OK</vt:lpstr>
      <vt:lpstr>Cabula Med OK</vt:lpstr>
      <vt:lpstr>Cabula Dem OK</vt:lpstr>
      <vt:lpstr>Cajazeiras Med OK</vt:lpstr>
      <vt:lpstr>Cajazeiras Dem OK</vt:lpstr>
      <vt:lpstr>CH Med OK</vt:lpstr>
      <vt:lpstr>CH Dem</vt:lpstr>
      <vt:lpstr>Itapagipe Med OK</vt:lpstr>
      <vt:lpstr>Itapagipe Dem</vt:lpstr>
      <vt:lpstr>Itapuã Med OK</vt:lpstr>
      <vt:lpstr>Itapuã Dem OK</vt:lpstr>
      <vt:lpstr>Liberdade Med OK</vt:lpstr>
      <vt:lpstr>Liberdade Dem</vt:lpstr>
      <vt:lpstr>Pau da Lima Med OK</vt:lpstr>
      <vt:lpstr>Pau da Lima Dem OK</vt:lpstr>
      <vt:lpstr>SCV Med OK</vt:lpstr>
      <vt:lpstr>SCV Dem OK</vt:lpstr>
      <vt:lpstr>Subúrbio Med OK</vt:lpstr>
      <vt:lpstr>Subúrbio Dem OK</vt:lpstr>
      <vt:lpstr>DVIS Med OK</vt:lpstr>
      <vt:lpstr>DVIS Dem OK</vt:lpstr>
      <vt:lpstr>CR Med OK</vt:lpstr>
      <vt:lpstr>CR Dem</vt:lpstr>
      <vt:lpstr>CCZ Med OK</vt:lpstr>
      <vt:lpstr>CCZ Dem</vt:lpstr>
      <vt:lpstr>DRCA Med OK</vt:lpstr>
      <vt:lpstr>DRCA Dem</vt:lpstr>
      <vt:lpstr>SAMU Med OK</vt:lpstr>
      <vt:lpstr>SAMU Dem OK</vt:lpstr>
      <vt:lpstr>ESPS Med OK</vt:lpstr>
      <vt:lpstr>ESPS Dem</vt:lpstr>
      <vt:lpstr>LACEM Med OK</vt:lpstr>
      <vt:lpstr>LACEM Dem</vt:lpstr>
      <vt:lpstr>Consolidado</vt:lpstr>
      <vt:lpstr>'Barra Dem OK'!Area_de_impressao</vt:lpstr>
      <vt:lpstr>'Barra Med OK'!Area_de_impressao</vt:lpstr>
      <vt:lpstr>'Boca do Rio Dem OK'!Area_de_impressao</vt:lpstr>
      <vt:lpstr>'Boca do Rio Med OK'!Area_de_impressao</vt:lpstr>
      <vt:lpstr>'Brotas Dem OK'!Area_de_impressao</vt:lpstr>
      <vt:lpstr>'Brotas Med OK'!Area_de_impressao</vt:lpstr>
      <vt:lpstr>'Cabula Dem OK'!Area_de_impressao</vt:lpstr>
      <vt:lpstr>'Cabula Med OK'!Area_de_impressao</vt:lpstr>
      <vt:lpstr>'Cajazeiras Dem OK'!Area_de_impressao</vt:lpstr>
      <vt:lpstr>'Cajazeiras Med OK'!Area_de_impressao</vt:lpstr>
      <vt:lpstr>'CCZ Dem'!Area_de_impressao</vt:lpstr>
      <vt:lpstr>'CCZ Med OK'!Area_de_impressao</vt:lpstr>
      <vt:lpstr>'CH Dem'!Area_de_impressao</vt:lpstr>
      <vt:lpstr>'CH Med OK'!Area_de_impressao</vt:lpstr>
      <vt:lpstr>Consolidado!Area_de_impressao</vt:lpstr>
      <vt:lpstr>'CR Dem'!Area_de_impressao</vt:lpstr>
      <vt:lpstr>'CR Med OK'!Area_de_impressao</vt:lpstr>
      <vt:lpstr>'DRCA Dem'!Area_de_impressao</vt:lpstr>
      <vt:lpstr>'DRCA Med OK'!Area_de_impressao</vt:lpstr>
      <vt:lpstr>'DVIS Dem OK'!Area_de_impressao</vt:lpstr>
      <vt:lpstr>'DVIS Med OK'!Area_de_impressao</vt:lpstr>
      <vt:lpstr>'ESPS Dem'!Area_de_impressao</vt:lpstr>
      <vt:lpstr>'ESPS Med OK'!Area_de_impressao</vt:lpstr>
      <vt:lpstr>'Itapagipe Dem'!Area_de_impressao</vt:lpstr>
      <vt:lpstr>'Itapagipe Med OK'!Area_de_impressao</vt:lpstr>
      <vt:lpstr>'Itapuã Dem OK'!Area_de_impressao</vt:lpstr>
      <vt:lpstr>'Itapuã Med OK'!Area_de_impressao</vt:lpstr>
      <vt:lpstr>'LACEM Dem'!Area_de_impressao</vt:lpstr>
      <vt:lpstr>'LACEM Med OK'!Area_de_impressao</vt:lpstr>
      <vt:lpstr>'Liberdade Dem'!Area_de_impressao</vt:lpstr>
      <vt:lpstr>'Liberdade Med OK'!Area_de_impressao</vt:lpstr>
      <vt:lpstr>'Pau da Lima Dem OK'!Area_de_impressao</vt:lpstr>
      <vt:lpstr>'Pau da Lima Med OK'!Area_de_impressao</vt:lpstr>
      <vt:lpstr>'SAMU Dem OK'!Area_de_impressao</vt:lpstr>
      <vt:lpstr>'SAMU Med OK'!Area_de_impressao</vt:lpstr>
      <vt:lpstr>'SCV Dem OK'!Area_de_impressao</vt:lpstr>
      <vt:lpstr>'SCV Med OK'!Area_de_impressao</vt:lpstr>
      <vt:lpstr>'Sede Dem Ok'!Area_de_impressao</vt:lpstr>
      <vt:lpstr>'Sede Med Ok'!Area_de_impressao</vt:lpstr>
      <vt:lpstr>'Subúrbio Dem OK'!Area_de_impressao</vt:lpstr>
      <vt:lpstr>'Subúrbio Med OK'!Area_de_impressao</vt:lpstr>
      <vt:lpstr>'Barra Dem OK'!Titulos_de_impressao</vt:lpstr>
      <vt:lpstr>'Barra Med OK'!Titulos_de_impressao</vt:lpstr>
      <vt:lpstr>'Boca do Rio Dem OK'!Titulos_de_impressao</vt:lpstr>
      <vt:lpstr>'Boca do Rio Med OK'!Titulos_de_impressao</vt:lpstr>
      <vt:lpstr>'Brotas Dem OK'!Titulos_de_impressao</vt:lpstr>
      <vt:lpstr>'Brotas Med OK'!Titulos_de_impressao</vt:lpstr>
      <vt:lpstr>'Cabula Dem OK'!Titulos_de_impressao</vt:lpstr>
      <vt:lpstr>'Cabula Med OK'!Titulos_de_impressao</vt:lpstr>
      <vt:lpstr>'Cajazeiras Dem OK'!Titulos_de_impressao</vt:lpstr>
      <vt:lpstr>'Cajazeiras Med OK'!Titulos_de_impressao</vt:lpstr>
      <vt:lpstr>'CCZ Dem'!Titulos_de_impressao</vt:lpstr>
      <vt:lpstr>'CCZ Med OK'!Titulos_de_impressao</vt:lpstr>
      <vt:lpstr>'CH Dem'!Titulos_de_impressao</vt:lpstr>
      <vt:lpstr>'CH Med OK'!Titulos_de_impressao</vt:lpstr>
      <vt:lpstr>'CR Dem'!Titulos_de_impressao</vt:lpstr>
      <vt:lpstr>'CR Med OK'!Titulos_de_impressao</vt:lpstr>
      <vt:lpstr>'DRCA Dem'!Titulos_de_impressao</vt:lpstr>
      <vt:lpstr>'DRCA Med OK'!Titulos_de_impressao</vt:lpstr>
      <vt:lpstr>'DVIS Dem OK'!Titulos_de_impressao</vt:lpstr>
      <vt:lpstr>'DVIS Med OK'!Titulos_de_impressao</vt:lpstr>
      <vt:lpstr>'ESPS Dem'!Titulos_de_impressao</vt:lpstr>
      <vt:lpstr>'ESPS Med OK'!Titulos_de_impressao</vt:lpstr>
      <vt:lpstr>'Itapagipe Dem'!Titulos_de_impressao</vt:lpstr>
      <vt:lpstr>'Itapagipe Med OK'!Titulos_de_impressao</vt:lpstr>
      <vt:lpstr>'Itapuã Dem OK'!Titulos_de_impressao</vt:lpstr>
      <vt:lpstr>'Itapuã Med OK'!Titulos_de_impressao</vt:lpstr>
      <vt:lpstr>'LACEM Dem'!Titulos_de_impressao</vt:lpstr>
      <vt:lpstr>'LACEM Med OK'!Titulos_de_impressao</vt:lpstr>
      <vt:lpstr>'Liberdade Dem'!Titulos_de_impressao</vt:lpstr>
      <vt:lpstr>'Liberdade Med OK'!Titulos_de_impressao</vt:lpstr>
      <vt:lpstr>'Pau da Lima Dem OK'!Titulos_de_impressao</vt:lpstr>
      <vt:lpstr>'Pau da Lima Med OK'!Titulos_de_impressao</vt:lpstr>
      <vt:lpstr>'SAMU Dem OK'!Titulos_de_impressao</vt:lpstr>
      <vt:lpstr>'SAMU Med OK'!Titulos_de_impressao</vt:lpstr>
      <vt:lpstr>'SCV Dem OK'!Titulos_de_impressao</vt:lpstr>
      <vt:lpstr>'SCV Med OK'!Titulos_de_impressao</vt:lpstr>
      <vt:lpstr>'Sede Dem Ok'!Titulos_de_impressao</vt:lpstr>
      <vt:lpstr>'Sede Med Ok'!Titulos_de_impressao</vt:lpstr>
      <vt:lpstr>'Subúrbio Dem OK'!Titulos_de_impressao</vt:lpstr>
      <vt:lpstr>'Subúrbio Med OK'!Titulos_de_impressao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</dc:creator>
  <cp:lastModifiedBy>Marketing2</cp:lastModifiedBy>
  <cp:lastPrinted>2025-02-03T18:57:37Z</cp:lastPrinted>
  <dcterms:created xsi:type="dcterms:W3CDTF">2024-10-16T14:33:36Z</dcterms:created>
  <dcterms:modified xsi:type="dcterms:W3CDTF">2025-02-03T18:57:42Z</dcterms:modified>
</cp:coreProperties>
</file>