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pivotTables/pivotTable1.xml" ContentType="application/vnd.openxmlformats-officedocument.spreadsheetml.pivotTable+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MMA\RSM 8414 - Tools for Probabilistic Models and Prescriptive Analytics\Assignments\Seoul National Bank\"/>
    </mc:Choice>
  </mc:AlternateContent>
  <xr:revisionPtr revIDLastSave="0" documentId="13_ncr:1_{EE6887BA-2288-41FB-88EC-A949AF1C58F8}" xr6:coauthVersionLast="47" xr6:coauthVersionMax="47" xr10:uidLastSave="{00000000-0000-0000-0000-000000000000}"/>
  <bookViews>
    <workbookView xWindow="-108" yWindow="-108" windowWidth="23256" windowHeight="12576" tabRatio="795" firstSheet="4" activeTab="11" xr2:uid="{00000000-000D-0000-FFFF-FFFF00000000}"/>
  </bookViews>
  <sheets>
    <sheet name="Loan Requests (Part 1)" sheetId="1" r:id="rId1"/>
    <sheet name="Collection Strategy (Part 2)" sheetId="4" r:id="rId2"/>
    <sheet name="rsklibSimData" sheetId="58" state="hidden" r:id="rId3"/>
    <sheet name="Analysis of #003 (Part 3)" sheetId="9" r:id="rId4"/>
    <sheet name="Part 3 Simulation Output" sheetId="21" r:id="rId5"/>
    <sheet name="Optimal Portfolio (Part 4)" sheetId="39" r:id="rId6"/>
    <sheet name="Sheet3" sheetId="40" state="hidden" r:id="rId7"/>
    <sheet name="Optimization Summary" sheetId="41" r:id="rId8"/>
    <sheet name="Log of Progress" sheetId="42" r:id="rId9"/>
    <sheet name="Optimization Log" sheetId="43" r:id="rId10"/>
    <sheet name="RiskSerializationData8" sheetId="65" state="hidden" r:id="rId11"/>
    <sheet name="Exhibits and Tables" sheetId="3" r:id="rId12"/>
    <sheet name="ro_HiddenInfo" sheetId="13" state="hidden" r:id="rId13"/>
    <sheet name="_PalUtilTempWorksheet" sheetId="6" state="hidden" r:id="rId14"/>
  </sheets>
  <definedNames>
    <definedName name="_AtRisk_ReportsSetting_ReportGraphOptions" hidden="1">"REP:VER:8.2.0GRA:OUT:00INS:00SUM:T00DET:T00SCE:02SC1:33DAT:2|TRUE,.75,1|TRUE,0,.25|TRUE,.9,1SE1:38DAT:3,10,2,.95,5,16,FALSE,0,TRUE,TRUE,TRUESE2:38DAT:3,10,2,.95,5,16,FALSE,0,TRUE,TRUE,TRUETSI:002SDA:FF"</definedName>
    <definedName name="_AtRisk_ReportsSetting_ReportMulitSelections" hidden="1">"REP:VER:8.2.0MUL:OUT:T12INS:T11SUM:T10DET:T10SEN:T11SCE:T11TEM:FSDA:T10"</definedName>
    <definedName name="_AtRisk_ReportsSetting_ReportOptions" hidden="1">"REP:VER:8.2.0OPT:RAP:01RWE:01RLS:04ROT:00RST:00RRT:01AGR:FAFN:15DAT:DefaultFile.PDFOGR:T"</definedName>
    <definedName name="_AtRisk_ReportsSetting_ReportSelectedSimulationsDET" hidden="1">"AQA="</definedName>
    <definedName name="_AtRisk_ReportsSetting_ReportSelectedSimulationsINS" hidden="1">"AQA="</definedName>
    <definedName name="_AtRisk_ReportsSetting_ReportSelectedSimulationsOUT" hidden="1">"AQA="</definedName>
    <definedName name="_AtRisk_ReportsSetting_ReportSelectedSimulationsSCE" hidden="1">"AQA="</definedName>
    <definedName name="_AtRisk_ReportsSetting_ReportSelectedSimulationsSDA" hidden="1">"AQA="</definedName>
    <definedName name="_AtRisk_ReportsSetting_ReportSelectedSimulationsSEN" hidden="1">"AQA="</definedName>
    <definedName name="_AtRisk_ReportsSetting_ReportSelectedSimulationsSUM" hidden="1">"AQA="</definedName>
    <definedName name="_AtRisk_RiskReport" localSheetId="4" hidden="1">"=true"</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 hidden="1">'Collection Strategy (Part 2)'!$A$33:$I$201</definedName>
    <definedName name="_xlnm._FilterDatabase" localSheetId="0" hidden="1">'Loan Requests (Part 1)'!$A$5:$R$173</definedName>
    <definedName name="_xlnm._FilterDatabase" localSheetId="6" hidden="1">Sheet3!$E$4:$I$172</definedName>
    <definedName name="_RiskCorrMatrix_DefaultRateCorrelationMatrix" hidden="1">1</definedName>
    <definedName name="_RiskCorrMatrixFormatted_DefaultRateCorrelationMatrix" hidden="1">1</definedName>
    <definedName name="BrowseRecords" localSheetId="10">RiskSerializationData8!$6:$8</definedName>
    <definedName name="DefaultRateCorrelationMatrix">'Optimal Portfolio (Part 4)'!$S$3:$AA$11</definedName>
    <definedName name="Pal_Workbook_GUID" hidden="1">"VUKX89G7FV4SXR2RLCWL4X16"</definedName>
    <definedName name="PalisadeReportWorkbookCreatedBy">"AtRisk"</definedName>
    <definedName name="PalisadeReportWorksheetCreatedBy" localSheetId="8">"AtRisk"</definedName>
    <definedName name="PalisadeReportWorksheetCreatedBy" localSheetId="9">"AtRisk"</definedName>
    <definedName name="PalisadeReportWorksheetCreatedBy" localSheetId="7">"AtRisk"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IsStatistics" hidden="1">FALSE</definedName>
    <definedName name="RiskMinimizeOnStart" hidden="1">FALSE</definedName>
    <definedName name="RiskMonitorConvergence" hidden="1">FALSE</definedName>
    <definedName name="RiskMultipleCPUSupportEnabled" hidden="1">FALSE</definedName>
    <definedName name="RiskNumIterations" hidden="1">1000</definedName>
    <definedName name="RiskNumSimulations" hidden="1">5</definedName>
    <definedName name="RISKOptimizerReportSheetModelTag" localSheetId="8" hidden="1">"SNB Case Data.xlsx"</definedName>
    <definedName name="RISKOptimizerReportSheetModelTag" localSheetId="9" hidden="1">"SNB Case Data.xlsx"</definedName>
    <definedName name="RISKOptimizerReportSheetModelTag" localSheetId="7" hidden="1">"SNB Case Data.xlsx"</definedName>
    <definedName name="RISKOptimizerReportWorkbookLastModelTag" hidden="1">"SNB Case Data.xlsx"</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imulationResultsStorageLocation" hidden="1">"1"</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skLibSimDataGUID" localSheetId="2" hidden="1">"SPU18J8C"</definedName>
    <definedName name="SerializationHeader" localSheetId="10">RiskSerializationData8!$A$1:$B$3</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ChangeThreshold">0.01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TRUE</definedName>
    <definedName name="TopRankReportsInExistingWorkbookName" hidden="1">"Active Workbook"</definedName>
    <definedName name="TopRankReportsInNewWorkbook" hidden="1">FALSE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s>
  <calcPr calcId="18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8" i="65" l="1"/>
  <c r="A8" i="65"/>
  <c r="L7" i="65"/>
  <c r="A7" i="65"/>
  <c r="L6" i="65"/>
  <c r="A6" i="65"/>
  <c r="B28" i="9"/>
  <c r="I11" i="39"/>
  <c r="I10" i="39"/>
  <c r="I9" i="39"/>
  <c r="I8" i="39"/>
  <c r="I7" i="39"/>
  <c r="I6" i="39"/>
  <c r="I5" i="39"/>
  <c r="I4" i="39"/>
  <c r="I3" i="39"/>
  <c r="BF18" i="13"/>
  <c r="BF17" i="13"/>
  <c r="BF16" i="13"/>
  <c r="H16" i="13"/>
  <c r="AA2" i="39"/>
  <c r="R11" i="39"/>
  <c r="Z2" i="39"/>
  <c r="R10" i="39"/>
  <c r="Y2" i="39"/>
  <c r="R9" i="39"/>
  <c r="X2" i="39"/>
  <c r="R8" i="39"/>
  <c r="W2" i="39"/>
  <c r="R7" i="39"/>
  <c r="V2" i="39"/>
  <c r="R6" i="39"/>
  <c r="U2" i="39"/>
  <c r="R5" i="39"/>
  <c r="T2" i="39"/>
  <c r="R4" i="39"/>
  <c r="S2" i="39"/>
  <c r="R3" i="39"/>
  <c r="J16" i="39"/>
  <c r="BD16" i="13"/>
  <c r="G11" i="39"/>
  <c r="G10" i="39"/>
  <c r="G9" i="39"/>
  <c r="G8" i="39"/>
  <c r="G7" i="39"/>
  <c r="G6" i="39"/>
  <c r="G5" i="39"/>
  <c r="G4" i="39"/>
  <c r="G3" i="39"/>
  <c r="F17" i="4"/>
  <c r="G17" i="4" s="1"/>
  <c r="F5" i="4"/>
  <c r="G5" i="4"/>
  <c r="E16" i="4"/>
  <c r="E15" i="4"/>
  <c r="E14" i="4"/>
  <c r="E13" i="4"/>
  <c r="F13" i="4" s="1"/>
  <c r="E12" i="4"/>
  <c r="E11" i="4"/>
  <c r="E10" i="4"/>
  <c r="E9" i="4"/>
  <c r="E8" i="4"/>
  <c r="F8" i="4"/>
  <c r="G8" i="4"/>
  <c r="E7" i="4"/>
  <c r="E6" i="4"/>
  <c r="B13" i="9"/>
  <c r="B12" i="9"/>
  <c r="B14" i="9" s="1"/>
  <c r="B15" i="9" s="1"/>
  <c r="B11" i="9"/>
  <c r="B10" i="9"/>
  <c r="D16" i="4"/>
  <c r="F16" i="4" s="1"/>
  <c r="G16" i="4"/>
  <c r="D15" i="4"/>
  <c r="D14" i="4"/>
  <c r="F14" i="4"/>
  <c r="G14" i="4"/>
  <c r="D13" i="4"/>
  <c r="D12" i="4"/>
  <c r="F12" i="4" s="1"/>
  <c r="G12" i="4" s="1"/>
  <c r="D11" i="4"/>
  <c r="D10" i="4"/>
  <c r="F10" i="4" s="1"/>
  <c r="G10" i="4" s="1"/>
  <c r="D9" i="4"/>
  <c r="F9" i="4" s="1"/>
  <c r="D8" i="4"/>
  <c r="D7" i="4"/>
  <c r="D6" i="4"/>
  <c r="F6" i="4"/>
  <c r="G6" i="4" s="1"/>
  <c r="J173" i="1"/>
  <c r="J172" i="1"/>
  <c r="J171" i="1"/>
  <c r="K171" i="1" s="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K143" i="1"/>
  <c r="J142" i="1"/>
  <c r="J141" i="1"/>
  <c r="J140" i="1"/>
  <c r="J139" i="1"/>
  <c r="J138" i="1"/>
  <c r="J137" i="1"/>
  <c r="J136" i="1"/>
  <c r="J135" i="1"/>
  <c r="J134" i="1"/>
  <c r="J133" i="1"/>
  <c r="J132" i="1"/>
  <c r="J131" i="1"/>
  <c r="J130" i="1"/>
  <c r="J129" i="1"/>
  <c r="J128" i="1"/>
  <c r="J127" i="1"/>
  <c r="K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K82" i="1" s="1"/>
  <c r="B110" i="4" s="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K36" i="1" s="1"/>
  <c r="B64" i="4" s="1"/>
  <c r="J35" i="1"/>
  <c r="J34" i="1"/>
  <c r="J33" i="1"/>
  <c r="J32" i="1"/>
  <c r="J31" i="1"/>
  <c r="J30" i="1"/>
  <c r="J29" i="1"/>
  <c r="J28" i="1"/>
  <c r="K28" i="1" s="1"/>
  <c r="J27" i="1"/>
  <c r="J26" i="1"/>
  <c r="J25" i="1"/>
  <c r="J24" i="1"/>
  <c r="J23" i="1"/>
  <c r="J22" i="1"/>
  <c r="K22" i="1" s="1"/>
  <c r="J21" i="1"/>
  <c r="J20" i="1"/>
  <c r="J19" i="1"/>
  <c r="J18" i="1"/>
  <c r="J17" i="1"/>
  <c r="J16" i="1"/>
  <c r="J15" i="1"/>
  <c r="J14" i="1"/>
  <c r="K14" i="1" s="1"/>
  <c r="L14" i="1" s="1"/>
  <c r="M14" i="1" s="1"/>
  <c r="J13" i="1"/>
  <c r="J12" i="1"/>
  <c r="J11" i="1"/>
  <c r="K11" i="1"/>
  <c r="L11" i="1" s="1"/>
  <c r="M11" i="1" s="1"/>
  <c r="J10" i="1"/>
  <c r="J9" i="1"/>
  <c r="J8" i="1"/>
  <c r="J7" i="1"/>
  <c r="H13" i="3"/>
  <c r="H12" i="3"/>
  <c r="H11" i="3"/>
  <c r="H10" i="3"/>
  <c r="H9" i="3"/>
  <c r="H8" i="3"/>
  <c r="H7" i="3"/>
  <c r="H6" i="3"/>
  <c r="M154" i="1" s="1"/>
  <c r="O154" i="1" s="1"/>
  <c r="H5" i="3"/>
  <c r="J6" i="1"/>
  <c r="I173" i="1"/>
  <c r="I172" i="1"/>
  <c r="K172" i="1" s="1"/>
  <c r="I171" i="1"/>
  <c r="I170" i="1"/>
  <c r="I169" i="1"/>
  <c r="I168" i="1"/>
  <c r="K168" i="1" s="1"/>
  <c r="L168" i="1" s="1"/>
  <c r="I167" i="1"/>
  <c r="I166" i="1"/>
  <c r="I165" i="1"/>
  <c r="I164" i="1"/>
  <c r="I163" i="1"/>
  <c r="I162" i="1"/>
  <c r="I161" i="1"/>
  <c r="I160" i="1"/>
  <c r="K160" i="1" s="1"/>
  <c r="I159" i="1"/>
  <c r="I158" i="1"/>
  <c r="I157" i="1"/>
  <c r="I156" i="1"/>
  <c r="I155" i="1"/>
  <c r="I154" i="1"/>
  <c r="I153" i="1"/>
  <c r="I152" i="1"/>
  <c r="K152" i="1" s="1"/>
  <c r="I151" i="1"/>
  <c r="I150" i="1"/>
  <c r="I149" i="1"/>
  <c r="I148" i="1"/>
  <c r="K148" i="1" s="1"/>
  <c r="I147" i="1"/>
  <c r="I146" i="1"/>
  <c r="I145" i="1"/>
  <c r="I144" i="1"/>
  <c r="K144" i="1" s="1"/>
  <c r="L144" i="1" s="1"/>
  <c r="I143" i="1"/>
  <c r="I142" i="1"/>
  <c r="I141" i="1"/>
  <c r="I140" i="1"/>
  <c r="K140" i="1" s="1"/>
  <c r="I139" i="1"/>
  <c r="I138" i="1"/>
  <c r="I137" i="1"/>
  <c r="I136" i="1"/>
  <c r="K136" i="1" s="1"/>
  <c r="I135" i="1"/>
  <c r="I134" i="1"/>
  <c r="I133" i="1"/>
  <c r="I132" i="1"/>
  <c r="K132" i="1" s="1"/>
  <c r="I131" i="1"/>
  <c r="I130" i="1"/>
  <c r="I129" i="1"/>
  <c r="I128" i="1"/>
  <c r="K128" i="1" s="1"/>
  <c r="I127" i="1"/>
  <c r="I126" i="1"/>
  <c r="I125" i="1"/>
  <c r="I124" i="1"/>
  <c r="K124" i="1" s="1"/>
  <c r="I123" i="1"/>
  <c r="I122" i="1"/>
  <c r="I121" i="1"/>
  <c r="K121" i="1" s="1"/>
  <c r="I120" i="1"/>
  <c r="K120" i="1" s="1"/>
  <c r="I119" i="1"/>
  <c r="I118" i="1"/>
  <c r="I117" i="1"/>
  <c r="I116" i="1"/>
  <c r="I115" i="1"/>
  <c r="I114" i="1"/>
  <c r="I113" i="1"/>
  <c r="I112" i="1"/>
  <c r="I111" i="1"/>
  <c r="I110" i="1"/>
  <c r="I109" i="1"/>
  <c r="I108" i="1"/>
  <c r="I107" i="1"/>
  <c r="I106" i="1"/>
  <c r="I105" i="1"/>
  <c r="I104" i="1"/>
  <c r="K104" i="1" s="1"/>
  <c r="I103" i="1"/>
  <c r="I102" i="1"/>
  <c r="I101" i="1"/>
  <c r="I100" i="1"/>
  <c r="K100" i="1" s="1"/>
  <c r="I99" i="1"/>
  <c r="I98" i="1"/>
  <c r="I97" i="1"/>
  <c r="I96" i="1"/>
  <c r="K96" i="1" s="1"/>
  <c r="I95" i="1"/>
  <c r="I94" i="1"/>
  <c r="I93" i="1"/>
  <c r="I92" i="1"/>
  <c r="I91" i="1"/>
  <c r="I90" i="1"/>
  <c r="I89" i="1"/>
  <c r="I88" i="1"/>
  <c r="K88" i="1" s="1"/>
  <c r="I87" i="1"/>
  <c r="I86" i="1"/>
  <c r="I85" i="1"/>
  <c r="K85" i="1" s="1"/>
  <c r="L85" i="1" s="1"/>
  <c r="I84" i="1"/>
  <c r="I83" i="1"/>
  <c r="I82" i="1"/>
  <c r="I81" i="1"/>
  <c r="I80" i="1"/>
  <c r="I79" i="1"/>
  <c r="I78" i="1"/>
  <c r="I77" i="1"/>
  <c r="I76" i="1"/>
  <c r="I75" i="1"/>
  <c r="I74" i="1"/>
  <c r="K74" i="1" s="1"/>
  <c r="I73" i="1"/>
  <c r="I72" i="1"/>
  <c r="I71" i="1"/>
  <c r="I70" i="1"/>
  <c r="I69" i="1"/>
  <c r="I68" i="1"/>
  <c r="K68" i="1"/>
  <c r="I67" i="1"/>
  <c r="I66" i="1"/>
  <c r="I65" i="1"/>
  <c r="K65" i="1"/>
  <c r="B93" i="4"/>
  <c r="I64" i="1"/>
  <c r="I63" i="1"/>
  <c r="I62" i="1"/>
  <c r="I61" i="1"/>
  <c r="I60" i="1"/>
  <c r="I59" i="1"/>
  <c r="I58" i="1"/>
  <c r="I57" i="1"/>
  <c r="K57" i="1"/>
  <c r="I56" i="1"/>
  <c r="I55" i="1"/>
  <c r="I54" i="1"/>
  <c r="I53" i="1"/>
  <c r="I52" i="1"/>
  <c r="I51" i="1"/>
  <c r="I50" i="1"/>
  <c r="I49" i="1"/>
  <c r="K49" i="1" s="1"/>
  <c r="I48" i="1"/>
  <c r="I47" i="1"/>
  <c r="I46" i="1"/>
  <c r="I45" i="1"/>
  <c r="I44" i="1"/>
  <c r="I43" i="1"/>
  <c r="I42" i="1"/>
  <c r="I41" i="1"/>
  <c r="I40" i="1"/>
  <c r="I39" i="1"/>
  <c r="I38" i="1"/>
  <c r="I37" i="1"/>
  <c r="I36" i="1"/>
  <c r="I35" i="1"/>
  <c r="I34" i="1"/>
  <c r="I33" i="1"/>
  <c r="K33" i="1" s="1"/>
  <c r="I32" i="1"/>
  <c r="I31" i="1"/>
  <c r="I30" i="1"/>
  <c r="I29" i="1"/>
  <c r="I28" i="1"/>
  <c r="I27" i="1"/>
  <c r="I26" i="1"/>
  <c r="I25" i="1"/>
  <c r="I24" i="1"/>
  <c r="I23" i="1"/>
  <c r="I22" i="1"/>
  <c r="I21" i="1"/>
  <c r="K21" i="1" s="1"/>
  <c r="I20" i="1"/>
  <c r="I19" i="1"/>
  <c r="I18" i="1"/>
  <c r="I17" i="1"/>
  <c r="I16" i="1"/>
  <c r="I15" i="1"/>
  <c r="I14" i="1"/>
  <c r="I13" i="1"/>
  <c r="I12" i="1"/>
  <c r="I11" i="1"/>
  <c r="I10" i="1"/>
  <c r="I9" i="1"/>
  <c r="I8" i="1"/>
  <c r="I7" i="1"/>
  <c r="I6" i="1"/>
  <c r="H173" i="1"/>
  <c r="H172" i="1"/>
  <c r="H171" i="1"/>
  <c r="H170" i="1"/>
  <c r="K170" i="1" s="1"/>
  <c r="H169" i="1"/>
  <c r="K169" i="1"/>
  <c r="L169" i="1" s="1"/>
  <c r="H168" i="1"/>
  <c r="H167" i="1"/>
  <c r="H166" i="1"/>
  <c r="H165" i="1"/>
  <c r="H164" i="1"/>
  <c r="H163" i="1"/>
  <c r="H162" i="1"/>
  <c r="H161" i="1"/>
  <c r="H160" i="1"/>
  <c r="H159" i="1"/>
  <c r="H158" i="1"/>
  <c r="H157" i="1"/>
  <c r="H156" i="1"/>
  <c r="H155" i="1"/>
  <c r="K155" i="1" s="1"/>
  <c r="H154" i="1"/>
  <c r="K154" i="1"/>
  <c r="B182" i="4"/>
  <c r="H153" i="1"/>
  <c r="H152" i="1"/>
  <c r="H151" i="1"/>
  <c r="H150" i="1"/>
  <c r="H149" i="1"/>
  <c r="K149" i="1" s="1"/>
  <c r="H148" i="1"/>
  <c r="H147" i="1"/>
  <c r="K147" i="1" s="1"/>
  <c r="H146" i="1"/>
  <c r="K146" i="1" s="1"/>
  <c r="H145" i="1"/>
  <c r="K145" i="1"/>
  <c r="H144" i="1"/>
  <c r="H143" i="1"/>
  <c r="H142" i="1"/>
  <c r="H141" i="1"/>
  <c r="H140" i="1"/>
  <c r="H139" i="1"/>
  <c r="K139" i="1" s="1"/>
  <c r="H138" i="1"/>
  <c r="H137" i="1"/>
  <c r="H136" i="1"/>
  <c r="H135" i="1"/>
  <c r="K135" i="1" s="1"/>
  <c r="H134" i="1"/>
  <c r="H133" i="1"/>
  <c r="K133" i="1"/>
  <c r="B161" i="4" s="1"/>
  <c r="H132" i="1"/>
  <c r="H131" i="1"/>
  <c r="K131" i="1" s="1"/>
  <c r="H130" i="1"/>
  <c r="K130" i="1" s="1"/>
  <c r="H129" i="1"/>
  <c r="K129" i="1"/>
  <c r="B157" i="4" s="1"/>
  <c r="H128" i="1"/>
  <c r="H127" i="1"/>
  <c r="H126" i="1"/>
  <c r="K126" i="1"/>
  <c r="H125" i="1"/>
  <c r="H124" i="1"/>
  <c r="H123" i="1"/>
  <c r="H122" i="1"/>
  <c r="H121" i="1"/>
  <c r="H120" i="1"/>
  <c r="H119" i="1"/>
  <c r="H118" i="1"/>
  <c r="H117" i="1"/>
  <c r="H116" i="1"/>
  <c r="H115" i="1"/>
  <c r="H114" i="1"/>
  <c r="H113" i="1"/>
  <c r="H112" i="1"/>
  <c r="H111" i="1"/>
  <c r="H110" i="1"/>
  <c r="K110" i="1"/>
  <c r="L110" i="1"/>
  <c r="H109" i="1"/>
  <c r="H108" i="1"/>
  <c r="H107" i="1"/>
  <c r="H106" i="1"/>
  <c r="K106" i="1" s="1"/>
  <c r="H105" i="1"/>
  <c r="K105" i="1" s="1"/>
  <c r="H104" i="1"/>
  <c r="H103" i="1"/>
  <c r="H102" i="1"/>
  <c r="K102" i="1"/>
  <c r="L102" i="1"/>
  <c r="H101" i="1"/>
  <c r="K101" i="1" s="1"/>
  <c r="H100" i="1"/>
  <c r="H99" i="1"/>
  <c r="K99" i="1" s="1"/>
  <c r="H98" i="1"/>
  <c r="K98" i="1" s="1"/>
  <c r="H97" i="1"/>
  <c r="K97" i="1" s="1"/>
  <c r="H96" i="1"/>
  <c r="H95" i="1"/>
  <c r="K95" i="1" s="1"/>
  <c r="H94" i="1"/>
  <c r="K94" i="1" s="1"/>
  <c r="H93" i="1"/>
  <c r="H92" i="1"/>
  <c r="H91" i="1"/>
  <c r="H90" i="1"/>
  <c r="K90" i="1"/>
  <c r="H89" i="1"/>
  <c r="H88" i="1"/>
  <c r="H87" i="1"/>
  <c r="K87" i="1" s="1"/>
  <c r="H86" i="1"/>
  <c r="H85" i="1"/>
  <c r="H84" i="1"/>
  <c r="H83" i="1"/>
  <c r="H82" i="1"/>
  <c r="L82" i="1"/>
  <c r="H81" i="1"/>
  <c r="H80" i="1"/>
  <c r="H79" i="1"/>
  <c r="K79" i="1" s="1"/>
  <c r="L79" i="1" s="1"/>
  <c r="M79" i="1" s="1"/>
  <c r="H78" i="1"/>
  <c r="K78" i="1" s="1"/>
  <c r="H77" i="1"/>
  <c r="H76" i="1"/>
  <c r="K76" i="1" s="1"/>
  <c r="L76" i="1" s="1"/>
  <c r="H75" i="1"/>
  <c r="H74" i="1"/>
  <c r="L74" i="1"/>
  <c r="M74" i="1" s="1"/>
  <c r="H73" i="1"/>
  <c r="H72" i="1"/>
  <c r="H71" i="1"/>
  <c r="H70" i="1"/>
  <c r="K70" i="1" s="1"/>
  <c r="B98" i="4" s="1"/>
  <c r="H69" i="1"/>
  <c r="H68" i="1"/>
  <c r="H67" i="1"/>
  <c r="H66" i="1"/>
  <c r="K66" i="1" s="1"/>
  <c r="H65" i="1"/>
  <c r="H64" i="1"/>
  <c r="H63" i="1"/>
  <c r="H62" i="1"/>
  <c r="H61" i="1"/>
  <c r="K61" i="1" s="1"/>
  <c r="H60" i="1"/>
  <c r="H59" i="1"/>
  <c r="K59" i="1" s="1"/>
  <c r="H58" i="1"/>
  <c r="K58" i="1" s="1"/>
  <c r="H57" i="1"/>
  <c r="H56" i="1"/>
  <c r="H55" i="1"/>
  <c r="K55" i="1" s="1"/>
  <c r="H54" i="1"/>
  <c r="K54" i="1" s="1"/>
  <c r="L54" i="1" s="1"/>
  <c r="H53" i="1"/>
  <c r="K53" i="1"/>
  <c r="B81" i="4" s="1"/>
  <c r="H52" i="1"/>
  <c r="H51" i="1"/>
  <c r="H50" i="1"/>
  <c r="K50" i="1"/>
  <c r="H49" i="1"/>
  <c r="H48" i="1"/>
  <c r="H47" i="1"/>
  <c r="K47" i="1" s="1"/>
  <c r="H46" i="1"/>
  <c r="H45" i="1"/>
  <c r="H44" i="1"/>
  <c r="K44" i="1"/>
  <c r="B72" i="4" s="1"/>
  <c r="H43" i="1"/>
  <c r="H42" i="1"/>
  <c r="H41" i="1"/>
  <c r="H40" i="1"/>
  <c r="K40" i="1" s="1"/>
  <c r="B68" i="4" s="1"/>
  <c r="H39" i="1"/>
  <c r="H38" i="1"/>
  <c r="K38" i="1" s="1"/>
  <c r="B66" i="4" s="1"/>
  <c r="H37" i="1"/>
  <c r="H36" i="1"/>
  <c r="H35" i="1"/>
  <c r="H34" i="1"/>
  <c r="K34" i="1" s="1"/>
  <c r="B62" i="4" s="1"/>
  <c r="H33" i="1"/>
  <c r="B61" i="4"/>
  <c r="H32" i="1"/>
  <c r="H31" i="1"/>
  <c r="H30" i="1"/>
  <c r="H29" i="1"/>
  <c r="K29" i="1"/>
  <c r="H28" i="1"/>
  <c r="H27" i="1"/>
  <c r="K27" i="1" s="1"/>
  <c r="H26" i="1"/>
  <c r="H25" i="1"/>
  <c r="K25" i="1"/>
  <c r="H24" i="1"/>
  <c r="H23" i="1"/>
  <c r="H22" i="1"/>
  <c r="H21" i="1"/>
  <c r="H20" i="1"/>
  <c r="K20" i="1"/>
  <c r="H19" i="1"/>
  <c r="K19" i="1" s="1"/>
  <c r="L19" i="1" s="1"/>
  <c r="H18" i="1"/>
  <c r="H17" i="1"/>
  <c r="K17" i="1" s="1"/>
  <c r="H16" i="1"/>
  <c r="K16" i="1" s="1"/>
  <c r="H15" i="1"/>
  <c r="H14" i="1"/>
  <c r="H13" i="1"/>
  <c r="H12" i="1"/>
  <c r="K12" i="1" s="1"/>
  <c r="L12" i="1" s="1"/>
  <c r="H11" i="1"/>
  <c r="H10" i="1"/>
  <c r="H9" i="1"/>
  <c r="H8" i="1"/>
  <c r="H7" i="1"/>
  <c r="H6" i="1"/>
  <c r="G6"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M133" i="1" s="1"/>
  <c r="G132" i="1"/>
  <c r="G131" i="1"/>
  <c r="G130" i="1"/>
  <c r="G129" i="1"/>
  <c r="M129" i="1" s="1"/>
  <c r="G128" i="1"/>
  <c r="G127" i="1"/>
  <c r="G126" i="1"/>
  <c r="G125" i="1"/>
  <c r="G124" i="1"/>
  <c r="G123" i="1"/>
  <c r="G122" i="1"/>
  <c r="G121" i="1"/>
  <c r="M121" i="1" s="1"/>
  <c r="G120" i="1"/>
  <c r="G119" i="1"/>
  <c r="G118" i="1"/>
  <c r="G117" i="1"/>
  <c r="G116" i="1"/>
  <c r="G115" i="1"/>
  <c r="G114" i="1"/>
  <c r="G113" i="1"/>
  <c r="G112" i="1"/>
  <c r="G111" i="1"/>
  <c r="G110" i="1"/>
  <c r="G109" i="1"/>
  <c r="G108" i="1"/>
  <c r="G107" i="1"/>
  <c r="G106" i="1"/>
  <c r="G105" i="1"/>
  <c r="G104" i="1"/>
  <c r="G103" i="1"/>
  <c r="G102" i="1"/>
  <c r="G101" i="1"/>
  <c r="G100" i="1"/>
  <c r="G99" i="1"/>
  <c r="G98" i="1"/>
  <c r="G97" i="1"/>
  <c r="M97" i="1" s="1"/>
  <c r="G96" i="1"/>
  <c r="G95" i="1"/>
  <c r="G94" i="1"/>
  <c r="G93" i="1"/>
  <c r="G92" i="1"/>
  <c r="G91" i="1"/>
  <c r="G90" i="1"/>
  <c r="G89" i="1"/>
  <c r="G88" i="1"/>
  <c r="G87" i="1"/>
  <c r="G86" i="1"/>
  <c r="G85" i="1"/>
  <c r="M85" i="1" s="1"/>
  <c r="G84" i="40" s="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M49" i="1" s="1"/>
  <c r="G48" i="1"/>
  <c r="G47" i="1"/>
  <c r="G46" i="1"/>
  <c r="G45" i="1"/>
  <c r="G44" i="1"/>
  <c r="G43" i="1"/>
  <c r="G42" i="1"/>
  <c r="G41" i="1"/>
  <c r="G40" i="1"/>
  <c r="G39" i="1"/>
  <c r="G38" i="1"/>
  <c r="G37" i="1"/>
  <c r="G36" i="1"/>
  <c r="G35" i="1"/>
  <c r="G34" i="1"/>
  <c r="G33" i="1"/>
  <c r="G32" i="1"/>
  <c r="G31" i="1"/>
  <c r="G30" i="1"/>
  <c r="G29" i="1"/>
  <c r="M29" i="1" s="1"/>
  <c r="G28" i="1"/>
  <c r="G27" i="1"/>
  <c r="G26" i="1"/>
  <c r="G25" i="1"/>
  <c r="G24" i="1"/>
  <c r="G23" i="1"/>
  <c r="G22" i="1"/>
  <c r="G21" i="1"/>
  <c r="G20" i="1"/>
  <c r="G19" i="1"/>
  <c r="G18" i="1"/>
  <c r="G17" i="1"/>
  <c r="G16" i="1"/>
  <c r="G15" i="1"/>
  <c r="G14" i="1"/>
  <c r="G13" i="1"/>
  <c r="G12" i="1"/>
  <c r="G11" i="1"/>
  <c r="G10" i="1"/>
  <c r="G9" i="1"/>
  <c r="G8" i="1"/>
  <c r="G7" i="1"/>
  <c r="B102" i="4"/>
  <c r="B42" i="4"/>
  <c r="K167" i="1"/>
  <c r="K159" i="1"/>
  <c r="K62" i="1"/>
  <c r="L62" i="1" s="1"/>
  <c r="F7" i="4"/>
  <c r="G7" i="4" s="1"/>
  <c r="G9" i="4"/>
  <c r="F11" i="4"/>
  <c r="G11" i="4" s="1"/>
  <c r="G13" i="4"/>
  <c r="F15" i="4"/>
  <c r="G15" i="4" s="1"/>
  <c r="B16" i="9"/>
  <c r="L154" i="1"/>
  <c r="K24" i="1"/>
  <c r="B52" i="4" s="1"/>
  <c r="L24" i="1"/>
  <c r="L16" i="1"/>
  <c r="B44" i="4"/>
  <c r="L20" i="1"/>
  <c r="B48" i="4"/>
  <c r="L36" i="1"/>
  <c r="M36" i="1" s="1"/>
  <c r="L40" i="1"/>
  <c r="L44" i="1"/>
  <c r="L129" i="1"/>
  <c r="K52" i="1"/>
  <c r="B80" i="4"/>
  <c r="K56" i="1"/>
  <c r="B84" i="4"/>
  <c r="B130" i="4"/>
  <c r="L133" i="1"/>
  <c r="K6" i="1"/>
  <c r="K46" i="1"/>
  <c r="M16" i="1"/>
  <c r="B197" i="4"/>
  <c r="K23" i="1"/>
  <c r="K163" i="1"/>
  <c r="L68" i="1"/>
  <c r="B96" i="4"/>
  <c r="B39" i="4"/>
  <c r="B57" i="4"/>
  <c r="L29" i="1"/>
  <c r="B106" i="4"/>
  <c r="L78" i="1"/>
  <c r="M78" i="1"/>
  <c r="B104" i="4"/>
  <c r="M76" i="1"/>
  <c r="O76" i="1" s="1"/>
  <c r="B113" i="4"/>
  <c r="B172" i="4"/>
  <c r="M62" i="1"/>
  <c r="O62" i="1"/>
  <c r="B90" i="4"/>
  <c r="K63" i="1"/>
  <c r="K71" i="1"/>
  <c r="B99" i="4" s="1"/>
  <c r="K107" i="1"/>
  <c r="B135" i="4" s="1"/>
  <c r="K115" i="1"/>
  <c r="B143" i="4" s="1"/>
  <c r="K64" i="1"/>
  <c r="K72" i="1"/>
  <c r="K37" i="1"/>
  <c r="K45" i="1"/>
  <c r="L53" i="1"/>
  <c r="B138" i="4"/>
  <c r="L33" i="1"/>
  <c r="B82" i="4"/>
  <c r="L145" i="1"/>
  <c r="B173" i="4"/>
  <c r="K15" i="1"/>
  <c r="K69" i="1"/>
  <c r="K109" i="1"/>
  <c r="K113" i="1"/>
  <c r="K117" i="1"/>
  <c r="B145" i="4"/>
  <c r="K125" i="1"/>
  <c r="K151" i="1"/>
  <c r="B179" i="4" s="1"/>
  <c r="L121" i="1"/>
  <c r="B149" i="4"/>
  <c r="L90" i="1"/>
  <c r="M90" i="1"/>
  <c r="B118" i="4"/>
  <c r="L52" i="1"/>
  <c r="K67" i="1"/>
  <c r="L67" i="1"/>
  <c r="M67" i="1"/>
  <c r="K119" i="1"/>
  <c r="L119" i="1" s="1"/>
  <c r="M119" i="1" s="1"/>
  <c r="N133" i="1"/>
  <c r="K161" i="4" s="1"/>
  <c r="K9" i="1"/>
  <c r="K48" i="1"/>
  <c r="L126" i="1"/>
  <c r="M126" i="1" s="1"/>
  <c r="B154" i="4"/>
  <c r="M145" i="1"/>
  <c r="O145" i="1" s="1"/>
  <c r="K30" i="1"/>
  <c r="L30" i="1"/>
  <c r="M30" i="1"/>
  <c r="N30" i="1" s="1"/>
  <c r="K58" i="4" s="1"/>
  <c r="L38" i="1"/>
  <c r="M38" i="1" s="1"/>
  <c r="K42" i="1"/>
  <c r="B70" i="4"/>
  <c r="K156" i="1"/>
  <c r="L156" i="1" s="1"/>
  <c r="M156" i="1" s="1"/>
  <c r="K164" i="1"/>
  <c r="K118" i="1"/>
  <c r="L118" i="1" s="1"/>
  <c r="M118" i="1" s="1"/>
  <c r="K122" i="1"/>
  <c r="B150" i="4" s="1"/>
  <c r="K153" i="1"/>
  <c r="K157" i="1"/>
  <c r="K165" i="1"/>
  <c r="K10" i="1"/>
  <c r="K13" i="1"/>
  <c r="K77" i="1"/>
  <c r="K86" i="1"/>
  <c r="K93" i="1"/>
  <c r="L93" i="1" s="1"/>
  <c r="K103" i="1"/>
  <c r="K112" i="1"/>
  <c r="L172" i="1"/>
  <c r="M172" i="1" s="1"/>
  <c r="K134" i="1"/>
  <c r="B162" i="4"/>
  <c r="K138" i="1"/>
  <c r="L138" i="1" s="1"/>
  <c r="M138" i="1" s="1"/>
  <c r="K142" i="1"/>
  <c r="B170" i="4" s="1"/>
  <c r="K150" i="1"/>
  <c r="B125" i="4"/>
  <c r="L97" i="1"/>
  <c r="L122" i="1"/>
  <c r="M122" i="1" s="1"/>
  <c r="L71" i="1"/>
  <c r="L99" i="1"/>
  <c r="M99" i="1"/>
  <c r="B127" i="4"/>
  <c r="B155" i="4"/>
  <c r="L127" i="1"/>
  <c r="M127" i="1"/>
  <c r="B167" i="4"/>
  <c r="L139" i="1"/>
  <c r="M139" i="1" s="1"/>
  <c r="L147" i="1"/>
  <c r="M147" i="1" s="1"/>
  <c r="B175" i="4"/>
  <c r="L170" i="1"/>
  <c r="M170" i="1"/>
  <c r="B198" i="4"/>
  <c r="L103" i="1"/>
  <c r="M103" i="1" s="1"/>
  <c r="B131" i="4"/>
  <c r="L151" i="1"/>
  <c r="M151" i="1" s="1"/>
  <c r="L47" i="1"/>
  <c r="M47" i="1" s="1"/>
  <c r="B75" i="4"/>
  <c r="B95" i="4"/>
  <c r="B107" i="4"/>
  <c r="L95" i="1"/>
  <c r="M95" i="1" s="1"/>
  <c r="B123" i="4"/>
  <c r="L131" i="1"/>
  <c r="M131" i="1"/>
  <c r="B159" i="4"/>
  <c r="B163" i="4"/>
  <c r="L135" i="1"/>
  <c r="M135" i="1"/>
  <c r="B171" i="4"/>
  <c r="L143" i="1"/>
  <c r="M143" i="1" s="1"/>
  <c r="B183" i="4"/>
  <c r="L155" i="1"/>
  <c r="M155" i="1" s="1"/>
  <c r="G153" i="40"/>
  <c r="N154" i="1"/>
  <c r="K182" i="4" s="1"/>
  <c r="L146" i="1"/>
  <c r="M146" i="1"/>
  <c r="B174" i="4"/>
  <c r="N16" i="1"/>
  <c r="K44" i="4" s="1"/>
  <c r="L34" i="1"/>
  <c r="M34" i="1" s="1"/>
  <c r="B195" i="4"/>
  <c r="L167" i="1"/>
  <c r="M167" i="1" s="1"/>
  <c r="L58" i="1"/>
  <c r="B86" i="4"/>
  <c r="P30" i="1"/>
  <c r="Q30" i="1" s="1"/>
  <c r="L49" i="1"/>
  <c r="B77" i="4"/>
  <c r="K75" i="1"/>
  <c r="K91" i="1"/>
  <c r="B200" i="4"/>
  <c r="B58" i="4"/>
  <c r="M58" i="1"/>
  <c r="B40" i="4"/>
  <c r="K35" i="1"/>
  <c r="K39" i="1"/>
  <c r="K43" i="1"/>
  <c r="K123" i="1"/>
  <c r="B177" i="4"/>
  <c r="L149" i="1"/>
  <c r="M149" i="1"/>
  <c r="M71" i="1"/>
  <c r="M169" i="1"/>
  <c r="K32" i="1"/>
  <c r="K83" i="1"/>
  <c r="B129" i="4"/>
  <c r="L101" i="1"/>
  <c r="K114" i="1"/>
  <c r="K158" i="1"/>
  <c r="B34" i="4"/>
  <c r="L6" i="1"/>
  <c r="M6" i="1"/>
  <c r="K51" i="1"/>
  <c r="L65" i="1"/>
  <c r="K84" i="1"/>
  <c r="K166" i="1"/>
  <c r="K137" i="1"/>
  <c r="M168" i="1"/>
  <c r="B196" i="4"/>
  <c r="K173" i="1"/>
  <c r="L142" i="1"/>
  <c r="M142" i="1"/>
  <c r="K162" i="1"/>
  <c r="K8" i="1"/>
  <c r="K31" i="1"/>
  <c r="K60" i="1"/>
  <c r="K81" i="1"/>
  <c r="K108" i="1"/>
  <c r="K111" i="1"/>
  <c r="K116" i="1"/>
  <c r="K141" i="1"/>
  <c r="K161" i="1"/>
  <c r="L163" i="1"/>
  <c r="M163" i="1" s="1"/>
  <c r="B191" i="4"/>
  <c r="L105" i="1"/>
  <c r="M105" i="1"/>
  <c r="B133" i="4"/>
  <c r="L70" i="1"/>
  <c r="M70" i="1"/>
  <c r="N70" i="1" s="1"/>
  <c r="K98" i="4" s="1"/>
  <c r="G132" i="40"/>
  <c r="P133" i="1"/>
  <c r="Q133" i="1"/>
  <c r="B121" i="4"/>
  <c r="O133" i="1"/>
  <c r="B184" i="4"/>
  <c r="B147" i="4"/>
  <c r="L115" i="1"/>
  <c r="M115" i="1"/>
  <c r="B47" i="4"/>
  <c r="L56" i="1"/>
  <c r="M56" i="1"/>
  <c r="P16" i="1"/>
  <c r="Q16" i="1" s="1"/>
  <c r="O16" i="1"/>
  <c r="G15" i="40"/>
  <c r="L46" i="1"/>
  <c r="M46" i="1" s="1"/>
  <c r="B74" i="4"/>
  <c r="L17" i="1"/>
  <c r="M17" i="1"/>
  <c r="B45" i="4"/>
  <c r="L134" i="1"/>
  <c r="M134" i="1" s="1"/>
  <c r="N134" i="1" s="1"/>
  <c r="K162" i="4" s="1"/>
  <c r="L171" i="1"/>
  <c r="M171" i="1"/>
  <c r="B199" i="4"/>
  <c r="B51" i="4"/>
  <c r="L23" i="1"/>
  <c r="M23" i="1" s="1"/>
  <c r="G28" i="40"/>
  <c r="N29" i="1"/>
  <c r="K57" i="4" s="1"/>
  <c r="O29" i="1"/>
  <c r="P29" i="1"/>
  <c r="Q29" i="1" s="1"/>
  <c r="C57" i="4" s="1"/>
  <c r="P70" i="1"/>
  <c r="Q70" i="1" s="1"/>
  <c r="B153" i="4"/>
  <c r="L125" i="1"/>
  <c r="M125" i="1" s="1"/>
  <c r="B97" i="4"/>
  <c r="L69" i="1"/>
  <c r="M69" i="1"/>
  <c r="P145" i="1"/>
  <c r="Q145" i="1"/>
  <c r="R145" i="1" s="1"/>
  <c r="D173" i="4" s="1"/>
  <c r="E173" i="4" s="1"/>
  <c r="L42" i="1"/>
  <c r="M42" i="1" s="1"/>
  <c r="L107" i="1"/>
  <c r="M107" i="1"/>
  <c r="L152" i="1"/>
  <c r="M152" i="1" s="1"/>
  <c r="B180" i="4"/>
  <c r="L164" i="1"/>
  <c r="M164" i="1"/>
  <c r="B192" i="4"/>
  <c r="L117" i="1"/>
  <c r="M117" i="1"/>
  <c r="P117" i="1" s="1"/>
  <c r="Q117" i="1" s="1"/>
  <c r="O85" i="1"/>
  <c r="B146" i="4"/>
  <c r="B166" i="4"/>
  <c r="B41" i="4"/>
  <c r="L13" i="1"/>
  <c r="M13" i="1" s="1"/>
  <c r="B156" i="4"/>
  <c r="L128" i="1"/>
  <c r="M128" i="1"/>
  <c r="B181" i="4"/>
  <c r="L153" i="1"/>
  <c r="M153" i="1"/>
  <c r="L160" i="1"/>
  <c r="M160" i="1" s="1"/>
  <c r="B188" i="4"/>
  <c r="L88" i="1"/>
  <c r="M88" i="1" s="1"/>
  <c r="B116" i="4"/>
  <c r="P78" i="1"/>
  <c r="Q78" i="1"/>
  <c r="O78" i="1"/>
  <c r="N78" i="1"/>
  <c r="K106" i="4"/>
  <c r="G77" i="40"/>
  <c r="B50" i="4"/>
  <c r="L22" i="1"/>
  <c r="M22" i="1"/>
  <c r="B141" i="4"/>
  <c r="L113" i="1"/>
  <c r="M113" i="1" s="1"/>
  <c r="L45" i="1"/>
  <c r="M45" i="1"/>
  <c r="B73" i="4"/>
  <c r="B164" i="4"/>
  <c r="L136" i="1"/>
  <c r="M136" i="1"/>
  <c r="B92" i="4"/>
  <c r="L64" i="1"/>
  <c r="M64" i="1" s="1"/>
  <c r="L150" i="1"/>
  <c r="M150" i="1" s="1"/>
  <c r="B178" i="4"/>
  <c r="B114" i="4"/>
  <c r="L86" i="1"/>
  <c r="M86" i="1" s="1"/>
  <c r="B193" i="4"/>
  <c r="L165" i="1"/>
  <c r="M165" i="1" s="1"/>
  <c r="L9" i="1"/>
  <c r="M9" i="1"/>
  <c r="B37" i="4"/>
  <c r="L37" i="1"/>
  <c r="M37" i="1" s="1"/>
  <c r="B65" i="4"/>
  <c r="B132" i="4"/>
  <c r="L104" i="1"/>
  <c r="M104" i="1" s="1"/>
  <c r="G61" i="40"/>
  <c r="P62" i="1"/>
  <c r="Q62" i="1" s="1"/>
  <c r="N76" i="1"/>
  <c r="K104" i="4"/>
  <c r="G75" i="40"/>
  <c r="G69" i="40"/>
  <c r="N62" i="1"/>
  <c r="K90" i="4"/>
  <c r="P76" i="1"/>
  <c r="Q76" i="1"/>
  <c r="L77" i="1"/>
  <c r="M77" i="1"/>
  <c r="B105" i="4"/>
  <c r="B185" i="4"/>
  <c r="L157" i="1"/>
  <c r="M157" i="1"/>
  <c r="L21" i="1"/>
  <c r="M21" i="1"/>
  <c r="B49" i="4"/>
  <c r="L140" i="1"/>
  <c r="M140" i="1"/>
  <c r="B168" i="4"/>
  <c r="B100" i="4"/>
  <c r="L72" i="1"/>
  <c r="M72" i="1"/>
  <c r="G55" i="40"/>
  <c r="P56" i="1"/>
  <c r="Q56" i="1" s="1"/>
  <c r="N145" i="1"/>
  <c r="K173" i="4"/>
  <c r="G144" i="40"/>
  <c r="P85" i="1"/>
  <c r="Q85" i="1"/>
  <c r="L10" i="1"/>
  <c r="M10" i="1"/>
  <c r="B38" i="4"/>
  <c r="B148" i="4"/>
  <c r="L120" i="1"/>
  <c r="M120" i="1"/>
  <c r="N120" i="1" s="1"/>
  <c r="K148" i="4" s="1"/>
  <c r="N74" i="1"/>
  <c r="K102" i="4"/>
  <c r="G73" i="40"/>
  <c r="P74" i="1"/>
  <c r="Q74" i="1" s="1"/>
  <c r="O74" i="1"/>
  <c r="B76" i="4"/>
  <c r="L48" i="1"/>
  <c r="M48" i="1" s="1"/>
  <c r="O90" i="1"/>
  <c r="G89" i="40"/>
  <c r="N90" i="1"/>
  <c r="K118" i="4" s="1"/>
  <c r="P90" i="1"/>
  <c r="Q90" i="1" s="1"/>
  <c r="L109" i="1"/>
  <c r="M109" i="1"/>
  <c r="B137" i="4"/>
  <c r="B43" i="4"/>
  <c r="L15" i="1"/>
  <c r="M15" i="1"/>
  <c r="B160" i="4"/>
  <c r="L132" i="1"/>
  <c r="M132" i="1" s="1"/>
  <c r="N11" i="1"/>
  <c r="K39" i="4"/>
  <c r="G10" i="40"/>
  <c r="O11" i="1"/>
  <c r="P11" i="1"/>
  <c r="Q11" i="1"/>
  <c r="G145" i="40"/>
  <c r="O146" i="1"/>
  <c r="P146" i="1"/>
  <c r="Q146" i="1" s="1"/>
  <c r="N146" i="1"/>
  <c r="K174" i="4" s="1"/>
  <c r="L137" i="1"/>
  <c r="M137" i="1" s="1"/>
  <c r="B165" i="4"/>
  <c r="B186" i="4"/>
  <c r="L158" i="1"/>
  <c r="M158" i="1"/>
  <c r="G41" i="40"/>
  <c r="N42" i="1"/>
  <c r="K70" i="4" s="1"/>
  <c r="P42" i="1"/>
  <c r="Q42" i="1"/>
  <c r="O42" i="1"/>
  <c r="O170" i="1"/>
  <c r="N170" i="1"/>
  <c r="K198" i="4" s="1"/>
  <c r="P170" i="1"/>
  <c r="Q170" i="1" s="1"/>
  <c r="G169" i="40"/>
  <c r="L161" i="1"/>
  <c r="M161" i="1"/>
  <c r="B189" i="4"/>
  <c r="L108" i="1"/>
  <c r="M108" i="1" s="1"/>
  <c r="B136" i="4"/>
  <c r="B36" i="4"/>
  <c r="L8" i="1"/>
  <c r="M8" i="1" s="1"/>
  <c r="P134" i="1"/>
  <c r="Q134" i="1" s="1"/>
  <c r="G133" i="40"/>
  <c r="L173" i="1"/>
  <c r="M173" i="1"/>
  <c r="B201" i="4"/>
  <c r="L166" i="1"/>
  <c r="M166" i="1" s="1"/>
  <c r="B194" i="4"/>
  <c r="L114" i="1"/>
  <c r="M114" i="1"/>
  <c r="B142" i="4"/>
  <c r="B83" i="4"/>
  <c r="L55" i="1"/>
  <c r="M55" i="1"/>
  <c r="P71" i="1"/>
  <c r="Q71" i="1"/>
  <c r="N71" i="1"/>
  <c r="K99" i="4"/>
  <c r="G70" i="40"/>
  <c r="O71" i="1"/>
  <c r="N149" i="1"/>
  <c r="K177" i="4"/>
  <c r="O149" i="1"/>
  <c r="G148" i="40"/>
  <c r="P149" i="1"/>
  <c r="Q149" i="1"/>
  <c r="L43" i="1"/>
  <c r="M43" i="1"/>
  <c r="B71" i="4"/>
  <c r="P58" i="1"/>
  <c r="Q58" i="1" s="1"/>
  <c r="O58" i="1"/>
  <c r="N58" i="1"/>
  <c r="K86" i="4"/>
  <c r="G57" i="40"/>
  <c r="L75" i="1"/>
  <c r="M75" i="1" s="1"/>
  <c r="B103" i="4"/>
  <c r="G116" i="40"/>
  <c r="P103" i="1"/>
  <c r="Q103" i="1" s="1"/>
  <c r="G102" i="40"/>
  <c r="O103" i="1"/>
  <c r="N103" i="1"/>
  <c r="K131" i="4" s="1"/>
  <c r="N127" i="1"/>
  <c r="K155" i="4" s="1"/>
  <c r="P127" i="1"/>
  <c r="Q127" i="1" s="1"/>
  <c r="G126" i="40"/>
  <c r="O127" i="1"/>
  <c r="O107" i="1"/>
  <c r="G106" i="40"/>
  <c r="N107" i="1"/>
  <c r="K135" i="4" s="1"/>
  <c r="P107" i="1"/>
  <c r="Q107" i="1" s="1"/>
  <c r="P126" i="1"/>
  <c r="Q126" i="1" s="1"/>
  <c r="O126" i="1"/>
  <c r="N126" i="1"/>
  <c r="K154" i="4"/>
  <c r="G125" i="40"/>
  <c r="L51" i="1"/>
  <c r="M51" i="1" s="1"/>
  <c r="B79" i="4"/>
  <c r="R30" i="1"/>
  <c r="D58" i="4"/>
  <c r="E58" i="4" s="1"/>
  <c r="C58" i="4"/>
  <c r="F58" i="4" s="1"/>
  <c r="G154" i="40"/>
  <c r="O155" i="1"/>
  <c r="N155" i="1"/>
  <c r="K183" i="4" s="1"/>
  <c r="P155" i="1"/>
  <c r="Q155" i="1" s="1"/>
  <c r="O151" i="1"/>
  <c r="G150" i="40"/>
  <c r="N151" i="1"/>
  <c r="K179" i="4" s="1"/>
  <c r="P151" i="1"/>
  <c r="Q151" i="1" s="1"/>
  <c r="B112" i="4"/>
  <c r="L84" i="1"/>
  <c r="M84" i="1"/>
  <c r="G119" i="40"/>
  <c r="B60" i="4"/>
  <c r="L32" i="1"/>
  <c r="M32" i="1"/>
  <c r="N49" i="1"/>
  <c r="K77" i="4"/>
  <c r="G48" i="40"/>
  <c r="O49" i="1"/>
  <c r="P49" i="1"/>
  <c r="Q49" i="1"/>
  <c r="B67" i="4"/>
  <c r="L39" i="1"/>
  <c r="M39" i="1" s="1"/>
  <c r="N69" i="1"/>
  <c r="K97" i="4" s="1"/>
  <c r="P69" i="1"/>
  <c r="Q69" i="1" s="1"/>
  <c r="O69" i="1"/>
  <c r="G68" i="40"/>
  <c r="O172" i="1"/>
  <c r="G171" i="40"/>
  <c r="N172" i="1"/>
  <c r="K200" i="4" s="1"/>
  <c r="P172" i="1"/>
  <c r="Q172" i="1" s="1"/>
  <c r="O38" i="1"/>
  <c r="N38" i="1"/>
  <c r="K66" i="4"/>
  <c r="G37" i="40"/>
  <c r="P38" i="1"/>
  <c r="Q38" i="1" s="1"/>
  <c r="P167" i="1"/>
  <c r="Q167" i="1" s="1"/>
  <c r="G166" i="40"/>
  <c r="O167" i="1"/>
  <c r="N167" i="1"/>
  <c r="K195" i="4" s="1"/>
  <c r="O143" i="1"/>
  <c r="P143" i="1"/>
  <c r="Q143" i="1"/>
  <c r="G142" i="40"/>
  <c r="N143" i="1"/>
  <c r="K171" i="4" s="1"/>
  <c r="N147" i="1"/>
  <c r="K175" i="4" s="1"/>
  <c r="O147" i="1"/>
  <c r="P147" i="1"/>
  <c r="Q147" i="1"/>
  <c r="G146" i="40"/>
  <c r="O122" i="1"/>
  <c r="G121" i="40"/>
  <c r="P122" i="1"/>
  <c r="Q122" i="1" s="1"/>
  <c r="N122" i="1"/>
  <c r="K150" i="4" s="1"/>
  <c r="L111" i="1"/>
  <c r="M111" i="1" s="1"/>
  <c r="B139" i="4"/>
  <c r="B59" i="4"/>
  <c r="L31" i="1"/>
  <c r="M31" i="1" s="1"/>
  <c r="P140" i="1"/>
  <c r="Q140" i="1" s="1"/>
  <c r="O140" i="1"/>
  <c r="N140" i="1"/>
  <c r="K168" i="4"/>
  <c r="G139" i="40"/>
  <c r="L83" i="1"/>
  <c r="M83" i="1" s="1"/>
  <c r="B111" i="4"/>
  <c r="L59" i="1"/>
  <c r="M59" i="1"/>
  <c r="B87" i="4"/>
  <c r="L91" i="1"/>
  <c r="M91" i="1" s="1"/>
  <c r="B119" i="4"/>
  <c r="G118" i="40"/>
  <c r="N119" i="1"/>
  <c r="K147" i="4" s="1"/>
  <c r="O119" i="1"/>
  <c r="P119" i="1"/>
  <c r="Q119" i="1"/>
  <c r="N135" i="1"/>
  <c r="K163" i="4"/>
  <c r="P135" i="1"/>
  <c r="Q135" i="1"/>
  <c r="G134" i="40"/>
  <c r="O135" i="1"/>
  <c r="G66" i="40"/>
  <c r="O67" i="1"/>
  <c r="P67" i="1"/>
  <c r="Q67" i="1"/>
  <c r="N67" i="1"/>
  <c r="K95" i="4"/>
  <c r="P99" i="1"/>
  <c r="Q99" i="1"/>
  <c r="O99" i="1"/>
  <c r="N99" i="1"/>
  <c r="K127" i="4" s="1"/>
  <c r="G98" i="40"/>
  <c r="L141" i="1"/>
  <c r="M141" i="1"/>
  <c r="B169" i="4"/>
  <c r="L81" i="1"/>
  <c r="M81" i="1" s="1"/>
  <c r="B109" i="4"/>
  <c r="B190" i="4"/>
  <c r="L162" i="1"/>
  <c r="M162" i="1" s="1"/>
  <c r="L116" i="1"/>
  <c r="M116" i="1" s="1"/>
  <c r="B144" i="4"/>
  <c r="L60" i="1"/>
  <c r="M60" i="1"/>
  <c r="B88" i="4"/>
  <c r="G141" i="40"/>
  <c r="P142" i="1"/>
  <c r="Q142" i="1"/>
  <c r="O142" i="1"/>
  <c r="N142" i="1"/>
  <c r="K170" i="4" s="1"/>
  <c r="O168" i="1"/>
  <c r="G167" i="40"/>
  <c r="N168" i="1"/>
  <c r="K196" i="4" s="1"/>
  <c r="P168" i="1"/>
  <c r="Q168" i="1" s="1"/>
  <c r="G5" i="40"/>
  <c r="P6" i="1"/>
  <c r="Q6" i="1"/>
  <c r="N6" i="1"/>
  <c r="K34" i="4"/>
  <c r="O6" i="1"/>
  <c r="G168" i="40"/>
  <c r="P169" i="1"/>
  <c r="Q169" i="1"/>
  <c r="N169" i="1"/>
  <c r="K197" i="4"/>
  <c r="O169" i="1"/>
  <c r="B151" i="4"/>
  <c r="L123" i="1"/>
  <c r="M123" i="1"/>
  <c r="L35" i="1"/>
  <c r="M35" i="1"/>
  <c r="B63" i="4"/>
  <c r="P156" i="1"/>
  <c r="Q156" i="1" s="1"/>
  <c r="G155" i="40"/>
  <c r="O156" i="1"/>
  <c r="N156" i="1"/>
  <c r="K184" i="4" s="1"/>
  <c r="C173" i="4"/>
  <c r="P34" i="1"/>
  <c r="Q34" i="1"/>
  <c r="G33" i="40"/>
  <c r="N34" i="1"/>
  <c r="K62" i="4" s="1"/>
  <c r="O34" i="1"/>
  <c r="C113" i="4"/>
  <c r="R85" i="1"/>
  <c r="D113" i="4" s="1"/>
  <c r="E113" i="4"/>
  <c r="C104" i="4"/>
  <c r="R76" i="1"/>
  <c r="D104" i="4" s="1"/>
  <c r="E104" i="4" s="1"/>
  <c r="H104" i="4" s="1"/>
  <c r="G130" i="40"/>
  <c r="P131" i="1"/>
  <c r="Q131" i="1" s="1"/>
  <c r="O131" i="1"/>
  <c r="N131" i="1"/>
  <c r="K159" i="4"/>
  <c r="G94" i="40"/>
  <c r="N95" i="1"/>
  <c r="K123" i="4"/>
  <c r="P95" i="1"/>
  <c r="Q95" i="1" s="1"/>
  <c r="O95" i="1"/>
  <c r="G78" i="40"/>
  <c r="N79" i="1"/>
  <c r="K107" i="4" s="1"/>
  <c r="O79" i="1"/>
  <c r="P79" i="1"/>
  <c r="Q79" i="1"/>
  <c r="N47" i="1"/>
  <c r="K75" i="4" s="1"/>
  <c r="O47" i="1"/>
  <c r="G46" i="40"/>
  <c r="P47" i="1"/>
  <c r="Q47" i="1" s="1"/>
  <c r="G138" i="40"/>
  <c r="N139" i="1"/>
  <c r="K167" i="4" s="1"/>
  <c r="P139" i="1"/>
  <c r="Q139" i="1"/>
  <c r="O139" i="1"/>
  <c r="G114" i="40"/>
  <c r="P115" i="1"/>
  <c r="Q115" i="1"/>
  <c r="N115" i="1"/>
  <c r="K143" i="4" s="1"/>
  <c r="O115" i="1"/>
  <c r="G117" i="40"/>
  <c r="P118" i="1"/>
  <c r="Q118" i="1" s="1"/>
  <c r="O118" i="1"/>
  <c r="N118" i="1"/>
  <c r="K146" i="4"/>
  <c r="P97" i="1"/>
  <c r="Q97" i="1" s="1"/>
  <c r="O97" i="1"/>
  <c r="G96" i="40"/>
  <c r="N97" i="1"/>
  <c r="K125" i="4" s="1"/>
  <c r="C161" i="4"/>
  <c r="R133" i="1"/>
  <c r="D161" i="4" s="1"/>
  <c r="E161" i="4" s="1"/>
  <c r="H161" i="4" s="1"/>
  <c r="I161" i="4" s="1"/>
  <c r="P120" i="1"/>
  <c r="Q120" i="1" s="1"/>
  <c r="O134" i="1"/>
  <c r="G22" i="40"/>
  <c r="N23" i="1"/>
  <c r="K51" i="4" s="1"/>
  <c r="O23" i="1"/>
  <c r="P23" i="1"/>
  <c r="Q23" i="1"/>
  <c r="C44" i="4"/>
  <c r="R16" i="1"/>
  <c r="D44" i="4" s="1"/>
  <c r="E44" i="4" s="1"/>
  <c r="H44" i="4" s="1"/>
  <c r="I44" i="4" s="1"/>
  <c r="O105" i="1"/>
  <c r="G104" i="40"/>
  <c r="N105" i="1"/>
  <c r="K133" i="4"/>
  <c r="P105" i="1"/>
  <c r="Q105" i="1"/>
  <c r="O120" i="1"/>
  <c r="P171" i="1"/>
  <c r="Q171" i="1"/>
  <c r="O171" i="1"/>
  <c r="N171" i="1"/>
  <c r="K199" i="4"/>
  <c r="G170" i="40"/>
  <c r="N17" i="1"/>
  <c r="K45" i="4" s="1"/>
  <c r="P17" i="1"/>
  <c r="Q17" i="1"/>
  <c r="G16" i="40"/>
  <c r="O17" i="1"/>
  <c r="O46" i="1"/>
  <c r="G45" i="40"/>
  <c r="N46" i="1"/>
  <c r="K74" i="4" s="1"/>
  <c r="P46" i="1"/>
  <c r="Q46" i="1"/>
  <c r="N56" i="1"/>
  <c r="K84" i="4" s="1"/>
  <c r="O56" i="1"/>
  <c r="P163" i="1"/>
  <c r="Q163" i="1"/>
  <c r="N163" i="1"/>
  <c r="K191" i="4" s="1"/>
  <c r="O163" i="1"/>
  <c r="G162" i="40"/>
  <c r="O37" i="1"/>
  <c r="P37" i="1"/>
  <c r="Q37" i="1" s="1"/>
  <c r="R37" i="1" s="1"/>
  <c r="D65" i="4" s="1"/>
  <c r="E65" i="4" s="1"/>
  <c r="N37" i="1"/>
  <c r="K65" i="4"/>
  <c r="G36" i="40"/>
  <c r="G149" i="40"/>
  <c r="O150" i="1"/>
  <c r="P150" i="1"/>
  <c r="Q150" i="1" s="1"/>
  <c r="R150" i="1" s="1"/>
  <c r="D178" i="4" s="1"/>
  <c r="E178" i="4" s="1"/>
  <c r="N150" i="1"/>
  <c r="K178" i="4"/>
  <c r="P160" i="1"/>
  <c r="Q160" i="1" s="1"/>
  <c r="C188" i="4" s="1"/>
  <c r="N160" i="1"/>
  <c r="K188" i="4"/>
  <c r="O160" i="1"/>
  <c r="G159" i="40"/>
  <c r="O117" i="1"/>
  <c r="R29" i="1"/>
  <c r="D57" i="4" s="1"/>
  <c r="E57" i="4" s="1"/>
  <c r="H57" i="4" s="1"/>
  <c r="I57" i="4" s="1"/>
  <c r="P132" i="1"/>
  <c r="Q132" i="1"/>
  <c r="G131" i="40"/>
  <c r="O132" i="1"/>
  <c r="N132" i="1"/>
  <c r="K160" i="4"/>
  <c r="P48" i="1"/>
  <c r="Q48" i="1"/>
  <c r="G47" i="40"/>
  <c r="O48" i="1"/>
  <c r="N48" i="1"/>
  <c r="K76" i="4"/>
  <c r="G156" i="40"/>
  <c r="P157" i="1"/>
  <c r="Q157" i="1" s="1"/>
  <c r="N157" i="1"/>
  <c r="K185" i="4"/>
  <c r="O157" i="1"/>
  <c r="O104" i="1"/>
  <c r="P104" i="1"/>
  <c r="Q104" i="1"/>
  <c r="G103" i="40"/>
  <c r="N104" i="1"/>
  <c r="K132" i="4"/>
  <c r="O86" i="1"/>
  <c r="N86" i="1"/>
  <c r="K114" i="4" s="1"/>
  <c r="G85" i="40"/>
  <c r="P86" i="1"/>
  <c r="Q86" i="1" s="1"/>
  <c r="C114" i="4" s="1"/>
  <c r="N45" i="1"/>
  <c r="K73" i="4" s="1"/>
  <c r="P45" i="1"/>
  <c r="Q45" i="1" s="1"/>
  <c r="R45" i="1" s="1"/>
  <c r="D73" i="4" s="1"/>
  <c r="E73" i="4" s="1"/>
  <c r="G44" i="40"/>
  <c r="O45" i="1"/>
  <c r="O113" i="1"/>
  <c r="N113" i="1"/>
  <c r="K141" i="4" s="1"/>
  <c r="G112" i="40"/>
  <c r="P113" i="1"/>
  <c r="Q113" i="1" s="1"/>
  <c r="O153" i="1"/>
  <c r="P153" i="1"/>
  <c r="Q153" i="1"/>
  <c r="G152" i="40"/>
  <c r="N153" i="1"/>
  <c r="K181" i="4" s="1"/>
  <c r="O13" i="1"/>
  <c r="N13" i="1"/>
  <c r="K41" i="4" s="1"/>
  <c r="G12" i="40"/>
  <c r="P13" i="1"/>
  <c r="Q13" i="1"/>
  <c r="O152" i="1"/>
  <c r="N152" i="1"/>
  <c r="K180" i="4"/>
  <c r="P152" i="1"/>
  <c r="Q152" i="1" s="1"/>
  <c r="G151" i="40"/>
  <c r="R70" i="1"/>
  <c r="D98" i="4" s="1"/>
  <c r="E98" i="4" s="1"/>
  <c r="H98" i="4" s="1"/>
  <c r="C98" i="4"/>
  <c r="R74" i="1"/>
  <c r="D102" i="4"/>
  <c r="E102" i="4" s="1"/>
  <c r="H102" i="4" s="1"/>
  <c r="I102" i="4" s="1"/>
  <c r="C102" i="4"/>
  <c r="C84" i="4"/>
  <c r="R56" i="1"/>
  <c r="D84" i="4" s="1"/>
  <c r="E84" i="4" s="1"/>
  <c r="H84" i="4" s="1"/>
  <c r="I84" i="4" s="1"/>
  <c r="G63" i="40"/>
  <c r="O64" i="1"/>
  <c r="P64" i="1"/>
  <c r="Q64" i="1" s="1"/>
  <c r="N64" i="1"/>
  <c r="K92" i="4"/>
  <c r="N117" i="1"/>
  <c r="K145" i="4" s="1"/>
  <c r="G108" i="40"/>
  <c r="N109" i="1"/>
  <c r="K137" i="4"/>
  <c r="O109" i="1"/>
  <c r="P109" i="1"/>
  <c r="Q109" i="1" s="1"/>
  <c r="C137" i="4" s="1"/>
  <c r="N10" i="1"/>
  <c r="K38" i="4" s="1"/>
  <c r="O10" i="1"/>
  <c r="G9" i="40"/>
  <c r="P10" i="1"/>
  <c r="Q10" i="1" s="1"/>
  <c r="P21" i="1"/>
  <c r="Q21" i="1" s="1"/>
  <c r="N21" i="1"/>
  <c r="K49" i="4" s="1"/>
  <c r="O21" i="1"/>
  <c r="G20" i="40"/>
  <c r="O9" i="1"/>
  <c r="P9" i="1"/>
  <c r="Q9" i="1" s="1"/>
  <c r="G8" i="40"/>
  <c r="N9" i="1"/>
  <c r="K37" i="4" s="1"/>
  <c r="G135" i="40"/>
  <c r="O136" i="1"/>
  <c r="P136" i="1"/>
  <c r="Q136" i="1"/>
  <c r="N136" i="1"/>
  <c r="K164" i="4" s="1"/>
  <c r="P88" i="1"/>
  <c r="Q88" i="1"/>
  <c r="O88" i="1"/>
  <c r="N88" i="1"/>
  <c r="K116" i="4"/>
  <c r="G87" i="40"/>
  <c r="P77" i="1"/>
  <c r="Q77" i="1" s="1"/>
  <c r="O77" i="1"/>
  <c r="G76" i="40"/>
  <c r="N77" i="1"/>
  <c r="K105" i="4" s="1"/>
  <c r="C106" i="4"/>
  <c r="R78" i="1"/>
  <c r="D106" i="4" s="1"/>
  <c r="E106" i="4" s="1"/>
  <c r="R11" i="1"/>
  <c r="D39" i="4"/>
  <c r="E39" i="4" s="1"/>
  <c r="C39" i="4"/>
  <c r="N15" i="1"/>
  <c r="K43" i="4" s="1"/>
  <c r="O15" i="1"/>
  <c r="P15" i="1"/>
  <c r="Q15" i="1" s="1"/>
  <c r="C43" i="4" s="1"/>
  <c r="G14" i="40"/>
  <c r="C118" i="4"/>
  <c r="R90" i="1"/>
  <c r="D118" i="4" s="1"/>
  <c r="E118" i="4" s="1"/>
  <c r="P72" i="1"/>
  <c r="Q72" i="1"/>
  <c r="G71" i="40"/>
  <c r="N72" i="1"/>
  <c r="K100" i="4"/>
  <c r="O72" i="1"/>
  <c r="R62" i="1"/>
  <c r="D90" i="4"/>
  <c r="E90" i="4" s="1"/>
  <c r="C90" i="4"/>
  <c r="G164" i="40"/>
  <c r="O165" i="1"/>
  <c r="P165" i="1"/>
  <c r="Q165" i="1" s="1"/>
  <c r="N165" i="1"/>
  <c r="K193" i="4"/>
  <c r="P22" i="1"/>
  <c r="Q22" i="1" s="1"/>
  <c r="O22" i="1"/>
  <c r="G21" i="40"/>
  <c r="N22" i="1"/>
  <c r="K50" i="4" s="1"/>
  <c r="G127" i="40"/>
  <c r="P128" i="1"/>
  <c r="Q128" i="1" s="1"/>
  <c r="C156" i="4" s="1"/>
  <c r="O128" i="1"/>
  <c r="N128" i="1"/>
  <c r="K156" i="4"/>
  <c r="P138" i="1"/>
  <c r="Q138" i="1" s="1"/>
  <c r="O138" i="1"/>
  <c r="G137" i="40"/>
  <c r="N138" i="1"/>
  <c r="K166" i="4" s="1"/>
  <c r="N164" i="1"/>
  <c r="K192" i="4"/>
  <c r="O164" i="1"/>
  <c r="P164" i="1"/>
  <c r="Q164" i="1"/>
  <c r="G163" i="40"/>
  <c r="O125" i="1"/>
  <c r="G124" i="40"/>
  <c r="P125" i="1"/>
  <c r="Q125" i="1"/>
  <c r="N125" i="1"/>
  <c r="K153" i="4"/>
  <c r="G140" i="40"/>
  <c r="P141" i="1"/>
  <c r="Q141" i="1" s="1"/>
  <c r="N141" i="1"/>
  <c r="K169" i="4"/>
  <c r="O141" i="1"/>
  <c r="C95" i="4"/>
  <c r="R67" i="1"/>
  <c r="D95" i="4"/>
  <c r="E95" i="4"/>
  <c r="C200" i="4"/>
  <c r="R172" i="1"/>
  <c r="D200" i="4"/>
  <c r="E200" i="4"/>
  <c r="R134" i="1"/>
  <c r="D162" i="4" s="1"/>
  <c r="E162" i="4" s="1"/>
  <c r="C162" i="4"/>
  <c r="F104" i="4"/>
  <c r="G104" i="4"/>
  <c r="R34" i="1"/>
  <c r="D62" i="4"/>
  <c r="E62" i="4" s="1"/>
  <c r="C62" i="4"/>
  <c r="O123" i="1"/>
  <c r="G122" i="40"/>
  <c r="N123" i="1"/>
  <c r="K151" i="4" s="1"/>
  <c r="P123" i="1"/>
  <c r="Q123" i="1"/>
  <c r="C34" i="4"/>
  <c r="R6" i="1"/>
  <c r="D34" i="4"/>
  <c r="E34" i="4"/>
  <c r="R142" i="1"/>
  <c r="D170" i="4"/>
  <c r="E170" i="4"/>
  <c r="C170" i="4"/>
  <c r="R135" i="1"/>
  <c r="D163" i="4"/>
  <c r="E163" i="4"/>
  <c r="C163" i="4"/>
  <c r="N59" i="1"/>
  <c r="K87" i="4" s="1"/>
  <c r="O59" i="1"/>
  <c r="G58" i="40"/>
  <c r="P59" i="1"/>
  <c r="Q59" i="1" s="1"/>
  <c r="C168" i="4"/>
  <c r="R140" i="1"/>
  <c r="D168" i="4"/>
  <c r="E168" i="4" s="1"/>
  <c r="G110" i="40"/>
  <c r="N111" i="1"/>
  <c r="K139" i="4"/>
  <c r="O111" i="1"/>
  <c r="P111" i="1"/>
  <c r="Q111" i="1"/>
  <c r="G83" i="40"/>
  <c r="P84" i="1"/>
  <c r="Q84" i="1"/>
  <c r="O84" i="1"/>
  <c r="N84" i="1"/>
  <c r="K112" i="4" s="1"/>
  <c r="R107" i="1"/>
  <c r="D135" i="4"/>
  <c r="E135" i="4"/>
  <c r="C135" i="4"/>
  <c r="C86" i="4"/>
  <c r="R58" i="1"/>
  <c r="D86" i="4"/>
  <c r="E86" i="4" s="1"/>
  <c r="P43" i="1"/>
  <c r="Q43" i="1"/>
  <c r="N43" i="1"/>
  <c r="K71" i="4" s="1"/>
  <c r="G42" i="40"/>
  <c r="O43" i="1"/>
  <c r="C99" i="4"/>
  <c r="R71" i="1"/>
  <c r="D99" i="4"/>
  <c r="E99" i="4"/>
  <c r="N114" i="1"/>
  <c r="K142" i="4" s="1"/>
  <c r="P114" i="1"/>
  <c r="Q114" i="1"/>
  <c r="O114" i="1"/>
  <c r="G113" i="40"/>
  <c r="P173" i="1"/>
  <c r="Q173" i="1"/>
  <c r="G172" i="40"/>
  <c r="N173" i="1"/>
  <c r="K201" i="4"/>
  <c r="O173" i="1"/>
  <c r="P108" i="1"/>
  <c r="Q108" i="1" s="1"/>
  <c r="O108" i="1"/>
  <c r="N108" i="1"/>
  <c r="K136" i="4"/>
  <c r="G107" i="40"/>
  <c r="C198" i="4"/>
  <c r="R170" i="1"/>
  <c r="D198" i="4"/>
  <c r="E198" i="4" s="1"/>
  <c r="C70" i="4"/>
  <c r="R42" i="1"/>
  <c r="D70" i="4"/>
  <c r="E70" i="4" s="1"/>
  <c r="C107" i="4"/>
  <c r="R79" i="1"/>
  <c r="D107" i="4"/>
  <c r="E107" i="4" s="1"/>
  <c r="C150" i="4"/>
  <c r="R122" i="1"/>
  <c r="D150" i="4"/>
  <c r="E150" i="4" s="1"/>
  <c r="R69" i="1"/>
  <c r="D97" i="4" s="1"/>
  <c r="E97" i="4" s="1"/>
  <c r="C97" i="4"/>
  <c r="P158" i="1"/>
  <c r="Q158" i="1" s="1"/>
  <c r="G157" i="40"/>
  <c r="O158" i="1"/>
  <c r="N158" i="1"/>
  <c r="K186" i="4" s="1"/>
  <c r="F173" i="4"/>
  <c r="H173" i="4" s="1"/>
  <c r="I173" i="4" s="1"/>
  <c r="G173" i="4"/>
  <c r="R156" i="1"/>
  <c r="D184" i="4" s="1"/>
  <c r="E184" i="4" s="1"/>
  <c r="C184" i="4"/>
  <c r="G115" i="40"/>
  <c r="O116" i="1"/>
  <c r="P116" i="1"/>
  <c r="Q116" i="1" s="1"/>
  <c r="N116" i="1"/>
  <c r="K144" i="4" s="1"/>
  <c r="N81" i="1"/>
  <c r="K109" i="4" s="1"/>
  <c r="O81" i="1"/>
  <c r="G80" i="40"/>
  <c r="P81" i="1"/>
  <c r="Q81" i="1" s="1"/>
  <c r="R119" i="1"/>
  <c r="D147" i="4" s="1"/>
  <c r="E147" i="4" s="1"/>
  <c r="C147" i="4"/>
  <c r="N31" i="1"/>
  <c r="K59" i="4" s="1"/>
  <c r="O31" i="1"/>
  <c r="G30" i="40"/>
  <c r="P31" i="1"/>
  <c r="Q31" i="1" s="1"/>
  <c r="C175" i="4"/>
  <c r="R147" i="1"/>
  <c r="D175" i="4"/>
  <c r="E175" i="4" s="1"/>
  <c r="C66" i="4"/>
  <c r="R38" i="1"/>
  <c r="D66" i="4"/>
  <c r="E66" i="4" s="1"/>
  <c r="C179" i="4"/>
  <c r="R151" i="1"/>
  <c r="D179" i="4"/>
  <c r="E179" i="4" s="1"/>
  <c r="C183" i="4"/>
  <c r="R155" i="1"/>
  <c r="D183" i="4"/>
  <c r="E183" i="4" s="1"/>
  <c r="P51" i="1"/>
  <c r="Q51" i="1" s="1"/>
  <c r="G50" i="40"/>
  <c r="O51" i="1"/>
  <c r="N51" i="1"/>
  <c r="K79" i="4" s="1"/>
  <c r="C154" i="4"/>
  <c r="R126" i="1"/>
  <c r="D154" i="4"/>
  <c r="E154" i="4" s="1"/>
  <c r="C131" i="4"/>
  <c r="R103" i="1"/>
  <c r="D131" i="4"/>
  <c r="E131" i="4" s="1"/>
  <c r="R117" i="1"/>
  <c r="D145" i="4" s="1"/>
  <c r="E145" i="4" s="1"/>
  <c r="C145" i="4"/>
  <c r="G57" i="4"/>
  <c r="F57" i="4"/>
  <c r="R149" i="1"/>
  <c r="D177" i="4" s="1"/>
  <c r="E177" i="4" s="1"/>
  <c r="C177" i="4"/>
  <c r="G54" i="40"/>
  <c r="O55" i="1"/>
  <c r="N55" i="1"/>
  <c r="K83" i="4" s="1"/>
  <c r="P55" i="1"/>
  <c r="Q55" i="1" s="1"/>
  <c r="G7" i="40"/>
  <c r="O8" i="1"/>
  <c r="N8" i="1"/>
  <c r="K36" i="4" s="1"/>
  <c r="P8" i="1"/>
  <c r="Q8" i="1" s="1"/>
  <c r="R115" i="1"/>
  <c r="D143" i="4" s="1"/>
  <c r="E143" i="4" s="1"/>
  <c r="C143" i="4"/>
  <c r="G34" i="40"/>
  <c r="N35" i="1"/>
  <c r="K63" i="4"/>
  <c r="P35" i="1"/>
  <c r="Q35" i="1"/>
  <c r="O35" i="1"/>
  <c r="G59" i="40"/>
  <c r="O60" i="1"/>
  <c r="N60" i="1"/>
  <c r="K88" i="4" s="1"/>
  <c r="P60" i="1"/>
  <c r="Q60" i="1" s="1"/>
  <c r="R99" i="1"/>
  <c r="D127" i="4" s="1"/>
  <c r="E127" i="4" s="1"/>
  <c r="C127" i="4"/>
  <c r="R139" i="1"/>
  <c r="D167" i="4" s="1"/>
  <c r="E167" i="4" s="1"/>
  <c r="C167" i="4"/>
  <c r="F113" i="4"/>
  <c r="H113" i="4" s="1"/>
  <c r="G113" i="4"/>
  <c r="R169" i="1"/>
  <c r="D197" i="4"/>
  <c r="E197" i="4" s="1"/>
  <c r="C197" i="4"/>
  <c r="R168" i="1"/>
  <c r="D196" i="4"/>
  <c r="E196" i="4" s="1"/>
  <c r="C196" i="4"/>
  <c r="G161" i="40"/>
  <c r="O162" i="1"/>
  <c r="N162" i="1"/>
  <c r="K190" i="4"/>
  <c r="P162" i="1"/>
  <c r="Q162" i="1"/>
  <c r="N91" i="1"/>
  <c r="K119" i="4"/>
  <c r="G90" i="40"/>
  <c r="P91" i="1"/>
  <c r="Q91" i="1" s="1"/>
  <c r="O91" i="1"/>
  <c r="P83" i="1"/>
  <c r="Q83" i="1"/>
  <c r="G82" i="40"/>
  <c r="N83" i="1"/>
  <c r="K111" i="4" s="1"/>
  <c r="O83" i="1"/>
  <c r="C171" i="4"/>
  <c r="R143" i="1"/>
  <c r="D171" i="4" s="1"/>
  <c r="E171" i="4" s="1"/>
  <c r="C195" i="4"/>
  <c r="R167" i="1"/>
  <c r="D195" i="4" s="1"/>
  <c r="E195" i="4" s="1"/>
  <c r="O39" i="1"/>
  <c r="P39" i="1"/>
  <c r="Q39" i="1" s="1"/>
  <c r="G38" i="40"/>
  <c r="N39" i="1"/>
  <c r="K67" i="4"/>
  <c r="C77" i="4"/>
  <c r="R49" i="1"/>
  <c r="D77" i="4" s="1"/>
  <c r="E77" i="4" s="1"/>
  <c r="G31" i="40"/>
  <c r="N32" i="1"/>
  <c r="K60" i="4" s="1"/>
  <c r="P32" i="1"/>
  <c r="Q32" i="1" s="1"/>
  <c r="O32" i="1"/>
  <c r="G58" i="4"/>
  <c r="H58" i="4"/>
  <c r="R127" i="1"/>
  <c r="D155" i="4"/>
  <c r="E155" i="4" s="1"/>
  <c r="C155" i="4"/>
  <c r="N75" i="1"/>
  <c r="K103" i="4"/>
  <c r="O75" i="1"/>
  <c r="P75" i="1"/>
  <c r="Q75" i="1" s="1"/>
  <c r="G74" i="40"/>
  <c r="P166" i="1"/>
  <c r="Q166" i="1"/>
  <c r="G165" i="40"/>
  <c r="O166" i="1"/>
  <c r="N166" i="1"/>
  <c r="K194" i="4"/>
  <c r="N161" i="1"/>
  <c r="K189" i="4"/>
  <c r="O161" i="1"/>
  <c r="G160" i="40"/>
  <c r="P161" i="1"/>
  <c r="Q161" i="1"/>
  <c r="N137" i="1"/>
  <c r="K165" i="4" s="1"/>
  <c r="G136" i="40"/>
  <c r="P137" i="1"/>
  <c r="Q137" i="1"/>
  <c r="O137" i="1"/>
  <c r="C174" i="4"/>
  <c r="R146" i="1"/>
  <c r="D174" i="4"/>
  <c r="E174" i="4" s="1"/>
  <c r="R17" i="1"/>
  <c r="D45" i="4" s="1"/>
  <c r="E45" i="4" s="1"/>
  <c r="C45" i="4"/>
  <c r="R171" i="1"/>
  <c r="D199" i="4" s="1"/>
  <c r="E199" i="4" s="1"/>
  <c r="C199" i="4"/>
  <c r="F44" i="4"/>
  <c r="G44" i="4"/>
  <c r="G161" i="4"/>
  <c r="F161" i="4"/>
  <c r="C191" i="4"/>
  <c r="R163" i="1"/>
  <c r="D191" i="4" s="1"/>
  <c r="E191" i="4" s="1"/>
  <c r="C74" i="4"/>
  <c r="R46" i="1"/>
  <c r="D74" i="4" s="1"/>
  <c r="E74" i="4" s="1"/>
  <c r="C133" i="4"/>
  <c r="R105" i="1"/>
  <c r="D133" i="4" s="1"/>
  <c r="E133" i="4" s="1"/>
  <c r="C51" i="4"/>
  <c r="R23" i="1"/>
  <c r="D51" i="4" s="1"/>
  <c r="E51" i="4" s="1"/>
  <c r="F84" i="4"/>
  <c r="G84" i="4"/>
  <c r="R13" i="1"/>
  <c r="D41" i="4" s="1"/>
  <c r="E41" i="4" s="1"/>
  <c r="C41" i="4"/>
  <c r="F118" i="4"/>
  <c r="G118" i="4"/>
  <c r="F102" i="4"/>
  <c r="G102" i="4"/>
  <c r="R160" i="1"/>
  <c r="D188" i="4" s="1"/>
  <c r="E188" i="4" s="1"/>
  <c r="C178" i="4"/>
  <c r="R128" i="1"/>
  <c r="D156" i="4" s="1"/>
  <c r="E156" i="4" s="1"/>
  <c r="H118" i="4"/>
  <c r="G106" i="4"/>
  <c r="F106" i="4"/>
  <c r="R109" i="1"/>
  <c r="D137" i="4" s="1"/>
  <c r="E137" i="4" s="1"/>
  <c r="C132" i="4"/>
  <c r="R104" i="1"/>
  <c r="D132" i="4" s="1"/>
  <c r="E132" i="4" s="1"/>
  <c r="F39" i="4"/>
  <c r="G39" i="4"/>
  <c r="F98" i="4"/>
  <c r="G98" i="4"/>
  <c r="R153" i="1"/>
  <c r="D181" i="4" s="1"/>
  <c r="E181" i="4" s="1"/>
  <c r="C181" i="4"/>
  <c r="C73" i="4"/>
  <c r="R86" i="1"/>
  <c r="D114" i="4" s="1"/>
  <c r="E114" i="4" s="1"/>
  <c r="R48" i="1"/>
  <c r="D76" i="4" s="1"/>
  <c r="E76" i="4" s="1"/>
  <c r="C76" i="4"/>
  <c r="C65" i="4"/>
  <c r="R125" i="1"/>
  <c r="D153" i="4"/>
  <c r="E153" i="4"/>
  <c r="C153" i="4"/>
  <c r="C192" i="4"/>
  <c r="R164" i="1"/>
  <c r="D192" i="4"/>
  <c r="E192" i="4" s="1"/>
  <c r="G90" i="4"/>
  <c r="F90" i="4"/>
  <c r="C100" i="4"/>
  <c r="R72" i="1"/>
  <c r="D100" i="4" s="1"/>
  <c r="E100" i="4" s="1"/>
  <c r="R15" i="1"/>
  <c r="D43" i="4" s="1"/>
  <c r="E43" i="4" s="1"/>
  <c r="H106" i="4"/>
  <c r="I106" i="4" s="1"/>
  <c r="C116" i="4"/>
  <c r="R88" i="1"/>
  <c r="D116" i="4"/>
  <c r="E116" i="4" s="1"/>
  <c r="C164" i="4"/>
  <c r="R136" i="1"/>
  <c r="D164" i="4"/>
  <c r="E164" i="4" s="1"/>
  <c r="R132" i="1"/>
  <c r="D160" i="4"/>
  <c r="E160" i="4" s="1"/>
  <c r="C160" i="4"/>
  <c r="I58" i="4"/>
  <c r="J58" i="4"/>
  <c r="L58" i="4"/>
  <c r="I113" i="4"/>
  <c r="J113" i="4"/>
  <c r="I104" i="4"/>
  <c r="J104" i="4"/>
  <c r="L104" i="4" s="1"/>
  <c r="G174" i="4"/>
  <c r="F174" i="4"/>
  <c r="H174" i="4" s="1"/>
  <c r="R161" i="1"/>
  <c r="D189" i="4" s="1"/>
  <c r="E189" i="4" s="1"/>
  <c r="H189" i="4" s="1"/>
  <c r="C189" i="4"/>
  <c r="F145" i="4"/>
  <c r="G145" i="4"/>
  <c r="G86" i="4"/>
  <c r="F86" i="4"/>
  <c r="H86" i="4" s="1"/>
  <c r="C139" i="4"/>
  <c r="R111" i="1"/>
  <c r="D139" i="4"/>
  <c r="E139" i="4" s="1"/>
  <c r="H139" i="4" s="1"/>
  <c r="C151" i="4"/>
  <c r="R123" i="1"/>
  <c r="D151" i="4"/>
  <c r="E151" i="4" s="1"/>
  <c r="H151" i="4" s="1"/>
  <c r="C111" i="4"/>
  <c r="R83" i="1"/>
  <c r="D111" i="4"/>
  <c r="E111" i="4" s="1"/>
  <c r="H111" i="4" s="1"/>
  <c r="F167" i="4"/>
  <c r="H167" i="4" s="1"/>
  <c r="G167" i="4"/>
  <c r="R60" i="1"/>
  <c r="D88" i="4" s="1"/>
  <c r="E88" i="4" s="1"/>
  <c r="H88" i="4" s="1"/>
  <c r="C88" i="4"/>
  <c r="G143" i="4"/>
  <c r="H143" i="4" s="1"/>
  <c r="F143" i="4"/>
  <c r="C83" i="4"/>
  <c r="R55" i="1"/>
  <c r="D83" i="4"/>
  <c r="E83" i="4" s="1"/>
  <c r="H83" i="4" s="1"/>
  <c r="F177" i="4"/>
  <c r="H177" i="4" s="1"/>
  <c r="G177" i="4"/>
  <c r="H145" i="4"/>
  <c r="I145" i="4" s="1"/>
  <c r="F183" i="4"/>
  <c r="G183" i="4"/>
  <c r="R31" i="1"/>
  <c r="D59" i="4" s="1"/>
  <c r="E59" i="4" s="1"/>
  <c r="H59" i="4" s="1"/>
  <c r="C59" i="4"/>
  <c r="F147" i="4"/>
  <c r="G147" i="4"/>
  <c r="C144" i="4"/>
  <c r="R116" i="1"/>
  <c r="D144" i="4"/>
  <c r="E144" i="4" s="1"/>
  <c r="H144" i="4" s="1"/>
  <c r="G184" i="4"/>
  <c r="H184" i="4" s="1"/>
  <c r="F184" i="4"/>
  <c r="J173" i="4"/>
  <c r="L173" i="4" s="1"/>
  <c r="G198" i="4"/>
  <c r="H198" i="4" s="1"/>
  <c r="F198" i="4"/>
  <c r="R108" i="1"/>
  <c r="D136" i="4" s="1"/>
  <c r="E136" i="4" s="1"/>
  <c r="H136" i="4" s="1"/>
  <c r="C136" i="4"/>
  <c r="R173" i="1"/>
  <c r="D201" i="4" s="1"/>
  <c r="E201" i="4" s="1"/>
  <c r="H201" i="4" s="1"/>
  <c r="C201" i="4"/>
  <c r="G99" i="4"/>
  <c r="F99" i="4"/>
  <c r="F135" i="4"/>
  <c r="H135" i="4" s="1"/>
  <c r="G135" i="4"/>
  <c r="C112" i="4"/>
  <c r="R84" i="1"/>
  <c r="D112" i="4"/>
  <c r="E112" i="4" s="1"/>
  <c r="H112" i="4" s="1"/>
  <c r="F168" i="4"/>
  <c r="G168" i="4"/>
  <c r="F163" i="4"/>
  <c r="G163" i="4"/>
  <c r="G77" i="4"/>
  <c r="F77" i="4"/>
  <c r="C36" i="4"/>
  <c r="R8" i="1"/>
  <c r="D36" i="4" s="1"/>
  <c r="E36" i="4" s="1"/>
  <c r="H36" i="4" s="1"/>
  <c r="G97" i="4"/>
  <c r="F97" i="4"/>
  <c r="G200" i="4"/>
  <c r="F200" i="4"/>
  <c r="H200" i="4" s="1"/>
  <c r="G95" i="4"/>
  <c r="F95" i="4"/>
  <c r="C194" i="4"/>
  <c r="R166" i="1"/>
  <c r="D194" i="4"/>
  <c r="E194" i="4" s="1"/>
  <c r="H194" i="4" s="1"/>
  <c r="C165" i="4"/>
  <c r="R137" i="1"/>
  <c r="D165" i="4"/>
  <c r="E165" i="4" s="1"/>
  <c r="H165" i="4" s="1"/>
  <c r="F155" i="4"/>
  <c r="H155" i="4" s="1"/>
  <c r="G155" i="4"/>
  <c r="G195" i="4"/>
  <c r="H195" i="4" s="1"/>
  <c r="F195" i="4"/>
  <c r="G171" i="4"/>
  <c r="F171" i="4"/>
  <c r="F196" i="4"/>
  <c r="G196" i="4"/>
  <c r="G154" i="4"/>
  <c r="F154" i="4"/>
  <c r="H154" i="4" s="1"/>
  <c r="R51" i="1"/>
  <c r="D79" i="4" s="1"/>
  <c r="E79" i="4" s="1"/>
  <c r="H79" i="4" s="1"/>
  <c r="C79" i="4"/>
  <c r="F107" i="4"/>
  <c r="G107" i="4"/>
  <c r="C142" i="4"/>
  <c r="R114" i="1"/>
  <c r="D142" i="4" s="1"/>
  <c r="E142" i="4" s="1"/>
  <c r="H142" i="4" s="1"/>
  <c r="C71" i="4"/>
  <c r="R43" i="1"/>
  <c r="D71" i="4" s="1"/>
  <c r="E71" i="4" s="1"/>
  <c r="H71" i="4" s="1"/>
  <c r="C87" i="4"/>
  <c r="R59" i="1"/>
  <c r="D87" i="4" s="1"/>
  <c r="E87" i="4" s="1"/>
  <c r="H87" i="4" s="1"/>
  <c r="G162" i="4"/>
  <c r="F162" i="4"/>
  <c r="R32" i="1"/>
  <c r="D60" i="4" s="1"/>
  <c r="E60" i="4" s="1"/>
  <c r="H60" i="4" s="1"/>
  <c r="C60" i="4"/>
  <c r="G66" i="4"/>
  <c r="F66" i="4"/>
  <c r="R81" i="1"/>
  <c r="D109" i="4" s="1"/>
  <c r="E109" i="4" s="1"/>
  <c r="H109" i="4" s="1"/>
  <c r="C109" i="4"/>
  <c r="G150" i="4"/>
  <c r="F150" i="4"/>
  <c r="R75" i="1"/>
  <c r="D103" i="4" s="1"/>
  <c r="E103" i="4" s="1"/>
  <c r="H103" i="4" s="1"/>
  <c r="C103" i="4"/>
  <c r="H77" i="4"/>
  <c r="I77" i="4" s="1"/>
  <c r="C67" i="4"/>
  <c r="R39" i="1"/>
  <c r="D67" i="4"/>
  <c r="E67" i="4" s="1"/>
  <c r="H67" i="4" s="1"/>
  <c r="R91" i="1"/>
  <c r="D119" i="4" s="1"/>
  <c r="E119" i="4" s="1"/>
  <c r="H119" i="4" s="1"/>
  <c r="C119" i="4"/>
  <c r="C190" i="4"/>
  <c r="R162" i="1"/>
  <c r="D190" i="4"/>
  <c r="E190" i="4" s="1"/>
  <c r="H190" i="4" s="1"/>
  <c r="H196" i="4"/>
  <c r="I196" i="4" s="1"/>
  <c r="F197" i="4"/>
  <c r="G197" i="4"/>
  <c r="F127" i="4"/>
  <c r="G127" i="4"/>
  <c r="C63" i="4"/>
  <c r="R35" i="1"/>
  <c r="D63" i="4"/>
  <c r="E63" i="4" s="1"/>
  <c r="H63" i="4" s="1"/>
  <c r="J57" i="4"/>
  <c r="L57" i="4" s="1"/>
  <c r="G131" i="4"/>
  <c r="F131" i="4"/>
  <c r="G179" i="4"/>
  <c r="F179" i="4"/>
  <c r="F175" i="4"/>
  <c r="H175" i="4" s="1"/>
  <c r="G175" i="4"/>
  <c r="C186" i="4"/>
  <c r="R158" i="1"/>
  <c r="D186" i="4" s="1"/>
  <c r="E186" i="4" s="1"/>
  <c r="H186" i="4" s="1"/>
  <c r="F70" i="4"/>
  <c r="H70" i="4" s="1"/>
  <c r="G70" i="4"/>
  <c r="G170" i="4"/>
  <c r="F170" i="4"/>
  <c r="H170" i="4" s="1"/>
  <c r="G34" i="4"/>
  <c r="F34" i="4"/>
  <c r="H34" i="4"/>
  <c r="I34" i="4" s="1"/>
  <c r="F62" i="4"/>
  <c r="G62" i="4"/>
  <c r="H162" i="4"/>
  <c r="I162" i="4" s="1"/>
  <c r="C169" i="4"/>
  <c r="R141" i="1"/>
  <c r="D169" i="4"/>
  <c r="E169" i="4" s="1"/>
  <c r="H169" i="4" s="1"/>
  <c r="F199" i="4"/>
  <c r="H199" i="4" s="1"/>
  <c r="G199" i="4"/>
  <c r="J162" i="4"/>
  <c r="L162" i="4" s="1"/>
  <c r="H127" i="4"/>
  <c r="H95" i="4"/>
  <c r="H163" i="4"/>
  <c r="H99" i="4"/>
  <c r="H90" i="4"/>
  <c r="F133" i="4"/>
  <c r="G133" i="4"/>
  <c r="G74" i="4"/>
  <c r="F74" i="4"/>
  <c r="H74" i="4" s="1"/>
  <c r="J44" i="4"/>
  <c r="L44" i="4"/>
  <c r="H131" i="4"/>
  <c r="H66" i="4"/>
  <c r="I66" i="4" s="1"/>
  <c r="J161" i="4"/>
  <c r="L161" i="4" s="1"/>
  <c r="G45" i="4"/>
  <c r="F45" i="4"/>
  <c r="H171" i="4"/>
  <c r="I171" i="4"/>
  <c r="H183" i="4"/>
  <c r="I183" i="4" s="1"/>
  <c r="G51" i="4"/>
  <c r="F51" i="4"/>
  <c r="F191" i="4"/>
  <c r="H191" i="4"/>
  <c r="G191" i="4"/>
  <c r="I99" i="4"/>
  <c r="J99" i="4"/>
  <c r="L99" i="4" s="1"/>
  <c r="G181" i="4"/>
  <c r="F181" i="4"/>
  <c r="I118" i="4"/>
  <c r="J118" i="4"/>
  <c r="L118" i="4" s="1"/>
  <c r="H150" i="4"/>
  <c r="H147" i="4"/>
  <c r="I147" i="4"/>
  <c r="G164" i="4"/>
  <c r="F164" i="4"/>
  <c r="F100" i="4"/>
  <c r="G100" i="4"/>
  <c r="H100" i="4" s="1"/>
  <c r="G192" i="4"/>
  <c r="F192" i="4"/>
  <c r="F65" i="4"/>
  <c r="G65" i="4"/>
  <c r="F132" i="4"/>
  <c r="G132" i="4"/>
  <c r="F156" i="4"/>
  <c r="G156" i="4"/>
  <c r="G188" i="4"/>
  <c r="H188" i="4"/>
  <c r="F188" i="4"/>
  <c r="J84" i="4"/>
  <c r="L84" i="4" s="1"/>
  <c r="H192" i="4"/>
  <c r="I192" i="4" s="1"/>
  <c r="H65" i="4"/>
  <c r="I65" i="4" s="1"/>
  <c r="F41" i="4"/>
  <c r="G41" i="4"/>
  <c r="H41" i="4"/>
  <c r="I41" i="4" s="1"/>
  <c r="H62" i="4"/>
  <c r="J62" i="4" s="1"/>
  <c r="L62" i="4" s="1"/>
  <c r="H107" i="4"/>
  <c r="J196" i="4"/>
  <c r="L196" i="4" s="1"/>
  <c r="J145" i="4"/>
  <c r="L145" i="4" s="1"/>
  <c r="F43" i="4"/>
  <c r="G43" i="4"/>
  <c r="J90" i="4"/>
  <c r="L90" i="4" s="1"/>
  <c r="I90" i="4"/>
  <c r="G153" i="4"/>
  <c r="F153" i="4"/>
  <c r="F76" i="4"/>
  <c r="G76" i="4"/>
  <c r="I98" i="4"/>
  <c r="J98" i="4"/>
  <c r="L98" i="4" s="1"/>
  <c r="J106" i="4"/>
  <c r="L106" i="4" s="1"/>
  <c r="H156" i="4"/>
  <c r="I156" i="4" s="1"/>
  <c r="J102" i="4"/>
  <c r="L102" i="4" s="1"/>
  <c r="G114" i="4"/>
  <c r="F114" i="4"/>
  <c r="F178" i="4"/>
  <c r="G178" i="4"/>
  <c r="H179" i="4"/>
  <c r="H197" i="4"/>
  <c r="I197" i="4" s="1"/>
  <c r="H97" i="4"/>
  <c r="I97" i="4" s="1"/>
  <c r="J77" i="4"/>
  <c r="L77" i="4" s="1"/>
  <c r="H168" i="4"/>
  <c r="G160" i="4"/>
  <c r="F160" i="4"/>
  <c r="G116" i="4"/>
  <c r="F116" i="4"/>
  <c r="H116" i="4" s="1"/>
  <c r="H76" i="4"/>
  <c r="I76" i="4" s="1"/>
  <c r="G73" i="4"/>
  <c r="F73" i="4"/>
  <c r="H73" i="4" s="1"/>
  <c r="G137" i="4"/>
  <c r="F137" i="4"/>
  <c r="I179" i="4"/>
  <c r="J179" i="4"/>
  <c r="L179" i="4"/>
  <c r="I168" i="4"/>
  <c r="J168" i="4"/>
  <c r="L168" i="4" s="1"/>
  <c r="I127" i="4"/>
  <c r="J127" i="4"/>
  <c r="L127" i="4"/>
  <c r="I163" i="4"/>
  <c r="J163" i="4"/>
  <c r="L163" i="4" s="1"/>
  <c r="I131" i="4"/>
  <c r="J131" i="4"/>
  <c r="L131" i="4" s="1"/>
  <c r="I150" i="4"/>
  <c r="J150" i="4"/>
  <c r="L150" i="4"/>
  <c r="I95" i="4"/>
  <c r="J95" i="4"/>
  <c r="L95" i="4" s="1"/>
  <c r="I62" i="4"/>
  <c r="I107" i="4"/>
  <c r="J107" i="4"/>
  <c r="L107" i="4" s="1"/>
  <c r="G190" i="4"/>
  <c r="F190" i="4"/>
  <c r="G103" i="4"/>
  <c r="F103" i="4"/>
  <c r="F142" i="4"/>
  <c r="G142" i="4"/>
  <c r="G165" i="4"/>
  <c r="F165" i="4"/>
  <c r="F112" i="4"/>
  <c r="G112" i="4"/>
  <c r="G201" i="4"/>
  <c r="F201" i="4"/>
  <c r="F88" i="4"/>
  <c r="G88" i="4"/>
  <c r="G139" i="4"/>
  <c r="F139" i="4"/>
  <c r="F186" i="4"/>
  <c r="G186" i="4"/>
  <c r="G60" i="4"/>
  <c r="F60" i="4"/>
  <c r="F169" i="4"/>
  <c r="G169" i="4"/>
  <c r="G119" i="4"/>
  <c r="F119" i="4"/>
  <c r="G67" i="4"/>
  <c r="F67" i="4"/>
  <c r="F79" i="4"/>
  <c r="G79" i="4"/>
  <c r="G144" i="4"/>
  <c r="F144" i="4"/>
  <c r="F59" i="4"/>
  <c r="G59" i="4"/>
  <c r="J183" i="4"/>
  <c r="L183" i="4" s="1"/>
  <c r="F111" i="4"/>
  <c r="G111" i="4"/>
  <c r="F36" i="4"/>
  <c r="G36" i="4"/>
  <c r="F83" i="4"/>
  <c r="G83" i="4"/>
  <c r="J34" i="4"/>
  <c r="F63" i="4"/>
  <c r="G63" i="4"/>
  <c r="F109" i="4"/>
  <c r="G109" i="4"/>
  <c r="J66" i="4"/>
  <c r="L66" i="4" s="1"/>
  <c r="F87" i="4"/>
  <c r="G87" i="4"/>
  <c r="G71" i="4"/>
  <c r="F71" i="4"/>
  <c r="J171" i="4"/>
  <c r="L171" i="4"/>
  <c r="F194" i="4"/>
  <c r="G194" i="4"/>
  <c r="F136" i="4"/>
  <c r="G136" i="4"/>
  <c r="G151" i="4"/>
  <c r="F151" i="4"/>
  <c r="G189" i="4"/>
  <c r="F189" i="4"/>
  <c r="H153" i="4"/>
  <c r="I153" i="4" s="1"/>
  <c r="H51" i="4"/>
  <c r="H45" i="4"/>
  <c r="H137" i="4"/>
  <c r="H160" i="4"/>
  <c r="I160" i="4" s="1"/>
  <c r="H114" i="4"/>
  <c r="I114" i="4" s="1"/>
  <c r="H164" i="4"/>
  <c r="J164" i="4" s="1"/>
  <c r="L164" i="4" s="1"/>
  <c r="I191" i="4"/>
  <c r="J191" i="4"/>
  <c r="L191" i="4"/>
  <c r="H133" i="4"/>
  <c r="I133" i="4" s="1"/>
  <c r="J188" i="4"/>
  <c r="L188" i="4" s="1"/>
  <c r="I188" i="4"/>
  <c r="I164" i="4"/>
  <c r="J197" i="4"/>
  <c r="L197" i="4" s="1"/>
  <c r="J147" i="4"/>
  <c r="L147" i="4"/>
  <c r="J97" i="4"/>
  <c r="L97" i="4" s="1"/>
  <c r="I137" i="4"/>
  <c r="J137" i="4"/>
  <c r="L137" i="4" s="1"/>
  <c r="J76" i="4"/>
  <c r="L76" i="4" s="1"/>
  <c r="H43" i="4"/>
  <c r="J156" i="4"/>
  <c r="L156" i="4" s="1"/>
  <c r="J153" i="4"/>
  <c r="L153" i="4" s="1"/>
  <c r="H132" i="4"/>
  <c r="J132" i="4" s="1"/>
  <c r="L132" i="4" s="1"/>
  <c r="J192" i="4"/>
  <c r="L192" i="4" s="1"/>
  <c r="H181" i="4"/>
  <c r="I181" i="4" s="1"/>
  <c r="J160" i="4"/>
  <c r="L160" i="4" s="1"/>
  <c r="H178" i="4"/>
  <c r="J65" i="4"/>
  <c r="L65" i="4"/>
  <c r="J41" i="4"/>
  <c r="L41" i="4" s="1"/>
  <c r="L34" i="4"/>
  <c r="I51" i="4"/>
  <c r="J51" i="4"/>
  <c r="L51" i="4" s="1"/>
  <c r="J133" i="4"/>
  <c r="L133" i="4" s="1"/>
  <c r="I45" i="4"/>
  <c r="J45" i="4"/>
  <c r="L45" i="4" s="1"/>
  <c r="I178" i="4"/>
  <c r="J178" i="4"/>
  <c r="L178" i="4" s="1"/>
  <c r="J181" i="4"/>
  <c r="L181" i="4" s="1"/>
  <c r="I132" i="4"/>
  <c r="I43" i="4"/>
  <c r="J43" i="4"/>
  <c r="L43" i="4" s="1"/>
  <c r="F6" i="39"/>
  <c r="F11" i="39"/>
  <c r="F5" i="39"/>
  <c r="F10" i="39"/>
  <c r="F9" i="39"/>
  <c r="F3" i="39"/>
  <c r="F7" i="39"/>
  <c r="F4" i="39"/>
  <c r="F8" i="39"/>
  <c r="M8" i="39" l="1"/>
  <c r="J8" i="39"/>
  <c r="K8" i="39" s="1"/>
  <c r="L8" i="39"/>
  <c r="J4" i="39"/>
  <c r="K4" i="39" s="1"/>
  <c r="M4" i="39"/>
  <c r="L4" i="39"/>
  <c r="J7" i="39"/>
  <c r="K7" i="39" s="1"/>
  <c r="L7" i="39"/>
  <c r="M7" i="39"/>
  <c r="M3" i="39"/>
  <c r="L3" i="39"/>
  <c r="J3" i="39"/>
  <c r="K3" i="39" s="1"/>
  <c r="M9" i="39"/>
  <c r="L9" i="39"/>
  <c r="J9" i="39"/>
  <c r="K9" i="39" s="1"/>
  <c r="L10" i="39"/>
  <c r="J10" i="39"/>
  <c r="K10" i="39" s="1"/>
  <c r="M10" i="39"/>
  <c r="J5" i="39"/>
  <c r="K5" i="39" s="1"/>
  <c r="L5" i="39"/>
  <c r="M5" i="39"/>
  <c r="M11" i="39"/>
  <c r="J11" i="39"/>
  <c r="K11" i="39" s="1"/>
  <c r="L11" i="39"/>
  <c r="M6" i="39"/>
  <c r="L6" i="39"/>
  <c r="J6" i="39"/>
  <c r="K6" i="39" s="1"/>
  <c r="I116" i="4"/>
  <c r="J116" i="4"/>
  <c r="L116" i="4" s="1"/>
  <c r="J170" i="4"/>
  <c r="L170" i="4" s="1"/>
  <c r="I170" i="4"/>
  <c r="J186" i="4"/>
  <c r="L186" i="4" s="1"/>
  <c r="I186" i="4"/>
  <c r="I71" i="4"/>
  <c r="J71" i="4"/>
  <c r="L71" i="4" s="1"/>
  <c r="J154" i="4"/>
  <c r="L154" i="4" s="1"/>
  <c r="I154" i="4"/>
  <c r="J136" i="4"/>
  <c r="L136" i="4" s="1"/>
  <c r="I136" i="4"/>
  <c r="I59" i="4"/>
  <c r="J59" i="4"/>
  <c r="L59" i="4" s="1"/>
  <c r="I88" i="4"/>
  <c r="J88" i="4"/>
  <c r="L88" i="4" s="1"/>
  <c r="I86" i="4"/>
  <c r="J86" i="4"/>
  <c r="L86" i="4" s="1"/>
  <c r="I73" i="4"/>
  <c r="J73" i="4"/>
  <c r="L73" i="4" s="1"/>
  <c r="J63" i="4"/>
  <c r="L63" i="4" s="1"/>
  <c r="I63" i="4"/>
  <c r="J190" i="4"/>
  <c r="L190" i="4" s="1"/>
  <c r="I190" i="4"/>
  <c r="J119" i="4"/>
  <c r="L119" i="4" s="1"/>
  <c r="I119" i="4"/>
  <c r="I155" i="4"/>
  <c r="J155" i="4"/>
  <c r="L155" i="4" s="1"/>
  <c r="I194" i="4"/>
  <c r="J194" i="4"/>
  <c r="L194" i="4" s="1"/>
  <c r="J184" i="4"/>
  <c r="L184" i="4" s="1"/>
  <c r="I184" i="4"/>
  <c r="I177" i="4"/>
  <c r="J177" i="4"/>
  <c r="L177" i="4" s="1"/>
  <c r="I139" i="4"/>
  <c r="J139" i="4"/>
  <c r="L139" i="4" s="1"/>
  <c r="J189" i="4"/>
  <c r="L189" i="4" s="1"/>
  <c r="I189" i="4"/>
  <c r="J199" i="4"/>
  <c r="L199" i="4" s="1"/>
  <c r="I199" i="4"/>
  <c r="I67" i="4"/>
  <c r="J67" i="4"/>
  <c r="L67" i="4" s="1"/>
  <c r="I87" i="4"/>
  <c r="J87" i="4"/>
  <c r="L87" i="4" s="1"/>
  <c r="I142" i="4"/>
  <c r="J142" i="4"/>
  <c r="L142" i="4" s="1"/>
  <c r="I165" i="4"/>
  <c r="J165" i="4"/>
  <c r="L165" i="4" s="1"/>
  <c r="I200" i="4"/>
  <c r="J200" i="4"/>
  <c r="L200" i="4" s="1"/>
  <c r="J36" i="4"/>
  <c r="L36" i="4" s="1"/>
  <c r="I36" i="4"/>
  <c r="I112" i="4"/>
  <c r="J112" i="4"/>
  <c r="L112" i="4" s="1"/>
  <c r="I135" i="4"/>
  <c r="J135" i="4"/>
  <c r="L135" i="4" s="1"/>
  <c r="I201" i="4"/>
  <c r="J201" i="4"/>
  <c r="L201" i="4" s="1"/>
  <c r="I198" i="4"/>
  <c r="J198" i="4"/>
  <c r="L198" i="4" s="1"/>
  <c r="I144" i="4"/>
  <c r="J144" i="4"/>
  <c r="L144" i="4" s="1"/>
  <c r="I83" i="4"/>
  <c r="J83" i="4"/>
  <c r="L83" i="4" s="1"/>
  <c r="J143" i="4"/>
  <c r="L143" i="4" s="1"/>
  <c r="I143" i="4"/>
  <c r="I167" i="4"/>
  <c r="J167" i="4"/>
  <c r="L167" i="4" s="1"/>
  <c r="J151" i="4"/>
  <c r="L151" i="4" s="1"/>
  <c r="I151" i="4"/>
  <c r="I174" i="4"/>
  <c r="J174" i="4"/>
  <c r="L174" i="4" s="1"/>
  <c r="J100" i="4"/>
  <c r="L100" i="4" s="1"/>
  <c r="I100" i="4"/>
  <c r="I74" i="4"/>
  <c r="J74" i="4"/>
  <c r="L74" i="4" s="1"/>
  <c r="I169" i="4"/>
  <c r="J169" i="4"/>
  <c r="L169" i="4" s="1"/>
  <c r="J70" i="4"/>
  <c r="L70" i="4" s="1"/>
  <c r="I70" i="4"/>
  <c r="J175" i="4"/>
  <c r="L175" i="4" s="1"/>
  <c r="I175" i="4"/>
  <c r="I103" i="4"/>
  <c r="J103" i="4"/>
  <c r="L103" i="4" s="1"/>
  <c r="J109" i="4"/>
  <c r="L109" i="4" s="1"/>
  <c r="I109" i="4"/>
  <c r="I60" i="4"/>
  <c r="J60" i="4"/>
  <c r="L60" i="4" s="1"/>
  <c r="I79" i="4"/>
  <c r="J79" i="4"/>
  <c r="L79" i="4" s="1"/>
  <c r="I195" i="4"/>
  <c r="J195" i="4"/>
  <c r="L195" i="4" s="1"/>
  <c r="I111" i="4"/>
  <c r="J111" i="4"/>
  <c r="L111" i="4" s="1"/>
  <c r="J114" i="4"/>
  <c r="L114" i="4" s="1"/>
  <c r="C166" i="4"/>
  <c r="R138" i="1"/>
  <c r="D166" i="4" s="1"/>
  <c r="E166" i="4" s="1"/>
  <c r="C193" i="4"/>
  <c r="R165" i="1"/>
  <c r="D193" i="4" s="1"/>
  <c r="E193" i="4" s="1"/>
  <c r="C37" i="4"/>
  <c r="R9" i="1"/>
  <c r="D37" i="4" s="1"/>
  <c r="E37" i="4" s="1"/>
  <c r="C185" i="4"/>
  <c r="R157" i="1"/>
  <c r="D185" i="4" s="1"/>
  <c r="E185" i="4" s="1"/>
  <c r="R131" i="1"/>
  <c r="D159" i="4" s="1"/>
  <c r="E159" i="4" s="1"/>
  <c r="C159" i="4"/>
  <c r="C50" i="4"/>
  <c r="R22" i="1"/>
  <c r="D50" i="4" s="1"/>
  <c r="E50" i="4" s="1"/>
  <c r="C49" i="4"/>
  <c r="R21" i="1"/>
  <c r="D49" i="4" s="1"/>
  <c r="E49" i="4" s="1"/>
  <c r="C180" i="4"/>
  <c r="R152" i="1"/>
  <c r="D180" i="4" s="1"/>
  <c r="E180" i="4" s="1"/>
  <c r="R120" i="1"/>
  <c r="D148" i="4" s="1"/>
  <c r="E148" i="4" s="1"/>
  <c r="C148" i="4"/>
  <c r="R95" i="1"/>
  <c r="D123" i="4" s="1"/>
  <c r="E123" i="4" s="1"/>
  <c r="C123" i="4"/>
  <c r="C105" i="4"/>
  <c r="R77" i="1"/>
  <c r="D105" i="4" s="1"/>
  <c r="E105" i="4" s="1"/>
  <c r="C38" i="4"/>
  <c r="R10" i="1"/>
  <c r="D38" i="4" s="1"/>
  <c r="E38" i="4" s="1"/>
  <c r="C92" i="4"/>
  <c r="R64" i="1"/>
  <c r="D92" i="4" s="1"/>
  <c r="E92" i="4" s="1"/>
  <c r="H39" i="4"/>
  <c r="C141" i="4"/>
  <c r="R113" i="1"/>
  <c r="D141" i="4" s="1"/>
  <c r="E141" i="4" s="1"/>
  <c r="R97" i="1"/>
  <c r="D125" i="4" s="1"/>
  <c r="E125" i="4" s="1"/>
  <c r="C125" i="4"/>
  <c r="C146" i="4"/>
  <c r="R118" i="1"/>
  <c r="D146" i="4" s="1"/>
  <c r="E146" i="4" s="1"/>
  <c r="C75" i="4"/>
  <c r="R47" i="1"/>
  <c r="D75" i="4" s="1"/>
  <c r="E75" i="4" s="1"/>
  <c r="P121" i="1"/>
  <c r="Q121" i="1" s="1"/>
  <c r="G120" i="40"/>
  <c r="N121" i="1"/>
  <c r="K149" i="4" s="1"/>
  <c r="O121" i="1"/>
  <c r="P129" i="1"/>
  <c r="Q129" i="1" s="1"/>
  <c r="O129" i="1"/>
  <c r="G128" i="40"/>
  <c r="N129" i="1"/>
  <c r="K157" i="4" s="1"/>
  <c r="B152" i="4"/>
  <c r="L124" i="1"/>
  <c r="M124" i="1" s="1"/>
  <c r="P36" i="1"/>
  <c r="Q36" i="1" s="1"/>
  <c r="O36" i="1"/>
  <c r="G35" i="40"/>
  <c r="N36" i="1"/>
  <c r="K64" i="4" s="1"/>
  <c r="O70" i="1"/>
  <c r="L112" i="1"/>
  <c r="M112" i="1" s="1"/>
  <c r="B140" i="4"/>
  <c r="B91" i="4"/>
  <c r="L63" i="1"/>
  <c r="M63" i="1" s="1"/>
  <c r="M33" i="1"/>
  <c r="M53" i="1"/>
  <c r="M65" i="1"/>
  <c r="M93" i="1"/>
  <c r="M101" i="1"/>
  <c r="L87" i="1"/>
  <c r="M87" i="1" s="1"/>
  <c r="B115" i="4"/>
  <c r="B122" i="4"/>
  <c r="L94" i="1"/>
  <c r="M94" i="1" s="1"/>
  <c r="L98" i="1"/>
  <c r="M98" i="1" s="1"/>
  <c r="B126" i="4"/>
  <c r="B94" i="4"/>
  <c r="L66" i="1"/>
  <c r="M66" i="1" s="1"/>
  <c r="B124" i="4"/>
  <c r="L96" i="1"/>
  <c r="M96" i="1" s="1"/>
  <c r="L100" i="1"/>
  <c r="M100" i="1" s="1"/>
  <c r="B128" i="4"/>
  <c r="L148" i="1"/>
  <c r="M148" i="1" s="1"/>
  <c r="B176" i="4"/>
  <c r="G13" i="40"/>
  <c r="O14" i="1"/>
  <c r="N14" i="1"/>
  <c r="K42" i="4" s="1"/>
  <c r="P14" i="1"/>
  <c r="Q14" i="1" s="1"/>
  <c r="O30" i="1"/>
  <c r="G29" i="40"/>
  <c r="N85" i="1"/>
  <c r="K113" i="4" s="1"/>
  <c r="L113" i="4" s="1"/>
  <c r="B18" i="9"/>
  <c r="B17" i="9"/>
  <c r="F5" i="9" s="1"/>
  <c r="B19" i="9"/>
  <c r="B20" i="9" s="1"/>
  <c r="B53" i="4"/>
  <c r="L25" i="1"/>
  <c r="M25" i="1" s="1"/>
  <c r="B158" i="4"/>
  <c r="L130" i="1"/>
  <c r="M130" i="1" s="1"/>
  <c r="M20" i="1"/>
  <c r="M52" i="1"/>
  <c r="M19" i="1"/>
  <c r="M102" i="1"/>
  <c r="L50" i="1"/>
  <c r="M50" i="1" s="1"/>
  <c r="B78" i="4"/>
  <c r="M82" i="1"/>
  <c r="B85" i="4"/>
  <c r="L57" i="1"/>
  <c r="M57" i="1" s="1"/>
  <c r="P154" i="1"/>
  <c r="Q154" i="1" s="1"/>
  <c r="M54" i="1"/>
  <c r="L159" i="1"/>
  <c r="M159" i="1" s="1"/>
  <c r="B187" i="4"/>
  <c r="K26" i="1"/>
  <c r="B89" i="4"/>
  <c r="L61" i="1"/>
  <c r="M61" i="1" s="1"/>
  <c r="K89" i="1"/>
  <c r="K92" i="1"/>
  <c r="K18" i="1"/>
  <c r="B56" i="4"/>
  <c r="L28" i="1"/>
  <c r="M28" i="1" s="1"/>
  <c r="M24" i="1"/>
  <c r="M12" i="1"/>
  <c r="M40" i="1"/>
  <c r="M44" i="1"/>
  <c r="M68" i="1"/>
  <c r="M144" i="1"/>
  <c r="K7" i="1"/>
  <c r="B55" i="4"/>
  <c r="L27" i="1"/>
  <c r="M27" i="1" s="1"/>
  <c r="K41" i="1"/>
  <c r="K73" i="1"/>
  <c r="K80" i="1"/>
  <c r="L106" i="1"/>
  <c r="M106" i="1" s="1"/>
  <c r="B134" i="4"/>
  <c r="M110" i="1"/>
  <c r="F28" i="9"/>
  <c r="F9" i="9"/>
  <c r="J17" i="39" l="1"/>
  <c r="BD17" i="13" s="1"/>
  <c r="F10" i="9"/>
  <c r="O61" i="1"/>
  <c r="P61" i="1"/>
  <c r="Q61" i="1" s="1"/>
  <c r="N61" i="1"/>
  <c r="K89" i="4" s="1"/>
  <c r="G60" i="40"/>
  <c r="O25" i="1"/>
  <c r="G24" i="40"/>
  <c r="N25" i="1"/>
  <c r="K53" i="4" s="1"/>
  <c r="P25" i="1"/>
  <c r="Q25" i="1" s="1"/>
  <c r="P57" i="1"/>
  <c r="Q57" i="1" s="1"/>
  <c r="O57" i="1"/>
  <c r="N57" i="1"/>
  <c r="K85" i="4" s="1"/>
  <c r="G56" i="40"/>
  <c r="G143" i="40"/>
  <c r="O144" i="1"/>
  <c r="P144" i="1"/>
  <c r="Q144" i="1" s="1"/>
  <c r="N144" i="1"/>
  <c r="K172" i="4" s="1"/>
  <c r="L18" i="1"/>
  <c r="M18" i="1" s="1"/>
  <c r="B46" i="4"/>
  <c r="N82" i="1"/>
  <c r="K110" i="4" s="1"/>
  <c r="G81" i="40"/>
  <c r="O82" i="1"/>
  <c r="P82" i="1"/>
  <c r="Q82" i="1" s="1"/>
  <c r="G18" i="40"/>
  <c r="N19" i="1"/>
  <c r="K47" i="4" s="1"/>
  <c r="O19" i="1"/>
  <c r="P19" i="1"/>
  <c r="Q19" i="1" s="1"/>
  <c r="N106" i="1"/>
  <c r="K134" i="4" s="1"/>
  <c r="G105" i="40"/>
  <c r="P106" i="1"/>
  <c r="Q106" i="1" s="1"/>
  <c r="O106" i="1"/>
  <c r="P27" i="1"/>
  <c r="Q27" i="1" s="1"/>
  <c r="G26" i="40"/>
  <c r="O27" i="1"/>
  <c r="N27" i="1"/>
  <c r="K55" i="4" s="1"/>
  <c r="P68" i="1"/>
  <c r="Q68" i="1" s="1"/>
  <c r="G67" i="40"/>
  <c r="N68" i="1"/>
  <c r="K96" i="4" s="1"/>
  <c r="O68" i="1"/>
  <c r="G23" i="40"/>
  <c r="N24" i="1"/>
  <c r="K52" i="4" s="1"/>
  <c r="P24" i="1"/>
  <c r="Q24" i="1" s="1"/>
  <c r="O24" i="1"/>
  <c r="B120" i="4"/>
  <c r="L92" i="1"/>
  <c r="M92" i="1" s="1"/>
  <c r="B54" i="4"/>
  <c r="L26" i="1"/>
  <c r="M26" i="1" s="1"/>
  <c r="C182" i="4"/>
  <c r="R154" i="1"/>
  <c r="D182" i="4" s="1"/>
  <c r="E182" i="4" s="1"/>
  <c r="P52" i="1"/>
  <c r="Q52" i="1" s="1"/>
  <c r="G51" i="40"/>
  <c r="O52" i="1"/>
  <c r="N52" i="1"/>
  <c r="K80" i="4" s="1"/>
  <c r="C42" i="4"/>
  <c r="R14" i="1"/>
  <c r="D42" i="4" s="1"/>
  <c r="E42" i="4" s="1"/>
  <c r="G95" i="40"/>
  <c r="P96" i="1"/>
  <c r="Q96" i="1" s="1"/>
  <c r="O96" i="1"/>
  <c r="N96" i="1"/>
  <c r="K124" i="4" s="1"/>
  <c r="O124" i="1"/>
  <c r="G123" i="40"/>
  <c r="P124" i="1"/>
  <c r="Q124" i="1" s="1"/>
  <c r="N124" i="1"/>
  <c r="K152" i="4" s="1"/>
  <c r="F75" i="4"/>
  <c r="G75" i="4"/>
  <c r="G148" i="4"/>
  <c r="F148" i="4"/>
  <c r="G159" i="4"/>
  <c r="F159" i="4"/>
  <c r="G11" i="40"/>
  <c r="P12" i="1"/>
  <c r="Q12" i="1" s="1"/>
  <c r="O12" i="1"/>
  <c r="N12" i="1"/>
  <c r="K40" i="4" s="1"/>
  <c r="N54" i="1"/>
  <c r="K82" i="4" s="1"/>
  <c r="P54" i="1"/>
  <c r="Q54" i="1" s="1"/>
  <c r="O54" i="1"/>
  <c r="G53" i="40"/>
  <c r="B108" i="4"/>
  <c r="L80" i="1"/>
  <c r="M80" i="1" s="1"/>
  <c r="O44" i="1"/>
  <c r="G43" i="40"/>
  <c r="N44" i="1"/>
  <c r="K72" i="4" s="1"/>
  <c r="P44" i="1"/>
  <c r="Q44" i="1" s="1"/>
  <c r="N50" i="1"/>
  <c r="K78" i="4" s="1"/>
  <c r="G49" i="40"/>
  <c r="P50" i="1"/>
  <c r="Q50" i="1" s="1"/>
  <c r="O50" i="1"/>
  <c r="P20" i="1"/>
  <c r="Q20" i="1" s="1"/>
  <c r="G19" i="40"/>
  <c r="O20" i="1"/>
  <c r="N20" i="1"/>
  <c r="K48" i="4" s="1"/>
  <c r="N148" i="1"/>
  <c r="K176" i="4" s="1"/>
  <c r="O148" i="1"/>
  <c r="P148" i="1"/>
  <c r="Q148" i="1" s="1"/>
  <c r="G147" i="40"/>
  <c r="G97" i="40"/>
  <c r="P98" i="1"/>
  <c r="Q98" i="1" s="1"/>
  <c r="N98" i="1"/>
  <c r="K126" i="4" s="1"/>
  <c r="O98" i="1"/>
  <c r="O87" i="1"/>
  <c r="N87" i="1"/>
  <c r="K115" i="4" s="1"/>
  <c r="P87" i="1"/>
  <c r="Q87" i="1" s="1"/>
  <c r="G86" i="40"/>
  <c r="P53" i="1"/>
  <c r="Q53" i="1" s="1"/>
  <c r="G52" i="40"/>
  <c r="N53" i="1"/>
  <c r="K81" i="4" s="1"/>
  <c r="O53" i="1"/>
  <c r="R129" i="1"/>
  <c r="D157" i="4" s="1"/>
  <c r="E157" i="4" s="1"/>
  <c r="C157" i="4"/>
  <c r="R121" i="1"/>
  <c r="D149" i="4" s="1"/>
  <c r="E149" i="4" s="1"/>
  <c r="C149" i="4"/>
  <c r="G92" i="4"/>
  <c r="F92" i="4"/>
  <c r="H92" i="4" s="1"/>
  <c r="G105" i="4"/>
  <c r="F105" i="4"/>
  <c r="H105" i="4" s="1"/>
  <c r="H148" i="4"/>
  <c r="I148" i="4" s="1"/>
  <c r="F49" i="4"/>
  <c r="H49" i="4" s="1"/>
  <c r="G49" i="4"/>
  <c r="H159" i="4"/>
  <c r="I159" i="4" s="1"/>
  <c r="F37" i="4"/>
  <c r="H37" i="4" s="1"/>
  <c r="G37" i="4"/>
  <c r="G166" i="4"/>
  <c r="F166" i="4"/>
  <c r="H166" i="4" s="1"/>
  <c r="L41" i="1"/>
  <c r="M41" i="1" s="1"/>
  <c r="B69" i="4"/>
  <c r="N28" i="1"/>
  <c r="K56" i="4" s="1"/>
  <c r="O28" i="1"/>
  <c r="G27" i="40"/>
  <c r="P28" i="1"/>
  <c r="Q28" i="1" s="1"/>
  <c r="L89" i="1"/>
  <c r="M89" i="1" s="1"/>
  <c r="B117" i="4"/>
  <c r="N110" i="1"/>
  <c r="K138" i="4" s="1"/>
  <c r="P110" i="1"/>
  <c r="Q110" i="1" s="1"/>
  <c r="O110" i="1"/>
  <c r="G109" i="40"/>
  <c r="B101" i="4"/>
  <c r="L73" i="1"/>
  <c r="M73" i="1" s="1"/>
  <c r="B35" i="4"/>
  <c r="L7" i="1"/>
  <c r="M7" i="1" s="1"/>
  <c r="G39" i="40"/>
  <c r="N40" i="1"/>
  <c r="K68" i="4" s="1"/>
  <c r="O40" i="1"/>
  <c r="P40" i="1"/>
  <c r="Q40" i="1" s="1"/>
  <c r="O159" i="1"/>
  <c r="N159" i="1"/>
  <c r="K187" i="4" s="1"/>
  <c r="G158" i="40"/>
  <c r="P159" i="1"/>
  <c r="Q159" i="1" s="1"/>
  <c r="G101" i="40"/>
  <c r="P102" i="1"/>
  <c r="Q102" i="1" s="1"/>
  <c r="O102" i="1"/>
  <c r="N102" i="1"/>
  <c r="K130" i="4" s="1"/>
  <c r="P130" i="1"/>
  <c r="Q130" i="1" s="1"/>
  <c r="G129" i="40"/>
  <c r="O130" i="1"/>
  <c r="N130" i="1"/>
  <c r="K158" i="4" s="1"/>
  <c r="B21" i="9"/>
  <c r="F7" i="9"/>
  <c r="O66" i="1"/>
  <c r="G65" i="40"/>
  <c r="P66" i="1"/>
  <c r="Q66" i="1" s="1"/>
  <c r="N66" i="1"/>
  <c r="K94" i="4" s="1"/>
  <c r="N94" i="1"/>
  <c r="K122" i="4" s="1"/>
  <c r="O94" i="1"/>
  <c r="G93" i="40"/>
  <c r="P94" i="1"/>
  <c r="Q94" i="1" s="1"/>
  <c r="N101" i="1"/>
  <c r="K129" i="4" s="1"/>
  <c r="P101" i="1"/>
  <c r="Q101" i="1" s="1"/>
  <c r="O101" i="1"/>
  <c r="G100" i="40"/>
  <c r="G64" i="40"/>
  <c r="P65" i="1"/>
  <c r="Q65" i="1" s="1"/>
  <c r="N65" i="1"/>
  <c r="K93" i="4" s="1"/>
  <c r="O65" i="1"/>
  <c r="G32" i="40"/>
  <c r="O33" i="1"/>
  <c r="N33" i="1"/>
  <c r="K61" i="4" s="1"/>
  <c r="P33" i="1"/>
  <c r="Q33" i="1" s="1"/>
  <c r="O112" i="1"/>
  <c r="G111" i="40"/>
  <c r="P112" i="1"/>
  <c r="Q112" i="1" s="1"/>
  <c r="N112" i="1"/>
  <c r="K140" i="4" s="1"/>
  <c r="F146" i="4"/>
  <c r="H146" i="4" s="1"/>
  <c r="G146" i="4"/>
  <c r="G141" i="4"/>
  <c r="F141" i="4"/>
  <c r="H141" i="4" s="1"/>
  <c r="G123" i="4"/>
  <c r="F123" i="4"/>
  <c r="G99" i="40"/>
  <c r="N100" i="1"/>
  <c r="K128" i="4" s="1"/>
  <c r="O100" i="1"/>
  <c r="P100" i="1"/>
  <c r="Q100" i="1" s="1"/>
  <c r="N93" i="1"/>
  <c r="K121" i="4" s="1"/>
  <c r="O93" i="1"/>
  <c r="G92" i="40"/>
  <c r="P93" i="1"/>
  <c r="Q93" i="1" s="1"/>
  <c r="G62" i="40"/>
  <c r="N63" i="1"/>
  <c r="K91" i="4" s="1"/>
  <c r="O63" i="1"/>
  <c r="P63" i="1"/>
  <c r="Q63" i="1" s="1"/>
  <c r="R36" i="1"/>
  <c r="D64" i="4" s="1"/>
  <c r="E64" i="4" s="1"/>
  <c r="C64" i="4"/>
  <c r="H75" i="4"/>
  <c r="I75" i="4" s="1"/>
  <c r="G125" i="4"/>
  <c r="F125" i="4"/>
  <c r="H125" i="4" s="1"/>
  <c r="I39" i="4"/>
  <c r="J39" i="4"/>
  <c r="L39" i="4" s="1"/>
  <c r="F38" i="4"/>
  <c r="H38" i="4" s="1"/>
  <c r="G38" i="4"/>
  <c r="H123" i="4"/>
  <c r="I123" i="4" s="1"/>
  <c r="F180" i="4"/>
  <c r="H180" i="4" s="1"/>
  <c r="G180" i="4"/>
  <c r="G50" i="4"/>
  <c r="H50" i="4" s="1"/>
  <c r="F50" i="4"/>
  <c r="G185" i="4"/>
  <c r="F185" i="4"/>
  <c r="H185" i="4" s="1"/>
  <c r="G193" i="4"/>
  <c r="F193" i="4"/>
  <c r="H193" i="4" s="1"/>
  <c r="I141" i="4" l="1"/>
  <c r="J141" i="4"/>
  <c r="L141" i="4" s="1"/>
  <c r="I49" i="4"/>
  <c r="J49" i="4"/>
  <c r="L49" i="4" s="1"/>
  <c r="I92" i="4"/>
  <c r="J92" i="4"/>
  <c r="L92" i="4" s="1"/>
  <c r="I50" i="4"/>
  <c r="J50" i="4"/>
  <c r="L50" i="4" s="1"/>
  <c r="I125" i="4"/>
  <c r="J125" i="4"/>
  <c r="L125" i="4" s="1"/>
  <c r="I37" i="4"/>
  <c r="J37" i="4"/>
  <c r="L37" i="4" s="1"/>
  <c r="I193" i="4"/>
  <c r="J193" i="4"/>
  <c r="L193" i="4" s="1"/>
  <c r="I185" i="4"/>
  <c r="J185" i="4"/>
  <c r="L185" i="4" s="1"/>
  <c r="I38" i="4"/>
  <c r="J38" i="4"/>
  <c r="L38" i="4" s="1"/>
  <c r="I166" i="4"/>
  <c r="J166" i="4"/>
  <c r="L166" i="4" s="1"/>
  <c r="I105" i="4"/>
  <c r="J105" i="4"/>
  <c r="L105" i="4" s="1"/>
  <c r="I180" i="4"/>
  <c r="J180" i="4"/>
  <c r="L180" i="4" s="1"/>
  <c r="I146" i="4"/>
  <c r="J146" i="4"/>
  <c r="L146" i="4" s="1"/>
  <c r="C121" i="4"/>
  <c r="R93" i="1"/>
  <c r="D121" i="4" s="1"/>
  <c r="E121" i="4" s="1"/>
  <c r="J123" i="4"/>
  <c r="L123" i="4" s="1"/>
  <c r="R112" i="1"/>
  <c r="D140" i="4" s="1"/>
  <c r="E140" i="4" s="1"/>
  <c r="C140" i="4"/>
  <c r="C94" i="4"/>
  <c r="R66" i="1"/>
  <c r="D94" i="4" s="1"/>
  <c r="E94" i="4" s="1"/>
  <c r="O89" i="1"/>
  <c r="N89" i="1"/>
  <c r="K117" i="4" s="1"/>
  <c r="G88" i="40"/>
  <c r="P89" i="1"/>
  <c r="Q89" i="1" s="1"/>
  <c r="G149" i="4"/>
  <c r="F149" i="4"/>
  <c r="C48" i="4"/>
  <c r="R20" i="1"/>
  <c r="D48" i="4" s="1"/>
  <c r="E48" i="4" s="1"/>
  <c r="R24" i="1"/>
  <c r="D52" i="4" s="1"/>
  <c r="E52" i="4" s="1"/>
  <c r="C52" i="4"/>
  <c r="C134" i="4"/>
  <c r="R106" i="1"/>
  <c r="D134" i="4" s="1"/>
  <c r="E134" i="4" s="1"/>
  <c r="C172" i="4"/>
  <c r="R144" i="1"/>
  <c r="D172" i="4" s="1"/>
  <c r="E172" i="4" s="1"/>
  <c r="G64" i="4"/>
  <c r="F64" i="4"/>
  <c r="H64" i="4" s="1"/>
  <c r="C93" i="4"/>
  <c r="R65" i="1"/>
  <c r="D93" i="4" s="1"/>
  <c r="E93" i="4" s="1"/>
  <c r="R101" i="1"/>
  <c r="D129" i="4" s="1"/>
  <c r="E129" i="4" s="1"/>
  <c r="C129" i="4"/>
  <c r="C130" i="4"/>
  <c r="R102" i="1"/>
  <c r="D130" i="4" s="1"/>
  <c r="E130" i="4" s="1"/>
  <c r="C187" i="4"/>
  <c r="R159" i="1"/>
  <c r="D187" i="4" s="1"/>
  <c r="E187" i="4" s="1"/>
  <c r="N73" i="1"/>
  <c r="K101" i="4" s="1"/>
  <c r="P73" i="1"/>
  <c r="Q73" i="1" s="1"/>
  <c r="G72" i="40"/>
  <c r="O73" i="1"/>
  <c r="C138" i="4"/>
  <c r="R110" i="1"/>
  <c r="D138" i="4" s="1"/>
  <c r="E138" i="4" s="1"/>
  <c r="C56" i="4"/>
  <c r="R28" i="1"/>
  <c r="D56" i="4" s="1"/>
  <c r="E56" i="4" s="1"/>
  <c r="H149" i="4"/>
  <c r="I149" i="4" s="1"/>
  <c r="C115" i="4"/>
  <c r="R87" i="1"/>
  <c r="D115" i="4" s="1"/>
  <c r="E115" i="4" s="1"/>
  <c r="J148" i="4"/>
  <c r="L148" i="4" s="1"/>
  <c r="C152" i="4"/>
  <c r="R124" i="1"/>
  <c r="D152" i="4" s="1"/>
  <c r="E152" i="4" s="1"/>
  <c r="C124" i="4"/>
  <c r="R96" i="1"/>
  <c r="D124" i="4" s="1"/>
  <c r="E124" i="4" s="1"/>
  <c r="O92" i="1"/>
  <c r="P92" i="1"/>
  <c r="Q92" i="1" s="1"/>
  <c r="N92" i="1"/>
  <c r="K120" i="4" s="1"/>
  <c r="G91" i="40"/>
  <c r="C47" i="4"/>
  <c r="R19" i="1"/>
  <c r="D47" i="4" s="1"/>
  <c r="E47" i="4" s="1"/>
  <c r="C110" i="4"/>
  <c r="R82" i="1"/>
  <c r="D110" i="4" s="1"/>
  <c r="E110" i="4" s="1"/>
  <c r="C89" i="4"/>
  <c r="R61" i="1"/>
  <c r="D89" i="4" s="1"/>
  <c r="E89" i="4" s="1"/>
  <c r="R130" i="1"/>
  <c r="D158" i="4" s="1"/>
  <c r="E158" i="4" s="1"/>
  <c r="C158" i="4"/>
  <c r="O41" i="1"/>
  <c r="G40" i="40"/>
  <c r="N41" i="1"/>
  <c r="K69" i="4" s="1"/>
  <c r="P41" i="1"/>
  <c r="Q41" i="1" s="1"/>
  <c r="G157" i="4"/>
  <c r="H157" i="4" s="1"/>
  <c r="F157" i="4"/>
  <c r="R98" i="1"/>
  <c r="D126" i="4" s="1"/>
  <c r="E126" i="4" s="1"/>
  <c r="C126" i="4"/>
  <c r="C78" i="4"/>
  <c r="R50" i="1"/>
  <c r="D78" i="4" s="1"/>
  <c r="E78" i="4" s="1"/>
  <c r="J75" i="4"/>
  <c r="L75" i="4" s="1"/>
  <c r="G42" i="4"/>
  <c r="F42" i="4"/>
  <c r="H42" i="4" s="1"/>
  <c r="C80" i="4"/>
  <c r="R52" i="1"/>
  <c r="D80" i="4" s="1"/>
  <c r="E80" i="4" s="1"/>
  <c r="G182" i="4"/>
  <c r="F182" i="4"/>
  <c r="H182" i="4" s="1"/>
  <c r="C96" i="4"/>
  <c r="R68" i="1"/>
  <c r="D96" i="4" s="1"/>
  <c r="E96" i="4" s="1"/>
  <c r="C55" i="4"/>
  <c r="R27" i="1"/>
  <c r="D55" i="4" s="1"/>
  <c r="E55" i="4" s="1"/>
  <c r="N18" i="1"/>
  <c r="K46" i="4" s="1"/>
  <c r="G17" i="40"/>
  <c r="O18" i="1"/>
  <c r="P18" i="1"/>
  <c r="Q18" i="1" s="1"/>
  <c r="C85" i="4"/>
  <c r="R57" i="1"/>
  <c r="D85" i="4" s="1"/>
  <c r="E85" i="4" s="1"/>
  <c r="R63" i="1"/>
  <c r="D91" i="4" s="1"/>
  <c r="E91" i="4" s="1"/>
  <c r="C91" i="4"/>
  <c r="R100" i="1"/>
  <c r="D128" i="4" s="1"/>
  <c r="E128" i="4" s="1"/>
  <c r="C128" i="4"/>
  <c r="C61" i="4"/>
  <c r="R33" i="1"/>
  <c r="D61" i="4" s="1"/>
  <c r="E61" i="4" s="1"/>
  <c r="C122" i="4"/>
  <c r="R94" i="1"/>
  <c r="D122" i="4" s="1"/>
  <c r="E122" i="4" s="1"/>
  <c r="R40" i="1"/>
  <c r="D68" i="4" s="1"/>
  <c r="E68" i="4" s="1"/>
  <c r="C68" i="4"/>
  <c r="N7" i="1"/>
  <c r="K35" i="4" s="1"/>
  <c r="O7" i="1"/>
  <c r="P7" i="1"/>
  <c r="Q7" i="1" s="1"/>
  <c r="G6" i="40"/>
  <c r="C81" i="4"/>
  <c r="R53" i="1"/>
  <c r="D81" i="4" s="1"/>
  <c r="E81" i="4" s="1"/>
  <c r="R148" i="1"/>
  <c r="D176" i="4" s="1"/>
  <c r="E176" i="4" s="1"/>
  <c r="C176" i="4"/>
  <c r="C72" i="4"/>
  <c r="R44" i="1"/>
  <c r="D72" i="4" s="1"/>
  <c r="E72" i="4" s="1"/>
  <c r="O80" i="1"/>
  <c r="N80" i="1"/>
  <c r="K108" i="4" s="1"/>
  <c r="G79" i="40"/>
  <c r="P80" i="1"/>
  <c r="Q80" i="1" s="1"/>
  <c r="C82" i="4"/>
  <c r="R54" i="1"/>
  <c r="D82" i="4" s="1"/>
  <c r="E82" i="4" s="1"/>
  <c r="R12" i="1"/>
  <c r="D40" i="4" s="1"/>
  <c r="E40" i="4" s="1"/>
  <c r="C40" i="4"/>
  <c r="J159" i="4"/>
  <c r="L159" i="4" s="1"/>
  <c r="G25" i="40"/>
  <c r="O26" i="1"/>
  <c r="N26" i="1"/>
  <c r="K54" i="4" s="1"/>
  <c r="P26" i="1"/>
  <c r="Q26" i="1" s="1"/>
  <c r="C53" i="4"/>
  <c r="R25" i="1"/>
  <c r="D53" i="4" s="1"/>
  <c r="E53" i="4" s="1"/>
  <c r="I64" i="4" l="1"/>
  <c r="J64" i="4"/>
  <c r="L64" i="4" s="1"/>
  <c r="I182" i="4"/>
  <c r="J182" i="4"/>
  <c r="L182" i="4" s="1"/>
  <c r="I42" i="4"/>
  <c r="J42" i="4"/>
  <c r="L42" i="4" s="1"/>
  <c r="I157" i="4"/>
  <c r="J157" i="4"/>
  <c r="L157" i="4" s="1"/>
  <c r="R80" i="1"/>
  <c r="D108" i="4" s="1"/>
  <c r="E108" i="4" s="1"/>
  <c r="C108" i="4"/>
  <c r="G85" i="4"/>
  <c r="F85" i="4"/>
  <c r="G53" i="4"/>
  <c r="F53" i="4"/>
  <c r="H53" i="4" s="1"/>
  <c r="C54" i="4"/>
  <c r="R26" i="1"/>
  <c r="D54" i="4" s="1"/>
  <c r="E54" i="4" s="1"/>
  <c r="G72" i="4"/>
  <c r="F72" i="4"/>
  <c r="G81" i="4"/>
  <c r="F81" i="4"/>
  <c r="F68" i="4"/>
  <c r="G68" i="4"/>
  <c r="G61" i="4"/>
  <c r="F61" i="4"/>
  <c r="H61" i="4" s="1"/>
  <c r="F91" i="4"/>
  <c r="G91" i="4"/>
  <c r="C46" i="4"/>
  <c r="R18" i="1"/>
  <c r="D46" i="4" s="1"/>
  <c r="E46" i="4" s="1"/>
  <c r="G96" i="4"/>
  <c r="F96" i="4"/>
  <c r="C69" i="4"/>
  <c r="R41" i="1"/>
  <c r="D69" i="4" s="1"/>
  <c r="E69" i="4" s="1"/>
  <c r="F124" i="4"/>
  <c r="G124" i="4"/>
  <c r="C101" i="4"/>
  <c r="R73" i="1"/>
  <c r="D101" i="4" s="1"/>
  <c r="E101" i="4" s="1"/>
  <c r="G187" i="4"/>
  <c r="F187" i="4"/>
  <c r="G172" i="4"/>
  <c r="F172" i="4"/>
  <c r="G48" i="4"/>
  <c r="F48" i="4"/>
  <c r="G94" i="4"/>
  <c r="F94" i="4"/>
  <c r="G121" i="4"/>
  <c r="F121" i="4"/>
  <c r="H72" i="4"/>
  <c r="I72" i="4" s="1"/>
  <c r="R7" i="1"/>
  <c r="D35" i="4" s="1"/>
  <c r="E35" i="4" s="1"/>
  <c r="C35" i="4"/>
  <c r="H68" i="4"/>
  <c r="I68" i="4" s="1"/>
  <c r="H91" i="4"/>
  <c r="I91" i="4" s="1"/>
  <c r="G78" i="4"/>
  <c r="F78" i="4"/>
  <c r="H78" i="4" s="1"/>
  <c r="G89" i="4"/>
  <c r="F89" i="4"/>
  <c r="H89" i="4" s="1"/>
  <c r="F110" i="4"/>
  <c r="H110" i="4" s="1"/>
  <c r="G110" i="4"/>
  <c r="F115" i="4"/>
  <c r="H115" i="4" s="1"/>
  <c r="G115" i="4"/>
  <c r="G138" i="4"/>
  <c r="F138" i="4"/>
  <c r="H138" i="4" s="1"/>
  <c r="F52" i="4"/>
  <c r="G52" i="4"/>
  <c r="J52" i="4"/>
  <c r="L52" i="4" s="1"/>
  <c r="J149" i="4"/>
  <c r="L149" i="4" s="1"/>
  <c r="R89" i="1"/>
  <c r="D117" i="4" s="1"/>
  <c r="E117" i="4" s="1"/>
  <c r="C117" i="4"/>
  <c r="F40" i="4"/>
  <c r="H40" i="4" s="1"/>
  <c r="G40" i="4"/>
  <c r="G176" i="4"/>
  <c r="F176" i="4"/>
  <c r="H176" i="4" s="1"/>
  <c r="F82" i="4"/>
  <c r="H82" i="4" s="1"/>
  <c r="G82" i="4"/>
  <c r="F122" i="4"/>
  <c r="H122" i="4" s="1"/>
  <c r="G122" i="4"/>
  <c r="F128" i="4"/>
  <c r="H128" i="4" s="1"/>
  <c r="G128" i="4"/>
  <c r="H85" i="4"/>
  <c r="I85" i="4" s="1"/>
  <c r="G55" i="4"/>
  <c r="F55" i="4"/>
  <c r="H55" i="4" s="1"/>
  <c r="F126" i="4"/>
  <c r="G126" i="4"/>
  <c r="G152" i="4"/>
  <c r="F152" i="4"/>
  <c r="H152" i="4" s="1"/>
  <c r="F130" i="4"/>
  <c r="H130" i="4" s="1"/>
  <c r="G130" i="4"/>
  <c r="G93" i="4"/>
  <c r="F93" i="4"/>
  <c r="H93" i="4" s="1"/>
  <c r="H52" i="4"/>
  <c r="I52" i="4" s="1"/>
  <c r="H81" i="4"/>
  <c r="I81" i="4" s="1"/>
  <c r="H96" i="4"/>
  <c r="I96" i="4" s="1"/>
  <c r="G80" i="4"/>
  <c r="F80" i="4"/>
  <c r="H80" i="4" s="1"/>
  <c r="H126" i="4"/>
  <c r="I126" i="4" s="1"/>
  <c r="G158" i="4"/>
  <c r="F158" i="4"/>
  <c r="H158" i="4" s="1"/>
  <c r="F47" i="4"/>
  <c r="H47" i="4" s="1"/>
  <c r="G47" i="4"/>
  <c r="C120" i="4"/>
  <c r="R92" i="1"/>
  <c r="D120" i="4" s="1"/>
  <c r="E120" i="4" s="1"/>
  <c r="H124" i="4"/>
  <c r="I124" i="4" s="1"/>
  <c r="G56" i="4"/>
  <c r="F56" i="4"/>
  <c r="H56" i="4" s="1"/>
  <c r="H187" i="4"/>
  <c r="I187" i="4" s="1"/>
  <c r="G129" i="4"/>
  <c r="F129" i="4"/>
  <c r="H129" i="4" s="1"/>
  <c r="H172" i="4"/>
  <c r="I172" i="4" s="1"/>
  <c r="G134" i="4"/>
  <c r="F134" i="4"/>
  <c r="H134" i="4" s="1"/>
  <c r="H48" i="4"/>
  <c r="I48" i="4" s="1"/>
  <c r="H94" i="4"/>
  <c r="I94" i="4" s="1"/>
  <c r="G140" i="4"/>
  <c r="F140" i="4"/>
  <c r="H140" i="4" s="1"/>
  <c r="H121" i="4"/>
  <c r="I121" i="4" s="1"/>
  <c r="I134" i="4" l="1"/>
  <c r="J134" i="4"/>
  <c r="L134" i="4" s="1"/>
  <c r="I80" i="4"/>
  <c r="J80" i="4"/>
  <c r="L80" i="4" s="1"/>
  <c r="I78" i="4"/>
  <c r="J78" i="4"/>
  <c r="L78" i="4" s="1"/>
  <c r="I158" i="4"/>
  <c r="J158" i="4"/>
  <c r="L158" i="4" s="1"/>
  <c r="I93" i="4"/>
  <c r="J93" i="4"/>
  <c r="L93" i="4" s="1"/>
  <c r="I152" i="4"/>
  <c r="J152" i="4"/>
  <c r="L152" i="4" s="1"/>
  <c r="I55" i="4"/>
  <c r="J55" i="4"/>
  <c r="L55" i="4" s="1"/>
  <c r="I128" i="4"/>
  <c r="J128" i="4"/>
  <c r="L128" i="4" s="1"/>
  <c r="I82" i="4"/>
  <c r="J82" i="4"/>
  <c r="L82" i="4" s="1"/>
  <c r="I40" i="4"/>
  <c r="J40" i="4"/>
  <c r="L40" i="4" s="1"/>
  <c r="I110" i="4"/>
  <c r="J110" i="4"/>
  <c r="L110" i="4" s="1"/>
  <c r="I61" i="4"/>
  <c r="J61" i="4"/>
  <c r="L61" i="4" s="1"/>
  <c r="I140" i="4"/>
  <c r="J140" i="4"/>
  <c r="L140" i="4" s="1"/>
  <c r="I47" i="4"/>
  <c r="J47" i="4"/>
  <c r="L47" i="4" s="1"/>
  <c r="I130" i="4"/>
  <c r="J130" i="4"/>
  <c r="L130" i="4" s="1"/>
  <c r="I138" i="4"/>
  <c r="J138" i="4"/>
  <c r="L138" i="4" s="1"/>
  <c r="I56" i="4"/>
  <c r="J56" i="4"/>
  <c r="L56" i="4" s="1"/>
  <c r="I176" i="4"/>
  <c r="J176" i="4"/>
  <c r="L176" i="4" s="1"/>
  <c r="I89" i="4"/>
  <c r="J89" i="4"/>
  <c r="L89" i="4" s="1"/>
  <c r="I129" i="4"/>
  <c r="J129" i="4"/>
  <c r="L129" i="4" s="1"/>
  <c r="I122" i="4"/>
  <c r="J122" i="4"/>
  <c r="L122" i="4" s="1"/>
  <c r="I115" i="4"/>
  <c r="J115" i="4"/>
  <c r="L115" i="4" s="1"/>
  <c r="I53" i="4"/>
  <c r="J53" i="4"/>
  <c r="L53" i="4" s="1"/>
  <c r="G120" i="4"/>
  <c r="F120" i="4"/>
  <c r="J126" i="4"/>
  <c r="L126" i="4" s="1"/>
  <c r="J48" i="4"/>
  <c r="L48" i="4" s="1"/>
  <c r="J124" i="4"/>
  <c r="L124" i="4" s="1"/>
  <c r="J72" i="4"/>
  <c r="L72" i="4" s="1"/>
  <c r="J121" i="4"/>
  <c r="L121" i="4" s="1"/>
  <c r="J187" i="4"/>
  <c r="L187" i="4" s="1"/>
  <c r="F69" i="4"/>
  <c r="H69" i="4" s="1"/>
  <c r="G69" i="4"/>
  <c r="J81" i="4"/>
  <c r="L81" i="4" s="1"/>
  <c r="F54" i="4"/>
  <c r="H54" i="4" s="1"/>
  <c r="G54" i="4"/>
  <c r="G108" i="4"/>
  <c r="F108" i="4"/>
  <c r="H120" i="4"/>
  <c r="I120" i="4" s="1"/>
  <c r="G117" i="4"/>
  <c r="F117" i="4"/>
  <c r="H117" i="4" s="1"/>
  <c r="H101" i="4"/>
  <c r="I101" i="4" s="1"/>
  <c r="J91" i="4"/>
  <c r="L91" i="4" s="1"/>
  <c r="J68" i="4"/>
  <c r="L68" i="4" s="1"/>
  <c r="H108" i="4"/>
  <c r="I108" i="4" s="1"/>
  <c r="G35" i="4"/>
  <c r="F35" i="4"/>
  <c r="H35" i="4" s="1"/>
  <c r="J94" i="4"/>
  <c r="L94" i="4" s="1"/>
  <c r="J172" i="4"/>
  <c r="L172" i="4" s="1"/>
  <c r="G101" i="4"/>
  <c r="F101" i="4"/>
  <c r="J96" i="4"/>
  <c r="L96" i="4" s="1"/>
  <c r="G46" i="4"/>
  <c r="F46" i="4"/>
  <c r="H46" i="4" s="1"/>
  <c r="J85" i="4"/>
  <c r="L85" i="4" s="1"/>
  <c r="I46" i="4" l="1"/>
  <c r="J46" i="4"/>
  <c r="L46" i="4" s="1"/>
  <c r="I117" i="4"/>
  <c r="J117" i="4"/>
  <c r="L117" i="4" s="1"/>
  <c r="I69" i="4"/>
  <c r="J69" i="4"/>
  <c r="L69" i="4" s="1"/>
  <c r="I35" i="4"/>
  <c r="J35" i="4"/>
  <c r="I54" i="4"/>
  <c r="J54" i="4"/>
  <c r="L54" i="4" s="1"/>
  <c r="J120" i="4"/>
  <c r="L120" i="4" s="1"/>
  <c r="J101" i="4"/>
  <c r="L101" i="4" s="1"/>
  <c r="J108" i="4"/>
  <c r="L108" i="4" s="1"/>
  <c r="L35" i="4" l="1"/>
  <c r="I8" i="4" s="1"/>
  <c r="I5" i="4"/>
  <c r="J14" i="39"/>
  <c r="B1" i="13"/>
  <c r="J18" i="39"/>
  <c r="BD18"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Vinkush Dhamija</author>
  </authors>
  <commentList>
    <comment ref="C5" authorId="0" shapeId="0" xr:uid="{8060E0EC-B3D9-4D8B-A800-E7CF960101C6}">
      <text>
        <r>
          <rPr>
            <b/>
            <sz val="9"/>
            <color indexed="81"/>
            <rFont val="Tahoma"/>
            <family val="2"/>
          </rPr>
          <t>Vinkush Dhamija:</t>
        </r>
        <r>
          <rPr>
            <sz val="9"/>
            <color indexed="81"/>
            <rFont val="Tahoma"/>
            <family val="2"/>
          </rPr>
          <t xml:space="preserve">
Interest coverage ratio determines a company's ability to pay interest on debts. For null values, we assume that the company doesn't publish data for this ratio and we take it to be zero.</t>
        </r>
      </text>
    </comment>
    <comment ref="D5" authorId="0" shapeId="0" xr:uid="{59C4ED22-F152-4409-9768-691D4CD752AC}">
      <text>
        <r>
          <rPr>
            <b/>
            <sz val="9"/>
            <color indexed="81"/>
            <rFont val="Tahoma"/>
            <family val="2"/>
          </rPr>
          <t>Vinkush Dhamija:</t>
        </r>
        <r>
          <rPr>
            <sz val="9"/>
            <color indexed="81"/>
            <rFont val="Tahoma"/>
            <family val="2"/>
          </rPr>
          <t xml:space="preserve">
For null values in Debt/Assets ratio, we assume that the company has no previos debt(d/a = 0) because debt information of any company is usually available with centralized authorities and could be accessed by the bank if needed.</t>
        </r>
      </text>
    </comment>
    <comment ref="E5" authorId="0" shapeId="0" xr:uid="{26FFE658-C4BE-4E66-B2F2-594AFE156355}">
      <text>
        <r>
          <rPr>
            <b/>
            <sz val="9"/>
            <color indexed="81"/>
            <rFont val="Tahoma"/>
            <family val="2"/>
          </rPr>
          <t>Vinkush Dhamija:</t>
        </r>
        <r>
          <rPr>
            <sz val="9"/>
            <color indexed="81"/>
            <rFont val="Tahoma"/>
            <family val="2"/>
          </rPr>
          <t xml:space="preserve">
Operating Margin measures proft per unit revenue for the company. Higher values are preferred.</t>
        </r>
      </text>
    </comment>
    <comment ref="G5" authorId="0" shapeId="0" xr:uid="{0698D9CD-C1E3-4B42-8593-1CE4FAD2F015}">
      <text>
        <r>
          <rPr>
            <b/>
            <sz val="9"/>
            <color indexed="81"/>
            <rFont val="Tahoma"/>
            <family val="2"/>
          </rPr>
          <t>Vinkush Dhamija:</t>
        </r>
        <r>
          <rPr>
            <sz val="9"/>
            <color indexed="81"/>
            <rFont val="Tahoma"/>
            <family val="2"/>
          </rPr>
          <t xml:space="preserve">
We use VLOOKUP to map business risk score using the mapping provided in exhibits</t>
        </r>
      </text>
    </comment>
    <comment ref="H5" authorId="0" shapeId="0" xr:uid="{F5AC3976-FF64-44E8-B1AB-8F5970283436}">
      <text>
        <r>
          <rPr>
            <b/>
            <sz val="9"/>
            <color indexed="81"/>
            <rFont val="Tahoma"/>
            <family val="2"/>
          </rPr>
          <t>Vinkush Dhamija:</t>
        </r>
        <r>
          <rPr>
            <sz val="9"/>
            <color indexed="81"/>
            <rFont val="Tahoma"/>
            <family val="2"/>
          </rPr>
          <t xml:space="preserve">
We use nested ifs and vlookups to assign scores(1 to 4) to int x values using the ranges provided in exhibits. Higher int x values get higher scores.</t>
        </r>
      </text>
    </comment>
    <comment ref="I5" authorId="0" shapeId="0" xr:uid="{B26CA8E6-9197-4C05-A95B-394A977C0E40}">
      <text>
        <r>
          <rPr>
            <b/>
            <sz val="9"/>
            <color indexed="81"/>
            <rFont val="Tahoma"/>
            <family val="2"/>
          </rPr>
          <t>Vinkush Dhamija:</t>
        </r>
        <r>
          <rPr>
            <sz val="9"/>
            <color indexed="81"/>
            <rFont val="Tahoma"/>
            <family val="2"/>
          </rPr>
          <t xml:space="preserve">
We use nested ifs and vlookups to assign scores(1 to 4) to d/a values using the ranges provided in exhibits. Higher int x values get lower scores.</t>
        </r>
      </text>
    </comment>
    <comment ref="J5" authorId="0" shapeId="0" xr:uid="{616B44BD-F22F-4721-8F97-621C7BAC1B23}">
      <text>
        <r>
          <rPr>
            <b/>
            <sz val="9"/>
            <color indexed="81"/>
            <rFont val="Tahoma"/>
            <family val="2"/>
          </rPr>
          <t>Vinkush Dhamija:</t>
        </r>
        <r>
          <rPr>
            <sz val="9"/>
            <color indexed="81"/>
            <rFont val="Tahoma"/>
            <family val="2"/>
          </rPr>
          <t xml:space="preserve">
We use nested ifs and vlookups to assign scores(1 to 4) to Op Mgn values using the ranges provided in exhibits. Higher margin values get higher scores.</t>
        </r>
      </text>
    </comment>
    <comment ref="K5" authorId="0" shapeId="0" xr:uid="{14B147C8-78F3-4272-B761-9080D24AAB10}">
      <text>
        <r>
          <rPr>
            <b/>
            <sz val="9"/>
            <color indexed="81"/>
            <rFont val="Tahoma"/>
            <family val="2"/>
          </rPr>
          <t>Vinkush Dhamija:</t>
        </r>
        <r>
          <rPr>
            <sz val="9"/>
            <color indexed="81"/>
            <rFont val="Tahoma"/>
            <family val="2"/>
          </rPr>
          <t xml:space="preserve">
Calculated by a weighted sum of individual risk scores of int x, d/a and op. mgn. The bank assigns 2x weight to d/a.
A higher financial risk score means the company has high interest coverage, low debt/assets ratio and high operating margin making it a good candidate for the loan.</t>
        </r>
      </text>
    </comment>
    <comment ref="M5" authorId="0" shapeId="0" xr:uid="{B97D4C87-8467-42E0-959F-634009B3C049}">
      <text>
        <r>
          <rPr>
            <b/>
            <sz val="9"/>
            <color indexed="81"/>
            <rFont val="Tahoma"/>
            <family val="2"/>
          </rPr>
          <t>Vinkush Dhamija:</t>
        </r>
        <r>
          <rPr>
            <sz val="9"/>
            <color indexed="81"/>
            <rFont val="Tahoma"/>
            <family val="2"/>
          </rPr>
          <t xml:space="preserve">
Calculated by combining the financial risk and business risk into a single entity and looking it up in the combined column (H5 to H13) created in the exhibits. The values have been coloured white since we do not need to show them.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Vinkush Dhamija</author>
  </authors>
  <commentList>
    <comment ref="J33" authorId="0" shapeId="0" xr:uid="{4E5E2F7F-87BB-4AD5-86E5-98A1978BCF50}">
      <text>
        <r>
          <rPr>
            <b/>
            <sz val="9"/>
            <color indexed="81"/>
            <rFont val="Tahoma"/>
            <family val="2"/>
          </rPr>
          <t>Vinkush Dhamija:</t>
        </r>
        <r>
          <rPr>
            <sz val="9"/>
            <color indexed="81"/>
            <rFont val="Tahoma"/>
            <family val="2"/>
          </rPr>
          <t xml:space="preserve">
Assuming all loans go into default</t>
        </r>
      </text>
    </comment>
    <comment ref="L33" authorId="0" shapeId="0" xr:uid="{79D17C6E-B5E3-4548-8A73-1A63AC32572D}">
      <text>
        <r>
          <rPr>
            <b/>
            <sz val="9"/>
            <color indexed="81"/>
            <rFont val="Tahoma"/>
            <family val="2"/>
          </rPr>
          <t>Vinkush Dhamija:</t>
        </r>
        <r>
          <rPr>
            <sz val="9"/>
            <color indexed="81"/>
            <rFont val="Tahoma"/>
            <family val="2"/>
          </rPr>
          <t xml:space="preserve">
After accounting for prob. Of default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Vinkush Dhamija</author>
  </authors>
  <commentList>
    <comment ref="F6" authorId="0" shapeId="0" xr:uid="{0F7CE5E0-F856-4B3D-9894-DDB8BCFED8D6}">
      <text>
        <r>
          <rPr>
            <b/>
            <sz val="9"/>
            <color indexed="81"/>
            <rFont val="Tahoma"/>
            <family val="2"/>
          </rPr>
          <t>Vinkush Dhamija:</t>
        </r>
        <r>
          <rPr>
            <sz val="9"/>
            <color indexed="81"/>
            <rFont val="Tahoma"/>
            <family val="2"/>
          </rPr>
          <t xml:space="preserve">
Using the 'wait-and-see' strategy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Vinkush Dhamija</author>
  </authors>
  <commentList>
    <comment ref="R2" authorId="0" shapeId="0" xr:uid="{56A03F6E-B869-42F9-ACD7-CB013B2C2F94}">
      <text>
        <r>
          <rPr>
            <sz val="9"/>
            <color indexed="81"/>
            <rFont val="Tahoma"/>
            <family val="2"/>
          </rPr>
          <t>@RISK Correlation DefaultRateCorrelationMatrix
Updated: December 7, 2021 1:13:12 AM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Vinkush Dhamija</author>
  </authors>
  <commentList>
    <comment ref="B149" authorId="0" shapeId="0" xr:uid="{278E5B64-453A-42B5-BB18-47F656D76A2D}">
      <text>
        <r>
          <rPr>
            <b/>
            <u/>
            <sz val="9"/>
            <color indexed="81"/>
            <rFont val="Tahoma"/>
            <family val="2"/>
          </rPr>
          <t>RISKOptimizer</t>
        </r>
        <r>
          <rPr>
            <sz val="9"/>
            <color indexed="81"/>
            <rFont val="Tahoma"/>
            <family val="2"/>
          </rPr>
          <t xml:space="preserve">
This table shows values of cells used to specify constraints and limits of adjustable cell values.</t>
        </r>
      </text>
    </comment>
  </commentList>
</comments>
</file>

<file path=xl/sharedStrings.xml><?xml version="1.0" encoding="utf-8"?>
<sst xmlns="http://schemas.openxmlformats.org/spreadsheetml/2006/main" count="1140" uniqueCount="447">
  <si>
    <t>Int X</t>
  </si>
  <si>
    <t>D/A</t>
  </si>
  <si>
    <t>Op Mgn</t>
  </si>
  <si>
    <t>#</t>
  </si>
  <si>
    <t>Industry Code</t>
  </si>
  <si>
    <t>B</t>
  </si>
  <si>
    <t>C</t>
  </si>
  <si>
    <t>J</t>
  </si>
  <si>
    <t>F</t>
  </si>
  <si>
    <t>G</t>
  </si>
  <si>
    <t>K</t>
  </si>
  <si>
    <t>L</t>
  </si>
  <si>
    <t>Exhibit 1</t>
  </si>
  <si>
    <t>Exhibit 2</t>
  </si>
  <si>
    <t>Exhibit 3</t>
  </si>
  <si>
    <t>Exhibit 4</t>
  </si>
  <si>
    <t>Default % of Bonds</t>
  </si>
  <si>
    <t>Code</t>
  </si>
  <si>
    <t>Industry</t>
  </si>
  <si>
    <t>Business Risk</t>
  </si>
  <si>
    <t>Implied Bond Ratings</t>
  </si>
  <si>
    <t>Corporate Spreads</t>
  </si>
  <si>
    <t>Bond Rating</t>
  </si>
  <si>
    <t>Default %</t>
  </si>
  <si>
    <t>Default STDEV</t>
  </si>
  <si>
    <t>A</t>
  </si>
  <si>
    <t>Agriculture/Fishing/Forestry</t>
  </si>
  <si>
    <t>Financial Risk</t>
  </si>
  <si>
    <t>Approx Rating</t>
  </si>
  <si>
    <t>Interest (bp)</t>
  </si>
  <si>
    <t>AAA</t>
  </si>
  <si>
    <t>Metals and Mining</t>
  </si>
  <si>
    <t>H</t>
  </si>
  <si>
    <t>AA</t>
  </si>
  <si>
    <t>Manufacturing</t>
  </si>
  <si>
    <t>M</t>
  </si>
  <si>
    <t>BB</t>
  </si>
  <si>
    <t>E</t>
  </si>
  <si>
    <t>Sewage, Environmental Resotration, Etc</t>
  </si>
  <si>
    <t>BBB</t>
  </si>
  <si>
    <t>Construction</t>
  </si>
  <si>
    <t>Retail/Wholesale</t>
  </si>
  <si>
    <t>Transportation</t>
  </si>
  <si>
    <t>Source:</t>
  </si>
  <si>
    <t>I</t>
  </si>
  <si>
    <t>Hospitality/Restaurants</t>
  </si>
  <si>
    <t xml:space="preserve">Source: Bloomberg </t>
  </si>
  <si>
    <t>Default % (Standard &amp; Poors)</t>
  </si>
  <si>
    <t>Telecom/Media/Information Technology</t>
  </si>
  <si>
    <t xml:space="preserve">Default STDEV (estimated) </t>
  </si>
  <si>
    <t>Financial/Insurance</t>
  </si>
  <si>
    <t>Real Estate/Leasing</t>
  </si>
  <si>
    <t>Source: SNB Interview</t>
  </si>
  <si>
    <t>M-S</t>
  </si>
  <si>
    <t>Other Services</t>
  </si>
  <si>
    <t>Table 1: Financial Risk Scoring Components</t>
  </si>
  <si>
    <t>Interest Coverage (Int X) (Higher the better)</t>
  </si>
  <si>
    <t>Table 2: Financial Risk Scoring Conversion</t>
  </si>
  <si>
    <t>Min Score</t>
  </si>
  <si>
    <t>Max Score</t>
  </si>
  <si>
    <t>Debt/Assets (D/A) (Lower the better)</t>
  </si>
  <si>
    <t>Operating Margin (Op Mgn) (Higher the better)</t>
  </si>
  <si>
    <t>Low (28%)</t>
  </si>
  <si>
    <t xml:space="preserve">Median </t>
  </si>
  <si>
    <t>High (72%)</t>
  </si>
  <si>
    <t>Loan Requested (US$ 000's)</t>
  </si>
  <si>
    <t>Business Risk Rating</t>
  </si>
  <si>
    <t>Financial Ratios (for 2011)</t>
  </si>
  <si>
    <t>Amount</t>
  </si>
  <si>
    <t>Financial Risk Score</t>
  </si>
  <si>
    <t>Financial Risk Rating</t>
  </si>
  <si>
    <t>Approximate Bond Rating</t>
  </si>
  <si>
    <t>Default Rate (Probability)</t>
  </si>
  <si>
    <t>Default StDev</t>
  </si>
  <si>
    <t>Interest Spread</t>
  </si>
  <si>
    <t>Int X Score</t>
  </si>
  <si>
    <t>D/A Score</t>
  </si>
  <si>
    <t>Op Mgn Score</t>
  </si>
  <si>
    <t>Total Value</t>
  </si>
  <si>
    <t>Collateral Value</t>
  </si>
  <si>
    <t>Risk Score</t>
  </si>
  <si>
    <t>Collateral</t>
  </si>
  <si>
    <t>Creation Version</t>
  </si>
  <si>
    <t>Required Version</t>
  </si>
  <si>
    <t>Recommended Version</t>
  </si>
  <si>
    <t>8.2.0</t>
  </si>
  <si>
    <t/>
  </si>
  <si>
    <t>Max. Collected</t>
  </si>
  <si>
    <t>Recommended Strategy</t>
  </si>
  <si>
    <t>Probability of Default</t>
  </si>
  <si>
    <t>Probability of collection post default</t>
  </si>
  <si>
    <t>Grand Total</t>
  </si>
  <si>
    <t>Sum of Total Value</t>
  </si>
  <si>
    <t>Amount in Default</t>
  </si>
  <si>
    <t>Sum of Amount</t>
  </si>
  <si>
    <t>UNUSED</t>
  </si>
  <si>
    <t>Method + #Operators(Legacy)</t>
  </si>
  <si>
    <t>Mutation Rate (Legacy)</t>
  </si>
  <si>
    <t>Crossover Rate (Legacy)</t>
  </si>
  <si>
    <t>Description</t>
  </si>
  <si>
    <t># Time Blocks/All Groups Must Be Present</t>
  </si>
  <si>
    <t>Constraint Range</t>
  </si>
  <si>
    <t>#Ranges</t>
  </si>
  <si>
    <t>Adj. Range</t>
  </si>
  <si>
    <t>Min Val or Range</t>
  </si>
  <si>
    <t>Max Val Or Range</t>
  </si>
  <si>
    <t>Flags</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</si>
  <si>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</si>
  <si>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</si>
  <si>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</si>
  <si>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</si>
  <si>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</si>
  <si>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</si>
  <si>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</si>
  <si>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</si>
  <si>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</si>
  <si>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</si>
  <si>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</si>
  <si>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</si>
  <si>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Precision (added 6.0)</t>
  </si>
  <si>
    <t>RO Auto Eval Time (added 6.0)</t>
  </si>
  <si>
    <t>Is Disabled</t>
  </si>
  <si>
    <t>Use for EF</t>
  </si>
  <si>
    <t>EF Settings Have Been Defined</t>
  </si>
  <si>
    <t>EF Location of Constraining Values</t>
  </si>
  <si>
    <t>EF Min Constraining Value</t>
  </si>
  <si>
    <t>EF Max Constraining Value</t>
  </si>
  <si>
    <t>EF # of Constraining Values Between Min and Max</t>
  </si>
  <si>
    <t>EF Range with Constraining Values</t>
  </si>
  <si>
    <t>EF # of Constraining Values Listed</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</si>
  <si>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</si>
  <si>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</si>
  <si>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</si>
  <si>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</si>
  <si>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</si>
  <si>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</si>
  <si>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</si>
  <si>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</si>
  <si>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</si>
  <si>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</si>
  <si>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</si>
  <si>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Last Modified by Version</t>
  </si>
  <si>
    <t>Genetic Algorithm - Discrete Variable Warning Shown</t>
  </si>
  <si>
    <t>ColorOptimizationCells Called</t>
  </si>
  <si>
    <t>Constraint Solver, number of Latin Hypercube stratifications, for reproducing results with Actual Convergence</t>
  </si>
  <si>
    <t>Constraint Solver, total of adjustable cell values, to only pass number of stratifications if model hasn't changed</t>
  </si>
  <si>
    <t>Goal (Cell, Statistic, Parameter), E1: RO Formula to Optimize</t>
  </si>
  <si>
    <t>Goal (Type, Target Value)</t>
  </si>
  <si>
    <t>VERSION 6.0 SETTINGS</t>
  </si>
  <si>
    <t>Optimization Engine</t>
  </si>
  <si>
    <t>Mutation Rate (becoming a single settings for all adjustable cell groups)</t>
  </si>
  <si>
    <t>Crossover Rate (becoming a single settings for all adjustable cell groups)</t>
  </si>
  <si>
    <t>Genetic Operators (becoming a single settings for all adjustable cell groups)</t>
  </si>
  <si>
    <t>Stopping on Projected Convergence (added in version 6; other simulation runtime settings got moved to @RISK)</t>
  </si>
  <si>
    <t>Population Size</t>
  </si>
  <si>
    <t>Seed (Is Auto, Value)</t>
  </si>
  <si>
    <t>Same Seed Each Simulation (this was used in RISKOptimizer version 5 and earlier)</t>
  </si>
  <si>
    <t>Sampling Type (this was used in RISKOptimizer version 5 and earlier)</t>
  </si>
  <si>
    <t>Stop on Errors (before v5: Pause on Errors)</t>
  </si>
  <si>
    <t>Trial Count Stopping (enabled, trial count)</t>
  </si>
  <si>
    <t>Formula Stopping (enabled, formula)</t>
  </si>
  <si>
    <t>Timespan Stopping (enabled, trial count)</t>
  </si>
  <si>
    <t>Progress Stopping (enabled, trial count, max % change, change is percent)</t>
  </si>
  <si>
    <t>Version 8 Settings</t>
  </si>
  <si>
    <t>Optimization Multi-CPU Mode</t>
  </si>
  <si>
    <t>CPU Count</t>
  </si>
  <si>
    <t>EF Stopping Conditions</t>
  </si>
  <si>
    <t>EF Stop on Trials</t>
  </si>
  <si>
    <t>EF Trial Count</t>
  </si>
  <si>
    <t>EF Stop on Time</t>
  </si>
  <si>
    <t>EF Time Duration</t>
  </si>
  <si>
    <t>EF Time Unit</t>
  </si>
  <si>
    <t>EF Stop on Progress</t>
  </si>
  <si>
    <t>EF Trials (Progress)</t>
  </si>
  <si>
    <t>EF Max. Change (Progress)</t>
  </si>
  <si>
    <t>EF Max. Change is Percent (Progress)</t>
  </si>
  <si>
    <t>Sim. Stopping Mode, Tolerance (legacy settings used in v5 and earlier)</t>
  </si>
  <si>
    <t>#Iterations - Sim Stopping (legacy setting used in v5 and earlier))</t>
  </si>
  <si>
    <t>Keep Trial-by-Trial Log (if cell has anything other than False consider True, since Evolver 4 didn't have this setting); this setting no longer used staring with version 6</t>
  </si>
  <si>
    <t>Minimize Excel on Startup</t>
  </si>
  <si>
    <t>Show Excel Recalcs (replaces "Update Display" used before v5)</t>
  </si>
  <si>
    <t>Ev4/RO1: Graph Progress</t>
  </si>
  <si>
    <t>Ev4/RO1: Update Display (replaced by Show Excel Recalcs in v5)</t>
  </si>
  <si>
    <t>MACROS</t>
  </si>
  <si>
    <t>Start (enabled, macro)</t>
  </si>
  <si>
    <t>Before Recalc (enabled, macro), starting with v6 RISKOptimizer uses corresponding @RISK macro</t>
  </si>
  <si>
    <t>After Recalc (enabled, macro), starting with v6 RISKOptimizer uses corresponding @RISK macro</t>
  </si>
  <si>
    <t>After Storage (enabled, macro)</t>
  </si>
  <si>
    <t>Finish (enabled, macro)</t>
  </si>
  <si>
    <t>Macro Before Simulation (enabled, macro), starting with v6, this is legacy setting</t>
  </si>
  <si>
    <t>Macro After Simulation (enabled, macro), starting with v6, this is legacy setting</t>
  </si>
  <si>
    <t>EFFICIENT FRONTIER</t>
  </si>
  <si>
    <t>Analysis Type (Standard vs. Efficient Frontier)</t>
  </si>
  <si>
    <t>EF Item to Constrain</t>
  </si>
  <si>
    <t>EF Constraint Minimum</t>
  </si>
  <si>
    <t>EF Constraint Maximum</t>
  </si>
  <si>
    <t>EF Formula for Dtools</t>
  </si>
  <si>
    <t>1,1,1,1,1,1,1,1,1,1,1</t>
  </si>
  <si>
    <t>1.0.0</t>
  </si>
  <si>
    <t>DEFAULT PARENT SELECTION</t>
  </si>
  <si>
    <t>DEFAULT MUTATION</t>
  </si>
  <si>
    <t>DEFAULT CROSSOVER</t>
  </si>
  <si>
    <t>DEFAULT BACKTRACK</t>
  </si>
  <si>
    <t>ARITHMETIC CROSSOVER</t>
  </si>
  <si>
    <t>HEURISTIC CROSSOVER</t>
  </si>
  <si>
    <t>CAUCHY MUTATION</t>
  </si>
  <si>
    <t>BOUNDARY MUTATION</t>
  </si>
  <si>
    <t>NON-UNIFORM MUTATION</t>
  </si>
  <si>
    <t>LINEAR</t>
  </si>
  <si>
    <t>LOCAL SEARCH</t>
  </si>
  <si>
    <t>RECIPE_x0001_11</t>
  </si>
  <si>
    <t>False,False,False</t>
  </si>
  <si>
    <t>7.0.0</t>
  </si>
  <si>
    <t>Written By Version</t>
  </si>
  <si>
    <t>Serialization Major Version</t>
  </si>
  <si>
    <t>Serialization Minor Version</t>
  </si>
  <si>
    <t>Browse Record</t>
  </si>
  <si>
    <t>Display Mode</t>
  </si>
  <si>
    <t>Sens Graph Type</t>
  </si>
  <si>
    <t>Cond Sens Settings</t>
  </si>
  <si>
    <t>Scenario Settings</t>
  </si>
  <si>
    <t>Selected Scenario</t>
  </si>
  <si>
    <t>Distribution Options</t>
  </si>
  <si>
    <t>Distribution GS</t>
  </si>
  <si>
    <t>Distribution Curves</t>
  </si>
  <si>
    <t>Sens Tornado Options</t>
  </si>
  <si>
    <t>Sens Tornado GS</t>
  </si>
  <si>
    <t>Sens Tornado Curves</t>
  </si>
  <si>
    <t>Scen Tornado Options</t>
  </si>
  <si>
    <t>Scen Tornado GS</t>
  </si>
  <si>
    <t>Scen Tornado Curves</t>
  </si>
  <si>
    <t>Sens Spider Option</t>
  </si>
  <si>
    <t>Sens Spider GS</t>
  </si>
  <si>
    <t>Sens Spider Curves</t>
  </si>
  <si>
    <t>GF1_rK0qDwEAEwAlAQwjACcANwB6AI4AjwCdAKsA/wAhARsBKwD//wAAAAAAAAEEAAAAAAIwJQAAAAEWUHJvYmFiaWxpdHkgb2YgRGVmYXVsdAEnQ29tcGFyaXNvbiB3aXRoIFJpc2tOb3JtYWwoMC4xMDI5LDAuMDIpAQEQAAIAAQpTdGF0aXN0aWNzAwEBAP8BAQEBAQABAQEABAAAAAEBAQEBAAEBAQAEAAAAArIAAtkAACMAFlByb2JhYmlsaXR5IG9mIERlZmF1bHQAAAD/AAD/AQAAAgACACQAF1Jpc2tOb3JtYWwoMC4xMDI5LDAuMDIpAAEA/wAAAAEAAAIABwERAQEBAwGamZmZmZmpPwAAZmZmZmZm7j8AAAUAAQEBAAEBAQA=</t>
  </si>
  <si>
    <t>Risk Calculations</t>
  </si>
  <si>
    <t>Loan Details</t>
  </si>
  <si>
    <t>Request No.</t>
  </si>
  <si>
    <t>Evaluating different collection strategies</t>
  </si>
  <si>
    <t>Liquidate</t>
  </si>
  <si>
    <t>Partial Settlement</t>
  </si>
  <si>
    <t>Wait-and-see</t>
  </si>
  <si>
    <t>Max. Expected Collection</t>
  </si>
  <si>
    <t>Best Strategy</t>
  </si>
  <si>
    <t>Analysis of a single loan request</t>
  </si>
  <si>
    <t>Request no.</t>
  </si>
  <si>
    <t>Default Probability</t>
  </si>
  <si>
    <t>Loss %</t>
  </si>
  <si>
    <t>Expected Loss</t>
  </si>
  <si>
    <t>Expected loss on the basis of default probability</t>
  </si>
  <si>
    <t>Overall Expected Loss for the portfolio</t>
  </si>
  <si>
    <t>Expected Loss in case of Default</t>
  </si>
  <si>
    <t>Overall Expected Profit</t>
  </si>
  <si>
    <t>Expected Return%</t>
  </si>
  <si>
    <t>Overall Expected Profit - 'Analysis of No. 003 (Part 3)'!F9</t>
  </si>
  <si>
    <t xml:space="preserve">Report: </t>
  </si>
  <si>
    <t>Compact Output Report</t>
  </si>
  <si>
    <t xml:space="preserve">Performed By: </t>
  </si>
  <si>
    <t>Vinkush</t>
  </si>
  <si>
    <t xml:space="preserve">Date: </t>
  </si>
  <si>
    <t>December 6, 2021</t>
  </si>
  <si>
    <t>Summary Statistics</t>
  </si>
  <si>
    <t>Statistic</t>
  </si>
  <si>
    <t>Value</t>
  </si>
  <si>
    <t>Minimum</t>
  </si>
  <si>
    <t>Maximum</t>
  </si>
  <si>
    <t>Std. Deviation</t>
  </si>
  <si>
    <t>Variance</t>
  </si>
  <si>
    <t>Skewness</t>
  </si>
  <si>
    <t>Kurtosis</t>
  </si>
  <si>
    <t>Median</t>
  </si>
  <si>
    <t>Mode</t>
  </si>
  <si>
    <t>Left X</t>
  </si>
  <si>
    <t>Left P</t>
  </si>
  <si>
    <t>Right X</t>
  </si>
  <si>
    <t>Right P</t>
  </si>
  <si>
    <t>Percentiles</t>
  </si>
  <si>
    <t>Percentile</t>
  </si>
  <si>
    <t>Change in Output</t>
  </si>
  <si>
    <t>Rank</t>
  </si>
  <si>
    <t>Name</t>
  </si>
  <si>
    <t>Lower</t>
  </si>
  <si>
    <t>Upper</t>
  </si>
  <si>
    <t>Sensitivity Analysis with different Probabilities of Collection</t>
  </si>
  <si>
    <t>Probability</t>
  </si>
  <si>
    <t>Minimum Profit</t>
  </si>
  <si>
    <t>Average Profit</t>
  </si>
  <si>
    <t>Std. Dev of Profit</t>
  </si>
  <si>
    <t>Distribution of Expected Profit</t>
  </si>
  <si>
    <t>Simulation</t>
  </si>
  <si>
    <t>GF1_rK0qDwEAEwAiAQwjACcAZwCUAKgAqQC3AMUA/AAeARgBKwD//wAAAAAAAAEEAAAAADJfKCQqICMsIyMwLjAwXyk7XygkKiAoIywjIzAuMDApO18oJCogIi0iPz9fKTtfKEBfKQAAAAEiUHJvZml0IHdpdGggZGlmZiBDb2xsZWN0aW9uIFByb2JzLgEFU2ltIDIBARAAAgABClN0YXRpc3RpY3MDAQEA/wEBAQEBAAEBAQAEAAAAAQEBAQEAAQEBAAQAAAAByQACLwAiUHJvZml0IHdpdGggZGlmZiBDb2xsZWN0aW9uIFByb2JzLgAAAP/cFDwBAAACAAIABAEOAQEBAwGamZmZmZmpPwAAZmZmZmZm7j8AAAUAAQEBAAEBAQA=</t>
  </si>
  <si>
    <t>GF1_rK0qDwEAEwAMAQwjACcAZwCJAJ0AngCsALoA5gAIAQIBKwD//wAAAAAAAAEEAAAAADJfKCQqICMsIyMwLjAwXyk7XygkKiAoIywjIzAuMDApO18oJCogIi0iPz9fKTtfKEBfKQAAAAEXT3ZlcmFsbCBFeHBlY3RlZCBQcm9maXQBBVNpbSAyAQEQAAIAAQpTdGF0aXN0aWNzAwEBAP8BAQEBAQABAQEABAAAAAEBAQEBAAEBAQAEAAAAAb4AAiQAF092ZXJhbGwgRXhwZWN0ZWQgUHJvZml0AAAA/9wUPAEAAAIAAgDuAPgAAQEDAZqZmZmZmak/AABmZmZmZmbuPwAABQABAQEAAQEBAA==</t>
  </si>
  <si>
    <t>Rating</t>
  </si>
  <si>
    <t>Collection Strategy</t>
  </si>
  <si>
    <t>No. of Loans</t>
  </si>
  <si>
    <t>Liquidate Collateral</t>
  </si>
  <si>
    <t>Count of #</t>
  </si>
  <si>
    <t>Sum of Max. Collected</t>
  </si>
  <si>
    <t>Max Collected on Default</t>
  </si>
  <si>
    <t>Expected Payout</t>
  </si>
  <si>
    <t>%Allocation</t>
  </si>
  <si>
    <t>Total Expected Payout</t>
  </si>
  <si>
    <t>Total Allotted Amount</t>
  </si>
  <si>
    <t>Amount in Default(%)</t>
  </si>
  <si>
    <t>Total Loss(%)</t>
  </si>
  <si>
    <t>Recommended Values</t>
  </si>
  <si>
    <t>Default Rate</t>
  </si>
  <si>
    <t>@RISK Correlations</t>
  </si>
  <si>
    <t>K17 &lt;=  70000</t>
  </si>
  <si>
    <t>K18 &lt;=  0.1</t>
  </si>
  <si>
    <t>K19 &lt;=  0.2</t>
  </si>
  <si>
    <t>&lt;=</t>
  </si>
  <si>
    <t>Optimal Portfolio'!L19</t>
  </si>
  <si>
    <t>Optimal Portfolio'!L18</t>
  </si>
  <si>
    <t>Optimal Portfolio'!L17</t>
  </si>
  <si>
    <t>Cell Value</t>
  </si>
  <si>
    <t>Minimum/Maximum Values</t>
  </si>
  <si>
    <t>N/A</t>
  </si>
  <si>
    <t xml:space="preserve">  At End of Optimization</t>
  </si>
  <si>
    <t xml:space="preserve">  After Storing Output</t>
  </si>
  <si>
    <t xml:space="preserve">  After Simulation</t>
  </si>
  <si>
    <t xml:space="preserve">  After Recalculation</t>
  </si>
  <si>
    <t xml:space="preserve">  Before Recalculation</t>
  </si>
  <si>
    <t xml:space="preserve">  Before Simulation</t>
  </si>
  <si>
    <t xml:space="preserve">  At Start of Optimization</t>
  </si>
  <si>
    <t>Macros</t>
  </si>
  <si>
    <t>OptQuest</t>
  </si>
  <si>
    <t xml:space="preserve">  Optimization Engine</t>
  </si>
  <si>
    <t>Engine</t>
  </si>
  <si>
    <t xml:space="preserve">  Stop on Error</t>
  </si>
  <si>
    <t xml:space="preserve">  Formula</t>
  </si>
  <si>
    <t xml:space="preserve">  Progress</t>
  </si>
  <si>
    <t xml:space="preserve">  Time</t>
  </si>
  <si>
    <t xml:space="preserve">    Trial Count</t>
  </si>
  <si>
    <t xml:space="preserve">  Trials</t>
  </si>
  <si>
    <t>Runtime</t>
  </si>
  <si>
    <t>Optimization Settings</t>
  </si>
  <si>
    <t>Random Seed Changes</t>
  </si>
  <si>
    <t>920469759 (Chosen Randomly)</t>
  </si>
  <si>
    <t>Random # Generator Seed</t>
  </si>
  <si>
    <t>Mersenne Twister</t>
  </si>
  <si>
    <t>Random # Generator</t>
  </si>
  <si>
    <t>Latin Hypercube</t>
  </si>
  <si>
    <t>Sampling Type</t>
  </si>
  <si>
    <t>Number of Iterations</t>
  </si>
  <si>
    <t>Simulation Settings</t>
  </si>
  <si>
    <t>0% &lt;= 'Optimal Portfolio'!N5:N13 &lt;= 100%</t>
  </si>
  <si>
    <t>Cell Range</t>
  </si>
  <si>
    <t>Recipe</t>
  </si>
  <si>
    <t>Solving Method</t>
  </si>
  <si>
    <t>Adjustable Cells</t>
  </si>
  <si>
    <t>Satisfied for % of Trials</t>
  </si>
  <si>
    <t>Evaluation Time</t>
  </si>
  <si>
    <t>Precision</t>
  </si>
  <si>
    <t>Hard</t>
  </si>
  <si>
    <t>Constraint Type</t>
  </si>
  <si>
    <t>Definition</t>
  </si>
  <si>
    <t>Iteration</t>
  </si>
  <si>
    <t>Constraints</t>
  </si>
  <si>
    <t xml:space="preserve">  Best</t>
  </si>
  <si>
    <t xml:space="preserve">  Original</t>
  </si>
  <si>
    <t>'Optimal Portfolio'!N13</t>
  </si>
  <si>
    <t>Adjustable Cell Values</t>
  </si>
  <si>
    <t>'Optimal Portfolio'!N12</t>
  </si>
  <si>
    <t>'Optimal Portfolio'!N11</t>
  </si>
  <si>
    <t>'Optimal Portfolio'!N10</t>
  </si>
  <si>
    <t>'Optimal Portfolio'!N9</t>
  </si>
  <si>
    <t>'Optimal Portfolio'!N8</t>
  </si>
  <si>
    <t>'Optimal Portfolio'!N7</t>
  </si>
  <si>
    <t>'Optimal Portfolio'!N6</t>
  </si>
  <si>
    <t>'Optimal Portfolio'!N5</t>
  </si>
  <si>
    <t>Total Optimization Time</t>
  </si>
  <si>
    <t>Time Optimization Finished</t>
  </si>
  <si>
    <t>Time Optimization Started</t>
  </si>
  <si>
    <t>Stop button pressed</t>
  </si>
  <si>
    <t>Reason Optimization Stopped</t>
  </si>
  <si>
    <t xml:space="preserve">  Time to Find Best Value</t>
  </si>
  <si>
    <t xml:space="preserve">  Best Trial Number</t>
  </si>
  <si>
    <t xml:space="preserve">  = result</t>
  </si>
  <si>
    <t xml:space="preserve">  + soft constraint penalties</t>
  </si>
  <si>
    <t>Best Value Found</t>
  </si>
  <si>
    <t>Original Value</t>
  </si>
  <si>
    <t>Total Trials</t>
  </si>
  <si>
    <t>Valid Trials</t>
  </si>
  <si>
    <t>Results</t>
  </si>
  <si>
    <t>Type of Goal</t>
  </si>
  <si>
    <t>Statistic to Optimize</t>
  </si>
  <si>
    <t>'Optimal Portfolio'!K16</t>
  </si>
  <si>
    <t>Cell to Optimize</t>
  </si>
  <si>
    <t>Goal</t>
  </si>
  <si>
    <r>
      <t>Model:</t>
    </r>
    <r>
      <rPr>
        <sz val="8"/>
        <color theme="1"/>
        <rFont val="Tahoma"/>
        <family val="2"/>
      </rPr>
      <t xml:space="preserve"> SNB Case Data.xlsx</t>
    </r>
  </si>
  <si>
    <r>
      <t>Date:</t>
    </r>
    <r>
      <rPr>
        <sz val="8"/>
        <color theme="1"/>
        <rFont val="Tahoma"/>
        <family val="2"/>
      </rPr>
      <t xml:space="preserve"> December 7, 2021 1:43:46 AM</t>
    </r>
  </si>
  <si>
    <r>
      <t>Performed By:</t>
    </r>
    <r>
      <rPr>
        <sz val="8"/>
        <color theme="1"/>
        <rFont val="Tahoma"/>
        <family val="2"/>
      </rPr>
      <t xml:space="preserve"> Vinkush Dhamija</t>
    </r>
  </si>
  <si>
    <t>@RISK (RISKOptimizer): Optimization Summary</t>
  </si>
  <si>
    <t>N13</t>
  </si>
  <si>
    <t>N12</t>
  </si>
  <si>
    <t>N11</t>
  </si>
  <si>
    <t>N10</t>
  </si>
  <si>
    <t>N9</t>
  </si>
  <si>
    <t>N8</t>
  </si>
  <si>
    <t>N7</t>
  </si>
  <si>
    <t>N6</t>
  </si>
  <si>
    <t>N5</t>
  </si>
  <si>
    <t>Max.</t>
  </si>
  <si>
    <t>Min.</t>
  </si>
  <si>
    <t>Hard Constraints</t>
  </si>
  <si>
    <t>Goal Cell Statistics</t>
  </si>
  <si>
    <t>Result</t>
  </si>
  <si>
    <t>Iterations</t>
  </si>
  <si>
    <t>Elapsed Time</t>
  </si>
  <si>
    <t>Trial</t>
  </si>
  <si>
    <r>
      <t>Date:</t>
    </r>
    <r>
      <rPr>
        <sz val="8"/>
        <color theme="1"/>
        <rFont val="Tahoma"/>
        <family val="2"/>
      </rPr>
      <t xml:space="preserve"> December 7, 2021 1:43:52 AM</t>
    </r>
  </si>
  <si>
    <t>@RISK (RISKOptimizer): Log of Progress Steps</t>
  </si>
  <si>
    <t>Error</t>
  </si>
  <si>
    <r>
      <t>Date:</t>
    </r>
    <r>
      <rPr>
        <sz val="8"/>
        <color theme="1"/>
        <rFont val="Tahoma"/>
        <family val="2"/>
      </rPr>
      <t xml:space="preserve"> December 7, 2021 1:43:50 AM</t>
    </r>
  </si>
  <si>
    <t>@RISK (RISKOptimizer): Log of All Trials</t>
  </si>
  <si>
    <t>Input</t>
  </si>
  <si>
    <t>Random Variable</t>
  </si>
  <si>
    <t>Intermediate Output</t>
  </si>
  <si>
    <t>Output</t>
  </si>
  <si>
    <t>Decision Variable</t>
  </si>
  <si>
    <t>%Collection</t>
  </si>
  <si>
    <t>%Return</t>
  </si>
  <si>
    <t>Note: All dollar amounts in thousands</t>
  </si>
  <si>
    <t>7e38c30172a39886c8154ec6170cb33a_x0005__x0007_ÐÏ_x0011_à¡±_x001A_á_x0005__x0005__x0005__x0005__x0005__x0005__x0005__x0005__x0005__x0005__x0005__x0005__x0005__x0005__x0005__x0005_&gt;_x0005__x0003__x0005_þÿ	_x0005__x0006__x0005__x0005__x0005__x0005__x0005__x0005__x0005__x0005__x0005__x0005__x0005__x0007__x0005__x0005__x0005__x0001__x0005__x0005__x0005__x0005__x0005__x0005__x0005__x0005__x0010__x0005__x0005__x0002__x0005__x0005__x0005__x0001__x0005__x0005__x0005_þÿÿÿ_x0005__x0005__x0005__x0005__x0005__x0005__x0005__x0005_q_x0005__x0005__x0005_ÿ_x0005__x0005__x0005_}_x0001__x0005__x0005_û_x0001__x0005__x0005_y_x0002__x0005__x0005_÷_x0002__x0005__x0005_u_x0003__x0005__x0005_ó_x0003__x0005__x0005__x0004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0003_H6âë×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lt;_x0004_XoÂ_x0017_Ä?m»ËJ»»?s_³?t3DC¿D¸?»¯kå·?G93ý~Â¿?t¿ÆçÙ¯Á?]k_x0012__x001D__x0007_~À?¶Ë_x0015_ë_x0003_¿?c	_x000F_Á{Ì·?Hnd÷¹?£ûh}_x0003_¹?ÄB-_x000B_G¼?F8pRQ¨±?Î_x0011_Â­5½?_x0006_`èÚ_x0019_×Â?ç|ævD¹·?_x001E_[h_x001D__x0001_¶?y¬² ò¸?Þ9_íµ¶¶?|ÞÖzRµ?ü¯ï£¡²¼?«©}_x001B_¹?ÑA_x001F_Åý·?TGZ_x0013_Tº?{F­_x0019_Ä7À??ÐD´?þt_x0011_]_x0001__x0002_¾?Ç(_x0018_ö½?=ebO_x000E_K©?=:Øy(ùº?'{N¨_x001A_TÀ?ÆN_x001F_:¢£Á?4~Ni¿¹?¾L3Á?¶2_x0008_¦°·?·xèòð´?_x001E__x000D_Þ	Ék²?f´\  ~º?V|_x001D_Ì_x0005_ÿ½?$_x0017__àzµ?kCe£Å¶?GÀ_x001F_î0G¹?u$øe¶³·?[}°lÕ_x0012_º?ªA_x0005_5Ô¼?_x0014_&lt;è_x001F_¿?÷Û»^_x0002_ÿ´?çÏÜ¯®À?v[_x001F_8¢¦²?ê_x001D_ÌéS¡»?TÁ°vtn¼?!«6ÁY_x001C_¼?Âsdix½?'¡&lt;³_x0015_n¿?¸I»kÀ?UÚÐýq¼?3cåg_x0007_Â¾?_x0001_Z(n=9µ?_x0007__x0008_o2¯ÿ'´?&amp;NJ@­¶?ÿ?ÖW_x0011_µ?Ô¹¾_x000C_jø¼?_x0003__x0012_?_x0019_ÒUº?_x0001__x0007__x0007__x0007__x0007__x0007__x0007_Hg_x0007__x0005__x0007__x0007__x0007__x0005__x0007__x0007__x0007_è_x0003__x0007__x0007_è_x0003__x0007__x0007_è_x0003__x0007__x0007__x0003__x0007__x0007__x0007__x0002__x0007__x0007__x0007__x000B__x0007__x0007__x0007__x0007__x0007__x0007__x0007__x000B__x0007__x0007__x0007__x0003__x0007__x0007__x0007_Æ?Æ/_x0001__x0007__x0007__x0007__x0001__x0007__x0007__x0007__x0007__x0007__x0007__x0007_O_x000B_í_x000F_¸?h±_x0007_°?x}_x0011__x0003_ò_x001E_Á?ÕÇ6_x001D_wº?ZæhÐZ³?ÚÓ&gt;o+Ñ»?.øj³?PÇ1ñºÒ¿?çÚ_x001E_Ú_x0006_ÁÁ?4]ô¾â_x0012_°?/4ÅnOÀ?bÉP2e¥À?+ûà?¾?¢¥cògº?`mèéÊ¹?&lt;_x0004_XoÂ_x0017_Ä?m»ËJ»»?s_x0001__x0002__³?t3DC¿D¸?»¯kå·?G93ý~Â¿?t¿ÆçÙ¯Á?]k_x0012__x001D__x0007_~À?¶Ë_x0015_ë_x0003_¿?c	_x000F_Á{Ì·?Hnd÷¹?£ûh}_x0003_¹?ÄB-_x000B_G¼?F8pRQ¨±?Î_x0011_Â­5½?_x0006_`èÚ_x0019_×Â?ç|ævD¹·?_x001E_[h_x001D__x0001_¶?y¬² ò¸?Þ9_íµ¶¶?|ÞÖzRµ?ü¯ï£¡²¼?«©}_x001B_¹?ÑA_x001F_Åý·?TGZ_x0013_Tº?{F­_x0019_Ä7À??ÐD´?þt_x0011_]¾?Ç(_x0018_ö½?=ebO_x000E_K©?=:Øy(ùº?'{N¨_x001A_TÀ?ÆN_x001F_:¢£Á?4~Ni¿¹?_x0001__x0002_¾L3Á?¶2_x0008_¦°·?·xèòð´?_x001E__x000D_Þ	Ék²?f´\  ~º?V|_x001D_Ì_x0005_ÿ½?$_x0017__àzµ?kCe£Å¶?GÀ_x001F_î0G¹?u$øe¶³·?[}°lÕ_x0012_º?ªA_x0005_5Ô¼?_x0014_&lt;è_x001F_¿?÷Û»^_x0002_ÿ´?çÏÜ¯®À?v[_x001F_8¢¦²?ê_x001D_ÌéS¡»?TÁ°vtn¼?!«6ÁY_x001C_¼?Âsdix½?'¡&lt;³_x0015_n¿?¸I»kÀ?UÚÐýq¼?3cåg_x0007_Â¾?_x0001_Z(n=9µ?o2¯ÿ'´?&amp;NJ@­¶?ÿ?ÖW_x0011_µ?Ô¹¾_x000C_jø¼?_x0003__x0012_?_x0019_ÒUº?_,A0uÄ³?äï·Z_x0001__x0003_!)²?aËÆ7%»?aÀk0I,Á?Kí×!Ö¾?¸_x001B_ri\·?g×ä_x0012_å¹?n¦òµÎ+º?ÞÉíÕ]¼?J{z#|_x0011_¿?¹.Ðw$·¾?`ë_x0012_RÞ½?¦­V&lt;¾?,¸ëã³¶?Ü;Éµ?ÐOº._x000D_s±?ú·Ó_x0005_B·?_x0013_ràÿ¹?Re+ ðn½?=O_x0013_BT_x0004_¸?í,&amp;©¶?PÝÂçÜ¶?n=TÝü_x001D_À?²ÐËÏA¶?#ÿ_x001E_FÒ®½? 2+_x0002_ú¹?¤WÓ*À?ÿºëòéÇ´??öJ_x0003_·?ù¤_x0013_y_x001A_·?xðRZØÁ?»0å?Ë¼?_x0012__x001E_8_x001B_ï¼?_x0003__x0004_!Hn_|½?*_x0003__x001D_E[±?_x0006_Êm_x000D_ ¶?×;®x½?z_x0007_ç'úÕ¸?Ø¡\WÁ³¹?_x0002_O1_x0001_·?ÂÔÔ_x0012_ø±?¢ê_x0006_Ö7b¶?ÏðZPä¦?_x000E_ñ÷G´?_x001E_*3Óù.¼?CÊ¿_x0019_®\¿?lLÔÍÔ¶Á?V2ëLÃ¾?få_x0018_U5·?_x0002_ÁÜ_x001C__x0016_Á?ÅÅ}nm¸?Ry¤f¥,À?5c_x001F_O&lt;¸?þÕÉò!Iµ?Q,u£è«¹?È_x0012_½AÛ¼?ãq+Ð*Iº?qö&amp;¹9¢À?êàè{²?¤_x000C_WBcb½?¸ãÜÂ·?¼;F0»úÁ?|règ_x001E_©¿?z£prV¾?üû¢_x0001__x0004_½_x0002_À?Ï)ÄÂ_x0018_³?µ+q_x0011__x0015_½?+&gt;ïï_x000F_º?±:MÁ_x0012_¹?Z^Á_x001B_nþº?_x0015_È_x0018_u5Z¾?TØT»õ½?fÌì|CØº?_x0017_jÆï¹?fe¿ÅÄ_x000C_¹?_x000E_p»\µ?ò=Ò?_x0004_Ä±?Øö*Æ=À?¬íû¾(_x0002_»?Ç4_x0003_®_x0019__x001A_´?A,ÁK¶©Á?¬~Õ¸A¯¶?òßD»;·?ª×_x0002_Ö_x001C_·?á,çEÔ_x0008_µ?i1Ð&gt;Þ_x0005_»?°qWê[÷´?8Ôh_x0003_0¶?Añ_x0019__x000C_¸?fN]0k¼?ÍÄýý¯¹À?Ld`ÌwZ²?ómw¢(¸?ù	òÜ¹¹?(è÷oÕ»?_x001C_xªN¯¿¼?_x0006_	_x000D__x0019_ù_x0016__x0002_}¶?I5Âô_x001B_»?t_x000E__x0005_ÑÊµ?þ£¶øØ=¼?Jç_x0010_1Æ»?w_x0014_uÁ0º?Âð"/èÁ?³WN§¥B»?_x0014_­)0_x001C_·¸?_x0004__x0003_|ëØ_x0010_À?äÿ¤±_x001C_~¼?óujútÀ¹?_x0008_"ëßèä«?hI­¿¹?_x001F_côî_x0014_À?ÀQHÍ_x0016_¼?èyø3f?½?6ñ5ü¥§»?_x0004_î0£¿_x0017_»?_x001E__x0001_øK_x0011_À?_x0007_.ó;|_x0005_¸?_x000B_.½n¡¹?QX:x&amp;À?gÐ _x0005_Ô.º?#(ñnm_x0010_¸?Y37!æÈ¸?_x0008_c_x0008_é¹?Ì¢ïV]|¸?ù)_x0015_¿?b3_x0016_µÀº?i®y82¿?ÝKÐ_x0001__x0002_Ë}·? 3fØ:j»?Ìý^ÌA¸?ÇïB_x001B_±À?\âÀw_x000D_¼?B Ó÷í·?_x0018_7r*`»?¢dñØ¶?íOJ_x0003_*(¹?\úð-¤,µ?©±útµ?ê¸ÄcºÍº?B_x000D_ù_x001E__x001B_º?þÕ°¹¼?&lt;ÈÍB_x000C_Ã?_x0013_;íÞ´?föXâ?ÔÁ?á~ ¥k2º?Î 7jÄ¥´?é_x0011__x001A_F?À?mG_x001B_^¢IÀ?ûezm1&gt;¯?±X_x0003_ª´¦º?lÒU³id»?ÿ,2Hv¤»?qÞ'jêª?Óg&amp;0â¿?å]_x0008_D½?þ&lt;Üÿ§À?xÓ×ÙÆN±?vr_x0012_¦ÖÀ?ð%é=ÂñÂ?_x0001__x0008_]òïZ_x0012_¼?°ÞBÃí½?ud«E_x0005_+³?:ü[é]º?OlØÐÄ¶?_x0019_Äê,Ûú¶?¹¥ÐÔ÷¶?1â×7un¾?¨g _x0007_O»?rjóc¯(±?¾_x000B_ã¼&lt;»?¾¦Ý.z´?çvËË¿_x0016_¶?09{«¼?È|2iÆã½?Ô1Fý8KÁ?_x001E_e_x0002_¸ÂÜ¿?Êk´ôñ_x001A_¸?aY_x0006__x0004_·»?æç_x0018_vd¾?nÒûªè«·?#ëÝN¯?²Îð½O½?î²_x000E_ü·Â?_x000C_\_x0006_úvµ?oÅe½Q¾?_x0010_#ç_x0003_Q±½?ë?_x0005__x0006_Aº?Lr}}3»?Â0³Ï6¾?.ex_x0011__x0008_#½?ç~I_x0001__x0002_bº?©ÒD¢È¹¾?%_x001F_(â¾?Æ5k__x0002_µ?=2&lt;È0DÂ?g_x0013_)±&amp;¼?_x0005_#_x001F_ü³è¿?4Mÿ;«¾?q1p_x0019_þó¿?½më_x0003__x0005_v¹?ê/K\·?u_x001C_èDÞsº?fsÀi µ?ü%4$ï"¶?_x0001_­)Ð¶Á»?&amp;S_x0017_öf¸?¡dø1ÏP¶?_x0012_ÆÿM{¾??ÝTI¸»?l	nïE¸?­ÛYmw¾?_x0015_ï¤&lt;}½­?ë_x0019___x0015_À]¹?¨_x001A_ú-ùwÁ?~Ð_x001C__x0015__x000F_½?nÀé¸µ¸?ÅÅÉ!_x001E_A·?#ØV_x0011_"·?a2HðÌÀ?Û_x0001_ÆIï¿?»¾ZÈ·?_Þvåàº?_x0002__x0004_b¹¬_x0003_¹H¹?µ&amp;ÄA¼?tÔí_x001E_¾?h§"xÆ¸?®PZd_x000F_Á?¥Ë@£³ ¸?]'Íð'+¶?_x0007_&lt;Í)ìj¸?r|_x001A_Ío_x0003_¼?øË µ_x0016_º?ë`C_x0013_&lt;zº?Ü&lt;_x0018_é»?jõQù¯=·?b_x0001_±}Vê½?Ó_x0002_6Ã:çµ?±hÆ»?R\_x000D_R_x0017_³?¯_x0007_LL»?Ló¤.&gt;Ã?_x0018_ ÷hÙ×Ã?»_x0003_#Üqº?n{v_x0019_B9³?M&gt;_x000D_.Úº¶?À¯­?þzÀ?,(AQ¥·?ç[ª_x0015_Ñ_x0014_¸?þ0V;8°?UÂGp¹?{_x001E_ð@-»?XX{R	_x0019_¿?P¯,_x001B_¾¶?ipÿ_x0002__x0003_i-¸?ýÝäj½º?îuP½`µ?üz¡Údí¶?J«%à½¸?"Ëp_x0007_	¶?2-K_;"¿?pØÚq¸?e_x000B_p¨÷A»?¬7Fm¼À?nPjßkè°?µB¿:ö;º?Òô£ÇYÍ¶?¡_íÞ¹?_x0015_ÖÒàP_x0001_¿?Æ_x0019_ÁÔ_x000F_&gt;±?B0r_x0014__x0016__x0002_¸?ôºQ%º?¯qNÄç´?H¤óO$º?ç_x001E_?ç"ì³?§ä_x000B__x0013_á¶?bÝTâì ²?_x0018_ðl¾+Å¼?cJÌò~¿?*UÆ_x0005_ÙQ¶?¼$@Çì_x000C_´?É¾1GÉM³?À_x001D__x0013_Ç{Á?Â|ëÍ[l·?vÝ®Sý¸½?W_x001F_÷_x000D_·?_x0006_	k_x0017_U_x001D_³¿?þýU^¨¹?O%[½?4_x0011_óLÐÀ?º%E¯û±?·_x0003_KW¶?_x0002_eº_x0008_Cc¾?0ðt_x0012_à_x0005_·?_x0017_øª_x0013_XW´?xÄåK;ÃÀ?¨_x0011_2UVÂ?â_x001E_5YÎ·?k¾ZAÐ¸?1Å]âà¸?£dç_x0019_èý¸?_x001D_âé4ÍÞ¾?Á_x0019_a×¼?}_x0004_·Ï¼?¤è¡ÒdR»?Ã±G­sFÀ?£µ$(D¿?_x0001_&gt;_x0019__x001E_f±¼?´Vüa\¦º?Ý­í&gt;º?ÔsH_x000E_Ý÷®?ÀÇé_x0007__x001E_ º?F¡Q_x0003__x0013__x001B_¼?3Ï_x0018_¼?uª_x0003__x0005_)%·?F?î÷°?Ù4`³£Ô¹?æcD_x0004__x0005_Î·?@êgÃq·?_x0006_w)¶(PÁ?ô	h)½?_x0002_Åw_x0017_Rw¸?v (nµ_x0003_½?_x0006_µhAã¸?LàÞ_x000F_ó²?@·RÊ¹´?Äõm5º?«_x0013_=áÆ¶?¡*_x0002__x0011_ZÀ?°²£¯Ã¿?¨_x001B_Ä¼?Æ©_x001A_³8º¸?Bp_zb?¶?¸Ô:;%8¿?cì_x001C_ÔP¹?,¸?Ä^_x000B_6tº?eX_x0001_+@Ï¸?à_x0006_S[ÜDÀ?_x0018_«â*_x0007_»?_x001D_(ìð 7¸?i_x0002_§ûÎ$¾?íC&amp;ªxÉÂ?Æ¶óõ_x0016_Ãµ?±!0Cá¼?n_x0005_rãT½?Åù./¥Â?ç_x000D_1òÂh¹?Bø@³Aµ?_x0003__x0005_oLr_x0003_(µ?lä@Y*·?rè&gt;&lt;_x000F_¾?ü\UÔÁ´?å_x0017_FîPº?Ñý_x0019_Áá»?ªJÕja«?Æ/à£³+¼?uMrP]ûÀ?Ðð«',»?_x0006_à|éÐû»?Üâp¢çJ½?¨Ï5\C¤¹?ôi¬á¢¸?Ù5_x001F_Ð_x0004_º?ÈàÂ°?=å¤ù`¸?lYÝª=ZÃ?èy_x0002_bSÀµ?6J_x0010_ä´?Z_x0012_þç½?M@Ov1»?s{Å_x0012_¹?_x001C_C¬_x000C_i{¹?¬_ÔfòYÄ?È÷Ùw¹?ªãåÐÂÌ°?`Îqü´?þ_x001E_&lt;îÔÀ?6²¿$_x0004__x0001_¹?ôy=-J?¾?CÁÞ_x0002__x0004_&lt;ß·?­ÐÃ!¯®¹?ùíQ-HÈ¾?4ß¿s~`¹?:_x0003_e\î!¾?mUB_x0006_ÞÀ?¯@_x0012__x000E_Å_x0013_Á?©Üù,¼?.çRàTkµ?_x001F__x001A_õÛñ¶?_x001A_Ð"lF·?UÈÊì¿³?¸gb_´?¼_x0017_¥Ü*_x0006_¹?@¸Ï¢E&amp;¿?_x0006__x0001_¢M(À?Ò6G¸Á¸?^xc[Ò_x0015_µ?¿·ðÓ2g¾?r#_x0006_ù{÷º?j	^1Â?î _x001A_®ó»?ÂùáÔpÍµ? +¸]4¼?s_x001E_-&lt;_x001E_«µ?røÿ¡½?TFXOë8¼?Q·_x0006_FT¤½?JIìO_x001E_|»?/ÇMó_x001B_±?Ú£_x0011_s¡¿?_x0016_8È,ô_x0004_Á?_x0001__x0004_ÌoÄ»?ò_x0005_/_x000E_û¾?¸w*¤¯#¯?m~³_x0011_],Á?_x001E_a·E[¶?[_x0012_Ó¥_x001B_À?æ{súµ?_x001A__x0011_¿Ü+_x0006_´?Ï,\íU¸?u{_x000D_Zvc¸?´ùG¦º?MÓ_x0012_ûÒ¶?öé­fÜ¸?SÀâÁW;¹?"%Xi´?¿_x0001_2MÒÀ?`e_x0011__x0003_¡ìÁ?._x0002_3½hÀ?_x000C__x001F_i¯"Á?¡ëõ_x0008_DY¸?IZ°µ¶ ¾?[_x0003_i(ô_x001C_¹?R"k_x0010_u¼?¯×É_x0001_Á?2Ñ¸?p°+Ëug·?_x0001_^íô_X¿?N«¤Ñ©â´?_x000E__x001B_5faº?_x001C_7oPØ¾?®+^Aã½»?Éî_x000B__x0001__x0004_2Ã?{ôªû0·?.BÖÊO_x001F_¶?"IÔ¤¾?_x0018_]9Sx_x0002_½?È^pb+©¼?ñÎæÏ_x0013_E½?B_x0005_2Ñ²?¢ä_x0003_&lt;PÀ?_x001E_XÔ2#I»?_x0017_ð_x000E_|_x0004_º?³Úûÿ_x0003_¿?7_x000F_èCöd½?Ê_x0013_#úy½?Ô_x0007_½ß&lt;_¬?«ñÒIj´?í®± ÒÁ·?ðÝ­©qÂ?~Â½h&lt;s»?_x0004_Fñ)_x0001_n´?Nxd¿Ä¬º?ÅÅq ¹? 6«ugµ?Ýr_x0016_{øÂ?nJtkm»?¨.þ'(»?_x000F_²B#§¸?Dv22Sx»?^V_x0012__x000B_À?&lt;_x0003_àÐZ»?¦ê²_x0016__x000C_ÿ»?Ú1EÞë¸?_x0001__x0003_6æ&lt;0B	¼?_x0010_ñ8_x0006_Á?Âë©_x0010_%R°?V@gö!»?dý¦pÈÄ?"/¢U]Á?h&gt;õÈp_x0006_²?o³_Øý½?:4_x000D_pÒã¹?£]2_x000B__x000F_Ù»?._x0011_ 6®½?IÞÔ_x0007_²´?_x0015_ÞjmJ¿?_x0011_´4c_x001F_¸?o­Î0ïN¼?Ý_x001F_Ãé¡Í»?ñu0'_x001D_º?K_x0001_þÓd_x0015_¾?´Ã_x0003_RñêÀ?Ó¶)À¯¹?_x000F_B_x000B_w¾?Q}Jwø¸?BÚº|O·?½Þö2¨?ß^#9¹?ê´_x0002__x0001_çð¼?gÎâ#	ç·?TXä_x000D__x0010_Â?ì&amp;_x0013_MøÃ¹?ü&gt;øõçf¿?ÊÜþ6Û·?´Ù´Ä_x0001__x0002_èÉµ?Ç÷Ù{Æ·?Ü¸ÌÕT¸?ßÕ_x0019_R_x0018_½?\t¤Ð³?I9_x000B_¾ÿ_x0002_¹?}KÓæ_x0017_`¾?_x0002__x000C_Gù¿?_x000B_»Ã*wð¯?¼ô*Håº?Ä|à»?_x001A_×kqY¹?Z»¤_x0002_µ?´_x0016_á6º_x0019_¸?_x0007_@SK¼?_x000B_-º_x0001__x0004_+¹? ´_x0016_ú4»?ê_x0008__x001B_¸M¾?àýûç _x001C_½?Zä¶u5¼?§_x000D_~¬Ô×º?~M:=í»?öó²¯¿?ìßýè_x000B_ð¸?_x001D__x001D__x000E__x0017_Q¼?_x0004_ó_x0005_¹¹?»1ÔoÚ¸?J137Fg½?Ù²¤àÀ?YX/_x000F_mÂ?®§öF8iÁ?Í¥kÇ°°?_x0001__x0002_¯S_x0016_Ä*1¹?§ËÆfÜµ?S~x(Ð¹?RÎ© ÀÀ²?1ïÔh×½?_x0004_´A8U¹?KÅ_x0006_fßô¾?NçÕÁo»?ë_x0007_BöraÀ?¸¤Ê*ÄÞ±?ïñ)·²?`&lt;_x0017_/C²?ä®_x0010_¿ó»?)¼^}¸¼?£x¡â.B¹?÷D½/³?@÷ê_x0012_!µ?wÔ_x0011_Ü@´?x®_x001A___x001E_»?Çkà_x0002_»?Eá`_x001F__x000B_·?"ý£»ÏÚ´?BYuv).À?ì0ûPè°º?+Ça_x001D_I¸?_x0005_X_x0002_r¹?×Ã³	¸_x0017_À?¶ÄÈYô¹?s§gÏdâº?_x0012_ûDºKT»?m_x0015__x000B__x001B_Äº?_x0010_³_x000D__x0001__x0002_¿?rîÜ¼F ´?)eñ6_x0015_«»?1ï,X"_x0006_º?F.ûÚ½?_x001F_*®´Y»?y6XvÂz´?ø _x0006_ÕáA¸?PsÕ&amp;·º?YíÐ1Mëº?¸´I&gt;ÍÍ½?x¼`_x001D_Û±?_x0013_Níº?jn_x0001__x001E__x0010__x0002_½?:67¡ZÂ½?0_x0014_%Òïæ¶?Rÿ´·_x0014_ëµ?Ë_x000C_~ã)²?_x001D_3_x000C_ë_x0007__x0011_»?SS¾usÇº?l_x0014_&gt;m-Â?ÚµÑøß*¿?\rM²Ü¹? _x0012_AðË´?XuÛ	Ë¿?4 ¹V@ñ»?¹Ú_x001B_®?_x0018_ùP.EÀ?¸®£&gt;¢±¾?_x0007_MÊ_x0019_T¿?8x\Ñ½?&amp;ã_x001A_iº?_x0001__x0002_ÐÊ²~N¨½?dËåêÛ'°?ÀúSh±±?_x0011_ÛZ&gt;¹?Þí	(_x0001_Á?9y)=ä¤¼?á2ö_x000E_)¸?êw2O=°¸?\_x000E_´ì£Ç½?gû_x0011_ oÑ¹?TxU_x0004_4×·?Ã±`Ö4¹?ÜÔ_x000E_ÔN}¾?Í¸á©o¶? ÈÁ8ù»?ªL"_x0017__x0015_Â?K_x001B_1\¸?)úëða´?KoæÑ_x0010__x0006_¾?sRH£c±?3+{eÔµ?OçÊp+¾?R	&amp;7Gï©?IÀ7_Yµ?péÔ{gÓ¶?à@?#¼?_x0019_Dæ7ÿ¿?_x0019_ý"èð·?¶çQä³?´!¯V¾?Ô6X&gt;ó8»?¦ä,_x0001__x0003_Ïc¹?_x0019_¦_x0015__x001E_@4¶?JX¨bP@®?T9_x0002_bº_x0014_»?]ÎûÑ/j¹?	¿I&lt;CÁ?ÃÓ¤Ò?®µ?ð(_x0015_Zè¼?]ßg/Ê»?ÉZPÌ_w·?`oTd_x0012__x0013_²?KÓÇ©/¹?/ûoÞM_x0005_À?ü*_x0014_í¾?Ö/·f Ðº?é¦È_Oµ?¤_xR²?u§8µ?&lt;[AÅÊ³?@Õ+AV¼?4ÇqBÏ¾?_x0003_Õ·_x0011_Y®·?½_x0017__x0010_àÀ?ðò(}riº?_x0011_¥ë¢·?[&amp;øR_x000E_M½?·dòì_x0012_¶?¸1ËIÅp¶?Je_x0018_¯ÿ°?_x0004_Ë{»²´?BB·I¾R·?_x0001_j@ì_x0001_¬´?_x0007__x0008_9}¤ãh¼?VÐg´^ÈÀ?_x001E__x0013__x0013_»±±?'´_x0006_ò_x0002__x000C_³?§&gt;æ¿0¸?ÈEìcL¹?Z_x000E_µWP~¸?ìõã±ÌoÁ?Eâ"!¿¸?rAÃ¡?ÑkT{_x0010__x0017_®?¨¬oÑ©¸?_x0004_ëXòQÉ¹?K&gt;³_x001E_­¸?´¶ÎýÁåÀ?dA|VìI·?á_x0001_(õG?Á?ú_x0001_ÖËÅÞ¹?©Õ_x0012_E¾?cÜÃp_x0006_¼?eª	_x000F_*à»?*ò&lt;_x0013_þñÀ?$ d`.½?ø_x0003_P\!º?jû\À?iùú£[½?ã5\Ø³?UðHãe]¼?_x0005__x000C_WÐ_x001B_U·?¶\çêG1´?G_x0011_z"À?_x0012_Ê©T_x0002__x0003_U²?ë®Ãoøý¶?5_x000C_ªÃ7¶?_x0005_êpêÚ_x0019_¾?fKþc·?û_x0016_N&gt;1À?/¶~Ämb¿?"_x0014_¢ÍEµµ?K,ÅRÒñ¾?¿Ëè3V8Á?_x0008_{,nj´»?ôðIó½?4uùÆ½?K_x0004__x0016_¡Fº?21q3ôº?Ð_x0001_Æjs·?pkBÍÁ?ªç¯nfôº?´(çqQ½½?ªá¬k9à¼?_x001F_ÀS\ðÂ?dÚµ_x0004__x0017_­?\,Ùtá·?¢Mà_x0017_´º?æuØr¯¯?óì8D0¦³?¯ª_x0015_*_x0010_¼?_x0007_u'-â0¾?êk_x0002_¨Ô¸?_x0008_(R1Q_x0004_¶?dëmÖ®²?PïÕ2Á¼?_x0002__x0005_UË7_x0012_p»?_x000E_Ï?©5_x0018_·?®Ê_x0017_Ò¯º?òxð. H»?HÓY^ÕrÀ?_x0010_lsÄ¡ðµ?^©íP_x001B_t¸?D_x000C_õ^Ú%¹?!Í^ðm_x0014_·?t_x0006_(J_x0002__x000E_½?÷ê_x000C_½D_x000C_·?øüNTÚ¶?_x0004_ _x0001_ÐO&amp;Å?]0°dX¹?_x0019_óJ¸  ¹?üà^CsÏµ?_x0018_©_x0016_ð_x001F_¼?ª÷G_x000F_nF¿?@4àÓ·?=ÍÿC5Â°?_x001A_-¢Ø_x0005_è»? !¿ZÇ¹?ÓN©Pg³?K_x0003_4ÌvV»?:,m_x0008_i«³?KX_x000B_~R0·?p§¾Î+LÃ?#7Wèr¾?ù1ñp_x0015_´?ï_x001C_­:¸¿?Æ³9u_x000D_·µ?ÂâI_x0010__x0001__x0002__x0019_»?{_x001A_h_x000D_9ü²?CÃ¬¾Ôý¼?§sµY½?+-H]_x000E_º?.üâ_x001F_x¹?ôK'T¾¬?û_x0011__x0003_«gÞº?,_x0018_øßoÀ?¨M_x0004_¿{ZÀ?3*Oï(s¿?jKSá}_x000C_¾?5Fnl_x000F_¿?Ù÷&lt;õ_x0013_²³?7æ?GÑ±?³,ç(é:À?7©Å2Å¶?°_x0013_Ædû¶?¼/ñæ5À?7"¢_x0015_I$¸?ÛÚt_x0006_Î½?zs2ì²?_x001C_Q{@ZE¶?öÞ_x0014_r¸_x0010_¶?_x001B_ÏÚ¼?N8Ï8¸?_x000C__x0001_³þ¹?·,ªwÀ?_x0011_þ_x0015_4¾?±}q8·? 6¡¬®O´?y*_x001F_Õ²?_x0001__x0003_(eKo&lt;lº?Gw_x001F_,µ0³?ÂrÝ¤×®»?º,&amp;_x0010_¹?øÑ,f_x000E_µ?»¨&lt;Âú_x0007_¿?å_x0007__x0008_·;½·?&lt;.à 6¸?Èòz¾%¸?§H0ÆJ¾?~$a®_x0013_H²?ã]Åô|Ú¹?hí:òµ?¹$M÷]÷³?áµA_x001C_}P¸?HÅv_x000E_.v¶?$_Qæv½?¼v®&amp;½?Ó#Ðoo?µ?_x0003__x0017_Piªé¶?_x0011_Áy_x000C_Á?Y_x000B_Q 2Ø¿?·VuÕ³?_x0004__x001A_²'Í¸?Gñ1Ë³À?ømÖ_x0002_u¨¶?´c	&lt;¿?4bxd*D¼?ÃSs	³?&lt;ì@½?_x0018_¶W~ê·?ÑôÒ_x0007_	VYº?_x001F__x0008_$~Òü³?n_x0005_{×_x0001_Â?8_x0012_Ã÷·?à_x0003__x0010_Ô*`À?p_x0007_nÝºî³?Yk÷2­?Í_x000B_gb¾?CúØð|é¼?_x0007__x0004_·Eä¼?Qª{«_x0010_ß²?n0xÉåp°?ò_x0007_z_x0013_Â¼?r_x0006_fe¼?_x0006_W·_x001E__x0008_¾?3!_x0002_G·P½?9Q_x0004_*Xy¼?f_x0013_Z»55´?Ý©áþ¯¿?Õ¦×àá¹?6y3Â:½?4_x0018_s_x0012__x0018_ö¼?S_x000F__x0015_ómµ½?TwaÒcø¿?_x0005_/¬·=²?-³¿]-2½?³_x0008_E»¼?4è­¾Ì¼?R¬p¿u²?ö'ÜNåà±?ò_x001F_òÆR¿?I~Äú_¼?_x0004__x0005_º$ªó{Éº?¨±F*Rµ?ûÖ¶z(º?D&amp;x_x000E_ÀÁ?¼dí ¹"Â?_x001F_0pï¶?ø6­ltdÁ?ÎikX5µ?¶Îã_x001A_·¢´? } Ú6÷À?Y§&amp;L[¼?(Ü²ä_x001E_z³?y[96L¶?õl°Ä:_x001D_µ?»ysW³?0_x0003_ë52v¿?@_x0003_£k³Ú»?wá¦!D³?Q_x000F_q¡v»?@õpù_x0018_¹?wTÍ:e4À?­\oÝ_x001D_Ô´?¾V_x0013_ÄÂ?óÝö_x0001_/,·?oU=ù½ñº?UÜÄ_x000B_þë¹?ª©+G³?´ò¹_x0014_+Ã?L´û&lt;"å¾?ù__x0002_c¶?Î_x0007_ð7º?_x000C_å31_x0001__x0003_(_x001A_¹?NÝû=wº?v_x0017__x0019_W¤p½?|_x0012_B_x0014_áº?d*	õº?_x0017_H_x0013__x0005_Þµ?¸MI_x001C_?´?¨[y_x0014_¹?'2mWJµº?²ágiõ¸?å_x0003_ÙÛ_x000D_£¼?Vxpy¶Òº?£ç³]&lt;ZÁ?ü^ªg±JÂ?_x0011_8|;&gt;´?[_x0016_¶³0ùµ?+ÛyûÊ_x0003_À?p,&lt;%¶?&gt;_x0016_ã¦4¹?R¹ôÿ;_x000D_»?È÷_x0004_i»?_x0005_9¥¶^»?'ÁA.k¶?}Æ}ß õ·?Hþx×&lt;%³?°_x000B_ïBÕF¼?_x001E_C^BãX·?:EÖÏÃ~Á?UµcÚz_x001F_½?~]_x000C_o9¥µ?_x0002__x001E_Ô_x001F_è¸?_x0005_ÕÀRO¸?_x0001__x0002__x0018_X¿×®¾?3-îQKº?z*ýû_x0014_vÀ?Ï ¿®Cb·?:c_x0004_û&amp;¶?nZ.ç £¶?O_x000B_í_x000F_¸?h±_x0001_°?x}_x0011__x0003_ò_x001E_Á?ÕÇ6_x001D_wº?ZæhÐZ³?ÚÓ&gt;o+Ñ»?.øj³?PÇ1ñºÒ¿?çÚ_x001E_Ú_x0006_ÁÁ?4]ô¾â_x0012_°?/4ÅnOÀ?bÉP2e¥À?+ûà?¾?¢¥cògº?`mèéÊ¹?_,A0uÄ³?äï·Z!)²?aËÆ7%»?aÀk0I,Á?Kí×!Ö¾?¸_x001B_ri\·?g×ä_x0012_å¹?n¦òµÎ+º?ÞÉíÕ]¼?J{z#|_x0011_¿?¹.Ðw_x0003__x0008_$·¾?`ë_x0012_RÞ½?¦­V&lt;¾?,¸ëã³¶?Ü;Éµ?ÐOº._x000D_s±?ú·Ó_x0005_B·?_x0013_ràÿ¹?Re+ ðn½?=O_x0013_BT_x0004_¸?í,&amp;©¶?PÝÂçÜ¶?n=TÝü_x001D_À?²ÐËÏA¶?#ÿ_x001E_FÒ®½? 2+_x0002_ú¹?¤WÓ*À?ÿºëòéÇ´??öJ_x0008_·?ù¤_x0013_y_x001A_·?xðRZØÁ?»0å?Ë¼?_x0012__x001E_8_x001B_ï¼?!Hn_|½?*_x0003__x001D_E[±?_x0006_Êm_x000D_ ¶?×;®x½?z_x0007_ç'úÕ¸?Ø¡\WÁ³¹?_x0002_O1_x0001_·?ÂÔÔ_x0012_ø±?¢ê_x0006_Ö7b¶?_x0001__x0003_ÏðZPä¦?_x000E_ñ÷G´?_x001E_*3Óù.¼?CÊ¿_x0019_®\¿?lLÔÍÔ¶Á?V2ëLÃ¾?få_x0018_U5·?_x0002_ÁÜ_x001C__x0016_Á?ÅÅ}nm¸?Ry¤f¥,À?5c_x001F_O&lt;¸?þÕÉò!Iµ?Q,u£è«¹?È_x0012_½AÛ¼?ãq+Ð*Iº?qö&amp;¹9¢À?êàè{²?¤_x000C_WBcb½?¸ãÜÂ·?¼;F0»úÁ?|règ_x001E_©¿?z£prV¾?üû¢½_x0002_À?Ï)ÄÂ_x0018_³?µ+q_x0011__x0015_½?+&gt;ïï_x000F_º?±:MÁ_x0012_¹?Z^Á_x001B_nþº?_x0015_È_x0018_u5Z¾?TØT»õ½?fÌì|CØº?_x0017_jÆ_x0001__x0004_ï¹?fe¿ÅÄ_x000C_¹?_x000E_p»\µ?ò=Ò?_x0004_Ä±?Øö*Æ=À?¬íû¾(_x0002_»?Ç4_x0003_®_x0019__x001A_´?A,ÁK¶©Á?¬~Õ¸A¯¶?òßD»;·?ª×_x0002_Ö_x001C_·?á,çEÔ_x0008_µ?i1Ð&gt;Þ_x0005_»?°qWê[÷´?8Ôh_x0003_0¶?Añ_x0019__x000C_¸?fN]0k¼?ÍÄýý¯¹À?Ld`ÌwZ²?ómw¢(¸?ù	òÜ¹¹?(è÷oÕ»?_x001C_xªN¯¿¼?_x000D__x0019_ù_x0016__x0002_}¶?I5Âô_x001B_»?t_x000E__x0005_ÑÊµ?þ£¶øØ=¼?Jç_x0010_1Æ»?w_x0014_uÁ0º?Âð"/èÁ?³WN§¥B»?_x0014_­)0_x001C_·¸?_x0002__x0006__x0004__x0003_|ëØ_x0010_À?äÿ¤±_x001C_~¼?óujútÀ¹?_x0008_"ëßèä«?hI­¿¹?_x001F_côî_x0014_À?ÀQHÍ_x0016_¼?èyø3f?½?6ñ5ü¥§»?_x0004_î0£¿_x0017_»?_x001E__x0001_øK_x0011_À?_x0007_.ó;|_x0005_¸?_x000B_.½n¡¹?QX:x&amp;À?gÐ _x0005_Ô.º?#(ñnm_x0010_¸?Y37!æÈ¸?_x0008_c_x0008_é¹?Ì¢ïV]|¸?ù)_x0015_¿?b3_x0016_µÀº?i®y82¿?ÝKÐË}·? 3fØ:j»?Ìý^ÌA¸?ÇïB_x001B_±À?\âÀw_x000D_¼?B Ó÷í·?_x0018_7r*`»?¢dñØ¶?íOJ_x0003_*(¹?\úð-_x0001__x0002_¤,µ?©±útµ?ê¸ÄcºÍº?B_x000D_ù_x001E__x001B_º?þÕ°¹¼?&lt;ÈÍB_x000C_Ã?_x0013_;íÞ´?föXâ?ÔÁ?á~ ¥k2º?Î 7jÄ¥´?é_x0011__x001A_F?À?mG_x001B_^¢IÀ?ûezm1&gt;¯?±X_x0003_ª´¦º?lÒU³id»?ÿ,2Hv¤»?qÞ'jêª?Óg&amp;0â¿?å]_x0008_D½?þ&lt;Üÿ§À?xÓ×ÙÆN±?vr_x0012_¦ÖÀ?ð%é=ÂñÂ?]òïZ_x0012_¼?°ÞBÃí½?ud«E_x0005_+³?:ü[é]º?OlØÐÄ¶?_x0019_Äê,Ûú¶?¹¥ÐÔ÷¶?1â×7un¾?¨g _x0007_O»?_x0001__x0007_rjóc¯(±?¾_x000B_ã¼&lt;»?¾¦Ý.z´?çvËË¿_x0016_¶?09{«¼?È|2iÆã½?Ô1Fý8KÁ?_x001E_e_x0002_¸ÂÜ¿?Êk´ôñ_x001A_¸?aY_x0006__x0004_·»?æç_x0018_vd¾?nÒûªè«·?#ëÝN¯?²Îð½O½?î²_x000E_ü·Â?_x000C_\_x0006_úvµ?oÅe½Q¾?_x0010_#ç_x0003_Q±½?ë?_x0005__x0006_Aº?Lr}}3»?Â0³Ï6¾?.ex_x0011__x0007_#½?ç~Ibº?©ÒD¢È¹¾?%_x001F_(â¾?Æ5k__x0007_µ?=2&lt;È0DÂ?g_x0013_)±&amp;¼?_x0005_#_x001F_ü³è¿?4Mÿ;«¾?q1p_x0019_þó¿?½më_x0003__x0001__x0002__x0005_v¹?ê/K\·?u_x001C_èDÞsº?fsÀi µ?ü%4$ï"¶?_x0001_­)Ð¶Á»?&amp;S_x0017_öf¸?¡dø1ÏP¶?_x0012_ÆÿM{¾??ÝTI¸»?l	nïE¸?­ÛYmw¾?_x0015_ï¤&lt;}½­?ë_x0019___x0015_À]¹?¨_x001A_ú-ùwÁ?~Ð_x001C__x0015__x000F_½?nÀé¸µ¸?ÅÅÉ!_x001E_A·?#ØV_x0011_"·?a2HðÌÀ?Û_x0001_ÆIï¿?»¾ZÈ·?_Þvåàº?b¹¬_x0003_¹H¹?µ&amp;ÄA¼?tÔí_x001E_¾?h§"xÆ¸?®PZd_x000F_Á?¥Ë@£³ ¸?]'Íð'+¶?_x0007_&lt;Í)ìj¸?r|_x001A_Ío_x0003_¼?_x0002__x0004_øË µ_x0016_º?ë`C_x0013_&lt;zº?Ü&lt;_x0018_é»?jõQù¯=·?b_x0001_±}Vê½?Ó_x0002_6Ã:çµ?±hÆ»?R\_x000D_R_x0017_³?¯_x0007_LL»?Ló¤.&gt;Ã?_x0018_ ÷hÙ×Ã?»_x0003_#Üqº?n{v_x0019_B9³?M&gt;_x000D_.Úº¶?À¯­?þzÀ?,(AQ¥·?ç[ª_x0015_Ñ_x0014_¸?þ0V;8°?UÂGp¹?{_x001E_ð@-»?XX{R	_x0019_¿?P¯,_x001B_¾¶?ipÿi-¸?ýÝäj½º?îuP½`µ?üz¡Údí¶?J«%à½¸?"Ëp_x0007_	¶?2-K_;"¿?pØÚq¸?e_x000B_p¨÷A»?¬7F_x0004__x0006_m¼À?nPjßkè°?µB¿:ö;º?Òô£ÇYÍ¶?¡_íÞ¹?_x0015_ÖÒàP_x0001_¿?Æ_x0019_ÁÔ_x000F_&gt;±?B0r_x0014__x0016__x0004_¸?ôºQ%º?¯qNÄç´?H¤óO$º?ç_x001E_?ç"ì³?§ä_x000B__x0013_á¶?bÝTâì ²?_x0018_ðl¾+Å¼?cJÌò~¿?*UÆ_x0005_ÙQ¶?¼$@Çì_x000C_´?É¾1GÉM³?À_x001D__x0013_Ç{Á?Â|ëÍ[l·?vÝ®Sý¸½?W_x001F_÷_x000D_·?k_x0017_U_x001D_³¿?þýU^¨¹?O%[½?4_x0011_óLÐÀ?º%E¯û±?·_x0003_KW¶?_x0002_eº_x0008_Cc¾?0ðt_x0012_à_x0005_·?_x0017_øª_x0013_XW´?_x0008__x000B_xÄåK;ÃÀ?¨_x0011_2UVÂ?â_x001E_5YÎ·?k¾ZAÐ¸?1Å]âà¸?£dç_x0019_èý¸?_x001D_âé4ÍÞ¾?Á_x0019_a×¼?}_x0004_·Ï¼?¤è¡ÒdR»?Ã±G­sFÀ?£µ$(D¿?_x0001_&gt;_x0019__x001E_f±¼?´Vüa\¦º?Ý­í&gt;º?ÔsH_x000E_Ý÷®?ÀÇé_x0007__x001E_ º?F¡Q_x0003__x0013__x001B_¼?3Ï_x0018_¼?uª_x0003__x0005_)%·?F?î÷°?Ù4`³£Ô¹?æcDÎ·?@êgÃq·?_x0006_w)¶(PÁ?ô	h)½?_x0002_Åw_x0017_Rw¸?v (nµ_x0003_½?_x0006_µhAã¸?LàÞ_x000F_ó²?@·RÊ¹´?Äõm_x0003__x0004_5º?«_x0013_=áÆ¶?¡*_x0002__x0011_ZÀ?°²£¯Ã¿?¨_x001B_Ä¼?Æ©_x001A_³8º¸?Bp_zb?¶?¸Ô:;%8¿?cì_x001C_ÔP¹?,¸?Ä^_x000B_6tº?eX_x0001_+@Ï¸?à_x0006_S[ÜDÀ?_x0018_«â*_x0007_»?_x001D_(ìð 7¸?i_x0002_§ûÎ$¾?íC&amp;ªxÉÂ?Æ¶óõ_x0016_Ãµ?±!0Cá¼?n_x0004_rãT½?Åù./¥Â?ç_x000D_1òÂh¹?Bø@³Aµ?oLr_x0003_(µ?lä@Y*·?rè&gt;&lt;_x000F_¾?ü\UÔÁ´?å_x0017_FîPº?Ñý_x0019_Áá»?ªJÕja«?Æ/à£³+¼?uMrP]ûÀ?_x0005__x0007_Ðð«',»?_x0006_à|éÐû»?Üâp¢çJ½?¨Ï5\C¤¹?ôi¬á¢¸?Ù5_x001F_Ð_x0004_º?ÈàÂ°?=å¤ù`¸?lYÝª=ZÃ?èy_x0002_bSÀµ?6J_x0010_ä´?Z_x0012_þç½?M@Ov1»?s{Å_x0012_¹?_x001C_C¬_x000C_i{¹?¬_ÔfòYÄ?È÷Ùw¹?ªãåÐÂÌ°?`Îqü´?þ_x001E_&lt;îÔÀ?6²¿$_x0004__x0001_¹?ôy=-J?¾?CÁÞ&lt;ß·?­ÐÃ!¯®¹?ùíQ-HÈ¾?4ß¿s~`¹?:_x0003_e\î!¾?mUB_x0006_ÞÀ?¯@_x0012__x000E_Å_x0013_Á?©Üù,¼?.çRàTkµ?_x001F__x001A_õ_x0002__x0003_Ûñ¶?_x001A_Ð"lF·?UÈÊì¿³?¸gb_´?¼_x0017_¥Ü*_x0006_¹?@¸Ï¢E&amp;¿?_x0006__x0001_¢M(À?Ò6G¸Á¸?^xc[Ò_x0015_µ?¿·ðÓ2g¾?r#_x0006_ù{÷º?j	^1Â?î _x001A_®ó»?ÂùáÔpÍµ? +¸]4¼?s_x001E_-&lt;_x001E_«µ?røÿ¡½?TFXOë8¼?Q·_x0006_FT¤½?JIìO_x001E_|»?/ÇMó_x001B_±?Ú£_x0011_s¡¿?_x0016_8È,ô_x0003_Á?ÌoÄ»?ò_x0005_/_x000E_û¾?¸w*¤¯#¯?m~³_x0011_],Á?_x001E_a·E[¶?[_x0012_Ó¥_x001B_À?æ{súµ?_x001A__x0011_¿Ü+_x0006_´?Ï,\íU¸?_x0001__x0004_u{_x000D_Zvc¸?´ùG¦º?MÓ_x0012_ûÒ¶?öé­fÜ¸?SÀâÁW;¹?"%Xi´?¿_x0001_2MÒÀ?`e_x0011__x0003_¡ìÁ?._x0002_3½hÀ?_x000C__x001F_i¯"Á?¡ëõ_x0008_DY¸?IZ°µ¶ ¾?[_x0003_i(ô_x001C_¹?R"k_x0010_u¼?¯×É_x0001_Á?2Ñ¸?p°+Ëug·?_x0001_^íô_X¿?N«¤Ñ©â´?_x000E__x001B_5faº?_x001C_7oPØ¾?®+^Aã½»?Éî_x000B_2Ã?{ôªû0·?.BÖÊO_x001F_¶?"IÔ¤¾?_x0018_]9Sx_x0002_½?È^pb+©¼?ñÎæÏ_x0013_E½?B_x0005_2Ñ²?¢ä_x0003_&lt;PÀ?_x001E_XÔ2_x0001__x0002_#I»?_x0017_ð_x000E_|_x0002_º?³Úûÿ_x0003_¿?7_x000F_èCöd½?Ê_x0013_#úy½?Ô_x0007_½ß&lt;_¬?«ñÒIj´?í®± ÒÁ·?ðÝ­©qÂ?~Â½h&lt;s»?_x0002_Fñ)_x0001_n´?Nxd¿Ä¬º?ÅÅq ¹? 6«ugµ?Ýr_x0016_{øÂ?nJtkm»?¨.þ'(»?_x000F_²B#§¸?Dv22Sx»?^V_x0012__x000B_À?&lt;_x0003_àÐZ»?¦ê²_x0016__x000C_ÿ»?Ú1EÞë¸?6æ&lt;0B	¼?_x0010_ñ8_x0006_Á?Âë©_x0010_%R°?V@gö!»?dý¦pÈÄ?"/¢U]Á?h&gt;õÈp_x0006_²?o³_Øý½?:4_x000D_pÒã¹?_x0001__x0003_£]2_x000B__x000F_Ù»?._x0011_ 6®½?IÞÔ_x0007_²´?_x0015_ÞjmJ¿?_x0011_´4c_x001F_¸?o­Î0ïN¼?Ý_x001F_Ãé¡Í»?ñu0'_x001D_º?K_x0001_þÓd_x0015_¾?´Ã_x0003_RñêÀ?Ó¶)À¯¹?_x000F_B_x000B_w¾?Q}Jwø¸?BÚº|O·?½Þö2¨?ß^#9¹?ê´_x0002__x0001_çð¼?gÎâ#	ç·?TXä_x000D__x0010_Â?ì&amp;_x0013_MøÃ¹?ü&gt;øõçf¿?ÊÜþ6Û·?´Ù´ÄèÉµ?Ç÷Ù{Æ·?Ü¸ÌÕT¸?ßÕ_x0019_R_x0018_½?\t¤Ð³?I9_x000B_¾ÿ_x0003_¹?}KÓæ_x0017_`¾?_x0003__x000C_Gù¿?_x000B_»Ã*wð¯?¼ô*_x0001__x0002_Håº?Ä|à»?_x001A_×kqY¹?Z»¤_x0002_µ?´_x0016_á6º_x0019_¸?_x0007_@SK¼?_x000B_-º_x0001__x0004_+¹? ´_x0016_ú4»?ê_x0008__x001B_¸M¾?àýûç _x001C_½?Zä¶u5¼?§_x000D_~¬Ô×º?~M:=í»?öó²¯¿?ìßýè_x000B_ð¸?_x001D__x001D__x000E__x0017_Q¼?_x0004_ó_x0005_¹¹?»1ÔoÚ¸?J137Fg½?Ù²¤àÀ?YX/_x000F_mÂ?®§öF8iÁ?Í¥kÇ°°?¯S_x0016_Ä*1¹?§ËÆfÜµ?S~x(Ð¹?RÎ© ÀÀ²?1ïÔh×½?_x0004_´A8U¹?KÅ_x0006_fßô¾?NçÕÁo»?ë_x0007_BöraÀ?_x0001__x0002_¸¤Ê*ÄÞ±?ïñ)·²?`&lt;_x0017_/C²?ä®_x0010_¿ó»?)¼^}¸¼?£x¡â.B¹?÷D½/³?@÷ê_x0012_!µ?wÔ_x0011_Ü@´?x®_x001A___x001E_»?Çkà_x0002_»?Eá`_x001F__x000B_·?"ý£»ÏÚ´?BYuv).À?ì0ûPè°º?+Ça_x001D_I¸?_x0005_X_x0002_r¹?×Ã³	¸_x0017_À?¶ÄÈYô¹?s§gÏdâº?_x0012_ûDºKT»?m_x0015__x000B__x001B_Äº?_x0010_³_x000D_¿?rîÜ¼F ´?)eñ6_x0015_«»?1ï,X"_x0006_º?F.ûÚ½?_x001F_*®´Y»?y6XvÂz´?ø _x0006_ÕáA¸?PsÕ&amp;·º?YíÐ1_x0001__x0002_Mëº?¸´I&gt;ÍÍ½?x¼`_x001D_Û±?_x0013_Níº?jn_x0001__x001E__x0010__x0002_½?:67¡ZÂ½?0_x0014_%Òïæ¶?Rÿ´·_x0014_ëµ?Ë_x000C_~ã)²?_x001D_3_x000C_ë_x0007__x0011_»?SS¾usÇº?l_x0014_&gt;m-Â?ÚµÑøß*¿?\rM²Ü¹? _x0012_AðË´?XuÛ	Ë¿?4 ¹V@ñ»?¹Ú_x001B_®?_x0018_ùP.EÀ?¸®£&gt;¢±¾?_x0007_MÊ_x0019_T¿?8x\Ñ½?&amp;ã_x001A_iº?ÐÊ²~N¨½?dËåêÛ'°?ÀúSh±±?_x0011_ÛZ&gt;¹?Þí	(_x0001_Á?9y)=ä¤¼?á2ö_x000E_)¸?êw2O=°¸?\_x000E_´ì£Ç½?_x0001__x0003_gû_x0011_ oÑ¹?TxU_x0004_4×·?Ã±`Ö4¹?ÜÔ_x000E_ÔN}¾?Í¸á©o¶? ÈÁ8ù»?ªL"_x0017__x0015_Â?K_x001B_1\¸?)úëða´?KoæÑ_x0010__x0006_¾?sRH£c±?3+{eÔµ?OçÊp+¾?R	&amp;7Gï©?IÀ7_Yµ?péÔ{gÓ¶?à@?#¼?_x0019_Dæ7ÿ¿?_x0019_ý"èð·?¶çQä³?´!¯V¾?Ô6X&gt;ó8»?¦ä,Ïc¹?_x0019_¦_x0015__x001E_@4¶?JX¨bP@®?T9_x0002_bº_x0014_»?]ÎûÑ/j¹?	¿I&lt;CÁ?ÃÓ¤Ò?®µ?ð(_x0015_Zè¼?]ßg/Ê»?ÉZPÌ_x0001__x0003__w·?`oTd_x0012__x0013_²?KÓÇ©/¹?/ûoÞM_x0005_À?ü*_x0014_í¾?Ö/·f Ðº?é¦È_Oµ?¤_xR²?u§8µ?&lt;[AÅÊ³?@Õ+AV¼?4ÇqBÏ¾?_x0003_Õ·_x0011_Y®·?½_x0017__x0010_àÀ?ðò(}riº?_x0011_¥ë¢·?[&amp;øR_x000E_M½?·dòì_x0012_¶?¸1ËIÅp¶?Je_x0018_¯ÿ°?_x0004_Ë{»²´?BB·I¾R·?_x0001_j@ì_x0001_¬´?9}¤ãh¼?VÐg´^ÈÀ?_x001E__x0013__x0013_»±±?'´_x0006_ò_x0002__x000C_³?§&gt;æ¿0¸?ÈEìcL¹?Z_x000E_µWP~¸?ìõã±ÌoÁ?Eâ"!¿¸?_x0002__x0007_rAÃ¡?ÑkT{_x0010__x0017_®?¨¬oÑ©¸?_x0004_ëXòQÉ¹?K&gt;³_x001E_­¸?´¶ÎýÁåÀ?dA|VìI·?á_x0001_(õG?Á?ú_x0001_ÖËÅÞ¹?©Õ_x0012_E¾?cÜÃp_x0006_¼?eª	_x000F_*à»?*ò&lt;_x0013_þñÀ?$ d`.½?ø_x0003_P\!º?jû\À?iùú£[½?ã5\Ø³?UðHãe]¼?_x0005__x000C_WÐ_x001B_U·?¶\çêG1´?G_x0011_z"À?_x0012_Ê©TU²?ë®Ãoøý¶?5_x000C_ªÃ7¶?_x0005_êpêÚ_x0019_¾?fKþc·?û_x0016_N&gt;1À?/¶~Ämb¿?"_x0014_¢ÍEµµ?K,ÅRÒñ¾?¿Ëè3_x0002__x0003_V8Á?_x0008_{,nj´»?ôðIó½?4uùÆ½?K_x0004__x0016_¡Fº?21q3ôº?Ð_x0001_Æjs·?pkBÍÁ?ªç¯nfôº?´(çqQ½½?ªá¬k9à¼?_x001F_ÀS\ðÂ?dÚµ_x0004__x0017_­?\,Ùtá·?¢Mà_x0017_´º?æuØr¯¯?óì8D0¦³?¯ª_x0015_*_x0010_¼?_x0007_u'-â0¾?êk_x0002_¨Ô¸?_x0008_(R1Q_x0004_¶?dëmÖ®²?PïÕ2Á¼?UË7_x0012_p»?_x000E_Ï?©5_x0018_·?®Ê_x0017_Ò¯º?òxð. H»?HÓY^ÕrÀ?_x0010_lsÄ¡ðµ?^©íP_x001B_t¸?D_x000C_õ^Ú%¹?!Í^ðm_x0014_·?_x0002__x0005_t_x0006_(J_x0002__x000E_½?÷ê_x000C_½D_x000C_·?øüNTÚ¶?_x0004_ _x0001_ÐO&amp;Å?]0°dX¹?_x0019_óJ¸  ¹?üà^CsÏµ?_x0018_©_x0016_ð_x001F_¼?ª÷G_x000F_nF¿?@4àÓ·?=ÍÿC5Â°?_x001A_-¢Ø_x0005_è»? !¿ZÇ¹?ÓN©Pg³?K_x0003_4ÌvV»?:,m_x0008_i«³?KX_x000B_~R0·?p§¾Î+LÃ?#7Wèr¾?ù1ñp_x0015_´?ï_x001C_­:¸¿?Æ³9u_x000D_·µ?ÂâI_x0010__x0019_»?{_x001A_h_x000D_9ü²?CÃ¬¾Ôý¼?§sµY½?+-H]_x000E_º?.üâ_x001F_x¹?ôK'T¾¬?û_x0011__x0003_«gÞº?,_x0018_øßoÀ?¨M_x0004_¿_x0001__x0002_{ZÀ?3*Oï(s¿?jKSá}_x000C_¾?5Fnl_x000F_¿?Ù÷&lt;õ_x0013_²³?7æ?GÑ±?³,ç(é:À?7©Å2Å¶?°_x0013_Ædû¶?¼/ñæ5À?7"¢_x0015_I$¸?ÛÚt_x0006_Î½?zs2ì²?_x001C_Q{@ZE¶?öÞ_x0014_r¸_x0010_¶?_x001B_ÏÚ¼?N8Ï8¸?_x000C__x0001_³þ¹?·,ªwÀ?_x0011_þ_x0015_4¾?±}q8·? 6¡¬®O´?y*_x001F_Õ²?(eKo&lt;lº?Gw_x001F_,µ0³?ÂrÝ¤×®»?º,&amp;_x0010_¹?øÑ,f_x000E_µ?»¨&lt;Âú_x0007_¿?å_x0007__x0008_·;½·?&lt;.à 6¸?Èòz¾%¸?_x0006__x0007_§H0ÆJ¾?~$a®_x0013_H²?ã]Åô|Ú¹?hí:òµ?¹$M÷]÷³?áµA_x001C_}P¸?HÅv_x000E_.v¶?$_Qæv½?¼v®&amp;½?Ó#Ðoo?µ?_x0007__x0017_Piªé¶?_x0011_Áy_x000C_Á?Y_x000B_Q 2Ø¿?·VuÕ³?_x0004__x001A_²'Í¸?Gñ1Ë³À?ømÖ_x0002_u¨¶?´c	&lt;¿?4bxd*D¼?ÃSs	³?&lt;ì@½?_x0018_¶W~ê·?ÑôÒVYº?_x001F__x0008_$~Òü³?n_x0005_{×_x0001_Â?8_x0012_Ã÷·?à_x0003__x0010_Ô*`À?p_x0006_nÝºî³?Yk÷2­?Í_x000B_gb¾?CúØð|é¼?_x0006__x0004_·E_x0001__x0003_ä¼?Qª{«_x0010_ß²?n0xÉåp°?ò_x0001_z_x0013_Â¼?r_x0006_fe¼?_x0006_W·_x001E__x0008_¾?3!_x0002_G·P½?9Q_x0004_*Xy¼?f_x0013_Z»55´?Ý©áþ¯¿?Õ¦×àá¹?6y3Â:½?4_x0018_s_x0012__x0018_ö¼?S_x000F__x0015_ómµ½?TwaÒcø¿?_x0005_/¬·=²?-³¿]-2½?³_x0008_E»¼?4è­¾Ì¼?R¬p¿u²?ö'ÜNåà±?ò_x001F_òÆR¿?I~Äú_¼?º$ªó{Éº?¨±F*Rµ?ûÖ¶z(º?D&amp;x_x000E_ÀÁ?¼dí ¹"Â?_x001F_0pï¶?ø6­ltdÁ?ÎikX5µ?¶Îã_x001A_·¢´?_x0004__x0006_ } Ú6÷À?Y§&amp;L[¼?(Ü²ä_x001E_z³?y[96L¶?õl°Ä:_x001D_µ?»ysW³?0_x0003_ë52v¿?@_x0003_£k³Ú»?wá¦!D³?Q_x000F_q¡v»?@õpù_x0018_¹?wTÍ:e4À?­\oÝ_x001D_Ô´?¾V_x0013_ÄÂ?óÝö_x0001_/,·?oU=ù½ñº?UÜÄ_x000B_þë¹?ª©+G³?´ò¹_x0014_+Ã?L´û&lt;"å¾?ù__x0002_c¶?Î_x0007_ð7º?_x000C_å31(_x001A_¹?NÝû=wº?v_x0017__x0019_W¤p½?|_x0012_B_x0014_áº?d*	õº?_x0017_H_x0013__x0005_Þµ?¸MI_x001C_?´?¨[y_x0014_¹?'2mWJµº?²ág_x0001__x0006_iõ¸?å_x0006_ÙÛ_x000D_£¼?Vxpy¶Òº?£ç³]&lt;ZÁ?ü^ªg±JÂ?_x0011_8|;&gt;´?[_x0016_¶³0ùµ?+ÛyûÊ_x0006_À?p,&lt;%¶?&gt;_x0016_ã¦4¹?R¹ôÿ;_x000D_»?È÷_x0004_i»?_x0005_9¥¶^»?'ÁA.k¶?}Æ}ß õ·?Hþx×&lt;%³?°_x000B_ïBÕF¼?_x001E_C^BãX·?:EÖÏÃ~Á?UµcÚz_x001F_½?~]_x000C_o9¥µ?_x0002__x001E_Ô_x001F_è¸?_x0005_ÕÀRO¸?_x0018_X¿×®¾?3-îQKº?z*ýû_x0014_vÀ?Ï ¿®Cb·?:c_x0004_û&amp;¶?nZ.ç £¶?O_x000B_í_x000F_¸?h±_x0001_°?x}_x0011__x0003_ò_x001E_Á?_x0001__x0002_ÕÇ6_x001D_wº?ZæhÐZ³?ÚÓ&gt;o+Ñ»?.øj³?PÇ1ñºÒ¿?çÚ_x001E_Ú_x0006_ÁÁ?4]ô¾â_x0012_°?/4ÅnOÀ?bÉP2e¥À?+ûà?¾?¢¥cògº?`mèéÊ¹?&lt;_x0004_XoÂ_x0017_Ä?m»ËJ»»?s_³?t3DC¿D¸?»¯kå·?G93ý~Â¿?t¿ÆçÙ¯Á?]k_x0012__x001D__x0007_~À?¶Ë_x0015_ë_x0003_¿?c	_x000F_Á{Ì·?Hnd÷¹?£ûh}_x0003_¹?ÄB-_x000B_G¼?F8pRQ¨±?Î_x0011_Â­5½?_x0006_`èÚ_x0019_×Â?ç|ævD¹·?_x001E_[h_x001D__x0001_¶?y¬² ò¸?Þ9_í_x0001__x0002_µ¶¶?|ÞÖzRµ?ü¯ï£¡²¼?«©}_x001B_¹?ÑA_x001F_Åý·?TGZ_x0013_Tº?{F­_x0019_Ä7À??ÐD´?þt_x0011_]¾?Ç(_x0018_ö½?=ebO_x000E_K©?=:Øy(ùº?'{N¨_x001A_TÀ?ÆN_x001F_:¢£Á?4~Ni¿¹?¾L3Á?¶2_x0008_¦°·?·xèòð´?_x001E__x000D_Þ	Ék²?f´\  ~º?V|_x001D_Ì_x0005_ÿ½?$_x0017__àzµ?kCe£Å¶?GÀ_x001F_î0G¹?u$øe¶³·?[}°lÕ_x0012_º?ªA_x0005_5Ô¼?_x0014_&lt;è_x001F_¿?÷Û»^_x0002_ÿ´?çÏÜ¯®À?v[_x001F_8¢¦²?ê_x001D_ÌéS¡»?_x0001__x0002_TÁ°vtn¼?!«6ÁY_x001C_¼?Âsdix½?'¡&lt;³_x0015_n¿?¸I»kÀ?UÚÐýq¼?3cåg_x0007_Â¾?_x0001_Z(n=9µ?o2¯ÿ'´?&amp;NJ@­¶?ÿ?ÖW_x0011_µ?Ô¹¾_x000C_jø¼?_x0003__x0012_?_x0019_ÒUº?_,A0uÄ³?äï·Z!)²?aËÆ7%»?aÀk0I,Á?Kí×!Ö¾?¸_x001B_ri\·?g×ä_x0012_å¹?n¦òµÎ+º?ÞÉíÕ]¼?J{z#|_x0011_¿?¹.Ðw$·¾?`ë_x0012_RÞ½?¦­V&lt;¾?,¸ëã³¶?Ü;Éµ?ÐOº._x000D_s±?ú·Ó_x0005_B·?_x0013_ràÿ¹?Re+ _x0003__x0005_ðn½?=O_x0013_BT_x0004_¸?í,&amp;©¶?PÝÂçÜ¶?n=TÝü_x001D_À?²ÐËÏA¶?#ÿ_x001E_FÒ®½? 2+_x0002_ú¹?¤WÓ*À?ÿºëòéÇ´??öJ_x0005_·?ù¤_x0013_y_x001A_·?xðRZØÁ?»0å?Ë¼?_x0012__x001E_8_x001B_ï¼?!Hn_|½?*_x0003__x001D_E[±?_x0006_Êm_x000D_ ¶?×;®x½?z_x0007_ç'úÕ¸?Ø¡\WÁ³¹?_x0002_O1_x0001_·?ÂÔÔ_x0012_ø±?¢ê_x0006_Ö7b¶?ÏðZPä¦?_x000E_ñ÷G´?_x001E_*3Óù.¼?CÊ¿_x0019_®\¿?lLÔÍÔ¶Á?V2ëLÃ¾?få_x0018_U5·?_x0002_ÁÜ_x001C__x0016_Á?_x0001__x0004_ÅÅ}nm¸?Ry¤f¥,À?5c_x001F_O&lt;¸?þÕÉò!Iµ?Q,u£è«¹?È_x0012_½AÛ¼?ãq+Ð*Iº?qö&amp;¹9¢À?êàè{²?¤_x000C_WBcb½?¸ãÜÂ·?¼;F0»úÁ?|règ_x001E_©¿?z£prV¾?üû¢½_x0002_À?Ï)ÄÂ_x0018_³?µ+q_x0011__x0015_½?+&gt;ïï_x000F_º?±:MÁ_x0012_¹?Z^Á_x001B_nþº?_x0015_È_x0018_u5Z¾?TØT»õ½?fÌì|CØº?_x0017_jÆï¹?fe¿ÅÄ_x000C_¹?_x000E_p»\µ?ò=Ò?_x0004_Ä±?Øö*Æ=À?¬íû¾(_x0002_»?Ç4_x0003_®_x0019__x001A_´?A,ÁK¶©Á?¬~Õ¸_x0001__x0006_A¯¶?òßD»;·?ª×_x0002_Ö_x001C_·?á,çEÔ_x0008_µ?i1Ð&gt;Þ_x0005_»?°qWê[÷´?8Ôh_x0003_0¶?Añ_x0019__x000C_¸?fN]0k¼?ÍÄýý¯¹À?Ld`ÌwZ²?ómw¢(¸?ù	òÜ¹¹?(è÷oÕ»?_x001C_xªN¯¿¼?_x000D__x0019_ù_x0016__x0002_}¶?I5Âô_x001B_»?t_x000E__x0005_ÑÊµ?þ£¶øØ=¼?Jç_x0010_1Æ»?w_x0014_uÁ0º?Âð"/èÁ?³WN§¥B»?_x0014_­)0_x001C_·¸?_x0004__x0003_|ëØ_x0010_À?äÿ¤±_x001C_~¼?óujútÀ¹?_x0008_"ëßèä«?hI­¿¹?_x001F_côî_x0014_À?ÀQHÍ_x0016_¼?èyø3f?½?_x0002__x0006_6ñ5ü¥§»?_x0004_î0£¿_x0017_»?_x001E__x0001_øK_x0011_À?_x0007_.ó;|_x0005_¸?_x000B_.½n¡¹?QX:x&amp;À?gÐ _x0005_Ô.º?#(ñnm_x0010_¸?Y37!æÈ¸?_x0008_c_x0008_é¹?Ì¢ïV]|¸?ù)_x0015_¿?b3_x0016_µÀº?i®y82¿?ÝKÐË}·? 3fØ:j»?Ìý^ÌA¸?ÇïB_x001B_±À?\âÀw_x000D_¼?B Ó÷í·?_x0018_7r*`»?¢dñØ¶?íOJ_x0003_*(¹?\úð-¤,µ?©±útµ?ê¸ÄcºÍº?B_x000D_ù_x001E__x001B_º?þÕ°¹¼?&lt;ÈÍB_x000C_Ã?_x0013_;íÞ´?föXâ?ÔÁ?á~ ¥_x0001__x0004_k2º?Î 7jÄ¥´?é_x0011__x001A_F?À?mG_x001B_^¢IÀ?ûezm1&gt;¯?±X_x0003_ª´¦º?lÒU³id»?ÿ,2Hv¤»?qÞ'jêª?Óg&amp;0â¿?å]_x0008_D½?þ&lt;Üÿ§À?xÓ×ÙÆN±?vr_x0012_¦ÖÀ?ð%é=ÂñÂ?]òïZ_x0012_¼?°ÞBÃí½?ud«E_x0005_+³?:ü[é]º?OlØÐÄ¶?_x0019_Äê,Ûú¶?¹¥ÐÔ÷¶?1â×7un¾?¨g _x0007_O»?rjóc¯(±?¾_x000B_ã¼&lt;»?¾¦Ý.z´?çvËË¿_x0016_¶?09{«¼?È|2iÆã½?Ô1Fý8KÁ?_x001E_e_x0002_¸ÂÜ¿?_x0001__x0002_Êk´ôñ_x001A_¸?aY_x0006__x0004_·»?æç_x0018_vd¾?nÒûªè«·?#ëÝN¯?²Îð½O½?î²_x000E_ü·Â?_x000C_\_x0006_úvµ?oÅe½Q¾?_x0010_#ç_x0003_Q±½?ë?_x0005__x0006_Aº?Lr}}3»?Â0³Ï6¾?.ex_x0011__x0002_#½?ç~Ibº?©ÒD¢È¹¾?%_x001F_(â¾?Æ5k__x0002_µ?=2&lt;È0DÂ?g_x0013_)±&amp;¼?_x0005_#_x001F_ü³è¿?4Mÿ;«¾?q1p_x0019_þó¿?½më_x0003__x0005_v¹?ê/K\·?u_x001C_èDÞsº?fsÀi µ?ü%4$ï"¶?_x0001_­)Ð¶Á»?&amp;S_x0017_öf¸?¡dø1ÏP¶?_x0012_Æÿ_x0002__x0004_M{¾??ÝTI¸»?l	nïE¸?­ÛYmw¾?_x0015_ï¤&lt;}½­?ë_x0019___x0015_À]¹?¨_x001A_ú-ùwÁ?~Ð_x001C__x0015__x000F_½?nÀé¸µ¸?ÅÅÉ!_x001E_A·?#ØV_x0011_"·?a2HðÌÀ?Û_x0002_ÆIï¿?»¾ZÈ·?_Þvåàº?b¹¬_x0003_¹H¹?µ&amp;ÄA¼?tÔí_x001E_¾?h§"xÆ¸?®PZd_x000F_Á?¥Ë@£³ ¸?]'Íð'+¶?_x0007_&lt;Í)ìj¸?r|_x001A_Ío_x0003_¼?øË µ_x0016_º?ë`C_x0013_&lt;zº?Ü&lt;_x0018_é»?jõQù¯=·?b_x0001_±}Vê½?Ó_x0002_6Ã:çµ?±hÆ»?R\_x000D_R_x0017_³?_x0002__x0004_¯_x0007_LL»?Ló¤.&gt;Ã?_x0018_ ÷hÙ×Ã?»_x0003_#Üqº?n{v_x0019_B9³?M&gt;_x000D_.Úº¶?À¯­?þzÀ?,(AQ¥·?ç[ª_x0015_Ñ_x0014_¸?þ0V;8°?UÂGp¹?{_x001E_ð@-»?XX{R	_x0019_¿?P¯,_x001B_¾¶?ipÿi-¸?ýÝäj½º?îuP½`µ?üz¡Údí¶?J«%à½¸?"Ëp_x0007_	¶?2-K_;"¿?pØÚq¸?e_x000B_p¨÷A»?¬7Fm¼À?nPjßkè°?µB¿:ö;º?Òô£ÇYÍ¶?¡_íÞ¹?_x0015_ÖÒàP_x0001_¿?Æ_x0019_ÁÔ_x000F_&gt;±?B0r_x0014__x0016__x0002_¸?ôºQ_x0001__x0004_%º?¯qNÄç´?H¤óO$º?ç_x001E_?ç"ì³?§ä_x000B__x0013_á¶?bÝTâì ²?_x0018_ðl¾+Å¼?cJÌò~¿?*UÆ_x0005_ÙQ¶?¼$@Çì_x000C_´?É¾1GÉM³?À_x001D__x0013_Ç{Á?Â|ëÍ[l·?vÝ®Sý¸½?W_x001F_÷_x000D_·?k_x0017_U_x001D_³¿?þýU^¨¹?O%[½?4_x0011_óLÐÀ?º%E¯û±?·_x0003_KW¶?_x0002_eº_x0008_Cc¾?0ðt_x0012_à_x0005_·?_x0017_øª_x0013_XW´?xÄåK;ÃÀ?¨_x0011_2UVÂ?â_x001E_5YÎ·?k¾ZAÐ¸?1Å]âà¸?£dç_x0019_èý¸?_x001D_âé4ÍÞ¾?Á_x0019_a×¼?_x0008__x000B_}_x0004_·Ï¼?¤è¡ÒdR»?Ã±G­sFÀ?£µ$(D¿?_x0001_&gt;_x0019__x001E_f±¼?´Vüa\¦º?Ý­í&gt;º?ÔsH_x000E_Ý÷®?ÀÇé_x0007__x001E_ º?F¡Q_x0003__x0013__x001B_¼?3Ï_x0018_¼?uª_x0003__x0005_)%·?F?î÷°?Ù4`³£Ô¹?æcDÎ·?@êgÃq·?_x0006_w)¶(PÁ?ô	h)½?_x0002_Åw_x0017_Rw¸?v (nµ_x0003_½?_x0006_µhAã¸?LàÞ_x000F_ó²?@·RÊ¹´?Äõm5º?«_x0013_=áÆ¶?¡*_x0002__x0011_ZÀ?°²£¯Ã¿?¨_x001B_Ä¼?Æ©_x001A_³8º¸?Bp_zb?¶?¸Ô:;%8¿?cì_x001C__x0003__x0005_ÔP¹?,¸?Ä^_x000B_6tº?eX_x0001_+@Ï¸?à_x0006_S[ÜDÀ?_x0018_«â*_x0007_»?_x001D_(ìð 7¸?i_x0002_§ûÎ$¾?íC&amp;ªxÉÂ?Æ¶óõ_x0016_Ãµ?±!0Cá¼?n_x0005_rãT½?Åù./¥Â?ç_x000D_1òÂh¹?Bø@³Aµ?oLr_x0003_(µ?lä@Y*·?rè&gt;&lt;_x000F_¾?ü\UÔÁ´?å_x0017_FîPº?Ñý_x0019_Áá»?ªJÕja«?Æ/à£³+¼?uMrP]ûÀ?Ðð«',»?_x0006_à|éÐû»?Üâp¢çJ½?¨Ï5\C¤¹?ôi¬á¢¸?Ù5_x001F_Ð_x0004_º?ÈàÂ°?=å¤ù`¸?_x0005__x0007_lYÝª=ZÃ?èy_x0002_bSÀµ?6J_x0010_ä´?Z_x0012_þç½?M@Ov1»?s{Å_x0012_¹?_x001C_C¬_x000C_i{¹?¬_ÔfòYÄ?È÷Ùw¹?ªãåÐÂÌ°?`Îqü´?þ_x001E_&lt;îÔÀ?6²¿$_x0004__x0001_¹?ôy=-J?¾?CÁÞ&lt;ß·?­ÐÃ!¯®¹?ùíQ-HÈ¾?4ß¿s~`¹?:_x0003_e\î!¾?mUB_x0006_ÞÀ?¯@_x0012__x000E_Å_x0013_Á?©Üù,¼?.çRàTkµ?_x001F__x001A_õÛñ¶?_x001A_Ð"lF·?UÈÊì¿³?¸gb_´?¼_x0017_¥Ü*_x0006_¹?@¸Ï¢E&amp;¿?_x0006__x0001_¢M(À?Ò6G¸Á¸?^xc[_x0001__x0002_Ò_x0015_µ?¿·ðÓ2g¾?r#_x0006_ù{÷º?j	^1Â?î _x001A_®ó»?ÂùáÔpÍµ? +¸]4¼?s_x001E_-&lt;_x001E_«µ?røÿ¡½?TFXOë8¼?Q·_x0006_FT¤½?JIìO_x001E_|»?/ÇMó_x001B_±?Ú£_x0011_s¡¿?_x0016_8È,ô_x0002_Á?ÌoÄ»?ò_x0005_/_x000E_û¾?¸w*¤¯#¯?m~³_x0011_],Á?_x001E_a·E[¶?[_x0012_Ó¥_x001B_À?æ{súµ?_x001A__x0011_¿Ü+_x0006_´?Ï,\íU¸?u{_x000D_Zvc¸?´ùG¦º?MÓ_x0012_ûÒ¶?öé­fÜ¸?SÀâÁW;¹?"%Xi´?¿_x0001_2MÒÀ?`e_x0011__x0003_¡ìÁ?_x0001__x0004_._x0002_3½hÀ?_x000C__x001F_i¯"Á?¡ëõ_x0008_DY¸?IZ°µ¶ ¾?[_x0003_i(ô_x001C_¹?R"k_x0010_u¼?¯×É_x0001_Á?2Ñ¸?p°+Ëug·?_x0001_^íô_X¿?N«¤Ñ©â´?_x000E__x001B_5faº?_x001C_7oPØ¾?®+^Aã½»?Éî_x000B_2Ã?{ôªû0·?.BÖÊO_x001F_¶?"IÔ¤¾?_x0018_]9Sx_x0002_½?È^pb+©¼?ñÎæÏ_x0013_E½?B_x0005_2Ñ²?¢ä_x0003_&lt;PÀ?_x001E_XÔ2#I»?_x0017_ð_x000E_|_x0004_º?³Úûÿ_x0003_¿?7_x000F_èCöd½?Ê_x0013_#úy½?Ô_x0007_½ß&lt;_¬?«ñÒIj´?í®± ÒÁ·?ðÝ­_x0001__x0002_©qÂ?~Â½h&lt;s»?_x0002_Fñ)_x0001_n´?Nxd¿Ä¬º?ÅÅq ¹? 6«ugµ?Ýr_x0016_{øÂ?nJtkm»?¨.þ'(»?_x000F_²B#§¸?Dv22Sx»?^V_x0012__x000B_À?&lt;_x0003_àÐZ»?¦ê²_x0016__x000C_ÿ»?Ú1EÞë¸?6æ&lt;0B	¼?_x0010_ñ8_x0006_Á?Âë©_x0010_%R°?V@gö!»?dý¦pÈÄ?"/¢U]Á?h&gt;õÈp_x0006_²?o³_Øý½?:4_x000D_pÒã¹?£]2_x000B__x000F_Ù»?._x0011_ 6®½?IÞÔ_x0007_²´?_x0015_ÞjmJ¿?_x0011_´4c_x001F_¸?o­Î0ïN¼?Ý_x001F_Ãé¡Í»?ñu0'_x001D_º?_x0001__x0003_K_x0001_þÓd_x0015_¾?´Ã_x0003_RñêÀ?Ó¶)À¯¹?_x000F_B_x000B_w¾?Q}Jwø¸?BÚº|O·?½Þö2¨?ß^#9¹?ê´_x0002__x0001_çð¼?gÎâ#	ç·?TXä_x000D__x0010_Â?ì&amp;_x0013_MøÃ¹?ü&gt;øõçf¿?ÊÜþ6Û·?´Ù´ÄèÉµ?Ç÷Ù{Æ·?Ü¸ÌÕT¸?ßÕ_x0019_R_x0018_½?\t¤Ð³?I9_x000B_¾ÿ_x0003_¹?}KÓæ_x0017_`¾?_x0003__x000C_Gù¿?_x000B_»Ã*wð¯?¼ô*Håº?Ä|à»?_x001A_×kqY¹?Z»¤_x0003_µ?´_x0016_á6º_x0019_¸?_x0007_@SK¼?_x000B_-º_x0001__x0004_+¹? ´_x0016_ú4»?ê_x0008__x001B_¸_x0001__x0002_M¾?àýûç _x001C_½?Zä¶u5¼?§_x000D_~¬Ô×º?~M:=í»?öó²¯¿?ìßýè_x000B_ð¸?_x001D__x001D__x000E__x0017_Q¼?_x0004_ó_x0005_¹¹?»1ÔoÚ¸?J137Fg½?Ù²¤àÀ?YX/_x000F_mÂ?®§öF8iÁ?Í¥kÇ°°?¯S_x0016_Ä*1¹?§ËÆfÜµ?S~x(Ð¹?RÎ© ÀÀ²?1ïÔh×½?_x0004_´A8U¹?KÅ_x0006_fßô¾?NçÕÁo»?ë_x0007_BöraÀ?¸¤Ê*ÄÞ±?ïñ)·²?`&lt;_x0017_/C²?ä®_x0010_¿ó»?)¼^}¸¼?£x¡â.B¹?÷D½/³?@÷ê_x0012_!µ?_x0001__x0002_wÔ_x0011_Ü@´?x®_x001A___x001E_»?Çkà_x0002_»?Eá`_x001F__x000B_·?"ý£»ÏÚ´?BYuv).À?ì0ûPè°º?+Ça_x001D_I¸?_x0005_X_x0002_r¹?×Ã³	¸_x0017_À?¶ÄÈYô¹?s§gÏdâº?_x0012_ûDºKT»?m_x0015__x000B__x001B_Äº?_x0010_³_x000D_¿?rîÜ¼F ´?)eñ6_x0015_«»?1ï,X"_x0006_º?F.ûÚ½?_x001F_*®´Y»?y6XvÂz´?ø _x0006_ÕáA¸?PsÕ&amp;·º?YíÐ1Mëº?¸´I&gt;ÍÍ½?x¼`_x001D_Û±?_x0013_Níº?jn_x0001__x001E__x0010__x0002_½?:67¡ZÂ½?0_x0014_%Òïæ¶?Rÿ´·_x0014_ëµ?Ë_x000C_~ã_x0001__x0002_)²?_x001D_3_x000C_ë_x0007__x0011_»?SS¾usÇº?l_x0014_&gt;m-Â?ÚµÑøß*¿?\rM²Ü¹? _x0012_AðË´?XuÛ	Ë¿?4 ¹V@ñ»?¹Ú_x001B_®?_x0018_ùP.EÀ?¸®£&gt;¢±¾?_x0007_MÊ_x0019_T¿?8x\Ñ½?&amp;ã_x001A_iº?ÐÊ²~N¨½?dËåêÛ'°?ÀúSh±±?_x0011_ÛZ&gt;¹?Þí	(_x0001_Á?9y)=ä¤¼?á2ö_x000E_)¸?êw2O=°¸?\_x000E_´ì£Ç½?gû_x0011_ oÑ¹?TxU_x0004_4×·?Ã±`Ö4¹?ÜÔ_x000E_ÔN}¾?Í¸á©o¶? ÈÁ8ù»?ªL"_x0017__x0015_Â?K_x001B_1\¸?_x0001__x0003_)úëða´?KoæÑ_x0010__x0006_¾?sRH£c±?3+{eÔµ?OçÊp+¾?R	&amp;7Gï©?IÀ7_Yµ?péÔ{gÓ¶?à@?#¼?_x0019_Dæ7ÿ¿?_x0019_ý"èð·?¶çQä³?´!¯V¾?Ô6X&gt;ó8»?¦ä,Ïc¹?_x0019_¦_x0015__x001E_@4¶?JX¨bP@®?T9_x0002_bº_x0014_»?]ÎûÑ/j¹?	¿I&lt;CÁ?ÃÓ¤Ò?®µ?ð(_x0015_Zè¼?]ßg/Ê»?ÉZPÌ_w·?`oTd_x0012__x0013_²?KÓÇ©/¹?/ûoÞM_x0005_À?ü*_x0014_í¾?Ö/·f Ðº?é¦È_Oµ?¤_xR²?u§_x0003__x0005_8µ?&lt;[AÅÊ³?@Õ+AV¼?4ÇqBÏ¾?_x0005_Õ·_x0011_Y®·?½_x0017__x0010_àÀ?ðò(}riº?_x0011_¥ë¢·?[&amp;øR_x000E_M½?·dòì_x0012_¶?¸1ËIÅp¶?Je_x0018_¯ÿ°?_x0004_Ë{»²´?BB·I¾R·?_x0003_j@ì_x0003_¬´?9}¤ãh¼?VÐg´^ÈÀ?_x001E__x0013__x0013_»±±?'´_x0006_ò_x0002__x000C_³?§&gt;æ¿0¸?ÈEìcL¹?Z_x000E_µWP~¸?ìõã±ÌoÁ?Eâ"!¿¸?rAÃ¡?ÑkT{_x0010__x0017_®?¨¬oÑ©¸?_x0004_ëXòQÉ¹?K&gt;³_x001E_­¸?´¶ÎýÁåÀ?dA|VìI·?á_x0001_(õG?Á?_x0002__x0007_ú_x0001_ÖËÅÞ¹?©Õ_x0012_E¾?cÜÃp_x0006_¼?eª	_x000F_*à»?*ò&lt;_x0013_þñÀ?$ d`.½?ø_x0003_P\!º?jû\À?iùú£[½?ã5\Ø³?UðHãe]¼?_x0005__x000C_WÐ_x001B_U·?¶\çêG1´?G_x0011_z"À?_x0012_Ê©TU²?ë®Ãoøý¶?5_x000C_ªÃ7¶?_x0005_êpêÚ_x0019_¾?fKþc·?û_x0016_N&gt;1À?/¶~Ämb¿?"_x0014_¢ÍEµµ?K,ÅRÒñ¾?¿Ëè3V8Á?_x0008_{,nj´»?ôðIó½?4uùÆ½?K_x0004__x0016_¡Fº?21q3ôº?Ð_x0001_Æjs·?pkBÍÁ?ªç¯n_x0002__x0003_fôº?´(çqQ½½?ªá¬k9à¼?_x001F_ÀS\ðÂ?dÚµ_x0004__x0017_­?\,Ùtá·?¢Mà_x0017_´º?æuØr¯¯?óì8D0¦³?¯ª_x0015_*_x0010_¼?_x0007_u'-â0¾?êk_x0002_¨Ô¸?_x0008_(R1Q_x0004_¶?dëmÖ®²?PïÕ2Á¼?UË7_x0012_p»?_x000E_Ï?©5_x0018_·?®Ê_x0017_Ò¯º?òxð. H»?HÓY^ÕrÀ?_x0010_lsÄ¡ðµ?^©íP_x001B_t¸?D_x000C_õ^Ú%¹?!Í^ðm_x0014_·?t_x0006_(J_x0002__x000E_½?÷ê_x000C_½D_x000C_·?øüNTÚ¶?_x0004_ _x0001_ÐO&amp;Å?]0°dX¹?_x0019_óJ¸  ¹?üà^CsÏµ?_x0018_©_x0016_ð_x001F_¼?_x0001__x0002_ª÷G_x000F_nF¿?@4àÓ·?=ÍÿC5Â°?_x001A_-¢Ø_x0002_è»? !¿ZÇ¹?ÓN©Pg³?K_x0003_4ÌvV»?:,m_x0008_i«³?KX_x000B_~R0·?p§¾Î+LÃ?#7Wèr¾?ù1ñp_x0015_´?ï_x001C_­:¸¿?Æ³9u_x000D_·µ?ÂâI_x0010__x0019_»?{_x001A_h_x000D_9ü²?CÃ¬¾Ôý¼?§sµY½?+-H]_x000E_º?.üâ_x001F_x¹?ôK'T¾¬?û_x0011__x0003_«gÞº?,_x0018_øßoÀ?¨M_x0004_¿{ZÀ?3*Oï(s¿?jKSá}_x000C_¾?5Fnl_x000F_¿?Ù÷&lt;õ_x0013_²³?7æ?GÑ±?³,ç(é:À?7©Å2Å¶?°_x0013_Æd_x0001__x0002_û¶?¼/ñæ5À?7"¢_x0015_I$¸?ÛÚt_x0006_Î½?zs2ì²?_x001C_Q{@ZE¶?öÞ_x0014_r¸_x0010_¶?_x001B_ÏÚ¼?N8Ï8¸?_x000C__x0001_³þ¹?·,ªwÀ?_x0011_þ_x0015_4¾?±}q8·? 6¡¬®O´?y*_x001F_Õ²?(eKo&lt;lº?Gw_x001F_,µ0³?ÂrÝ¤×®»?º,&amp;_x0010_¹?øÑ,f_x000E_µ?»¨&lt;Âú_x0007_¿?å_x0007__x0008_·;½·?&lt;.à 6¸?Èòz¾%¸?§H0ÆJ¾?~$a®_x0013_H²?ã]Åô|Ú¹?hí:òµ?¹$M÷]÷³?áµA_x001C_}P¸?HÅv_x000E_.v¶?$_Qæv½?_x0007__x000D_¼v®&amp;½?Ó#Ðoo?µ?_x000D__x0017_Piªé¶?_x0011_Áy_x000C_Á?Y_x000B_Q 2Ø¿?·VuÕ³?_x0004__x001A_²'Í¸?Gñ1Ë³À?ømÖ_x0002_u¨¶?´c	&lt;¿?4bxd*D¼?ÃSs	³?&lt;ì@½?_x0018_¶W~ê·?ÑôÒVYº?_x001F__x0008_$~Òü³?n_x0005_{×_x0001_Â?8_x0012_Ã÷·?à_x0003__x0010_Ô*`À?p_x0007_nÝºî³?Yk÷2­?Í_x000B_gb¾?CúØð|é¼?_x0007__x0004_·Eä¼?Qª{«_x0010_ß²?n0xÉåp°?ò_x0007_z_x0013_Â¼?r_x0006_fe¼?_x0006_W·_x001E__x0008_¾?3!_x0002_G·P½?9Q_x0004_*Xy¼?f_x0013_Z»_x0001__x0002_55´?Ý©áþ¯¿?Õ¦×àá¹?6y3Â:½?4_x0018_s_x0012__x0018_ö¼?S_x000F__x0015_ómµ½?TwaÒcø¿?_x0005_/¬·=²?-³¿]-2½?³_x0008_E»¼?4è­¾Ì¼?R¬p¿u²?ö'ÜNåà±?ò_x001F_òÆR¿?I~Äú_¼?º$ªó{Éº?¨±F*Rµ?ûÖ¶z(º?D&amp;x_x000E_ÀÁ?¼dí ¹"Â?_x001F_0pï¶?ø6­ltdÁ?ÎikX5µ?¶Îã_x001A_·¢´? } Ú6÷À?Y§&amp;L[¼?(Ü²ä_x001E_z³?y[96L¶?õl°Ä:_x001D_µ?»ysW³?0_x0003_ë52v¿?@_x0003_£k³Ú»?_x0003__x0004_wá¦!D³?Q_x000F_q¡v»?@õpù_x0018_¹?wTÍ:e4À?­\oÝ_x001D_Ô´?¾V_x0013_ÄÂ?óÝö_x0001_/,·?oU=ù½ñº?UÜÄ_x000B_þë¹?ª©+G³?´ò¹_x0014_+Ã?L´û&lt;"å¾?ù__x0002_c¶?Î_x0007_ð7º?_x000C_å31(_x001A_¹?NÝû=wº?v_x0017__x0019_W¤p½?|_x0012_B_x0014_áº?d*	õº?_x0017_H_x0013__x0005_Þµ?¸MI_x001C_?´?¨[y_x0014_¹?'2mWJµº?²ágiõ¸?å_x0004_ÙÛ_x000D_£¼?Vxpy¶Òº?£ç³]&lt;ZÁ?ü^ªg±JÂ?_x0011_8|;&gt;´?[_x0016_¶³0ùµ?+ÛyûÊ_x0004_À?p,&lt;_x0001__x0007_%¶?&gt;_x0016_ã¦4¹?R¹ôÿ;_x000D_»?È÷_x0004_i»?_x0005_9¥¶^»?'ÁA.k¶?}Æ}ß õ·?Hþx×&lt;%³?°_x000B_ïBÕF¼?_x001E_C^BãX·?:EÖÏÃ~Á?UµcÚz_x001F_½?~]_x000C_o9¥µ?_x0002__x001E_Ô_x001F_è¸?_x0005_ÕÀRO¸?_x0018_X¿×®¾?3-îQKº?z*ýû_x0014_vÀ?Ï ¿®Cb·?:c_x0004_û&amp;¶?nZ.ç £¶?O_x000B_í_x000F_¸?h±_x0001_°?x}_x0011__x0003_ò_x001E_Á?ÕÇ6_x001D_wº?ZæhÐZ³?ÚÓ&gt;o+Ñ»?.øj³?PÇ1ñºÒ¿?çÚ_x001E_Ú_x0006_ÁÁ?4]ô¾â_x0012_°?/4ÅnOÀ?_x0001__x0002_bÉP2e¥À?+ûà?¾?¢¥cògº?`mèéÊ¹?&lt;_x0004_XoÂ_x0017_Ä?m»ËJ»»?s_³?t3DC¿D¸?»¯kå·?G93ý~Â¿?t¿ÆçÙ¯Á?]k_x0012__x001D__x0007_~À?¶Ë_x0015_ë_x0003_¿?c	_x000F_Á{Ì·?Hnd÷¹?£ûh}_x0003_¹?ÄB-_x000B_G¼?F8pRQ¨±?Î_x0011_Â­5½?_x0006_`èÚ_x0019_×Â?ç|ævD¹·?_x001E_[h_x001D__x0001_¶?y¬² ò¸?Þ9_íµ¶¶?|ÞÖzRµ?ü¯ï£¡²¼?«©}_x001B_¹?ÑA_x001F_Åý·?TGZ_x0013_Tº?{F­_x0019_Ä7À??ÐD´?þt_x0011_]_x0001__x0002_¾?Ç(_x0018_ö½?=ebO_x000E_K©?=:Øy(ùº?'{N¨_x001A_TÀ?ÆN_x001F_:¢£Á?4~Ni¿¹?¾L3Á?¶2_x0008_¦°·?·xèòð´?_x001E__x000D_Þ	Ék²?f´\  ~º?V|_x001D_Ì_x0005_ÿ½?$_x0017__àzµ?kCe£Å¶?GÀ_x001F_î0G¹?u$øe¶³·?[}°lÕ_x0012_º?ªA_x0005_5Ô¼?_x0014_&lt;è_x001F_¿?÷Û»^_x0002_ÿ´?çÏÜ¯®À?v[_x001F_8¢¦²?ê_x001D_ÌéS¡»?TÁ°vtn¼?!«6ÁY_x001C_¼?Âsdix½?'¡&lt;³_x0015_n¿?¸I»kÀ?UÚÐýq¼?3cåg_x0007_Â¾?_x0001_Z(n=9µ?_x0001__x0006_o2¯ÿ'´?&amp;NJ@­¶?ÿ?ÖW_x0011_µ?Ô¹¾_x000C_jø¼?_x0003__x0012_?_x0019_ÒUº?_,A0uÄ³?äï·Z!)²?aËÆ7%»?aÀk0I,Á?Kí×!Ö¾?¸_x001B_ri\·?g×ä_x0012_å¹?n¦òµÎ+º?ÞÉíÕ]¼?J{z#|_x0011_¿?¹.Ðw$·¾?`ë_x0012_RÞ½?¦­V&lt;¾?,¸ëã³¶?Ü;Éµ?ÐOº._x000D_s±?ú·Ó_x0005_B·?_x0013_ràÿ¹?Re+ ðn½?=O_x0013_BT_x0004_¸?í,&amp;©¶?PÝÂçÜ¶?n=TÝü_x001D_À?²ÐËÏA¶?#ÿ_x001E_FÒ®½? 2+_x0002_ú¹?¤WÓ_x0003__x0004_*À?ÿºëòéÇ´??öJ_x0004_·?ù¤_x0013_y_x001A_·?xðRZØÁ?»0å?Ë¼?_x0012__x001E_8_x001B_ï¼?!Hn_|½?*_x0003__x001D_E[±?_x0006_Êm_x000D_ ¶?×;®x½?z_x0007_ç'úÕ¸?Ø¡\WÁ³¹?_x0002_O1_x0001_·?ÂÔÔ_x0012_ø±?¢ê_x0006_Ö7b¶?ÏðZPä¦?_x000E_ñ÷G´?_x001E_*3Óù.¼?CÊ¿_x0019_®\¿?lLÔÍÔ¶Á?V2ëLÃ¾?få_x0018_U5·?_x0002_ÁÜ_x001C__x0016_Á?ÅÅ}nm¸?Ry¤f¥,À?5c_x001F_O&lt;¸?þÕÉò!Iµ?Q,u£è«¹?È_x0012_½AÛ¼?ãq+Ð*Iº?qö&amp;¹9¢À?_x0001__x0004_êàè{²?¤_x000C_WBcb½?¸ãÜÂ·?¼;F0»úÁ?|règ_x001E_©¿?z£prV¾?üû¢½_x0002_À?Ï)ÄÂ_x0018_³?µ+q_x0011__x0015_½?+&gt;ïï_x000F_º?±:MÁ_x0012_¹?Z^Á_x001B_nþº?_x0015_È_x0018_u5Z¾?TØT»õ½?fÌì|CØº?_x0017_jÆï¹?fe¿ÅÄ_x000C_¹?_x000E_p»\µ?ò=Ò?_x0004_Ä±?Øö*Æ=À?¬íû¾(_x0002_»?Ç4_x0003_®_x0019__x001A_´?A,ÁK¶©Á?¬~Õ¸A¯¶?òßD»;·?ª×_x0002_Ö_x001C_·?á,çEÔ_x0008_µ?i1Ð&gt;Þ_x0005_»?°qWê[÷´?8Ôh_x0003_0¶?Añ_x0019__x000C_¸?fN]_x0006__x000C_0k¼?ÍÄýý¯¹À?Ld`ÌwZ²?ómw¢(¸?ù	òÜ¹¹?(è÷oÕ»?_x001C_xªN¯¿¼?_x000D__x0019_ù_x0016__x0002_}¶?I5Âô_x001B_»?t_x000E__x0005_ÑÊµ?þ£¶øØ=¼?Jç_x0010_1Æ»?w_x0014_uÁ0º?Âð"/èÁ?³WN§¥B»?_x0014_­)0_x001C_·¸?_x0004__x0003_|ëØ_x0010_À?äÿ¤±_x001C_~¼?óujútÀ¹?_x0008_"ëßèä«?hI­¿¹?_x001F_côî_x0014_À?ÀQHÍ_x0016_¼?èyø3f?½?6ñ5ü¥§»?_x0004_î0£¿_x0017_»?_x001E__x0001_øK_x0011_À?_x0007_.ó;|_x0005_¸?_x000B_.½n¡¹?QX:x&amp;À?gÐ _x0005_Ô.º?#(ñnm_x0010_¸?_x0001__x0002_Y37!æÈ¸?_x0008_c_x0008_é¹?Ì¢ïV]|¸?ù)_x0015_¿?b3_x0016_µÀº?i®y82¿?ÝKÐË}·? 3fØ:j»?Ìý^ÌA¸?ÇïB_x001B_±À?\âÀw_x000D_¼?B Ó÷í·?_x0018_7r*`»?¢dñØ¶?íOJ_x0003_*(¹?\úð-¤,µ?©±útµ?ê¸ÄcºÍº?B_x000D_ù_x001E__x001B_º?þÕ°¹¼?&lt;ÈÍB_x000C_Ã?_x0013_;íÞ´?föXâ?ÔÁ?á~ ¥k2º?Î 7jÄ¥´?é_x0011__x001A_F?À?mG_x001B_^¢IÀ?ûezm1&gt;¯?±X_x0003_ª´¦º?lÒU³id»?ÿ,2Hv¤»?qÞ'_x0001__x0003_jêª?Óg&amp;0â¿?å]_x0008_D½?þ&lt;Üÿ§À?xÓ×ÙÆN±?vr_x0012_¦ÖÀ?ð%é=ÂñÂ?]òïZ_x0012_¼?°ÞBÃí½?ud«E_x0005_+³?:ü[é]º?OlØÐÄ¶?_x0019_Äê,Ûú¶?¹¥ÐÔ÷¶?1â×7un¾?¨g _x0007_O»?rjóc¯(±?¾_x000B_ã¼&lt;»?¾¦Ý.z´?çvËË¿_x0016_¶?09{«¼?È|2iÆã½?Ô1Fý8KÁ?_x001E_e_x0002_¸ÂÜ¿?Êk´ôñ_x001A_¸?aY_x0006__x0004_·»?æç_x0018_vd¾?nÒûªè«·?#ëÝN¯?²Îð½O½?î²_x000E_ü·Â?_x000C_\_x0006_úvµ?_x0001__x0002_oÅe½Q¾?_x0010_#ç_x0003_Q±½?ë?_x0005__x0006_Aº?Lr}}3»?Â0³Ï6¾?.ex_x0011__x0002_#½?ç~Ibº?©ÒD¢È¹¾?%_x001F_(â¾?Æ5k__x0002_µ?=2&lt;È0DÂ?g_x0013_)±&amp;¼?_x0005_#_x001F_ü³è¿?4Mÿ;«¾?q1p_x0019_þó¿?½më_x0003__x0005_v¹?ê/K\·?u_x001C_èDÞsº?fsÀi µ?ü%4$ï"¶?_x0001_­)Ð¶Á»?&amp;S_x0017_öf¸?¡dø1ÏP¶?_x0012_ÆÿM{¾??ÝTI¸»?l	nïE¸?­ÛYmw¾?_x0015_ï¤&lt;}½­?ë_x0019___x0015_À]¹?¨_x001A_ú-ùwÁ?~Ð_x001C__x0015__x000F_½?nÀé_x0002__x0004_¸µ¸?ÅÅÉ!_x001E_A·?#ØV_x0011_"·?a2HðÌÀ?Û_x0002_ÆIï¿?»¾ZÈ·?_Þvåàº?b¹¬_x0003_¹H¹?µ&amp;ÄA¼?tÔí_x001E_¾?h§"xÆ¸?®PZd_x000F_Á?¥Ë@£³ ¸?]'Íð'+¶?_x0007_&lt;Í)ìj¸?r|_x001A_Ío_x0003_¼?øË µ_x0016_º?ë`C_x0013_&lt;zº?Ü&lt;_x0018_é»?jõQù¯=·?b_x0001_±}Vê½?Ó_x0002_6Ã:çµ?±hÆ»?R\_x000D_R_x0017_³?¯_x0007_LL»?Ló¤.&gt;Ã?_x0018_ ÷hÙ×Ã?»_x0003_#Üqº?n{v_x0019_B9³?M&gt;_x000D_.Úº¶?À¯­?þzÀ?,(AQ¥·?_x0002__x0003_ç[ª_x0015_Ñ_x0014_¸?þ0V;8°?UÂGp¹?{_x001E_ð@-»?XX{R	_x0019_¿?P¯,_x001B_¾¶?ipÿi-¸?ýÝäj½º?îuP½`µ?üz¡Údí¶?J«%à½¸?"Ëp_x0007_	¶?2-K_;"¿?pØÚq¸?e_x000B_p¨÷A»?¬7Fm¼À?nPjßkè°?µB¿:ö;º?Òô£ÇYÍ¶?¡_íÞ¹?_x0015_ÖÒàP_x0001_¿?Æ_x0019_ÁÔ_x000F_&gt;±?B0r_x0014__x0016__x0002_¸?ôºQ%º?¯qNÄç´?H¤óO$º?ç_x001E_?ç"ì³?§ä_x000B__x0013_á¶?bÝTâì ²?_x0018_ðl¾+Å¼?cJÌò~¿?*UÆ_x0005__x0006__x0007_ÙQ¶?¼$@Çì_x000C_´?É¾1GÉM³?À_x001D__x0013_Ç{Á?Â|ëÍ[l·?vÝ®Sý¸½?W_x001F_÷_x000D_·?k_x0017_U_x001D_³¿?þýU^¨¹?O%[½?4_x0011_óLÐÀ?º%E¯û±?·_x0003_KW¶?_x0002_eº_x0008_Cc¾?0ðt_x0012_à_x0005_·?_x0017_øª_x0013_XW´?xÄåK;ÃÀ?¨_x0011_2UVÂ?â_x001E_5YÎ·?k¾ZAÐ¸?1Å]âà¸?£dç_x0019_èý¸?_x001D_âé4ÍÞ¾?Á_x0019_a×¼?}_x0004_·Ï¼?¤è¡ÒdR»?Ã±G­sFÀ?£µ$(D¿?_x0001_&gt;_x0019__x001E_f±¼?´Vüa\¦º?Ý­í&gt;º?ÔsH_x000E_Ý÷®?_x0004__x0008_ÀÇé_x0007__x001E_ º?F¡Q_x0003__x0013__x001B_¼?3Ï_x0018_¼?uª_x0003__x0005_)%·?F?î÷°?Ù4`³£Ô¹?æcDÎ·?@êgÃq·?_x0006_w)¶(PÁ?ô	h)½?_x0002_Åw_x0017_Rw¸?v (nµ_x0003_½?_x0006_µhAã¸?LàÞ_x000F_ó²?@·RÊ¹´?Äõm5º?«_x0013_=áÆ¶?¡*_x0002__x0011_ZÀ?°²£¯Ã¿?¨_x001B_Ä¼?Æ©_x001A_³8º¸?Bp_zb?¶?¸Ô:;%8¿?cì_x001C_ÔP¹?,¸?Ä^_x000B_6tº?eX_x0001_+@Ï¸?à_x0006_S[ÜDÀ?_x0018_«â*_x0007_»?_x001D_(ìð 7¸?i_x0002_§ûÎ$¾?íC&amp;ª_x0001__x0003_xÉÂ?Æ¶óõ_x0016_Ãµ?±!0Cá¼?n_x0003_rãT½?Åù./¥Â?ç_x000D_1òÂh¹?Bø@³Aµ?oLr_x0001_(µ?lä@Y*·?rè&gt;&lt;_x000F_¾?ü\UÔÁ´?å_x0017_FîPº?Ñý_x0019_Áá»?ªJÕja«?Æ/à£³+¼?uMrP]ûÀ?Ðð«',»?_x0006_à|éÐû»?Üâp¢çJ½?¨Ï5\C¤¹?ôi¬á¢¸?Ù5_x001F_Ð_x0004_º?ÈàÂ°?=å¤ù`¸?lYÝª=ZÃ?èy_x0002_bSÀµ?6J_x0010_ä´?Z_x0012_þç½?M@Ov1»?s{Å_x0012_¹?_x001C_C¬_x000C_i{¹?¬_ÔfòYÄ?_x0002__x0005_È÷Ùw¹?ªãåÐÂÌ°?`Îqü´?þ_x001E_&lt;îÔÀ?6²¿$_x0004__x0001_¹?ôy=-J?¾?CÁÞ&lt;ß·?­ÐÃ!¯®¹?ùíQ-HÈ¾?4ß¿s~`¹?:_x0003_e\î!¾?mUB_x0006_ÞÀ?¯@_x0012__x000E_Å_x0013_Á?©Üù,¼?.çRàTkµ?_x001F__x001A_õÛñ¶?_x001A_Ð"lF·?UÈÊì¿³?¸gb_´?¼_x0017_¥Ü*_x0006_¹?@¸Ï¢E&amp;¿?_x0006__x0001_¢M(À?Ò6G¸Á¸?^xc[Ò_x0015_µ?¿·ðÓ2g¾?r#_x0006_ù{÷º?j	^1Â?î _x001A_®ó»?ÂùáÔpÍµ? +¸]4¼?s_x001E_-&lt;_x001E_«µ?rø_x0001__x0004_ÿ¡½?TFXOë8¼?Q·_x0006_FT¤½?JIìO_x001E_|»?/ÇMó_x001B_±?Ú£_x0011_s¡¿?_x0016_8È,ô_x0004_Á?ÌoÄ»?ò_x0005_/_x000E_û¾?¸w*¤¯#¯?m~³_x0011_],Á?_x001E_a·E[¶?[_x0012_Ó¥_x001B_À?æ{súµ?_x001A__x0011_¿Ü+_x0006_´?Ï,\íU¸?u{_x000D_Zvc¸?´ùG¦º?MÓ_x0012_ûÒ¶?öé­fÜ¸?SÀâÁW;¹?"%Xi´?¿_x0001_2MÒÀ?`e_x0011__x0003_¡ìÁ?._x0002_3½hÀ?_x000C__x001F_i¯"Á?¡ëõ_x0008_DY¸?IZ°µ¶ ¾?[_x0003_i(ô_x001C_¹?R"k_x0010_u¼?¯×É_x0001_Á?2Ñ¸?_x0001__x0004_p°+Ëug·?_x0001_^íô_X¿?N«¤Ñ©â´?_x000E__x001B_5faº?_x001C_7oPØ¾?®+^Aã½»?Éî_x000B_2Ã?{ôªû0·?.BÖÊO_x001F_¶?"IÔ¤¾?_x0018_]9Sx_x0002_½?È^pb+©¼?ñÎæÏ_x0013_E½?B_x0005_2Ñ²?¢ä_x0003_&lt;PÀ?_x001E_XÔ2#I»?_x0017_ð_x000E_|_x0004_º?³Úûÿ_x0003_¿?7_x000F_èCöd½?Ê_x0013_#úy½?Ô_x0007_½ß&lt;_¬?«ñÒIj´?í®± ÒÁ·?ðÝ­©qÂ?~Â½h&lt;s»?_x0004_Fñ)_x0001_n´?Nxd¿Ä¬º?ÅÅq ¹? 6«ugµ?Ýr_x0016_{øÂ?nJtkm»?¨.þ_x0001__x0002_'(»?_x000F_²B#§¸?Dv22Sx»?^V_x0012__x000B_À?&lt;_x0003_àÐZ»?¦ê²_x0016__x000C_ÿ»?Ú1EÞë¸?6æ&lt;0B	¼?_x0010_ñ8_x0006_Á?Âë©_x0010_%R°?V@gö!»?dý¦pÈÄ?"/¢U]Á?h&gt;õÈp_x0006_²?o³_Øý½?:4_x000D_pÒã¹?£]2_x000B__x000F_Ù»?._x0011_ 6®½?IÞÔ_x0007_²´?_x0015_ÞjmJ¿?_x0011_´4c_x001F_¸?o­Î0ïN¼?Ý_x001F_Ãé¡Í»?ñu0'_x001D_º?K_x0001_þÓd_x0015_¾?´Ã_x0002_RñêÀ?Ó¶)À¯¹?_x000F_B_x000B_w¾?Q}Jwø¸?BÚº|O·?½Þö2¨?ß^#9¹?_x0001__x0003_ê´_x0002__x0001_çð¼?gÎâ#	ç·?TXä_x000D__x0010_Â?ì&amp;_x0013_MøÃ¹?ü&gt;øõçf¿?ÊÜþ6Û·?´Ù´ÄèÉµ?Ç÷Ù{Æ·?Ü¸ÌÕT¸?ßÕ_x0019_R_x0018_½?\t¤Ð³?I9_x000B_¾ÿ_x0003_¹?}KÓæ_x0017_`¾?_x0003__x000C_Gù¿?_x000B_»Ã*wð¯?¼ô*Håº?Ä|à»?_x001A_×kqY¹?Z»¤_x0003_µ?´_x0016_á6º_x0019_¸?_x0007_@SK¼?_x000B_-º_x0001__x0004_+¹? ´_x0016_ú4»?ê_x0008__x001B_¸M¾?àýûç _x001C_½?Zä¶u5¼?§_x000D_~¬Ô×º?~M:=í»?öó²¯¿?ìßýè_x000B_ð¸?_x001D__x001D__x000E__x0017_Q¼?_x0004_ó_x0001__x0002__x0005_¹¹?»1ÔoÚ¸?J137Fg½?Ù²¤àÀ?YX/_x000F_mÂ?®§öF8iÁ?Í¥kÇ°°?¯S_x0016_Ä*1¹?§ËÆfÜµ?S~x(Ð¹?RÎ© ÀÀ²?1ïÔh×½?_x0004_´A8U¹?KÅ_x0006_fßô¾?NçÕÁo»?ë_x0007_BöraÀ?¸¤Ê*ÄÞ±?ïñ)·²?`&lt;_x0017_/C²?ä®_x0010_¿ó»?)¼^}¸¼?£x¡â.B¹?÷D½/³?@÷ê_x0012_!µ?wÔ_x0011_Ü@´?x®_x001A___x001E_»?Çkà_x0002_»?Eá`_x001F__x000B_·?"ý£»ÏÚ´?BYuv).À?ì0ûPè°º?+Ça_x001D_I¸?_x0001__x0002__x0005_X_x0002_r¹?×Ã³	¸_x0017_À?¶ÄÈYô¹?s§gÏdâº?_x0012_ûDºKT»?m_x0015__x000B__x001B_Äº?_x0010_³_x000D_¿?rîÜ¼F ´?)eñ6_x0015_«»?1ï,X"_x0006_º?F.ûÚ½?_x001F_*®´Y»?y6XvÂz´?ø _x0006_ÕáA¸?PsÕ&amp;·º?YíÐ1Mëº?¸´I&gt;ÍÍ½?x¼`_x001D_Û±?_x0013_Níº?jn_x0001__x001E__x0010__x0002_½?:67¡ZÂ½?0_x0014_%Òïæ¶?Rÿ´·_x0014_ëµ?Ë_x000C_~ã)²?_x001D_3_x000C_ë_x0007__x0011_»?SS¾usÇº?l_x0014_&gt;m-Â?ÚµÑøß*¿?\rM²Ü¹? _x0012_AðË´?XuÛ	Ë¿?4 ¹V_x0001__x0002_@ñ»?¹Ú_x001B_®?_x0018_ùP.EÀ?¸®£&gt;¢±¾?_x0007_MÊ_x0019_T¿?8x\Ñ½?&amp;ã_x001A_iº?ÐÊ²~N¨½?dËåêÛ'°?ÀúSh±±?_x0011_ÛZ&gt;¹?Þí	(_x0001_Á?9y)=ä¤¼?á2ö_x000E_)¸?êw2O=°¸?\_x000E_´ì£Ç½?gû_x0011_ oÑ¹?TxU_x0004_4×·?Ã±`Ö4¹?ÜÔ_x000E_ÔN}¾?Í¸á©o¶? ÈÁ8ù»?ªL"_x0017__x0015_Â?K_x001B_1\¸?)úëða´?KoæÑ_x0010__x0006_¾?sRH£c±?3+{eÔµ?OçÊp+¾?R	&amp;7Gï©?IÀ7_Yµ?péÔ{gÓ¶?_x0001__x0003_à@?#¼?_x0019_Dæ7ÿ¿?_x0019_ý"èð·?¶çQä³?´!¯V¾?Ô6X&gt;ó8»?¦ä,Ïc¹?_x0019_¦_x0015__x001E_@4¶?JX¨bP@®?T9_x0002_bº_x0014_»?]ÎûÑ/j¹?	¿I&lt;CÁ?ÃÓ¤Ò?®µ?ð(_x0015_Zè¼?]ßg/Ê»?ÉZPÌ_w·?`oTd_x0012__x0013_²?KÓÇ©/¹?/ûoÞM_x0005_À?ü*_x0014_í¾?Ö/·f Ðº?é¦È_Oµ?¤_xR²?u§8µ?&lt;[AÅÊ³?@Õ+AV¼?4ÇqBÏ¾?_x0003_Õ·_x0011_Y®·?½_x0017__x0010_àÀ?ðò(}riº?_x0011_¥ë¢·?[&amp;øR_x0005__x0007__x000E_M½?·dòì_x0012_¶?¸1ËIÅp¶?Je_x0018_¯ÿ°?_x0004_Ë{»²´?BB·I¾R·?_x0005_j@ì_x0005_¬´?9}¤ãh¼?VÐg´^ÈÀ?_x001E__x0013__x0013_»±±?'´_x0006_ò_x0002__x000C_³?§&gt;æ¿0¸?ÈEìcL¹?Z_x000E_µWP~¸?ìõã±ÌoÁ?Eâ"!¿¸?rAÃ¡?ÑkT{_x0010__x0017_®?¨¬oÑ©¸?_x0004_ëXòQÉ¹?K&gt;³_x001E_­¸?´¶ÎýÁåÀ?dA|VìI·?á_x0001_(õG?Á?ú_x0001_ÖËÅÞ¹?©Õ_x0012_E¾?cÜÃp_x0006_¼?eª	_x000F_*à»?*ò&lt;_x0013_þñÀ?$ d`.½?ø_x0003_P\!º?jû\À?</t>
  </si>
  <si>
    <t>4d01f85d7ad0a035216a48918418d5db_x0002__x0003_iùú£[½?ã5\Ø³?UðHãe]¼?_x0005__x000C_WÐ_x001B_U·?¶\çêG1´?G_x0011_z"À?_x0012_Ê©TU²?ë®Ãoøý¶?5_x000C_ªÃ7¶?_x0005_êpêÚ_x0019_¾?fKþc·?û_x0016_N&gt;1À?/¶~Ämb¿?"_x0014_¢ÍEµµ?K,ÅRÒñ¾?¿Ëè3V8Á?_x0008_{,nj´»?ôðIó½?4uùÆ½?K_x0004__x0016_¡Fº?21q3ôº?Ð_x0001_Æjs·?pkBÍÁ?ªç¯nfôº?´(çqQ½½?ªá¬k9à¼?_x001F_ÀS\ðÂ?dÚµ_x0004__x0017_­?\,Ùtá·?¢Mà_x0017_´º?æuØr¯¯?óì8D_x0002__x0005_0¦³?¯ª_x0015_*_x0010_¼?_x0007_u'-â0¾?êk_x0002_¨Ô¸?_x0008_(R1Q_x0004_¶?dëmÖ®²?PïÕ2Á¼?UË7_x0012_p»?_x000E_Ï?©5_x0018_·?®Ê_x0017_Ò¯º?òxð. H»?HÓY^ÕrÀ?_x0010_lsÄ¡ðµ?^©íP_x001B_t¸?D_x000C_õ^Ú%¹?!Í^ðm_x0014_·?t_x0006_(J_x0002__x000E_½?÷ê_x000C_½D_x000C_·?øüNTÚ¶?_x0004_ _x0001_ÐO&amp;Å?]0°dX¹?_x0019_óJ¸  ¹?üà^CsÏµ?_x0018_©_x0016_ð_x001F_¼?ª÷G_x000F_nF¿?@4àÓ·?=ÍÿC5Â°?_x001A_-¢Ø_x0005_è»? !¿ZÇ¹?ÓN©Pg³?K_x0003_4ÌvV»?:,m_x0008_i«³?_x0001__x0002_KX_x000B_~R0·?p§¾Î+LÃ?#7Wèr¾?ù1ñp_x0015_´?ï_x001C_­:¸¿?Æ³9u_x000D_·µ?ÂâI_x0010__x0019_»?{_x001A_h_x000D_9ü²?CÃ¬¾Ôý¼?§sµY½?+-H]_x000E_º?.üâ_x001F_x¹?ôK'T¾¬?û_x0011__x0003_«gÞº?,_x0018_øßoÀ?¨M_x0004_¿{ZÀ?3*Oï(s¿?jKSá}_x000C_¾?5Fnl_x000F_¿?Ù÷&lt;õ_x0013_²³?7æ?GÑ±?³,ç(é:À?7©Å2Å¶?°_x0013_Ædû¶?¼/ñæ5À?7"¢_x0015_I$¸?ÛÚt_x0006_Î½?zs2ì²?_x001C_Q{@ZE¶?öÞ_x0014_r¸_x0010_¶?_x001B_ÏÚ¼?N8Ï_x0001__x0002_8¸?_x000C__x0001_³þ¹?·,ªwÀ?_x0011_þ_x0015_4¾?±}q8·? 6¡¬®O´?y*_x001F_Õ²?(eKo&lt;lº?Gw_x001F_,µ0³?ÂrÝ¤×®»?º,&amp;_x0010_¹?øÑ,f_x000E_µ?»¨&lt;Âú_x0007_¿?å_x0007__x0008_·;½·?&lt;.à 6¸?Èòz¾%¸?§H0ÆJ¾?~$a®_x0013_H²?ã]Åô|Ú¹?hí:òµ?¹$M÷]÷³?áµA_x001C_}P¸?HÅv_x000E_.v¶?$_Qæv½?¼v®&amp;½?Ó#Ðoo?µ?_x0002__x0017_Piªé¶?_x0011_Áy_x000C_Á?Y_x000B_Q 2Ø¿?·VuÕ³?_x0004__x001A_²'Í¸?Gñ1Ë³À?_x0007__x000C_ømÖ_x0002_u¨¶?´c	&lt;¿?4bxd*D¼?ÃSs	³?&lt;ì@½?_x0018_¶W~ê·?ÑôÒVYº?_x001F__x0008_$~Òü³?n_x0005_{×_x0001_Â?8_x0012_Ã÷·?à_x0003__x0010_Ô*`À?p_x0007_nÝºî³?Yk÷2­?Í_x000B_gb¾?CúØð|é¼?_x0007__x0004_·Eä¼?Qª{«_x0010_ß²?n0xÉåp°?ò_x0007_z_x0013_Â¼?r_x0006_fe¼?_x0006_W·_x001E__x0008_¾?3!_x0002_G·P½?9Q_x0004_*Xy¼?f_x0013_Z»55´?Ý©áþ¯¿?Õ¦×àá¹?6y3Â:½?4_x0018_s_x0012__x0018_ö¼?S_x000F__x0015_ómµ½?TwaÒcø¿?_x0005_/¬·=²?-³¿]_x0002__x0004_-2½?³_x0008_E»¼?4è­¾Ì¼?R¬p¿u²?ö'ÜNåà±?ò_x001F_òÆR¿?I~Äú_¼?º$ªó{Éº?¨±F*Rµ?ûÖ¶z(º?D&amp;x_x000E_ÀÁ?¼dí ¹"Â?_x001F_0pï¶?ø6­ltdÁ?ÎikX5µ?¶Îã_x001A_·¢´? } Ú6÷À?Y§&amp;L[¼?(Ü²ä_x001E_z³?y[96L¶?õl°Ä:_x001D_µ?»ysW³?0_x0003_ë52v¿?@_x0003_£k³Ú»?wá¦!D³?Q_x000F_q¡v»?@õpù_x0018_¹?wTÍ:e4À?­\oÝ_x001D_Ô´?¾V_x0013_ÄÂ?óÝö_x0001_/,·?oU=ù½ñº?_x0001__x0003_UÜÄ_x000B_þë¹?ª©+G³?´ò¹_x0014_+Ã?L´û&lt;"å¾?ù__x0002_c¶?Î_x0007_ð7º?_x000C_å31(_x001A_¹?NÝû=wº?v_x0017__x0019_W¤p½?|_x0012_B_x0014_áº?d*	õº?_x0017_H_x0013__x0005_Þµ?¸MI_x001C_?´?¨[y_x0014_¹?'2mWJµº?²ágiõ¸?å_x0003_ÙÛ_x000D_£¼?Vxpy¶Òº?£ç³]&lt;ZÁ?ü^ªg±JÂ?_x0011_8|;&gt;´?[_x0016_¶³0ùµ?+ÛyûÊ_x0003_À?p,&lt;%¶?&gt;_x0016_ã¦4¹?R¹ôÿ;_x000D_»?È÷_x0004_i»?_x0005_9¥¶^»?'ÁA.k¶?}Æ}ß õ·?Hþx×&lt;%³?°_x000B_ïB_x0001__x0007_ÕF¼?_x001E_C^BãX·?:EÖÏÃ~Á?UµcÚz_x001F_½?~]_x000C_o9¥µ?_x0002__x001E_Ô_x001F_è¸?_x0005_ÕÀRO¸?_x0018_X¿×®¾?3-îQKº?z*ýû_x0014_vÀ?Ï ¿®Cb·?:c_x0004_û&amp;¶?nZ.ç £¶?O_x000B_í_x000F_¸?h±_x0001_°?x}_x0011__x0003_ò_x001E_Á?ÕÇ6_x001D_wº?ZæhÐZ³?ÚÓ&gt;o+Ñ»?.øj³?PÇ1ñºÒ¿?çÚ_x001E_Ú_x0006_ÁÁ?4]ô¾â_x0012_°?/4ÅnOÀ?bÉP2e¥À?+ûà?¾?¢¥cògº?`mèéÊ¹?&lt;_x0004_XoÂ_x0017_Ä?m»ËJ»»?s_³?t3DC¿D¸?_x0001__x0002_»¯kå·?G93ý~Â¿?t¿ÆçÙ¯Á?]k_x0012__x001D__x0007_~À?¶Ë_x0015_ë_x0003_¿?c	_x000F_Á{Ì·?Hnd÷¹?£ûh}_x0003_¹?ÄB-_x000B_G¼?F8pRQ¨±?Î_x0011_Â­5½?_x0006_`èÚ_x0019_×Â?ç|ævD¹·?_x001E_[h_x001D__x0001_¶?y¬² ò¸?Þ9_íµ¶¶?|ÞÖzRµ?ü¯ï£¡²¼?«©}_x001B_¹?ÑA_x001F_Åý·?TGZ_x0013_Tº?{F­_x0019_Ä7À??ÐD´?þt_x0011_]¾?Ç(_x0018_ö½?=ebO_x000E_K©?=:Øy(ùº?'{N¨_x001A_TÀ?ÆN_x001F_:¢£Á?4~Ni¿¹?¾L3Á?¶2_x0008__x0001__x0002_¦°·?·xèòð´?_x001E__x000D_Þ	Ék²?f´\  ~º?V|_x001D_Ì_x0005_ÿ½?$_x0017__àzµ?kCe£Å¶?GÀ_x001F_î0G¹?u$øe¶³·?[}°lÕ_x0012_º?ªA_x0005_5Ô¼?_x0014_&lt;è_x001F_¿?÷Û»^_x0002_ÿ´?çÏÜ¯®À?v[_x001F_8¢¦²?ê_x001D_ÌéS¡»?TÁ°vtn¼?!«6ÁY_x001C_¼?Âsdix½?'¡&lt;³_x0015_n¿?¸I»kÀ?UÚÐýq¼?3cåg_x0007_Â¾?_x0001_Z(n=9µ?o2¯ÿ'´?&amp;NJ@­¶?ÿ?ÖW_x0011_µ?Ô¹¾_x000C_jø¼?_x0003__x0012_?_x0019_ÒUº?_,A0uÄ³?äï·Z!)²?aËÆ7%»?_x0001__x0003_aÀk0I,Á?Kí×!Ö¾?¸_x001B_ri\·?g×ä_x0012_å¹?n¦òµÎ+º?ÞÉíÕ]¼?J{z#|_x0011_¿?¹.Ðw$·¾?`ë_x0012_RÞ½?¦­V&lt;¾?,¸ëã³¶?Ü;Éµ?ÐOº._x000D_s±?ú·Ó_x0005_B·?_x0013_ràÿ¹?Re+ ðn½?=O_x0013_BT_x0004_¸?í,&amp;©¶?PÝÂçÜ¶?n=TÝü_x001D_À?²ÐËÏA¶?#ÿ_x001E_FÒ®½? 2+_x0002_ú¹?¤WÓ*À?ÿºëòéÇ´??öJ_x0003_·?ù¤_x0013_y_x001A_·?xðRZØÁ?»0å?Ë¼?_x0012__x001E_8_x001B_ï¼?!Hn_|½?*_x0001__x001D__x0003__x0004_E[±?_x0006_Êm_x000D_ ¶?×;®x½?z_x0007_ç'úÕ¸?Ø¡\WÁ³¹?_x0002_O1_x0001_·?ÂÔÔ_x0012_ø±?¢ê_x0006_Ö7b¶?ÏðZPä¦?_x000E_ñ÷G´?_x001E_*3Óù.¼?CÊ¿_x0019_®\¿?lLÔÍÔ¶Á?V2ëLÃ¾?få_x0018_U5·?_x0002_ÁÜ_x001C__x0016_Á?ÅÅ}nm¸?Ry¤f¥,À?5c_x001F_O&lt;¸?þÕÉò!Iµ?Q,u£è«¹?È_x0012_½AÛ¼?ãq+Ð*Iº?qö&amp;¹9¢À?êàè{²?¤_x000C_WBcb½?¸ãÜÂ·?¼;F0»úÁ?|règ_x001E_©¿?z£prV¾?üû¢½_x0002_À?Ï)ÄÂ_x0018_³?_x0001__x0004_µ+q_x0011__x0015_½?+&gt;ïï_x000F_º?±:MÁ_x0012_¹?Z^Á_x001B_nþº?_x0015_È_x0018_u5Z¾?TØT»õ½?fÌì|CØº?_x0017_jÆï¹?fe¿ÅÄ_x000C_¹?_x000E_p»\µ?ò=Ò?_x0004_Ä±?Øö*Æ=À?¬íû¾(_x0002_»?Ç4_x0003_®_x0019__x001A_´?A,ÁK¶©Á?¬~Õ¸A¯¶?òßD»;·?ª×_x0002_Ö_x001C_·?á,çEÔ_x0008_µ?i1Ð&gt;Þ_x0005_»?°qWê[÷´?8Ôh_x0003_0¶?Añ_x0019__x000C_¸?fN]0k¼?ÍÄýý¯¹À?Ld`ÌwZ²?ómw¢(¸?ù	òÜ¹¹?(è÷oÕ»?_x001C_xªN¯¿¼?_x000D__x0019_ù_x0016__x0002_}¶?I5Â_x0002__x0006_ô_x001B_»?t_x000E__x0005_ÑÊµ?þ£¶øØ=¼?Jç_x0010_1Æ»?w_x0014_uÁ0º?Âð"/èÁ?³WN§¥B»?_x0014_­)0_x001C_·¸?_x0004__x0003_|ëØ_x0010_À?äÿ¤±_x001C_~¼?óujútÀ¹?_x0008_"ëßèä«?hI­¿¹?_x001F_côî_x0014_À?ÀQHÍ_x0016_¼?èyø3f?½?6ñ5ü¥§»?_x0004_î0£¿_x0017_»?_x001E__x0001_øK_x0011_À?_x0007_.ó;|_x0005_¸?_x000B_.½n¡¹?QX:x&amp;À?gÐ _x0005_Ô.º?#(ñnm_x0010_¸?Y37!æÈ¸?_x0008_c_x0008_é¹?Ì¢ïV]|¸?ù)_x0015_¿?b3_x0016_µÀº?i®y82¿?ÝKÐË}·? 3fØ:j»?_x0001__x0002_Ìý^ÌA¸?ÇïB_x001B_±À?\âÀw_x000D_¼?B Ó÷í·?_x0018_7r*`»?¢dñØ¶?íOJ_x0003_*(¹?\úð-¤,µ?©±útµ?ê¸ÄcºÍº?B_x000D_ù_x001E__x001B_º?þÕ°¹¼?&lt;ÈÍB_x000C_Ã?_x0013_;íÞ´?föXâ?ÔÁ?á~ ¥k2º?Î 7jÄ¥´?é_x0011__x001A_F?À?mG_x001B_^¢IÀ?ûezm1&gt;¯?±X_x0003_ª´¦º?lÒU³id»?ÿ,2Hv¤»?qÞ'jêª?Óg&amp;0â¿?å]_x0008_D½?þ&lt;Üÿ§À?xÓ×ÙÆN±?vr_x0012_¦ÖÀ?ð%é=ÂñÂ?]òïZ_x0012_¼?°ÞB_x0001__x0008_Ãí½?ud«E_x0005_+³?:ü[é]º?OlØÐÄ¶?_x0019_Äê,Ûú¶?¹¥ÐÔ÷¶?1â×7un¾?¨g _x0007_O»?rjóc¯(±?¾_x000B_ã¼&lt;»?¾¦Ý.z´?çvËË¿_x0016_¶?09{«¼?È|2iÆã½?Ô1Fý8KÁ?_x001E_e_x0002_¸ÂÜ¿?Êk´ôñ_x001A_¸?aY_x0006__x0004_·»?æç_x0018_vd¾?nÒûªè«·?#ëÝN¯?²Îð½O½?î²_x000E_ü·Â?_x000C_\_x0006_úvµ?oÅe½Q¾?_x0010_#ç_x0003_Q±½?ë?_x0005__x0006_Aº?Lr}}3»?Â0³Ï6¾?.ex_x0011__x0008_#½?ç~Ibº?©ÒD¢È¹¾?_x0001__x0002_%_x001F_(â¾?Æ5k__x0002_µ?=2&lt;È0DÂ?g_x0013_)±&amp;¼?_x0005_#_x001F_ü³è¿?4Mÿ;«¾?q1p_x0019_þó¿?½më_x0003__x0005_v¹?ê/K\·?u_x001C_èDÞsº?fsÀi µ?ü%4$ï"¶?_x0001_­)Ð¶Á»?&amp;S_x0017_öf¸?¡dø1ÏP¶?_x0012_ÆÿM{¾??ÝTI¸»?l	nïE¸?­ÛYmw¾?_x0015_ï¤&lt;}½­?ë_x0019___x0015_À]¹?¨_x001A_ú-ùwÁ?~Ð_x001C__x0015__x000F_½?nÀé¸µ¸?ÅÅÉ!_x001E_A·?#ØV_x0011_"·?a2HðÌÀ?Û_x0001_ÆIï¿?»¾ZÈ·?_Þvåàº?b¹¬_x0003_¹H¹?µ&amp;Ä_x0002__x0004_A¼?tÔí_x001E_¾?h§"xÆ¸?®PZd_x000F_Á?¥Ë@£³ ¸?]'Íð'+¶?_x0007_&lt;Í)ìj¸?r|_x001A_Ío_x0003_¼?øË µ_x0016_º?ë`C_x0013_&lt;zº?Ü&lt;_x0018_é»?jõQù¯=·?b_x0001_±}Vê½?Ó_x0002_6Ã:çµ?±hÆ»?R\_x000D_R_x0017_³?¯_x0007_LL»?Ló¤.&gt;Ã?_x0018_ ÷hÙ×Ã?»_x0003_#Üqº?n{v_x0019_B9³?M&gt;_x000D_.Úº¶?À¯­?þzÀ?,(AQ¥·?ç[ª_x0015_Ñ_x0014_¸?þ0V;8°?UÂGp¹?{_x001E_ð@-»?XX{R	_x0019_¿?P¯,_x001B_¾¶?ipÿi-¸?ýÝäj½º?_x0002__x0003_îuP½`µ?üz¡Údí¶?J«%à½¸?"Ëp_x0007_	¶?2-K_;"¿?pØÚq¸?e_x000B_p¨÷A»?¬7Fm¼À?nPjßkè°?µB¿:ö;º?Òô£ÇYÍ¶?¡_íÞ¹?_x0015_ÖÒàP_x0001_¿?Æ_x0019_ÁÔ_x000F_&gt;±?B0r_x0014__x0016__x0002_¸?ôºQ%º?¯qNÄç´?H¤óO$º?ç_x001E_?ç"ì³?§ä_x000B__x0013_á¶?bÝTâì ²?_x0018_ðl¾+Å¼?cJÌò~¿?*UÆ_x0005_ÙQ¶?¼$@Çì_x000C_´?É¾1GÉM³?À_x001D__x0013_Ç{Á?Â|ëÍ[l·?vÝ®Sý¸½?W_x001F_÷_x000D_·?k_x0017_U_x001D_³¿?þýU_x0006_	^¨¹?O%[½?4_x0011_óLÐÀ?º%E¯û±?·_x0003_KW¶?_x0002_eº_x0008_Cc¾?0ðt_x0012_à_x0005_·?_x0017_øª_x0013_XW´?xÄåK;ÃÀ?¨_x0011_2UVÂ?â_x001E_5YÎ·?k¾ZAÐ¸?1Å]âà¸?£dç_x0019_èý¸?_x001D_âé4ÍÞ¾?Á_x0019_a×¼?}_x0004_·Ï¼?¤è¡ÒdR»?Ã±G­sFÀ?£µ$(D¿?_x0001_&gt;_x0019__x001E_f±¼?´Vüa\¦º?Ý­í&gt;º?ÔsH_x000E_Ý÷®?ÀÇé_x0007__x001E_ º?F¡Q_x0003__x0013__x001B_¼?3Ï_x0018_¼?uª_x0003__x0005_)%·?F?î÷°?Ù4`³£Ô¹?æcDÎ·?@êgÃq·?_x0004__x0005__x0006_w)¶(PÁ?ô	h)½?_x0002_Åw_x0017_Rw¸?v (nµ_x0003_½?_x0006_µhAã¸?LàÞ_x000F_ó²?@·RÊ¹´?Äõm5º?«_x0013_=áÆ¶?¡*_x0002__x0011_ZÀ?°²£¯Ã¿?¨_x001B_Ä¼?Æ©_x001A_³8º¸?Bp_zb?¶?¸Ô:;%8¿?cì_x001C_ÔP¹?,¸?Ä^_x000B_6tº?eX_x0001_+@Ï¸?à_x0006_S[ÜDÀ?_x0018_«â*_x0007_»?_x001D_(ìð 7¸?i_x0002_§ûÎ$¾?íC&amp;ªxÉÂ?Æ¶óõ_x0016_Ãµ?±!0Cá¼?n_x0005_rãT½?Åù./¥Â?ç_x000D_1òÂh¹?Bø@³Aµ?oLr_x0004_(µ?lä@Y_x0003__x0005_*·?rè&gt;&lt;_x000F_¾?ü\UÔÁ´?å_x0017_FîPº?Ñý_x0019_Áá»?ªJÕja«?Æ/à£³+¼?uMrP]ûÀ?Ðð«',»?_x0006_à|éÐû»?Üâp¢çJ½?¨Ï5\C¤¹?ôi¬á¢¸?Ù5_x001F_Ð_x0004_º?ÈàÂ°?=å¤ù`¸?lYÝª=ZÃ?èy_x0002_bSÀµ?6J_x0010_ä´?Z_x0012_þç½?M@Ov1»?s{Å_x0012_¹?_x001C_C¬_x000C_i{¹?¬_ÔfòYÄ?È÷Ùw¹?ªãåÐÂÌ°?`Îqü´?þ_x001E_&lt;îÔÀ?6²¿$_x0004__x0001_¹?ôy=-J?¾?CÁÞ&lt;ß·?­ÐÃ!¯®¹?_x0002__x0004_ùíQ-HÈ¾?4ß¿s~`¹?:_x0003_e\î!¾?mUB_x0006_ÞÀ?¯@_x0012__x000E_Å_x0013_Á?©Üù,¼?.çRàTkµ?_x001F__x001A_õÛñ¶?_x001A_Ð"lF·?UÈÊì¿³?¸gb_´?¼_x0017_¥Ü*_x0006_¹?@¸Ï¢E&amp;¿?_x0006__x0001_¢M(À?Ò6G¸Á¸?^xc[Ò_x0015_µ?¿·ðÓ2g¾?r#_x0006_ù{÷º?j	^1Â?î _x001A_®ó»?ÂùáÔpÍµ? +¸]4¼?s_x001E_-&lt;_x001E_«µ?røÿ¡½?TFXOë8¼?Q·_x0006_FT¤½?JIìO_x001E_|»?/ÇMó_x001B_±?Ú£_x0011_s¡¿?_x0016_8È,ô_x0004_Á?ÌoÄ»?ò_x0005_/_x0001__x0004__x000E_û¾?¸w*¤¯#¯?m~³_x0011_],Á?_x001E_a·E[¶?[_x0012_Ó¥_x001B_À?æ{súµ?_x001A__x0011_¿Ü+_x0006_´?Ï,\íU¸?u{_x000D_Zvc¸?´ùG¦º?MÓ_x0012_ûÒ¶?öé­fÜ¸?SÀâÁW;¹?"%Xi´?¿_x0001_2MÒÀ?`e_x0011__x0003_¡ìÁ?._x0002_3½hÀ?_x000C__x001F_i¯"Á?¡ëõ_x0008_DY¸?IZ°µ¶ ¾?[_x0003_i(ô_x001C_¹?R"k_x0010_u¼?¯×É_x0001_Á?2Ñ¸?p°+Ëug·?_x0001_^íô_X¿?N«¤Ñ©â´?_x000E__x001B_5faº?_x001C_7oPØ¾?®+^Aã½»?Éî_x000B_2Ã?{ôªû0·?_x0001__x0004_.BÖÊO_x001F_¶?"IÔ¤¾?_x0018_]9Sx_x0002_½?È^pb+©¼?ñÎæÏ_x0013_E½?B_x0005_2Ñ²?¢ä_x0003_&lt;PÀ?_x001E_XÔ2#I»?_x0017_ð_x000E_|_x0004_º?³Úûÿ_x0003_¿?7_x000F_èCöd½?Ê_x0013_#úy½?Ô_x0007_½ß&lt;_¬?«ñÒIj´?í®± ÒÁ·?ðÝ­©qÂ?~Â½h&lt;s»?_x0004_Fñ)_x0001_n´?Nxd¿Ä¬º?ÅÅq ¹? 6«ugµ?Ýr_x0016_{øÂ?nJtkm»?¨.þ'(»?_x000F_²B#§¸?Dv22Sx»?^V_x0012__x000B_À?&lt;_x0003_àÐZ»?¦ê²_x0016__x000C_ÿ»?Ú1EÞë¸?6æ&lt;0B	¼?_x0010_ñ8_x0001__x0003__x0006_Á?Âë©_x0010_%R°?V@gö!»?dý¦pÈÄ?"/¢U]Á?h&gt;õÈp_x0006_²?o³_Øý½?:4_x000D_pÒã¹?£]2_x000B__x000F_Ù»?._x0011_ 6®½?IÞÔ_x0007_²´?_x0015_ÞjmJ¿?_x0011_´4c_x001F_¸?o­Î0ïN¼?Ý_x001F_Ãé¡Í»?ñu0'_x001D_º?K_x0001_þÓd_x0015_¾?´Ã_x0003_RñêÀ?Ó¶)À¯¹?_x000F_B_x000B_w¾?Q}Jwø¸?BÚº|O·?½Þö2¨?ß^#9¹?ê´_x0002__x0001_çð¼?gÎâ#	ç·?TXä_x000D__x0010_Â?ì&amp;_x0013_MøÃ¹?ü&gt;øõçf¿?ÊÜþ6Û·?´Ù´ÄèÉµ?Ç÷Ù{Æ·?_x0001__x0002_Ü¸ÌÕT¸?ßÕ_x0019_R_x0018_½?\t¤Ð³?I9_x000B_¾ÿ_x0002_¹?}KÓæ_x0017_`¾?_x0002__x000C_Gù¿?_x000B_»Ã*wð¯?¼ô*Håº?Ä|à»?_x001A_×kqY¹?Z»¤_x0002_µ?´_x0016_á6º_x0019_¸?_x0007_@SK¼?_x000B_-º_x0001__x0004_+¹? ´_x0016_ú4»?ê_x0008__x001B_¸M¾?àýûç _x001C_½?Zä¶u5¼?§_x000D_~¬Ô×º?~M:=í»?öó²¯¿?ìßýè_x000B_ð¸?_x001D__x001D__x000E__x0017_Q¼?_x0004_ó_x0005_¹¹?»1ÔoÚ¸?J137Fg½?Ù²¤àÀ?YX/_x000F_mÂ?®§öF8iÁ?Í¥kÇ°°?¯S_x0016_Ä*1¹?§ËÆ_x0001__x0002_fÜµ?S~x(Ð¹?RÎ© ÀÀ²?1ïÔh×½?_x0004_´A8U¹?KÅ_x0006_fßô¾?NçÕÁo»?ë_x0007_BöraÀ?¸¤Ê*ÄÞ±?ïñ)·²?`&lt;_x0017_/C²?ä®_x0010_¿ó»?)¼^}¸¼?£x¡â.B¹?÷D½/³?@÷ê_x0012_!µ?wÔ_x0011_Ü@´?x®_x001A___x001E_»?Çkà_x0002_»?Eá`_x001F__x000B_·?"ý£»ÏÚ´?BYuv).À?ì0ûPè°º?+Ça_x001D_I¸?_x0005_X_x0002_r¹?×Ã³	¸_x0017_À?¶ÄÈYô¹?s§gÏdâº?_x0012_ûDºKT»?m_x0015__x000B__x001B_Äº?_x0010_³_x000D_¿?rîÜ¼F ´?_x0001__x0002_)eñ6_x0015_«»?1ï,X"_x0006_º?F.ûÚ½?_x001F_*®´Y»?y6XvÂz´?ø _x0006_ÕáA¸?PsÕ&amp;·º?YíÐ1Mëº?¸´I&gt;ÍÍ½?x¼`_x001D_Û±?_x0013_Níº?jn_x0001__x001E__x0010__x0002_½?:67¡ZÂ½?0_x0014_%Òïæ¶?Rÿ´·_x0014_ëµ?Ë_x000C_~ã)²?_x001D_3_x000C_ë_x0007__x0011_»?SS¾usÇº?l_x0014_&gt;m-Â?ÚµÑøß*¿?\rM²Ü¹? _x0012_AðË´?XuÛ	Ë¿?4 ¹V@ñ»?¹Ú_x001B_®?_x0018_ùP.EÀ?¸®£&gt;¢±¾?_x0007_MÊ_x0019_T¿?8x\Ñ½?&amp;ã_x001A_iº?ÐÊ²~N¨½?dËåê_x0001__x0002_Û'°?ÀúSh±±?_x0011_ÛZ&gt;¹?Þí	(_x0001_Á?9y)=ä¤¼?á2ö_x000E_)¸?êw2O=°¸?\_x000E_´ì£Ç½?gû_x0011_ oÑ¹?TxU_x0004_4×·?Ã±`Ö4¹?ÜÔ_x000E_ÔN}¾?Í¸á©o¶? ÈÁ8ù»?ªL"_x0017__x0015_Â?K_x001B_1\¸?)úëða´?KoæÑ_x0010__x0006_¾?sRH£c±?3+{eÔµ?OçÊp+¾?R	&amp;7Gï©?IÀ7_Yµ?péÔ{gÓ¶?à@?#¼?_x0019_Dæ7ÿ¿?_x0019_ý"èð·?¶çQä³?´!¯V¾?Ô6X&gt;ó8»?¦ä,Ïc¹?_x0019_¦_x0015__x001E_@4¶?_x0001__x0003_JX¨bP@®?T9_x0002_bº_x0014_»?]ÎûÑ/j¹?	¿I&lt;CÁ?ÃÓ¤Ò?®µ?ð(_x0015_Zè¼?]ßg/Ê»?ÉZPÌ_w·?`oTd_x0012__x0013_²?KÓÇ©/¹?/ûoÞM_x0005_À?ü*_x0014_í¾?Ö/·f Ðº?é¦È_Oµ?¤_xR²?u§8µ?&lt;[AÅÊ³?@Õ+AV¼?4ÇqBÏ¾?_x0003_Õ·_x0011_Y®·?½_x0017__x0010_àÀ?ðò(}riº?_x0011_¥ë¢·?[&amp;øR_x000E_M½?·dòì_x0012_¶?¸1ËIÅp¶?Je_x0018_¯ÿ°?_x0004_Ë{»²´?BB·I¾R·?_x0001_j@ì_x0001_¬´?9}¤ãh¼?VÐg´_x0007__x0008_^ÈÀ?_x001E__x0013__x0013_»±±?'´_x0006_ò_x0002__x000C_³?§&gt;æ¿0¸?ÈEìcL¹?Z_x000E_µWP~¸?ìõã±ÌoÁ?Eâ"!¿¸?rAÃ¡?ÑkT{_x0010__x0017_®?¨¬oÑ©¸?_x0004_ëXòQÉ¹?K&gt;³_x001E_­¸?´¶ÎýÁåÀ?dA|VìI·?á_x0001_(õG?Á?ú_x0001_ÖËÅÞ¹?©Õ_x0012_E¾?cÜÃp_x0006_¼?eª	_x000F_*à»?*ò&lt;_x0013_þñÀ?$ d`.½?ø_x0003_P\!º?jû\À?iùú£[½?ã5\Ø³?UðHãe]¼?_x0005__x000C_WÐ_x001B_U·?¶\çêG1´?G_x0011_z"À?_x0012_Ê©TU²?ë®Ãoøý¶?_x0002__x0003_5_x000C_ªÃ7¶?_x0005_êpêÚ_x0019_¾?fKþc·?û_x0016_N&gt;1À?/¶~Ämb¿?"_x0014_¢ÍEµµ?K,ÅRÒñ¾?¿Ëè3V8Á?_x0008_{,nj´»?ôðIó½?4uùÆ½?K_x0004__x0016_¡Fº?21q3ôº?Ð_x0001_Æjs·?pkBÍÁ?ªç¯nfôº?´(çqQ½½?ªá¬k9à¼?_x001F_ÀS\ðÂ?dÚµ_x0004__x0017_­?\,Ùtá·?¢Mà_x0017_´º?æuØr¯¯?óì8D0¦³?¯ª_x0015_*_x0010_¼?_x0007_u'-â0¾?êk_x0002_¨Ô¸?_x0008_(R1Q_x0004_¶?dëmÖ®²?PïÕ2Á¼?UË7_x0012_p»?_x000E_Ï?©_x0002__x0005_5_x0018_·?®Ê_x0017_Ò¯º?òxð. H»?HÓY^ÕrÀ?_x0010_lsÄ¡ðµ?^©íP_x001B_t¸?D_x000C_õ^Ú%¹?!Í^ðm_x0014_·?t_x0006_(J_x0002__x000E_½?÷ê_x000C_½D_x000C_·?øüNTÚ¶?_x0004_ _x0001_ÐO&amp;Å?]0°dX¹?_x0019_óJ¸  ¹?üà^CsÏµ?_x0018_©_x0016_ð_x001F_¼?ª÷G_x000F_nF¿?@4àÓ·?=ÍÿC5Â°?_x001A_-¢Ø_x0005_è»? !¿ZÇ¹?ÓN©Pg³?K_x0003_4ÌvV»?:,m_x0008_i«³?KX_x000B_~R0·?p§¾Î+LÃ?#7Wèr¾?ù1ñp_x0015_´?ï_x001C_­:¸¿?Æ³9u_x000D_·µ?ÂâI_x0010__x0019_»?{_x001A_h_x000D_9ü²?_x0001__x0002_CÃ¬¾Ôý¼?§sµY½?+-H]_x000E_º?.üâ_x001F_x¹?ôK'T¾¬?û_x0011__x0003_«gÞº?,_x0018_øßoÀ?¨M_x0004_¿{ZÀ?3*Oï(s¿?jKSá}_x000C_¾?5Fnl_x000F_¿?Ù÷&lt;õ_x0013_²³?7æ?GÑ±?³,ç(é:À?7©Å2Å¶?°_x0013_Ædû¶?¼/ñæ5À?7"¢_x0015_I$¸?ÛÚt_x0006_Î½?zs2ì²?_x001C_Q{@ZE¶?öÞ_x0014_r¸_x0010_¶?_x001B_ÏÚ¼?N8Ï8¸?_x000C__x0001_³þ¹?·,ªwÀ?_x0011_þ_x0015_4¾?±}q8·? 6¡¬®O´?y*_x001F_Õ²?(eKo&lt;lº?Gw_x001F_,_x0001__x0003_µ0³?ÂrÝ¤×®»?º,&amp;_x0010_¹?øÑ,f_x000E_µ?»¨&lt;Âú_x0007_¿?å_x0007__x0008_·;½·?&lt;.à 6¸?Èòz¾%¸?§H0ÆJ¾?~$a®_x0013_H²?ã]Åô|Ú¹?hí:òµ?¹$M÷]÷³?áµA_x001C_}P¸?HÅv_x000E_.v¶?$_Qæv½?¼v®&amp;½?Ó#Ðoo?µ?_x0003__x0017_Piªé¶?_x0011_Áy_x000C_Á?Y_x000B_Q 2Ø¿?·VuÕ³?_x0004__x001A_²'Í¸?Gñ1Ë³À?ømÖ_x0002_u¨¶?´c	&lt;¿?4bxd*D¼?ÃSs	³?&lt;ì@½?_x0018_¶W~ê·?ÑôÒVYº?_x001F__x0008_$~Òü³?_x0007_	n_x0005_{×_x0001_Â?8_x0012_Ã÷·?à_x0003__x0010_Ô*`À?p_x0007_nÝºî³?Yk÷2­?Í_x000B_gb¾?CúØð|é¼?_x0007__x0004_·Eä¼?Qª{«_x0010_ß²?n0xÉåp°?ò_x0007_z_x0013_Â¼?r_x0006_fe¼?_x0006_W·_x001E__x0008_¾?3!_x0002_G·P½?9Q_x0004_*Xy¼?f_x0013_Z»55´?Ý©áþ¯¿?Õ¦×àá¹?6y3Â:½?4_x0018_s_x0012__x0018_ö¼?S_x000F__x0015_ómµ½?TwaÒcø¿?_x0005_/¬·=²?-³¿]-2½?³_x0008_E»¼?4è­¾Ì¼?R¬p¿u²?ö'ÜNåà±?ò_x001F_òÆR¿?I~Äú_¼?º$ªó{Éº?¨±F*_x0004__x0005_Rµ?ûÖ¶z(º?D&amp;x_x000E_ÀÁ?¼dí ¹"Â?_x001F_0pï¶?ø6­ltdÁ?ÎikX5µ?¶Îã_x001A_·¢´? } Ú6÷À?Y§&amp;L[¼?(Ü²ä_x001E_z³?y[96L¶?õl°Ä:_x001D_µ?»ysW³?0_x0003_ë52v¿?@_x0003_£k³Ú»?wá¦!D³?Q_x000F_q¡v»?@õpù_x0018_¹?wTÍ:e4À?­\oÝ_x001D_Ô´?¾V_x0013_ÄÂ?óÝö_x0001_/,·?oU=ù½ñº?UÜÄ_x000B_þë¹?ª©+G³?´ò¹_x0014_+Ã?L´û&lt;"å¾?ù__x0002_c¶?Î_x0007_ð7º?_x000C_å31(_x001A_¹?NÝû=wº?_x0001__x0003_v_x0017__x0019_W¤p½?|_x0012_B_x0014_áº?d*	õº?_x0017_H_x0013__x0005_Þµ?¸MI_x001C_?´?¨[y_x0014_¹?'2mWJµº?²ágiõ¸?å_x0003_ÙÛ_x000D_£¼?Vxpy¶Òº?£ç³]&lt;ZÁ?ü^ªg±JÂ?_x0011_8|;&gt;´?[_x0016_¶³0ùµ?+ÛyûÊ_x0003_À?p,&lt;%¶?&gt;_x0016_ã¦4¹?R¹ôÿ;_x000D_»?È÷_x0004_i»?_x0005_9¥¶^»?'ÁA.k¶?}Æ}ß õ·?Hþx×&lt;%³?°_x000B_ïBÕF¼?_x001E_C^BãX·?:EÖÏÃ~Á?UµcÚz_x001F_½?~]_x000C_o9¥µ?_x0002__x001E_Ô_x001F_è¸?_x0005_ÕÀRO¸?_x0018_X¿×®¾?3-î_x0001__x0002_QKº?z*ýû_x0014_vÀ?Ï ¿®Cb·?:c_x0004_û&amp;¶?nZ.ç £¶?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ffffffæ?ffffffæ?ffffffæ?ffff_x0001__x0002_ffæ?ffffffæ?ffffffæ?ffffffæ?ffffffæ?ffffffæ?ffffffæ?ffffffæ?ffffffæ?ffffffæ?ffffffæ?ffffffæ?ffffffæ?ffffffæ?ffffffæ?ffffffæ?ffffffæ?ffffffæ?ffffffæ?ffffffæ?ffffffæ?ffffffæ?ffffffæ?ffffffæ?ffffffæ?ffffffæ?ffffffæ?ffffffæ?ffffffæ?ffffffæ?ffffffæ?ffffffæ?_x0001__x0002_ffffffæ?ffffffæ?ffffffæ?ffffffæ?ffffffæ?ffffffæ?ffffffæ?ffffffæ?ffffffæ?ffffffæ?ffffffæ?ffffffæ?ffffffæ?ffffffæ?ffffffæ?ffffffæ?ffffffæ?ffffffæ?ffffffæ?ffffffæ?ffffffæ?ffffffæ?ffffffæ?ffffffæ?ffffffæ?ffffffæ?ffffffæ?ffffffæ?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0002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0002_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_x0001__x0001__x0001__x0001__x0001__x0001_è?é?é?é?é?é?é?é?é?é?é?é?_x0001__x0002_é?é?é?é?é?é?é?é?é?é?é?é?é?é?é?é?é?é?é?é?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_x0002__x0002__x0002_ø_x0002__x0002__x0002_ù_x0002__x0002__x0002_ú_x0002__x0002__x0002_û_x0002__x0002__x0002_ü_x0002__x0002__x0002_ý_x0002__x0002__x0002_þ_x0002__x0002__x0002__x0002__x0001__x0002__x0002_ýÿÿÿ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t>
  </si>
  <si>
    <t>1e9983175616eb9df2ad31344808be31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é?é?é?é?é?é?é?é?é?é?é?é?é?é?é?é?é?é?_x0001__x0002_é?é?é?é?é?é?é?é?é?é?é?é?é?é?é?é?é?é?é?é?é?é?é?é?é?é?é?é?é?é?é?é?_x0001__x0002_é?é?é?é?é?é?é?é?é?é?é?é?é?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333333ë?333333ë?333333ë?333333ë?333333ë?333333ë?333333ë?333333ë?333333ë?333333ë?333333ë?333333ë?333333ë?333333ë?333333ë?333333ë?333333ë?333333ë?333333ë?333333ë?333333ë?333333ë?333333ë?333333ë?333333ë?333333ë?3333_x0001__x0002_33ë?333333ë?333333ë?333333ë?333333ë?333333ë?333333ë?333333ë?333333ë?333333ë?333333ë?333333ë?333333ë?333333ë?333333ë?333333ë?333333ë?333333ë?333333ë?333333ë?333333ë?333333ë?333333ë?333333ë?333333ë?333333ë?333333ë?333333ë?333333ë?333333ë?333333ë?333333ë?_x0001__x0002_333333ë?333333ë?333333ë?333333ë?333333ë?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0001__x0002_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_x0001__x0002_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ÍÌÌÌÌÌì?_x0019_ø&lt;&lt;Õ_x001B_w?îNôuqfs?æ]H:ÏÉw?_x0001__x0007_óÿ°_x000D_(Çv?þ _x0002_r?2ú_x001A_®_x001F_u?Lò-Ø|?_x000F_C­+ün?ÿîèè_x0003_y?¤³¯øÆ*?zÍ_x0018_$÷u?AZïLÙ¿~??5$ðz? ¬)7;p?ï~øMÕsq?ôÄ_x0014_T}?øÓ]_x0004_&lt;u?«RÚä÷'w?sØ_x0008_ùh_x0015_y?z§_x0011_&lt;w?ì"e_x0010_?1º¡_x000B__x0014_z?Á%?ß_x0019_y?k(ýÁy?_x0008_&gt;_x001A_$yÂu?ÝB£_x0006__x0004_²t?cpÿãÝäv?_x001F_)_x0005_`_x0014_w?­»ß(Hz?7o_x001E_Ä~êx?ÏR8)_x0007_v?þß!_x0005_è2?²¥=_x0015_µ4}?±P$gz?lÇÀ_x0001__x0002__x0019_öy?¤)|_x0010_Ì^t?ÃÞit0æ{?§Hy?fó=ò×u?_x001E_NVÞ0v?é_x0019_ì_x0007_·?qÌ__x0010_óýy?­ar§¢W}?ÞKT2ØV|?dCÃjÿx?¢Æ_x0003_Ý!vu?Id`ö¼z?|Ð+¯ä~?5_x0003_Çbðiz?¦¶¾±$y?þ_x0014_6_x0006__x001C_t?¬ºçDt?EB)Ó u?_x000F_ø]|_C|?_x001C_ßìÿ_x0014_t?Ey',_x0007_{?äó¦_x001A_[x?:_x0019__x000D_(íx?yiÆ_x001A_w?_x0010_ 	3_x0003_I}?Fuk1P_x0008_~?g_x0008_êá^7y?K7Ô_x0013__x0019_z?Dm¾^u:|?_x0004_1¶ôZ·{?5EsîÌw?_x0003__x0004_Ê/$15v?ä"!_x000B_"_x0015_v?®Â_x0002_Ô_x0011_;?õÉr÷r?_x0003__x0001_ÓH_x0019_Ñw?öWJS&amp;{?iOizÃÐ?Z¶al[v?_x0015_ %YZ$v?ë_x0010_ªÖz?_x001D_R,7¬|?|°_x0003_^¨¤z?)%¸b({?A¿ìªw?ÕÀ²{?¥³'_x0018_¦Ñv?g}Øût?¯	_x0011_aUu?}³-_x0002__x0008_¢?nÙ_x0004_&lt;×z?¸ÁXv?:miªiÿs?ÃIë_x0010_é?ò%ñÚw?`ô,è3zx?&lt;ÔôLí?BáqV }?_x000D_¦(.z?ÁÑð%*?íâ`º_x0015_x?¨#®br7v?mAP"_x0001__x0002_Ñz?_x0004_ãã+~M~?ÃB×'u?_x0007_P_x0016_­«s?&gt;yJÿÉÎu?½§r¬DL|?4Q_x0002_¹Û_x0003_s?Ödòâ{?fKÅx"x?/·¦^~?âÎÏQîq?Å&lt;]5T{?sÓÝøÔ{?aó([_x001C_6{?¡gjTv?éµq`:^r?;ËÉv?·uíì+v?.n*»{B{?©èÎÊ£ð{?ôDüz_x0011_{?½_x0003_°øv?g_x0018_NTy?w_x0006_)npKu?ÎsõÜ._x0006_t?Í÷,CÔ}?Ìn_x000D__x0006_6Vv?_x0002_7næ]_x000E_z?[_x001C_*©6}?ÀYÝTy_x000F_r?¬YðÕd|? _x001E__x0017_ÿ_x0002_Ev?_x0002__x0004_}³b:c_x001F_y?_x001A_ý¢}?´nV_x000E_µy?1Â´	ñ|{?Ý®«à_x001F_~?_x001A_4_x0017_i¼÷~?pN@8|\s?&lt;]ìEä'v?Í7¦%;_x0002_|?ª_x001F_9ã;f}?áØ%¾C|?waDVz?ÿ_x0011_-J!_x0003_?­_x0003_É°Ue|?»î_x0013__z?Qg&lt;_x001B_Ô_x001F_w?þIa8Qìp?t-z_x0001_¯ë{?ÉÀGû£ÿr?_x0007_´_x0016_Z_v?¼ú²¯?ÎP_x0003_îên|?Q%3½5?PÌP·?M#2¥_x0008_w?ÜváÀnv?~QzDÅ}?_x0004_Ü[{êu?µ²NÕ_x0011__x0013_z?H&lt;^_x000B_-zz?1ÕHVx?_x001E_Çh_x0001__x0007_ªv?ÔI_x000D__x001D_Ü|?_ßø»ñNx?JU¸Xx|x?ýßKqO+x?f_x0005_Eµlbp?¢d]Âæ?5ä¹_x0019_8Ot?¤?¸_x0018_±¹|?\²Tf{?ý¸UNëx?\_x001F_Õév?_x0002__x0010__x001F_±A&gt;|?_x001E__x0006_k×B_x0003_}?¶V+ãY_x0018_z?)öÏ_x000D_CÃu? @ýáV_x0004_?+¬]&amp;)z?j¥qà_x0019_z?_x001C_hx5ÑOw?¥¢4brwz?©_x0018_9_x0018_ïÞ~?ù_x000C_:'£¬z?(Øù_x0001_ey?_x0011_¨5P©u?__x001F_ _x000D_ôv?²²_x0015_ÁYv?f'Þ`Í?lÉúµê?_x0018_D3`y?~&amp;_x0010__x001B_|?{_x0008_Kx?_x0002__x0006_Ã¢_x0004_Ö_x0012_2w?®_x0014_:ïD7z?O_x0011_1ÈÓÔu?_x001C_ÅÆ4Òs?W0Áu}Èt?_x0012_9ÑZÍs?_x001D_&lt;ºYx?VóW_x0012_ÿ*t?	Ext2z?Ç_x0011_qf_x0003_áv?zø«4¬q?³á+ÆqÚr?âº,âYw? Ô'&gt;Æo?PóºGw?i6!]y?sB_lt?ïæ©C^z?ìi_x0005_]êÑx?¦~Â_x0008_p?CDñWq_x0008_x?R¢km'q?:jM_x0001_#¯}?_x0019_oÕ ©Ïz?*uX`fT?VSshHO{?¼b	@ª¦?éeËâr?rQýñp~?WÌDSSt?g#±ü,èx?/ÓF_x0002__x0005_E¿{?_x0004_­_x0004_zôÏq?÷ø]_x0019_Pv?ô÷_x0003_úø{?»FJìX|?w_x001D_ñÔí_x000C_x?vß½â1Ìx?_x0005_S!_x000D_6~?×øhT7Þw? Ïlâ÷z?:_x000D_E@ºr?K)­cñw?Ý¦?Äx?vÁiKz?v?¼Ô+_x000F_q?µÓ-Ú{®q?±Ä£R´x?Wo/'ô:{?Øw_x0002_Îæ"n?ðIá-ú|?ú¿%XJ×~?Ö4}.|¢v?$°7Ëôt?Yn/_x0001_é±v?ª&lt;Ï}[»v?:ßSÔ_x0019_Rq?p+&lt;%~?_x0007_·_x000B_=Öv?ÐC\#_x0013__x000C_j?_x0008_çRJÃ±x?q÷#Å_x000F_`{?V_x0012__x0015_jô?_x0002__x0004_%h´_x000D_}z?d¾Ï#«Gv?,	«_x0003_x?ªÂMùSw?o*½þ}?$îÚiô÷o?BeÒÝ£r?S_x0016_s_x0007_ýúu?ÕAâH_x0002_x?üöõyt?_x0008_ê£Y_x001C_y?Ë_x0001_ Ô,¹}?¼_x000C_7a_x001B_Wr?AÉ1_x001D_n?k_x001B__x001A_d_x0013_}??,d~£ju?eÃ¾Äs?g²ËxÝ*|?VF[Rs³~?­2ë_x000C_ê&gt;}?÷EÛ:³dx?Ö%_x0014_7_x0008_y?¿ÁSÆ_x000D__x000E_{?Y_x0001_+ %x?,4	#êðp?{óJÔÛv?ïD_x0002_E#v?¢ùkG|?ÓïeW+w?R«çÕ¢ÿw?µll]_x0019_y?_x0005_C_x0001_	¨kq?_x0001_{_T²¦u?_x0010_Î÷jv_x0008_u?¬W+»_x0012_zs?Ô_x001D_çüdt?î(wÒ"6x?Ü_x001D_èLéÏt?ß_x0004_k¶:Ãn?&amp;£_x000E_?_x0011__x0003_{?13]¨Ð{?È6T_x0013_s?T;_x0012_'vw?Ûe_x001C_Ûu?ÒÒ_x0005_V_x001C_x?¾d_x0007_R|?#i_x0004_l­_x0010_?'¼É¦w?±_x001F_)ýEpu?ïÆ][jÏl?_x0017_ã Ðx5w?ð|îms?}²ê_x0011_ ü?²ñb/¢t?"H'fÜx?ÌÊ î_x0002_áz?Ç_x0007__x0007_â?¿ÝªÏ_'z?%¤ªçÚît?i w?_x000C_ß6Ãôx?_x0006__x001B_z¬u_x0003_?_x0016_ \z.v?_x0002__x0006_¢&gt;6×? _x0001_þ@7s?ªéL÷¼|?tQîA~?_x0003_rd_x0014__x000E__x0007_x?©5¿º½s?Û ­ûgt? *]Zã£w?¼ DM_x001D_x?]'¦yÂÒ}?PÍ¦?0©â_x0005_¯rw?EOàU_x0010__x001A_?Ls§ÖÒbw?UK7_x0018_½w?Åò_x0003_ó_x0013_y?h_x0002__x001A_H_x0016_Àz?2\{9ãu?sì¶ÆÍçy?_x0001_&gt;&lt;÷Dy?Ø¥eÕm?Ñ9_x0006_Éõ_x000B_y?_x000D_^&lt;_x001C_ïw?_x001D__x0006_N;t?A÷ (p?_x0014_4ØÚ¯{?ïS#È_x0004_®x?rPs%y?_x001C_üQ£H_x001E_v?Õ_x0002_èR_x0015_|?~-#72_x0011_x?"À¡è_x0003__x0004_Fhv?_x0001_t|PúÈ}?Ò_x000F_5®MK}?·Ã[OË_x0017_x?äðÀß2x?nX´Bsv?&lt;_x0008_Ã¨y?mI1úüÌw?¨oü_x0015_,{?O+ùc_x0002_u?¼_x0015_ë_x0013_.u?Ü NÊ~Çz?uÇ¨5_x0003_t?ìt)ÆAKz?]Ð3:µãw?õp"xõð|?éOAÈÈ}?zw5_x000C_·|?iÒëDÊ}?_x0010_IÕ?îq?òN{×Äz?_x0005_­)\E_x0018_v?.#©@_x0011_¾v?V½_x0004_¡ÿw{?_x0001_Ú,Ëî}w?_x0019_í²ª_x001C_R{?ÔK×_x000D_|?´=(,«_x0008_|?_x0005_äö¸&gt;w?qc_x0002_]¦s?6Ç©_x0002_\w?&lt;`på~ð~?_x0002__x0003_¬y_x001D_ó{x?,¼±_x0017_BÊ|?³×4&amp;0w?!÷mËKt?®²g	Zy?_x0013_+Lß,ñx?Ga1ïj{?_x0008_ßâ=!Üv?/Á$\0~?'ûm­{w?øçÞ1EÅ?bphlwW{?(ïÈxlt?*|õ¯rét?_x0001_.\ýw?°Mªp?_x001A_ïÐu?|_x0018_â6´Tz?¯!Á?S_x001B_v?nÕ¨gr?Lb¶)ÈFu?%!XùZ¤{?[ÞÄ×ðu?~üI¥{?_x001D_M:­s?í\_x0010_t?_x0003_KÉÄtÈ{?è¢_x0005_»p?½_x0008_ s?Àïös{?£çSß_x001A_y?î½S_x0002__x0004_~t?ë¨øöau?,_x0018__x0016_$@v?Û¾Ä­ã=x?'ðzSö{?ðÊpô·Bu?.ðG(ýt?£ÒÊØy?¤z¸ÐW¹y?ï³æay?¸¸é®s?Ú_x0019_"u?&amp;+NîM?_ípþ!z?~VÜ&gt;ër?E¤_x0001_4´t?_x0010_µ´'u?[ð]Ö¦x?&gt;0û tx?Oú_x0004_e}?BÃ¸s?Ö_x0019_ÔWí|?ðhïþ¦v?dC%gÁ#y?_x0011_±o_x000B_¶{?¿÷_x0015_{?J³V¥`}?j_x000E_#_x001B_ý{?-_x000C_ºå´½y?ÖQû_x0003_y?P&gt;¨«äó|?!c{¢_x0005_v?_x0006_	_x0019_YwG_x0019_ x?¬U4_x0002_x?%eZ°Å{? Áòao?¶¿_x0019_ßZ z?_x0004__x0016_fª$[?2I÷Úþz?¢IX(x?à¤¬tÂ?Y)"¹cu?_x0007__x0001_4·ç{?çÊIzU­r?Q_x001F_V4i{?9î$²w?N/"2àz? ÁÜðy?^½ýk·ru?_x0006_EñHqx?¡¼æß.s?0³áW0_x001E_{?ÀTóûXu?6ò_x0011_TCy?â_x0008__x000C_pqy?x¥ÁÝjp?_x001B_ÓãQéz?	ÑÛ&gt;üïv?_x0005_4ëN÷t?ôAPBs_x0003_u?eôZ{Xy?5··Ôv?1&amp;A-ãºz?|1=I_x0002__x0005_Oùq?_x0014_|_x0016__x0004_l?[&gt;üY_x0001_w?`[è&amp;ây?|l\Êõ_x0004_w?»jIv?,ÓÚÀv?@ì$æ	ªw?Ç%prrî}?Ie{_x0003_Ëy?)°þéxw?|_x001F_Ê$s?°ÔíDz?åä_x0004_sQz?âpò^féq?à	8&amp;Tx?	Ò_x0008_îµu?¡K¢w«¡s?6MVv_x000C_s?"_x001D_t_x000D_?®w?¬_x0001_n"-x?_x0017_°°¹+8~?çï=¹Ãz?î_x0010_Li,¦~?­U:Àx?DÌ_x001A_G@z?º4ô³/_x0018_?_x0001_@`_x001E_ÈVs?_x0013_ÆúÄ|?4%_x0006_\_y?_x0017_\Ì_x0005_^Fx?ÃZrr_x000E_w?_x0001__x0002_$êO°Ûu?âtä¸-åu?di_x001B_Ð¦y?¶rot?~Ôã¯bÐy?»_x000E__x0019__x0001_)|?ï_x0002_·Õr?%.Xwlu?ÎÃZl£Ív?¦y7Ñùu?ø_x0015_U!v?UëI¾kr?_x0013_,¯[Jx?öH£_x0018_H¼}?åO8_x0012_Î	?EÕI×Ð0t?o²=÷t?_x0018_kgÊÏ_x0006_q?_x0006_¾2%Éèu?@8áõ q?|lc©C{?)æDÞU_x0011_~?_x0006_×^t?*©£¼ÖÚs?ÍôÉ/i}?_x000B__x001D_vRãòs?_x0002_C°ð=?|º µÂr?/óUöx?3ÁA {?l²ææ®?O}Á_x0001__x0005_}x?0[_x0013_w30y?4cR_x0010_mÃy?ªöõb_x0007_yu?Àèárs?Üì?ITlw?{ÂÊ_x0012_§x?|8­éì»{?H²ðÈ,h?ævÊ2ª4r?_x001E_]_x0017_§[{?ÿT²_x001B_¯|?_x0019_Úx9£}?e&gt;Î{?~¼ºèÕ+u?;¯æy?_x0003_]¶&lt;w?ÔIb½~w?H_x0005_E_x0014_v?Éfñ_x001F_K\u?Ö_x0003_rË_x0004_¢z?ß¹Ñ~_x0011_qx?&amp;ö÷b¡|?_x001B_pá}?_x0002_F_x000B_5°r?_x0005__x0019__x000B_-y{?8¬ÐKþ7u?±_x0001_ëëñ×{?¥¬½_x0005_Ö2y?_x0004_ù_x0010_R={?"^&lt;­_x0002__x000E_z?_&gt;öJw?_x0001__x0003_ddp©_x001E_Òz?_x0004_tþ Û{?_x0018_Þ*Ã&gt;?*ä´òd/~?_x0017_èë#àu?_x0008__x000B_C}®v?¸½ä¯ä}?´;7s2{?o¬±â¦w?O#´÷w?£_x001F_êë~ìs?Æ¤_x0015_*Ð,?ºHú¾±w?ÊÓB)Üz?ç¬_x001B__x0002_ ¶v?_x0010__x0008__x001A_£µ}?däÆÆy?T"èÕÃäy?½f_x000C__x0015_Èþv?Üh¸oµz?!Ç_x0001_g'1w?±ª:Ò_´y?½_x0002_ÀCLs?Ã$"¤p?_x000D_%~û_x001B_|?3È&lt;¶úw?û±:7ö¸x?s*É=7x?va´At?±oëÖj?«gx*_x0007_wy?­&lt;wN_x0001__x0003_Xß{?ÅÑ_x001C_q_x0003_u?}{£úìw?«£_x001E_\&gt;{?fÉ¶ÙÃw?°ØXy x?¢Éõ_x001A_Cw?_x0013_ ä_x000F_8t?|g¸âx?L ·xÙcx?_x0013_øÁös?Z1_x0003_9c~?_x0003_9WÜÿ~s?_x0002_0«x¾Ax?Ô®nÓF,z?f?½Açs?ÂES§%w?_x0010_m#ýÆ@}?¾÷_x0002_dw?Ó~+ìjx?¹Ò¶}¾s?)»1N÷Çu?_x0014__x0002_²(y?î&gt;Í}zv?_x0007_ÖAd_x001A_çw?ò_x000C_]rË¹v?Fb_x001C_çB&amp;t?[e_x001C_4{m?üSÙð²z?dXªwx?ÊÅÎ_x000F_èb{?¤Oº&lt;Oz?_x0003__x0005_+Í?½fv?&lt;G÷Ó_x001E_s?5¨v³kÌ~?N_x0016_+dïz?Óð_x0014_&lt;_x0016_u?ª	H}ª|?wV:©t|?-S_x0019_óìu?N½½®u?¸®Ä_x0004_p?f4_x000E_Ë_x0019_u?~¼j*ªz?{_x0012_BÂ_x001A_w?_x001E_¡ìÉ¡~?uêO_x0018_ät?_x0013_1NWm?i?ã_x000D_$úx?_x0006_ðÝ_x0010__x0016_x~?m[äW~?¯ÔtKq?nd§Ù!_x0017_s?½1º_x0010_,ã|?_x0013_êío:{?ãA÷&gt;|?Øc±;_x000B_\}?»í_x001C__x0002_V_x0001_z?¯K¿Ó{?´_x001F_~zá?¢$­\#ô}?Âz`jæåz?_x000C_ÒêÛz?¶ôÚ_x0002__x0003__x0013_4s?+RÍ«ú}?PùE/ï{?rË$_x001A_{?¥¥_x0015_FR~?Ô_x000E_äw-|?¬¬_x0013_Z_x0016_`|?»Ø_x0005_j¸}~?´ÇþÜZH?1`9skgy?Gê##}?Ã³-é_x0014_Sw?!ß¯¤òw?76_x001A_®¢Xz?_x001F_§_x001A_Ò¯W?_x001A__x0018__x0007_5ds?ú ka_x0016_{?;Ûú_x000E_}?5.e3àw?ª¼HX«t?_x000B_5»z?7à¥I_x001D__x0014_x?xn¦@_x0006_z?-'_x0008__x001F_Çý|?_x001D_jÄµw?__£&amp;|p?gé&lt;hhx?TÃ£_x001A_¥w?ceJ!úy?VÕÈ_x0001__x0004_¢y?	JVzëz?ð¨ %r?_x0002__x0003_ÿñ_x0018_y¨t?_x0008__x0001_¸º,y?øz¢|Üq?G"._x0016_å¡u?ÃüQ²]x?èì~ß"?A¸|¬_x0003_{?´bÊv#~?	_x001A_í»Þx?¨ð²óu?àI½ËB&gt;~?ga_x001A__x001E_%[z?©pÍÔw?ç|Ñ_x000D_y?³f"w~v?´_x0008_W%Ix?Q_x000F_· ±Ds?¶oõj¿x?õTLðÏp?*äÇUfr?ýt¿kí5|?j5+x!|?_x0014_Å9ä"sx?Zuâ¾_x0016_w?2_x0019_Ö9L_x0014_|?î)ÅÿG_x001E_r?¯½6ó¦_x0008_v?»`2I{?_x000E_ø³_x0006__x000D_-{?éùöLµu?8H]t?ä_x000D_5/_x0002__x0008_è×v?¸koO_x001B_ìv?zÏ	fµ_x001C_|?_x0003_áx?ÈtÜ¦Ös?ö*gÉå}u?F£ü0z?$ªDZ§_x0005_w?£Â_x000B_¢~v?ÚÈ_x0007_JâÅw?_x0004__x0019_×a-òt?Æ_x0001_èÌnt?m _x0006_I¾u?&gt;)¹Be?	\¥Òuv?QË	7Ô0u?)þa_x000C__x0002_Þ}?$^£ÑHw?:ìJé£dr?_x0015_jQÄßt?ù_x0008__x000F_Tõv?»ÙÇ_x0014_é{y?¦ñêÍñ\y?{äâ­~?[vó#Jáy?s;ä&amp;{"w?Õ| ä­z?­ø7D¸w?Ãæó`;z?­Å1_x0016_ô_x000C_w?*DQ_x001C_g?($£é£yr?_x0001__x0002_\èæ_x0002__x0019_¯v?_x0002_Äßw?½ÚòS_x000F_y?N_x0003_ÓÜs?_x000D__x001F_x{(Su?_${P¸t?.?GÖx?ÿ*_x001C_½Ü°u?&amp;ëw[_x0003__x0015_r?¼ÛzáßØw?7_x0008__x0007_u?Ò½ÎÎAÜy?#Ò_x001F_ç+x?AÜ?u_x0015_gw?_x001E_Þ7Y_x000E_2x?	Ú¾Ùr?PìgM&amp;Nu?éÆ_x0005_&gt;*}?¸vx_x0015_¡'q?×_x000E__x001B_^&gt;Î|?¨O_x0005_{_x0018_Ý?aö°§¥]|?_x0007__x0002_U"v?0É"UõÉu?¬ÇZ¾Ät?,_x0001__x001E_¼r|?jðÄu?lv?_x0002_ß9ïÏ*y?_x001A_8ÙÄS£x?_x0008_p¶_x001E_bv?Ùõf&amp;Æv?ZÚù2_x0006__x0008__x0002_ty?n_x0005_ñn#Õy?WK	´Ýrz?C©ègæ_x0001_v?b#_x0004_»~?àa'5_x0007__x001C_~?Û\Sz÷¨x?ãCÁpô_x0012_v?é6­_x000C_z?}~&amp;:¯¸z?(@æúJg?LÙÈÿXMy?15¨Yiëy?_x001D_U_x0003_Y|?È²_º{?îKóü&gt;Ùz?PQüÉy?_x001E_x_x0007_Ö_v?PÅ_x0014_îÁq?o¹kb	}?_x0017_b_x0014_w?&amp;mì·Îp?Fn`¶x?nySyX{}?/4úÑ_x0004_{?_x000D_'Uêß_x000E_x?W¸_x000F_ý_x000F_u?íã¯npz?Æ¯9^øx?tM\£{|?4ÿú¡Çx?_x001B_Åu¹¢|?_x0001__x0002_êü4µ»às?¯y(1_x000E_}?íF«bÙx?ãA|?Õàjª{?bq#Ì¬x?¥ Ì¡áÓx?_x0010_óÖÜj¯y?³Ti¤¼t?+Údn½Y?vóÚrQ}??@y?kqAÁt?ÅøÞý_x001A_Åv?_x000E_æ¸U_x0012_w?_x0011_BäÑ±y?%	Ê´¤s?ÇÍv:x?§-øËåx?L¨¸·_x000B_t?6åÇþ°9r?õG÷&lt;¡z?Çwµ«{?³_x0012_HY8&gt;o?S¯z1k?jÒ_x001C_@&amp;Éx?_x0002_ÇÔH}Öw?5kÄ»7Âv?Â_x001A_Ù&amp;|?Ö(3{?O+_x0004__x0015__x0006_¥y?t_x0001_NÎ_x0002__x0003_"s?_x001F_p?þu?V_x0012_¯^æ_x0003_z?_x0002_/!_x001F_èÁ{?ÃÏ&gt;cÈ/z?Éù5Ìy?b°ñdÊq?_/Ú»o}?ÙÍ6&lt;	wt?®K'Ýö_x001D_t?_x0019_Tß^tny?Ã6»ÐPy?Ó_x001B_Úôz?©·Uo*;y?q_x0001_H)úw?Ö\_x001E_;!x?·9t Ov?p òìñr?Ftö_x0018_i{?À¹ó&gt;ðz?¾x*Å6_x0014_{?G&gt;ÉU_x001C__x0015_~?_x001A_§R+t?Ëäxºqjt?_x0001_KæYç:z?åÄ°]Éz?f¦_x0007_rµ_x001A_}?¹¯vÁ4y?jL	3+Cx?µÏL=J½u?j@_x000E_IAow?JKñØq?_x0004__x0006_ÈÛWû_x000F_·y?ò_x0008_ø*»Rs?_x0005_ÈÔ_x0003_ÁA?ÝÊJFÛxy?³3{ l?_x001F_-;ãcz?¦C´*w?Ò@|­e_x000F_v?_x000C_$1_x001B_úv?Î_x0019_Ñ¡6Út?è0Ä=Ôt?õ_x0010__x000C_ÝU0}?¾V ¦äeq?tW_x0015_Z3z?ìÎ_x0010_NÄwv?ëzÂÆkw?lì_x000D__x0003_z?_x0002_¹´âWJ{?¡ÌÔ#ït?2¦	_x0002__x000B_|?~4!ä9@r?^Á2Àw?ð ;~_x001B_?Ð_x0001_Á=q?Pl'Ô|y?_x001C__x0008_Á_x0017_t?%±-Är? Ë0_x0017_¬óy?²¡,ã%`x?¬ò`Áùz?_x0004_ùÖÔ=1|??÷Ù´_x0003__x0005_)Xw?*´¼f_x0006_y?Í^[[_x0004_|?LÍáx?¿²B"ev?óIJAE&gt;y?J[[¸»w?Æmo_x001C__x001E_½x?_x0012_ì}­_x0017_Ct?ÞÒu?¡_x000E_^jßv?àv_x0001_&gt;_x0002_|?»¶O_x000F_u?2W¿¥çvr?DD¿#{?%¼h_x000C_ièv?;_x001B_±}Ìr?¹J ªWt?ô_x0016_d?¼Jgßt?_x001F_ÞÀ_x0015_és?_x0014_T^¢Fm?¾.¦çx?À¿Ä©f_x001C_z?_x0008_^¨ÁJüy?ÂBz¾y?þ¯Ûy¿Px??"xì}?ÔtW¨½p{?èëi¹Cz?ß_x001D_«ÊÎËy?T_x000B_1ó©}?_x0001__x0006__x0004_OËV»u?+4íÀ=&lt;v?¼_x0005_mÞBw?_x001A__x0019_]¦åéw?p%Ï¸fy?´ÈXí^w?_x0002_©ÁAp?¶iÈV:u?½?Íe¬y?=¹Ù_x0014_Ó|?¢_x001C_ò*As?&gt;_x0019_ïªÏx?¹¥!&amp;r?®×_x0005_6u?_x0004_Y0B_x0013_u?Ó_x0001_ê¡ÌÒy?&amp;µ=_x000C_¦t?&amp;;ô_x0012__x0012_ÿx?°4íX	9w?_x000E_»_x001E_hhu?Ì{§$amz?#ìt"­îy?Èmj_x000F_t?RúýªÌt?Z£_x001C_ZGr?&amp;®_x0002_«Ìw?pFwÎ_x0003_y?_x0008_Ëó_x0019_Inx?ï_x001D_$ä£v?JÖ;Îw?ï9s®+jy?íß1_x0001__x0004_±ç|?_x0015_Û8`Ìy?ô_x0012__x0006_bæ}?Gº_x0003_±û'x?_x0008_Êò±­i|?}_x0003_vÎz?E¢[_x000B_"?_x0005_2âû f?5ö¦N_x0007_cz?Ù^'±_x0015_Æ|?Èxé},w?ÔÂ"_x0005__x001F_Jy?4õ|Gv?_x0017__x001F_¼Z0Î{?P	F_x0006_Ú|?_x001B_nZÝ9%{?¨gÂßu}?_x001C__x000B_Ïa¡x?q¤ß¢Ùy?	g¸6m?u?úï_x001F_`´Vy?_x0019_ø&lt;&lt;Õ_x001B_w?îNôuqfs?æ]H:ÏÉw?óÿ°_x000D_(Çv?þ _x0002_r?2ú_x001A_®_x001F_u?Lò-Ø|?_x000F_C­+ün?ÿîèè_x0003_y?¤³¯øÆ*?zÍ_x0018_$÷u?_x0001__x0002_AZïLÙ¿~??5$ðz? ¬)7;p?ï~øMÕsq?ôÄ_x0014_T}?øÓ]_x0004_&lt;u?«RÚä÷'w?sØ_x0008_ùh_x0015_y?z§_x0011_&lt;w?ì"e_x0010_?1º¡_x000B__x0014_z?Á%?ß_x0019_y?k(ýÁy?_x0008_&gt;_x001A_$yÂu?ÝB£_x0006__x0004_²t?cpÿãÝäv?_x001F_)_x0005_`_x0014_w?­»ß(Hz?7o_x001E_Ä~êx?ÏR8)_x0002_v?þß!_x0005_è2?²¥=_x0015_µ4}?±P$gz?lÇÀ_x0019_öy?¤)|_x0010_Ì^t?ÃÞit0æ{?§Hy?fó=ò×u?_x001E_NVÞ0v?é_x0019_ì_x0007_·?qÌ__x0010_óýy?­ar§_x0005__x000C_¢W}?ÞKT2ØV|?dCÃjÿx?¢Æ_x0003_Ý!vu?Id`ö¼z?|Ð+¯ä~?5_x0003_Çbðiz?¦¶¾±$y?þ_x0014_6_x0006__x001C_t?¬ºçDt?EB)Ó u?_x000F_ø]|_C|?_x001C_ßìÿ_x0014_t?Ey',_x0007_{?äó¦_x001A_[x?:_x0019__x000D_(íx?yiÆ_x001A_w?_x0010_ 	3_x0003_I}?Fuk1P_x0008_~?g_x0008_êá^7y?K7Ô_x0013__x0019_z?Dm¾^u:|?_x0004_1¶ôZ·{?5EsîÌw?Ê/$15v?ä"!_x000B_"_x0015_v?®Â_x0002_Ô_x0011_;?õÉr÷r?_x0005__x0001_ÓH_x0019_Ñw?öWJS&amp;{?iOizÃÐ?Z¶al[v?_x0001__x0005__x0015_ %YZ$v?ë_x0010_ªÖz?_x001D_R,7¬|?|°_x0001_^¨¤z?)%¸b({?A¿ìªw?ÕÀ²{?¥³'_x0018_¦Ñv?g}Øût?¯	_x0011_aUu?}³-_x0002__x0008_¢?nÙ_x0005_&lt;×z?¸ÁXv?:miªiÿs?ÃIë_x0010_é?ò%ñÚw?`ô,è3zx?&lt;ÔôLí?BáqV }?_x000D_¦(.z?ÁÑð%*?íâ`º_x0015_x?¨#®br7v?mAP"Ñz?_x0004_ãã+~M~?ÃB×'u?_x0007_P_x0016_­«s?&gt;yJÿÉÎu?½§r¬DL|?4Q_x0005_¹Û_x0003_s?Ödòâ{?fKÅ_x0001__x0002_x"x?/·¦^~?âÎÏQîq?Å&lt;]5T{?sÓÝøÔ{?aó([_x001C_6{?¡gjTv?éµq`:^r?;ËÉv?·uíì+v?.n*»{B{?©èÎÊ£ð{?ôDüz_x0011_{?½_x0003_°øv?g_x0018_NTy?w_x0006_)npKu?ÎsõÜ._x0006_t?Í÷,CÔ}?Ìn_x000D__x0006_6Vv?_x0002_7næ]_x000E_z?[_x001C_*©6}?ÀYÝTy_x000F_r?¬YðÕd|? _x001E__x0017_ÿ_x0002_Ev?}³b:c_x001F_y?_x001A_ý¢}?´nV_x000E_µy?1Â´	ñ|{?Ý®«à_x001F_~?_x001A_4_x0017_i¼÷~?pN@8|\s?&lt;]ìEä'v?_x0002__x0004_Í7¦%;_x0002_|?ª_x001F_9ã;f}?áØ%¾C|?waDVz?ÿ_x0011_-J!_x0003_?­_x0003_É°Ue|?»î_x0013__z?Qg&lt;_x001B_Ô_x001F_w?þIa8Qìp?t-z_x0001_¯ë{?ÉÀGû£ÿr?_x0007_´_x0016_Z_v?¼ú²¯?ÎP_x0003_îên|?Q%3½5?PÌP·?M#2¥_x0008_w?ÜváÀnv?~QzDÅ}?_x0004_Ü[{êu?µ²NÕ_x0011__x0013_z?H&lt;^_x000B_-zz?1ÕHVx?_x001E_Çhªv?ÔI_x000D__x001D_Ü|?_ßø»ñNx?JU¸Xx|x?ýßKqO+x?f_x0005_Eµlbp?¢d]Âæ?5ä¹_x0019_8Ot?¤?¸_x0018__x0001__x0005_±¹|?\²Tf{?ý¸UNëx?\_x001F_Õév?_x0002__x0010__x001F_±A&gt;|?_x001E__x0006_k×B_x0003_}?¶V+ãY_x0018_z?)öÏ_x000D_CÃu? @ýáV_x0004_?+¬]&amp;)z?j¥qà_x0019_z?_x001C_hx5ÑOw?¥¢4brwz?©_x0018_9_x0018_ïÞ~?ù_x000C_:'£¬z?(Øù_x0001_ey?_x0011_¨5P©u?__x001F_ _x000D_ôv?²²_x0015_ÁYv?f'Þ`Í?lÉúµê?_x0018_D3`y?~&amp;_x0010__x001B_|?{_x0008_Kx?Ã¢_x0004_Ö_x0012_2w?®_x0014_:ïD7z?O_x0011_1ÈÓÔu?_x001C_ÅÆ4Òs?W0Áu}Èt?_x0012_9ÑZÍs?_x001D_&lt;ºYx?VóW_x0012_ÿ*t?_x0002__x0006_	Ext2z?Ç_x0011_qf_x0003_áv?zø«4¬q?³á+ÆqÚr?âº,âYw? Ô'&gt;Æo?PóºGw?i6!]y?sB_lt?ïæ©C^z?ìi_x0005_]êÑx?¦~Â_x0008_p?CDñWq_x0008_x?R¢km'q?:jM_x0001_#¯}?_x0019_oÕ ©Ïz?*uX`fT?VSshHO{?¼b	@ª¦?éeËâr?rQýñp~?WÌDSSt?g#±ü,èx?/ÓFE¿{?_x0004_­_x0004_zôÏq?÷ø]_x0019_Pv?ô÷_x0003_úø{?»FJìX|?w_x001D_ñÔí_x000C_x?vß½â1Ìx?_x0006_S!_x000D_6~?×øhT_x0002__x0004_7Þw? Ïlâ÷z?:_x000D_E@ºr?K)­cñw?Ý¦?Äx?vÁiKz?v?¼Ô+_x000F_q?µÓ-Ú{®q?±Ä£R´x?Wo/'ô:{?Øw_x0002_Îæ"n?ðIá-ú|?ú¿%XJ×~?Ö4}.|¢v?$°7Ëôt?Yn/_x0001_é±v?ª&lt;Ï}[»v?:ßSÔ_x0019_Rq?p+&lt;%~?_x0007_·_x000B_=Öv?ÐC\#_x0013__x000C_j?_x0008_çRJÃ±x?q÷#Å_x000F_`{?V_x0012__x0015_jô?%h´_x000D_}z?d¾Ï#«Gv?,	«_x0003_x?ªÂMùSw?o*½þ}?$îÚiô÷o?BeÒÝ£r?S_x0016_s_x0007_ýúu?_x0002__x0003_ÕAâH_x0002_x?üöõyt?_x0008_ê£Y_x001C_y?Ë_x0001_ Ô,¹}?¼_x000C_7a_x001B_Wr?AÉ1_x001D_n?k_x001B__x001A_d_x0013_}??,d~£ju?eÃ¾Äs?g²ËxÝ*|?VF[Rs³~?­2ë_x000C_ê&gt;}?÷EÛ:³dx?Ö%_x0014_7_x0008_y?¿ÁSÆ_x000D__x000E_{?Y_x0001_+ %x?,4	#êðp?{óJÔÛv?ïD_x0002_E#v?¢ùkG|?ÓïeW+w?R«çÕ¢ÿw?µll]_x0019_y?_x0005_C¨kq?_x0002_{_T²¦u?_x0010_Î÷jv_x0008_u?¬W+»_x0012_zs?Ô_x001D_çüdt?î(wÒ"6x?Ü_x001D_èLéÏt?ß_x0004_k¶:Ãn?&amp;£_x000E_?_x0008_	_x0011__x0003_{?13]¨Ð{?È6T_x0013_s?T;_x0012_'vw?Ûe_x001C_Ûu?ÒÒ_x0005_V_x001C_x?¾d_x0007_R|?#i_x0004_l­_x0010_?'¼É¦w?±_x001F_)ýEpu?ïÆ][jÏl?_x0017_ã Ðx5w?ð|îms?}²ê_x0011_ ü?²ñb/¢t?"H'fÜx?ÌÊ î_x0002_áz?Ç_x0007__x0007_â?¿ÝªÏ_'z?%¤ªçÚît?i w?_x000C_ß6Ãôx?_x0006__x001B_z¬u_x0003_?_x0016_ \z.v?¢&gt;6×? _x0001_þ@7s?ªéL÷¼|?tQîA~?_x0003_rd_x0014__x000E__x0007_x?©5¿º½s?Û ­ûgt? *]Zã£w?_x0002__x0006_¼ DM_x001D_x?]'¦yÂÒ}?PÍ¦?0©â_x0005_¯rw?EOàU_x0010__x001A_?Ls§ÖÒbw?UK7_x0018_½w?Åò_x0003_ó_x0013_y?h_x0002__x001A_H_x0016_Àz?2\{9ãu?sì¶ÆÍçy?_x0001_&gt;&lt;÷Dy?Ø¥eÕm?Ñ9_x0006_Éõ_x000B_y?_x000D_^&lt;_x001C_ïw?_x001D__x0006_N;t?A÷ (p?_x0014_4ØÚ¯{?ïS#È_x0004_®x?rPs%y?_x001C_üQ£H_x001E_v?Õ_x0002_èR_x0015_|?~-#72_x0011_x?"À¡èFhv?_x0001_t|PúÈ}?Ò_x000F_5®MK}?·Ã[OË_x0017_x?äðÀß2x?nX´Bsv?&lt;_x0008_Ã¨y?mI1úüÌw?¨oü_x0003__x0004__x0015_,{?O+ùc_x0002_u?¼_x0015_ë_x0013_.u?Ü NÊ~Çz?uÇ¨5_x0003_t?ìt)ÆAKz?]Ð3:µãw?õp"xõð|?éOAÈÈ}?zw5_x000C_·|?iÒëDÊ}?_x0010_IÕ?îq?òN{×Äz?_x0005_­)\E_x0018_v?.#©@_x0011_¾v?V½_x0004_¡ÿw{?_x0001_Ú,Ëî}w?_x0019_í²ª_x001C_R{?ÔK×_x000D_|?´=(,«_x0008_|?_x0005_äö¸&gt;w?qc_x0002_]¦s?6Ç©_x0002_\w?&lt;`på~ð~?¬y_x001D_ó{x?,¼±_x0017_BÊ|?³×4&amp;0w?!÷mËKt?®²g	Zy?_x0013_+Lß,ñx?Ga1ïj{?_x0008_ßâ=!Üv?_x0002__x0003_/Á$\0~?'ûm­{w?øçÞ1EÅ?bphlwW{?(ïÈxlt?*|õ¯rét?_x0001_.\ýw?°Mªp?_x001A_ïÐu?|_x0018_â6´Tz?¯!Á?S_x001B_v?nÕ¨gr?Lb¶)ÈFu?%!XùZ¤{?[ÞÄ×ðu?~üI¥{?_x001D_M:­s?í\_x0010_t?_x0003_KÉÄtÈ{?è¢_x0005_»p?½_x0008_ s?Àïös{?£çSß_x001A_y?î½S~t?ë¨øöau?,_x0018__x0016_$@v?Û¾Ä­ã=x?'ðzSö{?ðÊpô·Bu?.ðG(ýt?£ÒÊØy?¤z¸Ð_x0006__x0007_W¹y?ï³æay?¸¸é®s?Ú_x0019_"u?&amp;+NîM?_ípþ!z?~VÜ&gt;ër?E¤_x0001_4´t?_x0010_µ´'u?[ð]Ö¦x?&gt;0û tx?Oú_x0007_e}?BÃ¸s?Ö_x0019_ÔWí|?ðhïþ¦v?dC%gÁ#y?_x0011_±o_x000B_¶{?¿÷_x0015_{?J³V¥`}?j_x000E_#_x001B_ý{?-_x000C_ºå´½y?ÖQû_x0003_y?P&gt;¨«äó|?!c{¢_x0005_v?_x0019_YwG_x0019_ x?¬U4_x0002_x?%eZ°Å{? Áòao?¶¿_x0019_ßZ z?_x0004__x0016_fª$[?2I÷Úþz?¢IX(x?_x0002__x0006_à¤¬tÂ?Y)"¹cu?_x0007__x0001_4·ç{?çÊIzU­r?Q_x001F_V4i{?9î$²w?N/"2àz? ÁÜðy?^½ýk·ru?_x0002_EñHqx?¡¼æß.s?0³áW0_x001E_{?ÀTóûXu?6ò_x0011_TCy?â_x0008__x000C_pqy?x¥ÁÝjp?_x001B_ÓãQéz?_x0006_ÑÛ&gt;üïv?_x0005_4ëN÷t?ôAPBs_x0003_u?eôZ{Xy?5··Ôv?1&amp;A-ãºz?|1=IOùq?_x0014_|_x0016__x0004_l?[&gt;üY_x0001_w?`[è&amp;ây?|l\Êõ_x0004_w?»jIv?,ÓÚÀv?@ì$æ	ªw?Ç%pr_x0002__x0005_rî}?Ie{_x0003_Ëy?)°þéxw?|_x001F_Ê$s?°ÔíDz?åä_x0004_sQz?âpò^féq?à	8&amp;Tx?	Ò_x0008_îµu?¡K¢w«¡s?6MVv_x000C_s?"_x001D_t_x000D_?®w?¬_x0001_n"-x?_x0017_°°¹+8~?çï=¹Ãz?î_x0010_Li,¦~?­U:Àx?DÌ_x001A_G@z?º4ô³/_x0018_?_x0001_@`_x001E_ÈVs?_x0013_ÆúÄ|?4%_x0006_\_y?_x0017_\Ì_x0005_^Fx?ÃZrr_x000E_w?$êO°Ûu?âtä¸-åu?di_x001B_Ð¦y?¶rot?~Ôã¯bÐy?»_x000E__x0019__x0002_)|?ï_x0005_·Õr?%.Xwlu?_x0001__x0002_ÎÃZl£Ív?¦y7Ñùu?ø_x0015_U!v?UëI¾kr?_x0013_,¯[Jx?öH£_x0018_H¼}?åO8_x0012_Î	?EÕI×Ð0t?o²=÷t?_x0018_kgÊÏ_x0006_q?_x0006_¾2%Éèu?@8áõ q?|lc©C{?)æDÞU_x0011_~?_x0006_×^t?*©£¼ÖÚs?ÍôÉ/i}?_x000B__x001D_vRãòs?_x0002_C°ð=?|º µÂr?/óUöx?3ÁA {?l²ææ®?O}Á}x?0[_x0013_w30y?4cR_x0010_mÃy?ªöõb_x0007_yu?Àèárs?Üì?ITlw?{ÂÊ_x0012_§x?|8­éì»{?H²ðÈ_x0001__x0005_,h?ævÊ2ª4r?_x001E_]_x0017_§[{?ÿT²_x001B_¯|?_x0019_Úx9£}?e&gt;Î{?~¼ºèÕ+u?;¯æy?_x0003_]¶&lt;w?ÔIb½~w?H_x0005_E_x0014_v?Éfñ_x001F_K\u?Ö_x0003_rË_x0004_¢z?ß¹Ñ~_x0011_qx?&amp;ö÷b¡|?_x001B_pá}?_x0002_F_x000B_5°r?_x0005__x0019__x000B_-y{?8¬ÐKþ7u?±_x0001_ëëñ×{?¥¬½_x0005_Ö2y?_x0004_ù_x0010_R={?"^&lt;­_x0002__x000E_z?_&gt;öJw?ddp©_x001E_Òz?_x0004_tþ Û{?_x0018_Þ*Ã&gt;?*ä´òd/~?_x0017_èë#àu?_x0008__x000B_C}®v?¸½ä¯ä}?´;7s2{?_x0001__x0003_o¬±â¦w?O#´÷w?£_x001F_êë~ìs?Æ¤_x0015_*Ð,?ºHú¾±w?ÊÓB)Üz?ç¬_x001B__x0002_ ¶v?_x0010__x0008__x001A_£µ}?däÆÆy?T"èÕÃäy?½f_x000C__x0015_Èþv?Üh¸oµz?!Ç_x0001_g'1w?±ª:Ò_´y?½_x0002_ÀCLs?Ã$"¤p?_x000D_%~û_x001B_|?3È&lt;¶úw?û±:7ö¸x?s*É=7x?va´At?±oëÖj?«gx*_x0007_wy?­&lt;wNXß{?ÅÑ_x001C_q_x0003_u?}{£úìw?«£_x001E_\&gt;{?fÉ¶ÙÃw?°ØXy x?¢Éõ_x001A_Cw?_x0013_ ä_x000F_8t?|g¸_x0001__x0003_âx?L ·xÙcx?_x0013_øÁös?Z1_x0003_9c~?_x0003_9WÜÿ~s?_x0002_0«x¾Ax?Ô®nÓF,z?f?½Açs?ÂES§%w?_x0010_m#ýÆ@}?¾÷_x0002_dw?Ó~+ìjx?¹Ò¶}¾s?)»1N÷Çu?_x0014__x0002_²(y?î&gt;Í}zv?_x0007_ÖAd_x001A_çw?ò_x000C_]rË¹v?Fb_x001C_çB&amp;t?[e_x001C_4{m?üSÙð²z?dXªwx?ÊÅÎ_x000F_èb{?¤Oº&lt;Oz?+Í?½fv?&lt;G÷Ó_x001E_s?5¨v³kÌ~?N_x0016_+dïz?Óð_x0014_&lt;_x0016_u?ª	H}ª|?wV:©t|?-S_x0019_óìu?_x0003__x0007_N½½®u?¸®Ä_x0004_p?f4_x000E_Ë_x0019_u?~¼j*ªz?{_x0012_BÂ_x001A_w?_x001E_¡ìÉ¡~?uêO_x0018_ät?_x0013_1NWm?i?ã_x000D_$úx?_x0006_ðÝ_x0010__x0016_x~?m[äW~?¯ÔtKq?nd§Ù!_x0017_s?½1º_x0010_,ã|?_x0013_êío:{?ãA÷&gt;|?Øc±;_x000B_\}?»í_x001C__x0002_V_x0001_z?¯K¿Ó{?´_x001F_~zá?¢$­\#ô}?Âz`jæåz?_x000C_ÒêÛz?¶ôÚ_x0013_4s?+RÍ«ú}?PùE/ï{?rË$_x001A_{?¥¥_x0015_FR~?Ô_x000E_äw-|?¬¬_x0013_Z_x0016_`|?»Ø_x0005_j¸}~?´ÇþÜ_x0002__x0003_ZH?1`9skgy?Gê##}?Ã³-é_x0014_Sw?!ß¯¤òw?76_x001A_®¢Xz?_x001F_§_x001A_Ò¯W?_x001A__x0018__x0007_5ds?ú ka_x0016_{?;Ûú_x000E_}?5.e3àw?ª¼HX«t?_x000B_5»z?7à¥I_x001D__x0014_x?xn¦@_x0006_z?-'_x0008__x001F_Çý|?_x001D_jÄµw?__£&amp;|p?gé&lt;hhx?TÃ£_x001A_¥w?ceJ!úy?VÕÈ_x0001__x0004_¢y?	JVzëz?ð¨ %r?ÿñ_x0018_y¨t?_x0008__x0001_¸º,y?øz¢|Üq?G"._x0016_å¡u?ÃüQ²]x?èì~ß"?A¸|¬_x0003_{?´bÊv#~?_x0001__x0002_	_x001A_í»Þx?¨ð²óu?àI½ËB&gt;~?ga_x001A__x001E_%[z?©pÍÔw?ç|Ñ_x000D_y?³f"w~v?´_x0008_W%Ix?Q_x000F_· ±Ds?¶oõj¿x?õTLðÏp?*äÇUfr?ýt¿kí5|?j5+x!|?_x0014_Å9ä"sx?Zuâ¾_x0016_w?2_x0019_Ö9L_x0014_|?î)ÅÿG_x001E_r?¯½6ó¦_x0008_v?»`2I{?_x000E_ø³_x0006__x000D_-{?éùöLµu?8H]t?ä_x000D_5/è×v?¸koO_x001B_ìv?zÏ	fµ_x001C_|?_x0003_áx?ÈtÜ¦Ös?ö*gÉå}u?F£ü0z?$ªDZ§_x0005_w?£Â_x000B_¢_x0002__x0005_~v?ÚÈ_x0007_JâÅw?_x0004__x0019_×a-òt?Æ_x0001_èÌnt?m _x0006_I¾u?&gt;)¹Be?	\¥Òuv?QË	7Ô0u?)þa_x000C__x0002_Þ}?$^£ÑHw?:ìJé£dr?_x0015_jQÄßt?ù_x0005__x000F_Tõv?»ÙÇ_x0014_é{y?¦ñêÍñ\y?{äâ­~?[vó#Jáy?s;ä&amp;{"w?Õ| ä­z?­ø7D¸w?Ãæó`;z?­Å1_x0016_ô_x000C_w?*DQ_x001C_g?($£é£yr?\èæ_x0005__x0019_¯v?_x0005_Äßw?½ÚòS_x000F_y?N_x0003_ÓÜs?_x000D__x001F_x{(Su?_${P¸t?.?GÖx?ÿ*_x001C_½Ü°u?</t>
  </si>
  <si>
    <t>1725cf460bb3eb7de7487fcabc8cb43a_x0006__x000B_&amp;ëw[_x0003__x0015_r?¼ÛzáßØw?7_x0008__x0007_u?Ò½ÎÎAÜy?#Ò_x001F_ç+x?AÜ?u_x0015_gw?_x001E_Þ7Y_x000E_2x?	Ú¾Ùr?PìgM&amp;Nu?éÆ_x0005_&gt;*}?¸vx_x0015_¡'q?×_x000E__x001B_^&gt;Î|?¨O_x0005_{_x0018_Ý?aö°§¥]|?_x0007__x000B_U"v?0É"UõÉu?¬ÇZ¾Ät?,_x0006__x001E_¼r|?jðÄu?lv?_x000B_ß9ïÏ*y?_x001A_8ÙÄS£x?_x0008_p¶_x001E_bv?Ùõf&amp;Æv?ZÚù2_x0002_ty?n_x0005_ñn#Õy?WK	´Ýrz?C©ègæ_x0001_v?b#_x0004_»~?àa'5_x0007__x001C_~?Û\Sz÷¨x?ãCÁpô_x0012_v?é6­_x000C__x0001__x0002_z?}~&amp;:¯¸z?(@æúJg?LÙÈÿXMy?15¨Yiëy?_x001D_U_x0003_Y|?È²_º{?îKóü&gt;Ùz?PQüÉy?_x001E_x_x0007_Ö_v?PÅ_x0014_îÁq?o¹kb	}?_x0017_b_x0014_w?&amp;mì·Îp?Fn`¶x?nySyX{}?/4úÑ_x0004_{?_x000D_'Uêß_x000E_x?W¸_x000F_ý_x000F_u?íã¯npz?Æ¯9^øx?tM\£{|?4ÿú¡Çx?_x001B_Åu¹¢|?êü4µ»às?¯y(1_x000E_}?íF«bÙx?ãA|?Õàjª{?bq#Ì¬x?¥ Ì¡áÓx?_x0010_óÖÜj¯y?_x0001__x0002_³Ti¤¼t?+Údn½Y?vóÚrQ}??@y?kqAÁt?ÅøÞý_x001A_Åv?_x000E_æ¸U_x0012_w?_x0011_BäÑ±y?%	Ê´¤s?ÇÍv:x?§-øËåx?L¨¸·_x000B_t?6åÇþ°9r?õG÷&lt;¡z?Çwµ«{?³_x0012_HY8&gt;o?S¯z1k?jÒ_x001C_@&amp;Éx?_x0002_ÇÔH}Öw?5kÄ»7Âv?Â_x001A_Ù&amp;|?Ö(3{?O+_x0004__x0015__x0006_¥y?t_x0001_NÎ"s?_x001F_p?þu?V_x0012_¯^æ_x0002_z?_x0001_/!_x001F_èÁ{?ÃÏ&gt;cÈ/z?Éù5Ìy?b°ñdÊq?_/Ú»o}?ÙÍ6&lt;_x0002__x0004_	wt?®K'Ýö_x001D_t?_x0019_Tß^tny?Ã6»ÐPy?Ó_x001B_Úôz?©·Uo*;y?q_x0001_H)úw?Ö\_x001E_;!x?·9t Ov?p òìñr?Ftö_x0018_i{?À¹ó&gt;ðz?¾x*Å6_x0014_{?G&gt;ÉU_x001C__x0015_~?_x001A_§R+t?Ëäxºqjt?_x0001_KæYç:z?åÄ°]Éz?f¦_x0007_rµ_x001A_}?¹¯vÁ4y?jL	3+Cx?µÏL=J½u?j@_x000E_IAow?JKñØq?ÈÛWû_x000F_·y?ò_x0008_ø*»Rs?_x0005_ÈÔ_x0003_ÁA?ÝÊJFÛxy?³3{ l?_x001F_-;ãcz?¦C´*w?Ò@|­e_x000F_v?_x0005__x0007__x000C_$1_x001B_úv?Î_x0019_Ñ¡6Út?è0Ä=Ôt?õ_x0010__x000C_ÝU0}?¾V ¦äeq?tW_x0015_Z3z?ìÎ_x0010_NÄwv?ëzÂÆkw?lì_x000D__x0003_z?_x0002_¹´âWJ{?¡ÌÔ#ït?2¦	_x0002__x000B_|?~4!ä9@r?^Á2Àw?ð ;~_x001B_?Ð_x0001_Á=q?Pl'Ô|y?_x001C__x0008_Á_x0017_t?%±-Är? Ë0_x0017_¬óy?²¡,ã%`x?¬ò`Áùz?_x0005_ùÖÔ=1|??÷Ù´)Xw?*´¼f_x0006_y?Í^[[_x0004_|?LÍáx?¿²B"ev?óIJAE&gt;y?J[[¸»w?Æmo_x001C__x001E_½x?_x0012_ì}­_x0003__x0006__x0017_Ct?ÞÒu?¡_x000E_^jßv?àv_x0001_&gt;_x0002_|?»¶O_x000F_u?2W¿¥çvr?DD¿#{?%¼h_x000C_ièv?;_x001B_±}Ìr?¹J ªWt?ô_x0016_d?¼Jgßt?_x001F_ÞÀ_x0015_és?_x0014_T^¢Fm?¾.¦çx?À¿Ä©f_x001C_z?_x0008_^¨ÁJüy?ÂBz¾y?þ¯Ûy¿Px??"xì}?ÔtW¨½p{?èëi¹Cz?ß_x001D_«ÊÎËy?T_x000B_1ó©}?_x0004_OËV»u?+4íÀ=&lt;v?¼_x0005_mÞBw?_x001A__x0019_]¦åéw?p%Ï¸fy?´ÈXí^w?_x0002_©ÁAp?¶iÈV:u?_x0001__x0007_½?Íe¬y?=¹Ù_x0014_Ó|?¢_x001C_ò*As?&gt;_x0019_ïªÏx?¹¥!&amp;r?®×_x0005_6u?_x0004_Y0B_x0013_u?Ó_x0001_ê¡ÌÒy?&amp;µ=_x000C_¦t?&amp;;ô_x0012__x0012_ÿx?°4íX	9w?_x000E_»_x001E_hhu?Ì{§$amz?#ìt"­îy?Èmj_x000F_t?RúýªÌt?Z£_x001C_ZGr?&amp;®_x0002_«Ìw?pFwÎ_x0003_y?_x0008_Ëó_x0019_Inx?ï_x001D_$ä£v?JÖ;Îw?ï9s®+jy?íß1±ç|?_x0015_Û8`Ìy?ô_x0012__x0006_bæ}?Gº_x0003_±û'x?_x0008_Êò±­i|?}_x0003_vÎz?E¢[_x000B_"?_x0005_2âû f?5ö¦N_x0001__x000C__x0007_cz?Ù^'±_x0015_Æ|?Èxé},w?ÔÂ"_x0005__x001F_Jy?4õ|Gv?_x0017__x001F_¼Z0Î{?P	F_x0006_Ú|?_x001B_nZÝ9%{?¨gÂßu}?_x001C__x000B_Ïa¡x?q¤ß¢Ùy?	g¸6m?u?úï_x001F_`´Vy?_x0019_ø&lt;&lt;Õ_x001B_w?îNôuqfs?æ]H:ÏÉw?óÿ°_x000D_(Çv?þ _x0002_r?2ú_x001A_®_x001F_u?Lò-Ø|?_x000F_C­+ün?ÿîèè_x0003_y?¤³¯øÆ*?zÍ_x0018_$÷u?AZïLÙ¿~??5$ðz? ¬)7;p?ï~øMÕsq?ôÄ_x0014_T}?øÓ]_x0004_&lt;u?«RÚä÷'w?sØ_x0008_ùh_x0015_y?_x0001__x0002_z§_x0011_&lt;w?ì"e_x0010_?1º¡_x000B__x0014_z?Á%?ß_x0019_y?k(ýÁy?_x0008_&gt;_x001A_$yÂu?ÝB£_x0006__x0004_²t?cpÿãÝäv?_x001F_)_x0005_`_x0014_w?­»ß(Hz?7o_x001E_Ä~êx?ÏR8)_x0002_v?þß!_x0005_è2?²¥=_x0015_µ4}?±P$gz?lÇÀ_x0019_öy?¤)|_x0010_Ì^t?ÃÞit0æ{?§Hy?fó=ò×u?_x001E_NVÞ0v?é_x0019_ì_x0007_·?qÌ__x0010_óýy?­ar§¢W}?ÞKT2ØV|?dCÃjÿx?¢Æ_x0003_Ý!vu?Id`ö¼z?|Ð+¯ä~?5_x0003_Çbðiz?¦¶¾±$y?þ_x0014_6_x0005__x000C__x0006__x001C_t?¬ºçDt?EB)Ó u?_x000F_ø]|_C|?_x001C_ßìÿ_x0014_t?Ey',_x0007_{?äó¦_x001A_[x?:_x0019__x000D_(íx?yiÆ_x001A_w?_x0010_ 	3_x0003_I}?Fuk1P_x0008_~?g_x0008_êá^7y?K7Ô_x0013__x0019_z?Dm¾^u:|?_x0004_1¶ôZ·{?5EsîÌw?Ê/$15v?ä"!_x000B_"_x0015_v?®Â_x0002_Ô_x0011_;?õÉr÷r?_x0005__x0001_ÓH_x0019_Ñw?öWJS&amp;{?iOizÃÐ?Z¶al[v?_x0015_ %YZ$v?ë_x0010_ªÖz?_x001D_R,7¬|?|°_x0005_^¨¤z?)%¸b({?A¿ìªw?ÕÀ²{?¥³'_x0018_¦Ñv?_x0001__x0005_g}Øût?¯	_x0011_aUu?}³-_x0002__x0008_¢?nÙ_x0005_&lt;×z?¸ÁXv?:miªiÿs?ÃIë_x0010_é?ò%ñÚw?`ô,è3zx?&lt;ÔôLí?BáqV }?_x000D_¦(.z?ÁÑð%*?íâ`º_x0015_x?¨#®br7v?mAP"Ñz?_x0004_ãã+~M~?ÃB×'u?_x0007_P_x0016_­«s?&gt;yJÿÉÎu?½§r¬DL|?4Q_x0005_¹Û_x0003_s?Ödòâ{?fKÅx"x?/·¦^~?âÎÏQîq?Å&lt;]5T{?sÓÝøÔ{?aó([_x001C_6{?¡gjTv?éµq`:^r?;Ë_x0001__x0002_Év?·uíì+v?.n*»{B{?©èÎÊ£ð{?ôDüz_x0011_{?½_x0003_°øv?g_x0018_NTy?w_x0006_)npKu?ÎsõÜ._x0006_t?Í÷,CÔ}?Ìn_x000D__x0006_6Vv?_x0002_7næ]_x000E_z?[_x001C_*©6}?ÀYÝTy_x000F_r?¬YðÕd|? _x001E__x0017_ÿ_x0002_Ev?}³b:c_x001F_y?_x001A_ý¢}?´nV_x000E_µy?1Â´	ñ|{?Ý®«à_x001F_~?_x001A_4_x0017_i¼÷~?pN@8|\s?&lt;]ìEä'v?Í7¦%;_x0001_|?ª_x001F_9ã;f}?áØ%¾C|?waDVz?ÿ_x0011_-J!_x0003_?­_x0003_É°Ue|?»î_x0013__z?Qg&lt;_x001B_Ô_x001F_w?_x0004_	þIa8Qìp?t-z_x0001_¯ë{?ÉÀGû£ÿr?_x0007_´_x0016_Z_v?¼ú²¯?ÎP_x0003_îên|?Q%3½5?PÌP·?M#2¥_x0008_w?ÜváÀnv?~QzDÅ}?	Ü[{êu?µ²NÕ_x0011__x0013_z?H&lt;^_x000B_-zz?1ÕHVx?_x001E_Çhªv?ÔI_x000D__x001D_Ü|?_ßø»ñNx?JU¸Xx|x?ýßKqO+x?f_x0005_Eµlbp?¢d]Âæ?5ä¹_x0019_8Ot?¤?¸_x0018_±¹|?\²Tf{?ý¸UNëx?\_x001F_Õév?_x0002__x0010__x001F_±A&gt;|?_x001E__x0006_k×B_x0003_}?¶V+ãY_x0018_z?)öÏ_x000D_CÃu? @ýá_x0001__x0002_V_x0004_?+¬]&amp;)z?j¥qà_x0019_z?_x001C_hx5ÑOw?¥¢4brwz?©_x0018_9_x0018_ïÞ~?ù_x000C_:'£¬z?(Øù_x0001_ey?_x0011_¨5P©u?__x001F_ _x000D_ôv?²²_x0015_ÁYv?f'Þ`Í?lÉúµê?_x0018_D3`y?~&amp;_x0010__x001B_|?{_x0008_Kx?Ã¢_x0004_Ö_x0012_2w?®_x0014_:ïD7z?O_x0011_1ÈÓÔu?_x001C_ÅÆ4Òs?W0Áu}Èt?_x0012_9ÑZÍs?_x001D_&lt;ºYx?VóW_x0012_ÿ*t?	Ext2z?Ç_x0011_qf_x0003_áv?zø«4¬q?³á+ÆqÚr?âº,âYw? Ô'&gt;Æo?PóºGw?i6!]y?_x0002__x0006_sB_lt?ïæ©C^z?ìi_x0005_]êÑx?¦~Â_x0008_p?CDñWq_x0008_x?R¢km'q?:jM_x0001_#¯}?_x0019_oÕ ©Ïz?*uX`fT?VSshHO{?¼b	@ª¦?éeËâr?rQýñp~?WÌDSSt?g#±ü,èx?/ÓFE¿{?_x0004_­_x0004_zôÏq?÷ø]_x0019_Pv?ô÷_x0003_úø{?»FJìX|?w_x001D_ñÔí_x000C_x?vß½â1Ìx?_x0006_S!_x000D_6~?×øhT7Þw? Ïlâ÷z?:_x000D_E@ºr?K)­cñw?Ý¦?Äx?vÁiKz?v?¼Ô+_x000F_q?µÓ-Ú{®q?±Ä£_x0002__x0004_R´x?Wo/'ô:{?Øw_x0002_Îæ"n?ðIá-ú|?ú¿%XJ×~?Ö4}.|¢v?$°7Ëôt?Yn/_x0001_é±v?ª&lt;Ï}[»v?:ßSÔ_x0019_Rq?p+&lt;%~?_x0007_·_x000B_=Öv?ÐC\#_x0013__x000C_j?_x0008_çRJÃ±x?q÷#Å_x000F_`{?V_x0012__x0015_jô?%h´_x000D_}z?d¾Ï#«Gv?,	«_x0003_x?ªÂMùSw?o*½þ}?$îÚiô÷o?BeÒÝ£r?S_x0016_s_x0007_ýúu?ÕAâH_x0002_x?üöõyt?_x0008_ê£Y_x001C_y?Ë_x0001_ Ô,¹}?¼_x000C_7a_x001B_Wr?AÉ1_x001D_n?k_x001B__x001A_d_x0013_}??,d~£ju?_x0002__x0006_eÃ¾Äs?g²ËxÝ*|?VF[Rs³~?­2ë_x000C_ê&gt;}?÷EÛ:³dx?Ö%_x0014_7_x0008_y?¿ÁSÆ_x000D__x000E_{?Y_x0001_+ %x?,4	#êðp?{óJÔÛv?ïD_x0002_E#v?¢ùkG|?ÓïeW+w?R«çÕ¢ÿw?µll]_x0019_y?_x0005_C¨kq?_x0002_{_T²¦u?_x0010_Î÷jv_x0008_u?¬W+»_x0012_zs?Ô_x001D_çüdt?î(wÒ"6x?Ü_x001D_èLéÏt?ß_x0004_k¶:Ãn?&amp;£_x000E_?_x0011__x0003_{?13]¨Ð{?È6T_x0013_s?T;_x0012_'vw?Ûe_x001C_Ûu?ÒÒ_x0005_V_x001C_x?¾d_x0007_R|?#i_x0004_l­_x0010_?'¼É_x0004__x0008_¦w?±_x001F_)ýEpu?ïÆ][jÏl?_x0017_ã Ðx5w?ð|îms?}²ê_x0011_ ü?²ñb/¢t?"H'fÜx?ÌÊ î_x0002_áz?Ç_x0007__x0007_â?¿ÝªÏ_'z?%¤ªçÚît?i w?_x000C_ß6Ãôx?_x0006__x001B_z¬u_x0003_?_x0016_ \z.v?¢&gt;6×? _x0001_þ@7s?ªéL÷¼|?tQîA~?_x0003_rd_x0014__x000E__x0007_x?©5¿º½s?Û ­ûgt? *]Zã£w?¼ DM_x001D_x?]'¦yÂÒ}?PÍ¦?0©â_x0005_¯rw?EOàU_x0010__x001A_?Ls§ÖÒbw?UK7_x0018_½w?Åò_x0003_ó_x0013_y?_x0003__x0005_h_x0003__x001A_H_x0016_Àz?2\{9ãu?sì¶ÆÍçy?_x0001_&gt;&lt;÷Dy?Ø¥eÕm?Ñ9_x0005_Éõ_x000B_y?_x000D_^&lt;_x001C_ïw?_x001D__x0005_N;t?A÷ (p?_x0014_4ØÚ¯{?ïS#È_x0004_®x?rPs%y?_x001C_üQ£H_x001E_v?Õ_x0003_èR_x0015_|?~-#72_x0011_x?"À¡èFhv?_x0001_t|PúÈ}?Ò_x000F_5®MK}?·Ã[OË_x0017_x?äðÀß2x?nX´Bsv?&lt;_x0008_Ã¨y?mI1úüÌw?¨oü_x0015_,{?O+ùc_x0002_u?¼_x0015_ë_x0013_.u?Ü NÊ~Çz?uÇ¨5_x0003_t?ìt)ÆAKz?]Ð3:µãw?õp"xõð|?éOAÈ_x0003__x0004_È}?zw5_x000C_·|?iÒëDÊ}?_x0010_IÕ?îq?òN{×Äz?_x0005_­)\E_x0018_v?.#©@_x0011_¾v?V½_x0004_¡ÿw{?_x0001_Ú,Ëî}w?_x0019_í²ª_x001C_R{?ÔK×_x000D_|?´=(,«_x0008_|?_x0005_äö¸&gt;w?qc_x0002_]¦s?6Ç©_x0002_\w?&lt;`på~ð~?¬y_x001D_ó{x?,¼±_x0017_BÊ|?³×4&amp;0w?!÷mËKt?®²g	Zy?_x0013_+Lß,ñx?Ga1ïj{?_x0008_ßâ=!Üv?/Á$\0~?'ûm­{w?øçÞ1EÅ?bphlwW{?(ïÈxlt?*|õ¯rét?_x0001_.\ýw?°Mªp?_x0002__x0003__x001A_ïÐu?|_x0018_â6´Tz?¯!Á?S_x001B_v?nÕ¨gr?Lb¶)ÈFu?%!XùZ¤{?[ÞÄ×ðu?~üI¥{?_x001D_M:­s?í\_x0010_t?_x0003_KÉÄtÈ{?è¢_x0005_»p?½_x0008_ s?Àïös{?£çSß_x001A_y?î½S~t?ë¨øöau?,_x0018__x0016_$@v?Û¾Ä­ã=x?'ðzSö{?ðÊpô·Bu?.ðG(ýt?£ÒÊØy?¤z¸ÐW¹y?ï³æay?¸¸é®s?Ú_x0019_"u?&amp;+NîM?_ípþ!z?~VÜ&gt;ër?E¤_x0001_4´t?_x0010_µ´'_x0006__x0008_u?[ð]Ö¦x?&gt;0û tx?Oú_x0008_e}?BÃ¸s?Ö_x0019_ÔWí|?ðhïþ¦v?dC%gÁ#y?_x0011_±o_x000B_¶{?¿÷_x0015_{?J³V¥`}?j_x000E_#_x001B_ý{?-_x000C_ºå´½y?ÖQû_x0003_y?P&gt;¨«äó|?!c{¢_x0005_v?_x0019_YwG_x0019_ x?¬U4_x0002_x?%eZ°Å{? Áòao?¶¿_x0019_ßZ z?_x0004__x0016_fª$[?2I÷Úþz?¢IX(x?à¤¬tÂ?Y)"¹cu?_x0007__x0001_4·ç{?çÊIzU­r?Q_x001F_V4i{?9î$²w?N/"2àz? ÁÜðy?_x0002__x0006_^½ýk·ru?_x0002_EñHqx?¡¼æß.s?0³áW0_x001E_{?ÀTóûXu?6ò_x0011_TCy?â_x0008__x000C_pqy?x¥ÁÝjp?_x001B_ÓãQéz?_x0006_ÑÛ&gt;üïv?_x0005_4ëN÷t?ôAPBs_x0003_u?eôZ{Xy?5··Ôv?1&amp;A-ãºz?|1=IOùq?_x0014_|_x0016__x0004_l?[&gt;üY_x0001_w?`[è&amp;ây?|l\Êõ_x0004_w?»jIv?,ÓÚÀv?@ì$æ	ªw?Ç%prrî}?Ie{_x0003_Ëy?)°þéxw?|_x001F_Ê$s?°ÔíDz?åä_x0004_sQz?âpò^féq?à	8&amp;Tx?	Ò_x0008__x0002__x0003_îµu?¡K¢w«¡s?6MVv_x000C_s?"_x001D_t_x000D_?®w?¬_x0001_n"-x?_x0017_°°¹+8~?çï=¹Ãz?î_x0010_Li,¦~?­U:Àx?DÌ_x001A_G@z?º4ô³/_x0018_?_x0001_@`_x001E_ÈVs?_x0013_ÆúÄ|?4%_x0006_\_y?_x0017_\Ì_x0003_^Fx?ÃZrr_x000E_w?$êO°Ûu?âtä¸-åu?di_x001B_Ð¦y?¶rot?~Ôã¯bÐy?»_x000E__x0019__x0002_)|?ï_x0003_·Õr?%.Xwlu?ÎÃZl£Ív?¦y7Ñùu?ø_x0015_U!v?UëI¾kr?_x0013_,¯[Jx?öH£_x0018_H¼}?åO8_x0012_Î	?EÕI×Ð0t?_x0001__x0002_o²=÷t?_x0018_kgÊÏ_x0006_q?_x0006_¾2%Éèu?@8áõ q?|lc©C{?)æDÞU_x0011_~?_x0006_×^t?*©£¼ÖÚs?ÍôÉ/i}?_x000B__x001D_vRãòs?_x0002_C°ð=?|º µÂr?/óUöx?3ÁA {?l²ææ®?O}Á}x?0[_x0013_w30y?4cR_x0010_mÃy?ªöõb_x0007_yu?Àèárs?Üì?ITlw?{ÂÊ_x0012_§x?|8­éì»{?H²ðÈ,h?ævÊ2ª4r?_x001E_]_x0017_§[{?ÿT²_x001B_¯|?_x0019_Úx9£}?e&gt;Î{?~¼ºèÕ+u?;¯æy?_x0003_]¶&lt;_x0001__x0005_w?ÔIb½~w?H_x0005_E_x0014_v?Éfñ_x001F_K\u?Ö_x0003_rË_x0004_¢z?ß¹Ñ~_x0011_qx?&amp;ö÷b¡|?_x001B_pá}?_x0002_F_x000B_5°r?_x0005__x0019__x000B_-y{?8¬ÐKþ7u?±_x0001_ëëñ×{?¥¬½_x0005_Ö2y?_x0004_ù_x0010_R={?"^&lt;­_x0002__x000E_z?_&gt;öJw?ddp©_x001E_Òz?_x0004_tþ Û{?_x0018_Þ*Ã&gt;?*ä´òd/~?_x0017_èë#àu?_x0008__x000B_C}®v?¸½ä¯ä}?´;7s2{?o¬±â¦w?O#´÷w?£_x001F_êë~ìs?Æ¤_x0015_*Ð,?ºHú¾±w?ÊÓB)Üz?ç¬_x001B__x0002_ ¶v?_x0010__x0008__x001A_£µ}?_x0001__x0003_däÆÆy?T"èÕÃäy?½f_x000C__x0015_Èþv?Üh¸oµz?!Ç_x0001_g'1w?±ª:Ò_´y?½_x0002_ÀCLs?Ã$"¤p?_x000D_%~û_x001B_|?3È&lt;¶úw?û±:7ö¸x?s*É=7x?va´At?±oëÖj?«gx*_x0007_wy?­&lt;wNXß{?ÅÑ_x001C_q_x0003_u?}{£úìw?«£_x001E_\&gt;{?fÉ¶ÙÃw?°ØXy x?¢Éõ_x001A_Cw?_x0013_ ä_x000F_8t?|g¸âx?L ·xÙcx?_x0013_øÁös?Z1_x0003_9c~?_x0003_9WÜÿ~s?_x0002_0«x¾Ax?Ô®nÓF,z?f?½Açs?ÂES_x0001__x0003_§%w?_x0010_m#ýÆ@}?¾÷_x0002_dw?Ó~+ìjx?¹Ò¶}¾s?)»1N÷Çu?_x0014__x0002_²(y?î&gt;Í}zv?_x0007_ÖAd_x001A_çw?ò_x000C_]rË¹v?Fb_x001C_çB&amp;t?[e_x001C_4{m?üSÙð²z?dXªwx?ÊÅÎ_x000F_èb{?¤Oº&lt;Oz?+Í?½fv?&lt;G÷Ó_x001E_s?5¨v³kÌ~?N_x0016_+dïz?Óð_x0014_&lt;_x0016_u?ª	H}ª|?wV:©t|?-S_x0019_óìu?N½½®u?¸®Ä_x0004_p?f4_x000E_Ë_x0019_u?~¼j*ªz?{_x0012_BÂ_x001A_w?_x001E_¡ìÉ¡~?uêO_x0018_ät?_x0013_1NWm?i?_x0003__x0004_ã_x000D_$úx?_x0006_ðÝ_x0010__x0016_x~?m[äW~?¯ÔtKq?nd§Ù!_x0017_s?½1º_x0010_,ã|?_x0013_êío:{?ãA÷&gt;|?Øc±;_x000B_\}?»í_x001C__x0002_V_x0001_z?¯K¿Ó{?´_x001F_~zá?¢$­\#ô}?Âz`jæåz?_x000C_ÒêÛz?¶ôÚ_x0013_4s?+RÍ«ú}?PùE/ï{?rË$_x001A_{?¥¥_x0015_FR~?Ô_x000E_äw-|?¬¬_x0013_Z_x0016_`|?»Ø_x0005_j¸}~?´ÇþÜZH?1`9skgy?Gê##}?Ã³-é_x0014_Sw?!ß¯¤òw?76_x001A_®¢Xz?_x001F_§_x001A_Ò¯W?_x001A__x0018__x0007_5ds?ú k_x0002__x0003_a_x0016_{?;Ûú_x000E_}?5.e3àw?ª¼HX«t?_x000B_5»z?7à¥I_x001D__x0014_x?xn¦@_x0006_z?-'_x0008__x001F_Çý|?_x001D_jÄµw?__£&amp;|p?gé&lt;hhx?TÃ£_x001A_¥w?ceJ!úy?VÕÈ_x0001__x0004_¢y?	JVzëz?ð¨ %r?ÿñ_x0018_y¨t?_x0008__x0001_¸º,y?øz¢|Üq?G"._x0016_å¡u?ÃüQ²]x?èì~ß"?A¸|¬_x0003_{?´bÊv#~?	_x001A_í»Þx?¨ð²óu?àI½ËB&gt;~?ga_x001A__x001E_%[z?©pÍÔw?ç|Ñ_x000D_y?³f"w~v?´_x0008_W%Ix?_x0002__x0010_Q_x000F_· ±Ds?¶oõj¿x?õTLðÏp?*äÇUfr?ýt¿kí5|?j5+x!|?_x0014_Å9ä"sx?Zuâ¾_x0016_w?2_x0019_Ö9L_x0014_|?î)ÅÿG_x001E_r?¯½6ó¦_x0008_v?»`2I{?_x000E_ø³_x0006__x000D_-{?éùöLµu?8H]t?ä_x000D_5/è×v?¸koO_x001B_ìv?zÏ	fµ_x001C_|?_x0003_áx?ÈtÜ¦Ös?ö*gÉå}u?F£ü0z?$ªDZ§_x0005_w?£Â_x000B_¢~v?ÚÈ_x0007_JâÅw?_x0004__x0019_×a-òt?Æ_x0001_èÌnt?m _x0006_I¾u?&gt;)¹Be?	\¥Òuv?QË	7Ô0u?)þa_x000C__x0001__x0002__x0001_Þ}?$^£ÑHw?:ìJé£dr?_x0015_jQÄßt?ù_x0002__x000F_Tõv?»ÙÇ_x0014_é{y?¦ñêÍñ\y?{äâ­~?[vó#Jáy?s;ä&amp;{"w?Õ| ä­z?­ø7D¸w?Ãæó`;z?­Å1_x0016_ô_x000C_w?*DQ_x001C_g?($£é£yr?\èæ_x0002__x0019_¯v?_x0002_Äßw?½ÚòS_x000F_y?N_x0003_ÓÜs?_x000D__x001F_x{(Su?_${P¸t?.?GÖx?ÿ*_x001C_½Ü°u?&amp;ëw[_x0003__x0015_r?¼ÛzáßØw?7_x0008__x0007_u?Ò½ÎÎAÜy?#Ò_x001F_ç+x?AÜ?u_x0015_gw?_x001E_Þ7Y_x000E_2x?	Ú¾Ùr?_x0006__x000B_PìgM&amp;Nu?éÆ_x0005_&gt;*}?¸vx_x0015_¡'q?×_x000E__x001B_^&gt;Î|?¨O_x0005_{_x0018_Ý?aö°§¥]|?_x0007__x000B_U"v?0É"UõÉu?¬ÇZ¾Ät?,_x0006__x001E_¼r|?jðÄu?lv?_x000B_ß9ïÏ*y?_x001A_8ÙÄS£x?_x0008_p¶_x001E_bv?Ùõf&amp;Æv?ZÚù2_x0002_ty?n_x0005_ñn#Õy?WK	´Ýrz?C©ègæ_x0001_v?b#_x0004_»~?àa'5_x0007__x001C_~?Û\Sz÷¨x?ãCÁpô_x0012_v?é6­_x000C_z?}~&amp;:¯¸z?(@æúJg?LÙÈÿXMy?15¨Yiëy?_x001D_U_x0003_Y|?È²_º{?îKóü&gt;Ùz?PQü_x0001__x0002_Éy?_x001E_x_x0007_Ö_v?PÅ_x0014_îÁq?o¹kb	}?_x0017_b_x0014_w?&amp;mì·Îp?Fn`¶x?nySyX{}?/4úÑ_x0004_{?_x000D_'Uêß_x000E_x?W¸_x000F_ý_x000F_u?íã¯npz?Æ¯9^øx?tM\£{|?4ÿú¡Çx?_x001B_Åu¹¢|?êü4µ»às?¯y(1_x000E_}?íF«bÙx?ãA|?Õàjª{?bq#Ì¬x?¥ Ì¡áÓx?_x0010_óÖÜj¯y?³Ti¤¼t?+Údn½Y?vóÚrQ}??@y?kqAÁt?ÅøÞý_x001A_Åv?_x000E_æ¸U_x0012_w?_x0011_BäÑ±y?_x0002__x0003_%	Ê´¤s?ÇÍv:x?§-øËåx?L¨¸·_x000B_t?6åÇþ°9r?õG÷&lt;¡z?Çwµ«{?³_x0012_HY8&gt;o?S¯z1k?jÒ_x001C_@&amp;Éx?_x0003_ÇÔH}Öw?5kÄ»7Âv?Â_x001A_Ù&amp;|?Ö(3{?O+_x0004__x0015__x0006_¥y?t_x0002_NÎ"s?_x001F_p?þu?V_x0012_¯^æ_x0003_z?_x0002_/!_x001F_èÁ{?ÃÏ&gt;cÈ/z?Éù5Ìy?b°ñdÊq?_/Ú»o}?ÙÍ6&lt;	wt?®K'Ýö_x001D_t?_x0019_Tß^tny?Ã6»ÐPy?Ó_x001B_Úôz?©·Uo*;y?q_x0001_H)úw?Ö\_x001E_;!x?·9t_x0002__x0004_ Ov?p òìñr?Ftö_x0018_i{?À¹ó&gt;ðz?¾x*Å6_x0014_{?G&gt;ÉU_x001C__x0015_~?_x001A_§R+t?Ëäxºqjt?_x0001_KæYç:z?åÄ°]Éz?f¦_x0007_rµ_x001A_}?¹¯vÁ4y?jL	3+Cx?µÏL=J½u?j@_x000E_IAow?JKñØq?ÈÛWû_x000F_·y?ò_x0008_ø*»Rs?_x0005_ÈÔ_x0003_ÁA?ÝÊJFÛxy?³3{ l?_x001F_-;ãcz?¦C´*w?Ò@|­e_x000F_v?_x000C_$1_x001B_úv?Î_x0019_Ñ¡6Út?è0Ä=Ôt?õ_x0010__x000C_ÝU0}?¾V ¦äeq?tW_x0015_Z3z?ìÎ_x0010_NÄwv?ëzÂÆkw?_x0005__x0007_lì_x000D__x0003_z?_x0002_¹´âWJ{?¡ÌÔ#ït?2¦	_x0002__x000B_|?~4!ä9@r?^Á2Àw?ð ;~_x001B_?Ð_x0001_Á=q?Pl'Ô|y?_x001C__x0008_Á_x0017_t?%±-Är? Ë0_x0017_¬óy?²¡,ã%`x?¬ò`Áùz?_x0005_ùÖÔ=1|??÷Ù´)Xw?*´¼f_x0006_y?Í^[[_x0004_|?LÍáx?¿²B"ev?óIJAE&gt;y?J[[¸»w?Æmo_x001C__x001E_½x?_x0012_ì}­_x0017_Ct?ÞÒu?¡_x000E_^jßv?àv_x0001_&gt;_x0002_|?»¶O_x000F_u?2W¿¥çvr?DD¿#{?%¼h_x000C_ièv?;_x001B_±_x0001__x0003_}Ìr?¹J ªWt?ô_x0016_d?¼Jgßt?_x001F_ÞÀ_x0015_és?_x0014_T^¢Fm?¾.¦çx?À¿Ä©f_x001C_z?_x0008_^¨ÁJüy?ÂBz¾y?þ¯Ûy¿Px??"xì}?ÔtW¨½p{?èëi¹Cz?ß_x001D_«ÊÎËy?T_x000B_1ó©}?_x0004_OËV»u?+4íÀ=&lt;v?¼_x0005_mÞBw?_x001A__x0019_]¦åéw?p%Ï¸fy?´ÈXí^w?_x0002_©ÁAp?¶iÈV:u?½?Íe¬y?=¹Ù_x0014_Ó|?¢_x001C_ò*As?&gt;_x0019_ïªÏx?¹¥!&amp;r?®×_x0005_6u?_x0004_Y0B_x0013_u?Ó_x0001_ê¡ÌÒy?_x0001__x0004_&amp;µ=_x000C_¦t?&amp;;ô_x0012__x0012_ÿx?°4íX	9w?_x000E_»_x001E_hhu?Ì{§$amz?#ìt"­îy?Èmj_x000F_t?RúýªÌt?Z£_x001C_ZGr?&amp;®_x0002_«Ìw?pFwÎ_x0003_y?_x0008_Ëó_x0019_Inx?ï_x001D_$ä£v?JÖ;Îw?ï9s®+jy?íß1±ç|?_x0015_Û8`Ìy?ô_x0012__x0006_bæ}?Gº_x0003_±û'x?_x0008_Êò±­i|?}_x0003_vÎz?E¢[_x000B_"?_x0005_2âû f?5ö¦N_x0007_cz?Ù^'±_x0015_Æ|?Èxé},w?ÔÂ"_x0005__x001F_Jy?4õ|Gv?_x0017__x001F_¼Z0Î{?P	F_x0006_Ú|?_x001B_nZÝ9%{?¨gÂ_x0001__x0005_ßu}?_x001C__x000B_Ïa¡x?q¤ß¢Ùy?	g¸6m?u?úï_x001F_`´Vy?_x0019_ø&lt;&lt;Õ_x001B_w?îNôuqfs?æ]H:ÏÉw?óÿ°_x000D_(Çv?þ _x0002_r?2ú_x001A_®_x001F_u?Lò-Ø|?_x000F_C­+ün?ÿîèè_x0003_y?¤³¯øÆ*?zÍ_x0018_$÷u?AZïLÙ¿~??5$ðz? ¬)7;p?ï~øMÕsq?ôÄ_x0014_T}?øÓ]_x0004_&lt;u?«RÚä÷'w?sØ_x0008_ùh_x0015_y?z§_x0011_&lt;w?ì"e_x0010_?1º¡_x000B__x0014_z?Á%?ß_x0019_y?k(ýÁy?_x0008_&gt;_x001A_$yÂu?ÝB£_x0006__x0004_²t?cpÿãÝäv?_x0001__x0002__x001F_)_x0005_`_x0014_w?­»ß(Hz?7o_x001E_Ä~êx?ÏR8)_x0002_v?þß!_x0005_è2?²¥=_x0015_µ4}?±P$gz?lÇÀ_x0019_öy?¤)|_x0010_Ì^t?ÃÞit0æ{?§Hy?fó=ò×u?_x001E_NVÞ0v?é_x0019_ì_x0007_·?qÌ__x0010_óýy?­ar§¢W}?ÞKT2ØV|?dCÃjÿx?¢Æ_x0003_Ý!vu?Id`ö¼z?|Ð+¯ä~?5_x0003_Çbðiz?¦¶¾±$y?þ_x0014_6_x0006__x001C_t?¬ºçDt?EB)Ó u?_x000F_ø]|_C|?_x001C_ßìÿ_x0014_t?Ey',_x0007_{?äó¦_x001A_[x?:_x0019__x000D_(íx?yiÆ_x0005__x0006__x001A_w?_x0010_ 	3_x0003_I}?Fuk1P_x0008_~?g_x0008_êá^7y?K7Ô_x0013__x0019_z?Dm¾^u:|?_x0004_1¶ôZ·{?5EsîÌw?Ê/$15v?ä"!_x000B_"_x0015_v?®Â_x0002_Ô_x0011_;?õÉr÷r?_x0005__x0001_ÓH_x0019_Ñw?öWJS&amp;{?iOizÃÐ?Z¶al[v?_x0015_ %YZ$v?ë_x0010_ªÖz?_x001D_R,7¬|?|°_x0005_^¨¤z?)%¸b({?A¿ìªw?ÕÀ²{?¥³'_x0018_¦Ñv?g}Øût?¯	_x0011_aUu?}³-_x0002__x0008_¢?nÙ_x0006_&lt;×z?¸ÁXv?:miªiÿs?ÃIë_x0010_é?ò%ñÚw?_x0001__x0002_`ô,è3zx?&lt;ÔôLí?BáqV }?_x000D_¦(.z?ÁÑð%*?íâ`º_x0015_x?¨#®br7v?mAP"Ñz?_x0004_ãã+~M~?ÃB×'u?_x0007_P_x0016_­«s?&gt;yJÿÉÎu?½§r¬DL|?4Q_x0002_¹Û_x0003_s?Ödòâ{?fKÅx"x?/·¦^~?âÎÏQîq?Å&lt;]5T{?sÓÝøÔ{?aó([_x001C_6{?¡gjTv?éµq`:^r?;ËÉv?·uíì+v?.n*»{B{?©èÎÊ£ð{?ôDüz_x0011_{?½_x0003_°øv?g_x0018_NTy?w_x0006_)npKu?ÎsõÜ_x0002__x0004_._x0006_t?Í÷,CÔ}?Ìn_x000D__x0006_6Vv?_x0004_7næ]_x000E_z?[_x001C_*©6}?ÀYÝTy_x000F_r?¬YðÕd|? _x001E__x0017_ÿ_x0004_Ev?}³b:c_x001F_y?_x001A_ý¢}?´nV_x000E_µy?1Â´	ñ|{?Ý®«à_x001F_~?_x001A_4_x0017_i¼÷~?pN@8|\s?&lt;]ìEä'v?Í7¦%;_x0002_|?ª_x001F_9ã;f}?áØ%¾C|?waDVz?ÿ_x0011_-J!_x0003_?­_x0003_É°Ue|?»î_x0013__z?Qg&lt;_x001B_Ô_x001F_w?þIa8Qìp?t-z_x0001_¯ë{?ÉÀGû£ÿr?_x0007_´_x0016_Z_v?¼ú²¯?ÎP_x0003_îên|?Q%3½5?PÌP·?_x0001__x0007_M#2¥_x0008_w?ÜváÀnv?~QzDÅ}?_x0007_Ü[{êu?µ²NÕ_x0011__x0013_z?H&lt;^_x000B_-zz?1ÕHVx?_x001E_Çhªv?ÔI_x000D__x001D_Ü|?_ßø»ñNx?JU¸Xx|x?ýßKqO+x?f_x0005_Eµlbp?¢d]Âæ?5ä¹_x0019_8Ot?¤?¸_x0018_±¹|?\²Tf{?ý¸UNëx?\_x001F_Õév?_x0002__x0010__x001F_±A&gt;|?_x001E__x0006_k×B_x0003_}?¶V+ãY_x0018_z?)öÏ_x000D_CÃu? @ýáV_x0004_?+¬]&amp;)z?j¥qà_x0019_z?_x001C_hx5ÑOw?¥¢4brwz?©_x0018_9_x0018_ïÞ~?ù_x000C_:'£¬z?(Øù_x0001_ey?_x0011_¨5P_x0002__x0006_©u?__x001F_ _x000D_ôv?²²_x0015_ÁYv?f'Þ`Í?lÉúµê?_x0018_D3`y?~&amp;_x0010__x001B_|?{_x0008_Kx?Ã¢_x0004_Ö_x0012_2w?®_x0014_:ïD7z?O_x0011_1ÈÓÔu?_x001C_ÅÆ4Òs?W0Áu}Èt?_x0012_9ÑZÍs?_x001D_&lt;ºYx?VóW_x0012_ÿ*t?	Ext2z?Ç_x0011_qf_x0003_áv?zø«4¬q?³á+ÆqÚr?âº,âYw? Ô'&gt;Æo?PóºGw?i6!]y?sB_lt?ïæ©C^z?ìi_x0005_]êÑx?¦~Â_x0008_p?CDñWq_x0008_x?R¢km'q?:jM_x0001_#¯}?_x0019_oÕ ©Ïz?_x0002__x0005_*uX`fT?VSshHO{?¼b	@ª¦?éeËâr?rQýñp~?WÌDSSt?g#±ü,èx?/ÓFE¿{?_x0004_­_x0004_zôÏq?÷ø]_x0019_Pv?ô÷_x0003_úø{?»FJìX|?w_x001D_ñÔí_x000C_x?vß½â1Ìx?_x0005_S!_x000D_6~?×øhT7Þw? Ïlâ÷z?:_x000D_E@ºr?K)­cñw?Ý¦?Äx?vÁiKz?v?¼Ô+_x000F_q?µÓ-Ú{®q?±Ä£R´x?Wo/'ô:{?Øw_x0002_Îæ"n?ðIá-ú|?ú¿%XJ×~?Ö4}.|¢v?$°7Ëôt?Yn/_x0001_é±v?ª&lt;Ï}_x0002__x0004_[»v?:ßSÔ_x0019_Rq?p+&lt;%~?_x0007_·_x000B_=Öv?ÐC\#_x0013__x000C_j?_x0008_çRJÃ±x?q÷#Å_x000F_`{?V_x0012__x0015_jô?%h´_x000D_}z?d¾Ï#«Gv?,	«_x0003_x?ªÂMùSw?o*½þ}?$îÚiô÷o?BeÒÝ£r?S_x0016_s_x0007_ýúu?ÕAâH_x0002_x?üöõyt?_x0008_ê£Y_x001C_y?Ë_x0001_ Ô,¹}?¼_x000C_7a_x001B_Wr?AÉ1_x001D_n?k_x001B__x001A_d_x0013_}??,d~£ju?eÃ¾Äs?g²ËxÝ*|?VF[Rs³~?­2ë_x000C_ê&gt;}?÷EÛ:³dx?Ö%_x0014_7_x0008_y?¿ÁSÆ_x000D__x000E_{?Y_x0001_+ %x?_x0001__x0002_,4	#êðp?{óJÔÛv?ïD_x0001_E#v?¢ùkG|?ÓïeW+w?R«çÕ¢ÿw?µll]_x0019_y?_x0005_C¨kq?_x0001_{_T²¦u?_x0010_Î÷jv_x0008_u?¬W+»_x0012_zs?Ô_x001D_çüdt?î(wÒ"6x?Ü_x001D_èLéÏt?ß_x0004_k¶:Ãn?&amp;£_x000E_?_x0011__x0003_{?13]¨Ð{?È6T_x0013_s?T;_x0012_'vw?Ûe_x001C_Ûu?ÒÒ_x0005_V_x001C_x?¾d_x0007_R|?#i_x0004_l­_x0010_?'¼É¦w?±_x001F_)ýEpu?ïÆ][jÏl?_x0017_ã Ðx5w?ð|îms?}²ê_x0011_ ü?²ñb/¢t?"H'fÜx?ÌÊ î_x0004__x0008__x0002_áz?Ç_x0007__x0007_â?¿ÝªÏ_'z?%¤ªçÚît?i w?_x000C_ß6Ãôx?_x0006__x001B_z¬u_x0003_?_x0016_ \z.v?¢&gt;6×? _x0001_þ@7s?ªéL÷¼|?tQîA~?_x0003_rd_x0014__x000E__x0007_x?©5¿º½s?Û ­ûgt? *]Zã£w?¼ DM_x001D_x?]'¦yÂÒ}?PÍ¦?0©â_x0005_¯rw?EOàU_x0010__x001A_?Ls§ÖÒbw?UK7_x0018_½w?Åò_x0003_ó_x0013_y?h_x0004__x001A_H_x0016_Àz?2\{9ãu?sì¶ÆÍçy?_x0001_&gt;&lt;÷Dy?Ø¥eÕm?Ñ9_x0008_Éõ_x000B_y?_x000D_^&lt;_x001C_ïw?_x001D__x0008_N;t?_x0003__x0006_A÷ (p?_x0014_4ØÚ¯{?ïS#È_x0004_®x?rPs%y?_x001C_üQ£H_x001E_v?Õ_x0003_èR_x0015_|?~-#72_x0011_x?"À¡èFhv?_x0001_t|PúÈ}?Ò_x000F_5®MK}?·Ã[OË_x0017_x?äðÀß2x?nX´Bsv?&lt;_x0008_Ã¨y?mI1úüÌw?¨oü_x0015_,{?O+ùc_x0002_u?¼_x0015_ë_x0013_.u?Ü NÊ~Çz?uÇ¨5_x0003_t?ìt)ÆAKz?]Ð3:µãw?õp"xõð|?éOAÈÈ}?zw5_x000C_·|?iÒëDÊ}?_x0010_IÕ?îq?òN{×Äz?_x0005_­)\E_x0018_v?.#©@_x0011_¾v?V½_x0006_¡ÿw{?_x0001_Ú,Ë_x0003__x0004_î}w?_x0019_í²ª_x001C_R{?ÔK×_x000D_|?´=(,«_x0008_|?_x0005_äö¸&gt;w?qc_x0002_]¦s?6Ç©_x0002_\w?&lt;`på~ð~?¬y_x001D_ó{x?,¼±_x0017_BÊ|?³×4&amp;0w?!÷mËKt?®²g	Zy?_x0013_+Lß,ñx?Ga1ïj{?_x0008_ßâ=!Üv?/Á$\0~?'ûm­{w?øçÞ1EÅ?bphlwW{?(ïÈxlt?*|õ¯rét?_x0001_.\ýw?°Mªp?_x001A_ïÐu?|_x0018_â6´Tz?¯!Á?S_x001B_v?nÕ¨gr?Lb¶)ÈFu?%!XùZ¤{?[ÞÄ×ðu?~üI¥{?_x0002__x0003__x001D_M:­s?í\_x0010_t?_x0003_KÉÄtÈ{?è¢_x0005_»p?½_x0008_ s?Àïös{?£çSß_x001A_y?î½S~t?ë¨øöau?,_x0018__x0016_$@v?Û¾Ä­ã=x?'ðzSö{?ðÊpô·Bu?.ðG(ýt?£ÒÊØy?¤z¸ÐW¹y?ï³æay?¸¸é®s?Ú_x0019_"u?&amp;+NîM?_ípþ!z?~VÜ&gt;ër?E¤_x0001_4´t?_x0010_µ´'u?[ð]Ö¦x?&gt;0û tx?Oú_x0003_e}?BÃ¸s?Ö_x0019_ÔWí|?ðhïþ¦v?dC%gÁ#y?_x0011_±o_x0006_	_x000B_¶{?¿÷_x0015_{?J³V¥`}?j_x000E_#_x001B_ý{?-_x000C_ºå´½y?ÖQû_x0003_y?P&gt;¨«äó|?!c{¢_x0005_v?_x0019_YwG_x0019_ x?¬U4_x0002_x?%eZ°Å{? Áòao?¶¿_x0019_ßZ z?_x0004__x0016_fª$[?2I÷Úþz?¢IX(x?à¤¬tÂ?Y)"¹cu?_x0007__x0001_4·ç{?çÊIzU­r?Q_x001F_V4i{?9î$²w?N/"2àz? ÁÜðy?^½ýk·ru?_x0006_EñHqx?¡¼æß.s?0³áW0_x001E_{?ÀTóûXu?6ò_x0011_TCy?â_x0008__x000C_pqy?x¥ÁÝjp?_x0002__x0006__x001B_ÓãQéz?_x0006_ÑÛ&gt;üïv?_x0005_4ëN÷t?ôAPBs_x0003_u?eôZ{Xy?5··Ôv?1&amp;A-ãºz?|1=IOùq?_x0014_|_x0016__x0004_l?[&gt;üY_x0001_w?`[è&amp;ây?|l\Êõ_x0004_w?»jIv?,ÓÚÀv?@ì$æ	ªw?Ç%prrî}?Ie{_x0003_Ëy?)°þéxw?|_x001F_Ê$s?°ÔíDz?åä_x0004_sQz?âpò^féq?à	8&amp;Tx?	Ò_x0008_îµu?¡K¢w«¡s?6MVv_x000C_s?"_x001D_t_x000D_?®w?¬_x0001_n"-x?_x0017_°°¹+8~?çï=¹Ãz?î_x0010_Li,¦~?­U:_x0002__x0003_Àx?DÌ_x001A_G@z?º4ô³/_x0018_?_x0001_@`_x001E_ÈVs?_x0013_ÆúÄ|?4%_x0006_\_y?_x0017_\Ì_x0003_^Fx?ÃZrr_x000E_w?$êO°Ûu?âtä¸-åu?di_x001B_Ð¦y?¶rot?~Ôã¯bÐy?»_x000E__x0019__x0002_)|?ï_x0003_·Õr?%.Xwlu?ÎÃZl£Ív?¦y7Ñùu?ø_x0015_U!v?UëI¾kr?_x0013_,¯[Jx?öH£_x0018_H¼}?åO8_x0012_Î	?EÕI×Ð0t?o²=÷t?_x0018_kgÊÏ_x0006_q?_x0006_¾2%Éèu?@8áõ q?|lc©C{?)æDÞU_x0011_~?_x0006_×^t?*©£¼ÖÚs?_x0001__x0005_ÍôÉ/i}?_x000B__x001D_vRãòs?_x0005_C°ð=?|º µÂr?/óUöx?3ÁA {?l²ææ®?O}Á}x?0[_x0013_w30y?4cR_x0010_mÃy?ªöõb_x0007_yu?Àèárs?Üì?ITlw?{ÂÊ_x0012_§x?|8­éì»{?H²ðÈ,h?ævÊ2ª4r?_x001E_]_x0017_§[{?ÿT²_x001B_¯|?_x0019_Úx9£}?e&gt;Î{?~¼ºèÕ+u?;¯æy?_x0003_]¶&lt;w?ÔIb½~w?H_x0005_E_x0014_v?Éfñ_x001F_K\u?Ö_x0003_rË_x0004_¢z?ß¹Ñ~_x0011_qx?&amp;ö÷b¡|?_x001B_pá}?_x0002_F_x000B__x0001__x0003_5°r?_x0003__x0019__x000B_-y{?8¬ÐKþ7u?±_x0001_ëëñ×{?¥¬½_x0003_Ö2y?_x0004_ù_x0010_R={?"^&lt;­_x0002__x000E_z?_&gt;öJw?ddp©_x001E_Òz?_x0004_tþ Û{?_x0018_Þ*Ã&gt;?*ä´òd/~?_x0017_èë#àu?_x0008__x000B_C}®v?¸½ä¯ä}?´;7s2{?o¬±â¦w?O#´÷w?£_x001F_êë~ìs?Æ¤_x0015_*Ð,?ºHú¾±w?ÊÓB)Üz?ç¬_x001B__x0002_ ¶v?_x0010__x0008__x001A_£µ}?däÆÆy?T"èÕÃäy?½f_x000C__x0015_Èþv?Üh¸oµz?!Ç_x0001_g'1w?±ª:Ò_´y?½_x0002_ÀCLs?Ã$"¤p?_x0001__x0003__x000D_%~û_x001B_|?3È&lt;¶úw?û±:7ö¸x?s*É=7x?va´At?±oëÖj?«gx*_x0007_wy?­&lt;wNXß{?ÅÑ_x001C_q_x0003_u?}{£úìw?«£_x001E_\&gt;{?fÉ¶ÙÃw?°ØXy x?¢Éõ_x001A_Cw?_x0013_ ä_x000F_8t?|g¸âx?L ·xÙcx?_x0013_øÁös?Z1_x0003_9c~?_x0003_9WÜÿ~s?_x0002_0«x¾Ax?Ô®nÓF,z?f?½Açs?ÂES§%w?_x0010_m#ýÆ@}?¾÷_x0002_dw?Ó~+ìjx?¹Ò¶}¾s?)»1N÷Çu?_x0014__x0002_²(y?î&gt;Í}zv?_x0007_ÖAd_x0001__x0002__x001A_çw?ò_x000C_]rË¹v?Fb_x001C_çB&amp;t?[e_x001C_4{m?üSÙð²z?dXªwx?ÊÅÎ_x000F_èb{?¤Oº&lt;Oz?+Í?½fv?&lt;G÷Ó_x001E_s?5¨v³kÌ~?N_x0016_+dïz?Óð_x0014_&lt;_x0016_u?ª	H}ª|?wV:©t|?-S_x0019_óìu?N½½®u?¸®Ä_x0004_p?f4_x000E_Ë_x0019_u?~¼j*ªz?{_x0012_BÂ_x001A_w?_x001E_¡ìÉ¡~?uêO_x0018_ät?_x0013_1NWm?i?ã_x000D_$úx?_x0006_ðÝ_x0010__x0016_x~?m[äW~?¯ÔtKq?nd§Ù!_x0017_s?½1º_x0010_,ã|?_x0013_êío:{?ãA÷&gt;|?_x0003__x0004_Øc±;_x000B_\}?»í_x001C__x0002_V_x0001_z?¯K¿Ó{?´_x001F_~zá?¢$­\#ô}?Âz`jæåz?_x000C_ÒêÛz?¶ôÚ_x0013_4s?+RÍ«ú}?PùE/ï{?rË$_x001A_{?¥¥_x0015_FR~?Ô_x000E_äw-|?¬¬_x0013_Z_x0016_`|?»Ø_x0005_j¸}~?´ÇþÜZH?1`9skgy?Gê##}?Ã³-é_x0014_Sw?!ß¯¤òw?76_x001A_®¢Xz?_x001F_§_x001A_Ò¯W?_x001A__x0018__x0007_5ds?ú ka_x0016_{?;Ûú_x000E_}?5.e3àw?ª¼HX«t?_x000B_5»z?7à¥I_x001D__x0014_x?xn¦@_x0006_z?-'_x0008__x001F_Çý|?_x001D_j_x0002__x0003_Äµw?__£&amp;|p?gé&lt;hhx?TÃ£_x001A_¥w?ceJ!úy?VÕÈ_x0001__x0004_¢y?	JVzëz?ð¨ %r?ÿñ_x0018_y¨t?_x0008__x0001_¸º,y?øz¢|Üq?G"._x0016_å¡u?ÃüQ²]x?èì~ß"?A¸|¬_x0003_{?´bÊv#~?	_x001A_í»Þx?¨ð²óu?àI½ËB&gt;~?ga_x001A__x001E_%[z?©pÍÔw?ç|Ñ_x000D_y?³f"w~v?´_x0008_W%Ix?Q_x000F_· ±Ds?¶oõj¿x?õTLðÏp?*äÇUfr?ýt¿kí5|?j5+x!|?_x0014_Å9ä"sx?Zuâ¾_x0016_w?_x0002__x0010_2_x0019_Ö9L_x0014_|?î)ÅÿG_x001E_r?¯½6ó¦_x0008_v?»`2I{?_x000E_ø³_x0006__x000D_-{?éùöLµu?8H]t?ä_x000D_5/è×v?¸koO_x001B_ìv?zÏ	fµ_x001C_|?_x0003_áx?ÈtÜ¦Ös?ö*gÉå}u?F£ü0z?$ªDZ§_x0005_w?£Â_x000B_¢~v?ÚÈ_x0007_JâÅw?_x0004__x0019_×a-òt?Æ_x0001_èÌnt?m _x0006_I¾u?&gt;)¹Be?	\¥Òuv?QË	7Ô0u?)þa_x000C__x0002_Þ}?$^£ÑHw?:ìJé£dr?_x0015_jQÄßt?ù_x0010__x000F_Tõv?»ÙÇ_x0014_é{y?¦ñêÍñ\y?{äâ­~?[vó#_x0001__x0002_Jáy?s;ä&amp;{"w?Õ| ä­z?­ø7D¸w?Ãæó`;z?­Å1_x0016_ô_x000C_w?*DQ_x001C_g?($£é£yr?\èæ_x0002__x0019_¯v?_x0002_Äßw?½ÚòS_x000F_y?N_x0003_ÓÜs?_x000D__x001F_x{(Su?_${P¸t?.?GÖx?ÿ*_x001C_½Ü°u?&amp;ëw[_x0003__x0015_r?¼ÛzáßØw?7_x0008__x0007_u?Ò½ÎÎAÜy?#Ò_x001F_ç+x?AÜ?u_x0015_gw?_x001E_Þ7Y_x000E_2x?	Ú¾Ùr?PìgM&amp;Nu?éÆ_x0005_&gt;*}?¸vx_x0015_¡'q?×_x000E__x001B_^&gt;Î|?¨O_x0005_{_x0018_Ý?aö°§¥]|?_x0007__x0002_U"v?0É"UõÉu?_x0006__x000B_¬ÇZ¾Ät?,_x0006__x001E_¼r|?jðÄu?lv?_x000B_ß9ïÏ*y?_x001A_8ÙÄS£x?_x0008_p¶_x001E_bv?Ùõf&amp;Æv?ZÚù2_x0002_ty?n_x0005_ñn#Õy?WK	´Ýrz?C©ègæ_x0001_v?b#_x0004_»~?àa'5_x0007__x001C_~?Û\Sz÷¨x?ãCÁpô_x0012_v?é6­_x000C_z?}~&amp;:¯¸z?(@æúJg?LÙÈÿXMy?15¨Yiëy?_x001D_U_x0003_Y|?È²_º{?îKóü&gt;Ùz?PQüÉy?_x001E_x_x0007_Ö_v?PÅ_x0014_îÁq?o¹kb	}?_x0017_b_x0014_w?&amp;mì·Îp?Fn`¶x?nySyX{}?/4ú_x0001__x0002_Ñ_x0004_{?_x000D_'Uêß_x000E_x?W¸_x000F_ý_x000F_u?íã¯npz?Æ¯9^øx?tM\£{|?4ÿú¡Çx?_x001B_Åu¹¢|?êü4µ»às?¯y(1_x000E_}?íF«bÙx?ãA|?Õàjª{?bq#Ì¬x?¥ Ì¡áÓx?_x0010_óÖÜj¯y?³Ti¤¼t?+Údn½Y?vóÚrQ}??@y?kqAÁt?ÅøÞý_x001A_Åv?_x000E_æ¸U_x0012_w?_x0011_BäÑ±y?%	Ê´¤s?ÇÍv:x?§-øËåx?L¨¸·_x000B_t?6åÇþ°9r?õG÷&lt;¡z?Çwµ«{?³_x0012_HY8&gt;o?_x0002__x0003_S¯z1k?jÒ_x001C_@&amp;Éx?_x0003_ÇÔH}Öw?5kÄ»7Âv?Â_x001A_Ù&amp;|?Ö(3{?O+_x0004__x0015__x0006_¥y?t_x0002_NÎ"s?_x001F_p?þu?V_x0012_¯^æ_x0003_z?_x0002_/!_x001F_èÁ{?ÃÏ&gt;cÈ/z?Éù5Ìy?b°ñdÊq?_/Ú»o}?ÙÍ6&lt;	wt?®K'Ýö_x001D_t?_x0019_Tß^tny?Ã6»ÐPy?Ó_x001B_Úôz?©·Uo*;y?q_x0001_H)úw?Ö\_x001E_;!x?·9t Ov?p òìñr?Ftö_x0018_i{?À¹ó&gt;ðz?¾x*Å6_x0014_{?G&gt;ÉU_x001C__x0015_~?_x001A_§R+t?Ëäxºqjt?_x0001_KæY_x0004__x0006_ç:z?åÄ°]Éz?f¦_x0007_rµ_x001A_}?¹¯vÁ4y?jL	3+Cx?µÏL=J½u?j@_x000E_IAow?JKñØq?ÈÛWû_x000F_·y?ò_x0008_ø*»Rs?_x0005_ÈÔ_x0003_ÁA?ÝÊJFÛxy?³3{ l?_x001F_-;ãcz?¦C´*w?Ò@|­e_x000F_v?_x000C_$1_x001B_úv?Î_x0019_Ñ¡6Út?è0Ä=Ôt?õ_x0010__x000C_ÝU0}?¾V ¦äeq?tW_x0015_Z3z?ìÎ_x0010_NÄwv?ëzÂÆkw?lì_x000D__x0003_z?_x0002_¹´âWJ{?¡ÌÔ#ït?2¦	_x0002__x000B_|?~4!ä9@r?^Á2Àw?ð ;~_x001B_?Ð_x0001_Á=q?_x0003__x0005_Pl'Ô|y?_x001C__x0008_Á_x0017_t?%±-Är? Ë0_x0017_¬óy?²¡,ã%`x?¬ò`Áùz?_x0003_ùÖÔ=1|??÷Ù´)Xw?*´¼f_x0006_y?Í^[[_x0004_|?LÍáx?¿²B"ev?óIJAE&gt;y?J[[¸»w?Æmo_x001C__x001E_½x?_x0012_ì}­_x0017_Ct?ÞÒu?¡_x000E_^jßv?àv_x0001_&gt;_x0002_|?»¶O_x000F_u?2W¿¥çvr?DD¿#{?%¼h_x000C_ièv?;_x001B_±}Ìr?¹J ªWt?ô_x0016_d?¼Jgßt?_x001F_ÞÀ_x0015_és?_x0014_T^¢Fm?¾.¦çx?À¿Ä©f_x001C_z?_x0008_^¨Á_x0001__x0003_Jüy?ÂBz¾y?þ¯Ûy¿Px??"xì}?ÔtW¨½p{?èëi¹Cz?ß_x001D_«ÊÎËy?T_x000B_1ó©}?_x0004_OËV»u?+4íÀ=&lt;v?¼_x0005_mÞBw?_x001A__x0019_]¦åéw?p%Ï¸fy?´ÈXí^w?_x0002_©ÁAp?¶iÈV:u?½?Íe¬y?=¹Ù_x0014_Ó|?¢_x001C_ò*As?&gt;_x0019_ïªÏx?¹¥!&amp;r?®×_x0005_6u?_x0004_Y0B_x0013_u?Ó_x0001_ê¡ÌÒy?&amp;µ=_x000C_¦t?&amp;;ô_x0012__x0012_ÿx?°4íX	9w?_x000E_»_x001E_hhu?Ì{§$amz?#ìt"­îy?Èmj_x000F_t?RúýªÌt?_x0001__x0004_Z£_x001C_ZGr?&amp;®_x0002_«Ìw?pFwÎ_x0003_y?_x0008_Ëó_x0019_Inx?ï_x001D_$ä£v?JÖ;Îw?ï9s®+jy?íß1±ç|?_x0015_Û8`Ìy?ô_x0012__x0006_bæ}?Gº_x0003_±û'x?_x0008_Êò±­i|?}_x0003_vÎz?E¢[_x000B_"?_x0005_2âû f?5ö¦N_x0007_cz?Ù^'±_x0015_Æ|?Èxé},w?ÔÂ"_x0005__x001F_Jy?4õ|Gv?_x0017__x001F_¼Z0Î{?P	F_x0006_Ú|?_x001B_nZÝ9%{?¨gÂßu}?_x001C__x000B_Ïa¡x?q¤ß¢Ùy?	g¸6m?u?úï_x001F_`´Vy?_x0019_ø&lt;&lt;Õ_x001B_w?îNôuqfs?æ]H:ÏÉw?óÿ°_x000D__x0001__x0007_(Çv?þ _x0002_r?2ú_x001A_®_x001F_u?Lò-Ø|?_x000F_C­+ün?ÿîèè_x0003_y?¤³¯øÆ*?zÍ_x0018_$÷u?AZïLÙ¿~??5$ðz? ¬)7;p?ï~øMÕsq?ôÄ_x0014_T}?øÓ]_x0004_&lt;u?«RÚä÷'w?sØ_x0008_ùh_x0015_y?z§_x0011_&lt;w?ì"e_x0010_?1º¡_x000B__x0014_z?Á%?ß_x0019_y?k(ýÁy?_x0008_&gt;_x001A_$yÂu?ÝB£_x0006__x0004_²t?cpÿãÝäv?_x001F_)_x0005_`_x0014_w?­»ß(Hz?7o_x001E_Ä~êx?ÏR8)_x0007_v?þß!_x0005_è2?²¥=_x0015_µ4}?±P$gz?lÇÀ_x0019_öy?_x0001__x0002_¤)|_x0010_Ì^t?ÃÞit0æ{?§Hy?fó=ò×u?_x001E_NVÞ0v?é_x0019_ì_x0007_·?qÌ__x0010_óýy?­ar§¢W}?ÞKT2ØV|?dCÃjÿx?¢Æ_x0003_Ý!vu?Id`ö¼z?|Ð+¯ä~?5_x0003_Çbðiz?¦¶¾±$y?þ_x0014_6_x0006__x001C_t?¬ºçDt?EB)Ó u?_x000F_ø]|_C|?_x001C_ßìÿ_x0014_t?Ey',_x0007_{?äó¦_x001A_[x?:_x0019__x000D_(íx?yiÆ_x001A_w?_x0010_ 	3_x0003_I}?Fuk1P_x0008_~?g_x0008_êá^7y?K7Ô_x0013__x0019_z?Dm¾^u:|?_x0004_1¶ôZ·{?5EsîÌw?Ê/$_x0003__x0004_15v?ä"!_x000B_"_x0015_v?®Â_x0002_Ô_x0011_;?õÉr÷r?_x0003__x0001_ÓH_x0019_Ñw?öWJS&amp;{?iOizÃÐ?Z¶al[v?_x0015_ %YZ$v?ë_x0010_ªÖz?_x001D_R,7¬|?|°_x0003_^¨¤z?)%¸b({?A¿ìªw?ÕÀ²{?¥³'_x0018_¦Ñv?g}Øût?¯	_x0011_aUu?}³-_x0002__x0008_¢?nÙ_x0004_&lt;×z?¸ÁXv?:miªiÿs?ÃIë_x0010_é?ò%ñÚw?`ô,è3zx?&lt;ÔôLí?BáqV }?_x000D_¦(.z?ÁÑð%*?íâ`º_x0015_x?¨#®br7v?mAP"Ñz?_x0001__x0002__x0004_ãã+~M~?ÃB×'u?_x0007_P_x0016_­«s?&gt;yJÿÉÎu?½§r¬DL|?4Q_x0002_¹Û_x0003_s?Ödòâ{?fKÅx"x?/·¦^~?âÎÏQîq?Å&lt;]5T{?sÓÝøÔ{?aó([_x001C_6{?¡gjTv?éµq`:^r?;ËÉv?·uíì+v?.n*»{B{?©èÎÊ£ð{?ôDüz_x0011_{?½_x0003_°øv?g_x0018_NTy?w_x0006_)npKu?ÎsõÜ._x0006_t?Í÷,CÔ}?Ìn_x000D__x0006_6Vv?_x0002_7næ]_x000E_z?[_x001C_*©6}?ÀYÝTy_x000F_r?¬YðÕd|? _x001E__x0017_ÿ_x0002_Ev?}³b:_x0002__x0004_c_x001F_y?_x001A_ý¢}?´nV_x000E_µy?1Â´	ñ|{?Ý®«à_x001F_~?_x001A_4_x0017_i¼÷~?pN@8|\s?&lt;]ìEä'v?Í7¦%;_x0002_|?ª_x001F_9ã;f}?áØ%¾C|?waDVz?ÿ_x0011_-J!_x0003_?­_x0003_É°Ue|?»î_x0013__z?Qg&lt;_x001B_Ô_x001F_w?þIa8Qìp?t-z_x0001_¯ë{?ÉÀGû£ÿr?_x0007_´_x0016_Z_v?¼ú²¯?ÎP_x0003_îên|?Q%3½5?PÌP·?M#2¥_x0008_w?ÜváÀnv?~QzDÅ}?_x0004_Ü[{êu?µ²NÕ_x0011__x0013_z?H&lt;^_x000B_-zz?1ÕHVx?_x001E_Çhªv?_x0001__x0007_ÔI_x000D__x001D_Ü|?_ßø»ñNx?JU¸Xx|x?ýßKqO+x?f_x0005_Eµlbp?¢d]Âæ?5ä¹_x0019_8Ot?¤?¸_x0018_±¹|?\²Tf{?ý¸UNëx?\_x001F_Õév?_x0002__x0010__x001F_±A&gt;|?_x001E__x0006_k×B_x0003_}?¶V+ãY_x0018_z?)öÏ_x000D_CÃu? @ýáV_x0004_?+¬]&amp;)z?j¥qà_x0019_z?_x001C_hx5ÑOw?¥¢4brwz?©_x0018_9_x0018_ïÞ~?ù_x000C_:'£¬z?(Øù_x0001_ey?_x0011_¨5P©u?__x001F_ _x000D_ôv?²²_x0015_ÁYv?f'Þ`Í?lÉúµê?_x0018_D3`y?~&amp;_x0010__x001B_|?{_x0008_Kx?Ã¢_x0004_Ö_x0002__x0004__x0012_2w?®_x0014_:ïD7z?O_x0011_1ÈÓÔu?_x001C_ÅÆ4Òs?W0Áu}Èt?_x0012_9ÑZÍs?_x001D_&lt;ºYx?VóW_x0012_ÿ*t?	Ext2z?Ç_x0011_qf_x0003_áv?zø«4¬q?³á+ÆqÚr?âº,âYw? Ô'&gt;Æo?PóºGw?i6!]y?sB_lt?ïæ©C^z?ìi_x0005_]êÑx?¦~Â_x0008_p?CDñWq_x0008_x?R¢km'q?:jM_x0001_#¯}?_x0019_oÕ ©Ïz?*uX`fT?VSshHO{?¼b	@ª¦?éeËâr?rQýñp~?WÌDSSt?g#±ü,èx?/ÓFE¿{?_x0002__x0005__x0004_­_x0004_zôÏq?÷ø]_x0019_Pv?ô÷_x0003_úø{?»FJìX|?w_x001D_ñÔí_x000C_x?vß½â1Ìx?_x0005_S!_x000D_6~?×øhT7Þw? Ïlâ÷z?:_x000D_E@ºr?K)­cñw?Ý¦?Äx?vÁiKz?v?¼Ô+_x000F_q?µÓ-Ú{®q?±Ä£R´x?Wo/'ô:{?Øw_x0002_Îæ"n?ðIá-ú|?ú¿%XJ×~?Ö4}.|¢v?$°7Ëôt?Yn/_x0001_é±v?ª&lt;Ï}[»v?:ßSÔ_x0019_Rq?p+&lt;%~?_x0007_·_x000B_=Öv?ÐC\#_x0013__x000C_j?_x0008_çRJÃ±x?q÷#Å_x000F_`{?V_x0012__x0015_jô?%h´_x0002__x0004__x000D_}z?d¾Ï#«Gv?,	«_x0003_x?ªÂMùSw?o*½þ}?$îÚiô÷o?BeÒÝ£r?S_x0016_s_x0007_ýúu?ÕAâH_x0002_x?üöõyt?_x0008_ê£Y_x001C_y?Ë_x0001_ Ô,¹}?¼_x000C_7a_x001B_Wr?AÉ1_x001D_n?k_x001B__x001A_d_x0013_}??,d~£ju?eÃ¾Äs?g²ËxÝ*|?VF[Rs³~?­2ë_x000C_ê&gt;}?÷EÛ:³dx?Ö%_x0014_7_x0008_y?¿ÁSÆ_x000D__x000E_{?Y_x0001_+ %x?,4	#êðp?{óJÔÛv?ïD_x0002_E#v?¢ùkG|?ÓïeW+w?R«çÕ¢ÿw?µll]_x0019_y?_x0005_C¨kq?_x0001_	_x0001_{_T²¦u?_x0010_Î÷jv_x0008_u?¬W+»_x0012_zs?Ô_x001D_çüdt?î(wÒ"6x?Ü_x001D_èLéÏt?ß_x0004_k¶:Ãn?&amp;£_x000E_?_x0011__x0003_{?13]¨Ð{?È6T_x0013_s?T;_x0012_'vw?Ûe_x001C_Ûu?ÒÒ_x0005_V_x001C_x?¾d_x0007_R|?#i_x0004_l­_x0010_?'¼É¦w?±_x001F_)ýEpu?ïÆ][jÏl?_x0017_ã Ðx5w?ð|îms?}²ê_x0011_ ü?²ñb/¢t?"H'fÜx?ÌÊ î_x0002_áz?Ç_x0007__x0007_â?¿ÝªÏ_'z?%¤ªçÚît?i w?_x000C_ß6Ãôx?_x0006__x001B_z¬u_x0003_?_x0016_ \z.v?¢&gt;6_x0002__x0006_×? _x0001_þ@7s?ªéL÷¼|?tQîA~?_x0003_rd_x0014__x000E__x0007_x?©5¿º½s?Û ­ûgt? *]Zã£w?¼ DM_x001D_x?]'¦yÂÒ}?PÍ¦?0©â_x0005_¯rw?EOàU_x0010__x001A_?Ls§ÖÒbw?UK7_x0018_½w?Åò_x0003_ó_x0013_y?h_x0002__x001A_H_x0016_Àz?2\{9ãu?sì¶ÆÍçy?_x0001_&gt;&lt;÷Dy?Ø¥eÕm?Ñ9_x0006_Éõ_x000B_y?_x000D_^&lt;_x001C_ïw?_x001D__x0006_N;t?A÷ (p?_x0014_4ØÚ¯{?ïS#È_x0004_®x?rPs%y?_x001C_üQ£H_x001E_v?Õ_x0002_èR_x0015_|?~-#72_x0011_x?"À¡èFhv?_x0003__x0004__x0001_t|PúÈ}?Ò_x000F_5®MK}?·Ã[OË_x0017_x?äðÀß2x?nX´Bsv?&lt;_x0008_Ã¨y?mI1úüÌw?¨oü_x0015_,{?O+ùc_x0002_u?¼_x0015_ë_x0013_.u?Ü NÊ~Çz?uÇ¨5_x0003_t?ìt)ÆAKz?]Ð3:µãw?õp"xõð|?éOAÈÈ}?zw5_x000C_·|?iÒëDÊ}?_x0010_IÕ?îq?òN{×Äz?_x0005_­)\E_x0018_v?.#©@_x0011_¾v?V½_x0004_¡ÿw{?_x0001_Ú,Ëî}w?_x0019_í²ª_x001C_R{?ÔK×_x000D_|?´=(,«_x0008_|?_x0005_äö¸&gt;w?qc_x0002_]¦s?6Ç©_x0002_\w?&lt;`på~ð~?¬y_x001D_ó_x0002__x0003_{x?,¼±_x0017_BÊ|?³×4&amp;0w?!÷mËKt?®²g	Zy?_x0013_+Lß,ñx?Ga1ïj{?_x0008_ßâ=!Üv?/Á$\0~?'ûm­{w?øçÞ1EÅ?bphlwW{?(ïÈxlt?*|õ¯rét?_x0001_.\ýw?°Mªp?_x001A_ïÐu?|_x0018_â6´Tz?¯!Á?S_x001B_v?nÕ¨gr?Lb¶)ÈFu?%!XùZ¤{?[ÞÄ×ðu?~üI¥{?_x001D_M:­s?í\_x0010_t?_x0003_KÉÄtÈ{?è¢_x0005_»p?½_x0008_ s?Àïös{?£çSß_x001A_y?î½S~t?_x0002__x0004_ë¨øöau?,_x0018__x0016_$@v?Û¾Ä­ã=x?'ðzSö{?ðÊpô·Bu?.ðG(ýt?£ÒÊØy?¤z¸ÐW¹y?ï³æay?¸¸é®s?Ú_x0019_"u?&amp;+NîM?_ípþ!z?~VÜ&gt;ër?E¤_x0001_4´t?_x0010_µ´'u?[ð]Ö¦x?&gt;0û tx?Oú_x0004_e}?BÃ¸s?Ö_x0019_ÔWí|?ðhïþ¦v?dC%gÁ#y?_x0011_±o_x000B_¶{?¿÷_x0015_{?J³V¥`}?j_x000E_#_x001B_ý{?-_x000C_ºå´½y?ÖQû_x0003_y?P&gt;¨«äó|?!c{¢_x0005_v?_x0019_YwG_x0006_	_x0019_ x?¬U4_x0002_x?%eZ°Å{? Áòao?¶¿_x0019_ßZ z?_x0004__x0016_fª$[?2I÷Úþz?¢IX(x?à¤¬tÂ?Y)"¹cu?_x0007__x0001_4·ç{?çÊIzU­r?Q_x001F_V4i{?9î$²w?N/"2àz? ÁÜðy?^½ýk·ru?_x0006_EñHqx?¡¼æß.s?0³áW0_x001E_{?ÀTóûXu?6ò_x0011_TCy?â_x0008__x000C_pqy?x¥ÁÝjp?_x001B_ÓãQéz?	ÑÛ&gt;üïv?_x0005_4ëN÷t?ôAPBs_x0003_u?eôZ{Xy?5··Ôv?1&amp;A-ãºz?|1=IOùq?_x0002__x0005__x0014_|_x0016__x0004_l?[&gt;üY_x0001_w?`[è&amp;ây?|l\Êõ_x0004_w?»jIv?,ÓÚÀv?@ì$æ	ªw?Ç%prrî}?Ie{_x0003_Ëy?)°þéxw?|_x001F_Ê$s?°ÔíDz?åä_x0004_sQz?âpò^féq?à	8&amp;Tx?	Ò_x0008_îµu?¡K¢w«¡s?6MVv_x000C_s?"_x001D_t_x000D_?®w?¬_x0001_n"-x?_x0017_°°¹+8~?çï=¹Ãz?î_x0010_Li,¦~?­U:Àx?DÌ_x001A_G@z?º4ô³/_x0018_?_x0001_@`_x001E_ÈVs?_x0013_ÆúÄ|?4%_x0006_\_y?_x0017_\Ì_x0005_^Fx?ÃZrr_x000E_w?$êO_x0001__x0002_°Ûu?âtä¸-åu?di_x001B_Ð¦y?¶rot?~Ôã¯bÐy?»_x000E__x0019__x0001_)|?ï_x0002_·Õr?%.Xwlu?ÎÃZl£Ív?¦y7Ñùu?ø_x0015_U!v?UëI¾kr?_x0013_,¯[Jx?öH£_x0018_H¼}?åO8_x0012_Î	?EÕI×Ð0t?o²=÷t?_x0018_kgÊÏ_x0006_q?_x0006_¾2%Éèu?@8áõ q?|lc©C{?)æDÞU_x0011_~?_x0006_×^t?*©£¼ÖÚs?ÍôÉ/i}?_x000B__x001D_vRãòs?_x0002_C°ð=?|º µÂr?/óUöx?3ÁA {?l²ææ®?O}Á}x?_x0001__x0005_0[_x0013_w30y?4cR_x0010_mÃy?ªöõb_x0007_yu?Àèárs?Üì?ITlw?{ÂÊ_x0012_§x?|8­éì»{?H²ðÈ,h?ævÊ2ª4r?_x001E_]_x0017_§[{?ÿT²_x001B_¯|?_x0019_Úx9£}?e&gt;Î{?~¼ºèÕ+u?;¯æy?_x0003_]¶&lt;w?ÔIb½~w?H_x0005_E_x0014_v?Éfñ_x001F_K\u?Ö_x0003_rË_x0004_¢z?ß¹Ñ~_x0011_qx?&amp;ö÷b¡|?_x001B_pá}?_x0002_F_x000B_5°r?_x0005__x0019__x000B_-y{?8¬ÐKþ7u?±_x0001_ëëñ×{?¥¬½_x0005_Ö2y?_x0004_ù_x0010_R={?"^&lt;­_x0002__x000E_z?_&gt;öJw?ddp©_x0001__x0003__x001E_Òz?_x0004_tþ Û{?_x0018_Þ*Ã&gt;?*ä´òd/~?_x0017_èë#àu?_x0008__x000B_C}®v?¸½ä¯ä}?´;7s2{?o¬±â¦w?O#´÷w?£_x001F_êë~ìs?Æ¤_x0015_*Ð,?ºHú¾±w?ÊÓB)Üz?ç¬_x001B__x0002_ ¶v?_x0010__x0008__x001A_£µ}?däÆÆy?T"èÕÃäy?½f_x000C__x0015_Èþv?Üh¸oµz?!Ç_x0001_g'1w?±ª:Ò_´y?½_x0002_ÀCLs?Ã$"¤p?_x000D_%~û_x001B_|?3È&lt;¶úw?û±:7ö¸x?s*É=7x?va´At?±oëÖj?«gx*_x0007_wy?­&lt;wNXß{?_x0001__x0003_ÅÑ_x001C_q_x0003_u?}{£úìw?«£_x001E_\&gt;{?fÉ¶ÙÃw?°ØXy x?¢Éõ_x001A_Cw?_x0013_ ä_x000F_8t?|g¸âx?L ·xÙcx?_x0013_øÁös?Z1_x0003_9c~?_x0003_9WÜÿ~s?_x0002_0«x¾Ax?Ô®nÓF,z?f?½Açs?ÂES§%w?_x0010_m#ýÆ@}?¾÷_x0002_dw?Ó~+ìjx?¹Ò¶}¾s?)»1N÷Çu?_x0014__x0002_²(y?î&gt;Í}zv?_x0007_ÖAd_x001A_çw?ò_x000C_]rË¹v?Fb_x001C_çB&amp;t?[e_x001C_4{m?üSÙð²z?dXªwx?ÊÅÎ_x000F_èb{?¤Oº&lt;Oz?+Í?_x0003__x0005_½fv?&lt;G÷Ó_x001E_s?5¨v³kÌ~?N_x0016_+dïz?Óð_x0014_&lt;_x0016_u?ª	H}ª|?wV:©t|?-S_x0019_óìu?N½½®u?¸®Ä_x0004_p?f4_x000E_Ë_x0019_u?~¼j*ªz?{_x0012_BÂ_x001A_w?_x001E_¡ìÉ¡~?uêO_x0018_ät?_x0013_1NWm?i?ã_x000D_$úx?_x0006_ðÝ_x0010__x0016_x~?m[äW~?¯ÔtKq?nd§Ù!_x0017_s?½1º_x0010_,ã|?_x0013_êío:{?ãA÷&gt;|?Øc±;_x000B_\}?»í_x001C__x0002_V_x0001_z?¯K¿Ó{?´_x001F_~zá?¢$­\#ô}?Âz`jæåz?_x000C_ÒêÛz?¶ôÚ_x0013_4s?_x0002__x0003_+RÍ«ú}?PùE/ï{?rË$_x001A_{?¥¥_x0015_FR~?Ô_x000E_äw-|?¬¬_x0013_Z_x0016_`|?»Ø_x0005_j¸}~?´ÇþÜZH?1`9skgy?Gê##}?Ã³-é_x0014_Sw?!ß¯¤òw?76_x001A_®¢Xz?_x001F_§_x001A_Ò¯W?_x001A__x0018__x0007_5ds?ú ka_x0016_{?;Ûú_x000E_}?5.e3àw?ª¼HX«t?_x000B_5»z?7à¥I_x001D__x0014_x?xn¦@_x0006_z?-'_x0008__x001F_Çý|?_x001D_jÄµw?__£&amp;|p?gé&lt;hhx?TÃ£_x001A_¥w?ceJ!úy?VÕÈ_x0001__x0004_¢y?	JVzëz?ð¨ %r?ÿñ_x0018__x0002__x0003_y¨t?_x0008__x0001_¸º,y?øz¢|Üq?G"._x0016_å¡u?ÃüQ²]x?èì~ß"?A¸|¬_x0003_{?´bÊv#~?	_x001A_í»Þx?¨ð²óu?àI½ËB&gt;~?ga_x001A__x001E_%[z?©pÍÔw?ç|Ñ_x000D_y?³f"w~v?´_x0008_W%Ix?Q_x000F_· ±Ds?¶oõj¿x?õTLðÏp?*äÇUfr?ýt¿kí5|?j5+x!|?_x0014_Å9ä"sx?Zuâ¾_x0016_w?2_x0019_Ö9L_x0014_|?î)ÅÿG_x001E_r?¯½6ó¦_x0008_v?»`2I{?_x000E_ø³_x0006__x000D_-{?éùöLµu?8H]t?ä_x000D_5/è×v?_x0002__x0008_¸koO_x001B_ìv?zÏ	fµ_x001C_|?_x0003_áx?ÈtÜ¦Ös?ö*gÉå}u?F£ü0z?$ªDZ§_x0005_w?£Â_x000B_¢~v?ÚÈ_x0007_JâÅw?_x0004__x0019_×a-òt?Æ_x0001_èÌnt?m _x0006_I¾u?&gt;)¹Be?	\¥Òuv?QË	7Ô0u?)þa_x000C__x0002_Þ}?$^£ÑHw?:ìJé£dr?_x0015_jQÄßt?ù_x0008__x000F_Tõv?»ÙÇ_x0014_é{y?¦ñêÍñ\y?{äâ­~?[vó#Jáy?s;ä&amp;{"w?Õ| ä­z?­ø7D¸w?Ãæó`;z?­Å1_x0016_ô_x000C_w?*DQ_x001C_g?($£é£yr?\èæ_x0008__x0001__x0004__x0019_¯v?_x0004_Äßw?½ÚòS_x000F_y?N_x0003_ÓÜs?_x000D__x001F_x{(Su?_${P¸t?.?GÖx?ÿ*_x001C_½Ü°u?&amp;ëw[_x0003__x0015_r?¼ÛzáßØw?7_x0008__x0007_u?Ò½ÎÎAÜy?#Ò_x001F_ç+x?AÜ?u_x0015_gw?_x001E_Þ7Y_x000E_2x?	Ú¾Ùr?PìgM&amp;Nu?éÆ_x0005_&gt;*}?¸vx_x0015_¡'q?×_x000E__x001B_^&gt;Î|?¨O_x0005_{_x0018_Ý?aö°§¥]|?_x0007__x0004_U"v?0É"UõÉu?¬ÇZ¾Ät?,_x0001__x001E_¼r|?jðÄu?lv?_x0004_ß9ïÏ*y?_x001A_8ÙÄS£x?_x0008_p¶_x001E_bv?Ùõf&amp;Æv?ZÚù2_x0002_ty?_x0002__x0006_n_x0005_ñn#Õy?WK	´Ýrz?C©ègæ_x0001_v?b#_x0004_»~?àa'5_x0007__x001C_~?Û\Sz÷¨x?ãCÁpô_x0012_v?é6­_x000C_z?}~&amp;:¯¸z?(@æúJg?LÙÈÿXMy?15¨Yiëy?_x001D_U_x0003_Y|?È²_º{?îKóü&gt;Ùz?PQüÉy?_x001E_x_x0007_Ö_v?PÅ_x0014_îÁq?o¹kb	}?_x0017_b_x0014_w?&amp;mì·Îp?Fn`¶x?nySyX{}?/4úÑ_x0004_{?_x000D_'Uêß_x000E_x?W¸_x000F_ý_x000F_u?íã¯npz?Æ¯9^øx?tM\£{|?4ÿú¡Çx?_x001B_Åu¹¢|?êü4µ_x0001__x0002_»às?¯y(1_x000E_}?íF«bÙx?ãA|?Õàjª{?bq#Ì¬x?¥ Ì¡áÓx?_x0010_óÖÜj¯y?³Ti¤¼t?+Údn½Y?vóÚrQ}??@y?kqAÁt?ÅøÞý_x001A_Åv?_x000E_æ¸U_x0012_w?_x0011_BäÑ±y?%	Ê´¤s?ÇÍv:x?§-øËåx?L¨¸·_x000B_t?6åÇþ°9r?õG÷&lt;¡z?Çwµ«{?³_x0012_HY8&gt;o?S¯z1k?jÒ_x001C_@&amp;Éx?_x0002_ÇÔH}Öw?5kÄ»7Âv?Â_x001A_Ù&amp;|?Ö(3{?O+_x0004__x0015__x0006_¥y?t_x0001_NÎ"s?_x0002__x0003__x001F_p?þu?V_x0012_¯^æ_x0003_z?_x0002_/!_x001F_èÁ{?ÃÏ&gt;cÈ/z?Éù5Ìy?b°ñdÊq?_/Ú»o}?ÙÍ6&lt;	wt?®K'Ýö_x001D_t?_x0019_Tß^tny?Ã6»ÐPy?Ó_x001B_Úôz?©·Uo*;y?q_x0001_H)úw?Ö\_x001E_;!x?·9t Ov?p òìñr?Ftö_x0018_i{?À¹ó&gt;ðz?¾x*Å6_x0014_{?G&gt;ÉU_x001C__x0015_~?_x001A_§R+t?Ëäxºqjt?_x0001_KæYç:z?åÄ°]Éz?f¦_x0007_rµ_x001A_}?¹¯vÁ4y?jL	3+Cx?µÏL=J½u?j@_x000E_IAow?JKñØq?ÈÛWû_x0004__x0006__x000F_·y?ò_x0008_ø*»Rs?_x0005_ÈÔ_x0003_ÁA?ÝÊJFÛxy?³3{ l?_x001F_-;ãcz?¦C´*w?Ò@|­e_x000F_v?_x000C_$1_x001B_úv?Î_x0019_Ñ¡6Út?è0Ä=Ôt?õ_x0010__x000C_ÝU0}?¾V ¦äeq?tW_x0015_Z3z?ìÎ_x0010_NÄwv?ëzÂÆkw?lì_x000D__x0003_z?_x0002_¹´âWJ{?¡ÌÔ#ït?2¦	_x0002__x000B_|?~4!ä9@r?^Á2Àw?ð ;~_x001B_?Ð_x0001_Á=q?Pl'Ô|y?_x001C__x0008_Á_x0017_t?%±-Är? Ë0_x0017_¬óy?²¡,ã%`x?¬ò`Áùz?_x0004_ùÖÔ=1|??÷Ù´)Xw?_x0003__x0005_*´¼f_x0006_y?Í^[[_x0004_|?LÍáx?¿²B"ev?óIJAE&gt;y?J[[¸»w?Æmo_x001C__x001E_½x?_x0012_ì}­_x0017_Ct?ÞÒu?¡_x000E_^jßv?àv_x0001_&gt;_x0002_|?»¶O_x000F_u?2W¿¥çvr?DD¿#{?%¼h_x000C_ièv?;_x001B_±}Ìr?¹J ªWt?ô_x0016_d?¼Jgßt?_x001F_ÞÀ_x0015_és?_x0014_T^¢Fm?¾.¦çx?À¿Ä©f_x001C_z?_x0008_^¨ÁJüy?ÂBz¾y?þ¯Ûy¿Px??"xì}?ÔtW¨½p{?èëi¹Cz?ß_x001D_«ÊÎËy?T_x000B_1ó©}?_x0004_OË_x0001__x0006_V»u?+4íÀ=&lt;v?¼_x0005_mÞBw?_x001A__x0019_]¦åéw?p%Ï¸fy?´ÈXí^w?_x0002_©ÁAp?¶iÈV:u?½?Íe¬y?=¹Ù_x0014_Ó|?¢_x001C_ò*As?&gt;_x0019_ïªÏx?¹¥!&amp;r?®×_x0005_6u?_x0004_Y0B_x0013_u?Ó_x0001_ê¡ÌÒy?&amp;µ=_x000C_¦t?&amp;;ô_x0012__x0012_ÿx?°4íX	9w?_x000E_»_x001E_hhu?Ì{§$amz?#ìt"­îy?Èmj_x000F_t?RúýªÌt?Z£_x001C_ZGr?&amp;®_x0002_«Ìw?pFwÎ_x0003_y?_x0008_Ëó_x0019_Inx?ï_x001D_$ä£v?JÖ;Îw?ï9s®+jy?íß1±ç|?_x0001__x0002__x0015_Û8`Ìy?ô_x0012__x0006_bæ}?Gº_x0003_±û'x?_x0008_Êò±­i|?}_x0003_vÎz?E¢[_x000B_"?_x0005_2âû f?5ö¦N_x0007_cz?Ù^'±_x0015_Æ|?Èxé},w?ÔÂ"_x0005__x001F_Jy?4õ|Gv?_x0017__x001F_¼Z0Î{?P	F_x0006_Ú|?_x001B_nZÝ9%{?¨gÂßu}?_x001C__x000B_Ïa¡x?q¤ß¢Ùy?	g¸6m?u?úï_x001F_`´Vy?ÒA-b/?r{ÎI$ã?ª´§ÝV?_x001C_ÏR	`?ÛZ¤ÿº_x0015_?Ð¸_x0003_þ(?/Ë£×2÷?MR¢~?IÀÃ³A?¢¬æìó?_x001A_¹_x0004_;H°?_x0015_ìñ_x0002__x0007_Z\?_x001A_»g_x0019_&gt;¾?8öÃ_x0017_~?ì7ï®u?F;áÏ6?É_x0002_RH¸×?bï4Å?_x0001_hÆ»j?_x0015_Å_x0001_©?QöÒ_x0013_A_x0004_?%}/é?fÔ±_x0012_ì?kªpïö_x0014_?ãvØ·_x000F_?]ÅPè?b½ìô}?_x0013_÷1p*?G_x0015_HGRG?|&lt;_x0004__x0006_\×?_x0010__x001A__x0001_÷ð?~È%2:?Û3ß0?5Ö_x001D__x0003_Ä?ì[zºÚ?¾K¤V¬O?ÌÚ&lt;Ùºo?¦L]@?lÙ¸|á?iv½_x0005_¿_x000B_?Ô3&amp;o_x0018_?sdÏ&gt;À¾?Ò_x0018_mEèï?_x0001__x0004_Ý@_x001B_U_x0001_?ÄWi_Z?_x0008_Ô¤mu²?ÿétág?«YQPk#?úöhÖÁÑ?_x001A_	tu°?§aJÂ;A?._x000E_qm1T?÷Î0ô?LÉä_x000C_?p_x000B_8¸$?ÅÙù°ÌÒ?_x0019__x0005_Ýº??ÌMWÎu?Û86_x0005_U?Ö=íR»?hTÊ_x0007_S?¿Ç8_x0011__x001C_?b"óÿÊF?êGQ_x0013_%û?°`?_x001A_¼m?X ñ_x0001_Ù_x0003_?8)ÿ£¹_x0013_?´44¿Ò_x0014_?_x0004_f¢_x000B_9õ?&gt;_x000C_hñZ?Î&lt;É_x0011__x0002_?Ñ»4_x0010_}¾?çO_x000D_´_x001A_§?`ê¿_x000F_?°&lt;t-_x0003__x0006_A-?¾l._x0005__x000C_?W&lt;IÖÀ?H7Ø;?_x0015_¬ïxÒÐ?LN¼u«?_x0003_{w^·5?3ÀÊ_x0006_ü?:hª½?·9nO h?nð¶FS_x0018_?õG)´±É?ÿFf_x000D__x0008_?^_x0002_ºr?Kð_x0012_Ù_x0002_Ê?(^^$?ãÌ¡_rª?_­	Ç?Ðê(k:6?åôÕ_x000F_a?®UÎTªá?ªçK_x001F__x0001_?lÙQ©²?_x001F_Zm|?®e$9C?__x001C_\Æ«?P_x0019_¬Ë)?ÍQª(_x0007_?pæ¹?£?»§-ß_?ÎóCö_x0004_?8_x001B__x000B_ôñ?_x0002__x0007__x0004_îsùoú?äL{ï³?tÅâbÖ?]_x0003_®[B?lDx¢?òï9q{ ?F÷º_x0001_?Ï¨_x0005_¯?u»H®v?w,Õ_x001A_s?YK¬)?BDj¹«&gt;?_x0002_×_x0002_KØ?ÀYüÓsÃ?¢Ú,åU? _x000C_ùuM?ÃIÔhüV?º _x000F_Û_x0002_?ë«ðú?ÞJ4$¿?_x001E_|_x0019_Äe?¦§¡_x001D_Vd?4í_x001E_"èv?¾_x0006_6_x000D_µ_x0003_?ð æ²ÓX?S_x000E_Ü&amp;É«?Ï_x001C_¯í?ä_x000E_"e?XýÎWm?L_x001E_ð_x0019_&amp;¥?l_x001A__x001A_K?.Z2_x0001__x0002_b_x000E_?Ô_x0011__x0011_7Íi?âPÅ\Y)?A_x0010_®¿/_x001B_?ì¥}¿:ì?_x001C_dEB%u?ÃèX_x0010_"_x0002_?ÈP¿ºýÛ?ðÒGB_x001F_??ûi¦*{?Ngq,=?#ëÇy{j?ëÎ_x0004_ÔÎ¸?,?Îe_x001C_n?J&amp;-½Gé?JSú,?«ûkÏ?¬ê=A.~?ÛrvQ_x0001_$?FrC1·?i_x0013_¥Q$?_x0004_{Ë7Ø??×ô=h"~?¶wDT ?ö#|{gõ?S¢Àoæ?zêV¤_x0015_J?õ9f¾Ó?ûcRí?_x001C_Ëïu®F?ÇD_x0007_ú!?yhÌB_x0010_?_x0003__x0005_s)mQùu?¼:_x0014_W¹Ú?['_x0014_³j?¢T_x0004__x0007_'?¦4ë_x001F__x0014_?}1~ãF?êËCî!?Ô{÷/|_x000D_?ÝÂÃúç_x001C_?Òö®È	K?ÖýþÄ ?1`®èP?ê³â¢äÃ?nò_x0010_ÑÇÁ?_x0014_'L£_x0011_à?^»_x0001_×=?&gt;)ùd_x000F_?M_x000B_,\Jz?òÔK_x001D_pÞ?+Ý`q]?ÙlEé)?Za¯_x0005_?_pÝóõ?ñÎ_x0015_ë_x0001_?®®5à_x000F_?î¤~åª?¤üv 	Ð?¸ØÇR@?_x000F_Þá·Ô?Ûä6rûf?_x0002__x0018__x0019_4y?2¹±_x0003__x0004_Tç?£jÁö:Ä?dÑ2_x000C_7_x001E_?D`£?«4û_x0002_×?÷_x001F__x001A_]_x0010_Ï?_x0005__x000B_Î_x000B_Å?Q§·§¦Ë?·Û±êñÒ?ÖäMÍ_x001B_Ü?_x0011_&lt;©ïSO?L,?ß_x0013_q9Èÿ?ÓhÇ5©·?ÒRHD_x001C_?_x0007_E¡B?J©t_x0003_¨?"_±Ñ¯?¯_x0016_k2R?&gt;+Âo£?Uó¹	_x0019_?­V_x0013_o?|ÑGÚ?ý1?¼£Ô?ÄfItu_x001B_?rÍ_x000C_ý¬#?8Úàº _x001A_?_x001E_­ìÊÑ?Vü°_x001B_Y?râ÷_x0010_S4?xQ*£¢½?2_x0019_N1ñ_x0001_?_x0001__x0003_Í¤3çÊ_x000F_?·ÓS"?ÐP_x0018_°±r?Þ_x001C_\\3?ëÿW-¼Í?N9Äÿô?Â©¡jÈ­?R_x0012_)äf?úã¸"_x0018_­?ý-_x001B_Ðü?Ã÷õ±]g?g#j_x0013_?k_x000E_Ê|?±f©?Ü)É_x0018__x0018_? 0ð×?_x0006_Àm|,&amp;?}:·Øwr?;d9G?¢ì½ÉÄ?¼_x0006_WE_x000D_?"§_x000E_'Ë?`ª?o÷¼?"4ºEe?F_x0011_HåÑ_x0001_?_x0005_g£B_x000C_t?U~»±l?ºç_x0002_îÌþ?s_x0014_ñ»¦|?Fz¥iè?JØ.æ?_x0004_;_x0001__x0003_=W?¶X_x001E_V?ðFµôÒe?__ãz¿Í?¯¸Ñº?ÖE]Ì"?Õ1)_x001A_Ì?õ£Öò_x0010_l?_x0016_Z\_»?BÚâA@?Ð_x0013_¶økw?_x0014__x0015_¡_x0008_Hr?ä_x0006_]òø_x001E_?Âä»R1Ë?uvª§?_x0001_îf_x0003_w?_x0017_x_x0015__x0001__x0002_?ádA²Ò?_x000F__x0003_JwÓ7?§;é&amp;±?Ì¢R?¶_x0010_©´&gt;?ÖÞ_x0016_K_x0004_:?tÖ¤b_x0016__x0011_?«è_x0007_=:?ð:³·Ì?_x0012_ø_x001F__x001A_àê?	vþ_x0016_÷_x0004_?67·J¾^?ü_x0016_.ï?z*ª_x0013_Í"?_x0008_n}¬Â?_x0001__x0002_Ä@_x0004_ªØk?_x0011_åÕÖ?TdQ_x0010_?_x000D_L_x001D_I·?ÖJdÞ]A?ëA-1dÀ?1_x0008_3Ca_x0013_?é+ÉG5?E)0_x001D_;?-à¥G?_x0007_Í;_x0014_Ñö?4,|ü½? .xP_x0004_%?æ!ìÓÈ?À&gt;b¸¿_x001A_? _x0001__x001A_?Õj±F_x0015_?ìl_x0016_f?»I6kg:?y¨âH`_x001A_? )ÅîÜå?qI·Ð(?aÉÛÀûJ?"°0ÕG?WsÅ}_x0003_&lt;?¯_x0008_Uu&amp;?_x0014__x001A_nBª?_x0014_V4_x001D_èÒ?_x0008_áÚ²¤_x0018_?&gt;W¸Ìö_x0007_?b*·ØDÜ?`½_x001B_Ô_x0006__x0008__x0013_?_x001C_åÄ,F ?¬mÌJ+:?FDù_x0018_÷õ?{]ð&lt;³?eðÉIh?ªÌÃ&gt;¡e?5$tWZZ?Ü½Ô_*?éå33É?¼Ü Î?âót1ë_x0012_?![rñ¤ú?_x0003_2Õ_s?DÉgüñ6?ì'¼Ìn_x0019_?óé»_x0006_+a?­Ý0öV?öq_x001B_ :l?H_x0004_ò³x?&amp;_x001B_#Ãè*?TÿU²_x000E_?%Ñ/I_x0016_S?Î_x000E__x0018_Ç_x001F_?Ç_x0018_4 ?ùºÒìfÉ?#,ï_x0012__x0001_?E_x0017_K9å?Ä_x0005_knlî?{±Áìý?"'m5|I?_x0007_³§_x0002__x0010_V?_x0001__x0006_l/Æ¾TA?ìãQÁ?)Ï%O­?üé ý;}?3°O8o?sXGõî_x0007_?_x0007_Jã_x000B_¤?_x0004_ç"%_x0007_?ÏYÚÂä?¬I?Zþ#3_x000B_?ì!+² t?í_x0003_ec?ðËYÎa?*ýæq_x000F_2?Ì_x0013_Ø-£à?¿_x0019_¬ÞD?Þ÷f1?ðö¿_x0002_0?º_x0012_Jyñ?k÷_x000F_\V?¶ë@«¶?®º|´t?fA_x0003__x001B__x000C_?prÜ³m_x0015_?hü¥_x0001_ßÜ?R×ý&lt;?f¢ÊÈÜ}?Þ8ôÊ_x000B__x0005_?:¢¨sâÐ?1àü_x000E_«?ÄÏ9_x0003__x0005__x0012_?Ù_x0013__x000B_DMp?¼1_x001B_Æ_x0005_?ÜÅx?É¿_x0014_Ì ?d_x0004_V_x000F_É?`_x001E_þfÊ1?ì²¼8ð?_x001B_j7H_x0002_?4Ìq(Â?_x0001_D²+_x0019_0?5ÁW?¨a._x0007_æù?µT:}_x001E_e?ô_x001B__x0015_I?"_x001D_È?%­TC?^Ò|S_x0007_?Ô¹Qsrª?MFcO`?p"×:?Æº,_x001F_Ç?\_x0008_¥àf¶?+6ÉwÏ?0Þÿ_x001E_$ ?ã_x0014__x0006_abâ?53r_x001D_?.©¨k­?½ðð?Ä­³ÓrL?ÆÞÉ"Å?VÒ&lt;XÓP?_x0001__x0003_ÆFÖÃà?üÚ÷ðÁä?sí_x001A__x0010_í?ÂL:äU?í;:\_x0007_?_x001B_Ït?Â_x0013_³Þ¯Æ?pï¦&lt;á?6Þ®_x0010_¡Õ?_x000F_^ß?tRÎ¾³_x000F_?_x0002_1ï_x0013_^?!K¡*K?]wâ¦-?b,ËuNt?_x0017_x§Ìé_x0005_?hóh§®¾?$ÃAÔï?&lt;¬Ùþ,?´_x0017_W7?&lt;ê½å­?ï/ÓoÁP?BÀ_x0007_ùìa?¹_x0003_@U_x0010_?Ö_x001D_ý«^T?ê_x0018_´{|?T2pHcý?tãHh_x0013_¦?"¼aZ?»LÍá1?dÏ_x0012_?x?ñ7_x0012__x0012__x0001__x0004_?øø,_x001D__x0014_~?cS]I?&gt;Þ[&gt;"1?þüJÄ5?Á_x000D_WWm?;k_x0002_{?(ÞP¹@??CÙ$Ëf3?J Ä&amp;?føË#?zÕ_x000E_d?H÷W|?»¶û_x0019_?xîË^É??´ªñ¦£?û(_x0005_?Æ ÝÝZ?XÈñÝ¤]?¦~$gå?ì~Íam?ê&lt;u_x001F_´C?ÿ]¯¤?ÁS¬ï_x0003_?_x001A_ÈId¾n?ýpÓÚÞ(?ì_x0010_¥©Ñ?_x001F_:±Ó½Ú?º_x001C_2¦j}?2¥3»?´_x0011__x0004_*é_x001A_?:ýy;©»?_x0005__x0006_-ß³ßÝa?ôâgá#'?äÆ×³À?]Ì¸ëH?xÃÇÍ=?PíçWqL?bd_x0013_j,&amp;?_x0007__x001C_±ÿqK?O4NîÕ	?_x0018_r¦_x001E_Ù=?Pzì*ä?Þ%Ì»n»?5ã_x0003_,ÊU?,ó:_k? _x0016_K _x0001_?ä¡G#?+]ª_x0007_×A?	pºP^?gx_x000D_wÞ?ðµái?ÂDRVåv?×_x0003_DÉ?3 _x0014_ìä?~_x000C_É}­W?Ü@ñÝ)8?_x0004__x001B_ü_x0002_ë?téJHeU?ùú¦þ»Á?À[F__x001A_Î?*H·_x0017_p?òåòß?!¨_x0001__x0002_Æò?':°_x0004__x0001_?ÍR¤n­_x0013_?eØ_x000D_ÅÎ¡?_x0019__x000B_@k«_x0012_?óóà®P	?q_x0004_³ÿ8?_x0008__x0014_À_x000E_?½-ûé?ÊñA°c?º_x000C_#+O?U	-ÌÑ?*­#`ðæ??óó$_x0006_?¸C¸Ð_x0013_O?ÛÕÉ/6?i·_x000B_M?__x000E_ðöÈü?8ìc_x0016_ã?tWìÊ¨ô?[Ïoo?È#_x0012_£]?_x001C_Kr4¨4?t_x0010_!´¿?_x000C_Ðm3ïÿ?Èß£¢/¦?_x0012__x0005__x0007_NË{?[zâû#?NK_x0014_G¶æ?û¿Q_x0019_]?öøeºv_x0005_?ÆÀ«0?_x0001__x0004_ |Q_x0003_!¼?·;µ_x0016__x000E_?(Sml_x0019_w?È_x0002_J¬Ác?ð_x0011_Ð_x0014_¼Ü?þ_x000D__x0004_Äxé?J;F6S?_x0006__x000B_üÎ¸É?&lt;¯ÌÒ6?Æ¾l~`ï?ptµ_x0010_3Z?OÎ_x0015__x0007__x001C_?©KNþyH?îoðòÃ?lo®Qy?1*Ñáæ?§^oìÇ_x0003_?¥¢Zñ£B??IrÑm?q0©*@?Ê_x0002_ÆU_x001A_?¤ªä²_x000F_%?IÃ÷Çz?+Q8à#?d_x0016_vì ?¶²Õ´Ô?À_x0018_Úï	?`_x0001_;_x000F_*!?0È.Æ¿?Ê}Õ)vó?)y_x001F_ªÙ,?JíÝ_x0003__x0004_S]?_x0003_¼¸÷?rf¢Þ_x0010_?|oÍ$_x001E_(?1_x000B_¹&lt;þà?K±û_x001B_?¦2	¾+?þj5ª÷?_x0016_gP|È?Àñ:9ý?_x0019_«0ÉÄ#?%\âwÓ?o_x0019_÷?2_x0001_xÒkr{?³_x0001_Â|_x000B_r?´Uÿ¤_x0011_?ùT	_x0004_FÞ?5R?_x0001_m£?kç!Xb´?·9ÃÇö?Æ*;éÜ_x0019_?EW'8_x0015_?{-É»¿}?ÆPgi_x0015_(?~ è _x0002_P?nÏê7(?_x0005_Ñ_x0015_´ò?k_x001D_} _x0003_Á?SX_x0018_[_x0014_?lx½_x001F_ÙÞ?T&lt;ÐE?_x0019_\Û×`?_x0002__x0003_&gt;_x0004__Ä_x0006_!?oü.Þ?îdà?Î5m_x0001_¯?s¢9×X?Ôt%_x0010_?mñi¥ü_x001E_?Ù}Ö«?ÀYüÈà~?^Ø¾¡Ên?¢Ty_x001F_¹A?Áa\·æ.?QJ_»?/@_x000F_Uv?ûÌ­õÌ?	;_x0008_¿e1?Ù]H)LM?)µ¾npã?HtMéq?¶kr_x0016_ÊS?ÝOà¼6Ô?8ô_x0008_{_x001B_³?Î¡å[?¡hÕE£?ôÂU\¸?´_x0008_N?_x0002__x0014_&gt;\y+?ê¬=Ï,?ÞÞ9ûÚy?_x0008__x001B_ß,ó[?ÇX_x001B_ØÈ_x001C_?¾Órw_x0002__x0004__x0002_Ý?f©£ø?ááâÀ±ì?_x000B_)_x0018_ßûß?_x001E__x000B_±¬T?v«(Ê¦?_x0004_5â5?_x001E_ù¯©Þö?¬_x0011_þ_¿?² _x001D_Z?*_x000C_w_x0018_u×?Q(wïÔ·?:áoýîý?1SÏ3_x0019_b?W]Î_x0014_5u?À*ªiµ¸?5*_x0017_Õ_x0007_Í?.Tö2¬?ò@ª?.?÷_x000E_Pe»?&amp;º_x0001_Ø?@ó¦AuÅ?ô_x0005_ké?2sqÉ¼`?SA_x001C_÷}Ü?÷²ÒL?Å.;¾î´?ù­_x0012_Ç_x001A_?i3c_x0013_?_x0016_Õûã$æ?æ|_x0018_[x?|Õ_x0003_û¿_x0013_?_x0003__x0006_Þ£U_x0002_í?xy¸·Ö?_x0004_$1°¢?Õ"d_x0018_?_x0007_W_x0018_§ûú?·æ¶´Õ?Tk6_x001F__x0003_?¢ó@?÷;¸_x000E_?_x0011_øåýK1?Úál\/_x0017_?ì¼kNü?Ô¢C£ê?È*ß"r?SÁ·á¥@?\ Åý?øøÛO1?ß_x0005__x001D_8ø)?ØÓ9Ì?å ´Q±a?_x0010_n«?Ó¬.ØQÌ?R2DÔ?Ën;_x0007_FJ?_x0018_gÓúÎ?ç¨É^ë?BAâã_x0010_?þÂòóIU?_x0007_Û5)#?ßQz3?¶½_x0001_àÿ{?Î¥	_x0004_	T?ÁWá"?L&gt;·ª¿¯?P_x001A__x0002_&gt;ã?Ú_x001F__x0003_,ä?§¿éè·?É_x0013_CÐ?N_x001F_§¨ù§?SÞGÇ?eÛ©ÛÍ_?_x000F_6n·ê~?x_x0007__x0003_Gà ?z		_x001E_ù?Ô ng¹?Äs¥6¯?óFrU_x0012_?1_x0008_[µøÝ?OÛ¬F?[¾_x0011_Ã_x0011_Ä?äºPG5?áÕNv®?KÃ¬À_x0017_?S^_x0012_;]P?×#_x0006_Yóy?ï{]_x0005_Å?1×ÌGåB?+_x0013_%4_x0012_3?ÜWâ?¼@Å_x0001_8,?ÂF4c-;?Ä_x0008_ÆÂ_x000D_?BV('?_x0001__x0004_»Á~(õ?¨¤#B_x0003_*?_x001C_'Çç_x0008_C?_x0002_Uã_x000D_³×?_x0006_Â'püd?¥ KM?_²_x001A_YG?öq:Æ_x000E_?ì\I¶?ÃÐ_x001A__x000D_(ª?ÑÉ÷ÀX?ü'h²Ð?ðÕ2IhC?*V¾È-?rÇ_x0019_`#í?õ@Iì¢¶?7NIyL&gt;?ø4.ÿ?Sù%é~?Í§ëäw5?Ä'«ô?_x0004_qî¡?ÿ_x0011__x0017_4¬_x0001_?è)jÝ?&amp;WmÜw´?¦L£O&gt;ã?jÉùÛÄ\?ÎpmxKQ?Ø»)a¥?®0l_x0004_y?Z5zì9f?&lt;±'/_x0002__x0003_UK?¢áæ»Fý?_x0006_3ìÿfS?Úw¶_x0001_?A.üÓE?Rj¨A¡õ?,GóÞÅ?%ëöÈ4ä?dïN¿v~?Ð©C¾8é?äp¦û÷?.ï¶³?_x0016__x000D_Û_x001E_¦Ë?_x0004_5ú®Å?ëp&lt;Ù÷?&gt;º2¢:?_x0008_-_x0005_ ^Ä? _x0004_´ød_x001E_?Z×¬_x0003_;ç?ß*[Fü?gÐ¬R!?©_x000D__x0005_OÑ ?¨É_x0011_¦§h?²rÕ+Ü_x001A_?]º	¥&lt;K?aÞïáÖµ?w×¬|æ?ñu1Âvã?×ô¦0h?_x0001_?·_x0018_!*?úRæ¿?=a`úe?</t>
  </si>
  <si>
    <t>d5e5dc459e0d1cbe181c9800777d3966_x0001__x0002_îVÌÄz?Bé_x0016_8_x0008_?&gt;àm§®?vPãX¼?¾_x0002_æ_x0003_I³? väïüù?W@Ï´B2?p¤¸à6?Xø_x0013_û5?Lj-Á_?Cz}zÍ?Qô_x0005_µ?÷Û¬TÁ´?!µ,ë?ÍåIú?®c°N;?_x0007_âig_x0005_?s[_x0003_q:?7H	©$=?°uk_x0017_óq?D£*ÿ*_x0007_?òaÜÿÐ?b¿Rþ@_x0010_?ÕíÉÞ_x000D_ù?:éI`oü?\¿|?gz?6^:WÁ?Èýï%Që?hùQ¤ÎG?¢_x0007_õíöè?Ï_x0013_4íõê?nûOÀ_x0001__x0004_ÁÆ?#_Ó?TáÙ/?´¥&lt;ñá¹?_x001B_x&amp;ÃÖ?jò¶_x001F_i&lt;?iÓuféF?¸x ¹À?ÉÄUU`_x001A_?®¿r,_x000E_,?_x0005_¤ÕÀ¸?GCmßË|?ÑHZ?òÖ'_x0015_]?bZ+m²h?Ò»Å":·?nùhdzÖ?pëëWË?_x0012_¤a`?ÔÕ©xv?Ø_x001F_+B_x0002_´?_x000B_îäªQ¥?~&gt;`ºà?ÙVU­?ÀV_\Èð?suXPç?®|È_x000B_E7?Æ1í0_x001A_?luÖ¹?®Uð?p?ú_x0003_ßXÔl?_x0007_`:0·g?_x0003__x0004_&lt;wÜÓ=Î?(R_x0014_ëJ÷?®­Á_x0011_?_x0011_µqª?õH8WÆZ?X6¢[E[?;i_x0003_ù$ô?_x0002_N9s±?ç®CÄuI?_x001B__x0001_ôO_x0014_?,_x0016_ù°54?=DùF1?zÌmªö?_x001E_3'´5?Z_x0013_iVà?áªÒ_x0015_Í?×¤y±ç?^[Ës,`? _x0007__x0014_íéM?S¨!_x0017_?9¢ô(ñ?&amp;ÿÕH¾Æ?Â+n_x0005_+D?PE_F-«?nMÑ¤?n]s@ùÙ?[:}e?L~3o?_x0003__x001E_LsBO?%WÜ'_x000B_?ó}9_x001C__x0004_?0u?_x0013__x0005__x0006_©¹?6©wË_x000C_&lt;?Ô»_?qùHS÷?´®¸;£?÷_x0011_·j?@âWtôó?ÁU_x001A__nt?ã_x0001_¥@ö?mféô¨E?ØÔ3_x0018_õ¤?.G}_x0010__x0002_ª?²GfÄ?à_x000F_àä_x0002_W?nVgµÁ?^3Å_x0019_Ï?ö´Î_x0004_£? _x0018_kK?TZcê_x0016_?_x0006_ýÕ_x0017_&amp;?&amp;I@RØ?g_x0006_@_x0019_cæ?_x000E_Ul_x000B_¡¡?Ù.ô9q?6¸*yËµ|?9ÐË9Î?#»q¬_x0019_i?_x0006_W×àv¾?_x0003_ò½Á?3©ó_x0003_Â_x0007_?ÖõÑ¡ ?Âø_x0005_Å?_x0001__x0003_¿%j_x001B_¾Û?On×ò*?pÞdÙ_x000B_?óÁGpÚ?JâØ%p?¯¬Õ[_x0010_?nZ¿ê?»uR§:?Þ³@½é?Åkº&amp;è_x0017_?_x001F_Ý{g?RmäíÌS?Ðx¾8Ñ?_x000B_/O²¤ü?éT«Û ?Á8ìã©?XK_x0017_÷_x001A__x001D_?9÷VD$?_x0019__¦:¯?Ã/_x0002_._x0016_?3Íj&lt;ùo?SP%ñÇÔ?âÅAµ÷?ôßÚÃ?_x000E_Û&lt; éî?¤_x0014_Ô,3?7ÆõBò?5_x0005__x0008_[7¨?Íyfv_x0017_«?o_x000C__x000C_E_x0008_¥?F: Êí?_x0008_UÔ/_x0002__x0006_/?¬e_x001D__x0014_7]?Í´Þ_x0006__x0001_d?ñqÏ?!?_x001F_#_x001D_Ã?7_x000C_ÎÛqX?Q_x0019_zÝ?Æ3°}Ý¶?	Aõ¸àP?nø¬WT¹?UÞÜ_x0001__x000C_?_x000F_¦Ïõ_x0006_?]®_x0005__x000F_à?°ul_x0011_p?_x0008_â&lt;Ý_x0001_m?j_x0013_ÑésA?L%_x0004_5±µ?('/®?_x0003_Â&amp;¶÷?Â¿ÄØ_x001C_?Ã9LoÔ?&gt;Ù-y_x001E_y?\AHH\³?á×µ)t­?_x0017__x0007_a¡ ?_x0007_øê¡qð?µËóT'?ñ_x0017_À³UV?V_x0001_-_x0001_õlw?ä_x001A_½Ñ?ß«VØ?s#&lt;8_x001D_?_x0002__x0006_Íª&gt;_x001E_?5°ßf)M?Úù+·h®?Wâ­0_x0005_?¿ÉLø)|?ï`_x000C_ðO¥?ÑÞ]?ÀQã3Þ?8ð¸àÇX?N&lt;¿á?_x0014_I_x000D__x0011_À?Jv[k&amp;5?ÒA-b/?r{ÎI$ã?ª´§ÝV?_x001C_ÏR	`?ÛZ¤ÿº_x0015_?Ð¸_x0003_þ(?/Ë£×2÷?MR¢~?IÀÃ³A?¢¬æìó?_x001A_¹_x0004_;H°?_x0015_ìñZ\?_x001A_»g_x0019_&gt;¾?8öÃ_x0017_~?ì7ï®u?F;áÏ6?É_x0002_RH¸×?bï4Å?_x0001_hÆ»j?_x0015_Å_x0002__x0007__x0001_©?QöÒ_x0013_A_x0004_?%}/é?fÔ±_x0012_ì?kªpïö_x0014_?ãvØ·_x000F_?]ÅPè?b½ìô}?_x0013_÷1p*?G_x0015_HGRG?|&lt;_x0004__x0006_\×?_x0010__x001A__x0001_÷ð?~È%2:?Û3ß0?5Ö_x001D__x0003_Ä?ì[zºÚ?¾K¤V¬O?ÌÚ&lt;Ùºo?¦L]@?lÙ¸|á?iv½_x0005_¿_x000B_?Ô3&amp;o_x0018_?sdÏ&gt;À¾?Ò_x0018_mEèï?Ý@_x001B_U_x0002_?ÄWi_Z?_x0008_Ô¤mu²?ÿétág?«YQPk#?úöhÖÁÑ?_x001A_	tu°?§aJÂ;A?9:._x000E_qm1T?÷Î0ô?LÉä_x000C_?p_x000B_8¸$?_x0001__x0001_99_x0002__x0001_99_x0003__x0001_99_x0004__x0001_99_x0005__x0001_99_x0006__x0001_99_x0007__x0001_99_x0008__x0001_99	_x0001_99:_x0001_99_x000B__x0001_99_x000C__x0001_99_x000D__x0001_99_x000E__x0001_99_x000F__x0001_99_x0010__x0001_99_x0011__x0001_99_x0012__x0001_99_x0013__x0001_99_x0014__x0001_99_x0015__x0001_99_x0016__x0001_99_x0017__x0001_99_x0018__x0001_99_x0019__x0001_99_x001A__x0001_99_x001B__x0001_99_x001C__x0001_99_x001D__x0001_99_x001E__x0001_99_x001F__x0001_99 _x0001_99!_x0001_99"_x0001_99#_x0001_99$_x0001_99%_x0001_99&amp;_x0001_99'_x0001_99(_x0001_99)_x0001_99*_x0001_99+_x0001_99,_x0001_99-_x0001_99._x0001_99/_x0001_990_x0001_991_x0001_992_x0001_993_x0001_994_x0001_995_x0001_996_x0001_997_x0001_99_x0002__x0003_8_x0001__x0002__x0002_9_x0001__x0002__x0002_:_x0001__x0002__x0002_;_x0001__x0002__x0002_&lt;_x0001__x0002__x0002_=_x0001__x0002__x0002_&gt;_x0001__x0002__x0002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_x0001__x0002__x0002_\_x0001__x0002__x0002_]_x0001__x0002__x0002_^_x0001__x0002__x0002___x0001__x0002__x0002_`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0004__x0006_w_x0001__x0004__x0004_x_x0001__x0004__x0004_y_x0001__x0004__x0004_z_x0001__x0004__x0004_{_x0001__x0004__x0004_|_x0001__x0004__x0004_~_x0001__x0004__x0004_ýÿÿÿ_x0001__x0004__x0004__x0001__x0004__x0004_ÅÙù°ÌÒ?_x0019__x0005_Ýº??ÌMWÎu?Û86_x0005_U?Ö=íR»?hTÊ_x0007_S?¿Ç8_x0011__x001C_?b"óÿÊF?êGQ_x0013_%û?°`?_x001A_¼m?X ñ_x0004_Ù_x0003_?8)ÿ£¹_x0013_?´44¿Ò_x0014_?_x0006_f¢_x000B_9õ?&gt;_x000C_hñZ?Î&lt;É_x0011__x0002_?Ñ»4_x0010_}¾?çO_x000D_´_x001A_§?`ê¿_x000F_?°&lt;t-A-?¾l._x0005__x000C_?W&lt;IÖÀ?H7Ø;?_x0015_¬ïxÒÐ?LN¼u«?_x0004_{w^·5?3ÀÊ_x0005__x0006__x0006_ü?:hª½?·9nO h?nð¶FS_x0018_?õG)´±É?ÿFf_x000D__x0008_?^_x0002_ºr?Kð_x0012_Ù_x0002_Ê?(^^$?ãÌ¡_rª?_­	Ç?Ðê(k:6?åôÕ_x000F_a?®UÎTªá?ªçK_x001F__x0001_?lÙQ©²?_x001F_Zm|?®e$9C?__x001C_\Æ«?P_x0019_¬Ë)?ÍQª(_x0007_?pæ¹?£?»§-ß_?ÎóCö_x0004_?8_x001B__x000B_ôñ?_x0004_îsùoú?äL{ï³?tÅâbÖ?]_x0003_®[B?lDx¢?òï9q{ ?F÷º_x0001_?_x0001__x0002_Ï¨_x0005_¯?u»H®v?w,Õ_x001A_s?YK¬)?BDj¹«&gt;?_x0001_×_x0001_KØ?ÀYüÓsÃ?¢Ú,åU? _x000C_ùuM?ÃIÔhüV?º _x000F_Û_x0001_?ë«ðú?ÞJ4$¿?_x001E_|_x0019_Äe?¦§¡_x001D_Vd?4í_x001E_"èv?¾_x0006_6_x000D_µ_x0003_?ð æ²ÓX?S_x000E_Ü&amp;É«?Ï_x001C_¯í?ä_x000E_"e?XýÎWm?L_x001E_ð_x0019_&amp;¥?l_x001A__x001A_K?.Z2b_x000E_?Ô_x0011__x0011_7Íi?âPÅ\Y)?A_x0010_®¿/_x001B_?ì¥}¿:ì?_x001C_dEB%u?ÃèX_x0010_"_x0002_?ÈP¿º_x0001__x0002_ýÛ?ðÒGB_x001F_??ûi¦*{?Ngq,=?#ëÇy{j?ëÎ_x0004_ÔÎ¸?,?Îe_x001C_n?J&amp;-½Gé?JSú,?«ûkÏ?¬ê=A.~?ÛrvQ_x0001_$?FrC1·?i_x0013_¥Q$?_x0004_{Ë7Ø??×ô=h"~?¶wDT ?ö#|{gõ?S¢Àoæ?zêV¤_x0015_J?õ9f¾Ó?ûcRí?_x001C_Ëïu®F?ÇD_x0007_ú!?yhÌB_x0010_?s)mQùu?¼:_x0014_W¹Ú?['_x0014_³j?¢T_x0004__x0007_'?¦4ë_x001F__x0014_?}1~ãF?êËCî!?_x0003__x0004_Ô{÷/|_x000D_?ÝÂÃúç_x001C_?Òö®È	K?ÖýþÄ ?1`®èP?ê³â¢äÃ?nò_x0010_ÑÇÁ?_x0014_'L£_x0011_à?^»_x0001_×=?&gt;)ùd_x000F_?M_x000B_,\Jz?òÔK_x001D_pÞ?+Ý`q]?ÙlEé)?Za¯_x0004_?_pÝóõ?ñÎ_x0015_ë_x0001_?®®5à_x000F_?î¤~åª?¤üv 	Ð?¸ØÇR@?_x000F_Þá·Ô?Ûä6rûf?_x0002__x0018__x0019_4y?2¹±Tç?£jÁö:Ä?dÑ2_x000C_7_x001E_?D`£?«4û_x0002_×?÷_x001F__x001A_]_x0010_Ï?_x0005__x000B_Î_x000B_Å?Q§·§_x0002__x0003_¦Ë?·Û±êñÒ?ÖäMÍ_x001B_Ü?_x0011_&lt;©ïSO?L,?ß_x0013_q9Èÿ?ÓhÇ5©·?ÒRHD_x001C_?_x0007_E¡B?J©t_x0002_¨?"_±Ñ¯?¯_x0016_k2R?&gt;+Âo£?Uó¹	_x0019_?­V_x0013_o?|ÑGÚ?ý1?¼£Ô?ÄfItu_x001B_?rÍ_x000C_ý¬#?8Úàº _x001A_?_x001E_­ìÊÑ?Vü°_x001B_Y?râ÷_x0010_S4?xQ*£¢½?2_x0019_N1ñ_x0001_?Í¤3çÊ_x000F_?·ÓS"?ÐP_x0018_°±r?Þ_x001C_\\3?ëÿW-¼Í?N9Äÿô?Â©¡jÈ­?_x0001__x0003_R_x0012_)äf?úã¸"_x0018_­?ý-_x001B_Ðü?Ã÷õ±]g?g#j_x0013_?k_x000E_Ê|?±f©?Ü)É_x0018__x0018_? 0ð×?_x0006_Àm|,&amp;?}:·Øwr?;d9G?¢ì½ÉÄ?¼_x0006_WE_x000D_?"§_x000E_'Ë?`ª?o÷¼?"4ºEe?F_x0011_HåÑ_x0001_?_x0005_g£B_x000C_t?U~»±l?ºç_x0002_îÌþ?s_x0014_ñ»¦|?Fz¥iè?JØ.æ?_x0004_;=W?¶X_x001E_V?ðFµôÒe?__ãz¿Í?¯¸Ñº?ÖE]Ì"?Õ1)_x001A_Ì?õ£Öò_x0001__x0003__x0010_l?_x0016_Z\_»?BÚâA@?Ð_x0013_¶økw?_x0014__x0015_¡_x0008_Hr?ä_x0006_]òø_x001E_?Âä»R1Ë?uvª§?_x0001_îf_x0003_w?_x0017_x_x0015__x0001__x0002_?ádA²Ò?_x000F__x0003_JwÓ7?§;é&amp;±?Ì¢R?¶_x0010_©´&gt;?ÖÞ_x0016_K_x0004_:?tÖ¤b_x0016__x0011_?«è_x0007_=:?ð:³·Ì?_x0012_ø_x001F__x001A_àê?	vþ_x0016_÷_x0004_?67·J¾^?ü_x0016_.ï?z*ª_x0013_Í"?_x0008_n}¬Â?Ä@_x0004_ªØk?_x0011_åÕÖ?TdQ_x0010_?_x000D_L_x001D_I·?ÖJdÞ]A?ëA-1dÀ?1_x0008_3Ca_x0013_?_x0001__x0002_é+ÉG5?E)0_x001D_;?-à¥G?_x0007_Í;_x0014_Ñö?4,|ü½? .xP_x0004_%?æ!ìÓÈ?À&gt;b¸¿_x001A_? _x0001__x001A_?Õj±F_x0015_?ìl_x0016_f?»I6kg:?y¨âH`_x001A_? )ÅîÜå?qI·Ð(?aÉÛÀûJ?"°0ÕG?WsÅ}_x0003_&lt;?¯_x0008_Uu&amp;?_x0014__x001A_nBª?_x0014_V4_x001D_èÒ?_x0008_áÚ²¤_x0018_?&gt;W¸Ìö_x0007_?b*·ØDÜ?`½_x001B_Ô_x0013_?_x001C_åÄ,F ?¬mÌJ+:?FDù_x0018_÷õ?{]ð&lt;³?eðÉIh?ªÌÃ&gt;¡e?5$tW_x0006__x0008_ZZ?Ü½Ô_*?éå33É?¼Ü Î?âót1ë_x0012_?![rñ¤ú?_x0003_2Õ_s?DÉgüñ6?ì'¼Ìn_x0019_?óé»_x0006_+a?­Ý0öV?öq_x001B_ :l?H_x0004_ò³x?&amp;_x001B_#Ãè*?TÿU²_x000E_?%Ñ/I_x0016_S?Î_x000E__x0018_Ç_x001F_?Ç_x0018_4 ?ùºÒìfÉ?#,ï_x0012__x0001_?E_x0017_K9å?Ä_x0005_knlî?{±Áìý?"'m5|I?_x0007_³§_x0002__x0010_V?l/Æ¾TA?ìãQÁ?)Ï%O­?üé ý;}?3°O8o?sXGõî_x0007_?_x0007_Jã_x000B_¤?_x0001__x0006__x0004_ç"%_x0007_?ÏYÚÂä?¬I?Zþ#3_x000B_?ì!+² t?í_x0003_ec?ðËYÎa?*ýæq_x000F_2?Ì_x0013_Ø-£à?¿_x0019_¬ÞD?Þ÷f1?ðö¿_x0002_0?º_x0012_Jyñ?k÷_x000F_\V?¶ë@«¶?®º|´t?fA_x0003__x001B__x000C_?prÜ³m_x0015_?hü¥_x0001_ßÜ?R×ý&lt;?f¢ÊÈÜ}?Þ8ôÊ_x000B__x0005_?:¢¨sâÐ?1àü_x000E_«?ÄÏ9_x0012_?Ù_x0013__x000B_DMp?¼1_x001B_Æ_x0006_?ÜÅx?É¿_x0014_Ì ?d_x0004_V_x000F_É?`_x001E_þfÊ1?ì²¼8_x0003__x0004_ð?_x001B_j7H_x0002_?4Ìq(Â?_x0001_D²+_x0019_0?5ÁW?¨a._x0007_æù?µT:}_x001E_e?ô_x001B__x0015_I?"_x001D_È?%­TC?^Ò|S_x0007_?Ô¹Qsrª?MFcO`?p"×:?Æº,_x001F_Ç?\_x0008_¥àf¶?+6ÉwÏ?0Þÿ_x001E_$ ?ã_x0014__x0006_abâ?53r_x001D_?.©¨k­?½ðð?Ä­³ÓrL?ÆÞÉ"Å?VÒ&lt;XÓP?ÆFÖÃà?üÚ÷ðÁä?sí_x001A__x0010_í?ÂL:äU?í;:\_x0007_?_x001B_Ït?Â_x0013_³Þ¯Æ?_x0001__x0003_pï¦&lt;á?6Þ®_x0010_¡Õ?_x000F_^ß?tRÎ¾³_x000F_?_x0002_1ï_x0013_^?!K¡*K?]wâ¦-?b,ËuNt?_x0017_x§Ìé_x0005_?hóh§®¾?$ÃAÔï?&lt;¬Ùþ,?´_x0017_W7?&lt;ê½å­?ï/ÓoÁP?BÀ_x0007_ùìa?¹_x0003_@U_x0010_?Ö_x001D_ý«^T?ê_x0018_´{|?T2pHcý?tãHh_x0013_¦?"¼aZ?»LÍá1?dÏ_x0012_?x?ñ7_x0012__x0012_?øø,_x001D__x0014_~?cS]I?&gt;Þ[&gt;"1?þüJÄ5?Á_x000D_WWm?;k_x0002_{?(ÞP¹_x0001__x0002_@??CÙ$Ëf3?J Ä&amp;?føË#?zÕ_x000E_d?H÷W|?»¶û_x0019_?xîË^É??´ªñ¦£?û(_x0005_?Æ ÝÝZ?XÈñÝ¤]?¦~$gå?ì~Íam?ê&lt;u_x001F_´C?ÿ]¯¤?ÁS¬ï_x0003_?_x001A_ÈId¾n?ýpÓÚÞ(?ì_x0010_¥©Ñ?_x001F_:±Ó½Ú?º_x001C_2¦j}?2¥3»?´_x0011__x0002_*é_x001A_?:ýy;©»?-ß³ßÝa?ôâgá#'?äÆ×³À?]Ì¸ëH?xÃÇÍ=?PíçWqL?bd_x0013_j,&amp;?_x0005__x0006__x0007__x001C_±ÿqK?O4NîÕ	?_x0018_r¦_x001E_Ù=?Pzì*ä?Þ%Ì»n»?5ã_x0003_,ÊU?,ó:_k? _x0016_K _x0001_?ä¡G#?+]ª_x0007_×A?	pºP^?gx_x000D_wÞ?ðµái?ÂDRVåv?×_x0003_DÉ?3 _x0014_ìä?~_x000C_É}­W?Ü@ñÝ)8?_x0004__x001B_ü_x0002_ë?téJHeU?ùú¦þ»Á?À[F__x001A_Î?*H·_x0017_p?òåòß?!¨Æò?':°_x0004__x0005_?ÍR¤n­_x0013_?eØ_x000D_ÅÎ¡?_x0019__x000B_@k«_x0012_?óóà®P	?q_x0004_³ÿ8?_x0008__x0014_À_x0001__x0004__x000E_?½-ûé?ÊñA°c?º_x000C_#+O?U	-ÌÑ?*­#`ðæ??óó$_x0006_?¸C¸Ð_x0013_O?ÛÕÉ/6?i·_x000B_M?__x000E_ðöÈü?8ìc_x0016_ã?tWìÊ¨ô?[Ïoo?È#_x0012_£]?_x001C_Kr4¨4?t_x0010_!´¿?_x000C_Ðm3ïÿ?Èß£¢/¦?_x0012__x0005__x0007_NË{?[zâû#?NK_x0014_G¶æ?û¿Q_x0019_]?öøeºv_x0005_?ÆÀ«0? |Q_x0003_!¼?·;µ_x0016__x000E_?(Sml_x0019_w?È_x0002_J¬Ác?ð_x0011_Ð_x0014_¼Ü?þ_x000D__x0004_Äxé?J;F6S?_x0001__x0004__x0006__x000B_üÎ¸É?&lt;¯ÌÒ6?Æ¾l~`ï?ptµ_x0010_3Z?OÎ_x0015__x0007__x001C_?©KNþyH?îoðòÃ?lo®Qy?1*Ñáæ?§^oìÇ_x0003_?¥¢Zñ£B??IrÑm?q0©*@?Ê_x0002_ÆU_x001A_?¤ªä²_x000F_%?IÃ÷Çz?+Q8à#?d_x0016_vì ?¶²Õ´Ô?À_x0018_Úï	?`_x0001_;_x000F_*!?0È.Æ¿?Ê}Õ)vó?)y_x001F_ªÙ,?JíÝS]?_x0001_¼¸÷?rf¢Þ_x0010_?|oÍ$_x001E_(?1_x000B_¹&lt;þà?K±û_x001B_?¦2	¾+?þj5_x0003__x0007_ª÷?_x0016_gP|È?Àñ:9ý?_x0019_«0ÉÄ#?%\âwÓ?o_x0019_÷?2_x0001_xÒkr{?³_x0001_Â|_x000B_r?´Uÿ¤_x0011_?ùT	_x0007_FÞ?5R?_x0001_m£?kç!Xb´?·9ÃÇö?Æ*;éÜ_x0019_?EW'8_x0015_?{-É»¿}?ÆPgi_x0015_(?~ è _x0002_P?nÏê7(?_x0005_Ñ_x0015_´ò?k_x001D_} _x0003_Á?SX_x0018_[_x0014_?lx½_x001F_ÙÞ?T&lt;ÐE?_x0019_\Û×`?&gt;_x0004__Ä_x0006_!?oü.Þ?îdà?Î5m_x0001_¯?s¢9×X?Ôt%_x0010_?mñi¥ü_x001E_?_x0001__x0002_Ù}Ö«?ÀYüÈà~?^Ø¾¡Ên?¢Ty_x001F_¹A?Áa\·æ.?QJ_»?/@_x000F_Uv?ûÌ­õÌ?	;_x0008_¿e1?Ù]H)LM?)µ¾npã?HtMéq?¶kr_x0016_ÊS?ÝOà¼6Ô?8ô_x0008_{_x001B_³?Î¡å[?¡hÕE£?ôÂU\¸?´_x0008_N?_x0001__x0014_&gt;\y+?ê¬=Ï,?ÞÞ9ûÚy?_x0008__x001B_ß,ó[?ÇX_x001B_ØÈ_x001C_?¾Órw_x0001_Ý?f©£ø?ááâÀ±ì?_x000B_)_x0018_ßûß?_x001E__x000B_±¬T?v«(Ê¦?_x0002_5â5?_x001E_ù¯©_x0006__x0008_Þö?¬_x0011_þ_¿?² _x001D_Z?*_x000C_w_x0018_u×?Q(wïÔ·?:áoýîý?1SÏ3_x0019_b?W]Î_x0014_5u?À*ªiµ¸?5*_x0017_Õ_x0007_Í?.Tö2¬?ò@ª?.?÷_x000E_Pe»?&amp;º_x0001_Ø?@ó¦AuÅ?ô_x0005_ké?2sqÉ¼`?SA_x001C_÷}Ü?÷²ÒL?Å.;¾î´?ù­_x0012_Ç_x001A_?i3c_x0013_?_x0016_Õûã$æ?æ|_x0018_[x?|Õ_x0003_û¿_x0013_?Þ£U_x0002_í?xy¸·Ö?_x0004_$1°¢?Õ"d_x0018_?_x0007_W_x0018_§ûú?·æ¶´Õ?Tk6_x001F__x0006_?_x0004__x0006_¢ó@?÷;¸_x000E_?_x0011_øåýK1?Úál\/_x0017_?ì¼kNü?Ô¢C£ê?È*ß"r?SÁ·á¥@?\ Åý?øøÛO1?ß_x0005__x001D_8ø)?ØÓ9Ì?å ´Q±a?_x0010_n«?Ó¬.ØQÌ?R2DÔ?Ën;_x0007_FJ?_x0018_gÓúÎ?ç¨É^ë?BAâã_x0010_?þÂòóIU?_x0007_Û5)#?ßQz3?¶½_x0001_àÿ{?Î¥	T?ÁWá"?L&gt;·ª¿¯?P_x001A__x0002_&gt;ã?Ú_x001F__x0003_,ä?§¿éè·?É_x0013_CÐ?N_x001F_§¨_x0004_	ù§?SÞGÇ?eÛ©ÛÍ_?_x000F_6n·ê~?x_x0007__x0003_Gà ?z		_x001E_ù?Ô ng¹?Äs¥6¯?óFrU_x0012_?1_x0008_[µøÝ?OÛ¬F?[¾_x0011_Ã_x0011_Ä?äºPG5?áÕNv®?KÃ¬À_x0017_?S^_x0012_;]P?×#_x0006_Yóy?ï{]_x0005_Å?1×ÌGåB?+_x0013_%4_x0012_3?ÜWâ?¼@Å_x0001_8,?ÂF4c-;?Ä_x0008_ÆÂ_x000D_?BV('?»Á~(õ?¨¤#B_x0003_*?_x001C_'Çç_x0008_C?_x0002_Uã_x000D_³×?_x0006_Â'püd?¥ KM?_²_x001A_YG?_x0002__x0003_öq:Æ_x000E_?ì\I¶?ÃÐ_x001A__x000D_(ª?ÑÉ÷ÀX?ü'h²Ð?ðÕ2IhC?*V¾È-?rÇ_x0019_`#í?õ@Iì¢¶?7NIyL&gt;?ø4.ÿ?Sù%é~?Í§ëäw5?Ä'«ô?_x0003_qî¡?ÿ_x0011__x0017_4¬_x0002_?è)jÝ?&amp;WmÜw´?¦L£O&gt;ã?jÉùÛÄ\?ÎpmxKQ?Ø»)a¥?®0l_x0003_y?Z5zì9f?&lt;±'/UK?¢áæ»Fý?_x0006_3ìÿfS?Úw¶_x0001_?A.üÓE?Rj¨A¡õ?,GóÞÅ?%ëöÈ_x0002__x0006_4ä?dïN¿v~?Ð©C¾8é?äp¦û÷?.ï¶³?_x0016__x000D_Û_x001E_¦Ë?_x0004_5ú®Å?ëp&lt;Ù÷?&gt;º2¢:?_x0008_-_x0005_ ^Ä? _x0004_´ød_x001E_?Z×¬_x0006_;ç?ß*[Fü?gÐ¬R!?©_x000D__x0005_OÑ ?¨É_x0011_¦§h?²rÕ+Ü_x001A_?]º	¥&lt;K?aÞïáÖµ?w×¬|æ?ñu1Âvã?×ô¦0h?_x0001_?·_x0018_!*?úRæ¿?=a`úe?îVÌÄz?Bé_x0016_8_x0008_?&gt;àm§®?vPãX¼?¾_x0006_æ_x0003_I³? väïüù?W@Ï´B2?_x0001__x0002_p¤¸à6?Xø_x0013_û5?Lj-Á_?Cz}zÍ?Qô_x0005_µ?÷Û¬TÁ´?!µ,ë?ÍåIú?®c°N;?_x0007_âig_x0005_?s[_x0003_q:?7H	©$=?°uk_x0017_óq?D£*ÿ*_x0007_?òaÜÿÐ?b¿Rþ@_x0010_?ÕíÉÞ_x000D_ù?:éI`oü?\¿|?gz?6^:WÁ?Èýï%Që?hùQ¤ÎG?¢_x0007_õíöè?Ï_x0013_4íõê?nûOÀÁÆ?#_Ó?TáÙ/?´¥&lt;ñá¹?_x001B_x&amp;ÃÖ?jò¶_x001F_i&lt;?iÓuféF?¸x ¹_x0001__x0004_À?ÉÄUU`_x001A_?®¿r,_x000E_,?_x0005_¤ÕÀ¸?GCmßË|?ÑHZ?òÖ'_x0015_]?bZ+m²h?Ò»Å":·?nùhdzÖ?pëëWË?_x0012_¤a`?ÔÕ©xv?Ø_x001F_+B_x0002_´?_x000B_îäªQ¥?~&gt;`ºà?ÙVU­?ÀV_\Èð?suXPç?®|È_x000B_E7?Æ1í0_x001A_?luÖ¹?®Uð?p?ú_x0003_ßXÔl?_x0007_`:0·g?&lt;wÜÓ=Î?(R_x0014_ëJ÷?®­Á_x0011_?_x0011_µqª?õH8WÆZ?X6¢[E[?;i_x0001_ù$ô?_x0003__x0004__x0002_N9s±?ç®CÄuI?_x001B__x0001_ôO_x0014_?,_x0016_ù°54?=DùF1?zÌmªö?_x001E_3'´5?Z_x0013_iVà?áªÒ_x0015_Í?×¤y±ç?^[Ës,`? _x0007__x0014_íéM?S¨!_x0017_?9¢ô(ñ?&amp;ÿÕH¾Æ?Â+n_x0005_+D?PE_F-«?nMÑ¤?n]s@ùÙ?[:}e?L~3o?_x0003__x001E_LsBO?%WÜ'_x000B_?ó}9_x001C__x0004_?0u?_x0013_©¹?6©wË_x000C_&lt;?Ô»_?qùHS÷?´®¸;£?÷_x0011_·j?@âWtôó?ÁU_x001A___x0005__x0006_nt?ã_x0001_¥@ö?mféô¨E?ØÔ3_x0018_õ¤?.G}_x0010__x0002_ª?²GfÄ?à_x000F_àä_x0002_W?nVgµÁ?^3Å_x0019_Ï?ö´Î_x0004_£? _x0018_kK?TZcê_x0016_?_x0006_ýÕ_x0017_&amp;?&amp;I@RØ?g_x0006_@_x0019_cæ?_x000E_Ul_x000B_¡¡?Ù.ô9q?6¸*yËµ|?9ÐË9Î?#»q¬_x0019_i?_x0006_W×àv¾?_x0003_ò½Á?3©ó_x0003_Â_x0007_?ÖõÑ¡ ?Âø_x0005_Å?¿%j_x001B_¾Û?On×ò*?pÞdÙ_x000B_?óÁGpÚ?JâØ%p?¯¬Õ[_x0010_?nZ¿ê?_x0003__x0004_»uR§:?Þ³@½é?Åkº&amp;è_x0017_?_x001F_Ý{g?RmäíÌS?Ðx¾8Ñ?_x000B_/O²¤ü?éT«Û ?Á8ìã©?XK_x0017_÷_x001A__x001D_?9÷VD$?_x0019__¦:¯?Ã/_x0002_._x0016_?3Íj&lt;ùo?SP%ñÇÔ?âÅAµ÷?ôßÚÃ?_x000E_Û&lt; éî?¤_x0014_Ô,3?7ÆõBò?5_x0005__x0008_[7¨?Íyfv_x0017_«?o_x000C__x000C_E_x0008_¥?F: Êí?_x0008_UÔ//?¬e_x001D__x0014_7]?Í´Þ_x0004__x0001_d?ñqÏ?!?_x001F_#_x001D_Ã?7_x000C_ÎÛqX?Q_x0019_zÝ?Æ3°}_x0002__x0006_Ý¶?	Aõ¸àP?nø¬WT¹?UÞÜ_x0001__x000C_?_x000F_¦Ïõ_x0006_?]®_x0005__x000F_à?°ul_x0011_p?_x0008_â&lt;Ý_x0001_m?j_x0013_ÑésA?L%_x0004_5±µ?('/®?_x0003_Â&amp;¶÷?Â¿ÄØ_x001C_?Ã9LoÔ?&gt;Ù-y_x001E_y?\AHH\³?á×µ)t­?_x0017__x0007_a¡ ?_x0007_øê¡qð?µËóT'?ñ_x0017_À³UV?V_x0001_-_x0001_õlw?ä_x001A_½Ñ?ß«VØ?s#&lt;8_x001D_?Íª&gt;_x001E_?5°ßf)M?Úù+·h®?Wâ­0_x0005_?¿ÉLø)|?ï`_x000C_ðO¥?ÑÞ]?_x0002__x0005_ÀQã3Þ?8ð¸àÇX?N&lt;¿á?_x0014_I_x000D__x0011_À?Jv[k&amp;5?ÒA-b/?r{ÎI$ã?ª´§ÝV?_x001C_ÏR	`?ÛZ¤ÿº_x0015_?Ð¸_x0003_þ(?/Ë£×2÷?MR¢~?IÀÃ³A?¢¬æìó?_x001A_¹_x0004_;H°?_x0015_ìñZ\?_x001A_»g_x0019_&gt;¾?8öÃ_x0017_~?ì7ï®u?F;áÏ6?É_x0002_RH¸×?bï4Å?_x0001_hÆ»j?_x0015_Å_x0001_©?QöÒ_x0013_A_x0004_?%}/é?fÔ±_x0012_ì?kªpïö_x0014_?ãvØ·_x000F_?]ÅPè?b½ì_x0002__x0007_ô}?_x0013_÷1p*?G_x0015_HGRG?|&lt;_x0004__x0006_\×?_x0010__x001A__x0001_÷ð?~È%2:?Û3ß0?5Ö_x001D__x0003_Ä?ì[zºÚ?¾K¤V¬O?ÌÚ&lt;Ùºo?¦L]@?lÙ¸|á?iv½_x0005_¿_x000B_?Ô3&amp;o_x0018_?sdÏ&gt;À¾?Ò_x0018_mEèï?Ý@_x001B_U_x0002_?ÄWi_Z?_x0008_Ô¤mu²?ÿétág?«YQPk#?úöhÖÁÑ?_x001A_	tu°?§aJÂ;A?._x000E_qm1T?÷Î0ô?LÉä_x000C_?p_x000B_8¸$?ÅÙù°ÌÒ?_x0019__x0005_Ýº??ÌMWÎu?_x0001__x0004_Û86_x0005_U?Ö=íR»?hTÊ_x0007_S?¿Ç8_x0011__x001C_?b"óÿÊF?êGQ_x0013_%û?°`?_x001A_¼m?X ñ_x0001_Ù_x0003_?8)ÿ£¹_x0013_?´44¿Ò_x0014_?_x0004_f¢_x000B_9õ?&gt;_x000C_hñZ?Î&lt;É_x0011__x0002_?Ñ»4_x0010_}¾?çO_x000D_´_x001A_§?`ê¿_x000F_?°&lt;t-A-?¾l._x0005__x000C_?W&lt;IÖÀ?H7Ø;?_x0015_¬ïxÒÐ?LN¼u«?_x0001_{w^·5?3ÀÊ_x0004_ü?:hª½?·9nO h?nð¶FS_x0018_?õG)´±É?ÿFf_x000D__x0008_?^_x0002_ºr?Kð_x0012_Ù_x0002_Ê?(^_x0002__x0006_^$?ãÌ¡_rª?_­	Ç?Ðê(k:6?åôÕ_x000F_a?®UÎTªá?ªçK_x001F__x0001_?lÙQ©²?_x001F_Zm|?®e$9C?__x001C_\Æ«?P_x0019_¬Ë)?ÍQª(_x0007_?pæ¹?£?»§-ß_?ÎóCö_x0004_?8_x001B__x000B_ôñ?_x0004_îsùoú?äL{ï³?tÅâbÖ?]_x0003_®[B?lDx¢?òï9q{ ?F÷º_x0001_?Ï¨_x0005_¯?u»H®v?w,Õ_x001A_s?YK¬)?BDj¹«&gt;?_x0002_×_x0002_KØ?ÀYüÓsÃ?¢Ú,åU?_x0001__x0002_ _x000C_ùuM?ÃIÔhüV?º _x000F_Û_x0001_?ë«ðú?ÞJ4$¿?_x001E_|_x0019_Äe?¦§¡_x001D_Vd?4í_x001E_"èv?¾_x0006_6_x000D_µ_x0003_?ð æ²ÓX?S_x000E_Ü&amp;É«?Ï_x001C_¯í?ä_x000E_"e?XýÎWm?L_x001E_ð_x0019_&amp;¥?l_x001A__x001A_K?.Z2b_x000E_?Ô_x0011__x0011_7Íi?âPÅ\Y)?A_x0010_®¿/_x001B_?ì¥}¿:ì?_x001C_dEB%u?ÃèX_x0010_"_x0002_?ÈP¿ºýÛ?ðÒGB_x001F_??ûi¦*{?Ngq,=?#ëÇy{j?ëÎ_x0004_ÔÎ¸?,?Îe_x001C_n?J&amp;-½Gé?JS_x0001__x0002_ú,?«ûkÏ?¬ê=A.~?ÛrvQ_x0001_$?FrC1·?i_x0013_¥Q$?_x0004_{Ë7Ø??×ô=h"~?¶wDT ?ö#|{gõ?S¢Àoæ?zêV¤_x0015_J?õ9f¾Ó?ûcRí?_x001C_Ëïu®F?ÇD_x0007_ú!?yhÌB_x0010_?s)mQùu?¼:_x0014_W¹Ú?['_x0014_³j?¢T_x0004__x0007_'?¦4ë_x001F__x0014_?}1~ãF?êËCî!?Ô{÷/|_x000D_?ÝÂÃúç_x001C_?Òö®È	K?ÖýþÄ ?1`®èP?ê³â¢äÃ?nò_x0010_ÑÇÁ?_x0014_'L£_x0011_à?_x0003__x0004_^»_x0001_×=?&gt;)ùd_x000F_?M_x000B_,\Jz?òÔK_x001D_pÞ?+Ý`q]?ÙlEé)?Za¯_x0004_?_pÝóõ?ñÎ_x0015_ë_x0001_?®®5à_x000F_?î¤~åª?¤üv 	Ð?¸ØÇR@?_x000F_Þá·Ô?Ûä6rûf?_x0002__x0018__x0019_4y?2¹±Tç?£jÁö:Ä?dÑ2_x000C_7_x001E_?D`£?«4û_x0002_×?÷_x001F__x001A_]_x0010_Ï?_x0005__x000B_Î_x000B_Å?Q§·§¦Ë?·Û±êñÒ?ÖäMÍ_x001B_Ü?_x0011_&lt;©ïSO?L,?ß_x0013_q9Èÿ?ÓhÇ5©·?ÒRHD_x001C_?_x0007_E_x0002__x0003_¡B?J©t_x0002_¨?"_±Ñ¯?¯_x0016_k2R?&gt;+Âo£?Uó¹	_x0019_?­V_x0013_o?|ÑGÚ?ý1?¼£Ô?ÄfItu_x001B_?rÍ_x000C_ý¬#?8Úàº _x001A_?_x001E_­ìÊÑ?Vü°_x001B_Y?râ÷_x0010_S4?xQ*£¢½?2_x0019_N1ñ_x0001_?Í¤3çÊ_x000F_?·ÓS"?ÐP_x0018_°±r?Þ_x001C_\\3?ëÿW-¼Í?N9Äÿô?Â©¡jÈ­?R_x0012_)äf?úã¸"_x0018_­?ý-_x001B_Ðü?Ã÷õ±]g?g#j_x0013_?k_x000E_Ê|?±f©?Ü)É_x0018__x0018_?_x0001__x0003_ 0ð×?_x0006_Àm|,&amp;?}:·Øwr?;d9G?¢ì½ÉÄ?¼_x0006_WE_x000D_?"§_x000E_'Ë?`ª?o÷¼?"4ºEe?F_x0011_HåÑ_x0001_?_x0005_g£B_x000C_t?U~»±l?ºç_x0002_îÌþ?s_x0014_ñ»¦|?Fz¥iè?JØ.æ?_x0004_;=W?¶X_x001E_V?ðFµôÒe?__ãz¿Í?¯¸Ñº?ÖE]Ì"?Õ1)_x001A_Ì?õ£Öò_x0010_l?_x0016_Z\_»?BÚâA@?Ð_x0013_¶økw?_x0014__x0015_¡_x0008_Hr?ä_x0006_]òø_x001E_?Âä»R1Ë?uvª§?_x0001_îf_x0001__x0003__x0003_w?_x0017_x_x0015__x0001__x0002_?ádA²Ò?_x000F__x0003_JwÓ7?§;é&amp;±?Ì¢R?¶_x0010_©´&gt;?ÖÞ_x0016_K_x0004_:?tÖ¤b_x0016__x0011_?«è_x0007_=:?ð:³·Ì?_x0012_ø_x001F__x001A_àê?	vþ_x0016_÷_x0004_?67·J¾^?ü_x0016_.ï?z*ª_x0013_Í"?_x0008_n}¬Â?Ä@_x0004_ªØk?_x0011_åÕÖ?TdQ_x0010_?_x000D_L_x001D_I·?ÖJdÞ]A?ëA-1dÀ?1_x0008_3Ca_x0013_?é+ÉG5?E)0_x001D_;?-à¥G?_x0007_Í;_x0014_Ñö?4,|ü½? .xP_x0004_%?æ!ìÓÈ?À&gt;b¸¿_x001A_?_x0001__x0002_ _x0001__x001A_?Õj±F_x0015_?ìl_x0016_f?»I6kg:?y¨âH`_x001A_? )ÅîÜå?qI·Ð(?aÉÛÀûJ?"°0ÕG?WsÅ}_x0003_&lt;?¯_x0008_Uu&amp;?_x0014__x001A_nBª?_x0014_V4_x001D_èÒ?_x0008_áÚ²¤_x0018_?&gt;W¸Ìö_x0007_?b*·ØDÜ?`½_x001B_Ô_x0013_?_x001C_åÄ,F ?¬mÌJ+:?FDù_x0018_÷õ?{]ð&lt;³?eðÉIh?ªÌÃ&gt;¡e?5$tWZZ?Ü½Ô_*?éå33É?¼Ü Î?âót1ë_x0012_?![rñ¤ú?_x0003_2Õ_s?DÉgüñ6?ì'¼Ì_x0006__x0008_n_x0019_?óé»_x0006_+a?­Ý0öV?öq_x001B_ :l?H_x0004_ò³x?&amp;_x001B_#Ãè*?TÿU²_x000E_?%Ñ/I_x0016_S?Î_x000E__x0018_Ç_x001F_?Ç_x0018_4 ?ùºÒìfÉ?#,ï_x0012__x0001_?E_x0017_K9å?Ä_x0005_knlî?{±Áìý?"'m5|I?_x0007_³§_x0002__x0010_V?l/Æ¾TA?ìãQÁ?)Ï%O­?üé ý;}?3°O8o?sXGõî_x0007_?_x0007_Jã_x000B_¤?_x0004_ç"%_x0007_?ÏYÚÂä?¬I?Zþ#3_x000B_?ì!+² t?í_x0003_ec?ðËYÎa?*ýæq_x000F_2?_x0006__x0008_Ì_x0013_Ø-£à?¿_x0019_¬ÞD?Þ÷f1?ðö¿_x0002_0?º_x0012_Jyñ?k÷_x000F_\V?¶ë@«¶?®º|´t?fA_x0003__x001B__x000C_?prÜ³m_x0015_?hü¥_x0006_ßÜ?R×ý&lt;?f¢ÊÈÜ}?Þ8ôÊ_x000B__x0005_?:¢¨sâÐ?1àü_x000E_«?ÄÏ9_x0012_?Ù_x0013__x000B_DMp?¼1_x001B_Æ_x0008_?ÜÅx?É¿_x0014_Ì ?d_x0004_V_x000F_É?`_x001E_þfÊ1?ì²¼8ð?_x001B_j7H_x0002_?4Ìq(Â?_x0001_D²+_x0019_0?5ÁW?¨a._x0007_æù?µT:}_x001E_e?ô_x001B__x0015_I?"_x001D_È_x0001__x0003_?%­TC?^Ò|S_x0007_?Ô¹Qsrª?MFcO`?p"×:?Æº,_x001F_Ç?\_x0008_¥àf¶?+6ÉwÏ?0Þÿ_x001E_$ ?ã_x0014__x0006_abâ?53r_x001D_?.©¨k­?½ðð?Ä­³ÓrL?ÆÞÉ"Å?VÒ&lt;XÓP?ÆFÖÃà?üÚ÷ðÁä?sí_x001A__x0010_í?ÂL:äU?í;:\_x0007_?_x001B_Ït?Â_x0013_³Þ¯Æ?pï¦&lt;á?6Þ®_x0010_¡Õ?_x000F_^ß?tRÎ¾³_x000F_?_x0002_1ï_x0013_^?!K¡*K?]wâ¦-?b,ËuNt?_x0001__x0003__x0017_x§Ìé_x0005_?hóh§®¾?$ÃAÔï?&lt;¬Ùþ,?´_x0017_W7?&lt;ê½å­?ï/ÓoÁP?BÀ_x0007_ùìa?¹_x0003_@U_x0010_?Ö_x001D_ý«^T?ê_x0018_´{|?T2pHcý?tãHh_x0013_¦?"¼aZ?»LÍá1?dÏ_x0012_?x?ñ7_x0012__x0012_?øø,_x001D__x0014_~?cS]I?&gt;Þ[&gt;"1?þüJÄ5?Á_x000D_WWm?;k_x0002_{?(ÞP¹@??CÙ$Ëf3?J Ä&amp;?føË#?zÕ_x000E_d?H÷W|?»¶û_x0019_?xîË^É??´ªñ¦_x0002__x0004_£?û(_x0005_?Æ ÝÝZ?XÈñÝ¤]?¦~$gå?ì~Íam?ê&lt;u_x001F_´C?ÿ]¯¤?ÁS¬ï_x0003_?_x001A_ÈId¾n?ýpÓÚÞ(?ì_x0010_¥©Ñ?_x001F_:±Ó½Ú?º_x001C_2¦j}?2¥3»?´_x0011__x0004_*é_x001A_?:ýy;©»?-ß³ßÝa?ôâgá#'?äÆ×³À?]Ì¸ëH?xÃÇÍ=?PíçWqL?bd_x0013_j,&amp;?_x0007__x001C_±ÿqK?O4NîÕ	?_x0018_r¦_x001E_Ù=?Pzì*ä?Þ%Ì»n»?5ã_x0003_,ÊU?,ó:_k? _x0016_K _x0001_?_x0001__x0005_ä¡G#?+]ª_x0007_×A?	pºP^?gx_x000D_wÞ?ðµái?ÂDRVåv?×_x0003_DÉ?3 _x0014_ìä?~_x000C_É}­W?Ü@ñÝ)8?_x0004__x001B_ü_x0002_ë?téJHeU?ùú¦þ»Á?À[F__x001A_Î?*H·_x0017_p?òåòß?!¨Æò?':°_x0004__x0001_?ÍR¤n­_x0013_?eØ_x000D_ÅÎ¡?_x0019__x000B_@k«_x0012_?óóà®P	?q_x0004_³ÿ8?_x0008__x0014_À_x000E_?½-ûé?ÊñA°c?º_x000C_#+O?U	-ÌÑ?*­#`ðæ??óó$_x0006_?¸C¸Ð_x0013_O?ÛÕÉ/_x0001__x0004_6?i·_x000B_M?__x000E_ðöÈü?8ìc_x0016_ã?tWìÊ¨ô?[Ïoo?È#_x0012_£]?_x001C_Kr4¨4?t_x0010_!´¿?_x000C_Ðm3ïÿ?Èß£¢/¦?_x0012__x0005__x0007_NË{?[zâû#?NK_x0014_G¶æ?û¿Q_x0019_]?öøeºv_x0005_?ÆÀ«0? |Q_x0003_!¼?·;µ_x0016__x000E_?(Sml_x0019_w?È_x0002_J¬Ác?ð_x0011_Ð_x0014_¼Ü?þ_x000D__x0004_Äxé?J;F6S?_x0006__x000B_üÎ¸É?&lt;¯ÌÒ6?Æ¾l~`ï?ptµ_x0010_3Z?OÎ_x0015__x0007__x001C_?©KNþyH?îoðòÃ?lo®Qy?_x0004__x0005_1*Ñáæ?§^oìÇ_x0003_?¥¢Zñ£B??IrÑm?q0©*@?Ê_x0002_ÆU_x001A_?¤ªä²_x000F_%?IÃ÷Çz?+Q8à#?d_x0016_vì ?¶²Õ´Ô?À_x0018_Úï	?`_x0004_;_x000F_*!?0È.Æ¿?Ê}Õ)vó?)y_x001F_ªÙ,?JíÝS]?_x0004_¼¸÷?rf¢Þ_x0010_?|oÍ$_x001E_(?1_x000B_¹&lt;þà?K±û_x001B_?¦2	¾+?þj5ª÷?_x0016_gP|È?Àñ:9ý?_x0019_«0ÉÄ#?%\âwÓ?o_x0019_÷?2_x0001_xÒkr{?³_x0001_Â|_x000B_r?´Uÿ_x0003__x0007_¤_x0011_?ùT	_x0007_FÞ?5R?_x0001_m£?kç!Xb´?·9ÃÇö?Æ*;éÜ_x0019_?EW'8_x0015_?{-É»¿}?ÆPgi_x0015_(?~ è _x0002_P?nÏê7(?_x0005_Ñ_x0015_´ò?k_x001D_} _x0003_Á?SX_x0018_[_x0014_?lx½_x001F_ÙÞ?T&lt;ÐE?_x0019_\Û×`?&gt;_x0004__Ä_x0006_!?oü.Þ?îdà?Î5m_x0001_¯?s¢9×X?Ôt%_x0010_?mñi¥ü_x001E_?Ù}Ö«?ÀYüÈà~?^Ø¾¡Ên?¢Ty_x001F_¹A?Áa\·æ.?QJ_»?/@_x000F_Uv?ûÌ­õÌ?_x0001__x0002_	;_x0008_¿e1?Ù]H)LM?)µ¾npã?HtMéq?¶kr_x0016_ÊS?ÝOà¼6Ô?8ô_x0008_{_x001B_³?Î¡å[?¡hÕE£?ôÂU\¸?´_x0008_N?_x0001__x0014_&gt;\y+?ê¬=Ï,?ÞÞ9ûÚy?_x0008__x001B_ß,ó[?ÇX_x001B_ØÈ_x001C_?¾Órw_x0001_Ý?f©£ø?ááâÀ±ì?_x000B_)_x0018_ßûß?_x001E__x000B_±¬T?v«(Ê¦?_x0002_5â5?_x001E_ù¯©Þö?¬_x0011_þ_¿?² _x001D_Z?*_x000C_w_x0018_u×?Q(wïÔ·?:áoýîý?1SÏ3_x0019_b?W]Î_x0014_5u?À*ªi_x0006__x0008_µ¸?5*_x0017_Õ_x0007_Í?.Tö2¬?ò@ª?.?÷_x000E_Pe»?&amp;º_x0001_Ø?@ó¦AuÅ?ô_x0005_ké?2sqÉ¼`?SA_x001C_÷}Ü?÷²ÒL?Å.;¾î´?ù­_x0012_Ç_x001A_?i3c_x0013_?_x0016_Õûã$æ?æ|_x0018_[x?|Õ_x0003_û¿_x0013_?Þ£U_x0002_í?xy¸·Ö?_x0004_$1°¢?Õ"d_x0018_?_x0007_W_x0018_§ûú?·æ¶´Õ?Tk6_x001F__x0006_?¢ó@?÷;¸_x000E_?_x0011_øåýK1?Úál\/_x0017_?ì¼kNü?Ô¢C£ê?È*ß"r?SÁ·á¥@?_x0004__x0006_\ Åý?øøÛO1?ß_x0005__x001D_8ø)?ØÓ9Ì?å ´Q±a?_x0010_n«?Ó¬.ØQÌ?R2DÔ?Ën;_x0007_FJ?_x0018_gÓúÎ?ç¨É^ë?BAâã_x0010_?þÂòóIU?_x0007_Û5)#?ßQz3?¶½_x0001_àÿ{?Î¥	T?ÁWá"?L&gt;·ª¿¯?P_x001A__x0002_&gt;ã?Ú_x001F__x0003_,ä?§¿éè·?É_x0013_CÐ?N_x001F_§¨ù§?SÞGÇ?eÛ©ÛÍ_?_x000F_6n·ê~?x_x0007__x0003_Gà ?z_x0006__x0006__x001E_ù?Ô ng¹?Äs¥6¯?óFr_x0004__x0007_U_x0012_?1_x0008_[µøÝ?OÛ¬F?[¾_x0011_Ã_x0011_Ä?äºPG5?áÕNv®?KÃ¬À_x0017_?S^_x0012_;]P?×#_x0006_Yóy?ï{]_x0005_Å?1×ÌGåB?+_x0013_%4_x0012_3?ÜWâ?¼@Å_x0001_8,?ÂF4c-;?Ä_x0008_ÆÂ_x000D_?BV('?»Á~(õ?¨¤#B_x0003_*?_x001C_'Çç_x0008_C?_x0002_Uã_x000D_³×?_x0006_Â'püd?¥ KM?_²_x001A_YG?öq:Æ_x000E_?ì\I¶?ÃÐ_x001A__x000D_(ª?ÑÉ÷ÀX?ü'h²Ð?ðÕ2IhC?*V¾È-?rÇ_x0019_`#í?_x0002__x0003_õ@Iì¢¶?7NIyL&gt;?ø4.ÿ?Sù%é~?Í§ëäw5?Ä'«ô?_x0003_qî¡?ÿ_x0011__x0017_4¬_x0002_?è)jÝ?&amp;WmÜw´?¦L£O&gt;ã?jÉùÛÄ\?ÎpmxKQ?Ø»)a¥?®0l_x0003_y?Z5zì9f?&lt;±'/UK?¢áæ»Fý?_x0006_3ìÿfS?Úw¶_x0001_?A.üÓE?Rj¨A¡õ?,GóÞÅ?%ëöÈ4ä?dïN¿v~?Ð©C¾8é?äp¦û÷?.ï¶³?_x0016__x000D_Û_x001E_¦Ë?_x0004_5ú®Å?ëp&lt;Ù÷?&gt;º2¢_x0002__x0006_:?_x0008_-_x0005_ ^Ä? _x0004_´ød_x001E_?Z×¬_x0006_;ç?ß*[Fü?gÐ¬R!?©_x000D__x0005_OÑ ?¨É_x0011_¦§h?²rÕ+Ü_x001A_?]º	¥&lt;K?aÞïáÖµ?w×¬|æ?ñu1Âvã?×ô¦0h?_x0001_?·_x0018_!*?úRæ¿?=a`úe?îVÌÄz?Bé_x0016_8_x0008_?&gt;àm§®?vPãX¼?¾_x0006_æ_x0003_I³? väïüù?W@Ï´B2?p¤¸à6?Xø_x0013_û5?Lj-Á_?Cz}zÍ?Qô_x0005_µ?÷Û¬TÁ´?!µ,ë?ÍåIú?_x0001__x0002_®c°N;?_x0007_âig_x0005_?s[_x0003_q:?7H	©$=?°uk_x0017_óq?D£*ÿ*_x0007_?òaÜÿÐ?b¿Rþ@_x0010_?ÕíÉÞ_x000D_ù?:éI`oü?\¿|?gz?6^:WÁ?Èýï%Që?hùQ¤ÎG?¢_x0007_õíöè?Ï_x0013_4íõê?nûOÀÁÆ?#_Ó?TáÙ/?´¥&lt;ñá¹?_x001B_x&amp;ÃÖ?jò¶_x001F_i&lt;?iÓuféF?¸x ¹À?ÉÄUU`_x001A_?®¿r,_x000E_,?_x0005_¤ÕÀ¸?GCmßË|?ÑHZ?òÖ'_x0015_]?bZ+m²h?Ò»Å"_x0004__x0005_:·?nùhdzÖ?pëëWË?_x0012_¤a`?ÔÕ©xv?Ø_x001F_+B_x0002_´?_x000B_îäªQ¥?~&gt;`ºà?ÙVU­?ÀV_\Èð?suXPç?®|È_x000B_E7?Æ1í0_x001A_?luÖ¹?®Uð?p?ú_x0003_ßXÔl?_x0007_`:0·g?&lt;wÜÓ=Î?(R_x0014_ëJ÷?®­Á_x0011_?_x0011_µqª?õH8WÆZ?X6¢[E[?;i_x0004_ù$ô?_x0002_N9s±?ç®CÄuI?_x001B__x0001_ôO_x0014_?,_x0016_ù°54?=DùF1?zÌmªö?_x001E_3'´5?Z_x0013_iVà?_x0003__x0004_áªÒ_x0015_Í?×¤y±ç?^[Ës,`? _x0007__x0014_íéM?S¨!_x0017_?9¢ô(ñ?&amp;ÿÕH¾Æ?Â+n_x0005_+D?PE_F-«?nMÑ¤?n]s@ùÙ?[:}e?L~3o?_x0003__x001E_LsBO?%WÜ'_x000B_?ó}9_x001C__x0004_?0u?_x0013_©¹?6©wË_x000C_&lt;?Ô»_?qùHS÷?´®¸;£?÷_x0011_·j?@âWtôó?ÁU_x001A__nt?ã_x0001_¥@ö?mféô¨E?ØÔ3_x0018_õ¤?.G}_x0010__x0002_ª?²GfÄ?à_x000F_àä_x0002_W?nVgµÁ?^3Å_x0001__x0002__x0019_Ï?ö´Î_x0004_£? _x0018_kK?TZcê_x0016_?_x0002_ýÕ_x0017_&amp;?&amp;I@RØ?g_x0002_@_x0019_cæ?_x000E_Ul_x000B_¡¡?Ù.ô9q?6¸*yËµ|?9ÐË9Î?#»q¬_x0019_i?_x0002_W×àv¾?_x0003_ò½Á?3©ó_x0003_Â_x0007_?ÖõÑ¡ ?Âø_x0001_Å?¿%j_x001B_¾Û?On×ò*?pÞdÙ_x000B_?óÁGpÚ?JâØ%p?¯¬Õ[_x0010_?nZ¿ê?»uR§:?Þ³@½é?Åkº&amp;è_x0017_?_x001F_Ý{g?RmäíÌS?Ðx¾8Ñ?_x000B_/O²¤ü?éT«Û ?_x0003__x0004_Á8ìã©?XK_x0017_÷_x001A__x001D_?9÷VD$?_x0019__¦:¯?Ã/_x0002_._x0016_?3Íj&lt;ùo?SP%ñÇÔ?âÅAµ÷?ôßÚÃ?_x000E_Û&lt; éî?¤_x0014_Ô,3?7ÆõBò?5_x0005__x0008_[7¨?Íyfv_x0017_«?o_x000C__x000C_E_x0008_¥?F: Êí?_x0008_UÔ//?¬e_x001D__x0014_7]?Í´Þ_x0004__x0001_d?ñqÏ?!?_x001F_#_x001D_Ã?7_x000C_ÎÛqX?Q_x0019_zÝ?Æ3°}Ý¶?	Aõ¸àP?nø¬WT¹?UÞÜ_x0001__x000C_?_x000F_¦Ïõ_x0004_?]®_x0005__x000F_à?°ul_x0011_p?_x0008_â&lt;Ý_x0001_m?j_x0013_Ñé_x0002__x0006_sA?L%_x0004_5±µ?('/®?_x0003_Â&amp;¶÷?Â¿ÄØ_x001C_?Ã9LoÔ?&gt;Ù-y_x001E_y?\AHH\³?á×µ)t­?_x0017__x0007_a¡ ?_x0007_øê¡qð?µËóT'?ñ_x0017_À³UV?V_x0001_-_x0001_õlw?ä_x001A_½Ñ?ß«VØ?s#&lt;8_x001D_?Íª&gt;_x001E_?5°ßf)M?Úù+·h®?Wâ­0_x0005_?¿ÉLø)|?ï`_x000C_ðO¥?ÑÞ]?ÀQã3Þ?8ð¸àÇX?N&lt;¿á?_x0014_I_x000D__x0011_À?Jv[k&amp;5?ÒA-b/?r{ÎI$ã?ª´§ÝV?_x0002__x0005__x001C_ÏR	`?ÛZ¤ÿº_x0015_?Ð¸_x0003_þ(?/Ë£×2÷?MR¢~?IÀÃ³A?¢¬æìó?_x001A_¹_x0004_;H°?_x0015_ìñZ\?_x001A_»g_x0019_&gt;¾?8öÃ_x0017_~?ì7ï®u?F;áÏ6?É_x0002_RH¸×?bï4Å?_x0001_hÆ»j?_x0015_Å_x0001_©?QöÒ_x0013_A_x0004_?%}/é?fÔ±_x0012_ì?kªpïö_x0014_?ãvØ·_x000F_?]ÅPè?b½ìô}?_x0013_÷1p*?G_x0015_HGRG?|&lt;_x0004__x0006_\×?_x0010__x001A__x0001_÷ð?~È%2:?Û3ß0?5Ö_x001D__x0003_Ä?ì[z_x0001__x0002_ºÚ?¾K¤V¬O?ÌÚ&lt;Ùºo?¦L]@?lÙ¸|á?iv½_x0005_¿_x000B_?Ô3&amp;o_x0018_?sdÏ&gt;À¾?Ò_x0018_mEèï?Ý@_x001B_U_x0001_?ÄWi_Z?_x0008_Ô¤mu²?ÿétág?«YQPk#?úöhÖÁÑ?_x001A_	tu°?§aJÂ;A?._x000E_qm1T?÷Î0ô?LÉä_x000C_?p_x000B_8¸$?ÅÙù°ÌÒ?_x0019__x0005_Ýº??ÌMWÎu?Û86_x0005_U?Ö=íR»?hTÊ_x0007_S?¿Ç8_x0011__x001C_?b"óÿÊF?êGQ_x0013_%û?°`?_x001A_¼m?X ñ_x0001_Ù_x0003_?_x0003__x0004_8)ÿ£¹_x0013_?´44¿Ò_x0014_?_x0004_f¢_x000B_9õ?&gt;_x000C_hñZ?Î&lt;É_x0011__x0002_?Ñ»4_x0010_}¾?çO_x000D_´_x001A_§?`ê¿_x000F_?°&lt;t-A-?¾l._x0005__x000C_?W&lt;IÖÀ?H7Ø;?_x0015_¬ïxÒÐ?LN¼u«?_x0003_{w^·5?3ÀÊ_x0004_ü?:hª½?·9nO h?nð¶FS_x0018_?õG)´±É?ÿFf_x000D__x0008_?^_x0002_ºr?Kð_x0012_Ù_x0002_Ê?(^^$?ãÌ¡_rª?_­	Ç?Ðê(k:6?åôÕ_x000F_a?®UÎTªá?ªçK_x001F__x0001_?lÙQ©²?_x001F_Z_x0002__x0006_m|?®e$9C?__x001C_\Æ«?P_x0019_¬Ë)?ÍQª(_x0007_?pæ¹?£?»§-ß_?ÎóCö_x0004_?8_x001B__x000B_ôñ?_x0004_îsùoú?äL{ï³?tÅâbÖ?]_x0003_®[B?lDx¢?òï9q{ ?F÷º_x0001_?Ï¨_x0005_¯?u»H®v?w,Õ_x001A_s?YK¬)?BDj¹«&gt;?_x0002_×_x0002_KØ?ÀYüÓsÃ?¢Ú,åU? _x000C_ùuM?ÃIÔhüV?º _x000F_Û_x0002_?ë«ðú?ÞJ4$¿?_x001E_|_x0019_Äe?¦§¡_x001D_Vd?4í_x001E_"èv?_x0001__x0002_¾_x0006_6_x000D_µ_x0003_?ð æ²ÓX?S_x000E_Ü&amp;É«?Ï_x001C_¯í?ä_x000E_"e?XýÎWm?L_x001E_ð_x0019_&amp;¥?l_x001A__x001A_K?.Z2b_x000E_?Ô_x0011__x0011_7Íi?âPÅ\Y)?A_x0010_®¿/_x001B_?ì¥}¿:ì?_x001C_dEB%u?ÃèX_x0010_"_x0002_?ÈP¿ºýÛ?ðÒGB_x001F_??ûi¦*{?Ngq,=?#ëÇy{j?ëÎ_x0004_ÔÎ¸?,?Îe_x001C_n?J&amp;-½Gé?JSú,?«ûkÏ?¬ê=A.~?ÛrvQ_x0001_$?FrC1·?i_x0013_¥Q$?_x0004_{Ë7Ø??×ô=h"~?¶wD_x0002__x0003_T ?ö#|{gõ?S¢Àoæ?zêV¤_x0015_J?õ9f¾Ó?ûcRí?_x001C_Ëïu®F?ÇD_x0007_ú!?yhÌB_x0010_?s)mQùu?¼:_x0014_W¹Ú?['_x0014_³j?¢T_x0004__x0007_'?¦4ë_x001F__x0014_?}1~ãF?êËCî!?Ô{÷/|_x000D_?ÝÂÃúç_x001C_?Òö®È	K?ÖýþÄ ?1`®èP?ê³â¢äÃ?nò_x0010_ÑÇÁ?_x0014_'L£_x0011_à?^»_x0001_×=?&gt;)ùd_x000F_?M_x000B_,\Jz?òÔK_x001D_pÞ?+Ý`q]?ÙlEé)?Za¯_x0003_?_pÝóõ?_x0003__x0004_ñÎ_x0015_ë_x0001_?®®5à_x000F_?î¤~åª?¤üv 	Ð?¸ØÇR@?_x000F_Þá·Ô?Ûä6rûf?_x0002__x0018__x0019_4y?2¹±Tç?£jÁö:Ä?dÑ2_x000C_7_x001E_?D`£?«4û_x0002_×?÷_x001F__x001A_]_x0010_Ï?_x0005__x000B_Î_x000B_Å?Q§·§¦Ë?·Û±êñÒ?ÖäMÍ_x001B_Ü?_x0011_&lt;©ïSO?L,?ß_x0013_q9Èÿ?ÓhÇ5©·?ÒRHD_x001C_?_x0007_E¡B?J©t_x0003_¨?"_±Ñ¯?¯_x0016_k2R?&gt;+Âo£?Uó¹	_x0019_?­V_x0013_o?|ÑGÚ?ý1?¼_x0002__x0003_£Ô?ÄfItu_x001B_?rÍ_x000C_ý¬#?8Úàº _x001A_?_x001E_­ìÊÑ?Vü°_x001B_Y?râ÷_x0010_S4?xQ*£¢½?2_x0019_N1ñ_x0001_?Í¤3çÊ_x000F_?·ÓS"?ÐP_x0018_°±r?Þ_x001C_\\3?ëÿW-¼Í?N9Äÿô?Â©¡jÈ­?R_x0012_)äf?úã¸"_x0018_­?ý-_x001B_Ðü?Ã÷õ±]g?g#j_x0013_?k_x000E_Ê|?±f©?Ü)É_x0018__x0018_? 0ð×?_x0006_Àm|,&amp;?}:·Øwr?;d9G?¢ì½ÉÄ?¼_x0006_WE_x000D_?"§_x000E_'Ë?`ª?o÷¼?_x0001__x0003_"4ºEe?F_x0011_HåÑ_x0001_?_x0005_g£B_x000C_t?U~»±l?ºç_x0002_îÌþ?s_x0014_ñ»¦|?Fz¥iè?JØ.æ?_x0004_;=W?¶X_x001E_V?ðFµôÒe?__ãz¿Í?¯¸Ñº?ÖE]Ì"?Õ1)_x001A_Ì?õ£Öò_x0010_l?_x0016_Z\_»?BÚâA@?Ð_x0013_¶økw?_x0014__x0015_¡_x0008_Hr?ä_x0006_]òø_x001E_?Âä»R1Ë?uvª§?_x0001_îf_x0003_w?_x0017_x_x0015__x0001__x0002_?ádA²Ò?_x000F__x0003_JwÓ7?§;é&amp;±?Ì¢R?¶_x0010_©´&gt;?ÖÞ_x0016_K_x0004_:?tÖ¤b_x0001__x0002__x0016__x0011_?«è_x0007_=:?ð:³·Ì?_x0012_ø_x001F__x001A_àê?	vþ_x0016_÷_x0004_?67·J¾^?ü_x0016_.ï?z*ª_x0013_Í"?_x0008_n}¬Â?Ä@_x0004_ªØk?_x0011_åÕÖ?TdQ_x0010_?_x000D_L_x001D_I·?ÖJdÞ]A?ëA-1dÀ?1_x0008_3Ca_x0013_?é+ÉG5?E)0_x001D_;?-à¥G?_x0007_Í;_x0014_Ñö?4,|ü½? .xP_x0004_%?æ!ìÓÈ?À&gt;b¸¿_x001A_? _x0001__x001A_?Õj±F_x0015_?ìl_x0016_f?»I6kg:?y¨âH`_x001A_? )ÅîÜå?qI·Ð(?aÉÛÀûJ?_x0001__x0002_"°0ÕG?WsÅ}_x0003_&lt;?¯_x0008_Uu&amp;?_x0014__x001A_nBª?_x0014_V4_x001D_èÒ?_x0008_áÚ²¤_x0018_?&gt;W¸Ìö_x0007_?b*·ØDÜ?`½_x001B_Ô_x0013_?_x001C_åÄ,F ?¬mÌJ+:?FDù_x0018_÷õ?{]ð&lt;³?eðÉIh?ªÌÃ&gt;¡e?5$tWZZ?Ü½Ô_*?éå33É?¼Ü Î?âót1ë_x0012_?![rñ¤ú?_x0003_2Õ_s?DÉgüñ6?ì'¼Ìn_x0019_?óé»_x0001_+a?­Ý0öV?öq_x001B_ :l?H_x0004_ò³x?&amp;_x001B_#Ãè*?TÿU²_x000E_?%Ñ/I_x0016_S?Î_x000E__x0018__x0006__x0008_Ç_x001F_?Ç_x0018_4 ?ùºÒìfÉ?#,ï_x0012__x0001_?E_x0017_K9å?Ä_x0005_knlî?{±Áìý?"'m5|I?_x0007_³§_x0002__x0010_V?l/Æ¾TA?ìãQÁ?)Ï%O­?üé ý;}?3°O8o?sXGõî_x0007_?_x0007_Jã_x000B_¤?_x0004_ç"%_x0007_?ÏYÚÂä?¬I?Zþ#3_x000B_?ì!+² t?í_x0003_ec?ðËYÎa?*ýæq_x000F_2?Ì_x0013_Ø-£à?¿_x0019_¬ÞD?Þ÷f1?ðö¿_x0002_0?º_x0012_Jyñ?k÷_x000F_\V?¶ë@«¶?®º|´t?_x0006_	fA_x0003__x001B__x000C_?prÜ³m_x0015_?hü¥_x0006_ßÜ?R×ý&lt;?f¢ÊÈÜ}?Þ8ôÊ_x000B__x0005_?:¢¨sâÐ?1àü_x000E_«?ÄÏ9_x0012_?Ù_x0013__x000B_DMp?¼1_x001B_Æ	?ÜÅx?É¿_x0014_Ì ?d_x0004_V_x000F_É?`_x001E_þfÊ1?ì²¼8ð?_x001B_j7H_x0002_?4Ìq(Â?_x0001_D²+_x0019_0?5ÁW?¨a._x0007_æù?µT:}_x001E_e?ô_x001B__x0015_I?"_x001D_È?%­TC?^Ò|S_x0007_?Ô¹Qsrª?MFcO`?p"×:?Æº,_x001F_Ç?\_x0008_¥àf¶?+6É_x0001__x0003_wÏ?0Þÿ_x001E_$ ?ã_x0014__x0006_abâ?53r_x001D_?.©¨k­?½ðð?Ä­³ÓrL?ÆÞÉ"Å?VÒ&lt;XÓP?ÆFÖÃà?üÚ÷ðÁä?sí_x001A__x0010_í?ÂL:äU?í;:\_x0007_?_x001B_Ït?Â_x0013_³Þ¯Æ?pï¦&lt;á?6Þ®_x0010_¡Õ?_x000F_^ß?tRÎ¾³_x000F_?_x0002_1ï_x0013_^?!K¡*K?]wâ¦-?b,ËuNt?_x0017_x§Ìé_x0005_?hóh§®¾?$ÃAÔï?&lt;¬Ùþ,?´_x0017_W7?&lt;ê½å­?ï/ÓoÁP?BÀ_x0007_ùìa?_x0001__x0003_¹_x0003_@U_x0010_?Ö_x001D_ý«^T?ê_x0018_´{|?T2pHcý?tãHh_x0013_¦?"¼aZ?»LÍá1?dÏ_x0012_?x?ñ7_x0012__x0012_?øø,_x001D__x0014_~?cS]I?&gt;Þ[&gt;"1?þüJÄ5?Á_x000D_WWm?;k_x0002_{?(ÞP¹@??CÙ$Ëf3?J Ä&amp;?føË#?zÕ_x000E_d?H÷W|?»¶û_x0019_?xîË^É??´ªñ¦£?û(_x0005_?Æ ÝÝZ?XÈñÝ¤]?¦~$gå?ì~Íam?ê&lt;u_x001F_´C?ÿ]¯¤?ÁS¬_x0002__x0004_ï_x0003_?_x001A_ÈId¾n?ýpÓÚÞ(?ì_x0010_¥©Ñ?_x001F_:±Ó½Ú?º_x001C_2¦j}?2¥3»?´_x0011__x0004_*é_x001A_?:ýy;©»?-ß³ßÝa?ôâgá#'?äÆ×³À?]Ì¸ëH?xÃÇÍ=?PíçWqL?bd_x0013_j,&amp;?_x0007__x001C_±ÿqK?O4NîÕ	?_x0018_r¦_x001E_Ù=?Pzì*ä?Þ%Ì»n»?5ã_x0003_,ÊU?,ó:_k? _x0016_K _x0001_?ä¡G#?+]ª_x0007_×A?	pºP^?gx_x000D_wÞ?ðµái?ÂDRVåv?×_x0003_DÉ?3 _x0014_ìä?_x0001__x0003_~_x000C_É}­W?Ü@ñÝ)8?_x0004__x001B_ü_x0002_ë?téJHeU?ùú¦þ»Á?À[F__x001A_Î?*H·_x0017_p?òåòß?!¨Æò?':°_x0004__x0001_?ÍR¤n­_x0013_?eØ_x000D_ÅÎ¡?_x0019__x000B_@k«_x0012_?óóà®P	?q_x0004_³ÿ8?_x0008__x0014_À_x000E_?½-ûé?ÊñA°c?º_x000C_#+O?U	-ÌÑ?*­#`ðæ??óó$_x0006_?¸C¸Ð_x0013_O?ÛÕÉ/6?i·_x000B_M?__x000E_ðöÈü?8ìc_x0016_ã?tWìÊ¨ô?[Ïoo?È#_x0012_£]?_x001C_Kr4¨4?t_x0010_!_x0001__x0004_´¿?_x000C_Ðm3ïÿ?Èß£¢/¦?_x0012__x0005__x0007_NË{?[zâû#?NK_x0014_G¶æ?û¿Q_x0019_]?öøeºv_x0005_?ÆÀ«0? |Q_x0003_!¼?·;µ_x0016__x000E_?(Sml_x0019_w?È_x0002_J¬Ác?ð_x0011_Ð_x0014_¼Ü?þ_x000D__x0004_Äxé?J;F6S?_x0006__x000B_üÎ¸É?&lt;¯ÌÒ6?Æ¾l~`ï?ptµ_x0010_3Z?OÎ_x0015__x0007__x001C_?©KNþyH?îoðòÃ?lo®Qy?1*Ñáæ?§^oìÇ_x0003_?¥¢Zñ£B??IrÑm?q0©*@?Ê_x0002_ÆU_x001A_?¤ªä²_x000F_%?IÃ÷Çz?_x0002__x0003_+Q8à#?d_x0016_vì ?¶²Õ´Ô?À_x0018_Úï	?`_x0002_;_x000F_*!?0È.Æ¿?Ê}Õ)vó?)y_x001F_ªÙ,?JíÝS]?_x0002_¼¸÷?rf¢Þ_x0010_?|oÍ$_x001E_(?1_x000B_¹&lt;þà?K±û_x001B_?¦2	¾+?þj5ª÷?_x0016_gP|È?Àñ:9ý?_x0019_«0ÉÄ#?%\âwÓ?o_x0019_÷?2_x0001_xÒkr{?³_x0001_Â|_x000B_r?´Uÿ¤_x0011_?ùT	_x0003_FÞ?5R?_x0001_m£?kç!Xb´?·9ÃÇö?Æ*;éÜ_x0019_?EW'8_x0015_?{-É»¿}?ÆPgi_x0003__x0007__x0015_(?~ è _x0002_P?nÏê7(?_x0005_Ñ_x0015_´ò?k_x001D_} _x0003_Á?SX_x0018_[_x0014_?lx½_x001F_ÙÞ?T&lt;ÐE?_x0019_\Û×`?&gt;_x0004__Ä_x0006_!?oü.Þ?îdà?Î5m_x0001_¯?s¢9×X?Ôt%_x0010_?mñi¥ü_x001E_?Ù}Ö«?ÀYüÈà~?^Ø¾¡Ên?¢Ty_x001F_¹A?Áa\·æ.?QJ_»?/@_x000F_Uv?ûÌ­õÌ?	;_x0008_¿e1?Ù]H)LM?)µ¾npã?HtMéq?¶kr_x0016_ÊS?ÝOà¼6Ô?8ô_x0008_{_x001B_³?Î¡å[?_x0002__x0003_¡hÕE£?ôÂU\¸?´_x0008_N?_x0002__x0014_&gt;\y+?ê¬=Ï,?ÞÞ9ûÚy?_x0008__x001B_ß,ó[?ÇX_x001B_ØÈ_x001C_?¾Órw_x0002_Ý?f©£ø?ááâÀ±ì?_x000B_)_x0018_ßûß?_x001E__x000B_±¬T?v«(Ê¦?_x0003_5â5?_x001E_ù¯©Þö?¬_x0011_þ_¿?² _x001D_Z?*_x000C_w_x0018_u×?Q(wïÔ·?:áoýîý?1SÏ3_x0019_b?W]Î_x0014_5u?À*ªiµ¸?5*_x0017_Õ_x0007_Í?.Tö2¬?ò@ª?.?÷_x000E_Pe»?&amp;º_x0001_Ø?@ó¦AuÅ?ô_x0005_ké?2sqÉ_x0001__x0006_¼`?SA_x001C_÷}Ü?÷²ÒL?Å.;¾î´?ù­_x0012_Ç_x001A_?i3c_x0013_?_x0016_Õûã$æ?æ|_x0018_[x?|Õ_x0003_û¿_x0013_?Þ£U_x0002_í?xy¸·Ö?_x0004_$1°¢?Õ"d_x0018_?_x0007_W_x0018_§ûú?·æ¶´Õ?Tk6_x001F__x0001_?¢ó@?÷;¸_x000E_?_x0011_øåýK1?Úál\/_x0017_?ì¼kNü?Ô¢C£ê?È*ß"r?SÁ·á¥@?\ Åý?øøÛO1?ß_x0005__x001D_8ø)?ØÓ9Ì?å ´Q±a?_x0010_n«?Ó¬.ØQÌ?R2DÔ?_x0004__x0005_Ën;_x0007_FJ?_x0018_gÓúÎ?ç¨É^ë?BAâã_x0010_?þÂòóIU?_x0007_Û5)#?ßQz3?¶½_x0001_àÿ{?Î¥	T?ÁWá"?L&gt;·ª¿¯?P_x001A__x0002_&gt;ã?Ú_x001F__x0003_,ä?§¿éè·?É_x0013_CÐ?N_x001F_§¨ù§?SÞGÇ?eÛ©ÛÍ_?_x000F_6n·ê~?x_x0007__x0003_Gà ?z_x0005__x0005__x001E_ù?Ô ng¹?Äs¥6¯?óFrU_x0012_?1_x0008_[µøÝ?OÛ¬F?[¾_x0011_Ã_x0011_Ä?äºPG5?áÕNv®?KÃ¬À_x0017_?S^_x0012_;]P?×#_x0006_Y_x0004__x0007_óy?ï{]_x0005_Å?1×ÌGåB?+_x0013_%4_x0012_3?ÜWâ?¼@Å_x0001_8,?ÂF4c-;?Ä_x0008_ÆÂ_x000D_?BV('?»Á~(õ?¨¤#B_x0003_*?_x001C_'Çç_x0008_C?_x0002_Uã_x000D_³×?_x0006_Â'püd?¥ KM?_²_x001A_YG?öq:Æ_x000E_?ì\I¶?ÃÐ_x001A__x000D_(ª?ÑÉ÷ÀX?ü'h²Ð?ðÕ2IhC?*V¾È-?rÇ_x0019_`#í?õ@Iì¢¶?7NIyL&gt;?ø4.ÿ?Sù%é~?Í§ëäw5?Ä'«ô?_x0007_qî¡?ÿ_x0011__x0017_4¬_x0004_?_x0002__x0003_è)jÝ?&amp;WmÜw´?¦L£O&gt;ã?jÉùÛÄ\?ÎpmxKQ?Ø»)a¥?®0l_x0003_y?Z5zì9f?&lt;±'/UK?¢áæ»Fý?_x0006_3ìÿfS?Úw¶_x0001_?A.üÓE?Rj¨A¡õ?,GóÞÅ?%ëöÈ4ä?dïN¿v~?Ð©C¾8é?äp¦û÷?.ï¶³?_x0016__x000D_Û_x001E_¦Ë?_x0004_5ú®Å?ëp&lt;Ù÷?&gt;º2¢:?_x0008_-_x0005_ ^Ä? _x0004_´ød_x001E_?Z×¬_x0003_;ç?ß*[Fü?gÐ¬R!?©_x000D__x0005_OÑ ?¨É_x0011_¦§h?²rÕ+_x0002__x0004_Ü_x001A_?]º	¥&lt;K?aÞïáÖµ?w×¬|æ?ñu1Âvã?×ô¦0h?_x0001_?·_x0018_!*?úRæ¿?=a`úe?îVÌÄz?Bé_x0016_8_x0008_?&gt;àm§®?vPãX¼?¾_x0004_æ_x0003_I³? väïüù?W@Ï´B2?p¤¸à6?Xø_x0013_û5?Lj-Á_?Cz}zÍ?Qô_x0005_µ?÷Û¬TÁ´?!µ,ë?ÍåIú?®c°N;?_x0007_âig_x0005_?s[_x0003_q:?7H	©$=?°uk_x0017_óq?D£*ÿ*_x0007_?òaÜÿÐ?b¿Rþ@_x0010_?_x0001__x0003_ÕíÉÞ_x000D_ù?:éI`oü?\¿|?gz?6^:WÁ?Èýï%Që?hùQ¤ÎG?¢_x0007_õíöè?Ï_x0013_4íõê?nûOÀÁÆ?#_Ó?TáÙ/?´¥&lt;ñá¹?_x001B_x&amp;ÃÖ?jò¶_x001F_i&lt;?iÓuféF?¸x ¹À?ÉÄUU`_x001A_?®¿r,_x000E_,?_x0005_¤ÕÀ¸?GCmßË|?ÑHZ?òÖ'_x0015_]?bZ+m²h?Ò»Å":·?nùhdzÖ?pëëWË?_x0012_¤a`?ÔÕ©xv?Ø_x001F_+B_x0002_´?_x000B_îäªQ¥?~&gt;`ºà?ÙV_x0004__x0006_U­?ÀV_\Èð?suXPç?®|È_x000B_E7?Æ1í0_x001A_?luÖ¹?®Uð?p?ú_x0003_ßXÔl?_x0007_`:0·g?&lt;wÜÓ=Î?(R_x0014_ëJ÷?®­Á_x0011_?_x0011_µqª?õH8WÆZ?X6¢[E[?;i_x0004_ù$ô?_x0002_N9s±?ç®CÄuI?_x001B__x0001_ôO_x0014_?,_x0016_ù°54?=DùF1?zÌmªö?_x001E_3'´5?Z_x0013_iVà?áªÒ_x0015_Í?×¤y±ç?^[Ës,`? _x0007__x0014_íéM?S¨!_x0017_?9¢ô(ñ?&amp;ÿÕH¾Æ?Â+n_x0005_+D?_x0003__x0005_PE_F-«?nMÑ¤?n]s@ùÙ?[:}e?L~3o?_x0003__x001E_LsBO?%WÜ'_x000B_?ó}9_x001C__x0005_?0u?_x0013_©¹?6©wË_x000C_&lt;?Ô»_?qùHS÷?´®¸;£?÷_x0011_·j?@âWtôó?ÁU_x001A__nt?ã_x0001_¥@ö?mféô¨E?ØÔ3_x0018_õ¤?.G}_x0010__x0002_ª?²GfÄ?à_x000F_àä_x0002_W?nVgµÁ?^3Å_x0019_Ï?ö´Î_x0004_£? _x0018_kK?TZcê_x0016_?_x0005_ýÕ_x0017_&amp;?&amp;I@RØ?g_x0005_@_x0019_cæ?_x000E_Ul_x000B_¡¡?Ù.ô9_x0001__x0004_q?6¸*yËµ|?9ÐË9Î?#»q¬_x0019_i?_x0004_W×àv¾?_x0003_ò½Á?3©ó_x0003_Â_x0007_?ÖõÑ¡ ?Âø_x0001_Å?¿%j_x001B_¾Û?On×ò*?pÞdÙ_x000B_?óÁGpÚ?JâØ%p?¯¬Õ[_x0010_?nZ¿ê?»uR§:?Þ³@½é?Åkº&amp;è_x0017_?_x001F_Ý{g?RmäíÌS?Ðx¾8Ñ?_x000B_/O²¤ü?éT«Û ?Á8ìã©?XK_x0017_÷_x001A__x001D_?9÷VD$?_x0019__¦:¯?Ã/_x0002_._x0016_?3Íj&lt;ùo?SP%ñÇÔ?âÅAµ÷?_x0002__x0006_ôßÚÃ?_x000E_Û&lt; éî?¤_x0014_Ô,3?7ÆõBò?5_x0005__x0008_[7¨?Íyfv_x0017_«?o_x000C__x000C_E_x0008_¥?F: Êí?_x0008_UÔ//?¬e_x001D__x0014_7]?Í´Þ_x0006__x0001_d?ñqÏ?!?_x001F_#_x001D_Ã?7_x000C_ÎÛqX?Q_x0019_zÝ?Æ3°}Ý¶?	Aõ¸àP?nø¬WT¹?UÞÜ_x0001__x000C_?_x000F_¦Ïõ_x0006_?]®_x0005__x000F_à?°ul_x0011_p?_x0008_â&lt;Ý_x0001_m?j_x0013_ÑésA?L%_x0004_5±µ?('/®?_x0003_Â&amp;¶÷?Â¿ÄØ_x001C_?Ã9LoÔ?&gt;Ù-y_x001E_y?\AHH\³?á×µ)_x0002__x0006_t­?_x0017__x0007_a¡ ?_x0007_øê¡qð?µËóT'?ñ_x0017_À³UV?V_x0001_-_x0001_õlw?ä_x001A_½Ñ?ß«VØ?s#&lt;8_x001D_?Íª&gt;_x001E_?5°ßf)M?Úù+·h®?Wâ­0_x0005_?¿ÉLø)|?ï`_x000C_ðO¥?ÑÞ]?ÀQã3Þ?8ð¸àÇX?N&lt;¿á?_x0014_I_x000D__x0011_À?Jv[k&amp;5?ÒA-b/?r{ÎI$ã?ª´§ÝV?_x001C_ÏR	`?ÛZ¤ÿº_x0015_?Ð¸_x0003_þ(?/Ë£×2÷?MR¢~?IÀÃ³A?¢¬æìó?_x001A_¹_x0004_;H°?_x0002__x0007__x0015_ìñZ\?_x001A_»g_x0019_&gt;¾?8öÃ_x0017_~?ì7ï®u?F;áÏ6?É_x0002_RH¸×?bï4Å?_x0001_hÆ»j?_x0015_Å_x0001_©?QöÒ_x0013_A_x0004_?%}/é?fÔ±_x0012_ì?kªpïö_x0014_?ãvØ·_x000F_?]ÅPè?b½ìô}?_x0013_÷1p*?G_x0015_HGRG?|&lt;_x0004__x0006_\×?_x0010__x001A__x0001_÷ð?~È%2:?Û3ß0?5Ö_x001D__x0003_Ä?ì[zºÚ?¾K¤V¬O?ÌÚ&lt;Ùºo?¦L]@?lÙ¸|á?iv½_x0005_¿_x000B_?Ô3&amp;o_x0018_?sdÏ&gt;À¾?Ò_x0018_mE_x0001__x0004_èï?Ý@_x001B_U_x0001_?ÄWi_Z?_x0008_Ô¤mu²?ÿétág?«YQPk#?úöhÖÁÑ?_x001A_	tu°?§aJÂ;A?._x000E_qm1T?÷Î0ô?LÉä_x000C_?p_x000B_8¸$?ÅÙù°ÌÒ?_x0019__x0005_Ýº??ÌMWÎu?Û86_x0005_U?Ö=íR»?hTÊ_x0007_S?¿Ç8_x0011__x001C_?b"óÿÊF?êGQ_x0013_%û?°`?_x001A_¼m?X ñ_x0001_Ù_x0003_?8)ÿ£¹_x0013_?´44¿Ò_x0014_?_x0004_f¢_x000B_9õ?&gt;_x000C_hñZ?Î&lt;É_x0011__x0002_?Ñ»4_x0010_}¾?çO_x000D_´_x001A_§?`ê¿_x000F_?_x0003__x0006_°&lt;t-A-?¾l._x0005__x000C_?W&lt;IÖÀ?H7Ø;?_x0015_¬ïxÒÐ?LN¼u«?_x0003_{w^·5?3ÀÊ_x0006_ü?:hª½?·9nO h?nð¶FS_x0018_?õG)´±É?ÿFf_x000D__x0008_?^_x0002_ºr?Kð_x0012_Ù_x0002_Ê?(^^$?ãÌ¡_rª?_­	Ç?Ðê(k:6?åôÕ_x000F_a?®UÎTªá?ªçK_x001F__x0001_?lÙQ©²?_x001F_Zm|?®e$9C?__x001C_\Æ«?P_x0019_¬Ë)?ÍQª(_x0007_?pæ¹?£?»§-ß_?ÎóCö_x0004_?8_x001B__x000B_ô_x0002__x0007_ñ?_x0004_îsùoú?äL{ï³?tÅâbÖ?]_x0003_®[B?lDx¢?òï9q{ ?F÷º_x0001_?Ï¨_x0005_¯?u»H®v?w,Õ_x001A_s?YK¬)?BDj¹«&gt;?_x0002_×_x0002_KØ?ÀYüÓsÃ?¢Ú,åU? _x000C_ùuM?ÃIÔhüV?º _x000F_Û_x0002_?ë«ðú?ÞJ4$¿?_x001E_|_x0019_Äe?¦§¡_x001D_Vd?4í_x001E_"èv?¾_x0006_6_x000D_µ_x0003_?ð æ²ÓX?S_x000E_Ü&amp;É«?Ï_x001C_¯í?ä_x000E_"e?XýÎWm?L_x001E_ð_x0019_&amp;¥?l_x001A__x001A_K?_x0001__x0002_.Z2b_x000E_?Ô_x0011__x0011_7Íi?âPÅ\Y)?A_x0010_®¿/_x001B_?ì¥}¿:ì?_x001C_dEB%u?ÃèX_x0010_"_x0002_?ÈP¿ºýÛ?ðÒGB_x001F_??ûi¦*{?Ngq,=?#ëÇy{j?ëÎ_x0004_ÔÎ¸?,?Îe_x001C_n?J&amp;-½Gé?JSú,?«ûkÏ?¬ê=A.~?ÛrvQ_x0001_$?FrC1·?i_x0013_¥Q$?_x0004_{Ë7Ø??×ô=h"~?¶wDT ?ö#|{gõ?S¢Àoæ?zêV¤_x0015_J?õ9f¾Ó?ûcRí?_x001C_Ëïu®F?ÇD_x0007_ú!?yhÌB_x0003__x0005__x0010_?s)mQùu?¼:_x0014_W¹Ú?['_x0014_³j?¢T_x0004__x0007_'?¦4ë_x001F__x0014_?}1~ãF?êËCî!?Ô{÷/|_x000D_?ÝÂÃúç_x001C_?Òö®È	K?ÖýþÄ ?1`®èP?ê³â¢äÃ?nò_x0010_ÑÇÁ?_x0014_'L£_x0011_à?^»_x0001_×=?&gt;)ùd_x000F_?M_x000B_,\Jz?òÔK_x001D_pÞ?+Ý`q]?ÙlEé)?Za¯_x0005_?_pÝóõ?ñÎ_x0015_ë_x0001_?®®5à_x000F_?î¤~åª?¤üv 	Ð?¸ØÇR@?_x000F_Þá·Ô?Ûä6rûf?_x0002__x0018__x0019_4y?_x0001__x0003_2¹±Tç?£jÁö:Ä?dÑ2_x000C_7_x001E_?D`£?«4û_x0002_×?÷_x001F__x001A_]_x0010_Ï?_x0005__x000B_Î_x000B_Å?Q§·§¦Ë?·Û±êñÒ?ÖäMÍ_x001B_Ü?_x0011_&lt;©ïSO?L,?ß_x0013_q9Èÿ?ÓhÇ5©·?ÒRHD_x001C_?_x0007_E¡B?J©t_x0001_¨?"_±Ñ¯?¯_x0016_k2R?&gt;+Âo£?Uó¹	_x0019_?­V_x0013_o?|ÑGÚ?ý1?¼£Ô?ÄfItu_x001B_?rÍ_x000C_ý¬#?8Úàº _x001A_?_x001E_­ìÊÑ?Vü°_x001B_Y?râ÷_x0010_S4?xQ*£¢½?2_x0019_N1_x0003__x0004_ñ_x0001_?Í¤3çÊ_x000F_?·ÓS"?ÐP_x0018_°±r?Þ_x001C_\\3?ëÿW-¼Í?N9Äÿô?Â©¡jÈ­?R_x0012_)äf?úã¸"_x0018_­?ý-_x001B_Ðü?Ã÷õ±]g?g#j_x0013_?k_x000E_Ê|?±f©?Ü)É_x0018__x0018_? 0ð×?_x0006_Àm|,&amp;?}:·Øwr?;d9G?¢ì½ÉÄ?¼_x0006_WE_x000D_?"§_x000E_'Ë?`ª?o÷¼?"4ºEe?F_x0011_HåÑ_x0003_?_x0005_g£B_x000C_t?U~»±l?ºç_x0002_îÌþ?s_x0014_ñ»¦|?Fz¥iè?JØ.æ?_x0001__x0003__x0004_;=W?¶X_x001E_V?ðFµôÒe?__ãz¿Í?¯¸Ñº?ÖE]Ì"?Õ1)_x001A_Ì?õ£Öò_x0010_l?_x0016_Z\_»?BÚâA@?Ð_x0013_¶økw?_x0014__x0015_¡_x0008_Hr?ä_x0006_]òø_x001E_?Âä»R1Ë?uvª§?_x0001_îf_x0003_w?_x0017_x_x0015__x0001__x0002_?ádA²Ò?_x000F__x0003_JwÓ7?§;é&amp;±?Ì¢R?¶_x0010_©´&gt;?ÖÞ_x0016_K_x0004_:?tÖ¤b_x0016__x0011_?«è_x0007_=:?ð:³·Ì?_x0012_ø_x001F__x001A_àê?	vþ_x0016_÷_x0004_?67·J¾^?ü_x0016_.ï?z*ª_x0013_Í"?_x0008_n}_x0001__x0002_¬Â?Ä@_x0004_ªØk?_x0011_åÕÖ?TdQ_x0010_?_x000D_L_x001D_I·?ÖJdÞ]A?ëA-1dÀ?1_x0008_3Ca_x0013_?é+ÉG5?E)0_x001D_;?-à¥G?_x0007_Í;_x0014_Ñö?4,|ü½? .xP_x0004_%?æ!ìÓÈ?À&gt;b¸¿_x001A_? _x0001__x001A_?Õj±F_x0015_?ìl_x0016_f?»I6kg:?y¨âH`_x001A_? )ÅîÜå?qI·Ð(?aÉÛÀûJ?"°0ÕG?WsÅ}_x0003_&lt;?¯_x0008_Uu&amp;?_x0014__x001A_nBª?_x0014_V4_x001D_èÒ?_x0008_áÚ²¤_x0018_?&gt;W¸Ìö_x0007_?b*·ØDÜ?_x0006__x0008_`½_x001B_Ô_x0013_?_x001C_åÄ,F ?¬mÌJ+:?FDù_x0018_÷õ?{]ð&lt;³?eðÉIh?ªÌÃ&gt;¡e?5$tWZZ?Ü½Ô_*?éå33É?¼Ü Î?âót1ë_x0012_?![rñ¤ú?_x0003_2Õ_s?DÉgüñ6?ì'¼Ìn_x0019_?óé»_x0006_+a?­Ý0öV?öq_x001B_ :l?H_x0004_ò³x?&amp;_x001B_#Ãè*?TÿU²_x000E_?%Ñ/I_x0016_S?Î_x000E__x0018_Ç_x001F_?Ç_x0018_4 ?ùºÒìfÉ?#,ï_x0012__x0001_?E_x0017_K9å?Ä_x0005_knlî?{±Áìý?"'m5|I?_x0007_³§_x0002__x0001__x0006__x0010_V?l/Æ¾TA?ìãQÁ?)Ï%O­?üé ý;}?3°O8o?sXGõî_x0007_?_x0007_Jã_x000B_¤?_x0004_ç"%_x0007_?ÏYÚÂä?¬I?Zþ#3_x000B_?ì!+² t?í_x0003_ec?ðËYÎa?*ýæq_x000F_2?Ì_x0013_Ø-£à?¿_x0019_¬ÞD?Þ÷f1?ðö¿_x0002_0?º_x0012_Jyñ?k÷_x000F_\V?¶ë@«¶?®º|´t?fA_x0003__x001B__x000C_?prÜ³m_x0015_?hü¥_x0001_ßÜ?R×ý&lt;?f¢ÊÈÜ}?Þ8ôÊ_x000B__x0005_?:¢¨sâÐ?1àü_x000E_«?_x0003__x0005_ÄÏ9_x0012_?Ù_x0013__x000B_DMp?¼1_x001B_Æ_x0005_?ÜÅx?É¿_x0014_Ì ?d_x0004_V_x000F_É?`_x001E_þfÊ1?ì²¼8ð?_x001B_j7H_x0002_?4Ìq(Â?_x0001_D²+_x0019_0?5ÁW?¨a._x0007_æù?µT:}_x001E_e?ô_x001B__x0015_I?"_x001D_È?%­TC?^Ò|S_x0007_?Ô¹Qsrª?MFcO`?p"×:?Æº,_x001F_Ç?\_x0008_¥àf¶?+6ÉwÏ?0Þÿ_x001E_$ ?ã_x0014__x0006_abâ?53r_x001D_?.©¨k­?½ðð?Ä­³ÓrL?ÆÞÉ"Å?VÒ&lt;X_x0001__x0003_ÓP?ÆFÖÃà?üÚ÷ðÁä?sí_x001A__x0010_í?ÂL:äU?í;:\_x0007_?_x001B_Ït?Â_x0013_³Þ¯Æ?pï¦&lt;á?6Þ®_x0010_¡Õ?_x000F_^ß?tRÎ¾³_x000F_?_x0002_1ï_x0013_^?!K¡*K?]wâ¦-?b,ËuNt?_x0017_x§Ìé_x0005_?hóh§®¾?$ÃAÔï?&lt;¬Ùþ,?´_x0017_W7?&lt;ê½å­?ï/ÓoÁP?BÀ_x0007_ùìa?¹_x0003_@U_x0010_?Ö_x001D_ý«^T?ê_x0018_´{|?T2pHcý?tãHh_x0013_¦?"¼aZ?»LÍá1?dÏ_x0012_?x?_x0001__x0004_ñ7_x0012__x0012_?øø,_x001D__x0014_~?cS]I?&gt;Þ[&gt;"1?þüJÄ5?Á_x000D_WWm?;k_x0002_{?(ÞP¹@??CÙ$Ëf3?J Ä&amp;?føË#?zÕ_x000E_d?H÷W|?»¶û_x0019_?xîË^É??´ªñ¦£?û(_x0005_?Æ ÝÝZ?XÈñÝ¤]?¦~$gå?ì~Íam?ê&lt;u_x001F_´C?ÿ]¯¤?ÁS¬ï_x0003_?_x001A_ÈId¾n?ýpÓÚÞ(?ì_x0010_¥©Ñ?_x001F_:±Ó½Ú?º_x001C_2¦j}?2¥3»?´_x0011__x0004_*é_x001A_?:ýy;_x0005__x0006_©»?-ß³ßÝa?ôâgá#'?äÆ×³À?]Ì¸ëH?xÃÇÍ=?PíçWqL?bd_x0013_j,&amp;?_x0007__x001C_±ÿqK?O4NîÕ	?_x0018_r¦_x001E_Ù=?Pzì*ä?Þ%Ì»n»?5ã_x0003_,ÊU?,ó:_k? _x0016_K _x0001_?ä¡G#?+]ª_x0007_×A?	pºP^?gx_x000D_wÞ?ðµái?ÂDRVåv?×_x0003_DÉ?3 _x0014_ìä?~_x000C_É}­W?Ü@ñÝ)8?_x0004__x001B_ü_x0002_ë?téJHeU?ùú¦þ»Á?À[F__x001A_Î?*H·_x0017_p?òåòß?_x0001__x0002_!¨Æò?':°_x0004__x0001_?ÍR¤n­_x0013_?eØ_x000D_ÅÎ¡?_x0019__x000B_@k«_x0012_?óóà®P	?q_x0004_³ÿ8?_x0008__x0014_À_x000E_?½-ûé?ÊñA°c?º_x000C_#+O?U	-ÌÑ?*­#`ðæ??óó$_x0006_?¸C¸Ð_x0013_O?ÛÕÉ/6?i·_x000B_M?__x000E_ðöÈü?8ìc_x0016_ã?tWìÊ¨ô?[Ïoo?È#_x0012_£]?_x001C_Kr4¨4?t_x0010_!´¿?_x000C_Ðm3ïÿ?Èß£¢/¦?_x0012__x0005__x0007_NË{?[zâû#?NK_x0014_G¶æ?û¿Q_x0019_]?öøeºv_x0005_?ÆÀ_x0001__x0004_«0? |Q_x0003_!¼?·;µ_x0016__x000E_?(Sml_x0019_w?È_x0002_J¬Ác?ð_x0011_Ð_x0014_¼Ü?þ_x000D__x0004_Äxé?J;F6S?_x0006__x000B_üÎ¸É?&lt;¯ÌÒ6?Æ¾l~`ï?ptµ_x0010_3Z?OÎ_x0015__x0007__x001C_?©KNþyH?îoðòÃ?lo®Qy?1*Ñáæ?§^oìÇ_x0003_?¥¢Zñ£B??IrÑm?q0©*@?Ê_x0002_ÆU_x001A_?¤ªä²_x000F_%?IÃ÷Çz?+Q8à#?d_x0016_vì ?¶²Õ´Ô?À_x0018_Úï	?`_x0001_;_x000F_*!?0È.Æ¿?Ê}Õ)vó?)y_x001F_ªÙ,?_x0003__x0004_JíÝS]?_x0003_¼¸÷?rf¢Þ_x0010_?|oÍ$_x001E_(?1_x000B_¹&lt;þà?K±û_x001B_?¦2	¾+?þj5ª÷?_x0016_gP|È?Àñ:9ý?_x0019_«0ÉÄ#?%\âwÓ?o_x0019_÷?2_x0001_xÒkr{?³_x0001_Â|_x000B_r?´Uÿ¤_x0011_?ùT	_x0004_FÞ?5R?_x0001_m£?kç!Xb´?·9ÃÇö?Æ*;éÜ_x0019_?EW'8_x0015_?{-É»¿}?ÆPgi_x0015_(?~ è _x0002_P?nÏê7(?_x0005_Ñ_x0015_´ò?k_x001D_} _x0003_Á?SX_x0018_[_x0014_?lx½_x001F_ÙÞ?T&lt;ÐE?_x0019_\Û_x0002__x0003_×`?&gt;_x0004__Ä_x0006_!?oü.Þ?îdà?Î5m_x0001_¯?s¢9×X?Ôt%_x0010_?mñi¥ü_x001E_?Ù}Ö«?ÀYüÈà~?^Ø¾¡Ên?¢Ty_x001F_¹A?Áa\·æ.?QJ_»?/@_x000F_Uv?ûÌ­õÌ?	;_x0008_¿e1?Ù]H)LM?)µ¾npã?HtMéq?¶kr_x0016_ÊS?ÝOà¼6Ô?8ô_x0008_{_x001B_³?Î¡å[?¡hÕE£?ôÂU\¸?´_x0008_N?_x0002__x0014_&gt;\y+?ê¬=Ï,?ÞÞ9ûÚy?_x0008__x001B_ß,ó[?ÇX_x001B_ØÈ_x001C_?_x0002__x0004_¾Órw_x0002_Ý?f©£ø?ááâÀ±ì?_x000B_)_x0018_ßûß?_x001E__x000B_±¬T?v«(Ê¦?_x0004_5â5?_x001E_ù¯©Þö?¬_x0011_þ_¿?² _x001D_Z?*_x000C_w_x0018_u×?Q(wïÔ·?:áoýîý?1SÏ3_x0019_b?W]Î_x0014_5u?À*ªiµ¸?5*_x0017_Õ_x0007_Í?.Tö2¬?ò@ª?.?÷_x000E_Pe»?&amp;º_x0001_Ø?@ó¦AuÅ?ô_x0005_ké?2sqÉ¼`?SA_x001C_÷}Ü?÷²ÒL?Å.;¾î´?ù­_x0012_Ç_x001A_?i3c_x0013_?_x0016_Õûã$æ?æ|_x0018_[x?|Õ_x0003_û_x0003__x0006_¿_x0013_?Þ£U_x0002_í?xy¸·Ö?_x0004_$1°¢?Õ"d_x0018_?_x0007_W_x0018_§ûú?·æ¶´Õ?Tk6_x001F__x0003_?¢ó@?÷;¸_x000E_?_x0011_øåýK1?Úál\/_x0017_?ì¼kNü?Ô¢C£ê?È*ß"r?SÁ·á¥@?\ Åý?øøÛO1?ß_x0005__x001D_8ø)?ØÓ9Ì?å ´Q±a?_x0010_n«?Ó¬.ØQÌ?R2DÔ?Ën;_x0007_FJ?_x0018_gÓúÎ?ç¨É^ë?BAâã_x0010_?þÂòóIU?_x0007_Û5)#?ßQz3?¶½_x0001_àÿ{?_x0004__x000B_Î¥	T?ÁWá"?L&gt;·ª¿¯?P_x001A__x0002_&gt;ã?Ú_x001F__x0003_,ä?§¿éè·?É_x0013_CÐ?N_x001F_§¨ù§?SÞGÇ?eÛ©ÛÍ_?_x000F_6n·ê~?x_x0007__x0003_Gà ?z_x000B__x000B__x001E_ù?Ô ng¹?Äs¥6¯?óFrU_x0012_?1_x0008_[µøÝ?OÛ¬F?[¾_x0011_Ã_x0011_Ä?äºPG5?áÕNv®?KÃ¬À_x0017_?S^_x0012_;]P?×#_x0006_Yóy?ï{]_x0005_Å?1×ÌGåB?+_x0013_%4_x0012_3?ÜWâ?¼@Å_x0001_8,?ÂF4c-;?Ä_x0008_ÆÂ_x000D_?BV(_x0001__x0004_'?»Á~(õ?¨¤#B_x0003_*?_x001C_'Çç_x0008_C?_x0002_Uã_x000D_³×?_x0006_Â'püd?¥ KM?_²_x001A_YG?öq:Æ_x000E_?ì\I¶?ÃÐ_x001A__x000D_(ª?ÑÉ÷ÀX?ü'h²Ð?ðÕ2IhC?*V¾È-?rÇ_x0019_`#í?õ@Iì¢¶?7NIyL&gt;?ø4.ÿ?Sù%é~?Í§ëäw5?Ä'«ô?_x0004_qî¡?ÿ_x0011__x0017_4¬_x0001_?è)jÝ?&amp;WmÜw´?¦L£O&gt;ã?jÉùÛÄ\?ÎpmxKQ?Ø»)a¥?®0l_x0004_y?Z5zì9f?</t>
  </si>
  <si>
    <t>85266e20fbe44770bd4e4774d9bbf866_x0002__x0003_&lt;±'/UK?¢áæ»Fý?_x0006_3ìÿfS?Úw¶_x0001_?A.üÓE?Rj¨A¡õ?,GóÞÅ?%ëöÈ4ä?dïN¿v~?Ð©C¾8é?äp¦û÷?.ï¶³?_x0016__x000D_Û_x001E_¦Ë?_x0004_5ú®Å?ëp&lt;Ù÷?&gt;º2¢:?_x0008_-_x0005_ ^Ä? _x0004_´ød_x001E_?Z×¬_x0003_;ç?ß*[Fü?gÐ¬R!?©_x000D__x0005_OÑ ?¨É_x0011_¦§h?²rÕ+Ü_x001A_?]º	¥&lt;K?aÞïáÖµ?w×¬|æ?ñu1Âvã?×ô¦0h?_x0001_?·_x0018_!*?úRæ¿?=a`_x0001__x0002_úe?îVÌÄz?Bé_x0016_8_x0008_?&gt;àm§®?vPãX¼?¾_x0002_æ_x0003_I³? väïüù?W@Ï´B2?p¤¸à6?Xø_x0013_û5?Lj-Á_?Cz}zÍ?Qô_x0005_µ?÷Û¬TÁ´?!µ,ë?ÍåIú?®c°N;?_x0007_âig_x0005_?s[_x0003_q:?7H	©$=?°uk_x0017_óq?D£*ÿ*_x0007_?òaÜÿÐ?b¿Rþ@_x0010_?ÕíÉÞ_x000D_ù?:éI`oü?\¿|?gz?6^:WÁ?Èýï%Që?hùQ¤ÎG?¢_x0007_õíöè?Ï_x0013_4íõê?_x0001__x0004_nûOÀÁÆ?#_Ó?TáÙ/?´¥&lt;ñá¹?_x001B_x&amp;ÃÖ?jò¶_x001F_i&lt;?iÓuféF?¸x ¹À?ÉÄUU`_x001A_?®¿r,_x000E_,?_x0005_¤ÕÀ¸?GCmßË|?ÑHZ?òÖ'_x0015_]?bZ+m²h?Ò»Å":·?nùhdzÖ?pëëWË?_x0012_¤a`?ÔÕ©xv?Ø_x001F_+B_x0002_´?_x000B_îäªQ¥?~&gt;`ºà?ÙVU­?ÀV_\Èð?suXPç?®|È_x000B_E7?Æ1í0_x001A_?luÖ¹?®Uð?p?ú_x0003_ßXÔl?_x0007_`:0_x0003__x0004_·g?&lt;wÜÓ=Î?(R_x0014_ëJ÷?®­Á_x0011_?_x0011_µqª?õH8WÆZ?X6¢[E[?;i_x0003_ù$ô?_x0002_N9s±?ç®CÄuI?_x001B__x0001_ôO_x0014_?,_x0016_ù°54?=DùF1?zÌmªö?_x001E_3'´5?Z_x0013_iVà?áªÒ_x0015_Í?×¤y±ç?^[Ës,`? _x0007__x0014_íéM?S¨!_x0017_?9¢ô(ñ?&amp;ÿÕH¾Æ?Â+n_x0005_+D?PE_F-«?nMÑ¤?n]s@ùÙ?[:}e?L~3o?_x0003__x001E_LsBO?%WÜ'_x000B_?ó}9_x001C__x0004_?_x0005__x0006_0u?_x0013_©¹?6©wË_x000C_&lt;?Ô»_?qùHS÷?´®¸;£?÷_x0011_·j?@âWtôó?ÁU_x001A__nt?ã_x0001_¥@ö?mféô¨E?ØÔ3_x0018_õ¤?.G}_x0010__x0002_ª?²GfÄ?à_x000F_àä_x0002_W?nVgµÁ?^3Å_x0019_Ï?ö´Î_x0004_£? _x0018_kK?TZcê_x0016_?_x0006_ýÕ_x0017_&amp;?&amp;I@RØ?g_x0006_@_x0019_cæ?_x000E_Ul_x000B_¡¡?Ù.ô9q?6¸*yËµ|?9ÐË9Î?#»q¬_x0019_i?_x0006_W×àv¾?_x0003_ò½Á?3©ó_x0003_Â_x0007_?ÖõÑ¡ ?Âø_x0005_Å_x0001__x0003_?¿%j_x001B_¾Û?On×ò*?pÞdÙ_x000B_?óÁGpÚ?JâØ%p?¯¬Õ[_x0010_?nZ¿ê?»uR§:?Þ³@½é?Åkº&amp;è_x0017_?_x001F_Ý{g?RmäíÌS?Ðx¾8Ñ?_x000B_/O²¤ü?éT«Û ?Á8ìã©?XK_x0017_÷_x001A__x001D_?9÷VD$?_x0019__¦:¯?Ã/_x0002_._x0016_?3Íj&lt;ùo?SP%ñÇÔ?âÅAµ÷?ôßÚÃ?_x000E_Û&lt; éî?¤_x0014_Ô,3?7ÆõBò?5_x0005__x0008_[7¨?Íyfv_x0017_«?o_x000C__x000C_E_x0008_¥?F: Êí?_x0002__x0006__x0008_UÔ//?¬e_x001D__x0014_7]?Í´Þ_x0006__x0001_d?ñqÏ?!?_x001F_#_x001D_Ã?7_x000C_ÎÛqX?Q_x0019_zÝ?Æ3°}Ý¶?	Aõ¸àP?nø¬WT¹?UÞÜ_x0001__x000C_?_x000F_¦Ïõ_x0006_?]®_x0005__x000F_à?°ul_x0011_p?_x0008_â&lt;Ý_x0001_m?j_x0013_ÑésA?L%_x0004_5±µ?('/®?_x0003_Â&amp;¶÷?Â¿ÄØ_x001C_?Ã9LoÔ?&gt;Ù-y_x001E_y?\AHH\³?á×µ)t­?_x0017__x0007_a¡ ?_x0007_øê¡qð?µËóT'?ñ_x0017_À³UV?V_x0001_-_x0001_õlw?ä_x001A_½Ñ?ß«VØ?s#&lt;_x0001__x0002_8_x001D_?Íª&gt;_x001E_?5°ßf)M?Úù+·h®?Wâ­0_x0005_?¿ÉLø)|?ï`_x000C_ðO¥?ÑÞ]?ÀQã3Þ?8ð¸àÇX?N&lt;¿á?_x0014_I_x000D__x0011_À?Jv[k&amp;5?0mÁè_x000F_à?_x000C__x000F_·¦&amp;?_x001D__x0003__x0002__x0001_ É?(@¹I¸ò¢?XuÈ\K. ?Ù@[ç_x000D__x000B_?)_x0019_Ëi¶_x000C_?ûVì±_x0010_= ?_x001D_GJ_x0004_?ÚPÄî?8CIÎµ¢?ØËM(Y9?Õ_x0003_-)_x000C_µ?lÖ&amp;Àt¹?(_x001A__x0006_Ï¾?üÀ_x0007_%?¨ñD._x0012_ ?_x0019__x0007_±Áú_x001E_?ðk0¢_x0013_¢?_x0001__x0002_ëaÑ ?¹ùN_x0007_,¢?&amp;#6¤?Ó_x0016_´?y2c_x0014_7i?»36,éq?¢+Rx¹Ê¡?y"4«ß?_x0006__x000D_#_x0004_f_x0019_£?[á­_x0008_p ?x½ÊM_x000E_?&gt;q_x0019_RI?²Kÿ[¤G ?_x000D_²_x0017_9C?}ÞSæFº?fcJ_x000F_?gõ;_x0005_§V?O	å%5Ì?C¹ßm×?À|f_x000C_?Ðõ_x0013__x001F_¤?»_x001B_ÌÓ ?_x0006_ÂÇ¡¨z ?ytv®î?Û_x0010_¢hÞü?j_x0004_2ÎXä?À_x0011_&lt;°?hh5_x000E_|Ò?\EÓ_x0011_Ch?1_x000E_$¤_x000E_ò?è2÷ÅØ?_x000E__x000F_x^_x0001__x0002_Ç_x001B_ ?a_x000D_xy_x0012_Ø¡?ép_x0012_?Ã_x0012_ì[*?Ä*zg£?ZH"Á9?ò­0å_x0014_¡?c_x000D_x%ç?vÁ¤_x001C_Ý?Ü,#|ø_x0018_ ?väLEp?Øq_x0001_ü¸å¤?&lt;©vóÒð¢?@DÐBû?Þ½¯¨J_x0012_¡?í_x0002_ø_x0006_??Ò\Ê_è?:ÅÐ¢6?^_x001B_×_x0016_ ?Òägi9?à_x0016_+¡?­ÃZ_x001C_ã?{_x001E__x0005_2î_?_x0015_ãÅ*_x000E_¢?fm_x0012__x0014__x0015_' ?_x0017_i_x0004_ËûS?h;Ø_x001D_¨]¡?EV.¿?lÇf¯~?_x0017_ÿ¡îF_x0002_?²¥Ïh6 ?h_x000C_BÎÄ?_x0006__x0008_`Þ&amp;	¸-?á3ã´z¡?^_x000E_«ÆG?¬ì-_x001F_a?Ð_x001A_ &gt;°?_x0004_àÃÜ?_x0005_K_x000D_ î¡?_x000F__x000E_êÇ¢?¡?´ózÑF_x0016_?æYÔýV@ ?ð:m_x0010_?Z5ïj| ?: £_x0011_àZ?_x0007_¾Ê{Âr?ÖÂ:â_x000E_'¢?a[â¾¦?_x0018_Õ0^½_x001D_¡?ñ©_x001F_]_x0002_æ¢?tPÑBÔ§?QU_x0003_7a?C_x0001_üÿç«?_x001F_kI ?Àbô=ç?má¤Ä_x001C_s¢?E:ßÏ ?õ²c¥!?&lt;¦)¿?õFBì?kR_x001E_a±?g­¬§³?_x001C_c;Øøy£?éXEý_x0001__x0003_[·?ð_x000C_vç_x001F_&lt;?É_x0017_Â`0¡?¥&amp;Àéµ_x0004_¤?¢(dRo?3®Ö/° ?_x0011_xÃoK?È8_x001A_Æo¿ ?UA¥~{?!Çgj¢?{£n½¼?)ÞFàdÛ?lT_x001F__x001D_få?_x0004__x0017_E}8?_x0004_5éx?Çà©!|O?Ð,`R&amp;?ËU_x001B_ì?¯ö{_x0011_c?^eR^?_x0006_a.n?³R|_x0012__x001F_n?+"o«7?Q_x0012_RL_x0008_T?í D*_x000D_Þ?_x0004__x0013_ ¬ô?_x0008_}yëV?Ô0Tú?ª/b©x£?«0ìo~?_x0002_hlê_x001F_¦?eV_x0014_Äv?_x0005__x0006_lg_x000F__x0010_ÃÁ?ù$¸&lt;|Z?ýÀùÀ?Ýª÷%?|¯_{F¥?÷¿&amp;³Å_x0011_?_x0001_üÔKÔ?_x0004_Ó¡&lt;;é£?2Q_x0017_ï_x0014_`?¶W_x0003_[1?²* VWÃ?_x000F_ÇÀµ_x0014_ë ?:_x001D_¯Ô4?«àq¾zn?_x0013_Ï÷÷?2àÄô_x0007_?¸aéæ[?G!:?ç_x001B__x001C__x001D_dC?¯ð_x0013_¤?ó[VÒù??¼R_x0011_WÇ?¤ôÉn_x001A_?ôï:%_x0016_R ?_x0013__x001C_úëê?ÚÓo¹ø¢?8	yÞ{À ?ÆNu_µ_x001A_?Òé_x0002_a=?ÜP_x001D_7µ!?v1ª³YJ?O¡Ú¦_x0001__x0002_? C*_x001A_?ÇuÎ_s»?8¾&amp;«JT?2._x0003_,Çö ?äZÌ´?BB.ÉE4?v$_AÇ?lqi\K?_x0013_ê(_x0003__x0017_?_x000E_céË É?yÃÝÒ?~²ÝK~Þ¡?õÀ[§²_x000C_ ?aMÚ%ï_x0006_ ?ï(;¯ÁÆ ?@_x000D__x000D_Ä?ÌÜj_x000C_4?MÐl«¢Û¡?%Oå`¬?áÜ_x000F__x001C__x000F_?ðàílÁ?ý_x000B_¨5_x0015__x000B_?·À£ã_x0014_× ?þ^;Iq?.zb{_x0010_Ý?~_x0011_ü!¦_x0012_?D¥iB_x001A_Ñ?©©R·6?7Wu¿ùL ?óÛÏnþ?`ñè_x0012_&gt;É ?_x0001__x0005__ë,¯y?¦µ}¶B¥?*-v@Z_x0004_?4y^ý&gt;¢?N_x0019_¸Á¾½?aï2T_x001C_£?_x000F_Ê½_x001D_Ú?¸__x001A_0û£?ôànl_x0008_?þ9}r± ?_x001E_káÙä?VI²Ç¡Q?ìCr_x001C_Ä?è_x000E_¶ä3¡?¡lxËïÉ?_x000F_æXÕ)?{,_x0004_e·?°Ð_x0003_BÌ?)6_x0015_¬ìµ¡?êè@þz«£?a e_x0005_L?qØÅkÃ ?	ÀåûB©?4VÎlqy?»_x0007_öÿ¤ ?Ílôòèd?-_x001E_?:pa?Õ;ü_x0006_¡?_x001A_bí)Y_x0002_ ?E¹¡y_x0015_Ï¡?#Òrb%é?{_x0004__x001B_Þ_x0001__x0002__x0003_?²_x0010_\.u?i¶¨¡? 2­þø¿?ÁlÑ&gt;9q?`­ijl?ó_x001E_mk\ ?_x0015_kÞ:?T°¹_x0006_±4¢?*k`&lt;r_x0004_?¢á .Q?Ì_x0011_9Þ'¤?`áQª~t¡?_x0011__x0008_5çg??L¥¶_x0014_L?à_x0003_¥?¢Ýd0-?HL}A¤?÷_x001C_Zôö?æ¯Â{¢?´@ä$-¡?DJñß¢?Ü°*È&amp;?_x0004_ùèÛ± ?xzZ³÷?|èX?R{%Ih	?#Øá,»R?_x0015__x0003_Û´ÔW?M,_x0013_R(_x001D_?q_x001B__x001D_ _x0005__x0004_?_x0018_5ÄE_x000E_ß¢?_x0004__x0008_ã@GÎ_x0002_&lt;?9Â_x0013_^å¡?&lt;éWæ#?9`Õ0Z?ÞÊ_x0010_¼$¡?C°»ûß7¡?ÁÜq»è ?rwÕz_x0006_?ì_x0015_K#¡?sÊ¦LrÂ?üÿQêSâ¡?[_x0018__x0002_sN?í#µ÷Òü ?áêô,e ?P _x0003__x0007_Ct?¶ÛÙàÜv¡?týîýa_x0001_?º_x0019_®¹Ñ?±ÉÉ·À?'_x001A_¤/Ö?P¾Ü_x0005_Í?¸_x0015_/:bm ?­T§­¯¢£?ÙôÔi­_x001F_?HÉ\S?p	ÊFg?	_x0019_¼_x000E_ ?_x000C_Ã_x0010_Kó¨?$xÓèsï¡?L;è:Ü|?b!àj_x000C_ ?­Õ-Ï_x0002__x0004_Üý?dÛý·_x0015_p?nCÁ?5Æ'äB ?_x000E__x0006_Sî±2?uZÄFÓ??_x0011_	CU_x001C_O?_x0001_éJ~?¥Å_x0019_¾¡?_x0004_dz_x000C_§_x0010_ ?_x0004_o_x000E__x000F_?&amp;»0ê?_x0017_xËàÇ?ìÈ¯(Êc ?_¥÷_x0012_Þv¢?+_x0013_Ý,¿?_x000D__x0003_ã[¶_x0007_£?÷ ³_x0014_L?.Ûã ¦?ÞööZ?á£_x0019_b&lt;ð ?Ñøäsl/¢?»&lt; pUH?îrÃòé¢?Ì+_x0015_xÚ ?&gt;_x0008_Ò?Z?épU®_x001B_; ?¿`ÿ´VØ ?µÉà±?_x0007_ò4Þ^£ ?ÄXààT ?·8}G¹_¡?_x0001__x0002_÷_x001F_ÀQÚ¢¡?ÐØ(]Ñ?úÎÝíù!?_x001C_óRDF?éª»_x000C_Ü ?,9L^_x0006_?87¤ÍrK?_x0007_¹2Áñ?è&amp;êºÀk?=Î|ìüû?:n5Û½c?1Ø_x000E__x000D__x000B_¬?ÀÊ·$¡?ÎÅ_x0010_{×?¦wrçt¼ ?ÅÝ-j?tNó´®A?Y£Àµ?0hã?_x000B__x0001__x001E_vâ ?+yb«/ ?\_x001E__x0017_|®¡?_x000D_	ê%Òa?LÇßë¬¡?Êô§Ï«_x0005_?Öa$XY  ?V£ýù_x0001_­?Ö2|4W?¦\6(up?æ¾L*~?K9x_x0010__x0003_?e]Ö_x0006_	%?_x0008_î_x0013_Ê_x000F_?Òæ/´}Ç?_x001B_ö¤JØ?®SRûé`?ä0Î?e_x001F__x0005_&amp;j?_x0005_üR_x000E_ó_x0013_?è_x000D_$´Ò4?+È_x000B__x0006_??X_x0006_ËÞ)Ý?CÐuèÊÿ?Ó]×²?:sD)D?_x0002_2IM_x0004_·?$´sØ|­?*_x0003_$_x0001_?¡í¹ÓÐI?_x0007_ù+®¢?ÕÑûÝhp¡?¶[ªËXT¢?'_x0018_õÈ§o?D]o¼?_x001A_|&amp;nï?¸æù_x0018__x0001_+¥?dE­ú6¢?&lt;/_x0001__ûç?JúRZ{?³_x000C_O		¢?¦°~¶ ?~©_x000C_D_x0014_6?ZfÎ	_x0015_¨¢?_x0001__x0002_Z_x000B__x0013_p_x001E_¢?§Õ_x0016_r_x0003_Ñ?Q«8Bn ?¤÷_x0018_û?V¼§d¬?_x000F_³)Iñ`?Ï§f(0?Zú*x$u?ÛRó(\ ?¯Ì´.@µ?t_x0012_ÖJ[?| z_x001A_ºß?rè@µ¹:?6ã_x0004_Ç¤?kç3¼ÇA¡?âbdë0?x`÷Us_x0001_ ?#_x0003_Ö'Ó?2ç_x0019_d_x0010_?_x000C_ÈÃ´¯R?s8tÒÓ?ÄX3_x0016_sÊ?¢m¸rÛ?ÿè_x001C_ d¢?)ò©0ß³ ?ËÂý«?G¶~]{ë?iÕ$å?ñi_x0013_-¢?µ^q}³?Ü7Î3¦?ðÑc÷_x0002__x0004_º?qÒ²ß­?¶_x001B__x001D__x0016_?6iº?A¦µ?¿Ú	àÔª?ñ_x0012_ÔA_x0008_?5Æ&lt;q_x001B_ ?7]¦_x0001_,?àzËLu-?®MZ4¨U?_x0013_+¶°?tÊLtrë?`_x001C_Ñ1°c¤?k`J?_x000F_ÇAa-P ?×Ô_x000F_O£?Mw²ÉÔv?ÿ9ZP:_x0006_?:Vi?g&amp;¡?Âø=¶iu?æ»-¦ ?[Hv´Ú?b_wO_x0001_À¢?ôá_x0005_üG.?èºèj_x001E__x0017_?_x001F_´_x0001_I/?^YQ/_?_x0014_?g_x0002_©e?ßx_x0015_¥_x000B_"?¤(_x0002_P_x0017__x0011_?	®_x0003_A_x001A_?_x0001__x0002_Ð_x000E_Ê¹ù¡?£Ï,ó?Ùý}*T ?_x0012_Ð$yÇ?0NöYy?º.?o6;?RpëÐ³?ÿêC°?Ô_x0012_UìÕ¢?®¥_x000C_}%¢?_x0013_H÷X_x0018_?_x0004_ºñ?jI![Õ1?0¶þ[»C?_!Ù_x0007_ê_x0003_¢?´ï_x001E__x000F_?èñ5ö~¢?maö_x000B_ñ9?´)Éë?­*_x0005_`SF¤?îºãÚ4?Eg@6?_x0002_ ?&gt;Fn»¸ ?_x000E_ÞX³&amp;£¢?_x0012_]G¿)?X}e£BI?0ôX_x001D_4/?ì0»_x000E_³?PWèt ?(ÁZy}?|Ç#BHí ?¦¤B_x0002__x0006_Ò?P ¯bX¡?Ô¿b_x0017_?Áè°ÿ_x0005_e?}â;Á_x0018_¤?®GW_x001F_³¤?_x0001_àô³Ú«?yÎÇRµ_x0002_?Ý{P£?_x0003_Ï¯%°¢?°1{¤¡?4Ó¾0Y¢?&lt;cÁÀ_x000C_º£?_x0007_ÿHÞò ?A_x0016_Ûnr?+n¼5ò?¶¸¼L_x0018_?A_x0004_:ø8 ?ïPeÙ9Y?©rèÞä?ò¹qð?_x000F_Od_x001D__x0010_?7ë_x0017__x0018_ß ? ó`_x000D_i¢?»Þ¦ã?æè{{_x001F_Þ?A_x0007_HL¯ð?XÔ¨iñ?5O¿1¹N ?Ù³0n[?wo¨_x0017_e?$_x000F_­¢û?_x0002_	ðû¾ï=_x0005_?ÃýÒ_x0004_À¢?µþ_x0007_uB?îúj¦3_x001D_ ?Æ{)[ú? m_x0010_ßÝm?ä\îò_x000E_ï?¸Lú_x0005_»?&amp;¿â9qê?_x0001_÷ü?91²­?J_x0014_)o[¡?4\u¤F?}Xl_x000D_Ì?¾jJs?d&lt;iyò?"ÂãÓT?_x0006_7üö7à?Í«qrÿó?Ô¶üÊ_¬ ?&lt;ÆkfÈ£?S¬õè¨ù?ÕãÖjA_x001D_?2_x0004_jýû?ä_x001F_G6gz¤?ÒP,¶_x0019_?pK´_x0016_I_x0003_¡?p[±øP_x0002_¢?R¥2ç ?_x0008_O_x0015_)# ?Ðå_x0019__x0002_?Ð$_x0013_þ_x0001__x0002_ö  ?Ñ*4_x0011_·?6äG´_x0019__x0013_?'Â@Z_x0015_?£&amp;J_x0013__x001B_v?õE#_x001D_è?³Úºd;!¢?_x001C__x0015_[Æ?àÜeÈÐÃ¢?;_x000E_KóÊ£?­í3±_õ?¿_x0012_+ÞÑº?¥Ä'5à_x0014_¢?ÿGþÁ¡?wøD4Õ?nÝÅ¼¸¡?of-mª¢?õàÑÁ_x001E_ ?nÿ_x0012_[×Ú¢?¾+(È¤?d:_x0019_°Âá?·%ô©Ä ?Ub¬)_x000F_?_x0001_¡§P?{£rDàü?)¨Ë·×Õ?/mûükñ?Ä9ø·!¨?åZp@f_x0007_?_x000E_ý×¤_x001F_2?_x000F_ùrº/_x0014_?ë_x001C__x001F_©º?_x0001__x0002_ã^Ýÿù_x0018_¢?sÿgW:¢?_x000B_ÑwÁò¡?ÐîK}	?Ùp¢?&amp;²tí¾?5_x0017_ÿÞ?Ì«YÊY?_x001F_0|l_x0004_¢? _x0015_( ?¥_x0001_Å*_x001F_?ª4þÁG³?k_x000C__x001E_4xH?·[d£ÒÚ¡?VÊ_x0005_`W ?Î©m4¦?øHÛâ?_x0005_®Fc`í?õfbä±_x001B_¡?_x0006_QñÕ«¤?_x0007_g_=?³áÑê}Â¡?Ó&amp;õÚðº¢?Á_x0014_8¸i?°å±µ¤[¤?_x0014_±_x0008__x0011_K?_x0001_9à(_x0016_?¸8Ëûèï?Z¢õr¿?Oe;~ó_x001E_?ì_x0010_Òõf? ¥;	_x000B_iN¡?a ¼k¡?ÇçL$öC¡?oýî}6¡?¶dq_x001C_êó?»íþ2ö@?øªeê?úµ,wµA£?_x0002__x0007_ÙÍµ ?Võ_x001F_Cg ?_x0007__x001A_ö?_x0002_ÏC_x0005__x001E_¡?ü¸_x000F_Öz^?a_x0001_­?_x0006_t¸xªç?y=_x0019__x000D_vP?èARÏ¯?L¹:öWî?tîx_x0005_ù?iíûº?ü¯?Õ¿_x0003__x0018_d_x0018_ ?t_x0004_¦ïÔC¢?¦®Î_x001D_Ý¿?ñì,*¿?Å_x001B_}X_x001E_§?ø]_x0008_û¢?ÝuT`&lt;h?lý#² ?_x0005__x0014_EÙ?CtË7Þ= ?}ò©×?_x0001__x0003_h¢³»¼z?æ[ï1 ?Å½ÿ°¡?ä\×NY?_x0007_}'ÿ0g ?Möp4Z?YÞbY²?_x001D_iX_x001B_H?q_x0002_\éKû?¸~ÞF_x0006_¾?_x000D_*_x0017_q­ ?ì2ÁÔ?,;	º,Q¡?O3Ê¨P@?©_x0006__x0012_ôêi?xÔ»»¿£?kÏ_x0003_÷X ?à$þ4ä ?[lÊC®?ñ\µ¯S£?_x0016_Lå?!?ªè4_x0007__x0002_¹¡?mù´D®þ?¦%_x0005_ËÌ¢?f/ð/Æ&amp;?Þ;2út ?ê4¦fx?õ;Ú}ß?ìôÌ ? éG 'û?_x0003_GG_x0001_E ?&amp;jÖe_x0001__x0002_^é?Ó.Ò-[, ?ÜùMÛ?²Ü¿©D}?FY¿Øfï?|Gye¡?ÇbLKPï ?¥_x0013_&gt;Î²_x0005_ ?öíäÏ?¤ùq&lt;_x001D__x0019_?NËryý5£?Ö!ü"?mê_x0012_Æ¾?Ò¬&gt;"½?Þ´èÊ´º ?3Ûl{?Î5ýYs_x000D_?¶1_x0011_í g?©õ§fÑ×?¬í#¹a:?_x0014_ÊW/Ò¡?_x000C_Ã®õö?_x0016_æ#Ä§Ó?"ïû_x001B_Ê?~w®¥w ?0ä¹A_x0019_´?ÀÏ:%?^ýÈî?2_x001B_§zÿ?òéÒô*?Dt#×_x000B_?_x001B_"§è©Ð?_x0001__x0002_¬C¯?ó»qX_x0005_¨?)çÑ{Í?mCÄS#?å£ÜÇ?"_x001F_ä¬õ ?Z¿)cí¤?ØC]:1q?_x0006_pN_x0004_Úo?UÕî|1S?7]©ò·6?S·ãFÛÈ?2y¹2Ü¾?ÿ_x000C_R_x0010__x0019_=?¯_x001F__x0008_uûã?_x0018__x001C_X9_x0017_¡?_x001D_£hëü×?.t¾×*M¡?ÕÔdù_x0013_¡?¾ÿ_x000B_KBl?ÈñæR¡?¹ìWÅÁr?¤ó\î?xJ³&lt;­?jÿ´kê?Y_x001D_w½r?$_x0017_}Ã_x0004_b?_x0018_ødÕ8À?4ÌEZï£?H¥Îf¶?_x0004_hÕ´¡?ýÄ;(_x0003__x0008_Ì?×©ªÀKj ?c8TµX9?{p^ì_x0005_È?J_x0001_C ?!ëd©D?Ù&amp;&amp;YÉÉ¢?0º_x001F_÷?Ô½9pÏ_x0008_?)Ñ_x000B__x001C_'¡?­ºB/ï?tQ{vX?Cà&lt;9_x000C_+ ?ÕìuÐ[_x0002_?«@í¶£?¦K/_x0018_?ðNf_x000E_'Ó?ö_x0006_ÎÃP4 ?¼_x0007_´¶ _£?%ñ$5¤À?ì_x0019_y6Ä(¡?_x0006__x0019_ÕIMy ?:¬Og*£?ûÿÃ#7,?,õºU_x000C_?&amp;_x000B_ _x000B_®u?t¯JRÎÌ?å#ö¤] ?^0¾r÷?_x001E_Ï_x000F_9­f?Wfq_x0004_ ?Ù*É'_x0008_¡?_x0003__x0004_§ý_x000B_÷`¥?è_x0016_à¸pË?}dÜpgP?·J_x0004__x001E_?wªI¸Ê:¡?­òCc?Ò_x0011_¿H_x0001_?ÍÐê4-[?ºyy_x0018_ ?æÙÄ~!¤?|;yú?Ò_x0015_ymÁó?hQ×¹Q ?&gt;¯q¨ ?·D¢¯þ ?_x0015_££.&lt;W?¸b3÷_x0008__x0003_£?d_x000F_Pf¥?_x000E_]?HH¡?ë^&amp;_x0007_=~ ?{*'òN¢?_x0008_iap÷¡?_I¾´p¢?_x0013_ª9o'?^2Õ .É?îO&lt;àB-?«¶",	M?Þ÷®&lt;Â?_x000E_ÄÌÒ$5?¾	XênE?Þ}Íl_x0013_£?­B_x0002__x001F__x0002__x0004_ßÁ?Â_x001B__x0017__x0014_£?Ê®_x001B_]S?Ñ%?9ã_x000B_s??ÿ%U_x0011_o?ÁÈZ5Ú_x000D_?ºL¦yD?S_x0017_0xÂ¥?2'Ó_x0005_l?¨Ý(_x001F_7I?_x000D_JYê¨Ë?ÍÜQ¢àÌ ?&gt;_x0001_ _x001F_:?Õ1&amp;!N?¿Ö?àÅ??v_x001D__x000F_	 ?çJ_x001D_ß¤_x0003_?(Ø6ò`¢?_x0004_õçÚm£?¤KkÈ?ÈÛ_x000C_?P?ôä`_x001A_ÊH¡?U%._x0015_) ?:_x0014_éå3?íC­_x001C_?Þ4ä£?³Gyå?ÄUKÄØ¢?#´çÞ)?u®®~ÞÔ? õ§m¡?_x0001__x0002_ßQ'LAK£?øn_x001A_¯_x0018_?_x0004_w_x0016_?_x0007_?ò¾ÝÕ'F?Fhq=Ó?1_x0001_¬xF?ã´Y´xh¡?)QÛ_x0004_úõ?2° p_x0003_?â_x0006_*_x0013_H¡?½`=ïK]?|5/kYr ?înßÀ¼l?DjiÎ©?LªL%À_x000D_£?Ø_x0001_3@)?tE¯X¢?ãmi¸Î` ?{ù+ã?[H\î_x0003__x001F_?I&amp;!÷æ?¬/ri?g¾Cº_i?w__x0003_Ø£?^_x0010_wÙr?¥zÜJ°¡?U:Fvï?Þ;HÅB_x0005_¡?Y¿(ÊÍ¡?çG_x0004_Î 9?q_x0011_@&gt;_x0016_?ÕOè_x0012__x0002__x0004_%/?M_x001B__x0015_Õ_x000E_x?=_x0016__x000D_{Ã?Þ²zØ_x0001_)?ÞqäéÌÒ?&amp;Ô ?¤ÂðÖ?l}fTÈ?Ñ¹åù_x0003_`?ógf,A,?­_x0018_Òkö¡?_x000C_9Q:âÎ?X¹/C³S?Ð_x0011__x000D_Ü_x0018_&lt;£?ìþø?7?åó÷k_x000E_?È£KÏØÅ¡?ð_x001F_ãf&amp;?ìä*É_x0004_¥?ËV¡@ò¡?:;Ó\}?kÐ!a_x000E_m?,×¹_x000E_$&lt;?BërÃÌ?Í_x0008_­#C?Ëw_x0003_,è?ª»_x001C_y?_x0015_P6b?_x0013_²Ú_x000D_³z?³]8FF?ywSY¹?Ì=@uÜ]?_x0001__x0002_ÕF_x0015_´J¢?O_x001C_bvÛÄ?_x0008_º¾¹¡?ú_x001A_æ¶@³?Öjïú_x001F__x0013_?Þ¾_x0007_çÇ_x000B_¡?_x0019_¥)éÕû?_x0004_ÔËâ_x0019_×?ÇUÒ_x001E_µc?É_x0014_ì&amp;@?Å_x0003_WÒ ?håäçø?ÑË7,f_x001C_?`/E³¶w£?Ù_x000C_X_x0001_¡?0C$É=?äFì&gt; U?ivv&lt;Â=¡?ïK:¬×W?GÖÇpª_x0006_¢?5Tjh!¡?x8ucV¡?b_x0004_«%?RÁSÓf¡?M22?=ðë*¤?._x0001_Ënåv?ÕG^t û ?¬02ÿfZ?_x000E_w_x000F_!%£?6ÆGà_x000B_Y¡?÷²DÝ_x0002__x0004_|_x000E_¡?ãÊ_x0004_LZß?&lt;_x001B_îg`á?¸'D¶ì?!Õ¡á?ë_x0001_7_x001C_BÄ?«òc¢w¡?@J3t_x0005_?}±³_x001D__x001F_?2¥A?KÐïA¨?ÍúDæ²d?_x0007__x0008_ßo*À?*m9ïX_x0008_¡?+	hâ&gt; ?Dº½_x0012_&lt;Ú ?»Þ_x0007_E_x000F_?9Ý_x0004_±_ ?¦{?_µw_x0005_c¡?a_x0012_ië4 ?_x001A_é_x0001_\%¬?üó9¥?à(qcA¦?«	H?ÇÄ?Â&gt;èt.©?$¼·`#ª ?&gt;æ}=]F¢?Y_x0003_Eªû?_x0001_È_x0014_µ?,§[t~³?pÈp[ðF?_x0001__x0002_ÆDù_x0013_ÿ¡?|eCî¸?_x000E__x0006_- Û?ÇÊÝ37?)4àdô?(Áß¯»¡?_x001C_¶ln?þÔ3ÍÂh ?ì_x0014__x0018_ ïä?Ï_x0013_Y_x0003_?_x001E_F}®-?åÚ2½|0?»¶µÛ#þ?_x001B_yîüEæ ?¾L³ªi?sù¾C_x0010_?_x001D_Èó_x0003_R?_x000F__7?z?Xºã8Þï?YUj|ò ?üÜ¢¹?M¾LFª9?!»­&lt;=I?·ôØÏàÞ?"-¢­_x0019_?/M&gt;ÏÉ\?#_x0002_+¿/ ?wÅR% ?n·¶û_x0013_ ?»ô.ôæ	?âLìÔ ?uÇzÜ_x0001__x0002_×è¡?^@_x0010_zÿ?7_x0003_&lt;wï¡?ÄwÉè#?®CX*z_x000C_?0mÁè_x000F_à?_x000C__x000F_·¦&amp;?_x001D__x0003__x0002__x0001_ É?(@¹I¸ò¢?XuÈ\K. ?Ù@[ç_x000D__x000B_?)_x0019_Ëi¶_x000C_?ûVì±_x0010_= ?_x001D_GJ_x0004_?ÚPÄî?8CIÎµ¢?ØËM(Y9?Õ_x0003_-)_x000C_µ?lÖ&amp;Àt¹?(_x001A__x0006_Ï¾?üÀ_x0007_%?¨ñD._x0012_ ?_x0019__x0007_±Áú_x001E_?ðk0¢_x0013_¢?ëaÑ ?¹ùN_x0007_,¢?&amp;#6¤?Ó_x0016_´?y2c_x0014_7i?»36,éq?¢+Rx¹Ê¡?y"4«ß?_x0001__x0002__x0006__x000D_#_x0004_f_x0019_£?[á­_x0008_p ?x½ÊM_x000E_?&gt;q_x0019_RI?²Kÿ[¤G ?_x000D_²_x0017_9C?}ÞSæFº?fcJ_x000F_?gõ;_x0005_§V?O	å%5Ì?C¹ßm×?À|f_x000C_?Ðõ_x0013__x001F_¤?»_x001B_ÌÓ ?_x0006_ÂÇ¡¨z ?ytv®î?Û_x0010_¢hÞü?j_x0004_2ÎXä?À_x0011_&lt;°?hh5_x000E_|Ò?\EÓ_x0011_Ch?1_x000E_$¤_x000E_ò?è2÷ÅØ?_x000E__x000F_x^Ç_x001B_ ?a_x000D_xy_x0012_Ø¡?ép_x0012_?Ã_x0012_ì[*?Ä*zg£?ZH"Á9?ò­0å_x0014_¡?c_x000D_x%ç?vÁ¤_x0001__x0002__x001C_Ý?Ü,#|ø_x0018_ ?väLEp?Øq_x0001_ü¸å¤?&lt;©vóÒð¢?@DÐBû?Þ½¯¨J_x0012_¡?í_x0002_ø_x0006_??Ò\Ê_è?:ÅÐ¢6?^_x001B_×_x0016_ ?Òägi9?à_x0016_+¡?­ÃZ_x001C_ã?{_x001E__x0005_2î_?_x0015_ãÅ*_x000E_¢?fm_x0012__x0014__x0015_' ?_x0017_i_x0004_ËûS?h;Ø_x001D_¨]¡?EV.¿?lÇf¯~?_x0017_ÿ¡îF_x0002_?²¥Ïh6 ?h_x000C_BÎÄ?`Þ&amp;	¸-?á3ã´z¡?^_x000E_«ÆG?¬ì-_x001F_a?Ð_x001A_ &gt;°?_x0004_àÃÜ?_x0005_K_x000D_ î¡?_x000F__x000E_êÇ¢?¡?_x0005__x0006_´ózÑF_x0016_?æYÔýV@ ?ð:m_x0010_?Z5ïj| ?: £_x0011_àZ?_x0007_¾Ê{Âr?ÖÂ:â_x000E_'¢?a[â¾¦?_x0018_Õ0^½_x001D_¡?ñ©_x001F_]_x0002_æ¢?tPÑBÔ§?QU_x0003_7a?C_x0001_üÿç«?_x001F_kI ?Àbô=ç?má¤Ä_x001C_s¢?E:ßÏ ?õ²c¥!?&lt;¦)¿?õFBì?kR_x001E_a±?g­¬§³?_x001C_c;Øøy£?éXEý[·?ð_x000C_vç_x001F_&lt;?É_x0017_Â`0¡?¥&amp;Àéµ_x0004_¤?¢(dRo?3®Ö/° ?_x0011_xÃoK?È8_x001A_Æo¿ ?UA¥_x0003__x0005_~{?!Çgj¢?{£n½¼?)ÞFàdÛ?lT_x001F__x001D_få?_x0004__x0017_E}8?_x0004_5éx?Çà©!|O?Ð,`R&amp;?ËU_x001B_ì?¯ö{_x0011_c?^eR^?_x0006_a.n?³R|_x0012__x001F_n?+"o«7?Q_x0012_RL_x0008_T?í D*_x000D_Þ?_x0004__x0013_ ¬ô?_x0008_}yëV?Ô0Tú?ª/b©x£?«0ìo~?_x0002_hlê_x001F_¦?eV_x0014_Äv?lg_x000F__x0010_ÃÁ?ù$¸&lt;|Z?ýÀùÀ?Ýª÷%?|¯_{F¥?÷¿&amp;³Å_x0011_?_x0001_üÔKÔ?_x0004_Ó¡&lt;;é£?_x0001__x0004_2Q_x0017_ï_x0014_`?¶W_x0003_[1?²* VWÃ?_x000F_ÇÀµ_x0014_ë ?:_x001D_¯Ô4?«àq¾zn?_x0013_Ï÷÷?2àÄô_x0007_?¸aéæ[?G!:?ç_x001B__x001C__x001D_dC?¯ð_x0013_¤?ó[VÒù??¼R_x0011_WÇ?¤ôÉn_x001A_?ôï:%_x0016_R ?_x0013__x001C_úëê?ÚÓo¹ø¢?8	yÞ{À ?ÆNu_µ_x001A_?Òé_x0002_a=?ÜP_x001D_7µ!?v1ª³YJ?O¡Ú¦? C*_x001A_?ÇuÎ_s»?8¾&amp;«JT?2._x0003_,Çö ?äZÌ´?BB.ÉE4?v$_AÇ?lqi\_x0001__x0002_K?_x0013_ê(_x0003__x0017_?_x000E_céË É?yÃÝÒ?~²ÝK~Þ¡?õÀ[§²_x000C_ ?aMÚ%ï_x0006_ ?ï(;¯ÁÆ ?@_x000D__x000D_Ä?ÌÜj_x000C_4?MÐl«¢Û¡?%Oå`¬?áÜ_x000F__x001C__x000F_?ðàílÁ?ý_x000B_¨5_x0015__x000B_?·À£ã_x0014_× ?þ^;Iq?.zb{_x0010_Ý?~_x0011_ü!¦_x0012_?D¥iB_x001A_Ñ?©©R·6?7Wu¿ùL ?óÛÏnþ?`ñè_x0012_&gt;É ?_ë,¯y?¦µ}¶B¥?*-v@Z_x0004_?4y^ý&gt;¢?N_x0019_¸Á¾½?aï2T_x001C_£?_x000F_Ê½_x001D_Ú?¸__x001A_0û£?_x0001__x0005_ôànl_x0008_?þ9}r± ?_x001E_káÙä?VI²Ç¡Q?ìCr_x001C_Ä?è_x000E_¶ä3¡?¡lxËïÉ?_x000F_æXÕ)?{,_x0004_e·?°Ð_x0003_BÌ?)6_x0015_¬ìµ¡?êè@þz«£?a e_x0005_L?qØÅkÃ ?	ÀåûB©?4VÎlqy?»_x0007_öÿ¤ ?Ílôòèd?-_x001E_?:pa?Õ;ü_x0006_¡?_x001A_bí)Y_x0002_ ?E¹¡y_x0015_Ï¡?#Òrb%é?{_x0004__x001B_Þ_x0003_?²_x0010_\.u?i¶¨¡? 2­þø¿?ÁlÑ&gt;9q?`­ijl?ó_x001E_mk\ ?_x0015_kÞ:?T°¹_x0006__x0001__x0007_±4¢?*k`&lt;r_x0004_?¢á .Q?Ì_x0011_9Þ'¤?`áQª~t¡?_x0011__x0008_5çg??L¥¶_x0014_L?à_x0003_¥?¢Ýd0-?HL}A¤?÷_x001C_Zôö?æ¯Â{¢?´@ä$-¡?DJñß¢?Ü°*È&amp;?_x0004_ùèÛ± ?xzZ³÷?|èX?R{%Ih	?#Øá,»R?_x0015__x0003_Û´ÔW?M,_x0013_R(_x001D_?q_x001B__x001D_ _x0005__x0004_?_x0018_5ÄE_x000E_ß¢?ã@GÎ_x0002_&lt;?9Â_x0013_^å¡?&lt;éWæ#?9`Õ0Z?ÞÊ_x0010_¼$¡?C°»ûß7¡?ÁÜq»è ?rwÕz_x0006_?_x0004__x0008_ì_x0015_K#¡?sÊ¦LrÂ?üÿQêSâ¡?[_x0018__x0002_sN?í#µ÷Òü ?áêô,e ?P _x0003__x0007_Ct?¶ÛÙàÜv¡?týîýa_x0001_?º_x0019_®¹Ñ?±ÉÉ·À?'_x001A_¤/Ö?P¾Ü_x0005_Í?¸_x0015_/:bm ?­T§­¯¢£?ÙôÔi­_x001F_?HÉ\S?p	ÊFg?	_x0019_¼_x000E_ ?_x000C_Ã_x0010_Kó¨?$xÓèsï¡?L;è:Ü|?b!àj_x000C_ ?­Õ-ÏÜý?dÛý·_x0015_p?nCÁ?5Æ'äB ?_x000E__x0006_Sî±2?uZÄFÓ??_x0011_	CU_x001C_O?_x0001_éJ~?¥Å_x0001__x0002__x0019_¾¡?_x0002_dz_x000C_§_x0010_ ?_x0002_o_x000E__x000F_?&amp;»0ê?_x0017_xËàÇ?ìÈ¯(Êc ?_¥÷_x0012_Þv¢?+_x0013_Ý,¿?_x000D__x0003_ã[¶_x0007_£?÷ ³_x0014_L?.Ûã ¦?ÞööZ?á£_x0019_b&lt;ð ?Ñøäsl/¢?»&lt; pUH?îrÃòé¢?Ì+_x0015_xÚ ?&gt;_x0008_Ò?Z?épU®_x001B_; ?¿`ÿ´VØ ?µÉà±?_x0007_ò4Þ^£ ?ÄXààT ?·8}G¹_¡?÷_x001F_ÀQÚ¢¡?ÐØ(]Ñ?úÎÝíù!?_x001C_óRDF?éª»_x000C_Ü ?,9L^_x0006_?87¤ÍrK?_x0007_¹2Áñ?_x0001__x0002_è&amp;êºÀk?=Î|ìüû?:n5Û½c?1Ø_x000E__x000D__x000B_¬?ÀÊ·$¡?ÎÅ_x0010_{×?¦wrçt¼ ?ÅÝ-j?tNó´®A?Y£Àµ?0hã?_x000B__x0001__x001E_vâ ?+yb«/ ?\_x001E__x0017_|®¡?_x000D_	ê%Òa?LÇßë¬¡?Êô§Ï«_x0005_?Öa$XY  ?V£ýù_x0001_­?Ö2|4W?¦\6(up?æ¾L*~?K9x_x0010__x0003_?e]Ö%?_x0008_î_x0013_Ê_x000F_?Òæ/´}Ç?_x001B_ö¤JØ?®SRûé`?ä0Î?e_x001F__x0005_&amp;j?_x0005_üR_x000E_ó_x0013_?è_x000D_$´_x0005__x0006_Ò4?+È_x000B__x0005_??X_x0005_ËÞ)Ý?CÐuèÊÿ?Ó]×²?:sD)D?_x0002_2IM_x0004_·?$´sØ|­?*_x0003_$_x0001_?¡í¹ÓÐI?_x0007_ù+®¢?ÕÑûÝhp¡?¶[ªËXT¢?'_x0018_õÈ§o?D]o¼?_x001A_|&amp;nï?¸æù_x0018__x0001_+¥?dE­ú6¢?&lt;/_x0001__ûç?JúRZ{?³_x000C_O_x0006__x0006_¢?¦°~¶ ?~©_x000C_D_x0014_6?ZfÎ_x0006__x0015_¨¢?Z_x000B__x0013_p_x001E_¢?§Õ_x0016_r_x0003_Ñ?Q«8Bn ?¤÷_x0018_û?V¼§d¬?_x000F_³)Iñ`?Ï§f(0?Zú*x$u?_x0001__x0002_ÛRó(\ ?¯Ì´.@µ?t_x0012_ÖJ[?| z_x001A_ºß?rè@µ¹:?6ã_x0004_Ç¤?kç3¼ÇA¡?âbdë0?x`÷Us_x0001_ ?#_x0003_Ö'Ó?2ç_x0019_d_x0010_?_x000C_ÈÃ´¯R?s8tÒÓ?ÄX3_x0016_sÊ?¢m¸rÛ?ÿè_x001C_ d¢?)ò©0ß³ ?ËÂý«?G¶~]{ë?iÕ$å?ñi_x0013_-¢?µ^q}³?Ü7Î3¦?ðÑc÷º?qÒ²ß­?¶_x001B__x001D__x0016_?6iº?A¦µ?¿Ú	àÔª?ñ_x0012_ÔA_x0008_?5Æ&lt;q_x001B_ ?7]¦_x0002__x0004__x0001_,?àzËLu-?®MZ4¨U?_x0013_+¶°?tÊLtrë?`_x001C_Ñ1°c¤?k`J?_x000F_ÇAa-P ?×Ô_x000F_O£?Mw²ÉÔv?ÿ9ZP:_x0006_?:Vi?g&amp;¡?Âø=¶iu?æ»-¦ ?[Hv´Ú?b_wO_x0001_À¢?ôá_x0005_üG.?èºèj_x001E__x0017_?_x001F_´_x0001_I/?^YQ/_?_x0014_?g_x0002_©e?ßx_x0015_¥_x000B_"?¤(_x0002_P_x0017__x0011_?	®_x0003_A_x001A_?Ð_x000E_Ê¹ù¡?£Ï,ó?Ùý}*T ?_x0012_Ð$yÇ?0NöYy?º.?o6;?RpëÐ³?ÿêC°?_x0002__x0006_Ô_x0012_UìÕ¢?®¥_x000C_}%¢?_x0013_H÷X_x0018_?_x0004_ºñ?jI![Õ1?0¶þ[»C?_!Ù_x0007_ê_x0003_¢?´ï_x001E__x000F_?èñ5ö~¢?maö_x000B_ñ9?´)Éë?­*_x0005_`SF¤?îºãÚ4?Eg@6?_x0006_ ?&gt;Fn»¸ ?_x000E_ÞX³&amp;£¢?_x0012_]G¿)?X}e£BI?0ôX_x001D_4/?ì0»_x000E_³?PWèt ?(ÁZy}?|Ç#BHí ?¦¤BÒ?P ¯bX¡?Ô¿b_x0017_?Áè°ÿ_x0005_e?}â;Á_x0018_¤?®GW_x001F_³¤?_x0001_àô³Ú«?yÎÇRµ_x0002_?Ý{P_x0001__x0002_£?_x0003_Ï¯%°¢?°1{¤¡?4Ó¾0Y¢?&lt;cÁÀ_x000C_º£?_x0007_ÿHÞò ?A_x0016_Ûnr?+n¼5ò?¶¸¼L_x0018_?A_x0004_:ø8 ?ïPeÙ9Y?©rèÞä?ò¹qð?_x000F_Od_x001D__x0010_?7ë_x0017__x0018_ß ? ó`_x000D_i¢?»Þ¦ã?æè{{_x001F_Þ?A_x0007_HL¯ð?XÔ¨iñ?5O¿1¹N ?Ù³0n[?wo¨_x0017_e?$_x000F_­¢û?ðû¾ï=_x0005_?ÃýÒ_x0004_À¢?µþ_x0007_uB?îúj¦3_x001D_ ?Æ{)[ú? m_x0010_ßÝm?ä\îò_x000E_ï?¸Lú_x0005_»?_x0002__x0005_&amp;¿â9qê?_x0001_÷ü?91²­?J_x0014_)o[¡?4\u¤F?}Xl_x000D_Ì?¾jJs?d&lt;iyò?"ÂãÓT?_x0006_7üö7à?Í«qrÿó?Ô¶üÊ_¬ ?&lt;ÆkfÈ£?S¬õè¨ù?ÕãÖjA_x001D_?2_x0004_jýû?ä_x001F_G6gz¤?ÒP,¶_x0019_?pK´_x0016_I_x0003_¡?p[±øP_x0002_¢?R¥2ç ?_x0008_O_x0015_)# ?Ðå_x0019__x0002_?Ð$_x0013_þö  ?Ñ*4_x0011_·?6äG´_x0019__x0013_?'Â@Z_x0015_?£&amp;J_x0013__x001B_v?õE#_x001D_è?³Úºd;!¢?_x001C__x0015_[Æ?àÜeÈ_x0001__x0002_ÐÃ¢?;_x000E_KóÊ£?­í3±_õ?¿_x0012_+ÞÑº?¥Ä'5à_x0014_¢?ÿGþÁ¡?wøD4Õ?nÝÅ¼¸¡?of-mª¢?õàÑÁ_x001E_ ?nÿ_x0012_[×Ú¢?¾+(È¤?d:_x0019_°Âá?·%ô©Ä ?Ub¬)_x000F_?_x0001_¡§P?{£rDàü?)¨Ë·×Õ?/mûükñ?Ä9ø·!¨?åZp@f_x0007_?_x000E_ý×¤_x001F_2?_x000F_ùrº/_x0014_?ë_x001C__x001F_©º?ã^Ýÿù_x0018_¢?sÿgW:¢?_x000B_ÑwÁò¡?ÐîK}	?Ùp¢?&amp;²tí¾?5_x0017_ÿÞ?Ì«YÊY?_x0001__x0003__x001F_0|l_x0004_¢? _x0015_( ?¥_x0001_Å*_x001F_?ª4þÁG³?k_x000C__x001E_4xH?·[d£ÒÚ¡?VÊ_x0005_`W ?Î©m4¦?øHÛâ?_x0005_®Fc`í?õfbä±_x001B_¡?_x0006_QñÕ«¤?_x0007_g_=?³áÑê}Â¡?Ó&amp;õÚðº¢?Á_x0014_8¸i?°å±µ¤[¤?_x0014_±_x0008__x0011_K?_x0001_9à(_x0016_?¸8Ëûèï?Z¢õr¿?Oe;~ó_x001E_?ì_x0010_Òõf? ¥;iN¡?a ¼k¡?ÇçL$öC¡?oýî}6¡?¶dq_x001C_êó?»íþ2ö@?øªeê?úµ,wµA£?_x0002__x0007_Ù	_x000B_Íµ ?Võ_x001F_Cg ?_x0007__x001A_ö?_x0002_ÏC_x0005__x001E_¡?ü¸_x000F_Öz^?a_x0001_­?_x0006_t¸xªç?y=_x0019__x000D_vP?èARÏ¯?L¹:öWî?tîx_x0005_ù?iíûº?ü¯?Õ¿_x0003__x0018_d_x0018_ ?t_x0004_¦ïÔC¢?¦®Î_x001D_Ý¿?ñì,*¿?Å_x001B_}X_x001E_§?ø]_x0008_û¢?ÝuT`&lt;h?lý#² ?_x0005__x0014_EÙ?CtË7Þ= ?}ò©×?h¢³»¼z?æ[ï1 ?Å½ÿ°¡?ä\×NY?_x0007_}'ÿ0g ?Möp4Z?YÞbY²?_x001D_iX_x001B_H?_x0001__x0003_q_x0002_\éKû?¸~ÞF_x0006_¾?_x000D_*_x0017_q­ ?ì2ÁÔ?,;	º,Q¡?O3Ê¨P@?©_x0006__x0012_ôêi?xÔ»»¿£?kÏ_x0003_÷X ?à$þ4ä ?[lÊC®?ñ\µ¯S£?_x0016_Lå?!?ªè4_x0007__x0002_¹¡?mù´D®þ?¦%_x0005_ËÌ¢?f/ð/Æ&amp;?Þ;2út ?ê4¦fx?õ;Ú}ß?ìôÌ ? éG 'û?_x0003_GG_x0001_E ?&amp;jÖe^é?Ó.Ò-[, ?ÜùMÛ?²Ü¿©D}?FY¿Øfï?|Gye¡?ÇbLKPï ?¥_x0013_&gt;Î²_x0005_ ?öí_x0001__x0002_äÏ?¤ùq&lt;_x001D__x0019_?NËryý5£?Ö!ü"?mê_x0012_Æ¾?Ò¬&gt;"½?Þ´èÊ´º ?3Ûl{?Î5ýYs_x000D_?¶1_x0011_í g?©õ§fÑ×?¬í#¹a:?_x0014_ÊW/Ò¡?_x000C_Ã®õö?_x0016_æ#Ä§Ó?"ïû_x001B_Ê?~w®¥w ?0ä¹A_x0019_´?ÀÏ:%?^ýÈî?2_x001B_§zÿ?òéÒô*?Dt#×_x000B_?_x001B_"§è©Ð?¬C¯?ó»qX_x0005_¨?)çÑ{Í?mCÄS#?å£ÜÇ?"_x001F_ä¬õ ?Z¿)cí¤?ØC]:1q?_x0002__x0003__x0006_pN_x0004_Úo?UÕî|1S?7]©ò·6?S·ãFÛÈ?2y¹2Ü¾?ÿ_x000C_R_x0010__x0019_=?¯_x001F__x0008_uûã?_x0018__x001C_X9_x0017_¡?_x001D_£hëü×?.t¾×*M¡?ÕÔdù_x0013_¡?¾ÿ_x000B_KBl?ÈñæR¡?¹ìWÅÁr?¤ó\î?xJ³&lt;­?jÿ´kê?Y_x001D_w½r?$_x0017_}Ã_x0004_b?_x0018_ødÕ8À?4ÌEZï£?H¥Îf¶?_x0004_hÕ´¡?ýÄ;(Ì?×©ªÀKj ?c8TµX9?{p^ì_x0005_È?J_x0001_C ?!ëd©D?Ù&amp;&amp;YÉÉ¢?0º_x001F_÷?Ô½9p_x0003__x0005_Ï_x0005_?)Ñ_x000B__x001C_'¡?­ºB/ï?tQ{vX?Cà&lt;9_x000C_+ ?ÕìuÐ[_x0002_?«@í¶£?¦K/_x0018_?ðNf_x000E_'Ó?ö_x0006_ÎÃP4 ?¼_x0007_´¶ _£?%ñ$5¤À?ì_x0019_y6Ä(¡?_x0006__x0019_ÕIMy ?:¬Og*£?ûÿÃ#7,?,õºU_x000C_?&amp;_x000B_ _x000B_®u?t¯JRÎÌ?å#ö¤] ?^0¾r÷?_x001E_Ï_x000F_9­f?Wfq_x0004_ ?Ù*É'_x0005_¡?§ý_x000B_÷`¥?è_x0016_à¸pË?}dÜpgP?·J_x0005__x001E_?wªI¸Ê:¡?­òCc?Ò_x0011_¿H_x0001_?ÍÐê4-[?_x0001__x0003_ºyy_x0018_ ?æÙÄ~!¤?|;yú?Ò_x0015_ymÁó?hQ×¹Q ?&gt;¯q¨ ?·D¢¯þ ?_x0015_££.&lt;W?¸b3÷_x0008__x0001_£?d_x000F_Pf¥?_x000E_]?HH¡?ë^&amp;_x0007_=~ ?{*'òN¢?_x0008_iap÷¡?_I¾´p¢?_x0013_ª9o'?^2Õ .É?îO&lt;àB-?«¶",	M?Þ÷®&lt;Â?_x000E_ÄÌÒ$5?¾	XênE?Þ}Íl_x0013_£?­B_x0002__x001F_ßÁ?Â_x001B__x0017__x0014_£?Ê®_x001B_]S?Ñ%?9ã_x000B_s??ÿ%U_x0011_o?ÁÈZ5Ú_x000D_?ºL¦yD?S_x0017_0x_x0002__x0006_Â¥?2'Ó_x0005_l?¨Ý(_x001F_7I?_x000D_JYê¨Ë?ÍÜQ¢àÌ ?&gt;_x0001_ _x001F_:?Õ1&amp;!N?¿Ö?àÅ??v_x001D__x000F_	 ?çJ_x001D_ß¤_x0003_?(Ø6ò`¢?_x0006_õçÚm£?¤KkÈ?ÈÛ_x000C_?P?ôä`_x001A_ÊH¡?U%._x0015_) ?:_x0014_éå3?íC­_x001C_?Þ4ä£?³Gyå?ÄUKÄØ¢?#´çÞ)?u®®~ÞÔ? õ§m¡?ßQ'LAK£?øn_x001A_¯_x0018_?_x0004_w_x0016_?_x0007_?ò¾ÝÕ'F?Fhq=Ó?1_x0002_¬xF?ã´Y´xh¡?)QÛ_x0004_úõ?_x0002__x0007_2° p_x0003_?â_x0006_*_x0013_H¡?½`=ïK]?|5/kYr ?înßÀ¼l?DjiÎ©?LªL%À_x000D_£?Ø_x0002_3@)?tE¯X¢?ãmi¸Î` ?{ù+ã?[H\î_x0003__x001F_?I&amp;!÷æ?¬/ri?g¾Cº_i?w__x0003_Ø£?^_x0010_wÙr?¥zÜJ°¡?U:Fvï?Þ;HÅB_x0005_¡?Y¿(ÊÍ¡?çG_x0004_Î 9?q_x0011_@&gt;_x0016_?ÕOè_x0012_%/?M_x001B__x0015_Õ_x000E_x?=_x0016__x000D_{Ã?Þ²zØ_x0001_)?ÞqäéÌÒ?&amp;Ô ?¤ÂðÖ?l}fTÈ?Ñ¹åù_x0001__x0002__x0003_`?ógf,A,?­_x0018_Òkö¡?_x000C_9Q:âÎ?X¹/C³S?Ð_x0011__x000D_Ü_x0018_&lt;£?ìþø?7?åó÷k_x000E_?È£KÏØÅ¡?ð_x001F_ãf&amp;?ìä*É_x0002_¥?ËV¡@ò¡?:;Ó\}?kÐ!a_x000E_m?,×¹_x000E_$&lt;?BërÃÌ?Í_x0008_­#C?Ëw_x0003_,è?ª»_x001C_y?_x0015_P6b?_x0013_²Ú_x000D_³z?³]8FF?ywSY¹?Ì=@uÜ]?ÕF_x0015_´J¢?O_x001C_bvÛÄ?_x0008_º¾¹¡?ú_x001A_æ¶@³?Öjïú_x001F__x0013_?Þ¾_x0007_çÇ_x000B_¡?_x0019_¥)éÕû?_x0004_ÔËâ_x0019_×?_x0002__x0007_ÇUÒ_x001E_µc?É_x0014_ì&amp;@?Å_x0003_WÒ ?håäçø?ÑË7,f_x001C_?`/E³¶w£?Ù_x000C_X_x0002_¡?0C$É=?äFì&gt; U?ivv&lt;Â=¡?ïK:¬×W?GÖÇpª_x0006_¢?5Tjh!¡?x8ucV¡?b_x0004_«%?RÁSÓf¡?M22?=ðë*¤?._x0002_Ënåv?ÕG^t û ?¬02ÿfZ?_x000E_w_x000F_!%£?6ÆGà_x000B_Y¡?÷²DÝ|_x000E_¡?ãÊ_x0007_LZß?&lt;_x001B_îg`á?¸'D¶ì?!Õ¡á?ë_x0001_7_x001C_BÄ?«òc¢w¡?@J3t_x0005_?}±³_x0002__x0004__x001D__x001F_?2¥A?KÐïA¨?ÍúDæ²d?_x0007__x0008_ßo*À?*m9ïX_x0008_¡?+	hâ&gt; ?Dº½_x0012_&lt;Ú ?»Þ_x0007_E_x000F_?9Ý_x0004_±_ ?¦{?_µw_x0005_c¡?a_x0012_ië4 ?_x001A_é_x0001_\%¬?üó9¥?à(qcA¦?«	H?ÇÄ?Â&gt;èt.©?$¼·`#ª ?&gt;æ}=]F¢?Y_x0003_Eªû?_x0001_È_x0014_µ?,§[t~³?pÈp[ðF?ÆDù_x0013_ÿ¡?|eCî¸?_x000E__x0006_- Û?ÇÊÝ37?)4àdô?(Áß¯»¡?_x001C_¶ln?þÔ3ÍÂh ?_x0001__x0002_ì_x0014__x0018_ ïä?Ï_x0013_Y_x0003_?_x001E_F}®-?åÚ2½|0?»¶µÛ#þ?_x001B_yîüEæ ?¾L³ªi?sù¾C_x0010_?_x001D_Èó_x0003_R?_x000F__7?z?Xºã8Þï?YUj|ò ?üÜ¢¹?M¾LFª9?!»­&lt;=I?·ôØÏàÞ?"-¢­_x0019_?/M&gt;ÏÉ\?#_x0002_+¿/ ?wÅR% ?n·¶û_x0013_ ?»ô.ôæ	?âLìÔ ?uÇzÜ×è¡?^@_x0010_zÿ?7_x0003_&lt;wï¡?ÄwÉè#?®CX*z_x000C_?0mÁè_x000F_à?_x000C__x000F_·¦&amp;?_x001D__x0003__x0002__x0001_ É?(@¹I_x0001__x0002_¸ò¢?XuÈ\K. ?Ù@[ç_x000D__x000B_?)_x0019_Ëi¶_x000C_?ûVì±_x0010_= ?_x001D_GJ_x0004_?ÚPÄî?8CIÎµ¢?ØËM(Y9?Õ_x0003_-)_x000C_µ?lÖ&amp;Àt¹?(_x001A__x0006_Ï¾?üÀ_x0007_%?¨ñD._x0012_ ?_x0019__x0007_±Áú_x001E_?ðk0¢_x0013_¢?ëaÑ ?¹ùN_x0007_,¢?&amp;#6¤?Ó_x0016_´?y2c_x0014_7i?»36,éq?¢+Rx¹Ê¡?y"4«ß?_x0006__x000D_#_x0004_f_x0019_£?[á­_x0008_p ?x½ÊM_x000E_?&gt;q_x0019_RI?²Kÿ[¤G ?_x000D_²_x0017_9C?}ÞSæFº?fcJ_x000F_?_x0001__x0002_gõ;_x0005_§V?O	å%5Ì?C¹ßm×?À|f_x000C_?Ðõ_x0013__x001F_¤?»_x001B_ÌÓ ?_x0006_ÂÇ¡¨z ?ytv®î?Û_x0010_¢hÞü?j_x0004_2ÎXä?À_x0011_&lt;°?hh5_x000E_|Ò?\EÓ_x0011_Ch?1_x000E_$¤_x000E_ò?è2÷ÅØ?_x000E__x000F_x^Ç_x001B_ ?a_x000D_xy_x0012_Ø¡?ép_x0012_?Ã_x0012_ì[*?Ä*zg£?ZH"Á9?ò­0å_x0014_¡?c_x000D_x%ç?vÁ¤_x001C_Ý?Ü,#|ø_x0018_ ?väLEp?Øq_x0001_ü¸å¤?&lt;©vóÒð¢?@DÐBû?Þ½¯¨J_x0012_¡?í_x0002_ø_x0006_??Ò\Ê_x0001__x0002__è?:ÅÐ¢6?^_x001B_×_x0016_ ?Òägi9?à_x0016_+¡?­ÃZ_x001C_ã?{_x001E__x0005_2î_?_x0015_ãÅ*_x000E_¢?fm_x0012__x0014__x0015_' ?_x0017_i_x0004_ËûS?h;Ø_x001D_¨]¡?EV.¿?lÇf¯~?_x0017_ÿ¡îF_x0002_?²¥Ïh6 ?h_x000C_BÎÄ?`Þ&amp;	¸-?á3ã´z¡?^_x000E_«ÆG?¬ì-_x001F_a?Ð_x001A_ &gt;°?_x0004_àÃÜ?_x0005_K_x000D_ î¡?_x000F__x000E_êÇ¢?¡?´ózÑF_x0016_?æYÔýV@ ?ð:m_x0010_?Z5ïj| ?: £_x0011_àZ?_x0007_¾Ê{Âr?ÖÂ:â_x000E_'¢?a[â¾¦?_x0005__x0006__x0018_Õ0^½_x001D_¡?ñ©_x001F_]_x0002_æ¢?tPÑBÔ§?QU_x0003_7a?C_x0001_üÿç«?_x001F_kI ?Àbô=ç?má¤Ä_x001C_s¢?E:ßÏ ?õ²c¥!?&lt;¦)¿?õFBì?kR_x001E_a±?g­¬§³?_x001C_c;Øøy£?éXEý[·?ð_x000C_vç_x001F_&lt;?É_x0017_Â`0¡?¥&amp;Àéµ_x0004_¤?¢(dRo?3®Ö/° ?_x0011_xÃoK?È8_x001A_Æo¿ ?UA¥~{?!Çgj¢?{£n½¼?)ÞFàdÛ?lT_x001F__x001D_få?_x0004__x0017_E}8?_x0004_5éx?Çà©!|O?Ð,`_x0005_	R&amp;?ËU_x001B_ì?¯ö{_x0011_c?^eR^?_x0006_a.n?³R|_x0012__x001F_n?+"o«7?Q_x0012_RL_x0008_T?í D*_x000D_Þ?_x0004__x0013_ ¬ô?_x0008_}yëV?Ô0Tú?ª/b©x£?«0ìo~?_x0002_hlê_x001F_¦?eV_x0014_Äv?lg_x000F__x0010_ÃÁ?ù$¸&lt;|Z?ýÀùÀ?Ýª÷%?|¯_{F¥?÷¿&amp;³Å_x0011_?_x0001_üÔKÔ?_x0004_Ó¡&lt;;é£?2Q_x0017_ï_x0014_`?¶W_x0003_[1?²* VWÃ?_x000F_ÇÀµ_x0014_ë ?:_x001D_¯Ô4?«àq¾zn?_x0013_Ï÷÷?2àÄô_x0007_?_x0001__x0004_¸aéæ[?G!:?ç_x001B__x001C__x001D_dC?¯ð_x0013_¤?ó[VÒù??¼R_x0011_WÇ?¤ôÉn_x001A_?ôï:%_x0016_R ?_x0013__x001C_úëê?ÚÓo¹ø¢?8	yÞ{À ?ÆNu_µ_x001A_?Òé_x0002_a=?ÜP_x001D_7µ!?v1ª³YJ?O¡Ú¦? C*_x001A_?ÇuÎ_s»?8¾&amp;«JT?2._x0003_,Çö ?äZÌ´?BB.ÉE4?v$_AÇ?lqi\K?_x0013_ê(_x0003__x0017_?_x000E_céË É?yÃÝÒ?~²ÝK~Þ¡?õÀ[§²_x000C_ ?aMÚ%ï_x0006_ ?ï(;¯ÁÆ ?@_x000D__x000D_Ä_x0001__x0002_?ÌÜj_x000C_4?MÐl«¢Û¡?%Oå`¬?áÜ_x000F__x001C__x000F_?ðàílÁ?ý_x000B_¨5_x0015__x000B_?·À£ã_x0014_× ?þ^;Iq?.zb{_x0010_Ý?~_x0011_ü!¦_x0012_?D¥iB_x001A_Ñ?©©R·6?7Wu¿ùL ?óÛÏnþ?`ñè_x0012_&gt;É ?_ë,¯y?¦µ}¶B¥?*-v@Z_x0004_?4y^ý&gt;¢?N_x0019_¸Á¾½?aï2T_x001C_£?_x000F_Ê½_x001D_Ú?¸__x001A_0û£?ôànl_x0008_?þ9}r± ?_x001E_káÙä?VI²Ç¡Q?ìCr_x001C_Ä?è_x000E_¶ä3¡?¡lxËïÉ?_x000F_æXÕ)?_x0001__x0005_{,_x0004_e·?°Ð_x0003_BÌ?)6_x0015_¬ìµ¡?êè@þz«£?a e_x0005_L?qØÅkÃ ?	ÀåûB©?4VÎlqy?»_x0007_öÿ¤ ?Ílôòèd?-_x001E_?:pa?Õ;ü_x0006_¡?_x001A_bí)Y_x0002_ ?E¹¡y_x0015_Ï¡?#Òrb%é?{_x0004__x001B_Þ_x0003_?²_x0010_\.u?i¶¨¡? 2­þø¿?ÁlÑ&gt;9q?`­ijl?ó_x001E_mk\ ?_x0015_kÞ:?T°¹_x0006_±4¢?*k`&lt;r_x0004_?¢á .Q?Ì_x0011_9Þ'¤?`áQª~t¡?_x0011__x0008_5çg??L¥¶_x0014_L?à_x0003_¥?¢Ýd0_x0001__x0008_-?HL}A¤?÷_x001C_Zôö?æ¯Â{¢?´@ä$-¡?DJñß¢?Ü°*È&amp;?_x0004_ùèÛ± ?xzZ³÷?|èX?R{%Ih	?#Øá,»R?_x0015__x0003_Û´ÔW?M,_x0013_R(_x001D_?q_x001B__x001D_ _x0005__x0004_?_x0018_5ÄE_x000E_ß¢?ã@GÎ_x0002_&lt;?9Â_x0013_^å¡?&lt;éWæ#?9`Õ0Z?ÞÊ_x0010_¼$¡?C°»ûß7¡?ÁÜq»è ?rwÕz_x0006_?ì_x0015_K#¡?sÊ¦LrÂ?üÿQêSâ¡?[_x0018__x0002_sN?í#µ÷Òü ?áêô,e ?P _x0003__x0007_Ct?¶ÛÙàÜv¡?_x0002__x0004_týîýa_x0001_?º_x0019_®¹Ñ?±ÉÉ·À?'_x001A_¤/Ö?P¾Ü_x0005_Í?¸_x0015_/:bm ?­T§­¯¢£?ÙôÔi­_x001F_?HÉ\S?p	ÊFg?	_x0019_¼_x000E_ ?_x000C_Ã_x0010_Kó¨?$xÓèsï¡?L;è:Ü|?b!àj_x000C_ ?­Õ-ÏÜý?dÛý·_x0015_p?nCÁ?5Æ'äB ?_x000E__x0006_Sî±2?uZÄFÓ??_x0011_	CU_x001C_O?_x0001_éJ~?¥Å_x0019_¾¡?_x0004_dz_x000C_§_x0010_ ?_x0004_o_x000E__x000F_?&amp;»0ê?_x0017_xËàÇ?ìÈ¯(Êc ?_¥÷_x0012_Þv¢?+_x0013_Ý,¿?_x000D__x0003_ã[_x0001__x0002_¶_x0007_£?÷ ³_x0014_L?.Ûã ¦?ÞööZ?á£_x0019_b&lt;ð ?Ñøäsl/¢?»&lt; pUH?îrÃòé¢?Ì+_x0015_xÚ ?&gt;_x0008_Ò?Z?épU®_x001B_; ?¿`ÿ´VØ ?µÉà±?_x0007_ò4Þ^£ ?ÄXààT ?·8}G¹_¡?÷_x001F_ÀQÚ¢¡?ÐØ(]Ñ?úÎÝíù!?_x001C_óRDF?éª»_x000C_Ü ?,9L^_x0006_?87¤ÍrK?_x0007_¹2Áñ?è&amp;êºÀk?=Î|ìüû?:n5Û½c?1Ø_x000E__x000D__x000B_¬?ÀÊ·$¡?ÎÅ_x0010_{×?¦wrçt¼ ?ÅÝ-j?_x0001__x0006_tNó´®A?Y£Àµ?0hã?_x000B__x0001__x001E_vâ ?+yb«/ ?\_x001E__x0017_|®¡?_x000D_	ê%Òa?LÇßë¬¡?Êô§Ï«_x0005_?Öa$XY  ?V£ýù_x0001_­?Ö2|4W?¦\6(up?æ¾L*~?K9x_x0010__x0003_?e]Ö%?_x0008_î_x0013_Ê_x000F_?Òæ/´}Ç?_x001B_ö¤JØ?®SRûé`?ä0Î?e_x001F__x0005_&amp;j?_x0005_üR_x000E_ó_x0013_?è_x000D_$´Ò4?+È_x000B__x0001_??X_x0001_ËÞ)Ý?CÐuèÊÿ?Ó]×²?:sD)D?_x0002_2IM_x0004_·?$´sØ|­?*_x0003__x0002__x0005_$_x0001_?¡í¹ÓÐI?_x0007_ù+®¢?ÕÑûÝhp¡?¶[ªËXT¢?'_x0018_õÈ§o?D]o¼?_x001A_|&amp;nï?¸æù_x0018__x0001_+¥?dE­ú6¢?&lt;/_x0001__ûç?JúRZ{?³_x000C_O_x0005__x0005_¢?¦°~¶ ?~©_x000C_D_x0014_6?ZfÎ_x0005__x0015_¨¢?Z_x000B__x0013_p_x001E_¢?§Õ_x0016_r_x0003_Ñ?Q«8Bn ?¤÷_x0018_û?V¼§d¬?_x000F_³)Iñ`?Ï§f(0?Zú*x$u?ÛRó(\ ?¯Ì´.@µ?t_x0012_ÖJ[?| z_x001A_ºß?rè@µ¹:?6ã_x0004_Ç¤?kç3¼ÇA¡?âbdë0?_x0002__x0004_x`÷Us_x0002_ ?#_x0003_Ö'Ó?2ç_x0019_d_x0010_?_x000C_ÈÃ´¯R?s8tÒÓ?ÄX3_x0016_sÊ?¢m¸rÛ?ÿè_x001C_ d¢?)ò©0ß³ ?ËÂý«?G¶~]{ë?iÕ$å?ñi_x0013_-¢?µ^q}³?Ü7Î3¦?ðÑc÷º?qÒ²ß­?¶_x001B__x001D__x0016_?6iº?A¦µ?¿Ú	àÔª?ñ_x0012_ÔA_x0008_?5Æ&lt;q_x001B_ ?7]¦_x0001_,?àzËLu-?®MZ4¨U?_x0013_+¶°?tÊLtrë?`_x001C_Ñ1°c¤?k`J?_x000F_ÇAa-P ?×Ô_x000F__x0002__x0008_O£?Mw²ÉÔv?ÿ9ZP:_x0006_?:Vi?g&amp;¡?Âø=¶iu?æ»-¦ ?[Hv´Ú?b_wO_x0001_À¢?ôá_x0005_üG.?èºèj_x001E__x0017_?_x001F_´_x0001_I/?^YQ/_?_x0014_?g_x0002_©e?ßx_x0015_¥_x000B_"?¤(_x0002_P_x0017__x0011_?	®_x0003_A_x001A_?Ð_x000E_Ê¹ù¡?£Ï,ó?Ùý}*T ?_x0012_Ð$yÇ?0NöYy?º.?o6;?RpëÐ³?ÿêC°?Ô_x0012_UìÕ¢?®¥_x000C_}%¢?_x0013_H÷X_x0018_?_x0004_ºñ?jI![Õ1?0¶þ[»C?_!Ù_x0007_ê_x0003_¢?´ï_x001E__x000F_?_x0002__x0004_èñ5ö~¢?maö_x000B_ñ9?´)Éë?­*_x0005_`SF¤?îºãÚ4?Eg@6?_x0004_ ?&gt;Fn»¸ ?_x000E_ÞX³&amp;£¢?_x0012_]G¿)?X}e£BI?0ôX_x001D_4/?ì0»_x000E_³?PWèt ?(ÁZy}?|Ç#BHí ?¦¤BÒ?P ¯bX¡?Ô¿b_x0017_?Áè°ÿ_x0005_e?}â;Á_x0018_¤?®GW_x001F_³¤?_x0001_àô³Ú«?yÎÇRµ_x0002_?Ý{P£?_x0003_Ï¯%°¢?°1{¤¡?4Ó¾0Y¢?&lt;cÁÀ_x000C_º£?_x0007_ÿHÞò ?A_x0016_Ûnr?+n¼5ò?¶¸¼_x0002__x0003_L_x0018_?A_x0004_:ø8 ?ïPeÙ9Y?©rèÞä?ò¹qð?_x000F_Od_x001D__x0010_?7ë_x0017__x0018_ß ? ó`_x000D_i¢?»Þ¦ã?æè{{_x001F_Þ?A_x0007_HL¯ð?XÔ¨iñ?5O¿1¹N ?Ù³0n[?wo¨_x0017_e?$_x000F_­¢û?ðû¾ï=_x0005_?ÃýÒ_x0004_À¢?µþ_x0007_uB?îúj¦3_x001D_ ?Æ{)[ú? m_x0010_ßÝm?ä\îò_x000E_ï?¸Lú_x0005_»?&amp;¿â9qê?_x0001_÷ü?91²­?J_x0014_)o[¡?4\u¤F?}Xl_x000D_Ì?¾jJs?d&lt;iyò?_x0001__x0002_"ÂãÓT?_x0006_7üö7à?Í«qrÿó?Ô¶üÊ_¬ ?&lt;ÆkfÈ£?S¬õè¨ù?ÕãÖjA_x001D_?2_x0004_jýû?ä_x001F_G6gz¤?ÒP,¶_x0019_?pK´_x0016_I_x0003_¡?p[±øP_x0001_¢?R¥2ç ?_x0008_O_x0015_)# ?Ðå_x0019__x0001_?Ð$_x0013_þö  ?Ñ*4_x0011_·?6äG´_x0019__x0013_?'Â@Z_x0015_?£&amp;J_x0013__x001B_v?õE#_x001D_è?³Úºd;!¢?_x001C__x0015_[Æ?àÜeÈÐÃ¢?;_x000E_KóÊ£?­í3±_õ?¿_x0012_+ÞÑº?¥Ä'5à_x0014_¢?ÿGþÁ¡?wøD4Õ?nÝÅ¼¸¡?of-_x0001__x0002_mª¢?õàÑÁ_x001E_ ?nÿ_x0012_[×Ú¢?¾+(È¤?d:_x0019_°Âá?·%ô©Ä ?Ub¬)_x000F_?_x0001_¡§P?{£rDàü?)¨Ë·×Õ?/mûükñ?Ä9ø·!¨?åZp@f_x0007_?_x000E_ý×¤_x001F_2?_x000F_ùrº/_x0014_?ë_x001C__x001F_©º?ã^Ýÿù_x0018_¢?sÿgW:¢?_x000B_ÑwÁò¡?ÐîK}	?Ùp¢?&amp;²tí¾?5_x0017_ÿÞ?Ì«YÊY?_x001F_0|l_x0004_¢? _x0015_( ?¥_x0001_Å*_x001F_?ª4þÁG³?k_x000C__x001E_4xH?·[d£ÒÚ¡?VÊ_x0005_`W ?Î©m4¦?_x0003__x0004_øHÛâ?_x0005_®Fc`í?õfbä±_x001B_¡?_x0006_QñÕ«¤?_x0007_g_=?³áÑê}Â¡?Ó&amp;õÚðº¢?Á_x0014_8¸i?°å±µ¤[¤?_x0014_±_x0008__x0011_K?_x0003_9à(_x0016_?¸8Ëûèï?Z¢õr¿?Oe;~ó_x001E_?ì_x0010_Òõf? ¥;iN¡?a ¼k¡?ÇçL$öC¡?oýî}6¡?¶dq_x001C_êó?»íþ2ö@?øªeê?úµ,wµA£?_x0002__x0007_ÙÍµ ?Võ_x001F_Cg ?_x0007__x001A_ö?_x0002_ÏC_x0005__x001E_¡?ü¸_x000F_Öz^?a_x0001_­?_x0006_t¸xªç?y=_x0019__x000D_vP?èAR_x0001__x000B_Ï¯?L¹:öWî?tîx_x0005_ù?iíûº?ü¯?Õ¿_x0003__x0018_d_x0018_ ?t_x0004_¦ïÔC¢?¦®Î_x001D_Ý¿?ñì,*¿?Å_x001B_}X_x001E_§?ø]_x0008_û¢?ÝuT`&lt;h?lý#² ?_x0005__x0014_EÙ?CtË7Þ= ?}ò©×?h¢³»¼z?æ[ï1 ?Å½ÿ°¡?ä\×NY?_x0007_}'ÿ0g ?Möp4Z?YÞbY²?_x001D_iX_x001B_H?q_x0002_\éKû?¸~ÞF_x0006_¾?_x000D_*_x0017_q­ ?ì2ÁÔ?,;	º,Q¡?O3Ê¨P@?©_x0006__x0012_ôêi?xÔ»»¿£?_x0001__x0003_kÏ_x0003_÷X ?à$þ4ä ?[lÊC®?ñ\µ¯S£?_x0016_Lå?!?ªè4_x0007__x0002_¹¡?mù´D®þ?¦%_x0005_ËÌ¢?f/ð/Æ&amp;?Þ;2út ?ê4¦fx?õ;Ú}ß?ìôÌ ? éG 'û?_x0003_GG_x0001_E ?&amp;jÖe^é?Ó.Ò-[, ?ÜùMÛ?²Ü¿©D}?FY¿Øfï?|Gye¡?ÇbLKPï ?¥_x0013_&gt;Î²_x0005_ ?öíäÏ?¤ùq&lt;_x001D__x0019_?NËryý5£?Ö!ü"?mê_x0012_Æ¾?Ò¬&gt;"½?Þ´èÊ´º ?3Ûl{?Î5ýY_x0001__x0002_s_x000D_?¶1_x0011_í g?©õ§fÑ×?¬í#¹a:?_x0014_ÊW/Ò¡?_x000C_Ã®õö?_x0016_æ#Ä§Ó?"ïû_x001B_Ê?~w®¥w ?0ä¹A_x0019_´?ÀÏ:%?^ýÈî?2_x001B_§zÿ?òéÒô*?Dt#×_x000B_?_x001B_"§è©Ð?¬C¯?ó»qX_x0005_¨?)çÑ{Í?mCÄS#?å£ÜÇ?"_x001F_ä¬õ ?Z¿)cí¤?ØC]:1q?_x0006_pN_x0004_Úo?UÕî|1S?7]©ò·6?S·ãFÛÈ?2y¹2Ü¾?ÿ_x000C_R_x0010__x0019_=?¯_x001F__x0008_uûã?_x0018__x001C_X9_x0017_¡?_x0003__x0006__x001D_£hëü×?.t¾×*M¡?ÕÔdù_x0013_¡?¾ÿ_x000B_KBl?ÈñæR¡?¹ìWÅÁr?¤ó\î?xJ³&lt;­?jÿ´kê?Y_x001D_w½r?$_x0017_}Ã_x0004_b?_x0018_ødÕ8À?4ÌEZï£?H¥Îf¶?_x0004_hÕ´¡?ýÄ;(Ì?×©ªÀKj ?c8TµX9?{p^ì_x0005_È?J_x0001_C ?!ëd©D?Ù&amp;&amp;YÉÉ¢?0º_x001F_÷?Ô½9pÏ_x0006_?)Ñ_x000B__x001C_'¡?­ºB/ï?tQ{vX?Cà&lt;9_x000C_+ ?ÕìuÐ[_x0002_?«@í¶£?¦K/_x0018_?ðNf_x000E__x0002__x0003_'Ó?ö_x0006_ÎÃP4 ?¼_x0007_´¶ _£?%ñ$5¤À?ì_x0019_y6Ä(¡?_x0006__x0019_ÕIMy ?:¬Og*£?ûÿÃ#7,?,õºU_x000C_?&amp;_x000B_ _x000B_®u?t¯JRÎÌ?å#ö¤] ?^0¾r÷?_x001E_Ï_x000F_9­f?Wfq_x0004_ ?Ù*É'_x0003_¡?§ý_x000B_÷`¥?è_x0016_à¸pË?}dÜpgP?·J_x0003__x001E_?wªI¸Ê:¡?­òCc?Ò_x0011_¿H_x0001_?ÍÐê4-[?ºyy_x0018_ ?æÙÄ~!¤?|;yú?Ò_x0015_ymÁó?hQ×¹Q ?&gt;¯q¨ ?·D¢¯þ ?_x0015_££.&lt;W?_x0003__x0004_¸b3÷_x0008__x0003_£?d_x000F_Pf¥?_x000E_]?HH¡?ë^&amp;_x0007_=~ ?{*'òN¢?_x0008_iap÷¡?_I¾´p¢?_x0013_ª9o'?^2Õ .É?îO&lt;àB-?«¶",	M?Þ÷®&lt;Â?_x000E_ÄÌÒ$5?¾	XênE?Þ}Íl_x0013_£?­B_x0002__x001F_ßÁ?Â_x001B__x0017__x0014_£?Ê®_x001B_]S?Ñ%?9ã_x000B_s??ÿ%U_x0011_o?ÁÈZ5Ú_x000D_?ºL¦yD?S_x0017_0xÂ¥?2'Ó_x0005_l?¨Ý(_x001F_7I?_x000D_JYê¨Ë?ÍÜQ¢àÌ ?&gt;_x0001_ _x001F_:?Õ1&amp;!N?¿Ö?àÅ??v_x001D__x0001__x0002__x000F_	 ?çJ_x001D_ß¤_x0003_?(Ø6ò`¢?_x0002_õçÚm£?¤KkÈ?ÈÛ_x000C_?P?ôä`_x001A_ÊH¡?U%._x0015_) ?:_x0014_éå3?íC­_x001C_?Þ4ä£?³Gyå?ÄUKÄØ¢?#´çÞ)?u®®~ÞÔ? õ§m¡?ßQ'LAK£?øn_x001A_¯_x0018_?_x0004_w_x0016_?_x0007_?ò¾ÝÕ'F?Fhq=Ó?1_x0001_¬xF?ã´Y´xh¡?)QÛ_x0004_úõ?2° p_x0003_?â_x0006_*_x0013_H¡?½`=ïK]?|5/kYr ?înßÀ¼l?DjiÎ©?LªL%À_x000D_£?Ø_x0001_3@)?_x0002__x0006_tE¯X¢?ãmi¸Î` ?{ù+ã?[H\î_x0003__x001F_?I&amp;!÷æ?¬/ri?g¾Cº_i?w__x0003_Ø£?^_x0010_wÙr?¥zÜJ°¡?U:Fvï?Þ;HÅB_x0005_¡?Y¿(ÊÍ¡?çG_x0004_Î 9?q_x0011_@&gt;_x0016_?ÕOè_x0012_%/?M_x001B__x0015_Õ_x000E_x?=_x0016__x000D_{Ã?Þ²zØ_x0001_)?ÞqäéÌÒ?&amp;Ô ?¤ÂðÖ?l}fTÈ?Ñ¹åù_x0003_`?ógf,A,?­_x0018_Òkö¡?_x000C_9Q:âÎ?X¹/C³S?Ð_x0011__x000D_Ü_x0018_&lt;£?ìþø?7?åó÷k_x000E_?È£KÏ_x0001__x0002_ØÅ¡?ð_x001F_ãf&amp;?ìä*É_x0002_¥?ËV¡@ò¡?:;Ó\}?kÐ!a_x000E_m?,×¹_x000E_$&lt;?BërÃÌ?Í_x0008_­#C?Ëw_x0003_,è?ª»_x001C_y?_x0015_P6b?_x0013_²Ú_x000D_³z?³]8FF?ywSY¹?Ì=@uÜ]?ÕF_x0015_´J¢?O_x001C_bvÛÄ?_x0008_º¾¹¡?ú_x001A_æ¶@³?Öjïú_x001F__x0013_?Þ¾_x0007_çÇ_x000B_¡?_x0019_¥)éÕû?_x0004_ÔËâ_x0019_×?ÇUÒ_x001E_µc?É_x0014_ì&amp;@?Å_x0003_WÒ ?håäçø?ÑË7,f_x001C_?`/E³¶w£?Ù_x000C_X_x0001_¡?0C$É=?_x0002__x0003_äFì&gt; U?ivv&lt;Â=¡?ïK:¬×W?GÖÇpª_x0006_¢?5Tjh!¡?x8ucV¡?b_x0004_«%?RÁSÓf¡?M22?=ðë*¤?._x0002_Ënåv?ÕG^t û ?¬02ÿfZ?_x000E_w_x000F_!%£?6ÆGà_x000B_Y¡?÷²DÝ|_x000E_¡?ãÊ_x0003_LZß?&lt;_x001B_îg`á?¸'D¶ì?!Õ¡á?ë_x0001_7_x001C_BÄ?«òc¢w¡?@J3t_x0005_?}±³_x001D__x001F_?2¥A?KÐïA¨?ÍúDæ²d?_x0007__x0008_ßo*À?*m9ïX_x0008_¡?+	hâ&gt; ?Dº½_x0012_&lt;Ú ?»Þ_x0007_E_x0002__x0004__x000F_?9Ý_x0004_±_ ?¦{?_µw_x0005_c¡?a_x0012_ië4 ?_x001A_é_x0001_\%¬?üó9¥?à(qcA¦?«	H?ÇÄ?Â&gt;èt.©?$¼·`#ª ?&gt;æ}=]F¢?Y_x0003_Eªû?_x0001_È_x0014_µ?,§[t~³?pÈp[ðF?ÆDù_x0013_ÿ¡?|eCî¸?_x000E__x0006_- Û?ÇÊÝ37?)4àdô?(Áß¯»¡?_x001C_¶ln?þÔ3ÍÂh ?ì_x0014__x0018_ ïä?Ï_x0013_Y_x0003_?_x001E_F}®-?åÚ2½|0?»¶µÛ#þ?_x001B_yîüEæ ?¾L³ªi?sù¾C_x0010_?_x0001__x0002__x001D_Èó_x0003_R?_x000F__7?z?Xºã8Þï?YUj|ò ?üÜ¢¹?M¾LFª9?!»­&lt;=I?·ôØÏàÞ?"-¢­_x0019_?/M&gt;ÏÉ\?#_x0002_+¿/ ?wÅR% ?n·¶û_x0013_ ?»ô.ôæ	?âLìÔ ?uÇzÜ×è¡?^@_x0010_zÿ?7_x0003_&lt;wï¡?ÄwÉè#?®CX*z_x000C_?0mÁè_x000F_à?_x000C__x000F_·¦&amp;?_x001D__x0003__x0002__x0001_ É?(@¹I¸ò¢?XuÈ\K. ?Ù@[ç_x000D__x000B_?)_x0019_Ëi¶_x000C_?ûVì±_x0010_= ?_x001D_GJ_x0004_?ÚPÄî?8CIÎµ¢?ØËM(_x0001__x0002_Y9?Õ_x0003_-)_x000C_µ?lÖ&amp;Àt¹?(_x001A__x0006_Ï¾?üÀ_x0007_%?¨ñD._x0012_ ?_x0019__x0007_±Áú_x001E_?ðk0¢_x0013_¢?ëaÑ ?¹ùN_x0007_,¢?&amp;#6¤?Ó_x0016_´?y2c_x0014_7i?»36,éq?¢+Rx¹Ê¡?y"4«ß?_x0006__x000D_#_x0004_f_x0019_£?[á­_x0008_p ?x½ÊM_x000E_?&gt;q_x0019_RI?²Kÿ[¤G ?_x000D_²_x0017_9C?}ÞSæFº?fcJ_x000F_?gõ;_x0005_§V?O	å%5Ì?C¹ßm×?À|f_x000C_?Ðõ_x0013__x001F_¤?»_x001B_ÌÓ ?_x0006_ÂÇ¡¨z ?ytv®î?_x0001__x0002_Û_x0010_¢hÞü?j_x0004_2ÎXä?À_x0011_&lt;°?hh5_x000E_|Ò?\EÓ_x0011_Ch?1_x000E_$¤_x000E_ò?è2÷ÅØ?_x000E__x000F_x^Ç_x001B_ ?a_x000D_xy_x0012_Ø¡?ép_x0012_?Ã_x0012_ì[*?Ä*zg£?ZH"Á9?ò­0å_x0014_¡?c_x000D_x%ç?vÁ¤_x001C_Ý?Ü,#|ø_x0018_ ?väLEp?Øq_x0001_ü¸å¤?&lt;©vóÒð¢?@DÐBû?Þ½¯¨J_x0012_¡?í_x0002_ø_x0006_??Ò\Ê_è?:ÅÐ¢6?^_x001B_×_x0016_ ?Òägi9?à_x0016_+¡?­ÃZ_x001C_ã?{_x001E__x0005_2î_?_x0015_ãÅ*_x000E_¢?fm_x0012__x0014__x0006__x0008__x0015_' ?_x0017_i_x0004_ËûS?h;Ø_x001D_¨]¡?EV.¿?lÇf¯~?_x0017_ÿ¡îF_x0008_?²¥Ïh6 ?h_x000C_BÎÄ?`Þ&amp;	¸-?á3ã´z¡?^_x000E_«ÆG?¬ì-_x001F_a?Ð_x001A_ &gt;°?_x0004_àÃÜ?_x0005_K_x000D_ î¡?_x000F__x000E_êÇ¢?¡?´ózÑF_x0016_?æYÔýV@ ?ð:m_x0010_?Z5ïj| ?: £_x0011_àZ?_x0007_¾Ê{Âr?ÖÂ:â_x000E_'¢?a[â¾¦?_x0018_Õ0^½_x001D_¡?ñ©_x001F_]_x0002_æ¢?tPÑBÔ§?QU_x0003_7a?C_x0001_üÿç«?_x001F_kI ?Àbô=ç?má¤Ä_x001C_s¢?_x0001__x0002_E:ßÏ ?õ²c¥!?&lt;¦)¿?õFBì?kR_x001E_a±?g­¬§³?_x001C_c;Øøy£?éXEý[·?ð_x000C_vç_x001F_&lt;?É_x0017_Â`0¡?¥&amp;Àéµ_x0004_¤?¢(dRo?3®Ö/° ?_x0011_xÃoK?È8_x001A_Æo¿ ?UA¥~{?!Çgj¢?{£n½¼?)ÞFàdÛ?lT_x001F__x001D_få?_x0004__x0017_E}8?_x0004_5éx?Çà©!|O?Ð,`R&amp;?ËU_x001B_ì?¯ö{_x0011_c?^eR^?_x0006_a.n?³R|_x0012__x001F_n?+"o«7?Q_x0012_RL_x0008_T?í D*_x0005__x0006__x000D_Þ?_x0004__x0013_ ¬ô?_x0008_}yëV?Ô0Tú?ª/b©x£?«0ìo~?_x0002_hlê_x001F_¦?eV_x0014_Äv?lg_x000F__x0010_ÃÁ?ù$¸&lt;|Z?ýÀùÀ?Ýª÷%?|¯_{F¥?÷¿&amp;³Å_x0011_?_x0001_üÔKÔ?_x0004_Ó¡&lt;;é£?2Q_x0017_ï_x0014_`?¶W_x0003_[1?²* VWÃ?_x000F_ÇÀµ_x0014_ë ?:_x001D_¯Ô4?«àq¾zn?_x0013_Ï÷÷?2àÄô_x0007_?¸aéæ[?G!:?ç_x001B__x001C__x001D_dC?¯ð_x0013_¤?ó[VÒù??¼R_x0011_WÇ?¤ôÉn_x001A_?ôï:%_x0016_R ?_x0001__x0004__x0013__x001C_úëê?ÚÓo¹ø¢?8	yÞ{À ?ÆNu_µ_x001A_?Òé_x0002_a=?ÜP_x001D_7µ!?v1ª³YJ?O¡Ú¦? C*_x001A_?ÇuÎ_s»?8¾&amp;«JT?2._x0003_,Çö ?äZÌ´?BB.ÉE4?v$_AÇ?lqi\K?_x0013_ê(_x0003__x0017_?_x000E_céË É?yÃÝÒ?~²ÝK~Þ¡?õÀ[§²_x000C_ ?aMÚ%ï_x0006_ ?ï(;¯ÁÆ ?@_x000D__x000D_Ä?ÌÜj_x000C_4?MÐl«¢Û¡?%Oå`¬?áÜ_x000F__x001C__x000F_?ðàílÁ?ý_x000B_¨5_x0015__x000B_?·À£ã_x0014_× ?þ^;_x0001__x0002_Iq?.zb{_x0010_Ý?~_x0011_ü!¦_x0012_?D¥iB_x001A_Ñ?©©R·6?7Wu¿ùL ?óÛÏnþ?`ñè_x0012_&gt;É ?_ë,¯y?¦µ}¶B¥?*-v@Z_x0004_?4y^ý&gt;¢?N_x0019_¸Á¾½?aï2T_x001C_£?_x000F_Ê½_x001D_Ú?¸__x001A_0û£?ôànl_x0008_?þ9}r± ?_x001E_káÙä?VI²Ç¡Q?ìCr_x001C_Ä?è_x000E_¶ä3¡?¡lxËïÉ?_x000F_æXÕ)?{,_x0004_e·?°Ð_x0003_BÌ?)6_x0015_¬ìµ¡?êè@þz«£?a e_x0002_L?qØÅkÃ ?	ÀåûB©?4VÎlqy?_x0001__x0005_»_x0007_öÿ¤ ?Ílôòèd?-_x001E_?:pa?Õ;ü_x0006_¡?_x001A_bí)Y_x0002_ ?E¹¡y_x0015_Ï¡?#Òrb%é?{_x0004__x001B_Þ_x0003_?²_x0010_\.u?i¶¨¡? 2­þø¿?ÁlÑ&gt;9q?`­ijl?ó_x001E_mk\ ?_x0015_kÞ:?T°¹_x0006_±4¢?*k`&lt;r_x0004_?¢á .Q?Ì_x0011_9Þ'¤?`áQª~t¡?_x0011__x0008_5çg??L¥¶_x0014_L?à_x0003_¥?¢Ýd0-?HL}A¤?÷_x001C_Zôö?æ¯Â{¢?´@ä$-¡?DJñß¢?Ü°*È&amp;?_x0004_ùèÛ± ?xzZ_x0008__x000B_³÷?|èX?R{%Ih	?#Øá,»R?_x0015__x0003_Û´ÔW?M,_x0013_R(_x001D_?q_x001B__x001D_ _x0005__x0004_?_x0018_5ÄE_x000E_ß¢?ã@GÎ_x0002_&lt;?9Â_x0013_^å¡?&lt;éWæ#?9`Õ0Z?ÞÊ_x0010_¼$¡?C°»ûß7¡?ÁÜq»è ?rwÕz_x0006_?ì_x0015_K#¡?sÊ¦LrÂ?üÿQêSâ¡?[_x0018__x0002_sN?í#µ÷Òü ?áêô,e ?P _x0003__x0007_Ct?¶ÛÙàÜv¡?týîýa_x0001_?º_x0019_®¹Ñ?±ÉÉ·À?'_x001A_¤/Ö?P¾Ü_x0005_Í?¸_x0015_/:bm ?­T§­¯¢£?ÙôÔi­_x001F_?_x0002__x0004_HÉ\S?p	ÊFg?	_x0019_¼_x000E_ ?_x000C_Ã_x0010_Kó¨?$xÓèsï¡?L;è:Ü|?b!àj_x000C_ ?­Õ-ÏÜý?dÛý·_x0015_p?nCÁ?5Æ'äB ?_x000E__x0006_Sî±2?uZÄFÓ??_x0011_	CU_x001C_O?_x0001_éJ~?¥Å_x0019_¾¡?_x0004_dz_x000C_§_x0010_ ?_x0004_o_x000E__x000F_?&amp;»0ê?_x0017_xËàÇ?ìÈ¯(Êc ?_¥÷_x0012_Þv¢?+_x0013_Ý,¿?_x000D__x0003_ã[¶_x0007_£?÷ ³_x0014_L?.Ûã ¦?ÞööZ?á£_x0019_b&lt;ð ?Ñøäsl/¢?»&lt; pUH?îrÃòé¢?Ì+_x0015_x_x0001__x0002_Ú ?&gt;_x0008_Ò?Z?épU®_x001B_; ?¿`ÿ´VØ ?µÉà±?_x0007_ò4Þ^£ ?ÄXààT ?·8}G¹_¡?÷_x001F_ÀQÚ¢¡?ÐØ(]Ñ?úÎÝíù!?_x001C_óRDF?éª»_x000C_Ü ?,9L^_x0006_?87¤ÍrK?_x0007_¹2Áñ?è&amp;êºÀk?=Î|ìüû?:n5Û½c?1Ø_x000E__x000D__x000B_¬?ÀÊ·$¡?ÎÅ_x0010_{×?¦wrçt¼ ?ÅÝ-j?tNó´®A?Y£Àµ?0hã?_x000B__x0001__x001E_vâ ?+yb«/ ?\_x001E__x0017_|®¡?_x000D_	ê%Òa?LÇßë¬¡?_x0006_	Êô§Ï«_x0005_?Öa$XY  ?V£ýù_x0006_­?Ö2|4W?¦\6(up?æ¾L*~?K9x_x0010__x0003_?e]Ö%?_x0008_î_x0013_Ê_x000F_?Òæ/´}Ç?_x001B_ö¤JØ?®SRûé`?ä0Î?e_x001F__x0005_&amp;j?_x0005_üR_x000E_ó_x0013_?è_x000D_$´Ò4?+È_x000B__x0006_??X_x0006_ËÞ)Ý?CÐuèÊÿ?Ó]×²?:sD)D?_x0002_2IM_x0004_·?$´sØ|­?*_x0003_$_x0001_?¡í¹ÓÐI?_x0007_ù+®¢?ÕÑûÝhp¡?¶[ªËXT¢?'_x0018_õÈ§o?D]o¼?_x001A_|&amp;nï?¸æù_x0018__x0002__x0005__x0001_+¥?dE­ú6¢?&lt;/_x0001__ûç?JúRZ{?³_x000C_O_x0005__x0005_¢?¦°~¶ ?~©_x000C_D_x0014_6?ZfÎ_x0005__x0015_¨¢?Z_x000B__x0013_p_x001E_¢?§Õ_x0016_r_x0003_Ñ?Q«8Bn ?¤÷_x0018_û?V¼§d¬?_x000F_³)Iñ`?Ï§f(0?Zú*x$u?ÛRó(\ ?¯Ì´.@µ?t_x0012_ÖJ[?| z_x001A_ºß?rè@µ¹:?6ã_x0004_Ç¤?kç3¼ÇA¡?âbdë0?x`÷Us_x0002_ ?#_x0003_Ö'Ó?2ç_x0019_d_x0010_?_x000C_ÈÃ´¯R?s8tÒÓ?ÄX3_x0016_sÊ?¢m¸rÛ?ÿè_x001C_ d¢?_x0002__x0003_)ò©0ß³ ?ËÂý«?G¶~]{ë?iÕ$å?ñi_x0013_-¢?µ^q}³?Ü7Î3¦?ðÑc÷º?qÒ²ß­?¶_x001B__x001D__x0016_?6iº?A¦µ?¿Ú	àÔª?ñ_x0012_ÔA_x0008_?5Æ&lt;q_x001B_ ?7]¦_x0001_,?àzËLu-?®MZ4¨U?_x0013_+¶°?tÊLtrë?`_x001C_Ñ1°c¤?k`J?_x000F_ÇAa-P ?×Ô_x000F_O£?Mw²ÉÔv?ÿ9ZP:_x0006_?:Vi?g&amp;¡?Âø=¶iu?æ»-¦ ?[Hv´Ú?b_wO_x0001_À¢?ôá_x0005_ü_x0002__x0006_G.?èºèj_x001E__x0017_?_x001F_´_x0001_I/?^YQ/_?_x0014_?g_x0002_©e?ßx_x0015_¥_x000B_"?¤(_x0002_P_x0017__x0011_?	®_x0003_A_x001A_?Ð_x000E_Ê¹ù¡?£Ï,ó?Ùý}*T ?_x0012_Ð$yÇ?0NöYy?º.?o6;?RpëÐ³?ÿêC°?Ô_x0012_UìÕ¢?®¥_x000C_}%¢?_x0013_H÷X_x0018_?_x0004_ºñ?jI![Õ1?0¶þ[»C?_!Ù_x0007_ê_x0003_¢?´ï_x001E__x000F_?èñ5ö~¢?maö_x000B_ñ9?´)Éë?­*_x0005_`SF¤?îºãÚ4?Eg@6?_x0006_ ?&gt;Fn»¸ ?_x000E_ÞX³&amp;£¢?_x0002__x0006__x0012_]G¿)?X}e£BI?0ôX_x001D_4/?ì0»_x000E_³?PWèt ?(ÁZy}?|Ç#BHí ?¦¤BÒ?P ¯bX¡?Ô¿b_x0017_?Áè°ÿ_x0005_e?}â;Á_x0018_¤?®GW_x001F_³¤?_x0001_àô³Ú«?yÎÇRµ_x0002_?Ý{P£?_x0003_Ï¯%°¢?°1{¤¡?4Ó¾0Y¢?&lt;cÁÀ_x000C_º£?_x0007_ÿHÞò ?A_x0016_Ûnr?+n¼5ò?¶¸¼L_x0018_?A_x0004_:ø8 ?ïPeÙ9Y?©rèÞä?ò¹qð?_x000F_Od_x001D__x0010_?7ë_x0017__x0018_ß ? ó`_x000D_i¢?»Þ_x0002__x0003_¦ã?æè{{_x001F_Þ?A_x0007_HL¯ð?XÔ¨iñ?5O¿1¹N ?Ù³0n[?wo¨_x0017_e?$_x000F_­¢û?ðû¾ï=_x0005_?ÃýÒ_x0004_À¢?µþ_x0007_uB?îúj¦3_x001D_ ?Æ{)[ú? m_x0010_ßÝm?ä\îò_x000E_ï?¸Lú_x0005_»?&amp;¿â9qê?_x0001_÷ü?91²­?J_x0014_)o[¡?4\u¤F?}Xl_x000D_Ì?¾jJs?d&lt;iyò?"ÂãÓT?_x0006_7üö7à?Í«qrÿó?Ô¶üÊ_¬ ?&lt;ÆkfÈ£?S¬õè¨ù?ÕãÖjA_x001D_?2_x0004_jýû?_x0001__x0002_ä_x001F_G6gz¤?ÒP,¶_x0019_?pK´_x0016_I_x0003_¡?p[±øP_x0001_¢?R¥2ç ?_x0008_O_x0015_)# ?Ðå_x0019__x0001_?Ð$_x0013_þö  ?Ñ*4_x0011_·?6äG´_x0019__x0013_?'Â@Z_x0015_?£&amp;J_x0013__x001B_v?õE#_x001D_è?³Úºd;!¢?_x001C__x0015_[Æ?àÜeÈÐÃ¢?;_x000E_KóÊ£?­í3±_õ?¿_x0012_+ÞÑº?¥Ä'5à_x0014_¢?ÿGþÁ¡?wøD4Õ?nÝÅ¼¸¡?of-mª¢?õàÑÁ_x001E_ ?nÿ_x0012_[×Ú¢?¾+(È¤?d:_x0019_°Âá?·%ô©Ä ?Ub¬)_x000F_?_x0001_¡§P?{£rD_x0001__x0002_àü?)¨Ë·×Õ?/mûükñ?Ä9ø·!¨?åZp@f_x0007_?_x000E_ý×¤_x001F_2?_x000F_ùrº/_x0014_?ë_x001C__x001F_©º?ã^Ýÿù_x0018_¢?sÿgW:¢?_x000B_ÑwÁò¡?ÐîK}	?Ùp¢?&amp;²tí¾?5_x0017_ÿÞ?Ì«YÊY?_x001F_0|l_x0004_¢? _x0015_( ?¥_x0001_Å*_x001F_?ª4þÁG³?k_x000C__x001E_4xH?·[d£ÒÚ¡?VÊ_x0005_`W ?Î©m4¦?øHÛâ?_x0005_®Fc`í?õfbä±_x001B_¡?_x0006_QñÕ«¤?_x0007_g_=?³áÑê}Â¡?Ó&amp;õÚðº¢?Á_x0014_8¸i?	_x000B_°å±µ¤[¤?_x0014_±_x0008__x0011_K?	9à(_x0016_?¸8Ëûèï?Z¢õr¿?Oe;~ó_x001E_?ì_x0010_Òõf? ¥;iN¡?a ¼k¡?ÇçL$öC¡?oýî}6¡?¶dq_x001C_êó?»íþ2ö@?øªeê?úµ,wµA£?_x0002__x0007_ÙÍµ ?Võ_x001F_Cg ?_x0007__x001A_ö?_x0002_ÏC_x0005__x001E_¡?ü¸_x000F_Öz^?a_x0001_­?_x0006_t¸xªç?y=_x0019__x000D_vP?èARÏ¯?L¹:öWî?tîx_x0005_ù?iíûº?ü¯?Õ¿_x0003__x0018_d_x0018_ ?t_x0004_¦ïÔC¢?¦®Î_x001D_Ý¿?ñì,_x0001__x0003_*¿?Å_x001B_}X_x001E_§?ø]_x0008_û¢?ÝuT`&lt;h?lý#² ?_x0005__x0014_EÙ?CtË7Þ= ?}ò©×?h¢³»¼z?æ[ï1 ?Å½ÿ°¡?ä\×NY?_x0007_}'ÿ0g ?Möp4Z?YÞbY²?_x001D_iX_x001B_H?q_x0002_\éKû?¸~ÞF_x0006_¾?_x000D_*_x0017_q­ ?ì2ÁÔ?,;	º,Q¡?O3Ê¨P@?©_x0006__x0012_ôêi?xÔ»»¿£?kÏ_x0003_÷X ?à$þ4ä ?[lÊC®?ñ\µ¯S£?_x0016_Lå?!?ªè4_x0007__x0002_¹¡?mù´D®þ?¦%_x0005_ËÌ¢?_x0001__x0002_f/ð/Æ&amp;?Þ;2út ?ê4¦fx?õ;Ú}ß?ìôÌ ? éG 'û?_x0002_GG_x0001_E ?&amp;jÖe^é?Ó.Ò-[, ?ÜùMÛ?²Ü¿©D}?FY¿Øfï?|Gye¡?ÇbLKPï ?¥_x0013_&gt;Î²_x0005_ ?öíäÏ?¤ùq&lt;_x001D__x0019_?NËryý5£?Ö!ü"?mê_x0012_Æ¾?Ò¬&gt;"½?Þ´èÊ´º ?3Ûl{?Î5ýYs_x000D_?¶1_x0011_í g?©õ§fÑ×?¬í#¹a:?_x0014_ÊW/Ò¡?_x000C_Ã®õö?_x0016_æ#Ä§Ó?"ïû_x001B_Ê?~w®_x0001__x0002_¥w ?0ä¹A_x0019_´?ÀÏ:%?^ýÈî?2_x001B_§zÿ?òéÒô*?Dt#×_x000B_?_x001B_"§è©Ð?¬C¯?ó»qX_x0005_¨?)çÑ{Í?mCÄS#?å£ÜÇ?"_x001F_ä¬õ ?Z¿)cí¤?ØC]:1q?_x0006_pN_x0004_Úo?UÕî|1S?7]©ò·6?S·ãFÛÈ?2y¹2Ü¾?ÿ_x000C_R_x0010__x0019_=?¯_x001F__x0008_uûã?_x0018__x001C_X9_x0017_¡?_x001D_£hëü×?.t¾×*M¡?ÕÔdù_x0013_¡?¾ÿ_x000B_KBl?ÈñæR¡?¹ìWÅÁr?¤ó\î?xJ³&lt;­?_x0003__x0008_jÿ´kê?Y_x001D_w½r?$_x0017_}Ã_x0004_b?_x0018_ødÕ8À?4ÌEZï£?H¥Îf¶?_x0004_hÕ´¡?ýÄ;(Ì?×©ªÀKj ?c8TµX9?{p^ì_x0005_È?J_x0001_C ?!ëd©D?Ù&amp;&amp;YÉÉ¢?0º_x001F_÷?Ô½9pÏ_x0008_?)Ñ_x000B__x001C_'¡?­ºB/ï?tQ{vX?Cà&lt;9_x000C_+ ?ÕìuÐ[_x0002_?«@í¶£?¦K/_x0018_?ðNf_x000E_'Ó?ö_x0006_ÎÃP4 ?¼_x0007_´¶ _£?%ñ$5¤À?ì_x0019_y6Ä(¡?_x0006__x0019_ÕIMy ?:¬Og*£?ûÿÃ#7,?,õº_x0002__x0003_U_x000C_?&amp;_x000B_ _x000B_®u?t¯JRÎÌ?å#ö¤] ?^0¾r÷?_x001E_Ï_x000F_9­f?Wfq_x0004_ ?Ù*É'_x0003_¡?§ý_x000B_÷`¥?è_x0016_à¸pË?}dÜpgP?·J_x0003__x001E_?wªI¸Ê:¡?­òCc?Ò_x0011_¿H_x0001_?ÍÐê4-[?ºyy_x0018_ ?æÙÄ~!¤?|;yú?Ò_x0015_ymÁó?hQ×¹Q ?&gt;¯q¨ ?·D¢¯þ ?_x0015_££.&lt;W?¸b3÷_x0008__x0002_£?d_x000F_Pf¥?_x000E_]?HH¡?ë^&amp;_x0007_=~ ?{*'òN¢?_x0008_iap÷¡?_I¾´p¢?_x0013_ª9o'?</t>
  </si>
  <si>
    <t>80d78ae846f2a038b526007e4aa80eef_x0004__x0006_^2Õ .É?îO&lt;àB-?«¶",	M?Þ÷®&lt;Â?_x000E_ÄÌÒ$5?¾	XênE?Þ}Íl_x0013_£?­B_x0002__x001F_ßÁ?Â_x001B__x0017__x0014_£?Ê®_x001B_]S?Ñ%?9ã_x000B_s??ÿ%U_x0011_o?ÁÈZ5Ú_x000D_?ºL¦yD?S_x0017_0xÂ¥?2'Ó_x0005_l?¨Ý(_x001F_7I?_x000D_JYê¨Ë?ÍÜQ¢àÌ ?&gt;_x0001_ _x001F_:?Õ1&amp;!N?¿Ö?àÅ??v_x001D__x000F_	 ?çJ_x001D_ß¤_x0003_?(Ø6ò`¢?_x0006_õçÚm£?¤KkÈ?ÈÛ_x000C_?P?ôä`_x001A_ÊH¡?U%._x0015_) ?:_x0014_é_x0001__x0002_å3?íC­_x001C_?Þ4ä£?³Gyå?ÄUKÄØ¢?#´çÞ)?u®®~ÞÔ? õ§m¡?ßQ'LAK£?øn_x001A_¯_x0018_?_x0004_w_x0016_?_x0007_?ò¾ÝÕ'F?Fhq=Ó?1_x0001_¬xF?ã´Y´xh¡?)QÛ_x0004_úõ?2° p_x0003_?â_x0006_*_x0013_H¡?½`=ïK]?|5/kYr ?înßÀ¼l?DjiÎ©?LªL%À_x000D_£?Ø_x0001_3@)?tE¯X¢?ãmi¸Î` ?{ù+ã?[H\î_x0003__x001F_?I&amp;!÷æ?¬/ri?g¾Cº_i?w__x0003_Ø£?_x0002__x0006_^_x0010_wÙr?¥zÜJ°¡?U:Fvï?Þ;HÅB_x0005_¡?Y¿(ÊÍ¡?çG_x0004_Î 9?q_x0011_@&gt;_x0016_?ÕOè_x0012_%/?M_x001B__x0015_Õ_x000E_x?=_x0016__x000D_{Ã?Þ²zØ_x0001_)?ÞqäéÌÒ?&amp;Ô ?¤ÂðÖ?l}fTÈ?Ñ¹åù_x0003_`?ógf,A,?­_x0018_Òkö¡?_x000C_9Q:âÎ?X¹/C³S?Ð_x0011__x000D_Ü_x0018_&lt;£?ìþø?7?åó÷k_x000E_?È£KÏØÅ¡?ð_x001F_ãf&amp;?ìä*É_x0006_¥?ËV¡@ò¡?:;Ó\}?kÐ!a_x000E_m?,×¹_x000E_$&lt;?BërÃÌ?Í_x0008_­_x0001__x0002_#C?Ëw_x0003_,è?ª»_x001C_y?_x0015_P6b?_x0013_²Ú_x000D_³z?³]8FF?ywSY¹?Ì=@uÜ]?ÕF_x0015_´J¢?O_x001C_bvÛÄ?_x0008_º¾¹¡?ú_x001A_æ¶@³?Öjïú_x001F__x0013_?Þ¾_x0007_çÇ_x000B_¡?_x0019_¥)éÕû?_x0004_ÔËâ_x0019_×?ÇUÒ_x001E_µc?É_x0014_ì&amp;@?Å_x0003_WÒ ?håäçø?ÑË7,f_x001C_?`/E³¶w£?Ù_x000C_X_x0001_¡?0C$É=?äFì&gt; U?ivv&lt;Â=¡?ïK:¬×W?GÖÇpª_x0006_¢?5Tjh!¡?x8ucV¡?b_x0004_«%?RÁSÓf¡?_x0002__x0003_M22?=ðë*¤?._x0002_Ënåv?ÕG^t û ?¬02ÿfZ?_x000E_w_x000F_!%£?6ÆGà_x000B_Y¡?÷²DÝ|_x000E_¡?ãÊ_x0003_LZß?&lt;_x001B_îg`á?¸'D¶ì?!Õ¡á?ë_x0001_7_x001C_BÄ?«òc¢w¡?@J3t_x0005_?}±³_x001D__x001F_?2¥A?KÐïA¨?ÍúDæ²d?_x0007__x0008_ßo*À?*m9ïX_x0008_¡?+	hâ&gt; ?Dº½_x0012_&lt;Ú ?»Þ_x0007_E_x000F_?9Ý_x0003_±_ ?¦{?_µw_x0005_c¡?a_x0012_ië4 ?_x001A_é_x0001_\%¬?üó9¥?à(qcA¦?«	H?_x0002__x0004_ÇÄ?Â&gt;èt.©?$¼·`#ª ?&gt;æ}=]F¢?Y_x0003_Eªû?_x0001_È_x0014_µ?,§[t~³?pÈp[ðF?ÆDù_x0013_ÿ¡?|eCî¸?_x000E__x0006_- Û?ÇÊÝ37?)4àdô?(Áß¯»¡?_x001C_¶ln?þÔ3ÍÂh ?ì_x0014__x0018_ ïä?Ï_x0013_Y_x0003_?_x001E_F}®-?åÚ2½|0?»¶µÛ#þ?_x001B_yîüEæ ?¾L³ªi?sù¾C_x0010_?_x001D_Èó_x0003_R?_x000F__7?z?Xºã8Þï?YUj|ò ?üÜ¢¹?M¾LFª9?!»­&lt;=I?·ôØÏàÞ?_x0001__x0002_"-¢­_x0019_?/M&gt;ÏÉ\?#_x0002_+¿/ ?wÅR% ?n·¶û_x0013_ ?»ô.ôæ	?âLìÔ ?uÇzÜ×è¡?^@_x0010_zÿ?7_x0003_&lt;wï¡?ÄwÉè#?®CX*z_x000C_?0mÁè_x000F_à?_x000C__x000F_·¦&amp;?_x001D__x0003__x0002__x0001_ É?(@¹I¸ò¢?XuÈ\K. ?Ù@[ç_x000D__x000B_?)_x0019_Ëi¶_x000C_?ûVì±_x0010_= ?_x001D_GJ_x0004_?ÚPÄî?8CIÎµ¢?ØËM(Y9?Õ_x0003_-)_x000C_µ?lÖ&amp;Àt¹?(_x001A__x0006_Ï¾?üÀ_x0007_%?¨ñD._x0012_ ?_x0019__x0007_±Áú_x001E_?ðk0¢_x0013_¢?ëa_x0001__x0002_Ñ ?¹ùN_x0007_,¢?&amp;#6¤?Ó_x0016_´?y2c_x0014_7i?»36,éq?¢+Rx¹Ê¡?y"4«ß?_x0006__x000D_#_x0004_f_x0019_£?[á­_x0008_p ?x½ÊM_x000E_?&gt;q_x0019_RI?²Kÿ[¤G ?_x000D_²_x0017_9C?}ÞSæFº?fcJ_x000F_?gõ;_x0005_§V?O	å%5Ì?C¹ßm×?À|f_x000C_?Ðõ_x0013__x001F_¤?»_x001B_ÌÓ ?_x0006_ÂÇ¡¨z ?ytv®î?Û_x0010_¢hÞü?j_x0004_2ÎXä?À_x0011_&lt;°?hh5_x000E_|Ò?\EÓ_x0011_Ch?1_x000E_$¤_x000E_ò?è2÷ÅØ?_x000E__x000F_x^Ç_x001B_ ?_x0002__x0003_a_x000D_xy_x0012_Ø¡?ép_x0012_?Ã_x0012_ì[*?Ä*zg£?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_x0001__x0002__x0002_ _x0001__x0002__x0002_¡_x0001__x0002__x0002_¢_x0001__x0002__x0002_£_x0001__x0002__x0002_¤_x0001__x0002__x0002_¥_x0001__x0002__x0002_¦_x0001__x0002__x0002_§_x0001__x0002__x0002_¨_x0001__x0002__x0002_©_x0001__x0002__x0002_ª_x0001__x0002__x0002_«_x0001__x0002__x0002_¬_x0001__x0002__x0002_­_x0001__x0002__x0002_®_x0001__x0002__x0002_¯_x0001__x0002__x0002_°_x0001__x0002__x0002_±_x0001__x0002__x0002_²_x0001__x0002__x0002_³_x0001__x0002__x0002_´_x0001__x0002__x0002_µ_x0001__x0002__x0002_¶_x0001__x0002__x0002_·_x0001__x0002__x0002__x0002__x0003_¸_x0001__x0002__x0002_¹_x0001__x0002__x0002_º_x0001__x0002__x0002_»_x0001__x0002__x0002_¼_x0001__x0002__x0002_½_x0001__x0002__x0002_¾_x0001__x0002__x0002_¿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0007_÷_x0001__x0003__x0003_ø_x0001__x0003__x0003_ù_x0001__x0003__x0003_ú_x0001__x0003__x0003_ü_x0001__x0003__x0003_ýÿÿÿý_x0001__x0003__x0003_þ_x0001__x0003__x0003_ÿ_x0001__x0003__x0003__x0003__x0002__x0003__x0003_ZH"Á9?ò­0å_x0014_¡?c_x000D_x%ç?vÁ¤_x001C_Ý?Ü,#|ø_x0018_ ?väLEp?Øq_x0003_ü¸å¤?&lt;©vóÒð¢?@DÐBû?Þ½¯¨J_x0012_¡?í_x0007_ø_x0006_??Ò\Ê_è?:ÅÐ¢6?^_x001B_×_x0016_ ?Òägi9?à_x0016_+¡?­ÃZ_x001C_ã?{_x001E__x0005_2î_?_x0015_ãÅ*_x000E_¢?fm_x0012__x0014__x0015_' ?_x0017_i_x0004_ËûS?h;Ø_x001D_¨]¡?EV.¿?lÇf¯~?_x0017_ÿ¡îF_x0007_?²¥Ïh6 ?h_x000C_B_x0006__x0008_ÎÄ?`Þ&amp;	¸-?á3ã´z¡?^_x000E_«ÆG?¬ì-_x001F_a?Ð_x001A_ &gt;°?_x0004_àÃÜ?_x0005_K_x000D_ î¡?_x000F__x000E_êÇ¢?¡?´ózÑF_x0016_?æYÔýV@ ?ð:m_x0010_?Z5ïj| ?: £_x0011_àZ?_x0007_¾Ê{Âr?ÖÂ:â_x000E_'¢?a[â¾¦?_x0018_Õ0^½_x001D_¡?ñ©_x001F_]_x0002_æ¢?tPÑBÔ§?QU_x0003_7a?C_x0001_üÿç«?_x001F_kI ?Àbô=ç?má¤Ä_x001C_s¢?E:ßÏ ?õ²c¥!?&lt;¦)¿?õFBì?kR_x001E_a±?g­¬§³?_x001C_c;Øøy£?_x0001__x0003_éXEý[·?ð_x000C_vç_x001F_&lt;?É_x0017_Â`0¡?¥&amp;Àéµ_x0004_¤?¢(dRo?3®Ö/° ?_x0011_xÃoK?È8_x001A_Æo¿ ?UA¥~{?!Çgj¢?{£n½¼?)ÞFàdÛ?lT_x001F__x001D_få?_x0004__x0017_E}8?_x0004_5éx?Çà©!|O?Ð,`R&amp;?ËU_x001B_ì?¯ö{_x0011_c?^eR^?_x0006_a.n?³R|_x0012__x001F_n?+"o«7?Q_x0012_RL_x0008_T?í D*_x000D_Þ?_x0004__x0013_ ¬ô?_x0008_}yëV?Ô0Tú?ª/b©x£?«0ìo~?_x0002_hlê_x001F_¦?eV_x0014__x0005__x0006_Äv?lg_x000F__x0010_ÃÁ?ù$¸&lt;|Z?ýÀùÀ?Ýª÷%?|¯_{F¥?÷¿&amp;³Å_x0011_?_x0001_üÔKÔ?_x0004_Ó¡&lt;;é£?2Q_x0017_ï_x0014_`?¶W_x0003_[1?²* VWÃ?_x000F_ÇÀµ_x0014_ë ?:_x001D_¯Ô4?«àq¾zn?_x0013_Ï÷÷?2àÄô_x0007_?¸aéæ[?G!:?ç_x001B__x001C__x001D_dC?¯ð_x0013_¤?ó[VÒù??¼R_x0011_WÇ?¤ôÉn_x001A_?ôï:%_x0016_R ?_x0013__x001C_úëê?ÚÓo¹ø¢?8	yÞ{À ?ÆNu_µ_x001A_?Òé_x0002_a=?ÜP_x001D_7µ!?v1ª³YJ?_x0001__x0002_O¡Ú¦? C*_x001A_?ÇuÎ_s»?8¾&amp;«JT?2._x0003_,Çö ?äZÌ´?BB.ÉE4?v$_AÇ?lqi\K?_x0013_ê(_x0003__x0017_?_x000E_céË É?yÃÝÒ?~²ÝK~Þ¡?õÀ[§²_x000C_ ?aMÚ%ï_x0006_ ?ï(;¯ÁÆ ?@_x000D__x000D_Ä?ÌÜj_x000C_4?MÐl«¢Û¡?%Oå`¬?áÜ_x000F__x001C__x000F_?ðàílÁ?ý_x000B_¨5_x0015__x000B_?·À£ã_x0014_× ?þ^;Iq?.zb{_x0010_Ý?~_x0011_ü!¦_x0012_?D¥iB_x001A_Ñ?©©R·6?7Wu¿ùL ?óÛÏnþ?`ñè_x0012__x0001__x0005_&gt;É ?_ë,¯y?¦µ}¶B¥?*-v@Z_x0004_?4y^ý&gt;¢?N_x0019_¸Á¾½?aï2T_x001C_£?_x000F_Ê½_x001D_Ú?¸__x001A_0û£?ôànl_x0008_?þ9}r± ?_x001E_káÙä?VI²Ç¡Q?ìCr_x001C_Ä?è_x000E_¶ä3¡?¡lxËïÉ?_x000F_æXÕ)?{,_x0004_e·?°Ð_x0003_BÌ?)6_x0015_¬ìµ¡?êè@þz«£?a e_x0005_L?qØÅkÃ ?	ÀåûB©?4VÎlqy?»_x0007_öÿ¤ ?Ílôòèd?-_x001E_?:pa?Õ;ü_x0006_¡?_x001A_bí)Y_x0002_ ?E¹¡y_x0015_Ï¡?#Òrb%é?_x0001__x0002_{_x0004__x001B_Þ_x0003_?²_x0010_\.u?i¶¨¡? 2­þø¿?ÁlÑ&gt;9q?`­ijl?ó_x001E_mk\ ?_x0015_kÞ:?T°¹_x0006_±4¢?*k`&lt;r_x0004_?¢á .Q?Ì_x0011_9Þ'¤?`áQª~t¡?_x0011__x0008_5çg??L¥¶_x0014_L?à_x0003_¥?¢Ýd0-?HL}A¤?÷_x001C_Zôö?æ¯Â{¢?´@ä$-¡?DJñß¢?Ü°*È&amp;?_x0004_ùèÛ± ?xzZ³÷?|èX?R{%Ih	?#Øá,»R?_x0015__x0003_Û´ÔW?M,_x0013_R(_x001D_?q_x001B__x001D_ _x0005__x0004_?_x0018_5ÄE_x0004__x0008__x000E_ß¢?ã@GÎ_x0002_&lt;?9Â_x0013_^å¡?&lt;éWæ#?9`Õ0Z?ÞÊ_x0010_¼$¡?C°»ûß7¡?ÁÜq»è ?rwÕz_x0006_?ì_x0015_K#¡?sÊ¦LrÂ?üÿQêSâ¡?[_x0018__x0002_sN?í#µ÷Òü ?áêô,e ?P _x0003__x0007_Ct?¶ÛÙàÜv¡?týîýa_x0001_?º_x0019_®¹Ñ?±ÉÉ·À?'_x001A_¤/Ö?P¾Ü_x0005_Í?¸_x0015_/:bm ?­T§­¯¢£?ÙôÔi­_x001F_?HÉ\S?p	ÊFg?	_x0019_¼_x000E_ ?_x000C_Ã_x0010_Kó¨?$xÓèsï¡?L;è:Ü|?b!àj_x000C_ ?_x0002__x0004_­Õ-ÏÜý?dÛý·_x0015_p?nCÁ?5Æ'äB ?_x000E__x0006_Sî±2?uZÄFÓ??_x0011_	CU_x001C_O?_x0001_éJ~?¥Å_x0019_¾¡?_x0004_dz_x000C_§_x0010_ ?_x0004_o_x000E__x000F_?&amp;»0ê?_x0017_xËàÇ?ìÈ¯(Êc ?_¥÷_x0012_Þv¢?+_x0013_Ý,¿?_x000D__x0003_ã[¶_x0007_£?÷ ³_x0014_L?.Ûã ¦?ÞööZ?á£_x0019_b&lt;ð ?Ñøäsl/¢?»&lt; pUH?îrÃòé¢?Ì+_x0015_xÚ ?&gt;_x0008_Ò?Z?épU®_x001B_; ?¿`ÿ´VØ ?µÉà±?_x0007_ò4Þ^£ ?ÄXààT ?·8}G_x0001__x0002_¹_¡?÷_x001F_ÀQÚ¢¡?ÐØ(]Ñ?úÎÝíù!?_x001C_óRDF?éª»_x000C_Ü ?,9L^_x0006_?87¤ÍrK?_x0007_¹2Áñ?è&amp;êºÀk?=Î|ìüû?:n5Û½c?1Ø_x000E__x000D__x000B_¬?ÀÊ·$¡?ÎÅ_x0010_{×?¦wrçt¼ ?ÅÝ-j?tNó´®A?Y£Àµ?0hã?_x000B__x0001__x001E_vâ ?+yb«/ ?\_x001E__x0017_|®¡?_x000D_	ê%Òa?LÇßë¬¡?Êô§Ï«_x0005_?Öa$XY  ?V£ýù_x0001_­?Ö2|4W?¦\6(up?æ¾L*~?K9x_x0010__x0003_?_x0006_	e]Ö%?_x0008_î_x0013_Ê_x000F_?Òæ/´}Ç?_x001B_ö¤JØ?®SRûé`?ä0Î?e_x001F__x0005_&amp;j?_x0005_üR_x000E_ó_x0013_?è_x000D_$´Ò4?+È_x000B__x0006_??X_x0006_ËÞ)Ý?CÐuèÊÿ?Ó]×²?:sD)D?_x0002_2IM_x0004_·?$´sØ|­?*_x0003_$_x0001_?¡í¹ÓÐI?_x0007_ù+®¢?ÕÑûÝhp¡?¶[ªËXT¢?'_x0018_õÈ§o?D]o¼?_x001A_|&amp;nï?¸æù_x0018__x0001_+¥?dE­ú6¢?&lt;/_x0001__ûç?JúRZ{?³_x000C_O		¢?¦°~¶ ?~©_x000C_D_x0014_6?ZfÎ	_x0001__x0002__x0015_¨¢?Z_x000B__x0013_p_x001E_¢?§Õ_x0016_r_x0003_Ñ?Q«8Bn ?¤÷_x0018_û?V¼§d¬?_x000F_³)Iñ`?Ï§f(0?Zú*x$u?ÛRó(\ ?¯Ì´.@µ?t_x0012_ÖJ[?| z_x001A_ºß?rè@µ¹:?6ã_x0004_Ç¤?kç3¼ÇA¡?âbdë0?x`÷Us_x0001_ ?#_x0003_Ö'Ó?2ç_x0019_d_x0010_?_x000C_ÈÃ´¯R?s8tÒÓ?ÄX3_x0016_sÊ?¢m¸rÛ?ÿè_x001C_ d¢?)ò©0ß³ ?ËÂý«?G¶~]{ë?iÕ$å?ñi_x0013_-¢?µ^q}³?Ü7Î3¦?_x0002__x0004_ðÑc÷º?qÒ²ß­?¶_x001B__x001D__x0016_?6iº?A¦µ?¿Ú	àÔª?ñ_x0012_ÔA_x0008_?5Æ&lt;q_x001B_ ?7]¦_x0001_,?àzËLu-?®MZ4¨U?_x0013_+¶°?tÊLtrë?`_x001C_Ñ1°c¤?k`J?_x000F_ÇAa-P ?×Ô_x000F_O£?Mw²ÉÔv?ÿ9ZP:_x0006_?:Vi?g&amp;¡?Âø=¶iu?æ»-¦ ?[Hv´Ú?b_wO_x0001_À¢?ôá_x0005_üG.?èºèj_x001E__x0017_?_x001F_´_x0001_I/?^YQ/_?_x0014_?g_x0002_©e?ßx_x0015_¥_x000B_"?¤(_x0002_P_x0017__x0011_?	®_x0003__x0001__x0002_A_x001A_?Ð_x000E_Ê¹ù¡?£Ï,ó?Ùý}*T ?_x0012_Ð$yÇ?0NöYy?º.?o6;?RpëÐ³?ÿêC°?Ô_x0012_UìÕ¢?®¥_x000C_}%¢?_x0013_H÷X_x0018_?_x0004_ºñ?jI![Õ1?0¶þ[»C?_!Ù_x0007_ê_x0003_¢?´ï_x001E__x000F_?èñ5ö~¢?maö_x000B_ñ9?´)Éë?­*_x0005_`SF¤?îºãÚ4?Eg@6?_x0002_ ?&gt;Fn»¸ ?_x000E_ÞX³&amp;£¢?_x0012_]G¿)?X}e£BI?0ôX_x001D_4/?ì0»_x000E_³?PWèt ?(ÁZy}?|Ç#BHí ?_x0002__x0006_¦¤BÒ?P ¯bX¡?Ô¿b_x0017_?Áè°ÿ_x0005_e?}â;Á_x0018_¤?®GW_x001F_³¤?_x0001_àô³Ú«?yÎÇRµ_x0002_?Ý{P£?_x0003_Ï¯%°¢?°1{¤¡?4Ó¾0Y¢?&lt;cÁÀ_x000C_º£?_x0007_ÿHÞò ?A_x0016_Ûnr?+n¼5ò?¶¸¼L_x0018_?A_x0004_:ø8 ?ïPeÙ9Y?©rèÞä?ò¹qð?_x000F_Od_x001D__x0010_?7ë_x0017__x0018_ß ? ó`_x000D_i¢?»Þ¦ã?æè{{_x001F_Þ?A_x0007_HL¯ð?XÔ¨iñ?5O¿1¹N ?Ù³0n[?wo¨_x0017_e?$_x000F_­_x0002_	¢û?ðû¾ï=_x0005_?ÃýÒ_x0004_À¢?µþ_x0007_uB?îúj¦3_x001D_ ?Æ{)[ú? m_x0010_ßÝm?ä\îò_x000E_ï?¸Lú_x0005_»?&amp;¿â9qê?_x0001_÷ü?91²­?J_x0014_)o[¡?4\u¤F?}Xl_x000D_Ì?¾jJs?d&lt;iyò?"ÂãÓT?_x0006_7üö7à?Í«qrÿó?Ô¶üÊ_¬ ?&lt;ÆkfÈ£?S¬õè¨ù?ÕãÖjA_x001D_?2_x0004_jýû?ä_x001F_G6gz¤?ÒP,¶_x0019_?pK´_x0016_I_x0003_¡?p[±øP_x0002_¢?R¥2ç ?_x0008_O_x0015_)# ?Ðå_x0019__x0002_?_x0001__x0002_Ð$_x0013_þö  ?Ñ*4_x0011_·?6äG´_x0019__x0013_?'Â@Z_x0015_?£&amp;J_x0013__x001B_v?õE#_x001D_è?³Úºd;!¢?_x001C__x0015_[Æ?àÜeÈÐÃ¢?;_x000E_KóÊ£?­í3±_õ?¿_x0012_+ÞÑº?¥Ä'5à_x0014_¢?ÿGþÁ¡?wøD4Õ?nÝÅ¼¸¡?of-mª¢?õàÑÁ_x001E_ ?nÿ_x0012_[×Ú¢?¾+(È¤?d:_x0019_°Âá?·%ô©Ä ?Ub¬)_x000F_?_x0001_¡§P?{£rDàü?)¨Ë·×Õ?/mûükñ?Ä9ø·!¨?åZp@f_x0007_?_x000E_ý×¤_x001F_2?_x000F_ùrº/_x0014_?ë_x001C__x001F__x0001__x0002_©º?ã^Ýÿù_x0018_¢?sÿgW:¢?_x000B_ÑwÁò¡?ÐîK}	?Ùp¢?&amp;²tí¾?5_x0017_ÿÞ?Ì«YÊY?_x001F_0|l_x0004_¢? _x0015_( ?¥_x0001_Å*_x001F_?ª4þÁG³?k_x000C__x001E_4xH?·[d£ÒÚ¡?VÊ_x0005_`W ?Î©m4¦?øHÛâ?_x0005_®Fc`í?õfbä±_x001B_¡?_x0006_QñÕ«¤?_x0007_g_=?³áÑê}Â¡?Ó&amp;õÚðº¢?Á_x0014_8¸i?°å±µ¤[¤?_x0014_±_x0008__x0011_K?_x0001_9à(_x0016_?¸8Ëûèï?Z¢õr¿?Oe;~ó_x001E_?ì_x0010_Òõf?	_x000B_ ¥;iN¡?a ¼k¡?ÇçL$öC¡?oýî}6¡?¶dq_x001C_êó?»íþ2ö@?øªeê?úµ,wµA£?_x0002__x0007_ÙÍµ ?Võ_x001F_Cg ?_x0007__x001A_ö?_x0002_ÏC_x0005__x001E_¡?ü¸_x000F_Öz^?a_x0001_­?_x0006_t¸xªç?y=_x0019__x000D_vP?èARÏ¯?L¹:öWî?tîx_x0005_ù?iíûº?ü¯?Õ¿_x0003__x0018_d_x0018_ ?t_x0004_¦ïÔC¢?¦®Î_x001D_Ý¿?ñì,*¿?Å_x001B_}X_x001E_§?ø]_x0008_û¢?ÝuT`&lt;h?lý#² ?_x0005__x0014_EÙ?CtË7Þ= ?}ò_x0001__x0003_©×?h¢³»¼z?æ[ï1 ?Å½ÿ°¡?ä\×NY?_x0007_}'ÿ0g ?Möp4Z?YÞbY²?_x001D_iX_x001B_H?q_x0002_\éKû?¸~ÞF_x0006_¾?_x000D_*_x0017_q­ ?ì2ÁÔ?,;	º,Q¡?O3Ê¨P@?©_x0006__x0012_ôêi?xÔ»»¿£?kÏ_x0003_÷X ?à$þ4ä ?[lÊC®?ñ\µ¯S£?_x0016_Lå?!?ªè4_x0007__x0002_¹¡?mù´D®þ?¦%_x0005_ËÌ¢?f/ð/Æ&amp;?Þ;2út ?ê4¦fx?õ;Ú}ß?ìôÌ ? éG 'û?_x0003_GG_x0001_E ?_x0001__x0002_&amp;jÖe^é?Ó.Ò-[, ?ÜùMÛ?²Ü¿©D}?FY¿Øfï?|Gye¡?ÇbLKPï ?¥_x0013_&gt;Î²_x0005_ ?öíäÏ?¤ùq&lt;_x001D__x0019_?NËryý5£?Ö!ü"?mê_x0012_Æ¾?Ò¬&gt;"½?Þ´èÊ´º ?3Ûl{?Î5ýYs_x000D_?¶1_x0011_í g?©õ§fÑ×?¬í#¹a:?_x0014_ÊW/Ò¡?_x000C_Ã®õö?_x0016_æ#Ä§Ó?"ïû_x001B_Ê?~w®¥w ?0ä¹A_x0019_´?ÀÏ:%?^ýÈî?2_x001B_§zÿ?òéÒô*?Dt#×_x000B_?_x001B_"§è_x0001__x0002_©Ð?¬C¯?ó»qX_x0005_¨?)çÑ{Í?mCÄS#?å£ÜÇ?"_x001F_ä¬õ ?Z¿)cí¤?ØC]:1q?_x0006_pN_x0004_Úo?UÕî|1S?7]©ò·6?S·ãFÛÈ?2y¹2Ü¾?ÿ_x000C_R_x0010__x0019_=?¯_x001F__x0008_uûã?_x0018__x001C_X9_x0017_¡?_x001D_£hëü×?.t¾×*M¡?ÕÔdù_x0013_¡?¾ÿ_x000B_KBl?ÈñæR¡?¹ìWÅÁr?¤ó\î?xJ³&lt;­?jÿ´kê?Y_x001D_w½r?$_x0017_}Ã_x0004_b?_x0018_ødÕ8À?4ÌEZï£?H¥Îf¶?_x0004_hÕ´¡?_x0003__x0008_ýÄ;(Ì?×©ªÀKj ?c8TµX9?{p^ì_x0005_È?J_x0001_C ?!ëd©D?Ù&amp;&amp;YÉÉ¢?0º_x001F_÷?Ô½9pÏ_x0008_?)Ñ_x000B__x001C_'¡?­ºB/ï?tQ{vX?Cà&lt;9_x000C_+ ?ÕìuÐ[_x0002_?«@í¶£?¦K/_x0018_?ðNf_x000E_'Ó?ö_x0006_ÎÃP4 ?¼_x0007_´¶ _£?%ñ$5¤À?ì_x0019_y6Ä(¡?_x0006__x0019_ÕIMy ?:¬Og*£?ûÿÃ#7,?,õºU_x000C_?&amp;_x000B_ _x000B_®u?t¯JRÎÌ?å#ö¤] ?^0¾r÷?_x001E_Ï_x000F_9­f?Wfq_x0004_ ?Ù*É_x0002__x0003_'_x0003_¡?§ý_x000B_÷`¥?è_x0016_à¸pË?}dÜpgP?·J_x0003__x001E_?wªI¸Ê:¡?­òCc?Ò_x0011_¿H_x0001_?ÍÐê4-[?ºyy_x0018_ ?æÙÄ~!¤?|;yú?Ò_x0015_ymÁó?hQ×¹Q ?&gt;¯q¨ ?·D¢¯þ ?_x0015_££.&lt;W?¸b3÷_x0008__x0002_£?d_x000F_Pf¥?_x000E_]?HH¡?ë^&amp;_x0007_=~ ?{*'òN¢?_x0008_iap÷¡?_I¾´p¢?_x0013_ª9o'?^2Õ .É?îO&lt;àB-?«¶",	M?Þ÷®&lt;Â?_x000E_ÄÌÒ$5?¾	XênE?Þ}Íl_x0013_£?_x0004__x0006_­B_x0002__x001F_ßÁ?Â_x001B__x0017__x0014_£?Ê®_x001B_]S?Ñ%?9ã_x000B_s??ÿ%U_x0011_o?ÁÈZ5Ú_x000D_?ºL¦yD?S_x0017_0xÂ¥?2'Ó_x0005_l?¨Ý(_x001F_7I?_x000D_JYê¨Ë?ÍÜQ¢àÌ ?&gt;_x0001_ _x001F_:?Õ1&amp;!N?¿Ö?àÅ??v_x001D__x000F_	 ?çJ_x001D_ß¤_x0003_?(Ø6ò`¢?_x0006_õçÚm£?¤KkÈ?ÈÛ_x000C_?P?ôä`_x001A_ÊH¡?U%._x0015_) ?:_x0014_éå3?íC­_x001C_?Þ4ä£?³Gyå?ÄUKÄØ¢?#´çÞ)?u®®~ÞÔ? õ§_x0001__x0002_m¡?ßQ'LAK£?øn_x001A_¯_x0018_?_x0004_w_x0016_?_x0007_?ò¾ÝÕ'F?Fhq=Ó?1_x0001_¬xF?ã´Y´xh¡?)QÛ_x0004_úõ?2° p_x0003_?â_x0006_*_x0013_H¡?½`=ïK]?|5/kYr ?înßÀ¼l?DjiÎ©?LªL%À_x000D_£?Ø_x0001_3@)?tE¯X¢?ãmi¸Î` ?{ù+ã?[H\î_x0003__x001F_?I&amp;!÷æ?¬/ri?g¾Cº_i?w__x0003_Ø£?^_x0010_wÙr?¥zÜJ°¡?U:Fvï?Þ;HÅB_x0005_¡?Y¿(ÊÍ¡?çG_x0004_Î 9?q_x0011_@&gt;_x0016_?_x0002__x0004_ÕOè_x0012_%/?M_x001B__x0015_Õ_x000E_x?=_x0016__x000D_{Ã?Þ²zØ_x0001_)?ÞqäéÌÒ?&amp;Ô ?¤ÂðÖ?l}fTÈ?Ñ¹åù_x0003_`?ógf,A,?­_x0018_Òkö¡?_x000C_9Q:âÎ?X¹/C³S?Ð_x0011__x000D_Ü_x0018_&lt;£?ìþø?7?åó÷k_x000E_?È£KÏØÅ¡?ð_x001F_ãf&amp;?ìä*É_x0004_¥?ËV¡@ò¡?:;Ó\}?kÐ!a_x000E_m?,×¹_x000E_$&lt;?BërÃÌ?Í_x0008_­#C?Ëw_x0003_,è?ª»_x001C_y?_x0015_P6b?_x0013_²Ú_x000D_³z?³]8FF?ywSY¹?Ì=@u_x0001__x0002_Ü]?ÕF_x0015_´J¢?O_x001C_bvÛÄ?_x0008_º¾¹¡?ú_x001A_æ¶@³?Öjïú_x001F__x0013_?Þ¾_x0007_çÇ_x000B_¡?_x0019_¥)éÕû?_x0004_ÔËâ_x0019_×?ÇUÒ_x001E_µc?É_x0014_ì&amp;@?Å_x0003_WÒ ?håäçø?ÑË7,f_x001C_?`/E³¶w£?Ù_x000C_X_x0001_¡?0C$É=?äFì&gt; U?ivv&lt;Â=¡?ïK:¬×W?GÖÇpª_x0006_¢?5Tjh!¡?x8ucV¡?b_x0004_«%?RÁSÓf¡?M22?=ðë*¤?._x0001_Ënåv?ÕG^t û ?¬02ÿfZ?_x000E_w_x000F_!%£?6ÆGà_x000B_Y¡?_x0002__x0004_÷²DÝ|_x000E_¡?ãÊ_x0004_LZß?&lt;_x001B_îg`á?¸'D¶ì?!Õ¡á?ë_x0001_7_x001C_BÄ?«òc¢w¡?@J3t_x0005_?}±³_x001D__x001F_?2¥A?KÐïA¨?ÍúDæ²d?_x0007__x0008_ßo*À?*m9ïX_x0008_¡?+	hâ&gt; ?Dº½_x0012_&lt;Ú ?»Þ_x0007_E_x000F_?9Ý_x0004_±_ ?¦{?_µw_x0005_c¡?a_x0012_ië4 ?_x001A_é_x0001_\%¬?üó9¥?à(qcA¦?«	H?ÇÄ?Â&gt;èt.©?$¼·`#ª ?&gt;æ}=]F¢?Y_x0003_Eªû?_x0001_È_x0014_µ?,§[t~³?pÈp[_x0001__x0002_ðF?ÆDù_x0013_ÿ¡?|eCî¸?_x000E__x0006_- Û?ÇÊÝ37?)4àdô?(Áß¯»¡?_x001C_¶ln?þÔ3ÍÂh ?ì_x0014__x0018_ ïä?Ï_x0013_Y_x0003_?_x001E_F}®-?åÚ2½|0?»¶µÛ#þ?_x001B_yîüEæ ?¾L³ªi?sù¾C_x0010_?_x001D_Èó_x0003_R?_x000F__7?z?Xºã8Þï?YUj|ò ?üÜ¢¹?M¾LFª9?!»­&lt;=I?·ôØÏàÞ?"-¢­_x0019_?/M&gt;ÏÉ\?#_x0002_+¿/ ?wÅR% ?n·¶û_x0013_ ?»ô.ôæ	?âLìÔ ?_x0004__x0006_uÇzÜ×è¡?^@_x0010_zÿ?7_x0003_&lt;wï¡?ÄwÉè#?®CX*z_x000C_?{	J¤4?ü-g³V?öâI«6¯?XâwÆ×_x0001_?ÿ&lt;©¥×S¡?[_x0008__x0011__x001F_/?\°¦Ð÷?vS1[_x0018_¤ ?mû»rB?í~_x0019__x000D_?^¾MÌÄá?_x0005_rõ]_x0003__x000F_¡?®Á&lt;Gl?¶kªh?ÂôjÏK ?+ä/@_x0010_?&lt;¾SR?_x0002_ïÐ´ñ ?f{_x0003_ @ï?QmvW]ÿ?yéÍ_x001D_­û?¦_x001E_ª3À?~Ûl_x0008_K?xdï¨û?%Â¸ñgA¡?gÍ_x001F_·¶.?_x0014_´µä_x0001__x0004_nÐ?Ô_x0005__x0007_Â%?c¿£¡c¢?êëéìD?Ã_x001C_U×_x0019_9¤??I_x0002_ø+F?ñÖÙÂy¤?¤_x000D_OB¡?lc_x0005_ðäT£?c«Ô©±?	I¿ü?L±7 ô ?%`BO_x000E_?NÙ_x001E_¿@­¢?í_x0017__x001C_^ª?ã9_x0018_wú?î_x0002_Ñ_x000B_&lt;£?\ÂËe_x000D_c¡?t¿äÖØ¾?/zù~2¢?G'.ÆÈ¶?×Ä_x0007_ª_x0003_ñ¢?4ûQÉ$j?2Ëèwû?CLú_x0014_þ?{ÍÃ_x0019_Ý ?_x0004_SD"Æ:¡?{&lt;ö]á¡?*rp÷_x0002_ì¡?ì5_x0012__x0019_å?Ì_x0004_&amp;6Á?]¹Þ_x0010_õÝ¢?_x0002__x0005__x001F_%_x001C_w_x0016_?? Ù¶Ä?_x0018__x0008_Å9¼?Ï»©`_x0017_ã?¶N_x0008_]_x0001_?Mºi­j?¶ÓD_x0003_ë?ÚÈ*_x0015_ix?&gt;º_x0005_åÂî?L²4b¡?p6Ð¤FÉ?_x0011_y6Ùkl?F2±?:Úej_x001E_°?Ûø¥­Þ?zàÇO×¡?ULÓ·¶®?_x0008__x0012__x0003_²? ö_x001D__x0011_U?b_x0007__x000D__x0003_?Zf!SDË?±_x0013_m?®m?_x0004_õôÑ½ò¥?ú_x0019_ïèl?7_x001C_?å«?Ç_x0007_WCn?Bf¿.ã±?µ2_x0006_0_x0002_! ?&amp;ÚÜ_x0010_HQ?B»fînz?_ûGFC ?õ Od_x0001__x0003_Jµ?_x0008_x³a¹e¤?"¥?B./÷%ª?Ju®Á_x0008__x000E_¢?ïf+ßò¢?:G%õ,_x0019_?;_x0005_ÃÆ?pV]b¢¢?Æ6,_x001A__x0004_¡?_x001B_&gt;2ÓÍÈ?ÕôK4v?ñKsÙ¼Í?·s^vz¨?¿ÊÄ3Ì- ?Ó_x0006_(²;_x0007_?_x001F_®_x000C_Ñ?FéqLÃb ?X_x001B_û-§? añ²&lt;A?0lñtNE?&gt;_x001F_wÐ.?Rf\¿á¡?(³ß_x0006_¹¡?¦¿ ?Ø_x0005_ê&lt;p_x0002_?_x0019__x0012__x000E_¾?DË_x001D_Òö?¿û¹®¿?eg]HÀã£?¶±FÍ?&lt;iEpê?_x0004__x0005_!"þÜ?_x0001_öÓì?_x0001_Ï/Q_x000F_w?¢8Ò_x0007_Xó ?7ÆÕfÐ*?4ó	&gt;æ$??_x0016_f¿¯²£?ÃÄê\ê,?°ûv©Òù?i_x0002_¹Ë?^aì§PZ?Û-.ï/?B_x0006_©§f?*¹êx_x0014_5 ?è]Ï_x001F_¸P¡?ø_x0016_Y¶ñ?_x001F_ØÎ?~þEUÁ?ÄÞÑ·?j¡×lß]?[üÑ aå ?õ=·ø+¸?à_x0001_¼·?û±Û_x001C_1?V_x001C_¿të?_x000D_Ú^z­_x0012_?ìÀWGò*?ñÑñaà~?SvYé_x0007_?_x0011_iÕ_x0003__x0005_ä¢?\]_x0006_½&amp;£?JZª_x0001__x0007_Ï ?{_x0013_ÈÀOr? ñ_x000D_?_x000D_Ó¢Cä_x0016_ ?uÐ_x001A__x0005_JÃ?,FÔºëµ?ÅØ_x001C_0µ?þ_x0002_Ñ.	 ?Þ0¦ã#¢?ÍÕ«_x001C_?#²§É`Ñ?¿_x0015_w?øûF_x0003_â?Í_x0001_¥?ÈÙn¥?e©ê_x001E_ ?XÊ_x0006_ã?r§_x0004_Pg ?X`°Rw?_x0012_q_x0019_Fâ_x0018_¥?c_x000E_u5?Òþ0g_x000F_û¡?ÛÖa}`O¡?æÆÓ?9zf_x0013_½¡?ðâÝ_x0007_Á?_x0006_©x½?äë=zÇ'?F9fC_x000F_"?_x0005_ÕÑ_x0011_¾ö¢??E?_x0016__x001F_?AqX!E ?_x0003__x0006__x0019_"",'?ðM_x001E_ó]_x001A_¢?ºl­_x0017_?ÃëÉj+% ?ÎL%5&gt;[ ?#u_x0002_çÂ?«_x001A_¥±Þ´?öa!©×?ô_x0007_:r?¸?_x0014_¶öÈ%t¥?¶YÁBÞ¡?âw¶5¼Ú¡?ÊZ_x001E_çÛ¯?öu]tá=£?_x0010_î_x0005_&gt;_x001C_?z\}_x0001__x0010_ý?¤_x0007_Aù_x000E_ ?ÝW¤?-_x000C_ÚçØa?³sÔÚ§?Ê÷9ÝO?n22Ë_x001F_?öWk_x0010_ØÏ?ú_x0002_pc?_x000D_Ô6}E? {Zç?¨­OO*P?çÔ©ëä®?KÑÔ®G£?_x0018_K_x0007_u_x0004_¯?ÞàÞ_x0007_ç¿ ?SÓ'_x0003__x0005_øs?Ü9~ÂÂ_x000F_?àßÆH_£?_x001D_Q8E7¢?"÷3¡X:?×ëÆ»?iÈ_x000F_Ì9?_x0004_µ³l÷?!ïáÓª'?þòî¯¢?_x0001_37^Ø[?PB_x0018_Þ?_x0002_«¬^A¸?Ç_x000C_Ãoå?_x0013_#_x000D_õ?±lò_x001C__x0011_?_x000C_¥`rÊ?_x0002_õPxk?OEûVC?ÆPÂ_x001A_á?Õj_x0007_-_x001D_ ?òJ¹j;¢?{¹iv_x0014_?_x0012_nI.¡?R¼~ó¡?_x0016_óï_x000E_?_Ògóm ?Ýôañ;£?ä\î_x000F_?ìâ =2 ?o&amp;|Y_x001C_¯?´ Ì_x0007_¾¢?_x0001__x0002__x0015_¤¬Yó{?S_x000F_t7N?°2Ã¶¡¡? ¢#_x0008_&amp; ?üÏÆ¦BÐ?~_x0001_Ã_x0004_9?*Üã_x0012_V* ?R*úþçJ?¯~&gt;ðs[?¦9Qv0?mæ]q± ?G¾{çiÕ?Sð_X ?À°#&gt;V ?ü6JÞ?¶I°Ïß?¨_x0018__x0017_9ì?~¨_x0004__x0014_J_x001E_?ê_x0017_96K?ÓZ&lt;ÒJ2?Gæ	L2?Ñ_x0003_ÔÓ¢?Ã^×_x0016_Ww?mV_x001F_ks¡?~ù£u40£?	_x000C_~G`?óE"F#?ñ'j])¡£?F·ø¦dI¢?_x000E_÷Ñ]_x001C_?Oª¿kz?¾÷_x0001__x0002_ØÈ?z3;¥í?m_x0015_"zÁÿ?Ë_x0006_Ó9?°|úÅ¡?)	KAKy ?¶_x0004__x0014_6_x0007_H?_x0013_÷·]¿Æ?&gt;GþE?Ôæ]¶(u?_x0008_@Í?2áv¢áh?f±0p)?V=_x001D_$xr?ê^íÓÿ_x0001_?ÜÊ×ól_x000C_ ?_x0014_E5_x0003_ÈX¤?8lX_x001E_q ?_x0014__x000C_vÈL?9ÂÆÞR?RsFRî?@4_x000C_£C?sPL${¢?;_x000E_º'_x0012_"?,Åb_x0010_ ?_x000C_&lt;3^H¦?ïä_x0010_a0?_x0013_&lt;ýã?«{ÖVËf?xpL9¥^ ?5Cú]û?lêëDç?_x0001__x0004__x0007__x0002_È_x0015_ö_x0004_?ÜÙ£~BZ?¬_x0003_ü'x¤?_x0002_@,_x0012_È?íCª¤W??UÓËK_x0018_á?çï_x0002_ú:?_x0019_%%Bº?~_x0005_bçEÌ?WøÐ}R?&gt;ò_x0017_Óï?÷Hõø5¡?_x0012_8Ê£?|§Õ@$?_x000D_ú|6¼Ì ?þL]_x0004_þ?`î"_x0007_Ô?"Ý¥oÕ¡?&gt;Ðë·;¡?ÿëèì"c?êÈn]?X}ùÛ'_x0013_?_x0017_nù[&gt;?üYfzh?ÛOb)D?&gt;Ý1Íl ?Ø_x000B_Yõ_x0004_?¬_x000E_Æ¯î?ULeGI`?É_x000D_ä}2 ?À)Y½ßY?Ë#I_x0004__x0007_7£?Ó(ð°h¦¡?_x0018_OÌ_x001D_áÃ¡?¾¿Ðçñ_x0015_?_x001A_n.£?÷®Ã?Î}°_x001B_G?÷'ÜÄ_x0012_¡?À_x000F_êüå?YÜ_x0003_X¨¡?yË¿2?ú&gt;å ?³0_x000B_·ù_x001D_?Ð­1·¡?ã#lu_x0012_ý ?w^Y_x0017_) ?_x000B_&amp;Ú_x0010_Ër?n´34ä?_x000F_(y×P?VbYp_x0006_B?9Y³_x0005__x000B_â?m$tkî?=»pãu¢?q4üb}?ÜY/õì]?á_x0001_&amp;_x0014_þ?4¶XÎ?¡»_x001A_$	ú?¾ßDñ?¦_x0002_¬puó?n?g´Ño?_x001E_i_x0015_.Ó?_x0001__x0002_Zñÿ¿F?_x001B_ÞãQ_x000C_F?j4ö_x0004_?rÖSIÞ?E_x0018__x0018_ì¡?êRÒ5[?_x000C_bGÆÏ_x000E_?Wt§_x000D_?ó?Ò?XÃÅG?_x000F_ûÏÆq?¿_x0001_¤Æå?_x0001_­î1nâ?+.¦Ïã ?dp?_x001A_&gt;±(¡?¨øÈc|¯?UHdSè ¤?L¢(cÎ£?óÁÒ_x001C_Ø ?íO¶ÃW ?Æü_x001A__x0001_Î?_x001C_*&gt;Ág¢?_x000E_`ñ3V¡?ù_x0011_§Ýq&lt; ?¥\ÒÍ4?õeCjh?@ÑS× £?^Æf?i,MtZ¡?;&lt;íÀò?_x0015_õD_x0001__x0002_Rù?«à_x0019_¹ê?ÖD#?JÊ_x001E_nÙ?KøÚÎe_x001D_?­øå»Ãø?c_x001E_RðqÆ?~ÙÐ_x0007_Æ?Ý&lt;u=zÓ?"°àL¢_x001D_?_x000B_&lt;`?ëIZá¦?SøÈ?_RåË'Í¡?|m#_x000D_^s ?xck«ê?øÙ/_x0010_à?y¼ 3»?_x000C_{R_x0016_Õ¬?µ_x000B_V£_x0004_ ?ö¢6_x0005_sq?6Z­¸Ù ?½ïf Ù?64_x001F_H®_x0012_ ?ùµ,0ì ?ØnªRd?Úéx`ï|?_x0003__x000C_Õ{­¼?PùXó/×?v*,?vJR(¤?_x001D_ù0_ü{¡?_x0003__x0005__x000B_._x001B_Æ8%?UàÆ_x0006_ô] ?t_x0002_H_x000D__x0012_°¤?K×_x0014_mk?§Á&lt;HÈ«¡?^|zg^?§+£q°?Qºü²Ór¢?ð_x001D_&amp;®?âÓ¹½ ¡?z||Õ08¡?¯°Ï¤?_x0003_­È4_x0008_ý¢?Z_x0016_\5¼¥?`·zt2?±_x0012_~U(_x0014_?,ý:_x001A_=® ?ÎÈ_x0018_p_x0004_?ÃÇt_x001B_8i ?¥)aDY?_x0002_ñ|­:Ê?ø?¾øø?eÚù¶?}_x0006_±÷9?ê_x0016_{óq°¡?¶_x0001_m¡?ý_x0001_»¿PÊ¢?ð0í¾ó?]aj._x001A_?'+ow¤? hLCÀ&gt;¡?TìÒ_x0002__x0004_ ¢?õ?:]qp?_x001A_OSA*?NoÖ;VÔ ?_x0001_ø­[¦?ËGèÐi¡?_x001A_Óîx%N ?_x000E_F_x0019_o)ð ?ý4G%B?ÛY4#	¢?_x0013_Ø:è_x0006_?¹á®_x001E_&amp;¢?°¾íyé?·%_x0006_¤·} ?îX¥$kÂ ?¸w_x000E_^Ì?_x0007_¡­r!_x0001_ ?GÆ&amp;½l]?Tª_x001F_×ã?bu_x0004_¨$¡?i¢óö½þ?_x001E_»~_x0003_G?â­zàÈ¡?¶]/o_x0006__x001A_ ?]4_x0006_· ?_x0001_Z',?à_x0003_ê(ê ?k`5_x000F_?_x000F_fMà/D?ÍtÍê ?-ù²ÑM?_x0017_Vx»½ ?_x0002__x0003_A&amp;¹»?`Á_x0015_¯£Å?uFè¤ê?Md+_x0001_ª" ?ÎÌ|`K?qLQ¦ø_x0014_¢?[ô_x0013__x000E_ Õ?_x0010__x000D_ª¢_x001E_K ?ry/|EÌ ?Ôjä_=_x0004_?©G_x0012_Rñ¡?o/LÛ©?aéø ?_x0012_F*1JÑ?	ù)rR?ØÑÆkG_x001B_£?Ë»¬_x0016_ºß ?}èü­t?¶I­ñw¶?|Ú¼2Û?ÁµCJTö?ëãIÄà ?J7i_x0014_ ?ì FÕHV¢??òæ.?è #ÌÂ?÷«´½¥?¼±¶:}?ï_x0019__x0017__x0018_­N?j#MBÀ_x0016_?*û¨_x001A_]?_x0012_«D|_x0001__x0002_mÏ ?³i¡_x0011_wY?+pØ¥?4fÜtÜ_x0015_ ?2a,Þ³û?á/_x000C_ß?_x000D_­k­?ÿ¡g2zv?,á+1]¢?_x001F__x0015_¯ä£7 ?\|%úR¡?ú¢_x001A_y?Ô/_x000B_¬c?\k­­ª?	½vw_x000F__x000B_?_x0002_/Oï°?TL]x?B/S/ß_x0001_¤?_x0015_¨ä_x001F_ü?(_x001E_¯æJ?`2×+8?9¿Hâ¯Å ?_x0012_é°g_x0002_?´IýõG¤?n®_x0012_¿þk?½ÆQìµ_x000F_?_x001E__x001F_õüÃ?~_x0017_üM¸=?ÕóÍ_x0005_f¡?_x0018__x0007_¶Ý?ze·Ýµþ¢?f8ðëÇ?_x0002__x0003_dÄ±åÝ?â_x0001_é\_x0008_?_x0011_/¥/Ý?ùð_x001F_o¡?	ø_x000B__x001C_ý?º£½"k?ñ_x0008_i.½?M6w×8 ?_x000F_J¦¨µ¢?ìI^_x0004_l{?_x0016_eûºã» ?9Ô»õí ?_x0005__x000D_æi_x0017_¡?GQ[­ó\?Ãß¨t_x0008_¼?Î_x0010_Km_x000B_Þ?©sQÝÃ?Ø,y_x001F_ø¨?|Ä_x001A_:öL¥?~Zh¯?ÍÐ_x001D__x0003_+¾?_x0018_{_x001E_2?r¨Þ2?Öíz_x0003_Áè?EÛ_x0016_¦'.?8&amp;¸ÀN ?ùß1úpß?{_x000F_æ_x001A_Úê¡?òN_x0007_Ë0?H7BláÈ?»ðöÚó5?¸@Á_x0007__x0008_w#?ìç_x0002_êTÎ¢?îX#Óe?¾è&amp;_x0006_?µïÀMO¢?ÍñÎ·ÈM?C»_x0001_½Ô?¡³: ?â_x000F_ÖQö^?û_x0004__x0004__x0004_=?ÁxØFþÅ¢?_x0013__x0011_Æ¸=?è_x0013_+??¥Ü_x0015_:+ä?¬ë_x001A_ö_x001F_C?¼Ñ·_x0003_E`?ËúE"_x0003_?¸$¼ß°?þ_x0003_uûp@ ?æiÙ_x0008_/?z«ê-@l?l_x000C__x0017_«kQ ?îüñÁ}?âYTqÑ¡?»Z¦ ?¿Í50(_x0008_?ÉÏîã?ªì0Sn¢?hÉ©_x001F_?ù6Fj ?Ðr_x000C_ØÔ¤?_x0005_Ú_x0002_Ð¤?_x0004__x000C_±_x000B_­*ïó£?J¤¦WüÜ?wyñç©?Â GÂ_x0003_Ê?^Ú$Ïv_x000E_?	©8ee?_x0006_ç_x0015_ó¸?E9Ïÿ¢¢?J½_x0010_¸\?³(È`y_x001A_¡?-~òúÝÓ?&amp;QhL?ÿ%ýdÐé?_x001A_Ò_x0010__x0004_ú?ÊIÒõl_x0012_?éx¯²_x0005_S?VPSk_x0001_¨ ?|K#ÕL?A_x0019_d¡Ã?@_x0003_ÔêF{?Roo_x000E__x0008_·¡?K¶1_x001A_k_x0002_?IæúÉh¡ ?ùÝ^j&amp;?t:u_x0004_Å£?YÓ§ùÒÚ?8_x0004_ëu¡?¤ò)|­¹ ?X_x0007_¹2÷£?Z¢"Ö"a?UÊñjä?¯ð|_x0006__x0008_ç,¢?M_x000B_X»5Ñ?_x0016_&lt;_x001A_ô¨ ?_x0017_®¨_x0001_yK¡?_x0005_bR7&amp;V?_x000D_Þ8_x0007__x001C_¡?bö×pãÑ?ð_x001A_ó_x0007__x0002_¤?ºf_x0006_\÷K?Ædò_x0001_PN?\MÇ^r&lt;?X _x0011_Êï, ?H=GÕ?ðÆú÷L` ?àej}_x0004_¢?,+³±X?Ù´^*-_x0006_¡?~iÚË*?_x0014_!SeE«?Ï_x0006__x0006_þB_x0005_?_x0014_Mà°0?Öv_x0003__x0018_¶?4³©ÓG¢?_x0014__x001E_¨d_x0017_k¢?rÁAÐ&amp;?_x0004_;[½}¡?_x0003_æz³üY?$£}ð?ðê_x001B_æu`?Å§Ã¡?VÌ²ò*?(]'¹Wç ?_x0001__x0002_~ÇF»?,,ÇH_x0013_?d_x000F_°_x000F_Q?_x000F_ë*?Ïj_x0012_X&amp;À?_x001C_s]bÅ?bþ÷rUF¡?÷©B7ð?,8¤__x001F_?3]ÎÙd?{_x0011_w_x0005_Ý_x0006_ ?Hoïµ_x000C_'?¶9ô7v_x0001_ ?1Ë¦gG	?£·¥?À3»7á?Û_x000D__x0005_à?åño× a¡?=÷_x001C_îÕ;?n0ÿMü?ó³G¦±6?Îí·­K]?_x0004_Ã»ÙÛÚ£?Eâz"Õ_x000B_ ?©ÌPHÖ« ?¨/;_x0016__x0015_w ?/y68\?çPÜZ`³ ?ú-POÛ?pª´?L@_x0010_]²"¡?å£þ_x0002__x0003_&gt;G?_x0001_3-¯|q?^_x000F_Å³_x0004_?ßùËU¿´¡?ðXÇåæ¬?@ÜH.ø_x0005_ ?_x0017_Ê½e¯·?²S4_x001F_u_x0017_?#k_x001F_ÑT?¶2µTr?Ì_x0004_=_j'?ìýp^Uñ?{©¬Í_x0016_?ÕóÉéo ?ò&lt;7Êç?B`c®_x0001_V?W_x0012_Ó$¡?äRÍ_x001C_??· °_x0010_Ò ?°__Ù¶)¡?ß¢áª?^ø_x0010_~?.Dg_x0002_o× ?Þ_x000C_úº? ð*"¦¢?_x000C_t`Ìu¼?_x001A_§ûøÜô?V_x0013__x000E_C¿÷?&amp;äà_x001A_m?"¨feN¯?vúUXø¦?[ó_x0008_dè¢?_x0003__x0004_­xÄ?ØÔ_x0006_¸_x000C_£?øb³¡Ø?Å§¦a_x001F_?@9h1w?QU^lI?]Ù9´à?°C²Ä?Ýæ_x0019_Øâ_x000B_¡?¿+¯_x001C_À¡?Oø_x0004_CË?3ïon¢_x0013_?­2|3?qð_x0006__x0017_Þ¤?¨È"¬?sIkq*?_x0016_ ÈÎ¯ ?ôÔ/_x0007_Sò?Ã_x001B__x0002_ÕgS ?©s¾Ø._x0006_£?£ã(æM?	Í2¼qÎ? _x001D_{Q_x0018_l?«Ý~u© ?2AËf	_x0001_¢? o_x0001_úàR?µ_x001C_6Ð?_x0013_Ðª;0 ? Ìw_x0011_b¢?¬G-d5?_x001D_ØI¦G?p°_x0001__x0002__x0003_¿_x000C_?Ú×ý¾ø±?_x0006_ÏNÑ_x0007_¡?_x0017_ýð²dj£?¶ÙÃ!0Ì?ë­Ø_x0018_ê«£?©»ºøà7?O0ú½ï ?3&lt;ûSû· ?à¨j_x0007_Q?þÆ¼_x0018__x0011_þ ?B_x001D_ÛGÎ,?Q°\³Û?8@ò¾jÙ?¨/Íñym?KºÖèiX?z_x0001_s¼¢?væSHt?ÉùFÛD ?ö½ý&lt;8©?üu1áW2?²LìÙMÇ ?_x0007_Íº4_x000D_1¢?¸f8&lt;?¢?_x0013_pÖì_x0002_?Ú_x001C_¼Y?bM{&lt;Þ?\_x0008_ºý,©?ØDôk_x000B_?|_x000E__x0017_éM? *«?U´:¨Iu ?_x0001__x0002_â¡Ý_x0003_ü­¢?°è_x0019_=_x0008_?_x001B_Ã}_x0006_á?°ÅH&lt;Ü¯¡?H{}_x0006_?×à¸ #¼£?Ðw³Ã©?_x0006_õ&amp;È]N£?_x001D_-Í_x001D__x001B_ ?6.û%_x0007_?©ç_x0014_T=?ô_x001E_v_x0012_¤?`ÙÄl§ç?EÖè¸g£?:Tn3»_x001B_?g$Æ_x001F__x001F_?JçèOÑ?õ_x0008_;`_x000C__x0004_?à]_x000B_3_x0016_j¡?uçªð-?\_x0010_"#ÁX?%, ­3 ?_x0013_°_x001C_¼?ö_x000E_sæû!?¦ò	s;?_x000D_²¦d?_x001A_'\Ú¨c?.XÐ_x001B_¾:?lkúóK?_x001C_ö/¨è?}a_x000F_.tõ?¶(-Ù_x0005__x0007_9Ö?|%Ò_x0001_ØY?Æ)hñ_x0018_?_x001D_~=	3¡?7º!v£?¼Vm©©A ?¸' ?7Sýë7?R¤»¢?¤ìcÚ_x0006_?_x0013_É_x0003_9ú ?n¢_x0004_ú?ôJ@­Ó!¢? A_x0014_Qü?æÞr5¢®?f87=_x000C_?Ò8v	LT?`vk_x0012_T?olç-~¤?X_x001B_¦0ïn?ö¯Ø_x000E_?¬a{_x0011_¢?ÞÊ~?Þ_x0019_ÉÍö¡?%ò	)_x0002__x000C_¢?_x001E_^äº_x0003__x000B_¡?ã:£h?°¯I_x0004__x0005_Û?_x000D_Ò­¼?o*c?K}_x0018__x0017_+¡?½2ýk$_x001E_?_x0004__x0005_é|_x000E_E~ ?ôë°ì["?_x0016_~:Öáé?(^í_¥ ?ÈYÙ_x000C_G_x0018_?_x0011_êS_x0005_k_x001B_?%+ó¯M0?j_x0016__x000D__x0008_?Ìä´_x0003_z?¬_x0001_gR¯ ? Õã¸¥w¢?¼9ï8 ?®Â_x0005__x001D_¢?ÉBLøÕÀ?Ò?XßÙ?u7oL¡?ch_x0012_K8¢?zÐ«Þ(£?n_x000B_mG ?2êY&amp;_x0005_y¡?l_x0014_âÅ_x0015__x0014_£?EÝ½E¥_x0019_?0»_x0002_RY¡?·TíW­_x001B_?³_x0004_Á_x000F__x0012_¡?ÕcA©_x0015_?_x0005_Î±_x0003_Ñ?õE_x0018_?(&gt;µ='?5Ù°_x000C_ ?TÂ¾`?y`8R_x0001__x0002_·Z?&lt;©0 _x0019_y?_x001A_ðPÕI	?®Õï^z?[\»äxæ?;ÃWuE¡?_x001A_Ý~,æx§?ºäÿ_x001B__x0003_'¡?ÉÌ_x0004_»®?r_x0004_läò?T_x000F_*ÀäA¢?m¥l_x0004_?¾^_x0002_à?;ÝÜçÁ¹?Ñ'Â¿g?w_x0016_ÜÂd ?`{¹I_x000E_?_x000C_ªÝ_x0003_/I¡?_x000D_¹Â¬_x000D_ì?dð0_x0017_ò?ªx}(Í?_x001B_1©¡~?ÏûP5çÙ?Jò_x000B_$å?kÍ¾º-?²_x0013_åÀ?öû_x0003_õ?Rá_x000D_)Î_x0008_?2Ýb'_x0017_?{o_x001C_§_x0002_ ?'_x0019_h×´?v_x0019_ÆP ?_x0002__x0008_ñy%_x0011_Æ?%ÚØ;cÑ?@Ý¾ý\¡?&lt;sºÚ$Y ?N	Xí½?¨ó þ¡?Ã`ù¸¬Ô¡?_x0015_H_x001F__x0002_?ÅX3QU ?Êíì¢ç¡?ß*äËl;?p_x0016_¥Ðah?ñ_x001E_Ìñ¶&gt; ?ªjr_x0005_?_x0003_qà¼_x0016_&gt;?@_x0004_¡?1­ø«_x0002_Z¢?mÁ·v?Û?Ä_x0008_k¼´ê?M_x0006_ÊeGÚ¢?_x001F_Á_x001A_¼µ_x0017_?õÿµ: ?¥vdï0_x0007_¡?:ò³_x0016_¡?£_x000E_11_x0007_?Dºá&amp;k=?ÞÎ_x0019_úÈ ?pL_x0007_ß¹¡?ÊBQ_x0015_Ïð? Wm_x0001_á5?%@Éé¤??_x0018_hÙI_x0002__x0003_}I?Ù_x000E_7£õ_x000C_?c­_x001E_¡¡?ÔÊD_x0001__x0002_z?VÞ@¥Ê?x\Çã_x0015_?ÍcµÜó?°hZRË3?s¼0ÄÙø?,f_x0016_9@ò?_x000D_ü×eH¹?Ln[_x0003__x000E_h?Æ·/ôe ?ù_x0002__x0002_¾¿ ?_x000C_º:_x0008_?ð4Â0L?,·ÌÚ_x0013_n?«³_x0013__x001F_ZÑ?_x001C__x0010_IS)¢?ÎÌz¡/¡?.T¥Ä-?f=í±Q¢?ÇÂ¸.-?Îgû]Ú?ÂòªMÓ?Ì}úïZz ?I?NÚ_x0017_?È²_x0007__x001F_ò?\ºam"ñ?{	J¤4?ü-g³V?öâI«6¯?_x0004__x0006_XâwÆ×_x0001_?ÿ&lt;©¥×S¡?[_x0008__x0011__x001F_/?\°¦Ð÷?vS1[_x0018_¤ ?mû»rB?í~_x0019__x000D_?^¾MÌÄá?_x0005_rõ]_x0003__x000F_¡?®Á&lt;Gl?¶kªh?ÂôjÏK ?+ä/@_x0010_?&lt;¾SR?_x0002_ïÐ´ñ ?f{_x0003_ @ï?QmvW]ÿ?yéÍ_x001D_­û?¦_x001E_ª3À?~Ûl_x0008_K?xdï¨û?%Â¸ñgA¡?gÍ_x001F_·¶.?_x0014_´µänÐ?Ô_x0005__x0007_Â%?c¿£¡c¢?êëéìD?Ã_x001C_U×_x0019_9¤??I_x0002_ø+F?ñÖÙÂy¤?¤_x000D_OB¡?lc_x0005_ð_x0004__x0005_äT£?c«Ô©±?	I¿ü?L±7 ô ?%`BO_x000E_?NÙ_x001E_¿@­¢?í_x0017__x001C_^ª?ã9_x0018_wú?î_x0002_Ñ_x000B_&lt;£?\ÂËe_x000D_c¡?t¿äÖØ¾?/zù~2¢?G'.ÆÈ¶?×Ä_x0007_ª_x0003_ñ¢?4ûQÉ$j?2Ëèwû?CLú_x0014_þ?{ÍÃ_x0019_Ý ?_x0005_SD"Æ:¡?{&lt;ö]á¡?*rp÷_x0002_ì¡?ì5_x0012__x0019_å?Ì_x0005_&amp;6Á?]¹Þ_x0010_õÝ¢?_x001F_%_x001C_w_x0016_?? Ù¶Ä?_x0018__x0008_Å9¼?Ï»©`_x0017_ã?¶N_x0008_]_x0001_?Mºi­j?¶ÓD_x0003_ë?ÚÈ*_x0015_ix?_x0001__x0002_&gt;º_x0002_åÂî?L²4b¡?p6Ð¤FÉ?_x0011_y6Ùkl?F2±?:Úej_x001E_°?Ûø¥­Þ?zàÇO×¡?ULÓ·¶®?_x0008__x0012__x0003_²? ö_x001D__x0011_U?b_x0007__x000D__x0003_?Zf!SDË?±_x0013_m?®m?_x0004_õôÑ½ò¥?ú_x0019_ïèl?7_x001C_?å«?Ç_x0007_WCn?Bf¿.ã±?µ2_x0006_0_x0001_! ?&amp;ÚÜ_x0010_HQ?B»fînz?_ûGFC ?õ OdJµ?_x0008_x³a¹e¤?"¥?B./÷%ª?Ju®Á_x0008__x000E_¢?ïf+ßò¢?:G%õ,_x0019_?;_x0005_ÃÆ?pV]b_x0003__x0008_¢¢?Æ6,_x001A__x0004_¡?_x001B_&gt;2ÓÍÈ?ÕôK4v?ñKsÙ¼Í?·s^vz¨?¿ÊÄ3Ì- ?Ó_x0006_(²;_x0007_?_x001F_®_x000C_Ñ?FéqLÃb ?X_x001B_û-§? añ²&lt;A?0lñtNE?&gt;_x001F_wÐ.?Rf\¿á¡?(³ß_x0006_¹¡?¦¿ ?Ø_x0005_ê&lt;p_x0002_?_x0019__x0012__x000E_¾?DË_x001D_Òö?¿û¹®¿?eg]HÀã£?¶±FÍ?&lt;iEpê?!"þÜ?_x0001_öÓì?_x0001_Ï/Q_x000F_w?¢8Ò_x0007_Xó ?7ÆÕfÐ*?4ó	&gt;æ$??_x0016_f¿¯²£?ÃÄê\ê,?_x0004__x0008_°ûv©Òù?i_x0002_¹Ë?^aì§PZ?Û-.ï/?B_x0006_©§f?*¹êx_x0014_5 ?è]Ï_x001F_¸P¡?ø_x0016_Y¶ñ?_x001F_ØÎ?~þEUÁ?ÄÞÑ·?j¡×lß]?[üÑ aå ?õ=·ø+¸?à_x0001_¼·?û±Û_x001C_1?V_x001C_¿të?_x000D_Ú^z­_x0012_?ìÀWGò*?ñÑñaà~?SvYé_x0007_?_x0011_iÕ_x0003__x0008_ä¢?\]_x0006_½&amp;£?JZªÏ ?{_x0013_ÈÀOr? ñ_x000D_?_x000D_Ó¢Cä_x0016_ ?uÐ_x001A__x0005_JÃ?,FÔºëµ?ÅØ_x001C_0µ?þ_x0002_Ñ.	 ?Þ0¦_x0001__x0007_ã#¢?ÍÕ«_x001C_?#²§É`Ñ?¿_x0015_w?øûF_x0003_â?Í_x0001_¥?ÈÙn¥?e©ê_x001E_ ?XÊ_x0006_ã?r§_x0004_Pg ?X`°Rw?_x0012_q_x0019_Fâ_x0018_¥?c_x000E_u5?Òþ0g_x000F_û¡?ÛÖa}`O¡?æÆÓ?9zf_x0013_½¡?ðâÝ_x0007_Á?_x0006_©x½?äë=zÇ'?F9fC_x000F_"?_x0005_ÕÑ_x0011_¾ö¢??E?_x0016__x001F_?AqX!E ?_x0019_"",'?ðM_x001E_ó]_x001A_¢?ºl­_x0017_?ÃëÉj+% ?ÎL%5&gt;[ ?#u_x0002_çÂ?«_x001A_¥±Þ´?öa!©×?_x0003__x0006_ô_x0007_:r?¸?_x0014_¶öÈ%t¥?¶YÁBÞ¡?âw¶5¼Ú¡?ÊZ_x001E_çÛ¯?öu]tá=£?_x0010_î_x0005_&gt;_x001C_?z\}_x0001__x0010_ý?¤_x0007_Aù_x000E_ ?ÝW¤?-_x000C_ÚçØa?³sÔÚ§?Ê÷9ÝO?n22Ë_x001F_?öWk_x0010_ØÏ?ú_x0002_pc?_x000D_Ô6}E? {Zç?¨­OO*P?çÔ©ëä®?KÑÔ®G£?_x0018_K_x0007_u_x0004_¯?ÞàÞ_x0007_ç¿ ?SÓ'øs?Ü9~ÂÂ_x000F_?àßÆH_£?_x001D_Q8E7¢?"÷3¡X:?×ëÆ»?iÈ_x000F_Ì9?_x0004_µ³l÷?!ïáÓ_x0003__x0005_ª'?þòî¯¢?_x0001_37^Ø[?PB_x0018_Þ?_x0002_«¬^A¸?Ç_x000C_Ãoå?_x0013_#_x000D_õ?±lò_x001C__x0011_?_x000C_¥`rÊ?_x0002_õPxk?OEûVC?ÆPÂ_x001A_á?Õj_x0007_-_x001D_ ?òJ¹j;¢?{¹iv_x0014_?_x0012_nI.¡?R¼~ó¡?_x0016_óï_x000E_?_Ògóm ?Ýôañ;£?ä\î_x000F_?ìâ =2 ?o&amp;|Y_x001C_¯?´ Ì_x0007_¾¢?_x0015_¤¬Yó{?S_x000F_t7N?°2Ã¶¡¡? ¢#_x0008_&amp; ?üÏÆ¦BÐ?~_x0003_Ã_x0004_9?*Üã_x0012_V* ?R*úþçJ?_x0001__x0002_¯~&gt;ðs[?¦9Qv0?mæ]q± ?G¾{çiÕ?Sð_X ?À°#&gt;V ?ü6JÞ?¶I°Ïß?¨_x0018__x0017_9ì?~¨_x0004__x0014_J_x001E_?ê_x0017_96K?ÓZ&lt;ÒJ2?Gæ	L2?Ñ_x0003_ÔÓ¢?Ã^×_x0016_Ww?mV_x001F_ks¡?~ù£u40£?	_x000C_~G`?óE"F#?ñ'j])¡£?F·ø¦dI¢?_x000E_÷Ñ]_x001C_?Oª¿kz?¾÷ØÈ?z3;¥í?m_x0015_"zÁÿ?Ë_x0006_Ó9?°|úÅ¡?)	KAKy ?¶_x0004__x0014_6_x0007_H?_x0013_÷·]¿Æ?&gt;G_x0001__x0004_þE?Ôæ]¶(u?_x0008_@Í?2áv¢áh?f±0p)?V=_x001D_$xr?ê^íÓÿ_x0001_?ÜÊ×ól_x000C_ ?_x0014_E5_x0003_ÈX¤?8lX_x001E_q ?_x0014__x000C_vÈL?9ÂÆÞR?RsFRî?@4_x000C_£C?sPL${¢?;_x000E_º'_x0012_"?,Åb_x0010_ ?_x000C_&lt;3^H¦?ïä_x0010_a0?_x0013_&lt;ýã?«{ÖVËf?xpL9¥^ ?5Cú]û?lêëDç?_x0007__x0002_È_x0015_ö_x0004_?ÜÙ£~BZ?¬_x0003_ü'x¤?_x0002_@,_x0012_È?íCª¤W??UÓËK_x0018_á?çï_x0002_ú:?_x0019_%%Bº?_x0001__x0002_~_x0005_bçEÌ?WøÐ}R?&gt;ò_x0017_Óï?÷Hõø5¡?_x0012_8Ê£?|§Õ@$?_x000D_ú|6¼Ì ?þL]_x0002_þ?`î"_x0007_Ô?"Ý¥oÕ¡?&gt;Ðë·;¡?ÿëèì"c?êÈn]?X}ùÛ'_x0013_?_x0017_nù[&gt;?üYfzh?ÛOb)D?&gt;Ý1Íl ?Ø_x000B_Yõ_x0002_?¬_x000E_Æ¯î?ULeGI`?É_x000D_ä}2 ?À)Y½ßY?Ë#I7£?Ó(ð°h¦¡?_x0018_OÌ_x001D_áÃ¡?¾¿Ðçñ_x0015_?_x001A_n.£?÷®Ã?Î}°_x001B_G?÷'ÜÄ_x0012_¡?À_x000F_êü_x0007__x0008_å?YÜ_x0003_X¨¡?yË¿2?ú&gt;å ?³0_x000B_·ù_x001D_?Ð­1·¡?ã#lu_x0012_ý ?w^Y_x0017_) ?_x000B_&amp;Ú_x0010_Ër?n´34ä?_x000F_(y×P?VbYp_x0006_B?9Y³_x0005__x000B_â?m$tkî?=»pãu¢?q4üb}?ÜY/õì]?á_x0001_&amp;_x0014_þ?4¶XÎ?¡»_x001A_$	ú?¾ßDñ?¦_x0002_¬puó?n?g´Ño?_x001E_i_x0015_.Ó?Zñÿ¿F?_x001B_ÞãQ_x000C_F?j4ö_x0004_?rÖSIÞ?E_x0018__x0018_ì¡?êRÒ5[?_x000C_bGÆÏ_x000E_?Wt§_x000D_?_x0001__x0002_ó?Ò?XÃÅG?_x000F_ûÏÆq?¿_x0001_¤Æå?_x0001_­î1nâ?+.¦Ïã ?dp?_x001A_&gt;±(¡?¨øÈc|¯?UHdSè ¤?L¢(cÎ£?óÁÒ_x001C_Ø ?íO¶ÃW ?Æü_x001A__x0001_Î?_x001C_*&gt;Ág¢?_x000E_`ñ3V¡?ù_x0011_§Ýq&lt; ?¥\ÒÍ4?õeCjh?@ÑS× £?^Æf?i,MtZ¡?;&lt;íÀò?_x0015_õDRù?«à_x0019_¹ê?ÖD#?JÊ_x001E_nÙ?KøÚÎe_x001D_?­øå»Ãø?c_x001E_RðqÆ?~ÙÐ_x0007_Æ?Ý&lt;u=_x0001__x0007_zÓ?"°àL¢_x001D_?_x000B_&lt;`?ëIZá¦?SøÈ?_RåË'Í¡?|m#_x000D_^s ?xck«ê?øÙ/_x0010_à?y¼ 3»?_x000C_{R_x0016_Õ¬?µ_x000B_V£_x0004_ ?ö¢6_x0005_sq?6Z­¸Ù ?½ïf Ù?64_x001F_H®_x0012_ ?ùµ,0ì ?ØnªRd?Úéx`ï|?_x0003__x000C_Õ{­¼?PùXó/×?v*,?vJR(¤?_x001D_ù0_ü{¡?_x000B_._x001B_Æ8%?UàÆ_x0006_ô] ?t_x0002_H_x000D__x0012_°¤?K×_x0014_mk?§Á&lt;HÈ«¡?^|zg^?§+£q°?Qºü²Ór¢?_x0003__x0005_ð_x001D_&amp;®?âÓ¹½ ¡?z||Õ08¡?¯°Ï¤?_x0003_­È4_x0008_ý¢?Z_x0016_\5¼¥?`·zt2?±_x0012_~U(_x0014_?,ý:_x001A_=® ?ÎÈ_x0018_p_x0004_?ÃÇt_x001B_8i ?¥)aDY?_x0002_ñ|­:Ê?ø?¾øø?eÚù¶?}_x0006_±÷9?ê_x0016_{óq°¡?¶_x0001_m¡?ý_x0001_»¿PÊ¢?ð0í¾ó?]aj._x001A_?'+ow¤? hLCÀ&gt;¡?TìÒ ¢?õ?:]qp?_x001A_OSA*?NoÖ;VÔ ?_x0001_ø­[¦?ËGèÐi¡?_x001A_Óîx%N ?_x000E_F_x0019_o)ð ?ý4G%_x0002__x0004_B?ÛY4#	¢?_x0013_Ø:è_x0006_?¹á®_x001E_&amp;¢?°¾íyé?·%_x0006_¤·} ?îX¥$kÂ ?¸w_x000E_^Ì?_x0007_¡­r!_x0001_ ?GÆ&amp;½l]?Tª_x001F_×ã?bu_x0004_¨$¡?i¢óö½þ?_x001E_»~_x0003_G?â­zàÈ¡?¶]/o_x0006__x001A_ ?]4_x0006_· ?_x0001_Z',?à_x0003_ê(ê ?k`5_x000F_?_x000F_fMà/D?ÍtÍê ?-ù²ÑM?_x0017_Vx»½ ?A&amp;¹»?`Á_x0015_¯£Å?uFè¤ê?Md+_x0001_ª" ?ÎÌ|`K?qLQ¦ø_x0014_¢?[ô_x0013__x000E_ Õ?_x0010__x000D_ª¢_x001E_K ?_x0001__x0002_ry/|EÌ ?Ôjä_=_x0004_?©G_x0012_Rñ¡?o/LÛ©?aéø ?_x0012_F*1JÑ?	ù)rR?ØÑÆkG_x001B_£?Ë»¬_x0016_ºß ?}èü­t?¶I­ñw¶?|Ú¼2Û?ÁµCJTö?ëãIÄà ?J7i_x0014_ ?ì FÕHV¢??òæ.?è #ÌÂ?÷«´½¥?¼±¶:}?ï_x0019__x0017__x0018_­N?j#MBÀ_x0016_?*û¨_x001A_]?_x0012_«D|mÏ ?³i¡_x0011_wY?+pØ¥?4fÜtÜ_x0015_ ?2a,Þ³û?á/_x000C_ß?_x000D_­k­?ÿ¡g2zv?,á+1_x0002__x0003_]¢?_x001F__x0015_¯ä£7 ?\|%úR¡?ú¢_x001A_y?Ô/_x000B_¬c?\k­­ª?	½vw_x000F__x000B_?_x0003_/Oï°?TL]x?B/S/ß_x0002_¤?_x0015_¨ä_x001F_ü?(_x001E_¯æJ?`2×+8?9¿Hâ¯Å ?_x0012_é°g_x0003_?´IýõG¤?n®_x0012_¿þk?½ÆQìµ_x000F_?_x001E__x001F_õüÃ?~_x0017_üM¸=?ÕóÍ_x0005_f¡?_x0018__x0007_¶Ý?ze·Ýµþ¢?f8ðëÇ?dÄ±åÝ?â_x0001_é\_x0008_?_x0011_/¥/Ý?ùð_x001F_o¡?	ø_x000B__x001C_ý?º£½"k?ñ_x0008_i.½?M6w×8 ?_x0003_	_x000F_J¦¨µ¢?ìI^_x0004_l{?_x0016_eûºã» ?9Ô»õí ?_x0005__x000D_æi_x0017_¡?GQ[­ó\?Ãß¨t_x0008_¼?Î_x0010_Km_x000B_Þ?©sQÝÃ?Ø,y_x001F_ø¨?|Ä_x001A_:öL¥?~Zh¯?ÍÐ_x001D_	+¾?_x0018_{_x001E_2?r¨Þ2?Öíz	Áè?EÛ_x0016_¦'.?8&amp;¸ÀN ?ùß1úpß?{_x000F_æ_x001A_Úê¡?òN_x0007_Ë0?H7BláÈ?»ðöÚó5?¸@Áw#?ìç_x0002_êTÎ¢?îX#Óe?¾è&amp;_x0006_?µïÀMO¢?ÍñÎ·ÈM?C»_x0001_½Ô?¡³: ?â_x000F_ÖQ_x0001__x0007_ö^?û_x0004__x0004__x0004_=?ÁxØFþÅ¢?_x0013__x0011_Æ¸=?è_x0013_+??¥Ü_x0015_:+ä?¬ë_x001A_ö_x001F_C?¼Ñ·_x0003_E`?ËúE"_x0003_?¸$¼ß°?þ_x0003_uûp@ ?æiÙ_x0007_/?z«ê-@l?l_x000C__x0017_«kQ ?îüñÁ}?âYTqÑ¡?»Z¦ ?¿Í50(_x0007_?ÉÏîã?ªì0Sn¢?hÉ©_x001F_?ù6Fj ?Ðr_x000C_ØÔ¤?_x0005_Ú_x0002_Ð¤?±_x000B_­*ïó£?J¤¦WüÜ?wyñç©?Â GÂ_x0003_Ê?^Ú$Ïv_x000E_?	©8ee?_x0006_ç_x0015_ó¸?E9Ïÿ¢¢?_x0004__x0006_J½_x0010_¸\?³(È`y_x001A_¡?-~òúÝÓ?&amp;QhL?ÿ%ýdÐé?_x001A_Ò_x0010__x0004_ú?ÊIÒõl_x0012_?éx¯²_x0005_S?VPSk_x0001_¨ ?|K#ÕL?A_x0019_d¡Ã?@_x0003_ÔêF{?Roo_x000E__x0008_·¡?K¶1_x001A_k_x0002_?IæúÉh¡ ?ùÝ^j&amp;?t:u_x0004_Å£?YÓ§ùÒÚ?8_x0004_ëu¡?¤ò)|­¹ ?X_x0007_¹2÷£?Z¢"Ö"a?UÊñjä?¯ð|ç,¢?M_x000B_X»5Ñ?_x0016_&lt;_x001A_ô¨ ?_x0017_®¨_x0001_yK¡?_x0005_bR7&amp;V?_x000D_Þ8_x0007__x001C_¡?bö×pãÑ?ð_x001A_ó_x0007__x0002_¤?ºf_x0004_\_x0002__x0006_÷K?Ædò_x0001_PN?\MÇ^r&lt;?X _x0011_Êï, ?H=GÕ?ðÆú÷L` ?àej}_x0004_¢?,+³±X?Ù´^*-_x0002_¡?~iÚË*?_x0014_!SeE«?Ï_x0002__x0002_þB_x0005_?_x0014_Mà°0?Öv_x0003__x0018_¶?4³©ÓG¢?_x0014__x001E_¨d_x0017_k¢?rÁAÐ&amp;?_x0004_;[½}¡?_x0003_æz³üY?$£}ð?ðê_x001B_æu`?Å§Ã¡?VÌ²ò*?(]'¹Wç ?~ÇF»?,,ÇH_x0013_?d_x000F_°_x000F_Q?_x000F_ë*?Ïj_x0012_X&amp;À?_x001C_s]bÅ?bþ÷rUF¡?÷©B7ð?_x0002__x0003_,8¤__x001F_?3]ÎÙd?{_x0011_w_x0005_Ý_x0006_ ?Hoïµ_x000C_'?¶9ô7v_x0002_ ?1Ë¦gG	?£·¥?À3»7á?Û_x000D__x0005_à?åño× a¡?=÷_x001C_îÕ;?n0ÿMü?ó³G¦±6?Îí·­K]?_x0004_Ã»ÙÛÚ£?Eâz"Õ_x000B_ ?©ÌPHÖ« ?¨/;_x0016__x0015_w ?/y68\?çPÜZ`³ ?ú-POÛ?pª´?L@_x0010_]²"¡?å£þ&gt;G?_x0001_3-¯|q?^_x000F_Å³_x0004_?ßùËU¿´¡?ðXÇåæ¬?@ÜH.ø_x0005_ ?_x0017_Ê½e¯·?²S4_x001F_u_x0017_?#k_x001F__x0002__x0003_ÑT?¶2µTr?Ì_x0004_=_j'?ìýp^Uñ?{©¬Í_x0016_?ÕóÉéo ?ò&lt;7Êç?B`c®_x0001_V?W_x0012_Ó$¡?äRÍ_x001C_??· °_x0010_Ò ?°__Ù¶)¡?ß¢áª?^ø_x0010_~?.Dg_x0002_o× ?Þ_x000C_úº? ð*"¦¢?_x000C_t`Ìu¼?_x001A_§ûøÜô?V_x0013__x000E_C¿÷?&amp;äà_x001A_m?"¨feN¯?vúUXø¦?[ó_x0008_dè¢?­xÄ?ØÔ_x0006_¸_x000C_£?øb³¡Ø?Å§¦a_x001F_?@9h1w?QU^lI?]Ù9´à?°C²Ä?_x0003__x0004_Ýæ_x0019_Øâ_x000B_¡?¿+¯_x001C_À¡?Oø_x0004_CË?3ïon¢_x0013_?­2|3?qð_x0006__x0017_Þ¤?¨È"¬?sIkq*?_x0016_ ÈÎ¯ ?ôÔ/_x0007_Sò?Ã_x001B__x0002_ÕgS ?©s¾Ø._x0006_£?£ã(æM?	Í2¼qÎ? _x001D_{Q_x0018_l?«Ý~u© ?2AËf	_x0001_¢? o_x0001_úàR?µ_x001C_6Ð?_x0013_Ðª;0 ? Ìw_x0011_b¢?¬G-d5?_x001D_ØI¦G?p°_x0001_¿_x000C_?Ú×ý¾ø±?_x0006_ÏNÑ_x0007_¡?_x0017_ýð²dj£?¶ÙÃ!0Ì?ë­Ø_x0018_ê«£?©»ºøà7?O0ú½ï ?3&lt;ûS_x0002__x0004_û· ?à¨j_x0007_Q?þÆ¼_x0018__x0011_þ ?B_x001D_ÛGÎ,?Q°\³Û?8@ò¾jÙ?¨/Íñym?KºÖèiX?z_x0001_s¼¢?væSHt?ÉùFÛD ?ö½ý&lt;8©?üu1áW2?²LìÙMÇ ?_x0007_Íº4_x000D_1¢?¸f8&lt;?¢?_x0013_pÖì_x0002_?Ú_x001C_¼Y?bM{&lt;Þ?\_x0008_ºý,©?ØDôk_x000B_?|_x000E__x0017_éM? *«?U´:¨Iu ?â¡Ý_x0003_ü­¢?°è_x0019_=_x0008_?_x001B_Ã}_x0006_á?°ÅH&lt;Ü¯¡?H{}_x0006_?×à¸ #¼£?Ðw³Ã©?_x0006_õ&amp;È]N£?_x0002__x0003__x001D_-Í_x001D__x001B_ ?6.û%_x0007_?©ç_x0014_T=?ô_x001E_v_x0012_¤?`ÙÄl§ç?EÖè¸g£?:Tn3»_x001B_?g$Æ_x001F__x001F_?JçèOÑ?õ_x0008_;`_x000C__x0004_?à]_x000B_3_x0016_j¡?uçªð-?\_x0010_"#ÁX?%, ­3 ?_x0013_°_x001C_¼?ö_x000E_sæû!?¦ò	s;?_x000D_²¦d?_x001A_'\Ú¨c?.XÐ_x001B_¾:?lkúóK?_x001C_ö/¨è?}a_x000F_.tõ?¶(-Ù9Ö?|%Ò_x0001_ØY?Æ)hñ_x0018_?_x001D_~=	3¡?7º!v£?¼Vm©©A ?¸' ?7Sýë7?R_x0001__x0005_¤»¢?¤ìcÚ_x0006_?_x0013_É_x0003_9ú ?n¢_x0004_ú?ôJ@­Ó!¢? A_x0014_Qü?æÞr5¢®?f87=_x000C_?Ò8v	LT?`vk_x0012_T?olç-~¤?X_x001B_¦0ïn?ö¯Ø_x000E_?¬a{_x0011_¢?ÞÊ~?Þ_x0019_ÉÍö¡?%ò	)_x0002__x000C_¢?_x001E_^äº_x0003__x000B_¡?ã:£h?°¯I_x0004__x0001_Û?_x000D_Ò­¼?o*c?K}_x0018__x0017_+¡?½2ýk$_x001E_?é|_x000E_E~ ?ôë°ì["?_x0016_~:Öáé?(^í_¥ ?ÈYÙ_x000C_G_x0018_?_x0011_êS_x0005_k_x001B_?%+ó¯M0?j_x0016__x000D__x0008_?_x0005__x0006_Ìä´_x0003_z?¬_x0001_gR¯ ? Õã¸¥w¢?¼9ï8 ?®Â_x0006__x001D_¢?ÉBLøÕÀ?Ò?XßÙ?u7oL¡?ch_x0012_K8¢?zÐ«Þ(£?n_x000B_mG ?2êY&amp;_x0006_y¡?l_x0014_âÅ_x0015__x0014_£?EÝ½E¥_x0019_?0»_x0002_RY¡?·TíW­_x001B_?³_x0005_Á_x000F__x0012_¡?ÕcA©_x0015_?_x0006_Î±_x0003_Ñ?õE_x0018_?(&gt;µ='?5Ù°_x000C_ ?TÂ¾`?y`8R·Z?&lt;©0 _x0019_y?_x001A_ðPÕI	?®Õï^z?[\»äxæ?;ÃWuE¡?_x001A_Ý~,æx§?ºäÿ_x001B__x0003_'¡?ÉÌ_x0004__x0001__x0002_»®?r_x0004_läò?T_x000F_*ÀäA¢?m¥l_x0004_?¾^_x0002_à?;ÝÜçÁ¹?Ñ'Â¿g?w_x0016_ÜÂd ?`{¹I_x000E_?_x000C_ªÝ_x0003_/I¡?_x000D_¹Â¬_x000D_ì?dð0_x0017_ò?ªx}(Í?_x001B_1©¡~?ÏûP5çÙ?Jò_x000B_$å?kÍ¾º-?²_x0013_åÀ?öû_x0003_õ?Rá_x000D_)Î_x0008_?2Ýb'_x0017_?{o_x001C_§_x0002_ ?'_x0019_h×´?v_x0019_ÆP ?ñy%_x0011_Æ?%ÚØ;cÑ?@Ý¾ý\¡?&lt;sºÚ$Y ?N	Xí½?¨ó þ¡?Ã`ù¸¬Ô¡?_x0015_H_x001F__x0001_?_x0002__x0008_ÅX3QU ?Êíì¢ç¡?ß*äËl;?p_x0016_¥Ðah?ñ_x001E_Ìñ¶&gt; ?ªjr_x0005_?_x0003_qà¼_x0016_&gt;?@_x0004_¡?1­ø«_x0002_Z¢?mÁ·v?Û?Ä_x0008_k¼´ê?M_x0006_ÊeGÚ¢?_x001F_Á_x001A_¼µ_x0017_?õÿµ: ?¥vdï0_x0007_¡?:ò³_x0016_¡?£_x000E_11_x0007_?Dºá&amp;k=?ÞÎ_x0019_úÈ ?pL_x0007_ß¹¡?ÊBQ_x0015_Ïð? Wm_x0001_á5?%@Éé¤??_x0018_hÙI}I?Ù_x000E_7£õ_x000C_?c­_x001E_¡¡?ÔÊD_x0001__x0002_z?VÞ@¥Ê?x\Çã_x0015_?ÍcµÜó?°hZRË3?s¼0Ä_x0002__x0003_Ùø?,f_x0016_9@ò?_x000D_ü×eH¹?Ln[_x0003__x000E_h?Æ·/ôe ?ù_x0002__x0002_¾¿ ?_x000C_º:_x0008_?ð4Â0L?,·ÌÚ_x0013_n?«³_x0013__x001F_ZÑ?_x001C__x0010_IS)¢?ÎÌz¡/¡?.T¥Ä-?f=í±Q¢?ÇÂ¸.-?Îgû]Ú?ÂòªMÓ?Ì}úïZz ?I?NÚ_x0017_?È²_x0007__x001F_ò?\ºam"ñ?{	J¤4?ü-g³V?öâI«6¯?XâwÆ×_x0001_?ÿ&lt;©¥×S¡?[_x0008__x0011__x001F_/?\°¦Ð÷?vS1[_x0018_¤ ?mû»rB?í~_x0019__x000D_?^¾MÌÄá?_x0001__x0004__x0005_rõ]_x0003__x000F_¡?®Á&lt;Gl?¶kªh?ÂôjÏK ?+ä/@_x0010_?&lt;¾SR?_x0002_ïÐ´ñ ?f{_x0003_ @ï?QmvW]ÿ?yéÍ_x001D_­û?¦_x001E_ª3À?~Ûl_x0008_K?xdï¨û?%Â¸ñgA¡?gÍ_x001F_·¶.?_x0014_´µänÐ?Ô_x0005__x0007_Â%?c¿£¡c¢?êëéìD?Ã_x001C_U×_x0019_9¤??I_x0002_ø+F?ñÖÙÂy¤?¤_x000D_OB¡?lc_x0005_ðäT£?c«Ô©±?	I¿ü?L±7 ô ?%`BO_x000E_?NÙ_x001E_¿@­¢?í_x0017__x001C_^ª?ã9_x0018_wú?î_x0002_Ñ_x000B__x0004__x0005_&lt;£?\ÂËe_x000D_c¡?t¿äÖØ¾?/zù~2¢?G'.ÆÈ¶?×Ä_x0007_ª_x0003_ñ¢?4ûQÉ$j?2Ëèwû?CLú_x0014_þ?{ÍÃ_x0019_Ý ?_x0005_SD"Æ:¡?{&lt;ö]á¡?*rp÷_x0002_ì¡?ì5_x0012__x0019_å?Ì_x0005_&amp;6Á?]¹Þ_x0010_õÝ¢?_x001F_%_x001C_w_x0016_?? Ù¶Ä?_x0018__x0008_Å9¼?Ï»©`_x0017_ã?¶N_x0008_]_x0001_?Mºi­j?¶ÓD_x0003_ë?ÚÈ*_x0015_ix?&gt;º_x0005_åÂî?L²4b¡?p6Ð¤FÉ?_x0011_y6Ùkl?F2±?:Úej_x001E_°?Ûø¥­Þ?zàÇO×¡?_x0001__x0002_ULÓ·¶®?_x0008__x0012__x0003_²? ö_x001D__x0011_U?b_x0007__x000D__x0003_?Zf!SDË?±_x0013_m?®m?_x0004_õôÑ½ò¥?ú_x0019_ïèl?7_x001C_?å«?Ç_x0007_WCn?Bf¿.ã±?µ2_x0006_0_x0001_! ?&amp;ÚÜ_x0010_HQ?B»fînz?_ûGFC ?õ OdJµ?_x0008_x³a¹e¤?"¥?B./÷%ª?Ju®Á_x0008__x000E_¢?ïf+ßò¢?:G%õ,_x0019_?;_x0005_ÃÆ?pV]b¢¢?Æ6,_x001A__x0004_¡?_x001B_&gt;2ÓÍÈ?ÕôK4v?ñKsÙ¼Í?·s^vz¨?¿ÊÄ3Ì- ?Ó_x0006_(²;_x0007_?_x001F_®_x000C__x0003__x0004_Ñ?FéqLÃb ?X_x001B_û-§? añ²&lt;A?0lñtNE?&gt;_x001F_wÐ.?Rf\¿á¡?(³ß_x0006_¹¡?¦¿ ?Ø_x0005_ê&lt;p_x0002_?_x0019__x0012__x000E_¾?DË_x001D_Òö?¿û¹®¿?eg]HÀã£?¶±FÍ?&lt;iEpê?!"þÜ?_x0001_öÓì?_x0001_Ï/Q_x000F_w?¢8Ò_x0007_Xó ?7ÆÕfÐ*?4ó	&gt;æ$??_x0016_f¿¯²£?ÃÄê\ê,?°ûv©Òù?i_x0002_¹Ë?^aì§PZ?Û-.ï/?B_x0006_©§f?*¹êx_x0014_5 ?è]Ï_x001F_¸P¡?ø_x0016_Y¶ñ?_x0004__x0008__x001F_ØÎ?~þEUÁ?ÄÞÑ·?j¡×lß]?[üÑ aå ?õ=·ø+¸?à_x0001_¼·?û±Û_x001C_1?V_x001C_¿të?_x000D_Ú^z­_x0012_?ìÀWGò*?ñÑñaà~?SvYé_x0007_?_x0011_iÕ_x0003__x0008_ä¢?\]_x0006_½&amp;£?JZªÏ ?{_x0013_ÈÀOr? ñ_x000D_?_x000D_Ó¢Cä_x0016_ ?uÐ_x001A__x0005_JÃ?,FÔºëµ?ÅØ_x001C_0µ?þ_x0002_Ñ.	 ?Þ0¦ã#¢?ÍÕ«_x001C_?#²§É`Ñ?¿_x0015_w?øûF_x0003_â?Í_x0004_¥?ÈÙn¥?e©ê_x001E_ ?XÊ_x0006__x0003__x0008_ã?r§_x0004_Pg ?X`°Rw?_x0012_q_x0019_Fâ_x0018_¥?c_x000E_u5?Òþ0g_x000F_û¡?ÛÖa}`O¡?æÆÓ?9zf_x0013_½¡?ðâÝ_x0008_Á?_x0006_©x½?äë=zÇ'?F9fC_x000F_"?_x0005_ÕÑ_x0011_¾ö¢??E?_x0016__x001F_?AqX!E ?_x0019_"",'?ðM_x001E_ó]_x001A_¢?ºl­_x0017_?ÃëÉj+% ?ÎL%5&gt;[ ?#u_x0002_çÂ?«_x001A_¥±Þ´?öa!©×?ô_x0007_:r?¸?_x0014_¶öÈ%t¥?¶YÁBÞ¡?âw¶5¼Ú¡?ÊZ_x001E_çÛ¯?öu]tá=£?_x0010_î_x0005_&gt;_x001C_?z\}_x0001__x0010_ý?_x0003__x0005_¤_x0007_Aù_x000E_ ?ÝW¤?-_x000C_ÚçØa?³sÔÚ§?Ê÷9ÝO?n22Ë_x001F_?öWk_x0010_ØÏ?ú_x0002_pc?_x000D_Ô6}E? {Zç?¨­OO*P?çÔ©ëä®?KÑÔ®G£?_x0018_K_x0007_u_x0004_¯?ÞàÞ_x0007_ç¿ ?SÓ'øs?Ü9~ÂÂ_x000F_?àßÆH_£?_x001D_Q8E7¢?"÷3¡X:?×ëÆ»?iÈ_x000F_Ì9?_x0004_µ³l÷?!ïáÓª'?þòî¯¢?_x0001_37^Ø[?PB_x0018_Þ?_x0002_«¬^A¸?Ç_x000C_Ãoå?_x0013_#_x000D_õ?±lò_x001C__x0011_?_x000C_¥`_x0001__x0003_rÊ?_x0002_õPxk?OEûVC?ÆPÂ_x001A_á?Õj_x0007_-_x001D_ ?òJ¹j;¢?{¹iv_x0014_?_x0012_nI.¡?R¼~ó¡?_x0016_óï_x000E_?_Ògóm ?Ýôañ;£?ä\î_x000F_?ìâ =2 ?o&amp;|Y_x001C_¯?´ Ì_x0007_¾¢?_x0015_¤¬Yó{?S_x000F_t7N?°2Ã¶¡¡? ¢#_x0008_&amp; ?üÏÆ¦BÐ?~_x0001_Ã_x0004_9?*Üã_x0012_V* ?R*úþçJ?¯~&gt;ðs[?¦9Qv0?mæ]q± ?G¾{çiÕ?Sð_X ?À°#&gt;V ?ü6JÞ?¶I°Ïß?_x0001__x0002_¨_x0018__x0017_9ì?~¨_x0004__x0014_J_x001E_?ê_x0017_96K?ÓZ&lt;ÒJ2?Gæ	L2?Ñ_x0003_ÔÓ¢?Ã^×_x0016_Ww?mV_x001F_ks¡?~ù£u40£?	_x000C_~G`?óE"F#?ñ'j])¡£?F·ø¦dI¢?_x000E_÷Ñ]_x001C_?Oª¿kz?¾÷ØÈ?z3;¥í?m_x0015_"zÁÿ?Ë_x0006_Ó9?°|úÅ¡?)	KAKy ?¶_x0004__x0014_6_x0007_H?_x0013_÷·]¿Æ?&gt;GþE?Ôæ]¶(u?_x0008_@Í?2áv¢áh?f±0p)?V=_x001D_$xr?ê^íÓÿ_x0001_?ÜÊ×ól_x000C_ ?_x0014_E5_x0003__x0001__x0004_ÈX¤?8lX_x001E_q ?_x0014__x000C_vÈL?9ÂÆÞR?RsFRî?@4_x000C_£C?sPL${¢?;_x000E_º'_x0012_"?,Åb_x0010_ ?_x000C_&lt;3^H¦?ïä_x0010_a0?_x0013_&lt;ýã?«{ÖVËf?xpL9¥^ ?5Cú]û?lêëDç?_x0007__x0002_È_x0015_ö_x0004_?ÜÙ£~BZ?¬_x0003_ü'x¤?_x0002_@,_x0012_È?íCª¤W??UÓËK_x0018_á?çï_x0002_ú:?_x0019_%%Bº?~_x0005_bçEÌ?WøÐ}R?&gt;ò_x0017_Óï?÷Hõø5¡?_x0012_8Ê£?|§Õ@$?_x000D_ú|6¼Ì ?þL]_x0004_þ?_x0001__x0002_`î"_x0007_Ô?"Ý¥oÕ¡?&gt;Ðë·;¡?ÿëèì"c?êÈn]?X}ùÛ'_x0013_?_x0017_nù[&gt;?üYfzh?ÛOb)D?&gt;Ý1Íl ?Ø_x000B_Yõ_x0002_?¬_x000E_Æ¯î?ULeGI`?É_x000D_ä}2 ?À)Y½ßY?Ë#I7£?Ó(ð°h¦¡?_x0018_OÌ_x001D_áÃ¡?¾¿Ðçñ_x0015_?_x001A_n.£?÷®Ã?Î}°_x001B_G?÷'ÜÄ_x0012_¡?À_x000F_êüå?YÜ_x0003_X¨¡?yË¿2?ú&gt;å ?³0_x000B_·ù_x001D_?Ð­1·¡?ã#lu_x0012_ý ?w^Y_x0017_) ?_x000B_&amp;Ú_x0010__x0003__x0007_Ër?n´34ä?_x000F_(y×P?VbYp_x0006_B?9Y³_x0005__x000B_â?m$tkî?=»pãu¢?q4üb}?ÜY/õì]?á_x0001_&amp;_x0014_þ?4¶XÎ?¡»_x001A_$	ú?¾ßDñ?¦_x0002_¬puó?n?g´Ño?_x001E_i_x0015_.Ó?Zñÿ¿F?_x001B_ÞãQ_x000C_F?j4ö_x0004_?rÖSIÞ?E_x0018__x0018_ì¡?êRÒ5[?_x000C_bGÆÏ_x000E_?Wt§_x000D_?ó?Ò?XÃÅG?_x000F_ûÏÆq?¿_x0003_¤Æå?_x0003_­î1nâ?+.¦Ïã ?dp?_x001A_&gt;±(¡?_x0001__x0002_¨øÈc|¯?UHdSè ¤?L¢(cÎ£?óÁÒ_x001C_Ø ?íO¶ÃW ?Æü_x001A__x0001_Î?_x001C_*&gt;Ág¢?_x000E_`ñ3V¡?ù_x0011_§Ýq&lt; ?¥\ÒÍ4?õeCjh?@ÑS× £?^Æf?i,MtZ¡?;&lt;íÀò?_x0015_õDRù?«à_x0019_¹ê?ÖD#?JÊ_x001E_nÙ?KøÚÎe_x001D_?­øå»Ãø?c_x001E_RðqÆ?~ÙÐ_x0007_Æ?Ý&lt;u=zÓ?"°àL¢_x001D_?_x000B_&lt;`?ëIZá¦?SøÈ?_RåË'Í¡?|m#_x000D_^s ?xck«ê?øÙ/_x0010__x0001__x0007_à?y¼ 3»?_x000C_{R_x0016_Õ¬?µ_x000B_V£_x0004_ ?ö¢6_x0005_sq?6Z­¸Ù ?½ïf Ù?64_x001F_H®_x0012_ ?ùµ,0ì ?ØnªRd?Úéx`ï|?_x0003__x000C_Õ{­¼?PùXó/×?v*,?vJR(¤?_x001D_ù0_ü{¡?_x000B_._x001B_Æ8%?UàÆ_x0006_ô] ?t_x0002_H_x000D__x0012_°¤?K×_x0014_mk?§Á&lt;HÈ«¡?^|zg^?§+£q°?Qºü²Ór¢?ð_x001D_&amp;®?âÓ¹½ ¡?z||Õ08¡?¯°Ï¤?_x0001_­È4_x0008_ý¢?Z_x0016_\5¼¥?`·zt2?±_x0012_~U(_x0014_?_x0003__x0005_,ý:_x001A_=® ?ÎÈ_x0018_p_x0004_?ÃÇt_x001B_8i ?¥)aDY?_x0002_ñ|­:Ê?ø?¾øø?eÚù¶?}_x0006_±÷9?ê_x0016_{óq°¡?¶_x0001_m¡?ý_x0001_»¿PÊ¢?ð0í¾ó?]aj._x001A_?'+ow¤? hLCÀ&gt;¡?TìÒ ¢?õ?:]qp?_x001A_OSA*?NoÖ;VÔ ?_x0001_ø­[¦?ËGèÐi¡?_x001A_Óîx%N ?_x000E_F_x0019_o)ð ?ý4G%B?ÛY4#	¢?_x0013_Ø:è_x0006_?¹á®_x001E_&amp;¢?°¾íyé?·%_x0006_¤·} ?îX¥$kÂ ?¸w_x000E_^Ì?_x0007_¡­r_x0002__x0005_!_x0001_ ?GÆ&amp;½l]?Tª_x001F_×ã?bu_x0005_¨$¡?i¢óö½þ?_x001E_»~_x0003_G?â­zàÈ¡?¶]/o_x0006__x001A_ ?]4_x0006_· ?_x0001_Z',?à_x0003_ê(ê ?k`5_x000F_?_x000F_fMà/D?ÍtÍê ?-ù²ÑM?_x0017_Vx»½ ?A&amp;¹»?`Á_x0015_¯£Å?uFè¤ê?Md+_x0001_ª" ?ÎÌ|`K?qLQ¦ø_x0014_¢?[ô_x0013__x000E_ Õ?_x0010__x000D_ª¢_x001E_K ?ry/|EÌ ?Ôjä_=_x0004_?©G_x0012_Rñ¡?o/LÛ©?aéø ?_x0012_F*1JÑ?	ù)rR?ØÑÆkG_x001B_£?_x0001__x0002_Ë»¬_x0016_ºß ?}èü­t?¶I­ñw¶?|Ú¼2Û?ÁµCJTö?ëãIÄà ?J7i_x0014_ ?ì FÕHV¢??òæ.?è #ÌÂ?÷«´½¥?¼±¶:}?ï_x0019__x0017__x0018_­N?j#MBÀ_x0016_?*û¨_x001A_]?_x0012_«D|mÏ ?³i¡_x0011_wY?+pØ¥?4fÜtÜ_x0015_ ?2a,Þ³û?á/_x000C_ß?_x000D_­k­?ÿ¡g2zv?,á+1]¢?_x001F__x0015_¯ä£7 ?\|%úR¡?ú¢_x001A_y?Ô/_x000B_¬c?\k­­ª?	½vw_x000F__x000B_?_x0002_/Oï°?TL]_x0002__x0003_x?B/S/ß_x0002_¤?_x0015_¨ä_x001F_ü?(_x001E_¯æJ?`2×+8?9¿Hâ¯Å ?_x0012_é°g_x0003_?´IýõG¤?n®_x0012_¿þk?½ÆQìµ_x000F_?_x001E__x001F_õüÃ?~_x0017_üM¸=?ÕóÍ_x0005_f¡?_x0018__x0007_¶Ý?ze·Ýµþ¢?f8ðëÇ?dÄ±åÝ?â_x0001_é\_x0008_?_x0011_/¥/Ý?ùð_x001F_o¡?	ø_x000B__x001C_ý?º£½"k?ñ_x0008_i.½?M6w×8 ?_x000F_J¦¨µ¢?ìI^_x0004_l{?_x0016_eûºã» ?9Ô»õí ?_x0005__x000D_æi_x0017_¡?GQ[­ó\?Ãß¨t_x0008_¼?Î_x0010_Km_x000B_Þ?_x0005__x0008_©sQÝÃ?Ø,y_x001F_ø¨?|Ä_x001A_:öL¥?~Zh¯?ÍÐ_x001D__x0008_+¾?_x0018_{_x001E_2?r¨Þ2?Öíz_x0008_Áè?EÛ_x0016_¦'.?8&amp;¸ÀN ?ùß1úpß?{_x000F_æ_x001A_Úê¡?òN_x0007_Ë0?H7BláÈ?»ðöÚó5?¸@Áw#?ìç_x0002_êTÎ¢?îX#Óe?¾è&amp;_x0006_?µïÀMO¢?ÍñÎ·ÈM?C»_x0001_½Ô?¡³: ?â_x000F_ÖQö^?û_x0004__x0004__x0004_=?ÁxØFþÅ¢?_x0013__x0011_Æ¸=?è_x0013_+??¥Ü_x0015_:+ä?¬ë_x001A_ö_x001F_C?¼Ñ·_x0003_E`?ËúE_x0001__x0004_"_x0003_?¸$¼ß°?þ_x0003_uûp@ ?æiÙ_x0004_/?z«ê-@l?l_x000C__x0017_«kQ ?îüñÁ}?âYTqÑ¡?»Z¦ ?¿Í50(_x0004_?ÉÏîã?ªì0Sn¢?hÉ©_x001F_?ù6Fj ?Ðr_x000C_ØÔ¤?_x0005_Ú_x0002_Ð¤?±_x000B_­*ïó£?J¤¦WüÜ?wyñç©?Â GÂ_x0003_Ê?^Ú$Ïv_x000E_?	©8ee?_x0006_ç_x0015_ó¸?E9Ïÿ¢¢?J½_x0010_¸\?³(È`y_x001A_¡?-~òúÝÓ?&amp;QhL?ÿ%ýdÐé?_x001A_Ò_x0010__x0001_ú?ÊIÒõl_x0012_?éx¯²_x0005_S?_x0006_	VPSk_x0001_¨ ?|K#ÕL?A_x0019_d¡Ã?@_x0003_ÔêF{?Roo_x000E__x0008_·¡?K¶1_x001A_k_x0002_?IæúÉh¡ ?ùÝ^j&amp;?t:u_x0006_Å£?YÓ§ùÒÚ?8_x0006_ëu¡?¤ò)|­¹ ?X_x0007_¹2÷£?Z¢"Ö"a?UÊñjä?¯ð|ç,¢?M_x000B_X»5Ñ?_x0016_&lt;_x001A_ô¨ ?_x0017_®¨_x0001_yK¡?_x0005_bR7&amp;V?_x000D_Þ8_x0007__x001C_¡?bö×pãÑ?ð_x001A_ó_x0007__x0002_¤?ºf_x0006_\÷K?Ædò_x0001_PN?\MÇ^r&lt;?X _x0011_Êï, ?H=GÕ?ðÆú÷L` ?àej}_x0004_¢?,+³±X?Ù´^*_x0001__x0002_-_x0001_¡?~iÚË*?_x0014_!SeE«?Ï_x0001__x0001_þB_x0005_?_x0014_Mà°0?Öv_x0003__x0018_¶?4³©ÓG¢?_x0014__x001E_¨d_x0017_k¢?rÁAÐ&amp;?_x0004_;[½}¡?_x0003_æz³üY?$£}ð?ðê_x001B_æu`?Å§Ã¡?VÌ²ò*?(]'¹Wç ?~ÇF»?,,ÇH_x0013_?d_x000F_°_x000F_Q?_x000F_ë*?Ïj_x0012_X&amp;À?_x001C_s]bÅ?bþ÷rUF¡?÷©B7ð?,8¤__x001F_?3]ÎÙd?{_x0011_w_x0005_Ý_x0006_ ?Hoïµ_x000C_'?¶9ô7v_x0001_ ?1Ë¦gG	?£·¥?À3»7á?_x0002__x0003_Û_x000D__x0005_à?åño× a¡?=÷_x001C_îÕ;?n0ÿMü?ó³G¦±6?Îí·­K]?_x0004_Ã»ÙÛÚ£?Eâz"Õ_x000B_ ?©ÌPHÖ« ?¨/;_x0016__x0015_w ?/y68\?çPÜZ`³ ?ú-POÛ?pª´?L@_x0010_]²"¡?å£þ&gt;G?_x0001_3-¯|q?^_x000F_Å³_x0004_?ßùËU¿´¡?ðXÇåæ¬?@ÜH.ø_x0005_ ?_x0017_Ê½e¯·?²S4_x001F_u_x0017_?#k_x001F_ÑT?¶2µTr?Ì_x0004_=_j'?ìýp^Uñ?{©¬Í_x0016_?ÕóÉéo ?ò&lt;7Êç?B`c®_x0001_V?W_x0012_Ó_x0001__x0002_$¡?äRÍ_x001C_??· °_x0010_Ò ?°__Ù¶)¡?ß¢áª?^ø_x0010_~?.Dg_x0001_o× ?Þ_x000C_úº? ð*"¦¢?_x000C_t`Ìu¼?_x001A_§ûøÜô?V_x0013__x000E_C¿÷?&amp;äà_x001A_m?"¨feN¯?vúUXø¦?[ó_x0008_dè¢?­xÄ?ØÔ_x0006_¸_x000C_£?øb³¡Ø?Å§¦a_x001F_?@9h1w?QU^lI?]Ù9´à?°C²Ä?Ýæ_x0019_Øâ_x000B_¡?¿+¯_x001C_À¡?Oø_x0002_CË?3ïon¢_x0013_?­2|3?qð_x0006__x0017_Þ¤?¨È"¬?sIkq*?</t>
  </si>
  <si>
    <t>c47dc16eb2bd6cecbdb5a0ae4253fffd_x0003__x0004__x0016_ ÈÎ¯ ?ôÔ/_x0007_Sò?Ã_x001B__x0002_ÕgS ?©s¾Ø._x0006_£?£ã(æM?	Í2¼qÎ? _x001D_{Q_x0018_l?«Ý~u© ?2AËf	_x0001_¢? o_x0001_úàR?µ_x001C_6Ð?_x0013_Ðª;0 ? Ìw_x0011_b¢?¬G-d5?_x001D_ØI¦G?p°_x0001_¿_x000C_?Ú×ý¾ø±?_x0006_ÏNÑ_x0007_¡?_x0017_ýð²dj£?¶ÙÃ!0Ì?ë­Ø_x0018_ê«£?©»ºøà7?O0ú½ï ?3&lt;ûSû· ?à¨j_x0007_Q?þÆ¼_x0018__x0011_þ ?B_x001D_ÛGÎ,?Q°\³Û?8@ò¾jÙ?¨/Íñym?KºÖèiX?z_x0001_s_x0001__x0002_¼¢?væSHt?ÉùFÛD ?ö½ý&lt;8©?üu1áW2?²LìÙMÇ ?_x0007_Íº4_x000D_1¢?¸f8&lt;?¢?_x0013_pÖì_x0001_?Ú_x001C_¼Y?bM{&lt;Þ?\_x0008_ºý,©?ØDôk_x000B_?|_x000E__x0017_éM? *«?U´:¨Iu ?â¡Ý_x0003_ü­¢?°è_x0019_=_x0008_?_x001B_Ã}_x0006_á?°ÅH&lt;Ü¯¡?H{}_x0006_?×à¸ #¼£?Ðw³Ã©?_x0006_õ&amp;È]N£?_x001D_-Í_x001D__x001B_ ?6.û%_x0007_?©ç_x0014_T=?ô_x001E_v_x0012_¤?`ÙÄl§ç?EÖè¸g£?:Tn3»_x001B_?g$Æ_x001F__x001F_?_x0002__x0005_JçèOÑ?õ_x0008_;`_x000C__x0004_?à]_x000B_3_x0016_j¡?uçªð-?\_x0010_"#ÁX?%, ­3 ?_x0013_°_x001C_¼?ö_x000E_sæû!?¦ò	s;?_x000D_²¦d?_x001A_'\Ú¨c?.XÐ_x001B_¾:?lkúóK?_x001C_ö/¨è?}a_x000F_.tõ?¶(-Ù9Ö?|%Ò_x0001_ØY?Æ)hñ_x0018_?_x001D_~=	3¡?7º!v£?¼Vm©©A ?¸' ?7Sýë7?R¤»¢?¤ìcÚ_x0006_?_x0013_É_x0003_9ú ?n¢_x0004_ú?ôJ@­Ó!¢? A_x0014_Qü?æÞr5¢®?f87=_x000C_?Ò8v	_x0005__x0006_LT?`vk_x0012_T?olç-~¤?X_x001B_¦0ïn?ö¯Ø_x000E_?¬a{_x0011_¢?ÞÊ~?Þ_x0019_ÉÍö¡?%ò	)_x0002__x000C_¢?_x001E_^äº_x0003__x000B_¡?ã:£h?°¯I_x0004__x0005_Û?_x000D_Ò­¼?o*c?K}_x0018__x0017_+¡?½2ýk$_x001E_?é|_x000E_E~ ?ôë°ì["?_x0016_~:Öáé?(^í_¥ ?ÈYÙ_x000C_G_x0018_?_x0011_êS_x0006_k_x001B_?%+ó¯M0?j_x0016__x000D__x0008_?Ìä´_x0003_z?¬_x0001_gR¯ ? Õã¸¥w¢?¼9ï8 ?®Â_x0006__x001D_¢?ÉBLøÕÀ?Ò?XßÙ?u7oL¡?_x0001__x0005_ch_x0012_K8¢?zÐ«Þ(£?n_x000B_mG ?2êY&amp;_x0005_y¡?l_x0014_âÅ_x0015__x0014_£?EÝ½E¥_x0019_?0»_x0002_RY¡?·TíW­_x001B_?³_x0001_Á_x000F__x0012_¡?ÕcA©_x0015_?_x0005_Î±_x0003_Ñ?õE_x0018_?(&gt;µ='?5Ù°_x000C_ ?TÂ¾`?y`8R·Z?&lt;©0 _x0019_y?_x001A_ðPÕI	?®Õï^z?[\»äxæ?;ÃWuE¡?_x001A_Ý~,æx§?ºäÿ_x001B__x0003_'¡?ÉÌ_x0004_»®?r_x0004_läò?T_x000F_*ÀäA¢?m¥l_x0004_?¾^_x0005_à?;ÝÜçÁ¹?Ñ'Â¿g?w_x0016_ÜÂd ?`{¹_x0001__x0002_I_x000E_?_x000C_ªÝ_x0003_/I¡?_x000D_¹Â¬_x000D_ì?dð0_x0017_ò?ªx}(Í?_x001B_1©¡~?ÏûP5çÙ?Jò_x000B_$å?kÍ¾º-?²_x0013_åÀ?öû_x0003_õ?Rá_x000D_)Î_x0008_?2Ýb'_x0017_?{o_x001C_§_x0002_ ?'_x0019_h×´?v_x0019_ÆP ?ñy%_x0011_Æ?%ÚØ;cÑ?@Ý¾ý\¡?&lt;sºÚ$Y ?N	Xí½?¨ó þ¡?Ã`ù¸¬Ô¡?_x0015_H_x001F__x0001_?ÅX3QU ?Êíì¢ç¡?ß*äËl;?p_x0016_¥Ðah?ñ_x001E_Ìñ¶&gt; ?ªjr_x0005_?_x0003_qà¼_x0016_&gt;?@_x0004_¡?_x0002__x0003_1­ø«_x0002_Z¢?mÁ·v?Û?Ä_x0003_k¼´ê?M_x0006_ÊeGÚ¢?_x001F_Á_x001A_¼µ_x0017_?õÿµ: ?¥vdï0_x0007_¡?:ò³_x0016_¡?£_x000E_11_x0007_?Dºá&amp;k=?ÞÎ_x0019_úÈ ?pL_x0007_ß¹¡?ÊBQ_x0015_Ïð? Wm_x0001_á5?%@Éé¤??_x0018_hÙI}I?Ù_x000E_7£õ_x000C_?c­_x001E_¡¡?ÔÊD_x0001__x0002_z?VÞ@¥Ê?x\Çã_x0015_?ÍcµÜó?°hZRË3?s¼0ÄÙø?,f_x0016_9@ò?_x000D_ü×eH¹?Ln[_x0003__x000E_h?Æ·/ôe ?ù_x0002__x0002_¾¿ ?_x000C_º:_x0008_?ð4Â0L?,·ÌÚ_x0004__x0006__x0013_n?«³_x0013__x001F_ZÑ?_x001C__x0010_IS)¢?ÎÌz¡/¡?.T¥Ä-?f=í±Q¢?ÇÂ¸.-?Îgû]Ú?ÂòªMÓ?Ì}úïZz ?I?NÚ_x0017_?È²_x0007__x001F_ò?\ºam"ñ?{	J¤4?ü-g³V?öâI«6¯?XâwÆ×_x0001_?ÿ&lt;©¥×S¡?[_x0008__x0011__x001F_/?\°¦Ð÷?vS1[_x0018_¤ ?mû»rB?í~_x0019__x000D_?^¾MÌÄá?_x0005_rõ]_x0003__x000F_¡?®Á&lt;Gl?¶kªh?ÂôjÏK ?+ä/@_x0010_?&lt;¾SR?_x0002_ïÐ´ñ ?f{_x0003_ @ï?_x0001__x0004_QmvW]ÿ?yéÍ_x001D_­û?¦_x001E_ª3À?~Ûl_x0008_K?xdï¨û?%Â¸ñgA¡?gÍ_x001F_·¶.?_x0014_´µänÐ?Ô_x0005__x0007_Â%?c¿£¡c¢?êëéìD?Ã_x001C_U×_x0019_9¤??I_x0002_ø+F?ñÖÙÂy¤?¤_x000D_OB¡?lc_x0005_ðäT£?c«Ô©±?	I¿ü?L±7 ô ?%`BO_x000E_?NÙ_x001E_¿@­¢?í_x0017__x001C_^ª?ã9_x0018_wú?î_x0002_Ñ_x000B_&lt;£?\ÂËe_x000D_c¡?t¿äÖØ¾?/zù~2¢?G'.ÆÈ¶?×Ä_x0007_ª_x0003_ñ¢?4ûQÉ$j?2Ëèwû?CLú_x0014__x0005__x0006_þ?{ÍÃ_x0019_Ý ?_x0006_SD"Æ:¡?{&lt;ö]á¡?*rp÷_x0002_ì¡?ì5_x0012__x0019_å?Ì_x0006_&amp;6Á?]¹Þ_x0010_õÝ¢?_x001F_%_x001C_w_x0016_?? Ù¶Ä?_x0018__x0008_Å9¼?Ï»©`_x0017_ã?¶N_x0008_]_x0001_?Mºi­j?¶ÓD_x0003_ë?ÚÈ*_x0015_ix?&gt;º_x0006_åÂî?L²4b¡?p6Ð¤FÉ?_x0011_y6Ùkl?F2±?:Úej_x001E_°?Ûø¥­Þ?zàÇO×¡?ULÓ·¶®?_x0008__x0012__x0003_²? ö_x001D__x0011_U?b_x0007__x000D__x0003_?Zf!SDË?±_x0013_m?®m?_x0004_õôÑ½ò¥?ú_x0019_ïèl?_x0001__x0002_7_x001C_?å«?Ç_x0007_WCn?Bf¿.ã±?µ2_x0006_0_x0001_! ?&amp;ÚÜ_x0010_HQ?B»fînz?_ûGFC ?õ OdJµ?_x0008_x³a¹e¤?"¥?B./÷%ª?Ju®Á_x0008__x000E_¢?ïf+ßò¢?:G%õ,_x0019_?;_x0005_ÃÆ?pV]b¢¢?Æ6,_x001A__x0004_¡?_x001B_&gt;2ÓÍÈ?ÕôK4v?ñKsÙ¼Í?·s^vz¨?¿ÊÄ3Ì- ?Ó_x0006_(²;_x0007_?_x001F_®_x000C_Ñ?FéqLÃb ?X_x001B_û-§? añ²&lt;A?0lñtNE?&gt;_x001F_wÐ.?Rf\¿á¡?(³ß_x0006_¹¡?¦¿_x0003__x0004_ ?Ø_x0005_ê&lt;p_x0002_?_x0019__x0012__x000E_¾?DË_x001D_Òö?¿û¹®¿?eg]HÀã£?¶±FÍ?&lt;iEpê?!"þÜ?_x0001_öÓì?_x0001_Ï/Q_x000F_w?¢8Ò_x0007_Xó ?7ÆÕfÐ*?4ó	&gt;æ$??_x0016_f¿¯²£?ÃÄê\ê,?°ûv©Òù?i_x0002_¹Ë?^aì§PZ?Û-.ï/?B_x0006_©§f?*¹êx_x0014_5 ?è]Ï_x001F_¸P¡?ø_x0016_Y¶ñ?_x001F_ØÎ?~þEUÁ?ÄÞÑ·?j¡×lß]?[üÑ aå ?õ=·ø+¸?à_x0001_¼·?û±Û_x001C_1?_x0001__x0008_V_x001C_¿të?_x000D_Ú^z­_x0012_?ìÀWGò*?ñÑñaà~?SvYé_x0007_?_x0011_iÕ_x0003__x0008_ä¢?\]_x0006_½&amp;£?JZªÏ ?{_x0013_ÈÀOr? ñ_x000D_?_x000D_Ó¢Cä_x0016_ ?uÐ_x001A__x0005_JÃ?,FÔºëµ?ÅØ_x001C_0µ?þ_x0002_Ñ.	 ?Þ0¦ã#¢?ÍÕ«_x001C_?#²§É`Ñ?¿_x0015_w?øûF_x0003_â?Í_x0001_¥?ÈÙn¥?e©ê_x001E_ ?XÊ_x0006_ã?r§_x0004_Pg ?X`°Rw?_x0012_q_x0019_Fâ_x0018_¥?c_x000E_u5?Òþ0g_x000F_û¡?ÛÖa}`O¡?æÆÓ?9zf_x0003__x0004__x0013_½¡?ðâÝ_x0004_Á?_x0006_©x½?äë=zÇ'?F9fC_x000F_"?_x0005_ÕÑ_x0011_¾ö¢??E?_x0016__x001F_?AqX!E ?_x0019_"",'?ðM_x001E_ó]_x001A_¢?ºl­_x0017_?ÃëÉj+% ?ÎL%5&gt;[ ?#u_x0002_çÂ?«_x001A_¥±Þ´?öa!©×?ô_x0007_:r?¸?_x0014_¶öÈ%t¥?¶YÁBÞ¡?âw¶5¼Ú¡?ÊZ_x001E_çÛ¯?öu]tá=£?_x0010_î_x0005_&gt;_x001C_?z\}_x0001__x0010_ý?¤_x0007_Aù_x000E_ ?ÝW¤?-_x000C_ÚçØa?³sÔÚ§?Ê÷9ÝO?n22Ë_x001F_?öWk_x0010_ØÏ?ú_x0002_pc?_x0003__x0005__x000D_Ô6}E? {Zç?¨­OO*P?çÔ©ëä®?KÑÔ®G£?_x0018_K_x0007_u_x0004_¯?ÞàÞ_x0007_ç¿ ?SÓ'øs?Ü9~ÂÂ_x000F_?àßÆH_£?_x001D_Q8E7¢?"÷3¡X:?×ëÆ»?iÈ_x000F_Ì9?_x0004_µ³l÷?!ïáÓª'?þòî¯¢?_x0001_37^Ø[?PB_x0018_Þ?_x0002_«¬^A¸?Ç_x000C_Ãoå?_x0013_#_x000D_õ?±lò_x001C__x0011_?_x000C_¥`rÊ?_x0002_õPxk?OEûVC?ÆPÂ_x001A_á?Õj_x0007_-_x001D_ ?òJ¹j;¢?{¹iv_x0014_?_x0012_nI.¡?R¼~_x0001__x0002_ó¡?_x0016_óï_x000E_?_Ògóm ?Ýôañ;£?ä\î_x000F_?ìâ =2 ?o&amp;|Y_x001C_¯?´ Ì_x0007_¾¢?_x0015_¤¬Yó{?S_x000F_t7N?°2Ã¶¡¡? ¢#_x0008_&amp; ?üÏÆ¦BÐ?~_x0001_Ã_x0004_9?*Üã_x0012_V* ?R*úþçJ?¯~&gt;ðs[?¦9Qv0?mæ]q± ?G¾{çiÕ?Sð_X ?À°#&gt;V ?ü6JÞ?¶I°Ïß?¨_x0018__x0017_9ì?~¨_x0004__x0014_J_x001E_?ê_x0017_96K?ÓZ&lt;ÒJ2?Gæ	L2?Ñ_x0003_ÔÓ¢?Ã^×_x0016_Ww?mV_x001F_ks¡?_x0001__x0002_~ù£u40£?	_x000C_~G`?óE"F#?ñ'j])¡£?F·ø¦dI¢?_x000E_÷Ñ]_x001C_?Oª¿kz?¾÷ØÈ?z3;¥í?m_x0015_"zÁÿ?Ë_x0006_Ó9?°|úÅ¡?)	KAKy ?¶_x0004__x0014_6_x0007_H?_x0013_÷·]¿Æ?&gt;GþE?Ôæ]¶(u?_x0008_@Í?2áv¢áh?f±0p)?V=_x001D_$xr?ê^íÓÿ_x0001_?ÜÊ×ól_x000C_ ?_x0014_E5_x0003_ÈX¤?8lX_x001E_q ?_x0014__x000C_vÈL?9ÂÆÞR?RsFRî?@4_x000C_£C?sPL${¢?;_x000E_º'_x0012_"?,Åb_x0001__x0004__x0010_ ?_x000C_&lt;3^H¦?ïä_x0010_a0?_x0013_&lt;ýã?«{ÖVËf?xpL9¥^ ?5Cú]û?lêëDç?_x0007__x0002_È_x0015_ö_x0004_?ÜÙ£~BZ?¬_x0003_ü'x¤?_x0002_@,_x0012_È?íCª¤W??UÓËK_x0018_á?çï_x0002_ú:?_x0019_%%Bº?~_x0005_bçEÌ?WøÐ}R?&gt;ò_x0017_Óï?÷Hõø5¡?_x0012_8Ê£?|§Õ@$?_x000D_ú|6¼Ì ?þL]_x0004_þ?`î"_x0007_Ô?"Ý¥oÕ¡?&gt;Ðë·;¡?ÿëèì"c?êÈn]?X}ùÛ'_x0013_?_x0017_nù[&gt;?üYfzh?_x0001__x0002_ÛOb)D?&gt;Ý1Íl ?Ø_x000B_Yõ_x0002_?¬_x000E_Æ¯î?ULeGI`?É_x000D_ä}2 ?À)Y½ßY?Ë#I7£?Ó(ð°h¦¡?_x0018_OÌ_x001D_áÃ¡?¾¿Ðçñ_x0015_?_x001A_n.£?÷®Ã?Î}°_x001B_G?÷'ÜÄ_x0012_¡?À_x000F_êüå?YÜ_x0003_X¨¡?yË¿2?ú&gt;å ?³0_x000B_·ù_x001D_?Ð­1·¡?ã#lu_x0012_ý ?w^Y_x0017_) ?_x000B_&amp;Ú_x0010_Ër?n´34ä?_x000F_(y×P?VbYp_x0006_B?9Y³_x0005__x000B_â?m$tkî?=»pãu¢?q4üb}?ÜY/õ_x0003__x0005_ì]?á_x0001_&amp;_x0014_þ?4¶XÎ?¡»_x001A_$	ú?¾ßDñ?¦_x0002_¬puó?n?g´Ño?_x001E_i_x0015_.Ó?Zñÿ¿F?_x001B_ÞãQ_x000C_F?j4ö_x0004_?rÖSIÞ?E_x0018__x0018_ì¡?êRÒ5[?_x000C_bGÆÏ_x000E_?Wt§_x000D_?ó?Ò?XÃÅG?_x000F_ûÏÆq?¿_x0003_¤Æå?_x0003_­î1nâ?+.¦Ïã ?dp?_x001A_&gt;±(¡?¨øÈc|¯?UHdSè ¤?L¢(cÎ£?óÁÒ_x001C_Ø ?íO¶ÃW ?Æü_x001A__x0003_Î?_x001C_*&gt;Ág¢?_x000E_`ñ3V¡?_x0001__x0002_ù_x0011_§Ýq&lt; ?¥\ÒÍ4?õeCjh?@ÑS× £?^Æf?i,MtZ¡?;&lt;íÀò?_x0015_õDRù?«à_x0019_¹ê?ÖD#?JÊ_x001E_nÙ?KøÚÎe_x001D_?­øå»Ãø?c_x001E_RðqÆ?~ÙÐ_x0007_Æ?Ý&lt;u=zÓ?"°àL¢_x001D_?_x000B_&lt;`?ëIZá¦?SøÈ?_RåË'Í¡?|m#_x000D_^s ?xck«ê?øÙ/_x0010_à?y¼ 3»?_x000C_{R_x0016_Õ¬?µ_x000B_V£_x0004_ ?ö¢6_x0005_sq?6Z­¸Ù ?½ïf Ù?64_x001F_H®_x0012_ ?ùµ,_x0001__x0005_0ì ?ØnªRd?Úéx`ï|?_x0003__x000C_Õ{­¼?PùXó/×?v*,?vJR(¤?_x001D_ù0_ü{¡?_x000B_._x001B_Æ8%?UàÆ_x0006_ô] ?t_x0002_H_x000D__x0012_°¤?K×_x0014_mk?§Á&lt;HÈ«¡?^|zg^?§+£q°?Qºü²Ór¢?ð_x001D_&amp;®?âÓ¹½ ¡?z||Õ08¡?¯°Ï¤?_x0001_­È4_x0008_ý¢?Z_x0016_\5¼¥?`·zt2?±_x0012_~U(_x0014_?,ý:_x001A_=® ?ÎÈ_x0018_p_x0004_?ÃÇt_x001B_8i ?¥)aDY?_x0002_ñ|­:Ê?ø?¾øø?eÚù¶?}_x0006_±÷9?_x0002__x0004_ê_x0016_{óq°¡?¶_x0001_m¡?ý_x0001_»¿PÊ¢?ð0í¾ó?]aj._x001A_?'+ow¤? hLCÀ&gt;¡?TìÒ ¢?õ?:]qp?_x001A_OSA*?NoÖ;VÔ ?_x0001_ø­[¦?ËGèÐi¡?_x001A_Óîx%N ?_x000E_F_x0019_o)ð ?ý4G%B?ÛY4#	¢?_x0013_Ø:è_x0006_?¹á®_x001E_&amp;¢?°¾íyé?·%_x0006_¤·} ?îX¥$kÂ ?¸w_x000E_^Ì?_x0007_¡­r!_x0001_ ?GÆ&amp;½l]?Tª_x001F_×ã?bu_x0004_¨$¡?i¢óö½þ?_x001E_»~_x0003_G?â­zàÈ¡?¶]/o_x0006__x001A_ ?]4_x0002__x0005__x0006_· ?_x0001_Z',?à_x0003_ê(ê ?k`5_x000F_?_x000F_fMà/D?ÍtÍê ?-ù²ÑM?_x0017_Vx»½ ?A&amp;¹»?`Á_x0015_¯£Å?uFè¤ê?Md+_x0001_ª" ?ÎÌ|`K?qLQ¦ø_x0014_¢?[ô_x0013__x000E_ Õ?_x0010__x000D_ª¢_x001E_K ?ry/|EÌ ?Ôjä_=_x0004_?©G_x0012_Rñ¡?o/LÛ©?aéø ?_x0012_F*1JÑ?	ù)rR?ØÑÆkG_x001B_£?Ë»¬_x0016_ºß ?}èü­t?¶I­ñw¶?|Ú¼2Û?ÁµCJTö?ëãIÄà ?J7i_x0014_ ?ì FÕHV¢?_x0001__x0002_?òæ.?è #ÌÂ?÷«´½¥?¼±¶:}?ï_x0019__x0017__x0018_­N?j#MBÀ_x0016_?*û¨_x001A_]?_x0012_«D|mÏ ?³i¡_x0011_wY?+pØ¥?4fÜtÜ_x0015_ ?2a,Þ³û?á/_x000C_ß?_x000D_­k­?ÿ¡g2zv?,á+1]¢?_x001F__x0015_¯ä£7 ?\|%úR¡?ú¢_x001A_y?Ô/_x000B_¬c?\k­­ª?	½vw_x000F__x000B_?_x0002_/Oï°?TL]x?B/S/ß_x0001_¤?_x0015_¨ä_x001F_ü?(_x001E_¯æJ?`2×+8?9¿Hâ¯Å ?_x0012_é°g_x0002_?´IýõG¤?n®_x0012_¿_x0002__x0003_þk?½ÆQìµ_x000F_?_x001E__x001F_õüÃ?~_x0017_üM¸=?ÕóÍ_x0005_f¡?_x0018__x0007_¶Ý?ze·Ýµþ¢?f8ðëÇ?dÄ±åÝ?â_x0001_é\_x0008_?_x0011_/¥/Ý?ùð_x001F_o¡?	ø_x000B__x001C_ý?º£½"k?ñ_x0008_i.½?M6w×8 ?_x000F_J¦¨µ¢?ìI^_x0004_l{?_x0016_eûºã» ?9Ô»õí ?_x0005__x000D_æi_x0017_¡?GQ[­ó\?Ãß¨t_x0008_¼?Î_x0010_Km_x000B_Þ?©sQÝÃ?Ø,y_x001F_ø¨?|Ä_x001A_:öL¥?~Zh¯?ÍÐ_x001D__x0003_+¾?_x0018_{_x001E_2?r¨Þ2?Öíz_x0003_Áè?_x0005__x0008_EÛ_x0016_¦'.?8&amp;¸ÀN ?ùß1úpß?{_x000F_æ_x001A_Úê¡?òN_x0007_Ë0?H7BláÈ?»ðöÚó5?¸@Áw#?ìç_x0002_êTÎ¢?îX#Óe?¾è&amp;_x0006_?µïÀMO¢?ÍñÎ·ÈM?C»_x0001_½Ô?¡³: ?â_x000F_ÖQö^?û_x0004__x0004__x0004_=?ÁxØFþÅ¢?_x0013__x0011_Æ¸=?è_x0013_+??¥Ü_x0015_:+ä?¬ë_x001A_ö_x001F_C?¼Ñ·_x0003_E`?ËúE"_x0003_?¸$¼ß°?þ_x0003_uûp@ ?æiÙ_x0008_/?z«ê-@l?l_x000C__x0017_«kQ ?îüñÁ}?âYTqÑ¡?»Z_x0004__x0007_¦ ?¿Í50(_x0007_?ÉÏîã?ªì0Sn¢?hÉ©_x001F_?ù6Fj ?Ðr_x000C_ØÔ¤?_x0005_Ú_x0002_Ð¤?±_x000B_­*ïó£?J¤¦WüÜ?wyñç©?Â GÂ_x0003_Ê?^Ú$Ïv_x000E_?	©8ee?_x0006_ç_x0015_ó¸?E9Ïÿ¢¢?J½_x0010_¸\?³(È`y_x001A_¡?-~òúÝÓ?&amp;QhL?ÿ%ýdÐé?_x001A_Ò_x0010__x0004_ú?ÊIÒõl_x0012_?éx¯²_x0005_S?VPSk_x0001_¨ ?|K#ÕL?A_x0019_d¡Ã?@_x0003_ÔêF{?Roo_x000E__x0008_·¡?K¶1_x001A_k_x0002_?IæúÉh¡ ?ùÝ^j&amp;?_x0006__x0008_t:u_x0006_Å£?YÓ§ùÒÚ?8_x0006_ëu¡?¤ò)|­¹ ?X_x0007_¹2÷£?Z¢"Ö"a?UÊñjä?¯ð|ç,¢?M_x000B_X»5Ñ?_x0016_&lt;_x001A_ô¨ ?_x0017_®¨_x0001_yK¡?_x0005_bR7&amp;V?_x000D_Þ8_x0007__x001C_¡?bö×pãÑ?ð_x001A_ó_x0007__x0002_¤?ºf_x0006_\÷K?Ædò_x0001_PN?\MÇ^r&lt;?X _x0011_Êï, ?H=GÕ?ðÆú÷L` ?àej}_x0004_¢?,+³±X?Ù´^*-_x0006_¡?~iÚË*?_x0014_!SeE«?Ï_x0006__x0006_þB_x0005_?_x0014_Mà°0?Öv_x0003__x0018_¶?4³©ÓG¢?_x0014__x001E_¨d_x0017_k¢?rÁAÐ_x0001__x0002_&amp;?_x0004_;[½}¡?_x0003_æz³üY?$£}ð?ðê_x001B_æu`?Å§Ã¡?VÌ²ò*?(]'¹Wç ?~ÇF»?,,ÇH_x0013_?d_x000F_°_x000F_Q?_x000F_ë*?Ïj_x0012_X&amp;À?_x001C_s]bÅ?bþ÷rUF¡?÷©B7ð?,8¤__x001F_?3]ÎÙd?{_x0011_w_x0005_Ý_x0006_ ?Hoïµ_x000C_'?¶9ô7v_x0001_ ?1Ë¦gG	?£·¥?À3»7á?Û_x000D__x0005_à?åño× a¡?=÷_x001C_îÕ;?n0ÿMü?ó³G¦±6?Îí·­K]?_x0004_Ã»ÙÛÚ£?Eâz"Õ_x000B_ ?_x0002__x0003_©ÌPHÖ« ?¨/;_x0016__x0015_w ?/y68\?çPÜZ`³ ?ú-POÛ?pª´?L@_x0010_]²"¡?å£þ&gt;G?_x0001_3-¯|q?^_x000F_Å³_x0004_?ßùËU¿´¡?ðXÇåæ¬?@ÜH.ø_x0005_ ?_x0017_Ê½e¯·?²S4_x001F_u_x0017_?#k_x001F_ÑT?¶2µTr?Ì_x0004_=_j'?ìýp^Uñ?{©¬Í_x0016_?ÕóÉéo ?ò&lt;7Êç?B`c®_x0001_V?W_x0012_Ó$¡?äRÍ_x001C_??· °_x0010_Ò ?°__Ù¶)¡?ß¢áª?^ø_x0010_~?.Dg_x0002_o× ?Þ_x000C_úº? ð*"_x0001__x0003_¦¢?_x000C_t`Ìu¼?_x001A_§ûøÜô?V_x0013__x000E_C¿÷?&amp;äà_x001A_m?"¨feN¯?vúUXø¦?[ó_x0008_dè¢?­xÄ?ØÔ_x0006_¸_x000C_£?øb³¡Ø?Å§¦a_x001F_?@9h1w?QU^lI?]Ù9´à?°C²Ä?Ýæ_x0019_Øâ_x000B_¡?¿+¯_x001C_À¡?Oø_x0003_CË?3ïon¢_x0013_?­2|3?qð_x0006__x0017_Þ¤?¨È"¬?sIkq*?_x0016_ ÈÎ¯ ?ôÔ/_x0007_Sò?Ã_x001B__x0002_ÕgS ?©s¾Ø._x0006_£?£ã(æM?	Í2¼qÎ? _x001D_{Q_x0018_l?«Ý~u© ?_x0002__x0003_2AËf	_x0001_¢? o_x0001_úàR?µ_x001C_6Ð?_x0013_Ðª;0 ? Ìw_x0011_b¢?¬G-d5?_x001D_ØI¦G?p°_x0001_¿_x000C_?Ú×ý¾ø±?_x0006_ÏNÑ_x0007_¡?_x0017_ýð²dj£?¶ÙÃ!0Ì?ë­Ø_x0018_ê«£?©»ºøà7?O0ú½ï ?3&lt;ûSû· ?à¨j_x0007_Q?þÆ¼_x0018__x0011_þ ?B_x001D_ÛGÎ,?Q°\³Û?8@ò¾jÙ?¨/Íñym?KºÖèiX?z_x0001_s¼¢?væSHt?ÉùFÛD ?ö½ý&lt;8©?üu1áW2?²LìÙMÇ ?_x0007_Íº4_x000D_1¢?¸f8&lt;?¢?_x0013_pÖ_x0001__x0002_ì_x0001_?Ú_x001C_¼Y?bM{&lt;Þ?\_x0008_ºý,©?ØDôk_x000B_?|_x000E__x0017_éM? *«?U´:¨Iu ?â¡Ý_x0003_ü­¢?°è_x0019_=_x0008_?_x001B_Ã}_x0006_á?°ÅH&lt;Ü¯¡?H{}_x0006_?×à¸ #¼£?Ðw³Ã©?_x0006_õ&amp;È]N£?_x001D_-Í_x001D__x001B_ ?6.û%_x0007_?©ç_x0014_T=?ô_x001E_v_x0012_¤?`ÙÄl§ç?EÖè¸g£?:Tn3»_x001B_?g$Æ_x001F__x001F_?JçèOÑ?õ_x0008_;`_x000C__x0004_?à]_x000B_3_x0016_j¡?uçªð-?\_x0010_"#ÁX?%, ­3 ?_x0013_°_x001C_¼?ö_x000E_sæû!?_x0002__x0005_¦ò	s;?_x000D_²¦d?_x001A_'\Ú¨c?.XÐ_x001B_¾:?lkúóK?_x001C_ö/¨è?}a_x000F_.tõ?¶(-Ù9Ö?|%Ò_x0001_ØY?Æ)hñ_x0018_?_x001D_~=	3¡?7º!v£?¼Vm©©A ?¸' ?7Sýë7?R¤»¢?¤ìcÚ_x0006_?_x0013_É_x0003_9ú ?n¢_x0004_ú?ôJ@­Ó!¢? A_x0014_Qü?æÞr5¢®?f87=_x000C_?Ò8v	LT?`vk_x0012_T?olç-~¤?X_x001B_¦0ïn?ö¯Ø_x000E_?¬a{_x0011_¢?ÞÊ~?Þ_x0019_ÉÍö¡?%ò	)_x0005__x0006__x0002__x000C_¢?_x001E_^äº_x0003__x000B_¡?ã:£h?°¯I_x0004__x0005_Û?_x000D_Ò­¼?o*c?K}_x0018__x0017_+¡?½2ýk$_x001E_?é|_x000E_E~ ?ôë°ì["?_x0016_~:Öáé?(^í_¥ ?ÈYÙ_x000C_G_x0018_?_x0011_êS_x0006_k_x001B_?%+ó¯M0?j_x0016__x000D__x0008_?Ìä´_x0003_z?¬_x0001_gR¯ ? Õã¸¥w¢?¼9ï8 ?®Â_x0006__x001D_¢?ÉBLøÕÀ?Ò?XßÙ?u7oL¡?ch_x0012_K8¢?zÐ«Þ(£?n_x000B_mG ?2êY&amp;_x0006_y¡?l_x0014_âÅ_x0015__x0014_£?EÝ½E¥_x0019_?0»_x0002_RY¡?·TíW­_x001B_?_x0001__x0002_³_x0001_Á_x000F__x0012_¡?ÕcA©_x0015_?_x0002_Î±_x0003_Ñ?õE_x0018_?(&gt;µ='?5Ù°_x000C_ ?TÂ¾`?y`8R·Z?&lt;©0 _x0019_y?_x001A_ðPÕI	?®Õï^z?[\»äxæ?;ÃWuE¡?_x001A_Ý~,æx§?ºäÿ_x001B__x0003_'¡?ÉÌ_x0004_»®?r_x0004_läò?T_x000F_*ÀäA¢?m¥l_x0004_?¾^_x0002_à?;ÝÜçÁ¹?Ñ'Â¿g?w_x0016_ÜÂd ?`{¹I_x000E_?_x000C_ªÝ_x0003_/I¡?_x000D_¹Â¬_x000D_ì?dð0_x0017_ò?ªx}(Í?_x001B_1©¡~?ÏûP5çÙ?Jò_x000B_$å?kÍ¾_x0001__x0002_º-?²_x0013_åÀ?öû_x0003_õ?Rá_x000D_)Î_x0008_?2Ýb'_x0017_?{o_x001C_§_x0002_ ?'_x0019_h×´?v_x0019_ÆP ?ñy%_x0011_Æ?%ÚØ;cÑ?@Ý¾ý\¡?&lt;sºÚ$Y ?N	Xí½?¨ó þ¡?Ã`ù¸¬Ô¡?_x0015_H_x001F__x0001_?ÅX3QU ?Êíì¢ç¡?ß*äËl;?p_x0016_¥Ðah?ñ_x001E_Ìñ¶&gt; ?ªjr_x0005_?_x0003_qà¼_x0016_&gt;?@_x0004_¡?1­ø«_x0001_Z¢?mÁ·v?Û?Ä_x0002_k¼´ê?M_x0006_ÊeGÚ¢?_x001F_Á_x001A_¼µ_x0017_?õÿµ: ?¥vdï0_x0007_¡?:ò³_x0016_¡?_x0002__x0003_£_x000E_11_x0007_?Dºá&amp;k=?ÞÎ_x0019_úÈ ?pL_x0007_ß¹¡?ÊBQ_x0015_Ïð? Wm_x0001_á5?%@Éé¤??_x0018_hÙI}I?Ù_x000E_7£õ_x000C_?c­_x001E_¡¡?ÔÊD_x0001__x0002_z?VÞ@¥Ê?x\Çã_x0015_?ÍcµÜó?°hZRË3?s¼0ÄÙø?,f_x0016_9@ò?_x000D_ü×eH¹?Ln[_x0003__x000E_h?Æ·/ôe ?ù_x0002__x0002_¾¿ ?_x000C_º:_x0008_?ð4Â0L?,·ÌÚ_x0013_n?«³_x0013__x001F_ZÑ?_x001C__x0010_IS)¢?ÎÌz¡/¡?.T¥Ä-?f=í±Q¢?ÇÂ¸.-?Îgû]Ú?Âòª_x0004__x0006_MÓ?Ì}úïZz ?I?NÚ_x0017_?È²_x0007__x001F_ò?\ºam"ñ?{	J¤4?ü-g³V?öâI«6¯?XâwÆ×_x0001_?ÿ&lt;©¥×S¡?[_x0008__x0011__x001F_/?\°¦Ð÷?vS1[_x0018_¤ ?mû»rB?í~_x0019__x000D_?^¾MÌÄá?_x0005_rõ]_x0003__x000F_¡?®Á&lt;Gl?¶kªh?ÂôjÏK ?+ä/@_x0010_?&lt;¾SR?_x0002_ïÐ´ñ ?f{_x0003_ @ï?QmvW]ÿ?yéÍ_x001D_­û?¦_x001E_ª3À?~Ûl_x0008_K?xdï¨û?%Â¸ñgA¡?gÍ_x001F_·¶.?_x0014_´µänÐ?_x0001__x0004_Ô_x0005__x0007_Â%?c¿£¡c¢?êëéìD?Ã_x001C_U×_x0019_9¤??I_x0002_ø+F?ñÖÙÂy¤?¤_x000D_OB¡?lc_x0005_ðäT£?c«Ô©±?	I¿ü?L±7 ô ?%`BO_x000E_?NÙ_x001E_¿@­¢?í_x0017__x001C_^ª?ã9_x0018_wú?î_x0002_Ñ_x000B_&lt;£?\ÂËe_x000D_c¡?t¿äÖØ¾?/zù~2¢?G'.ÆÈ¶?×Ä_x0007_ª_x0003_ñ¢?4ûQÉ$j?2Ëèwû?CLú_x0014_þ?{ÍÃ_x0019_Ý ?_x0004_SD"Æ:¡?{&lt;ö]á¡?*rp÷_x0002_ì¡?ì5_x0012__x0019_å?Ì_x0004_&amp;6Á?]¹Þ_x0010_õÝ¢?_x001F_%_x001C__x0002__x0005_w_x0016_?? Ù¶Ä?_x0018__x0008_Å9¼?Ï»©`_x0017_ã?¶N_x0008_]_x0001_?Mºi­j?¶ÓD_x0003_ë?ÚÈ*_x0015_ix?&gt;º_x0005_åÂî?L²4b¡?p6Ð¤FÉ?_x0011_y6Ùkl?F2±?:Úej_x001E_°?Ûø¥­Þ?zàÇO×¡?ULÓ·¶®?_x0008__x0012__x0003_²? ö_x001D__x0011_U?b_x0007__x000D__x0003_?Zf!SDË?±_x0013_m?®m?_x0004_õôÑ½ò¥?ú_x0019_ïèl?7_x001C_?å«?Ç_x0007_WCn?Bf¿.ã±?µ2_x0006_0_x0002_! ?&amp;ÚÜ_x0010_HQ?B»fînz?_ûGFC ?õ OdJµ?_x0001__x0003__x0008_x³a¹e¤?"¥?B./÷%ª?Ju®Á_x0008__x000E_¢?ïf+ßò¢?:G%õ,_x0019_?;_x0005_ÃÆ?pV]b¢¢?Æ6,_x001A__x0004_¡?_x001B_&gt;2ÓÍÈ?ÕôK4v?ñKsÙ¼Í?·s^vz¨?¿ÊÄ3Ì- ?Ó_x0006_(²;_x0007_?_x001F_®_x000C_Ñ?FéqLÃb ?X_x001B_û-§? añ²&lt;A?0lñtNE?&gt;_x001F_wÐ.?Rf\¿á¡?(³ß_x0006_¹¡?¦¿ ?Ø_x0005_ê&lt;p_x0002_?_x0019__x0012__x000E_¾?DË_x001D_Òö?¿û¹®¿?eg]HÀã£?¶±FÍ?&lt;iEpê?!"_x0004__x0005_þÜ?_x0001_öÓì?_x0001_Ï/Q_x000F_w?¢8Ò_x0007_Xó ?7ÆÕfÐ*?4ó	&gt;æ$??_x0016_f¿¯²£?ÃÄê\ê,?°ûv©Òù?i_x0002_¹Ë?^aì§PZ?Û-.ï/?B_x0006_©§f?*¹êx_x0014_5 ?è]Ï_x001F_¸P¡?ø_x0016_Y¶ñ?_x001F_ØÎ?~þEUÁ?ÄÞÑ·?j¡×lß]?[üÑ aå ?õ=·ø+¸?à_x0001_¼·?û±Û_x001C_1?V_x001C_¿të?_x000D_Ú^z­_x0012_?ìÀWGò*?ñÑñaà~?SvYé_x0007_?_x0011_iÕ_x0003__x0005_ä¢?\]_x0006_½&amp;£?JZªÏ ?_x0001__x0007_{_x0013_ÈÀOr? ñ_x000D_?_x000D_Ó¢Cä_x0016_ ?uÐ_x001A__x0005_JÃ?,FÔºëµ?ÅØ_x001C_0µ?þ_x0002_Ñ.	 ?Þ0¦ã#¢?ÍÕ«_x001C_?#²§É`Ñ?¿_x0015_w?øûF_x0003_â?Í_x0001_¥?ÈÙn¥?e©ê_x001E_ ?XÊ_x0006_ã?r§_x0004_Pg ?X`°Rw?_x0012_q_x0019_Fâ_x0018_¥?c_x000E_u5?Òþ0g_x000F_û¡?ÛÖa}`O¡?æÆÓ?9zf_x0013_½¡?ðâÝ_x0007_Á?_x0006_©x½?äë=zÇ'?F9fC_x000F_"?_x0005_ÕÑ_x0011_¾ö¢??E?_x0016__x001F_?AqX!E ?_x0019_""_x0003__x0006_,'?ðM_x001E_ó]_x001A_¢?ºl­_x0017_?ÃëÉj+% ?ÎL%5&gt;[ ?#u_x0002_çÂ?«_x001A_¥±Þ´?öa!©×?ô_x0007_:r?¸?_x0014_¶öÈ%t¥?¶YÁBÞ¡?âw¶5¼Ú¡?ÊZ_x001E_çÛ¯?öu]tá=£?_x0010_î_x0005_&gt;_x001C_?z\}_x0001__x0010_ý?¤_x0007_Aù_x000E_ ?ÝW¤?-_x000C_ÚçØa?³sÔÚ§?Ê÷9ÝO?n22Ë_x001F_?öWk_x0010_ØÏ?ú_x0002_pc?_x000D_Ô6}E? {Zç?¨­OO*P?çÔ©ëä®?KÑÔ®G£?_x0018_K_x0007_u_x0004_¯?ÞàÞ_x0007_ç¿ ?SÓ'øs?_x0003__x0005_Ü9~ÂÂ_x000F_?àßÆH_£?_x001D_Q8E7¢?"÷3¡X:?×ëÆ»?iÈ_x000F_Ì9?_x0004_µ³l÷?!ïáÓª'?þòî¯¢?_x0001_37^Ø[?PB_x0018_Þ?_x0002_«¬^A¸?Ç_x000C_Ãoå?_x0013_#_x000D_õ?±lò_x001C__x0011_?_x000C_¥`rÊ?_x0002_õPxk?OEûVC?ÆPÂ_x001A_á?Õj_x0007_-_x001D_ ?òJ¹j;¢?{¹iv_x0014_?_x0012_nI.¡?R¼~ó¡?_x0016_óï_x000E_?_Ògóm ?Ýôañ;£?ä\î_x000F_?ìâ =2 ?o&amp;|Y_x001C_¯?´ Ì_x0007_¾¢?_x0015_¤¬Y_x0001__x0002_ó{?S_x000F_t7N?°2Ã¶¡¡? ¢#_x0008_&amp; ?üÏÆ¦BÐ?~_x0001_Ã_x0004_9?*Üã_x0012_V* ?R*úþçJ?¯~&gt;ðs[?¦9Qv0?mæ]q± ?G¾{çiÕ?Sð_X ?À°#&gt;V ?ü6JÞ?¶I°Ïß?¨_x0018__x0017_9ì?~¨_x0004__x0014_J_x001E_?ê_x0017_96K?ÓZ&lt;ÒJ2?Gæ	L2?Ñ_x0003_ÔÓ¢?Ã^×_x0016_Ww?mV_x001F_ks¡?~ù£u40£?	_x000C_~G`?óE"F#?ñ'j])¡£?F·ø¦dI¢?_x000E_÷Ñ]_x001C_?Oª¿kz?¾÷ØÈ?_x0001__x0005_z3;¥í?m_x0015_"zÁÿ?Ë_x0006_Ó9?°|úÅ¡?)	KAKy ?¶_x0004__x0014_6_x0007_H?_x0013_÷·]¿Æ?&gt;GþE?Ôæ]¶(u?_x0008_@Í?2áv¢áh?f±0p)?V=_x001D_$xr?ê^íÓÿ_x0001_?ÜÊ×ól_x000C_ ?_x0014_E5_x0003_ÈX¤?8lX_x001E_q ?_x0014__x000C_vÈL?9ÂÆÞR?RsFRî?@4_x000C_£C?sPL${¢?;_x000E_º'_x0012_"?,Åb_x0010_ ?_x000C_&lt;3^H¦?ïä_x0010_a0?_x0013_&lt;ýã?«{ÖVËf?xpL9¥^ ?5Cú]û?lêëDç?_x0007__x0002_È_x0015__x0001__x0004_ö_x0004_?ÜÙ£~BZ?¬_x0003_ü'x¤?_x0002_@,_x0012_È?íCª¤W??UÓËK_x0018_á?çï_x0002_ú:?_x0019_%%Bº?~_x0005_bçEÌ?WøÐ}R?&gt;ò_x0017_Óï?÷Hõø5¡?_x0012_8Ê£?|§Õ@$?_x000D_ú|6¼Ì ?þL]_x0004_þ?`î"_x0007_Ô?"Ý¥oÕ¡?&gt;Ðë·;¡?ÿëèì"c?êÈn]?X}ùÛ'_x0013_?_x0017_nù[&gt;?üYfzh?ÛOb)D?&gt;Ý1Íl ?Ø_x000B_Yõ_x0004_?¬_x000E_Æ¯î?ULeGI`?É_x000D_ä}2 ?À)Y½ßY?Ë#I7£?_x0004__x0007_Ó(ð°h¦¡?_x0018_OÌ_x001D_áÃ¡?¾¿Ðçñ_x0015_?_x001A_n.£?÷®Ã?Î}°_x001B_G?÷'ÜÄ_x0012_¡?À_x000F_êüå?YÜ_x0003_X¨¡?yË¿2?ú&gt;å ?³0_x000B_·ù_x001D_?Ð­1·¡?ã#lu_x0012_ý ?w^Y_x0017_) ?_x000B_&amp;Ú_x0010_Ër?n´34ä?_x000F_(y×P?VbYp_x0006_B?9Y³_x0005__x000B_â?m$tkî?=»pãu¢?q4üb}?ÜY/õì]?á_x0001_&amp;_x0014_þ?4¶XÎ?¡»_x001A_$	ú?¾ßDñ?¦_x0002_¬puó?n?g´Ño?_x001E_i_x0015_.Ó?Zñÿ_x0001__x0002_¿F?_x001B_ÞãQ_x000C_F?j4ö_x0004_?rÖSIÞ?E_x0018__x0018_ì¡?êRÒ5[?_x000C_bGÆÏ_x000E_?Wt§_x000D_?ó?Ò?XÃÅG?_x000F_ûÏÆq?¿_x0001_¤Æå?_x0001_­î1nâ?+.¦Ïã ?dp?_x001A_&gt;±(¡?¨øÈc|¯?UHdSè ¤?L¢(cÎ£?óÁÒ_x001C_Ø ?íO¶ÃW ?Æü_x001A__x0001_Î?_x001C_*&gt;Ág¢?_x000E_`ñ3V¡?ù_x0011_§Ýq&lt; ?¥\ÒÍ4?õeCjh?@ÑS× £?^Æf?i,MtZ¡?;&lt;íÀò?_x0015_õDRù?_x0001__x0002_«à_x0019_¹ê?ÖD#?JÊ_x001E_nÙ?KøÚÎe_x001D_?­øå»Ãø?c_x001E_RðqÆ?~ÙÐ_x0007_Æ?Ý&lt;u=zÓ?"°àL¢_x001D_?_x000B_&lt;`?ëIZá¦?SøÈ?_RåË'Í¡?|m#_x000D_^s ?xck«ê?øÙ/_x0010_à?y¼ 3»?_x000C_{R_x0016_Õ¬?µ_x000B_V£_x0004_ ?ö¢6_x0005_sq?6Z­¸Ù ?½ïf Ù?64_x001F_H®_x0012_ ?ùµ,0ì ?ØnªRd?Úéx`ï|?_x0003__x000C_Õ{­¼?PùXó/×?v*,?vJR(¤?_x001D_ù0_ü{¡?_x000B_._x001B_Æ_x0003__x0005_8%?UàÆ_x0006_ô] ?t_x0002_H_x000D__x0012_°¤?K×_x0014_mk?§Á&lt;HÈ«¡?^|zg^?§+£q°?Qºü²Ór¢?ð_x001D_&amp;®?âÓ¹½ ¡?z||Õ08¡?¯°Ï¤?_x0003_­È4_x0008_ý¢?Z_x0016_\5¼¥?`·zt2?±_x0012_~U(_x0014_?,ý:_x001A_=® ?ÎÈ_x0018_p_x0004_?ÃÇt_x001B_8i ?¥)aDY?_x0002_ñ|­:Ê?ø?¾øø?eÚù¶?}_x0006_±÷9?ê_x0016_{óq°¡?¶_x0001_m¡?ý_x0001_»¿PÊ¢?ð0í¾ó?]aj._x001A_?'+ow¤? hLCÀ&gt;¡?TìÒ ¢?_x0002__x0004_õ?:]qp?_x001A_OSA*?NoÖ;VÔ ?_x0001_ø­[¦?ËGèÐi¡?_x001A_Óîx%N ?_x000E_F_x0019_o)ð ?ý4G%B?ÛY4#	¢?_x0013_Ø:è_x0006_?¹á®_x001E_&amp;¢?°¾íyé?·%_x0006_¤·} ?îX¥$kÂ ?¸w_x000E_^Ì?_x0007_¡­r!_x0001_ ?GÆ&amp;½l]?Tª_x001F_×ã?bu_x0004_¨$¡?i¢óö½þ?_x001E_»~_x0003_G?â­zàÈ¡?¶]/o_x0006__x001A_ ?]4_x0006_· ?_x0001_Z',?à_x0003_ê(ê ?k`5_x000F_?_x000F_fMà/D?ÍtÍê ?-ù²ÑM?_x0017_Vx»½ ?A&amp;¹_x0002__x0003_»?`Á_x0015_¯£Å?uFè¤ê?Md+_x0001_ª" ?ÎÌ|`K?qLQ¦ø_x0014_¢?[ô_x0013__x000E_ Õ?_x0010__x000D_ª¢_x001E_K ?ry/|EÌ ?Ôjä_=_x0004_?©G_x0012_Rñ¡?o/LÛ©?aéø ?_x0012_F*1JÑ?	ù)rR?ØÑÆkG_x001B_£?Ë»¬_x0016_ºß ?}èü­t?¶I­ñw¶?|Ú¼2Û?ÁµCJTö?ëãIÄà ?J7i_x0014_ ?ì FÕHV¢??òæ.?è #ÌÂ?÷«´½¥?¼±¶:}?ï_x0019__x0017__x0018_­N?j#MBÀ_x0016_?*û¨_x001A_]?_x0012_«D|mÏ ?_x0001__x0002_³i¡_x0011_wY?+pØ¥?4fÜtÜ_x0015_ ?2a,Þ³û?á/_x000C_ß?_x000D_­k­?ÿ¡g2zv?,á+1]¢?_x001F__x0015_¯ä£7 ?\|%úR¡?ú¢_x001A_y?Ô/_x000B_¬c?\k­­ª?	½vw_x000F__x000B_?_x0002_/Oï°?TL]x?B/S/ß_x0001_¤?_x0015_¨ä_x001F_ü?(_x001E_¯æJ?`2×+8?9¿Hâ¯Å ?_x0012_é°g_x0002_?´IýõG¤?n®_x0012_¿þk?½ÆQìµ_x000F_?_x001E__x001F_õüÃ?~_x0017_üM¸=?ÕóÍ_x0005_f¡?_x0018__x0007_¶Ý?ze·Ýµþ¢?f8ðëÇ?dÄ±_x0002__x0003_åÝ?â_x0001_é\_x0008_?_x0011_/¥/Ý?ùð_x001F_o¡?	ø_x000B__x001C_ý?º£½"k?ñ_x0008_i.½?M6w×8 ?_x000F_J¦¨µ¢?ìI^_x0004_l{?_x0016_eûºã» ?9Ô»õí ?_x0005__x000D_æi_x0017_¡?GQ[­ó\?Ãß¨t_x0008_¼?Î_x0010_Km_x000B_Þ?©sQÝÃ?Ø,y_x001F_ø¨?|Ä_x001A_:öL¥?~Zh¯?ÍÐ_x001D__x0003_+¾?_x0018_{_x001E_2?r¨Þ2?Öíz_x0003_Áè?EÛ_x0016_¦'.?8&amp;¸ÀN ?ùß1úpß?{_x000F_æ_x001A_Úê¡?òN_x0007_Ë0?H7BláÈ?»ðöÚó5?¸@Áw#?_x0007__x0008_ìç_x0002_êTÎ¢?îX#Óe?¾è&amp;_x0006_?µïÀMO¢?ÍñÎ·ÈM?C»_x0001_½Ô?¡³: ?â_x000F_ÖQö^?û_x0004__x0004__x0004_=?ÁxØFþÅ¢?_x0013__x0011_Æ¸=?è_x0013_+??¥Ü_x0015_:+ä?¬ë_x001A_ö_x001F_C?¼Ñ·_x0003_E`?ËúE"_x0003_?¸$¼ß°?þ_x0003_uûp@ ?æiÙ_x0008_/?z«ê-@l?l_x000C__x0017_«kQ ?îüñÁ}?âYTqÑ¡?»Z¦ ?¿Í50(_x0008_?ÉÏîã?ªì0Sn¢?hÉ©_x001F_?ù6Fj ?Ðr_x000C_ØÔ¤?_x0005_Ú_x0002_Ð¤?±_x000B_­*_x0004__x000B_ïó£?J¤¦WüÜ?wyñç©?Â GÂ_x0003_Ê?^Ú$Ïv_x000E_?	©8ee?_x0006_ç_x0015_ó¸?E9Ïÿ¢¢?J½_x0010_¸\?³(È`y_x001A_¡?-~òúÝÓ?&amp;QhL?ÿ%ýdÐé?_x001A_Ò_x0010__x0004_ú?ÊIÒõl_x0012_?éx¯²_x0005_S?VPSk_x0001_¨ ?|K#ÕL?A_x0019_d¡Ã?@_x0003_ÔêF{?Roo_x000E__x0008_·¡?K¶1_x001A_k_x0002_?IæúÉh¡ ?ùÝ^j&amp;?t:u_x0004_Å£?YÓ§ùÒÚ?8_x0004_ëu¡?¤ò)|­¹ ?X_x0007_¹2÷£?Z¢"Ö"a?UÊñjä?¯ð|ç,¢?_x0006__x0008_M_x000B_X»5Ñ?_x0016_&lt;_x001A_ô¨ ?_x0017_®¨_x0001_yK¡?_x0005_bR7&amp;V?_x000D_Þ8_x0007__x001C_¡?bö×pãÑ?ð_x001A_ó_x0007__x0002_¤?ºf_x0006_\÷K?Ædò_x0001_PN?\MÇ^r&lt;?X _x0011_Êï, ?H=GÕ?ðÆú÷L` ?àej}_x0004_¢?,+³±X?Ù´^*-_x0006_¡?~iÚË*?_x0014_!SeE«?Ï_x0006__x0006_þB_x0005_?_x0014_Mà°0?Öv_x0003__x0018_¶?4³©ÓG¢?_x0014__x001E_¨d_x0017_k¢?rÁAÐ&amp;?_x0004_;[½}¡?_x0003_æz³üY?$£}ð?ðê_x001B_æu`?Å§Ã¡?VÌ²ò*?(]'¹Wç ?~ÇF_x0001__x0002_»?,,ÇH_x0013_?d_x000F_°_x000F_Q?_x000F_ë*?Ïj_x0012_X&amp;À?_x001C_s]bÅ?bþ÷rUF¡?÷©B7ð?,8¤__x001F_?3]ÎÙd?{_x0011_w_x0005_Ý_x0006_ ?Hoïµ_x000C_'?¶9ô7v_x0001_ ?1Ë¦gG	?£·¥?À3»7á?Û_x000D__x0005_à?åño× a¡?=÷_x001C_îÕ;?n0ÿMü?ó³G¦±6?Îí·­K]?_x0004_Ã»ÙÛÚ£?Eâz"Õ_x000B_ ?©ÌPHÖ« ?¨/;_x0016__x0015_w ?/y68\?çPÜZ`³ ?ú-POÛ?pª´?L@_x0010_]²"¡?å£þ&gt;G?_x0002__x0003__x0001_3-¯|q?^_x000F_Å³_x0004_?ßùËU¿´¡?ðXÇåæ¬?@ÜH.ø_x0005_ ?_x0017_Ê½e¯·?²S4_x001F_u_x0017_?#k_x001F_ÑT?¶2µTr?Ì_x0004_=_j'?ìýp^Uñ?{©¬Í_x0016_?ÕóÉéo ?ò&lt;7Êç?B`c®_x0001_V?W_x0012_Ó$¡?äRÍ_x001C_??· °_x0010_Ò ?°__Ù¶)¡?ß¢áª?^ø_x0010_~?.Dg_x0002_o× ?Þ_x000C_úº? ð*"¦¢?_x000C_t`Ìu¼?_x001A_§ûøÜô?V_x0013__x000E_C¿÷?&amp;äà_x001A_m?"¨feN¯?vúUXø¦?[ó_x0008_dè¢?­x_x0003__x0004_Ä?ØÔ_x0006_¸_x000C_£?øb³¡Ø?Å§¦a_x001F_?@9h1w?QU^lI?]Ù9´à?°C²Ä?Ýæ_x0019_Øâ_x000B_¡?¿+¯_x001C_À¡?Oø_x0004_CË?3ïon¢_x0013_?­2|3?qð_x0006__x0017_Þ¤?¨È"¬?sIkq*?_x0016_ ÈÎ¯ ?ôÔ/_x0007_Sò?Ã_x001B__x0002_ÕgS ?©s¾Ø._x0006_£?£ã(æM?	Í2¼qÎ? _x001D_{Q_x0018_l?«Ý~u© ?2AËf	_x0001_¢? o_x0001_úàR?µ_x001C_6Ð?_x0013_Ðª;0 ? Ìw_x0011_b¢?¬G-d5?_x001D_ØI¦G?p°_x0001_¿_x000C_?_x0002__x0004_Ú×ý¾ø±?_x0006_ÏNÑ_x0007_¡?_x0017_ýð²dj£?¶ÙÃ!0Ì?ë­Ø_x0018_ê«£?©»ºøà7?O0ú½ï ?3&lt;ûSû· ?à¨j_x0007_Q?þÆ¼_x0018__x0011_þ ?B_x001D_ÛGÎ,?Q°\³Û?8@ò¾jÙ?¨/Íñym?KºÖèiX?z_x0001_s¼¢?væSHt?ÉùFÛD ?ö½ý&lt;8©?üu1áW2?²LìÙMÇ ?_x0007_Íº4_x000D_1¢?¸f8&lt;?¢?_x0013_pÖì_x0002_?Ú_x001C_¼Y?bM{&lt;Þ?\_x0008_ºý,©?ØDôk_x000B_?|_x000E__x0017_éM? *«?U´:¨Iu ?â¡Ý_x0003__x0001__x0002_ü­¢?°è_x0019_=_x0008_?_x001B_Ã}_x0006_á?°ÅH&lt;Ü¯¡?H{}_x0006_?×à¸ #¼£?Ðw³Ã©?_x0006_õ&amp;È]N£?_x001D_-Í_x001D__x001B_ ?6.û%_x0007_?©ç_x0014_T=?ô_x001E_v_x0012_¤?`ÙÄl§ç?EÖè¸g£?:Tn3»_x001B_?g$Æ_x001F__x001F_?JçèOÑ?õ_x0008_;`_x000C__x0004_?à]_x000B_3_x0016_j¡?uçªð-?\_x0010_"#ÁX?%, ­3 ?_x0013_°_x001C_¼?ö_x000E_sæû!?¦ò	s;?_x000D_²¦d?_x001A_'\Ú¨c?.XÐ_x001B_¾:?lkúóK?_x001C_ö/¨è?}a_x000F_.tõ?¶(-Ù9Ö?_x0005__x0007_|%Ò_x0001_ØY?Æ)hñ_x0018_?_x001D_~=	3¡?7º!v£?¼Vm©©A ?¸' ?7Sýë7?R¤»¢?¤ìcÚ_x0006_?_x0013_É_x0003_9ú ?n¢_x0004_ú?ôJ@­Ó!¢? A_x0014_Qü?æÞr5¢®?f87=_x000C_?Ò8v	LT?`vk_x0012_T?olç-~¤?X_x001B_¦0ïn?ö¯Ø_x000E_?¬a{_x0011_¢?ÞÊ~?Þ_x0019_ÉÍö¡?%ò	)_x0002__x000C_¢?_x001E_^äº_x0003__x000B_¡?ã:£h?°¯I_x0004__x0005_Û?_x000D_Ò­¼?o*c?K}_x0018__x0017_+¡?½2ýk$_x001E_?é|_x000E_E_x0004__x0005_~ ?ôë°ì["?_x0016_~:Öáé?(^í_¥ ?ÈYÙ_x000C_G_x0018_?_x0011_êS_x0005_k_x001B_?%+ó¯M0?j_x0016__x000D__x0008_?Ìä´_x0003_z?¬_x0001_gR¯ ? Õã¸¥w¢?¼9ï8 ?®Â_x0005__x001D_¢?ÉBLøÕÀ?Ò?XßÙ?u7oL¡?ch_x0012_K8¢?zÐ«Þ(£?n_x000B_mG ?2êY&amp;_x0005_y¡?l_x0014_âÅ_x0015__x0014_£?EÝ½E¥_x0019_?0»_x0002_RY¡?·TíW­_x001B_?³_x0004_Á_x000F__x0012_¡?ÕcA©_x0015_?_x0005_Î±_x0003_Ñ?õE_x0018_?(&gt;µ='?5Ù°_x000C_ ?TÂ¾`?y`8R·Z?_x0001__x0002_&lt;©0 _x0019_y?_x001A_ðPÕI	?®Õï^z?[\»äxæ?;ÃWuE¡?_x001A_Ý~,æx§?ºäÿ_x001B__x0003_'¡?ÉÌ_x0004_»®?r_x0004_läò?T_x000F_*ÀäA¢?m¥l_x0004_?¾^_x0002_à?;ÝÜçÁ¹?Ñ'Â¿g?w_x0016_ÜÂd ?`{¹I_x000E_?_x000C_ªÝ_x0003_/I¡?_x000D_¹Â¬_x000D_ì?dð0_x0017_ò?ªx}(Í?_x001B_1©¡~?ÏûP5çÙ?Jò_x000B_$å?kÍ¾º-?²_x0013_åÀ?öû_x0003_õ?Rá_x000D_)Î_x0008_?2Ýb'_x0017_?{o_x001C_§_x0002_ ?'_x0019_h×´?v_x0019_ÆP ?ñy%_x0002__x0008__x0011_Æ?%ÚØ;cÑ?@Ý¾ý\¡?&lt;sºÚ$Y ?N	Xí½?¨ó þ¡?Ã`ù¸¬Ô¡?_x0015_H_x001F__x0002_?ÅX3QU ?Êíì¢ç¡?ß*äËl;?p_x0016_¥Ðah?ñ_x001E_Ìñ¶&gt; ?ªjr_x0005_?_x0003_qà¼_x0016_&gt;?@_x0004_¡?1­ø«_x0002_Z¢?mÁ·v?Û?Ä_x0008_k¼´ê?M_x0006_ÊeGÚ¢?_x001F_Á_x001A_¼µ_x0017_?õÿµ: ?¥vdï0_x0007_¡?:ò³_x0016_¡?£_x000E_11_x0007_?Dºá&amp;k=?ÞÎ_x0019_úÈ ?pL_x0007_ß¹¡?ÊBQ_x0015_Ïð? Wm_x0001_á5?%@Éé¤??_x0018_hÙI}I?_x0002__x0003_Ù_x000E_7£õ_x000C_?c­_x001E_¡¡?ÔÊD_x0001__x0002_z?VÞ@¥Ê?x\Çã_x0015_?ÍcµÜó?°hZRË3?s¼0ÄÙø?,f_x0016_9@ò?_x000D_ü×eH¹?Ln[_x0003__x000E_h?Æ·/ôe ?ù_x0002__x0002_¾¿ ?_x000C_º:_x0008_?ð4Â0L?,·ÌÚ_x0013_n?«³_x0013__x001F_ZÑ?_x001C__x0010_IS)¢?ÎÌz¡/¡?.T¥Ä-?f=í±Q¢?ÇÂ¸.-?Îgû]Ú?ÂòªMÓ?Ì}úïZz ?I?NÚ_x0017_?È²_x0007__x001F_ò?\ºam"ñ?zjû+ªÕ¾?_x0018_eÏ®Ã¹?½_x0019_e^ù½?A_x000E_E_x0001__x0003_"¶¶?_Ü_x0019_Úù»?m¸ªl_x0007_Ú»?4åÖã¾½?_x0001_rª¯Ô¿¿?Èu_x0006_O¹?_x0014_úT)_x0003_¼?Û²_x001B_ _x0006_Ñ·?çU³ÓïÛÀ?w­ý_x000B_	I¾?TðµXµ¹?eX_x000B_§v·?õä­=_x001E_¶?¿º`eb·?&amp;µuý©·À?_x0004__x001C_éß¤¼??$n9¶Å·?\ÌÒÜ	¶?_x000D_#ünFG¸? ²ã_x000E__x0002_õ¶?à-\_x001D_ó.¹?r_x001B_&amp;ËÀ?ÄÉ&lt;wÅ½?­õ³¸?6ö/_x001A__x0004_@À?*±vl·?	$_x0018_N¹!¿?=.âæÀº?oÊ¦íø¹?,8Ôo!&gt;¼?¶vºUÏÀ?2ã ´Ò_x0017_µ?_x0003__x0004_ü_x0008_&amp;n_x0017_®½?³Áñ{q!½?ê£_x0007_{JÃ¿?LFÖtfB°?:QYû_x000C_Â?¡+_x0008_ÇÀ?ÞöÀR_x000B_¾?Ï_x0005__x0002_º?dcûG¹?2ÒãPäé²?¿|_x0011_£=À?X_x001A_@oµ?_x0014_02u×¿?Ìã=þ_x001B_Ñ¼?_x001C_ð7*Ü¬º?ôâ,_x0017_.&amp;»?_x000E_ÜÊ%À?Ø8³Ï±?_x0004_v¼{Ë_x001F_»?ìÉªÉ¨½?h_x001D_ã$·F´?æZÁ_x0002_?N±?Ì2õ6Ç{½?N±¿_x001C_iAµ?_x000D_½=gÞ½?âà_x0007__x0001__x0004_®?¶±_x0001_ß¼?_x000E_õÒO¸?_x001D_æ9a_x001B_)½?f¥ÝÙ*Lµ?Þw_x0014_63¿?uMj@_x0001__x0002_øÞ³?yæÇÇ²×À?\aùÖ.¶?_x000B_z¸´UG¶?9Æ'´c`À?ýãUHº&amp;­?_x001E_NEY¸?¦ðûã@_x0010_À?»#ÉÅ_x0019__x0004_¸?CéÞ¾ZB½?9Ép¦·?F&amp;mP_x0019_¼?ôû_x001A_ðÐ»?_x000E_ë]ïö$º?;6Ùiç_x0004_°?&amp;¶ (ô¾?0UY$Ïá¾?èzpe¼?&lt;wÖU_x000D_¸?_x0017_îw[Ç¹?ëF7Ý"¨¯?_x001D_Î}ê5»?ï#_x000F_ºh»?Údf´âj½?¿uññTëÀ?ÏV´_x0016_ß¼¼?19\ØòÁ?ªe?s|´?Ñæ/Õ¼?_x0001_Ñ8þ»?3^UÝÈ¸?Oì_x0002__ å³?_x0004__x0005_ç_x0017_ÿ_x001F_ó=¹?_x0010_-X{°?«ùzÙ&lt;]»?ø¦2 _x000F_·?_x001E_±'Åî½?ºê{"¬¸?&lt;ë:_x0001_E½?_x0018_?_x0019_YÁ?_x001F_|6?·?_x0001_fSBÐ¦¿?t)oAÀ­?ì,O,fz¾?¶ÇMÍv_x0014_¼?ì9{ÈþPº?QD#·2µ?VV_x001D_L¸_x0003_¹?²Ìò._x001C_%µ?Ç_x0018_6r#iÂ?~ÞméÙq¿?Í¨¶²;º?ÁRòLÕ¾?xQW_x0011_rº?S_Â_x0002_EV¾?]û&lt;'È_x0007_½?ß_x001C_½8¼·?ÅF{_x000E_3·?ÙG_x0018_´Ø½?_x0011__x0007_ÏRJNÁ?ýYP¬U&gt;¿?p_x0002_O_x0016_ö	Â?ÔÏ)uI³?KR¿1_x0001__x0002_¼¿?¹Tõi-¼?2_x001D_W_x0010_Ýµ?ûb.IN·?	æ¥«}º?÷b­(¸?7õzk_x0017__x0002_Á?ù²_x000E_(Q¸?	à_x0013_Ùé_x0012_µ?&gt;Ãô_x000E__x0015_	À?äð"ë_x001A_à²?ÔÌÑäRÒ½?vûâAÐµ?HKÝú_x0012_À?Î9_x001E_@º¼?dOaÝB_x000F_½?;Ò_x000E__x0015_Q¬Â?_x0012_&amp;Cð4®·?_x0014_R2³?k¿°®5¼?SrF_x0006__x0013_VÃ?^Ú_x001F_]a¼?¶^Í3½?Õ®ñîêº?`O÷ÂÆÀ±?nIÌÎ'»?i_x0012_åÐüõ¸?ÊeüL¹?m_x000F_Áä*³?p*ººo»?ÛhE=/¾?Ê×ÉË_x001C_À?_x0003__x0004_n³¶/f÷·?îÑ%ê *¸?¸µ	Bhº?Ð¢rÆõ¹?_x001B_n[zö»?´×n¹Ã?kÐ-3_x000E_º?«_x000B__x0019_´?È¨1A;´?Ä_x001F_@CÉ_x0008_´?Õu#ÕH¹?M_x0001_"Ü_x0008_»?&gt;y§æ_x0002_¾?÷Ízµ¶?å¬ÏfNSº?_x0011_ ºm½?æ¸\_x0002_¶·?Ïé²^¸?üîªlæ¼?ÌovMýv¾?Â*A;[_x0018_¶?wÌ ³¼?_x0019_ÏW¸Oo¸?¹R@é¼?¾½B¥ð¸?R_x0014_¥):µ?³ùb÷º?ÆB)ê_x0015_~»?Êjô¸üµ³?d	Þ?¼?=­_x000D_9Öµ?_x0004_æÂÂ_x0001__x0002_Å}¿?/ÉÃsº?_x000C_õ$Ò¨¼?1SZ¥'.Â?"c_x0001_'z_x0018_Á? o.ëÚ³?0_x001F_ÅÞ_x0001_©?qyþ_x0006_¼?ÞK1ç³?ï$÷¸_x000F_k¾?+:	q¯?Þ¤é4Ð_x0016_±?]±: ´?aà·ò_x0004_¿?.¼b)&lt;½?|¡_x001D_¥_x0013_·?²MÈýÐ£´?_x0016_¢ìy_x0013_=Á?,ý±Þ-x»?ßð]zä»?ün±íñ¾?WÅ20º?£åª@»?_x0014_H_x001B_}¯«?¬[ã³~JÄ?¥/'YÅf³?ôNM®p÷¼?_x001D_úËüßP²?_x0004_k_x0019_VÎ°?!µ_x0007_úoþ³?íîZ_x001D_(¹?¿³p#¿·?_x0001__x0002_ô2p}#»?_x001A_:BÀ?&amp;_x001A__x0019_»?_x0006_¯ÿÌ«À?7á~C9k¼?¨ÿu5ÝB»?^*_x0002_&lt;Y¸?Ë_x0003__x000C_Ì½?3_x0019_×:_x001B_ÀÀ?9vì¾7[¼?]à;ùÖ_x000F_¶?â/Î&gt;_x001D_¸?¤¼mÖ¼?b&amp;i·À?Ô§ñ©È¾?Jæmñ"Á?õîi_x0005_JÂ·?H_x0011_¹µ?$_x0001_àr_x0008_¿?KAñ_x000C_G²?Íd=é}»?"_x0004_&gt;ïÔ½?§Ï¯É½?¦ð_x001C_½?vÃ:SÞ»?_x0017_àA¤À?ãïi¸_x0012__x000B_¸?¸I¤Þr£¹?#ogS´¸?{Ü_x0005_f@º?tBºM_x001D_³?Í__x0001__x0002_÷¡¼?°Yd¾?ª_x0013_¤Ú=#¼?¿4Ö3SõÁ?"RèùS¾?OË_x000E_-_x0008_º?Q(uDÁ?OîH_x000C_gZ·?g}­»³?Ë_x000B__x0014_Øîé¶?\&amp;t_x0019_W¸?iOäÿìª²?s1&gt;£¾ôÀ?Ï·Yÿ_x0012__x0007_·?3ê'A_x001A_¨¸?³"Ø[`(¶?4Æ^¯¸?ÀÒAï¸?UÙ(Éðº?+_x0011_´íýº?Ù{*×¼»?_x001D_±ÑÖ_x000E_oº?_x000E_Ü¥_x0019_kì½?ÖÏ!&amp;··²?cõ/Òy½?tðZ¨«»¾?Ê&amp;Âùº¹?_x001E_ÆÁ` ¸?àiØ_x0005_êÔº?_x000B_E\»?µn_x001D_¶l§?\´Â)Eñ¼?_x0002__x0003_T_x0010_¬hÝw±?¨[o«_x001D_%·?zÕ~_x000D_¹?_x0004_Ö`I_x0001_Â?_x001E_8»{±_x0014_¸?/8|!îr¼?ãBJ_x001E_¿?Ù" ø#`º?_VúÀ=A¹?w_x0012_4 Áë·?$$òÓ	a»?êÎªÑª³?¼e¸t»?Ó_x0018_Q¢`Sµ?_x000B_ü!Nbµ?Ï ù+·?º÷Dú¿?z_x000E_ËBý&lt;«?_x0008_ UÜ!À?¤o}_x0013_¶"¸?çÔM8à`¿?gNIF·?DÇ¾_x0006__x0011_¼?Ñ`H_x001F_¤¸?_x0005_|Ú"³&gt;½?«zê_x000B_²æ½?Ä1S.|&gt;³?_x0008_þ&lt;v'Á?zþJÝµ°?£éâýµÖ¹?&lt;JDNRÀ?9&amp;÷_x0005__x0006__x001C_Û³?¬üÚ÷¨_x0012_À?þ~ÜÔ_x001E_À?2_x001E_´$µ¶?_x0018_YÍ&lt;¬¹?rlqXçg²?Rñ*cAGº?Ï_x0002__x0019_²½?þÂ¹?´¶Æùw¹?Ø!ä_x0012__x0001__x0010_Ä?@ÿ_x0012_ú_x0004_½?3_x0006__x0003_÷[·?W_x0013_u¹Ë¿?_x0005_÷¶#ÿc¸?s_x0007_ hQ_x0014_´?ãpáé9¼?µ@ùv¸?ÖµG2­¼?_x0001_É_x0013_F¼ü¼?_x0018_aæáX´¾?È5þÐ?¿?|ìÆ_x0012_á¶?ÇYd_x000F_zº?Û	{5è&lt;¾?Å_x0013_Ì&gt;Ï_x0017_½?_x0010_:æ_x000F__x0006_¾?*hZê¾"¾?ªQëEV¼?~Wëa9»?_x000F_þø&gt;ë¾?_x0010_ixÉ´?_x0001__x0002_¹!z ß7¹?°co_x000F_Ï¶?t$_¨è»?_x0007_Aßú·?Bl¨ðËî»?0îI^a¾?wu|_x001D__x001A_´?ôõ^¿â¼?õæºE¬´?÷cìn¯@·?Á_x0006_¾è]½?b7_x0016_=T¹½?4XxèûÛ·?¸Ç¡M£¾?}}?ä ·¾?ÝX¹\¼?_x0002_®Ô\#¬?ôcéÂ?Zyª*kG»?új_x0004_IÐý±?_x0015_ã_x000C__x0011_Du³?;£õþÂ¸?±­jå	/·?ffL«føÀ?A_x001F_¢_x0005_s­?_x0008__x000B_-ÇFFº?ê!6sÈé¿?#+MXå¶?íÖ&gt;É¸?â¼ö*\º?$_x0005_ÙY_x0004_»?ådL_x0001__x0002_¶?ôc|ä"Ü¼?¬B¼±Vº?,Pñ¾?Xt¼9¡P½?ï_x000D_okI{¹?Y_x001B__ö_x0004_áµ?±æØ_x000C_À?_x0018_ü(G¿?è¹µªG³?Ö¶_x000E_!_x0019_¸?þ`_x0006_òÂ?ï_x0013_¹?q\òOhcÀ?wª7£:=´?M[Cï¿?_x0012_ÿ_x0010__x0011_»?Rá_x001A_7{4Â?R5A_x0016_í¼?Y]wýKf·?WqHÙ:vº?ðB@ê\¨±? D¥æÐ´??^rßÔ_x0003_µ?Ó_x0018_1jÖ¶?V£_x001D_y¿?þD9UF_x0017_À?Fö¢]¶?Ô.6´\ÔÁ?Ae[Ä¹?._x001B_Û¦½?#_x001B_ß »µÀ?_x0003__x0005_ûAâ_x0018_É»?+&lt;DÆlo¹?_x0001_¹ãG±»?÷&amp;².+¹?:_x0003_Öp6À?Ä ÓxqÍ¹?¥_x0016_J_x001A_ui¿?áë"_x000B_tûµ?´ÌfPÂÑ¸?37cmº?@#x#º?kcÝ_x0016__x0012_´?4n&amp;Å)l³?b¢xÈbª?_x000F_Å_x000D_»?_x0001_Þû_x0014_S¸?_x0002__x001F_èÄ_x0015_Æ²?;®_x0008_E_x0006_À?Öû_x000F_îá´?Ê­öÚÍoÀ?ê=×X¶?å7`_x000D_]º?ãÉ_x001C__x000B_Å¢»?q&amp;)æ0»?®ÓJ!òQ»?_x000C_ºÃ	º?7_x0010__x001C_^í£»?8_x0004_æo_x0015_ì¹?_x0006_ÆäyÛ_x001A_µ?·òù½þìº?Ø1_x0017_6O¶?jÄNC_x0001__x0003__x0002_ÑÃ?UÃÎëÈK¼?yFJUÈ°?@ù´_x0019_1[½?¯ÍÛ_x0003_W´¶?_x0017_ )¢À?_x0018_zúBþ´?#Ú¡/]µ?ØmÐ_x001C_ß¾?x$VË¾äº?'nÖ@¶?_x0010_Q¶?K6t_x001D_dß±?06óÙ¯±?l¸kxhµ?RÜ#¿ÒâÀ?zèâ&lt;¨±?_³_x0018_~¹?ö"èW°?vQ'Þß¹?EÉ_x0012_$aË¹?_x0002_Ô¸àä»?7Ñ?µ«¸?_x000C_IÜ«_x0005_¨¹?&gt;jûõWËº?EKAû£·?=Þ®__x000D_pÀ?_x0017__x0018_«_x000C_Ç_x0013_º?_x000D_Î!_x001A_·?ÿÒÆg³?S]7#6Á?_x0003_[ó&lt;²?_x0002__x0003_ó¾¤¨ç÷¸?â£ÿõë¸?3×í³Å»?Y¼Çó_x001E_z´?Â¯_x0019_í_x001D_¼?_x0001_`IÆ_x001B_1¼?FVz'¬¿?nû_x0007_èùW»?À&gt;CF2¶?â6oêÓ7¶?ë[Í_x001A_lh¼?ûY&amp;_x0008__x0003_*¶?½IÈ_x0017_»å¸?tI±ÖÞ-½?¡-¬»?xðÑÀ¾?æO¨Ù_x0018_³?Tl'ÙÈ³?Dü ãÎp½?å_x000D_´_x000D_ZÂ?ñ¦_x001D_©_x000C_Á?å0 ò2:À?ÐÕ/§ò§¾?"_x0011_ØðMã½?_x0018_¼¯_x0005_{·?bD_x0008_Þº?X#¤µË_x0019_º?µü_x0012_¦ó²À?³L×HpÂ?d¸©òSn´?°SÖ®òÀ?Ù_x000E__x0001__x0002_9åº?_x0019_?0L_³?ç_x000F_ä|©³?Ð_x0017_a_x001A__x001E_á´?y£4%!¶?Q4r3X\¿?0oo¦¶?O½Ú+¸?1P_x0001_ _x001D_V¼?L'"HV_x000E_¹?_x001B_u&gt;_x001E_O[¹?_x0015_ù³wÊ¬?öÕ)ÂÆ®?_x0006_l¤ó_x000B_Â´?ËE_x0015__x0016_¸¼?_x001E_ò]G_x0016_¿?é¯¦ÄP	´?_x000D_SÓ@'´?úlI¼?_x000C__x000F_pñ[_x001C_½?M&gt;ÚaG½?ôwF_x0013_=Â?&lt;mY°Þ¶?_x0002_9Ö¦þ+µ?/ÎæDõeÀ?W_x001C_»äyÎ¶?Øÿ4é_x000C_9Ã?_x0016_B_x0018__x001D_0¸?¾8_x0017_l_x000E__x001C_Â?_x001E_iDÿÐmº?+ûÌHHÏº?º"_x0013_®?_x0001__x0002_ \^J¸º?_èF_x0003_Hß¸?nÉµ¸û¶?_x0008__x001D_©_x0015__x0002_·?jG&lt;¶kÎ©?&amp;z&amp;?³µ?©ý`k¶?¶óÜ%8å·?\¶:PpÁ?ÁuÉvÄÂ?0^âÐ%²?5Æ«Ø·?-_x000E_Y~¬Ô¿?ðÞ_x0006_Ê}²?3%Q_x001C_Ö´?èâ_$b1¹?jYl$_x000B__x0016_º?_x001F_/Õ"_x0004_Á?+5ÐF+·?¤â~¯¹?BõýD&gt;Á?½_x0017_GÃ?&amp;Õ@-º?_x0008_+ZÉMº?êöãÛþÓ²?R_x001C_Ý¢®´?´6µ÷­"½?xü_x000F_K¬uÁ?³1­I·?Ç·¾£"_x0010_¿?ùÜã_x001D_\´¿?û:Þf_x0002__x0003_Àùº?1#ÉV_x001B_­Å?FY¿{Ô·?lï_x0003_iP³Á?Xfë¾?*_x001B_ÏÙ_x0019_À?ÐösuBÇ³?Öòã	_x001E_ÿ¾?¢L_x0001_Yß_x0008_¹?_x000D_7¸£_x001C_·?zéøÂ­Á?~_x001F_b_x0007_#º?_x0018_Vø½àC¾?&lt;?_x0003_Ò×_x001E_Ã?xµ_x0013_´Q_x000E_½?ZQI³O_x0002_¾?¡7ÿÃ_x0015_¸µ?â_x000F__x0016_·?Ø·Ý6ûj·?Á2{¶Ü¾? ¢Nf»?s^eEõ1»?|_x001D__x0008__x0001_'¾?vñ_x0013_Ètµ?ºdQ_x000B_&amp;_x0001_À?_x001B_W_x0007_0_x0015_½?&amp;Îµ²?_x001D_ü'_x0011_«U»?£{=o_x0010_-»?Ï1JÒ¤_²?b_x0013_`½FÛ¶?Åm_x000C_÷ú¸?_x0001__x0002_Ø_x0014__x0010_³¹?à_x0014__(;Ä¼?öÕ¯¹?v/,Î½á¸?;á_x0010_ÓÀ?gÑÔ!¸¹?s¥Þr=»?døÞ7ÐÀ?_x0013_Ïwé7¾?óDÈR_x0016_xÀ?j)_x001D_èsÀ?_x0018_= &amp;&lt;fÁ?+Îö_x001F_ÂÀ?EÊ×^¹?_x0007_U|_x0004_ÿ§»?Û»À_x000F_âL¹?Þ@é5×Ö»?_x0018_Y ÑÛ¹?(!e­¯¶?,NÑ©Y¾?!nÿ_x0001_ï©À?C¥_x0010_C¶¸?ü²ó¦ù³?Á\RÍä,½?0¬Æ1È,À?_x000C_ª.À?_x0012_ú_x000D_1B7º?üðS&amp;¿?h#Í´Ë²?Õyà_x001A_e¹?¤­_x0008_Ro¼? $¬_x0002__x0004_TW½?J®n)¼?¾êý_x000C_ë)º?Pµ¬c_x0011_¾?U_x0018_4ã_x000D_`½?@_x000C_!4^·?_x0017_;Ç©Ü·?ÀST_x0019_¹?Ì9x_x0003_ßÁ?LP[Ù_x001B_»?ÙØo±¼?ë¨$_x0001_¶?Õ0æ_x0007__x0002_¸?_x0003_`Qo¹?_x0012_Õh_x0001_À?_x0018_ë_x0013_ÝXw¿?ÓZÜ_x0005_V5®?/_x001D_÷c¼?Ì_x001F_Ìá/nÁ?ª´ÏBÕU¶?öÓF«ðµ?_x001E_éH´ þ¹?ÓXïÂµº?èØ¸NÂ?Ç_x001F_+:ak¸?¾ÜË7y¶?X_x0012_'ê±Ë¸?fI2«î³?C: µ?æ"Sqlw·?dV½¥º?_¡mØU·?_x0001__x0002__÷_x0015_Áz³?¾_x001D__x0016_Ò³?_x0019__x0008_YÃñÁ?°_x0013_&gt;òD¸?¢_x001D_µs ©·?Ý&lt;í_x0004_N»?k@Ão²?Ð\üLñòÂ?¼A¾× _x001C_¾?BÐ¥ÿ¹?=îÅÏ»?[F-2_x0013_¸?_x0005__x0019_õÕM_x0019_°?ã²¥D²½?P_x001E_Ä	È·?ñ¶^bº?å3À@_x001E_¶¼?*_x0002_ç_x001A_7c¾?o¸Ô9a´?­)£¥Bh¹?úÓ_x0003_IÀ?-èÆ9õ·?*%îÁ_x0002_¿?B_x0013__x001E_ _x001A_¡µ?fªqÌ¿¸?_ º¤ ¹?FæIÈÀ?²?¼ÑÚæ³ñµ?_x0001_k¨¢kU¿?Áw_x0019_"âª»?j_x000E_Æ_x001E_ ¦?¦k_x0005___x0005__x0006__x0017_¹?&gt;f_x001F_|_x0014_²½?¢irµGë·?	U±d$¸¿?n0¢åÀ_x0001_Á?v!¬òº?pG'_x0016_«¶?ÑKR316º?_x000C_áëßîW¹?¡4_x0004_j¹?äRç_x001E_yÃµ?_x0016_H_x001A_Mð&gt;Á?¦|¯n_x0002_3À?t·ÜØ_x0019__x0002_À?=â_x0018_Û«Ý¿?RqÂÂÁ?phM1_x0002_Ûµ?`gI3Ù¹?¬_x0003_Ø©q¾?6çQÐrÄº?½p_x0013__x0017_	º?£Ni_x0019_Å¸?ÿû,G´²?ÛÒ8#±¸?Ru&lt;rÂp¸?ÈrY_x0004_º?._x000F_Î¹º»?á»¢_x000F_Û+²?ÔÈøC*§º?Y_x0016_ä_x0008_~¸?ÕMåÿ°?ÊIQ¯Ý»?_x0001__x0002_mG_x0006__x000B__x0005_¹?HH[¹© ¹?÷;wsm¶?«2hÜ±?áAÕHÆQÁ?Û$áæ[_x001D_º?_x000B_jê_x0018_ç´½?Êa_x001B_¾X±?²¡å'7·?{ÂfÂ?ú»?ÿ+cÁGÀ?c_x0015__x0008__x001C_=Î¸?®¼X;9g´?¥ dTò»? ÅÕùÏøµ?L{_x0010__x0017_ôæÀ?ù_x0016_§Á?_x0014_6¨Ã_x000D_Gµ?]ü+Ö_x001A_¿?HßP_x0015__x001D_¹?ÓÈcG»?çpuë_x0001_5½?ÝÉ-_x0017_/º?(6®Ìï²?_x001E_&lt;y°öÁ?&lt;£°.^»¸?_x000E_£czâZÀ?wX_x001E_¡½¸?$mó"2M¾?Up9vÀï´?õMO_x0006_n&gt;À?®	«_x0004__x0007_Bàº?Mbo¸_x001E_Ù½?¿ßNx±t½?_x0003_¼~¤v?¶?â_x0002__x0004_©ñ_x0001_»?¤_x001B_ô5HØ¸?4 Çââ°?M\_x0008_ Á?$"Ç·`¹?Lg³©_x0015_w»?_x001A_¨\SüA¾?_XÌp6¸?ÑÎVõÙ3°?5£¼ÇÁ?H=Ó±··?r	®~/Á?w .µ?_x000C_=_x000C_«±(¾?ôñµi8§µ?Z-úÁ9D´?_x0005_²#O_x0002_·?¶Ì_x001A_a¼º?_x0004_½_x000B_ª_x0006_Mº?ÐXíû4³?ÙUÙº?ße5EÌÂ?¶Öû1D­¼?Q­!¼BÒµ?â+_x000C_ìEú¼?6ç_x0017_ý¾?_x0008_&amp;ùÉ½?pÐÿÏ²·?_x0001__x0002_(R¤îóL¿?ÐX_x001C_õ¯õ»?_x0018_ØÃËO¼?å¤ ´Ä?ÜbNTé¸?Büg·?¢º?nÒ"p_x0008_¸?³_x000C_Ùx_x0019_¹?¼Ùéß¤½?Uú% §yº?9»Stª´?`Ï,¹¿?ÛßÚx­Òº?¾£OM¬µ?¢F}]_x0013_Â?Ã«1_x001A_ÌT¹?êÚ&gt;Z0¤¶?­½Ç±ð¶?ØH»?ÊæEúÀ?	 v¯µ?ó9Pé¾?&amp;´1Ëä_´?þÛ¾ãDÎ¾?_x001E__x0019_Hö_x0014__x000E_¼?iåM%e°?l_x000F_«¿§½?zqIßè´?àa`EÀ?dòÃat²?_x0004_§ïØãé¼?/Öès_x0001__x0007_+SÀ?dÍ_x001D_´_x0015_»?sü¬b8r¹?_x001C_rE-I¸?©§Vº'º?:¿_x001B_Ð_x0003_x¼?½Jm²©Â¼?,]HÁ_x001B_·?¾úN4$¹?SÇPøÀe½?ÅVþéç_x0006_¶?ã~¥_x0006_é»?Zt¦!y_x0002_·?9»´ð_x0011_!´?¦pÀÈgw¼?+AKä»:·?áÏ_x001B_ÞËåµ?QM¢3¾?0#Ã®&gt;¸?2DR.¯?[_x000C_@¨±»?ÞÖ_x001C_Â=Bº?/5é?°¼?_x001B__x0003_;_x0004_®º?´N}`_x0005_û½?d_x001E_òHÅ_x000C_µ?&gt;öè_Í÷±?'o&gt;_x000F_x!µ?é/Kf_x000C_²?xýKF¤5¹?[¡òº´?Å¦xN_x000C_J¶?_x0001__x0002_àózd_x000B_&gt;±?H¢¬ í¶?l¢¦ÒµP¿?÷-¿Ó¹?Ðµ\=Ì¼?(UYÎÒ¿?lÆÄÔçÁ?_x000B_KS|â(À?è_x000D_»®8¸? _x001E_ÏßèÈµ?µhpæÞÂº?®ÔúÖ0¸?&gt;àü-|N½?_x0014_Ót6m¿?~÷T5È¼?Ï¼KNËÉ¶?xµg±^=¸?_x001A_Ê&amp;c;½Á?+¦Ã¦JRÀ?¯úçò¹?!Aà·?½&amp;@_x0015_¼?°âÈ,eï°?Ö&amp;_x000B_þ²?_x001D_Oh¹-¼?!¤©	½¹?$);Ñuµ?°Á6LÕØÁ?}&lt;_x0007__x0003__x001B_Á»?È1®ù{ÿ¼? ¸Ø_x0011_Àµ?¡í#ù_x0003__x0005_i¶?àw_x000B_û¿LÀ?nôÓØ_x001D_À?`0RÉ~¼?43_x0002_UX_x0011_Á?Z&amp;-_x0003_bÃ?î,AÂl±?¾«C¢GZ¶?Â_x000D_ðR_x0004_D¼?~_x0007_½ñ3Y´?tÙê¿ ¼?ì·6±	³?Þôð¸t²º?_x0010_ze­A¤¿?¼X7å´·?î\_x001E_pSÂ½?Ö_x0017_#N­ûÂ?ÀjQPWK½?cw¥¡½º?ý´).J¯?_x001E_yq=_x0015_²?¿ßñ3Ã¾?+¹ý`I¿?¨}_x000B_ù_x000E_\Á?Óø÷u_x0016_q»?0!BÃ_x0003_¼?æ|_x000B_¥²²´?Ô_x001D_%J¸?À¦b_x0012_J¹?»@åÄ®Zº?EÀ·èÊ»?¶_x001F_¡_x0001_a´±?_x0002__x0004_Â_=I{_x0014_¾?rt»óö_x000E_³?_x0003_¡Ï¶?h_x000D_RE_x0001_¹?d'miÀ?Þùúeæ5·?Æ_x001B_´½æ_x001A_¾?Ó2ec_x0016__x001F_Á?á	þ"^¹?KêºÃ¶_x000F_¹?_x0018_«¯Ç5Æ¶?rë¸»?½_x000B_n3_x0014_Â¶?å#b&gt;Àb¶?ÉUøA»?ÒWåO¥½?W÷3/_x000C_»?TXøÊá¹?lÎ_x000D_ñ¾O´?K645´?´QûËX³?fPæt_x0018_ìµ?¦v_x001C_¨/±??2²ªWµ?Ü=«Pcp·?èæYawWÀ?qÎ±P0¯¾?ÙÌrî+¿?µy)Îµ?`_X)¨Ì·?uÚë_x0018_¥0´?pLu	_x0001__x0005_W5µ?¾-±þ(_x0010_¼?´'ýÂW~À?¬çxL_x0014_l°?$è_x001B_oü9¿?Ï¿±ÒF_x0010_º?_x0011__x0005_`¸?¼õOõÚ¾?vHÝ&amp;çÆ¸?d;_x0005_«5_x0015_¶?Õm.K£r¶?_x001F_-«V(h¸?Ä_x001B_6æ¹?_x0002_1&amp;ñ.eº?8I oYÊº?C¿jè&lt;Í´?uÓ°­rS¼?c#°_x0018_SK»?¾="±P·?æµ1Ö¾?_x0014_'È7_x0001_y¶?@5öó¾?_x0003_¦;ZÈz¸?¿ñ_x0004_ÛæD¹?1_x0008_çÿæ¼?_x000C_q_x0008_)¹í¶?^îäW.ê¹?SÔ&amp;z ¸?_x000F_¨0Ø%+¾?ÒeS_x0001_Ðû´?ý&lt;âÓbð¹?_x0011_}_x0016_½´»?_x0001__x0002_^ö¯Õþu¹?_x0015_Ýý»?f_x0005_ÍåIó´?yûò `N·?ÖuZ_x000F_Bö¿?_x0008_®¹òXñ½?í_x000F_~_x0004_4#·?~X v&lt;µ?QqÝlüý¶?à&lt;_x000F_5Q±¹?s{õÙ¸?UècÀÛg¶?ø!þgá¿?@~£Æ¼¶?ó?_x001B_ï·?.Ý_x000B_ö.j¾?=áþl»?_x001D_èwü{µ?ßDVÙ¼?¬#K ·?zjû+ªÕ¾?_x0018_eÏ®Ã¹?½_x0019_e^ù½?A_x000E_E"¶¶?_Ü_x0019_Úù»?m¸ªl_x0007_Ú»?4åÖã¾½?_x0001_rª¯Ô¿¿?Èu_x0006_O¹?_x0014_úT)_x0002_¼?Û²_x001B_ _x0006_Ñ·?çU³Ó_x0001__x0003_ïÛÀ?w­ý_x000B_	I¾?TðµXµ¹?eX_x000B_§v·?õä­=_x001E_¶?¿º`eb·?&amp;µuý©·À?_x0004__x001C_éß¤¼??$n9¶Å·?\ÌÒÜ	¶?_x000D_#ünFG¸? ²ã_x000E__x0002_õ¶?à-\_x001D_ó.¹?r_x001B_&amp;ËÀ?ÄÉ&lt;wÅ½?­õ³¸?6ö/_x001A__x0004_@À?*±vl·?	$_x0018_N¹!¿?=.âæÀº?oÊ¦íø¹?,8Ôo!&gt;¼?¶vºUÏÀ?2ã ´Ò_x0017_µ?ü_x0008_&amp;n_x0017_®½?³Áñ{q!½?ê£_x0007_{JÃ¿?LFÖtfB°?:QYû_x000C_Â?¡+_x0008_ÇÀ?ÞöÀR_x000B_¾?Ï_x0005__x0002_º?_x0003__x0004_dcûG¹?2ÒãPäé²?¿|_x0011_£=À?X_x001A_@oµ?_x0014_02u×¿?Ìã=þ_x001B_Ñ¼?_x001C_ð7*Ü¬º?ôâ,_x0017_.&amp;»?_x000E_ÜÊ%À?Ø8³Ï±?_x0004_v¼{Ë_x001F_»?ìÉªÉ¨½?h_x001D_ã$·F´?æZÁ_x0002_?N±?Ì2õ6Ç{½?N±¿_x001C_iAµ?_x000D_½=gÞ½?âà_x0007__x0001__x0004_®?¶±_x0001_ß¼?_x000E_õÒO¸?_x001D_æ9a_x001B_)½?f¥ÝÙ*Lµ?Þw_x0014_63¿?uMj@øÞ³?yæÇÇ²×À?\aùÖ.¶?_x000B_z¸´UG¶?9Æ'´c`À?ýãUHº&amp;­?_x001E_NEY¸?¦ðûã@_x0010_À?»#ÉÅ_x0002__x0003__x0019__x0004_¸?CéÞ¾ZB½?9Ép¦·?F&amp;mP_x0019_¼?ôû_x001A_ðÐ»?_x000E_ë]ïö$º?;6Ùiç_x0004_°?&amp;¶ (ô¾?0UY$Ïá¾?èzpe¼?&lt;wÖU_x000D_¸?_x0017_îw[Ç¹?ëF7Ý"¨¯?_x001D_Î}ê5»?ï#_x000F_ºh»?Údf´âj½?¿uññTëÀ?ÏV´_x0016_ß¼¼?19\ØòÁ?ªe?s|´?Ñæ/Õ¼?_x0002_Ñ8þ»?3^UÝÈ¸?Oì_x0003__ å³?ç_x0017_ÿ_x001F_ó=¹?_x0010_-X{°?«ùzÙ&lt;]»?ø¦2 _x000F_·?_x001E_±'Åî½?ºê{"¬¸?&lt;ë:_x0001_E½?_x0018_?_x0019_YÁ?_x0004__x0005__x001F_|6?·?_x0001_fSBÐ¦¿?t)oAÀ­?ì,O,fz¾?¶ÇMÍv_x0014_¼?ì9{ÈþPº?QD#·2µ?VV_x001D_L¸_x0003_¹?²Ìò._x001C_%µ?Ç_x0018_6r#iÂ?~ÞméÙq¿?Í¨¶²;º?ÁRòLÕ¾?xQW_x0011_rº?S_Â_x0002_EV¾?]û&lt;'È_x0007_½?ß_x001C_½8¼·?ÅF{_x000E_3·?ÙG_x0018_´Ø½?_x0011__x0007_ÏRJNÁ?ýYP¬U&gt;¿?p_x0002_O_x0016_ö	Â?ÔÏ)uI³?KR¿1¼¿?¹Tõi-¼?2_x001D_W_x0010_Ýµ?ûb.IN·?	æ¥«}º?÷b­(¸?7õzk_x0017__x0005_Á?ù²_x000E_(Q¸?	à_x0013_Ù_x0001__x0002_é_x0012_µ?&gt;Ãô_x000E__x0015_	À?äð"ë_x001A_à²?ÔÌÑäRÒ½?vûâAÐµ?HKÝú_x0012_À?Î9_x001E_@º¼?dOaÝB_x000F_½?;Ò_x000E__x0015_Q¬Â?_x0012_&amp;Cð4®·?_x0014_R2³?k¿°®5¼?SrF_x0006__x0013_VÃ?^Ú_x001F_]a¼?¶^Í3½?Õ®ñîêº?`O÷ÂÆÀ±?nIÌÎ'»?i_x0012_åÐüõ¸?ÊeüL¹?m_x000F_Áä*³?p*ººo»?ÛhE=/¾?Ê×ÉË_x001C_À?n³¶/f÷·?îÑ%ê *¸?¸µ	Bhº?Ð¢rÆõ¹?_x001B_n[zö»?´×n¹Ã?kÐ-3_x000E_º?«_x000B__x0019_´?_x0003__x0004_È¨1A;´?Ä_x001F_@CÉ_x0008_´?Õu#ÕH¹?M_x0001_"Ü_x0008_»?&gt;y§æ_x0002_¾?÷Ízµ¶?å¬ÏfNSº?_x0011_ ºm½?æ¸\_x0002_¶·?Ïé²^¸?üîªlæ¼?ÌovMýv¾?Â*A;[_x0018_¶?wÌ ³¼?_x0019_ÏW¸Oo¸?¹R@é¼?¾½B¥ð¸?R_x0014_¥):µ?³ùb÷º?ÆB)ê_x0015_~»?Êjô¸üµ³?d	Þ?¼?=­_x000D_9Öµ?_x0004_æÂÂÅ}¿?/ÉÃsº?_x000C_õ$Ò¨¼?1SZ¥'.Â?"c_x0003_'z_x0018_Á? o.ëÚ³?0_x001F_ÅÞ_x0003_©?qyþ_x0006_¼?ÞK1_x0001__x0002_ç³?ï$÷¸_x000F_k¾?+:	q¯?Þ¤é4Ð_x0016_±?]±: ´?aà·ò_x0004_¿?.¼b)&lt;½?|¡_x001D_¥_x0013_·?²MÈýÐ£´?_x0016_¢ìy_x0013_=Á?,ý±Þ-x»?ßð]zä»?ün±íñ¾?WÅ20º?£åª@»?_x0014_H_x001B_}¯«?¬[ã³~JÄ?¥/'YÅf³?ôNM®p÷¼?_x001D_úËüßP²?_x0004_k_x0019_VÎ°?!µ_x0007_úoþ³?íîZ_x001D_(¹?¿³p#¿·?ô2p}#»?_x001A_:BÀ?&amp;_x001A__x0019_»?_x0006_¯ÿÌ«À?7á~C9k¼?¨ÿu5ÝB»?^*_x0002_&lt;Y¸?Ë_x0003__x000C_Ì½?_x0001__x0002_3_x0019_×:_x001B_ÀÀ?9vì¾7[¼?]à;ùÖ_x000F_¶?â/Î&gt;_x001D_¸?¤¼mÖ¼?b&amp;i·À?Ô§ñ©È¾?Jæmñ"Á?õîi_x0005_JÂ·?H_x0011_¹µ?$_x0001_àr_x0008_¿?KAñ_x000C_G²?Íd=é}»?"_x0004_&gt;ïÔ½?§Ï¯É½?¦ð_x001C_½?vÃ:SÞ»?_x0017_àA¤À?ãïi¸_x0012__x000B_¸?¸I¤Þr£¹?#ogS´¸?{Ü_x0005_f@º?tBºM_x001D_³?Í_÷¡¼?°Yd¾?ª_x0013_¤Ú=#¼?¿4Ö3SõÁ?"RèùS¾?OË_x000E_-_x0008_º?Q(uDÁ?OîH_x000C_gZ·?g}_x0002__x0003_­»³?Ë_x000B__x0014_Øîé¶?\&amp;t_x0019_W¸?iOäÿìª²?s1&gt;£¾ôÀ?Ï·Yÿ_x0012__x0007_·?3ê'A_x001A_¨¸?³"Ø[`(¶?4Æ^¯¸?ÀÒAï¸?UÙ(Éðº?+_x0011_´íýº?Ù{*×¼»?_x001D_±ÑÖ_x000E_oº?_x000E_Ü¥_x0019_kì½?ÖÏ!&amp;··²?cõ/Òy½?tðZ¨«»¾?Ê&amp;Âùº¹?_x001E_ÆÁ` ¸?àiØ_x0005_êÔº?_x000B_E\»?µn_x001D_¶l§?\´Â)Eñ¼?T_x0010_¬hÝw±?¨[o«_x001D_%·?zÕ~_x000D_¹?_x0004_Ö`I_x0001_Â?_x001E_8»{±_x0014_¸?/8|!îr¼?ãBJ_x001E_¿?Ù" ø#`º?_x0001__x0003__VúÀ=A¹?w_x0012_4 Áë·?$$òÓ	a»?êÎªÑª³?¼e¸t»?Ó_x0018_Q¢`Sµ?_x000B_ü!Nbµ?Ï ù+·?º÷Dú¿?z_x000E_ËBý&lt;«?_x0008_ UÜ!À?¤o}_x0013_¶"¸?çÔM8à`¿?gNIF·?DÇ¾_x0006__x0011_¼?Ñ`H_x001F_¤¸?_x0005_|Ú"³&gt;½?«zê_x000B_²æ½?Ä1S.|&gt;³?_x0008_þ&lt;v'Á?zþJÝµ°?£éâýµÖ¹?&lt;JDNRÀ?9&amp;÷_x001C_Û³?¬üÚ÷¨_x0012_À?þ~ÜÔ_x001E_À?2_x001E_´$µ¶?_x0018_YÍ&lt;¬¹?rlqXçg²?Rñ*cAGº?Ï_x0002__x0019_²½?þ_x0002__x0005_Â¹?´¶Æùw¹?Ø!ä_x0012__x0001__x0010_Ä?@ÿ_x0012_ú_x0004_½?3_x0005__x0003_÷[·?W_x0013_u¹Ë¿?_x0002_÷¶#ÿc¸?s_x0007_ hQ_x0014_´?ãpáé9¼?µ@ùv¸?ÖµG2­¼?_x0001_É_x0013_F¼ü¼?_x0018_aæáX´¾?È5þÐ?¿?|ìÆ_x0012_á¶?ÇYd_x000F_zº?Û	{5è&lt;¾?Å_x0013_Ì&gt;Ï_x0017_½?_x0010_:æ_x000F__x0005_¾?*hZê¾"¾?ªQëEV¼?~Wëa9»?_x000F_þø&gt;ë¾?_x0010_ixÉ´?¹!z ß7¹?°co_x000F_Ï¶?t$_¨è»?_x0007_Aßú·?Bl¨ðËî»?0îI^a¾?wu|_x001D__x001A_´?ôõ^¿â¼?_x0001__x0002_õæºE¬´?÷cìn¯@·?Á_x0006_¾è]½?b7_x0016_=T¹½?4XxèûÛ·?¸Ç¡M£¾?}}?ä ·¾?ÝX¹\¼?_x0002_®Ô\#¬?ôcéÂ?Zyª*kG»?új_x0004_IÐý±?_x0015_ã_x000C__x0011_Du³?;£õþÂ¸?±­jå	/·?ffL«føÀ?A_x001F_¢_x0005_s­?_x0008__x000B_-ÇFFº?ê!6sÈé¿?#+MXå¶?íÖ&gt;É¸?â¼ö*\º?$_x0005_ÙY_x0004_»?ådL¶?ôc|ä"Ü¼?¬B¼±Vº?,Pñ¾?Xt¼9¡P½?ï_x000D_okI{¹?Y_x001B__ö_x0004_áµ?±æØ_x000C_À?_x0018_ü_x0002__x0004_(G¿?è¹µªG³?Ö¶_x000E_!_x0019_¸?þ`_x0006_òÂ?ï_x0013_¹?q\òOhcÀ?wª7£:=´?M[Cï¿?_x0012_ÿ_x0010__x0011_»?Rá_x001A_7{4Â?R5A_x0016_í¼?Y]wýKf·?WqHÙ:vº?ðB@ê\¨±? D¥æÐ´??^rßÔ_x0003_µ?Ó_x0018_1jÖ¶?V£_x001D_y¿?þD9UF_x0017_À?Fö¢]¶?Ô.6´\ÔÁ?Ae[Ä¹?._x001B_Û¦½?#_x001B_ß »µÀ?ûAâ_x0018_É»?+&lt;DÆlo¹?_x0001_¹ãG±»?÷&amp;².+¹?:_x0002_Öp6À?Ä ÓxqÍ¹?¥_x0016_J_x001A_ui¿?áë"_x000B_tûµ?_x0003__x0005_´ÌfPÂÑ¸?37cmº?@#x#º?kcÝ_x0016__x0012_´?4n&amp;Å)l³?b¢xÈbª?_x000F_Å_x000D_»?_x0001_Þû_x0014_S¸?_x0002__x001F_èÄ_x0015_Æ²?;®_x0008_E_x0006_À?Öû_x000F_îá´?Ê­öÚÍoÀ?ê=×X¶?å7`_x000D_]º?ãÉ_x001C__x000B_Å¢»?q&amp;)æ0»?®ÓJ!òQ»?_x000C_ºÃ	º?7_x0010__x001C_^í£»?8_x0004_æo_x0015_ì¹?_x0006_ÆäyÛ_x001A_µ?·òù½þìº?Ø1_x0017_6O¶?jÄNC_x0002_ÑÃ?UÃÎëÈK¼?yFJUÈ°?@ù´_x0019_1[½?¯ÍÛ_x0005_W´¶?_x0017_ )¢À?_x0018_zúBþ´?#Ú¡/]µ?ØmÐ_x001C__x0003__x0004_ß¾?x$VË¾äº?'nÖ@¶?_x0010_Q¶?K6t_x001D_dß±?06óÙ¯±?l¸kxhµ?RÜ#¿ÒâÀ?zèâ&lt;¨±?_³_x0018_~¹?ö"èW°?vQ'Þß¹?EÉ_x0012_$aË¹?_x0002_Ô¸àä»?7Ñ?µ«¸?_x000C_IÜ«_x0005_¨¹?&gt;jûõWËº?EKAû£·?=Þ®__x000D_pÀ?_x0017__x0018_«_x000C_Ç_x0013_º?_x000D_Î!_x001A_·?ÿÒÆg³?S]7#6Á?_x0004_[ó&lt;²?ó¾¤¨ç÷¸?â£ÿõë¸?3×í³Å»?Y¼Çó_x001E_z´?Â¯_x0019_í_x001D_¼?_x0001_`IÆ_x001B_1¼?FVz'¬¿?nû_x0007_èùW»?_x0001__x0002_À&gt;CF2¶?â6oêÓ7¶?ë[Í_x001A_lh¼?ûY&amp;_x0008__x0002_*¶?½IÈ_x0017_»å¸?tI±ÖÞ-½?¡-¬»?xðÑÀ¾?æO¨Ù_x0018_³?Tl'ÙÈ³?Dü ãÎp½?å_x000D_´_x000D_ZÂ?ñ¦_x001D_©_x000C_Á?å0 ò2:À?ÐÕ/§ò§¾?"_x0011_ØðMã½?_x0018_¼¯_x0005_{·?bD_x0008_Þº?X#¤µË_x0019_º?µü_x0012_¦ó²À?³L×HpÂ?d¸©òSn´?°SÖ®òÀ?Ù_x000E_9åº?_x0019_?0L_³?ç_x000F_ä|©³?Ð_x0017_a_x001A__x001E_á´?y£4%!¶?Q4r3X\¿?0oo¦¶?O½Ú+¸?1P_x0001_ _x0001__x0002__x001D_V¼?L'"HV_x000E_¹?_x001B_u&gt;_x001E_O[¹?_x0015_ù³wÊ¬?öÕ)ÂÆ®?_x0006_l¤ó_x000B_Â´?ËE_x0015__x0016_¸¼?_x001E_ò]G_x0016_¿?é¯¦ÄP	´?_x000D_SÓ@'´?úlI¼?_x000C__x000F_pñ[_x001C_½?M&gt;ÚaG½?ôwF_x0013_=Â?&lt;mY°Þ¶?_x0002_9Ö¦þ+µ?/ÎæDõeÀ?W_x001C_»äyÎ¶?Øÿ4é_x000C_9Ã?_x0016_B_x0018__x001D_0¸?¾8_x0017_l_x000E__x001C_Â?_x001E_iDÿÐmº?+ûÌHHÏº?º"_x0013_®? \^J¸º?_èF_x0003_Hß¸?nÉµ¸û¶?_x0008__x001D_©_x0015__x0002_·?jG&lt;¶kÎ©?&amp;z&amp;?³µ?©ý`k¶?¶óÜ%8å·?_x0002__x0003_\¶:PpÁ?ÁuÉvÄÂ?0^âÐ%²?5Æ«Ø·?-_x000E_Y~¬Ô¿?ðÞ_x0006_Ê}²?3%Q_x001C_Ö´?èâ_$b1¹?jYl$_x000B__x0016_º?_x001F_/Õ"_x0004_Á?+5ÐF+·?¤â~¯¹?BõýD&gt;Á?½_x0017_GÃ?&amp;Õ@-º?_x0008_+ZÉMº?êöãÛþÓ²?R_x001C_Ý¢®´?´6µ÷­"½?xü_x000F_K¬uÁ?³1­I·?Ç·¾£"_x0010_¿?ùÜã_x001D_\´¿?û:ÞfÀùº?1#ÉV_x001B_­Å?FY¿{Ô·?lï_x0003_iP³Á?Xfë¾?*_x001B_ÏÙ_x0019_À?ÐösuBÇ³?Öòã	_x001E_ÿ¾?¢L_x0001_Y_x0002__x0003_ß_x0008_¹?_x000D_7¸£_x001C_·?zéøÂ­Á?~_x001F_b_x0007_#º?_x0018_Vø½àC¾?&lt;?_x0003_Ò×_x001E_Ã?xµ_x0013_´Q_x000E_½?ZQI³O_x0002_¾?¡7ÿÃ_x0015_¸µ?â_x000F__x0016_·?Ø·Ý6ûj·?Á2{¶Ü¾? ¢Nf»?s^eEõ1»?|_x001D__x0008__x0001_'¾?vñ_x0013_Ètµ?ºdQ_x000B_&amp;_x0001_À?_x001B_W_x0007_0_x0015_½?&amp;Îµ²?_x001D_ü'_x0011_«U»?£{=o_x0010_-»?Ï1JÒ¤_²?b_x0013_`½FÛ¶?Åm_x000C_÷ú¸?Ø_x0014__x0010_³¹?à_x0014__(;Ä¼?öÕ¯¹?v/,Î½á¸?;á_x0010_ÓÀ?gÑÔ!¸¹?s¥Þr=»?døÞ7ÐÀ?_x0001__x0002__x0013_Ïwé7¾?óDÈR_x0016_xÀ?j)_x001D_èsÀ?_x0018_= &amp;&lt;fÁ?+Îö_x001F_ÂÀ?EÊ×^¹?_x0007_U|_x0004_ÿ§»?Û»À_x000F_âL¹?Þ@é5×Ö»?_x0018_Y ÑÛ¹?(!e­¯¶?,NÑ©Y¾?!nÿ_x0001_ï©À?C¥_x0010_C¶¸?ü²ó¦ù³?Á\RÍä,½?0¬Æ1È,À?_x000C_ª.À?_x0012_ú_x000D_1B7º?üðS&amp;¿?h#Í´Ë²?Õyà_x001A_e¹?¤­_x0008_Ro¼? $¬TW½?J®n)¼?¾êý_x000C_ë)º?Pµ¬c_x0011_¾?U_x0018_4ã_x000D_`½?@_x000C_!4^·?_x0017_;Ç©Ü·?ÀST_x0019_¹?Ì9x_x0003__x0002__x0006_ßÁ?LP[Ù_x001B_»?ÙØo±¼?ë¨$_x0001_¶?Õ0æ_x0007__x0002_¸?_x0003_`Qo¹?_x0012_Õh_x0001_À?_x0018_ë_x0013_ÝXw¿?ÓZÜ_x0005_V5®?/_x001D_÷c¼?Ì_x001F_Ìá/nÁ?ª´ÏBÕU¶?öÓF«ðµ?_x001E_éH´ þ¹?ÓXïÂµº?èØ¸NÂ?Ç_x001F_+:ak¸?¾ÜË7y¶?X_x0012_'ê±Ë¸?fI2«î³?C: µ?æ"Sqlw·?dV½¥º?_¡mØU·?_÷_x0015_Áz³?¾_x001D__x0016_Ò³?_x0019__x0008_YÃñÁ?°_x0013_&gt;òD¸?¢_x001D_µs ©·?Ý&lt;í_x0004_N»?k@Ão²?Ð\üLñòÂ?_x0002__x0004_¼A¾× _x001C_¾?BÐ¥ÿ¹?=îÅÏ»?[F-2_x0013_¸?_x0005__x0019_õÕM_x0019_°?ã²¥D²½?P_x001E_Ä	È·?ñ¶^bº?å3À@_x001E_¶¼?*_x0004_ç_x001A_7c¾?o¸Ô9a´?­)£¥Bh¹?úÓ_x0003_IÀ?-èÆ9õ·?*%îÁ_x0004_¿?B_x0013__x001E_ _x001A_¡µ?fªqÌ¿¸?_ º¤ ¹?FæIÈÀ?²?¼ÑÚæ³ñµ?_x0002_k¨¢kU¿?Áw_x0019_"âª»?j_x000E_Æ_x001E_ ¦?¦k_x0005___x0017_¹?&gt;f_x001F_|_x0014_²½?¢irµGë·?	U±d$¸¿?n0¢åÀ_x0001_Á?v!¬òº?pG'_x0016_«¶?ÑKR316º?_x000C_áëß_x0001__x0007_îW¹?¡4_x0004_j¹?äRç_x001E_yÃµ?_x0016_H_x001A_Mð&gt;Á?¦|¯n_x0002_3À?t·ÜØ_x0019__x0002_À?=â_x0018_Û«Ý¿?RqÂÂÁ?phM1_x0002_Ûµ?`gI3Ù¹?¬_x0003_Ø©q¾?6çQÐrÄº?½p_x0013__x0017_	º?£Ni_x0019_Å¸?ÿû,G´²?ÛÒ8#±¸?Ru&lt;rÂp¸?ÈrY_x0004_º?._x000F_Î¹º»?á»¢_x000F_Û+²?ÔÈøC*§º?Y_x0016_ä_x0008_~¸?ÕMåÿ°?ÊIQ¯Ý»?mG_x0006__x000B__x0005_¹?HH[¹© ¹?÷;wsm¶?«2hÜ±?áAÕHÆQÁ?Û$áæ[_x001D_º?_x000B_jê_x0018_ç´½?Êa_x001B_¾X±?_x0004__x0005_²¡å'7·?{ÂfÂ?ú»?ÿ+cÁGÀ?c_x0015__x0008__x001C_=Î¸?®¼X;9g´?¥ dTò»? ÅÕùÏøµ?L{_x0010__x0017_ôæÀ?ù_x0016_§Á?_x0014_6¨Ã_x000D_Gµ?]ü+Ö_x001A_¿?HßP_x0015__x001D_¹?ÓÈcG»?çpuë_x0004_5½?ÝÉ-_x0017_/º?(6®Ìï²?_x001E_&lt;y°öÁ?&lt;£°.^»¸?_x000E_£czâZÀ?wX_x001E_¡½¸?$mó"2M¾?Up9vÀï´?õMO_x0006_n&gt;À?®	«Bàº?Mbo¸_x001E_Ù½?¿ßNx±t½?_x0003_¼~¤v?¶?â_x0002__x0004_©ñ_x0001_»?¤_x001B_ô5HØ¸?4 Çââ°?M\_x0008_ Á?$"Ç·_x0001__x0003_`¹?Lg³©_x0015_w»?_x001A_¨\SüA¾?_XÌp6¸?ÑÎVõÙ3°?5£¼ÇÁ?H=Ó±··?r	®~/Á?w .µ?_x000C_=_x000C_«±(¾?ôñµi8§µ?Z-úÁ9D´?_x0005_²#O_x0002_·?¶Ì_x001A_a¼º?_x0001_½_x000B_ª_x0006_Mº?ÐXíû4³?ÙUÙº?ße5EÌÂ?¶Öû1D­¼?Q­!¼BÒµ?â+_x000C_ìEú¼?6ç_x0017_ý¾?_x0008_&amp;ùÉ½?pÐÿÏ²·?(R¤îóL¿?ÐX_x001C_õ¯õ»?_x0018_ØÃËO¼?å¤ ´Ä?ÜbNTé¸?Büg·?¢º?nÒ"p_x0008_¸?³_x000C_Ùx_x0019_¹?</t>
  </si>
  <si>
    <t>3e59424548d25f8b74721a70fd6b6f1a_x0001__x0002_¼Ùéß¤½?Uú% §yº?9»Stª´?`Ï,¹¿?ÛßÚx­Òº?¾£OM¬µ?¢F}]_x0013_Â?Ã«1_x001A_ÌT¹?êÚ&gt;Z0¤¶?­½Ç±ð¶?ØH»?ÊæEúÀ?	 v¯µ?ó9Pé¾?&amp;´1Ëä_´?þÛ¾ãDÎ¾?_x001E__x0019_Hö_x0014__x000E_¼?iåM%e°?l_x000F_«¿§½?zqIßè´?àa`EÀ?dòÃat²?_x0004_§ïØãé¼?/Öès+SÀ?dÍ_x001D_´_x0015_»?sü¬b8r¹?_x001C_rE-I¸?©§Vº'º?:¿_x001B_Ð_x0003_x¼?½Jm²©Â¼?,]HÁ_x001B_·?¾úN_x0001__x0007_4$¹?SÇPøÀe½?ÅVþéç_x0006_¶?ã~¥_x0006_é»?Zt¦!y_x0002_·?9»´ð_x0011_!´?¦pÀÈgw¼?+AKä»:·?áÏ_x001B_ÞËåµ?QM¢3¾?0#Ã®&gt;¸?2DR.¯?[_x000C_@¨±»?ÞÖ_x001C_Â=Bº?/5é?°¼?_x001B__x0003_;_x0004_®º?´N}`_x0005_û½?d_x001E_òHÅ_x000C_µ?&gt;öè_Í÷±?'o&gt;_x000F_x!µ?é/Kf_x000C_²?xýKF¤5¹?[¡òº´?Å¦xN_x000C_J¶?àózd_x000B_&gt;±?H¢¬ í¶?l¢¦ÒµP¿?÷-¿Ó¹?Ðµ\=Ì¼?(UYÎÒ¿?lÆÄÔçÁ?_x000B_KS|â(À?_x0001__x0004_è_x000D_»®8¸? _x001E_ÏßèÈµ?µhpæÞÂº?®ÔúÖ0¸?&gt;àü-|N½?_x0014_Ót6m¿?~÷T5È¼?Ï¼KNËÉ¶?xµg±^=¸?_x001A_Ê&amp;c;½Á?+¦Ã¦JRÀ?¯úçò¹?!Aà·?½&amp;@_x0015_¼?°âÈ,eï°?Ö&amp;_x000B_þ²?_x001D_Oh¹-¼?!¤©	½¹?$);Ñuµ?°Á6LÕØÁ?}&lt;_x0007__x0003__x001B_Á»?È1®ù{ÿ¼? ¸Ø_x0011_Àµ?¡í#ùi¶?àw_x000B_û¿LÀ?nôÓØ_x001D_À?`0RÉ~¼?43_x0002_UX_x0011_Á?Z&amp;-_x0001_bÃ?î,AÂl±?¾«C¢GZ¶?Â_x000D_ðR_x0002__x0005__x0004_D¼?~_x0007_½ñ3Y´?tÙê¿ ¼?ì·6±	³?Þôð¸t²º?_x0010_ze­A¤¿?¼X7å´·?î\_x001E_pSÂ½?Ö_x0017_#N­ûÂ?ÀjQPWK½?cw¥¡½º?ý´).J¯?_x001E_yq=_x0015_²?¿ßñ3Ã¾?+¹ý`I¿?¨}_x000B_ù_x000E_\Á?Óø÷u_x0016_q»?0!BÃ_x0002_¼?æ|_x000B_¥²²´?Ô_x001D_%J¸?À¦b_x0012_J¹?»@åÄ®Zº?EÀ·èÊ»?¶_x001F_¡_x0001_a´±?Â_=I{_x0014_¾?rt»óö_x000E_³?_x0003_¡Ï¶?h_x000D_RE_x0001_¹?d'miÀ?Þùúeæ5·?Æ_x001B_´½æ_x001A_¾?Ó2ec_x0016__x001F_Á?_x0001__x0002_á	þ"^¹?KêºÃ¶_x000F_¹?_x0018_«¯Ç5Æ¶?rë¸»?½_x000B_n3_x0014_Â¶?å#b&gt;Àb¶?ÉUøA»?ÒWåO¥½?W÷3/_x000C_»?TXøÊá¹?lÎ_x000D_ñ¾O´?K645´?´QûËX³?fPæt_x0018_ìµ?¦v_x001C_¨/±??2²ªWµ?Ü=«Pcp·?èæYawWÀ?qÎ±P0¯¾?ÙÌrî+¿?µy)Îµ?`_X)¨Ì·?uÚë_x0018_¥0´?pLu	W5µ?¾-±þ(_x0010_¼?´'ýÂW~À?¬çxL_x0014_l°?$è_x001B_oü9¿?Ï¿±ÒF_x0010_º?_x0011__x0002_`¸?¼õOõÚ¾?vHÝ&amp;_x0001__x0006_çÆ¸?d;_x0006_«5_x0015_¶?Õm.K£r¶?_x001F_-«V(h¸?Ä_x001B_6æ¹?_x0002_1&amp;ñ.eº?8I oYÊº?C¿jè&lt;Í´?uÓ°­rS¼?c#°_x0018_SK»?¾="±P·?æµ1Ö¾?_x0014_'È7_x0001_y¶?@5öó¾?_x0003_¦;ZÈz¸?¿ñ_x0004_ÛæD¹?1_x0008_çÿæ¼?_x000C_q_x0008_)¹í¶?^îäW.ê¹?SÔ&amp;z ¸?_x000F_¨0Ø%+¾?ÒeS_x0001_Ðû´?ý&lt;âÓbð¹?_x0011_}_x0016_½´»?^ö¯Õþu¹?_x0015_Ýý»?f_x0005_ÍåIó´?yûò `N·?ÖuZ_x000F_Bö¿?_x0008_®¹òXñ½?í_x000F_~_x0004_4#·?~X v&lt;µ?_x0001__x0002_QqÝlüý¶?à&lt;_x000F_5Q±¹?s{õÙ¸?UècÀÛg¶?ø!þgá¿?@~£Æ¼¶?ó?_x001B_ï·?.Ý_x000B_ö.j¾?=áþl»?_x001D_èwü{µ?ßDVÙ¼?¬#K ·?zjû+ªÕ¾?_x0018_eÏ®Ã¹?½_x0019_e^ù½?A_x000E_E"¶¶?_Ü_x0019_Úù»?m¸ªl_x0007_Ú»?4åÖã¾½?_x0001_rª¯Ô¿¿?Èu_x0006_O¹?_x0014_úT)_x0002_¼?Û²_x001B_ _x0006_Ñ·?çU³ÓïÛÀ?w­ý_x000B_	I¾?TðµXµ¹?eX_x000B_§v·?õä­=_x001E_¶?¿º`eb·?&amp;µuý©·À?_x0004__x001C_éß¤¼??$n9_x0001__x0003_¶Å·?\ÌÒÜ	¶?_x000D_#ünFG¸? ²ã_x000E__x0002_õ¶?à-\_x001D_ó.¹?r_x001B_&amp;ËÀ?ÄÉ&lt;wÅ½?­õ³¸?6ö/_x001A__x0004_@À?*±vl·?	$_x0018_N¹!¿?=.âæÀº?oÊ¦íø¹?,8Ôo!&gt;¼?¶vºUÏÀ?2ã ´Ò_x0017_µ?ü_x0008_&amp;n_x0017_®½?³Áñ{q!½?ê£_x0007_{JÃ¿?LFÖtfB°?:QYû_x000C_Â?¡+_x0008_ÇÀ?ÞöÀR_x000B_¾?Ï_x0005__x0002_º?dcûG¹?2ÒãPäé²?¿|_x0011_£=À?X_x001A_@oµ?_x0014_02u×¿?Ìã=þ_x001B_Ñ¼?_x001C_ð7*Ü¬º?ôâ,_x0017_.&amp;»?9:_x000E_ÜÊ%À?Ø8³Ï±?:v¼{Ë_x001F_»?ìÉªÉ¨½?_x0001__x0002_99_x0002__x0002_99_x0003__x0002_99_x0004__x0002_99_x0005__x0002_99_x0006__x0002_99_x0007__x0002_99_x0008__x0002_99	_x0002_99: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_x0002_99"_x0002_99#_x0002_99$_x0002_99%_x0002_99&amp;_x0002_99'_x0002_99(_x0002_99)_x0002_99*_x0002_99+_x0002_99,_x0002_99-_x0002_99._x0002_99/_x0002_990_x0002_991_x0002_992_x0002_993_x0002_994_x0002_995_x0002_996_x0002_997_x0002_99_x0001__x0003_8_x0002__x0001__x0001_9_x0002__x0001__x0001_:_x0002__x0001__x0001_;_x0002__x0001__x0001_&lt;_x0002__x0001__x0001_=_x0002__x0001__x0001_&gt;_x0002__x0001__x0001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_x0002__x0001__x0001_\_x0002__x0001__x0001_]_x0002__x0001__x0001_^_x0002__x0001__x0001___x0002__x0001__x0001_`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0003__x0005_w_x0002__x0003__x0003_x_x0002__x0003__x0003_z_x0002__x0003__x0003_ýÿÿÿ{_x0002__x0003__x0003_|_x0002__x0003__x0003_}_x0002__x0003__x0003_~_x0002__x0003__x0003__x0002__x0003__x0003__x0002__x0003__x0003_h_x001D_ã$·F´?æZÁ_x0002_?N±?Ì2õ6Ç{½?N±¿_x001C_iAµ?_x000D_½=gÞ½?âà_x0007__x0001__x0005_®?¶±_x0001_ß¼?_x000E_õÒO¸?_x001D_æ9a_x001B_)½?f¥ÝÙ*Lµ?Þw_x0014_63¿?uMj@øÞ³?yæÇÇ²×À?\aùÖ.¶?_x000B_z¸´UG¶?9Æ'´c`À?ýãUHº&amp;­?_x001E_NEY¸?¦ðûã@_x0010_À?»#ÉÅ_x0019__x0004_¸?CéÞ¾ZB½?9Ép¦·?F&amp;mP_x0019_¼?ôû_x001A_ðÐ»?_x000E_ë]ïö$º?;6Ùiç_x0004_°?&amp;¶ (_x0002__x0003_ô¾?0UY$Ïá¾?èzpe¼?&lt;wÖU_x000D_¸?_x0017_îw[Ç¹?ëF7Ý"¨¯?_x001D_Î}ê5»?ï#_x000F_ºh»?Údf´âj½?¿uññTëÀ?ÏV´_x0016_ß¼¼?19\ØòÁ?ªe?s|´?Ñæ/Õ¼?_x0002_Ñ8þ»?3^UÝÈ¸?Oì_x0003__ å³?ç_x0017_ÿ_x001F_ó=¹?_x0010_-X{°?«ùzÙ&lt;]»?ø¦2 _x000F_·?_x001E_±'Åî½?ºê{"¬¸?&lt;ë:_x0001_E½?_x0018_?_x0019_YÁ?_x001F_|6?·?_x0001_fSBÐ¦¿?t)oAÀ­?ì,O,fz¾?¶ÇMÍv_x0014_¼?ì9{ÈþPº?QD#·2µ?_x0001__x0004_VV_x001D_L¸_x0003_¹?²Ìò._x001C_%µ?Ç_x0018_6r#iÂ?~ÞméÙq¿?Í¨¶²;º?ÁRòLÕ¾?xQW_x0011_rº?S_Â_x0002_EV¾?]û&lt;'È_x0007_½?ß_x001C_½8¼·?ÅF{_x000E_3·?ÙG_x0018_´Ø½?_x0011__x0007_ÏRJNÁ?ýYP¬U&gt;¿?p_x0002_O_x0016_ö	Â?ÔÏ)uI³?KR¿1¼¿?¹Tõi-¼?2_x001D_W_x0010_Ýµ?ûb.IN·?	æ¥«}º?÷b­(¸?7õzk_x0017__x0004_Á?ù²_x000E_(Q¸?	à_x0013_Ùé_x0012_µ?&gt;Ãô_x000E__x0015_	À?äð"ë_x001A_à²?ÔÌÑäRÒ½?vûâAÐµ?HKÝú_x0012_À?Î9_x001E_@º¼?dOaÝ_x0003__x0004_B_x000F_½?;Ò_x000E__x0015_Q¬Â?_x0012_&amp;Cð4®·?_x0014_R2³?k¿°®5¼?SrF_x0006__x0013_VÃ?^Ú_x001F_]a¼?¶^Í3½?Õ®ñîêº?`O÷ÂÆÀ±?nIÌÎ'»?i_x0012_åÐüõ¸?ÊeüL¹?m_x000F_Áä*³?p*ººo»?ÛhE=/¾?Ê×ÉË_x001C_À?n³¶/f÷·?îÑ%ê *¸?¸µ	Bhº?Ð¢rÆõ¹?_x001B_n[zö»?´×n¹Ã?kÐ-3_x000E_º?«_x000B__x0019_´?È¨1A;´?Ä_x001F_@CÉ_x0008_´?Õu#ÕH¹?M_x0001_"Ü_x0008_»?&gt;y§æ_x0002_¾?÷Ízµ¶?å¬ÏfNSº?_x0001__x0003__x0011_ ºm½?æ¸\_x0002_¶·?Ïé²^¸?üîªlæ¼?ÌovMýv¾?Â*A;[_x0018_¶?wÌ ³¼?_x0019_ÏW¸Oo¸?¹R@é¼?¾½B¥ð¸?R_x0014_¥):µ?³ùb÷º?ÆB)ê_x0015_~»?Êjô¸üµ³?d	Þ?¼?=­_x000D_9Öµ?_x0003_æÂÂÅ}¿?/ÉÃsº?_x000C_õ$Ò¨¼?1SZ¥'.Â?"c_x0001_'z_x0018_Á? o.ëÚ³?0_x001F_ÅÞ_x0001_©?qyþ_x0006_¼?ÞK1ç³?ï$÷¸_x000F_k¾?+:	q¯?Þ¤é4Ð_x0016_±?]±: ´?aà·ò_x0004_¿?.¼b)&lt;½?|¡_x001D__x0001__x0002_¥_x0013_·?²MÈýÐ£´?_x0016_¢ìy_x0013_=Á?,ý±Þ-x»?ßð]zä»?ün±íñ¾?WÅ20º?£åª@»?_x0014_H_x001B_}¯«?¬[ã³~JÄ?¥/'YÅf³?ôNM®p÷¼?_x001D_úËüßP²?_x0004_k_x0019_VÎ°?!µ_x0007_úoþ³?íîZ_x001D_(¹?¿³p#¿·?ô2p}#»?_x001A_:BÀ?&amp;_x001A__x0019_»?_x0006_¯ÿÌ«À?7á~C9k¼?¨ÿu5ÝB»?^*_x0002_&lt;Y¸?Ë_x0003__x000C_Ì½?3_x0019_×:_x001B_ÀÀ?9vì¾7[¼?]à;ùÖ_x000F_¶?â/Î&gt;_x001D_¸?¤¼mÖ¼?b&amp;i·À?Ô§ñ©È¾?_x0001__x0002_Jæmñ"Á?õîi_x0005_JÂ·?H_x0011_¹µ?$_x0001_àr_x0008_¿?KAñ_x000C_G²?Íd=é}»?"_x0004_&gt;ïÔ½?§Ï¯É½?¦ð_x001C_½?vÃ:SÞ»?_x0017_àA¤À?ãïi¸_x0012__x000B_¸?¸I¤Þr£¹?#ogS´¸?{Ü_x0005_f@º?tBºM_x001D_³?Í_÷¡¼?°Yd¾?ª_x0013_¤Ú=#¼?¿4Ö3SõÁ?"RèùS¾?OË_x000E_-_x0008_º?Q(uDÁ?OîH_x000C_gZ·?g}­»³?Ë_x000B__x0014_Øîé¶?\&amp;t_x0019_W¸?iOäÿìª²?s1&gt;£¾ôÀ?Ï·Yÿ_x0012__x0007_·?3ê'A_x001A_¨¸?³"Ø[_x0002__x0003_`(¶?4Æ^¯¸?ÀÒAï¸?UÙ(Éðº?+_x0011_´íýº?Ù{*×¼»?_x001D_±ÑÖ_x000E_oº?_x000E_Ü¥_x0019_kì½?ÖÏ!&amp;··²?cõ/Òy½?tðZ¨«»¾?Ê&amp;Âùº¹?_x001E_ÆÁ` ¸?àiØ_x0005_êÔº?_x000B_E\»?µn_x001D_¶l§?\´Â)Eñ¼?T_x0010_¬hÝw±?¨[o«_x001D_%·?zÕ~_x000D_¹?_x0004_Ö`I_x0001_Â?_x001E_8»{±_x0014_¸?/8|!îr¼?ãBJ_x001E_¿?Ù" ø#`º?_VúÀ=A¹?w_x0012_4 Áë·?$$òÓ	a»?êÎªÑª³?¼e¸t»?Ó_x0018_Q¢`Sµ?_x000B_ü!Nbµ?	_x000C_Ï ù+·?º÷Dú¿?z_x000E_ËBý&lt;«?_x0008_ UÜ!À?¤o}_x0013_¶"¸?çÔM8à`¿?gNIF·?DÇ¾_x0006__x0011_¼?Ñ`H_x001F_¤¸?_x0005_|Ú"³&gt;½?«zê_x000B_²æ½?Ä1S.|&gt;³?_x0008_þ&lt;v'Á?zþJÝµ°?£éâýµÖ¹?&lt;JDNRÀ?9&amp;÷_x001C_Û³?¬üÚ÷¨_x0012_À?þ~ÜÔ_x001E_À?2_x001E_´$µ¶?_x0018_YÍ&lt;¬¹?rlqXçg²?Rñ*cAGº?Ï_x0002__x0019_²½?þÂ¹?´¶Æùw¹?Ø!ä_x0012__x0001__x0010_Ä?@ÿ_x0012_ú_x0004_½?3_x000C__x0003_÷[·?W_x0013_u¹Ë¿?	÷¶#ÿc¸?s_x0007_ h_x0002__x0003_Q_x0014_´?ãpáé9¼?µ@ùv¸?ÖµG2­¼?_x0001_É_x0013_F¼ü¼?_x0018_aæáX´¾?È5þÐ?¿?|ìÆ_x0012_á¶?ÇYd_x000F_zº?Û	{5è&lt;¾?Å_x0013_Ì&gt;Ï_x0017_½?_x0010_:æ_x000F__x0003_¾?*hZê¾"¾?ªQëEV¼?~Wëa9»?_x000F_þø&gt;ë¾?_x0010_ixÉ´?¹!z ß7¹?°co_x000F_Ï¶?t$_¨è»?_x0007_Aßú·?Bl¨ðËî»?0îI^a¾?wu|_x001D__x001A_´?ôõ^¿â¼?õæºE¬´?÷cìn¯@·?Á_x0006_¾è]½?b7_x0016_=T¹½?4XxèûÛ·?¸Ç¡M£¾?}}?ä ·¾?_x0001__x0002_ÝX¹\¼?_x0002_®Ô\#¬?ôcéÂ?Zyª*kG»?új_x0004_IÐý±?_x0015_ã_x000C__x0011_Du³?;£õþÂ¸?±­jå	/·?ffL«føÀ?A_x001F_¢_x0005_s­?_x0008__x000B_-ÇFFº?ê!6sÈé¿?#+MXå¶?íÖ&gt;É¸?â¼ö*\º?$_x0005_ÙY_x0004_»?ådL¶?ôc|ä"Ü¼?¬B¼±Vº?,Pñ¾?Xt¼9¡P½?ï_x000D_okI{¹?Y_x001B__ö_x0004_áµ?±æØ_x000C_À?_x0018_ü(G¿?è¹µªG³?Ö¶_x000E_!_x0019_¸?þ`_x0006_òÂ?ï_x0013_¹?q\òOhcÀ?wª7£:=´?M[_x0002__x0004_Cï¿?_x0012_ÿ_x0010__x0011_»?Rá_x001A_7{4Â?R5A_x0016_í¼?Y]wýKf·?WqHÙ:vº?ðB@ê\¨±? D¥æÐ´??^rßÔ_x0003_µ?Ó_x0018_1jÖ¶?V£_x001D_y¿?þD9UF_x0017_À?Fö¢]¶?Ô.6´\ÔÁ?Ae[Ä¹?._x001B_Û¦½?#_x001B_ß »µÀ?ûAâ_x0018_É»?+&lt;DÆlo¹?_x0001_¹ãG±»?÷&amp;².+¹?:_x0002_Öp6À?Ä ÓxqÍ¹?¥_x0016_J_x001A_ui¿?áë"_x000B_tûµ?´ÌfPÂÑ¸?37cmº?@#x#º?kcÝ_x0016__x0012_´?4n&amp;Å)l³?b¢xÈbª?_x000F_Å_x000D_»?_x0003__x0005__x0001_Þû_x0014_S¸?_x0002__x001F_èÄ_x0015_Æ²?;®_x0008_E_x0006_À?Öû_x000F_îá´?Ê­öÚÍoÀ?ê=×X¶?å7`_x000D_]º?ãÉ_x001C__x000B_Å¢»?q&amp;)æ0»?®ÓJ!òQ»?_x000C_ºÃ	º?7_x0010__x001C_^í£»?8_x0004_æo_x0015_ì¹?_x0006_ÆäyÛ_x001A_µ?·òù½þìº?Ø1_x0017_6O¶?jÄNC_x0002_ÑÃ?UÃÎëÈK¼?yFJUÈ°?@ù´_x0019_1[½?¯ÍÛ_x0005_W´¶?_x0017_ )¢À?_x0018_zúBþ´?#Ú¡/]µ?ØmÐ_x001C_ß¾?x$VË¾äº?'nÖ@¶?_x0010_Q¶?K6t_x001D_dß±?06óÙ¯±?l¸kxhµ?RÜ#¿_x0003__x0004_ÒâÀ?zèâ&lt;¨±?_³_x0018_~¹?ö"èW°?vQ'Þß¹?EÉ_x0012_$aË¹?_x0002_Ô¸àä»?7Ñ?µ«¸?_x000C_IÜ«_x0005_¨¹?&gt;jûõWËº?EKAû£·?=Þ®__x000D_pÀ?_x0017__x0018_«_x000C_Ç_x0013_º?_x000D_Î!_x001A_·?ÿÒÆg³?S]7#6Á?_x0004_[ó&lt;²?ó¾¤¨ç÷¸?â£ÿõë¸?3×í³Å»?Y¼Çó_x001E_z´?Â¯_x0019_í_x001D_¼?_x0001_`IÆ_x001B_1¼?FVz'¬¿?nû_x0007_èùW»?À&gt;CF2¶?â6oêÓ7¶?ë[Í_x001A_lh¼?ûY&amp;_x0008__x0004_*¶?½IÈ_x0017_»å¸?tI±ÖÞ-½?¡-¬»?_x0001__x0002_xðÑÀ¾?æO¨Ù_x0018_³?Tl'ÙÈ³?Dü ãÎp½?å_x000D_´_x000D_ZÂ?ñ¦_x001D_©_x000C_Á?å0 ò2:À?ÐÕ/§ò§¾?"_x0011_ØðMã½?_x0018_¼¯_x0005_{·?bD_x0008_Þº?X#¤µË_x0019_º?µü_x0012_¦ó²À?³L×HpÂ?d¸©òSn´?°SÖ®òÀ?Ù_x000E_9åº?_x0019_?0L_³?ç_x000F_ä|©³?Ð_x0017_a_x001A__x001E_á´?y£4%!¶?Q4r3X\¿?0oo¦¶?O½Ú+¸?1P_x0001_ _x001D_V¼?L'"HV_x000E_¹?_x001B_u&gt;_x001E_O[¹?_x0015_ù³wÊ¬?öÕ)ÂÆ®?_x0006_l¤ó_x000B_Â´?ËE_x0015__x0016_¸¼?_x001E_ò]_x0001__x0002_G_x0016_¿?é¯¦ÄP	´?_x000D_SÓ@'´?úlI¼?_x000C__x000F_pñ[_x001C_½?M&gt;ÚaG½?ôwF_x0013_=Â?&lt;mY°Þ¶?_x0002_9Ö¦þ+µ?/ÎæDõeÀ?W_x001C_»äyÎ¶?Øÿ4é_x000C_9Ã?_x0016_B_x0018__x001D_0¸?¾8_x0017_l_x000E__x001C_Â?_x001E_iDÿÐmº?+ûÌHHÏº?º"_x0013_®? \^J¸º?_èF_x0003_Hß¸?nÉµ¸û¶?_x0008__x001D_©_x0015__x0002_·?jG&lt;¶kÎ©?&amp;z&amp;?³µ?©ý`k¶?¶óÜ%8å·?\¶:PpÁ?ÁuÉvÄÂ?0^âÐ%²?5Æ«Ø·?-_x000E_Y~¬Ô¿?ðÞ_x0006_Ê}²?3%Q_x001C_Ö´?_x0002__x0003_èâ_$b1¹?jYl$_x000B__x0016_º?_x001F_/Õ"_x0004_Á?+5ÐF+·?¤â~¯¹?BõýD&gt;Á?½_x0017_GÃ?&amp;Õ@-º?_x0008_+ZÉMº?êöãÛþÓ²?R_x001C_Ý¢®´?´6µ÷­"½?xü_x000F_K¬uÁ?³1­I·?Ç·¾£"_x0010_¿?ùÜã_x001D_\´¿?û:ÞfÀùº?1#ÉV_x001B_­Å?FY¿{Ô·?lï_x0003_iP³Á?Xfë¾?*_x001B_ÏÙ_x0019_À?ÐösuBÇ³?Öòã	_x001E_ÿ¾?¢L_x0001_Yß_x0008_¹?_x000D_7¸£_x001C_·?zéøÂ­Á?~_x001F_b_x0007_#º?_x0018_Vø½àC¾?&lt;?_x0003_Ò×_x001E_Ã?xµ_x0013_´Q_x000E_½?ZQI³_x0002__x0003_O_x0002_¾?¡7ÿÃ_x0015_¸µ?â_x000F__x0016_·?Ø·Ý6ûj·?Á2{¶Ü¾? ¢Nf»?s^eEõ1»?|_x001D__x0008__x0001_'¾?vñ_x0013_Ètµ?ºdQ_x000B_&amp;_x0001_À?_x001B_W_x0007_0_x0015_½?&amp;Îµ²?_x001D_ü'_x0011_«U»?£{=o_x0010_-»?Ï1JÒ¤_²?b_x0013_`½FÛ¶?Åm_x000C_÷ú¸?Ø_x0014__x0010_³¹?à_x0014__(;Ä¼?öÕ¯¹?v/,Î½á¸?;á_x0010_ÓÀ?gÑÔ!¸¹?s¥Þr=»?døÞ7ÐÀ?_x0013_Ïwé7¾?óDÈR_x0016_xÀ?j)_x001D_èsÀ?_x0018_= &amp;&lt;fÁ?+Îö_x001F_ÂÀ?EÊ×^¹?_x0007_U|_x0004_ÿ§»?_x0002__x0004_Û»À_x000F_âL¹?Þ@é5×Ö»?_x0018_Y ÑÛ¹?(!e­¯¶?,NÑ©Y¾?!nÿ_x0002_ï©À?C¥_x0010_C¶¸?ü²ó¦ù³?Á\RÍä,½?0¬Æ1È,À?_x000C_ª.À?_x0012_ú_x000D_1B7º?üðS&amp;¿?h#Í´Ë²?Õyà_x001A_e¹?¤­_x0008_Ro¼? $¬TW½?J®n)¼?¾êý_x000C_ë)º?Pµ¬c_x0011_¾?U_x0018_4ã_x000D_`½?@_x000C_!4^·?_x0017_;Ç©Ü·?ÀST_x0019_¹?Ì9x_x0003_ßÁ?LP[Ù_x001B_»?ÙØo±¼?ë¨$_x0001_¶?Õ0æ_x0007__x0002_¸?_x0003_`Qo¹?_x0012_Õh_x0001_À?_x0018_ë_x0013_Ý_x0001__x0002_Xw¿?ÓZÜ_x0005_V5®?/_x001D_÷c¼?Ì_x001F_Ìá/nÁ?ª´ÏBÕU¶?öÓF«ðµ?_x001E_éH´ þ¹?ÓXïÂµº?èØ¸NÂ?Ç_x001F_+:ak¸?¾ÜË7y¶?X_x0012_'ê±Ë¸?fI2«î³?C: µ?æ"Sqlw·?dV½¥º?_¡mØU·?_÷_x0015_Áz³?¾_x001D__x0016_Ò³?_x0019__x0008_YÃñÁ?°_x0013_&gt;òD¸?¢_x001D_µs ©·?Ý&lt;í_x0004_N»?k@Ão²?Ð\üLñòÂ?¼A¾× _x001C_¾?BÐ¥ÿ¹?=îÅÏ»?[F-2_x0013_¸?_x0005__x0019_õÕM_x0019_°?ã²¥D²½?P_x001E_Ä	È·?_x0006__x0007_ñ¶^bº?å3À@_x001E_¶¼?*_x0007_ç_x001A_7c¾?o¸Ô9a´?­)£¥Bh¹?úÓ_x0003_IÀ?-èÆ9õ·?*%îÁ_x0007_¿?B_x0013__x001E_ _x001A_¡µ?fªqÌ¿¸?_ º¤ ¹?FæIÈÀ?²?¼ÑÚæ³ñµ?_x0006_k¨¢kU¿?Áw_x0019_"âª»?j_x000E_Æ_x001E_ ¦?¦k_x0005___x0017_¹?&gt;f_x001F_|_x0014_²½?¢irµGë·?	U±d$¸¿?n0¢åÀ_x0001_Á?v!¬òº?pG'_x0016_«¶?ÑKR316º?_x000C_áëßîW¹?¡4_x0004_j¹?äRç_x001E_yÃµ?_x0016_H_x001A_Mð&gt;Á?¦|¯n_x0002_3À?t·ÜØ_x0019__x0002_À?=â_x0018_Û«Ý¿?Rq_x0001__x0007_ÂÂÁ?phM1_x0002_Ûµ?`gI3Ù¹?¬_x0003_Ø©q¾?6çQÐrÄº?½p_x0013__x0017_	º?£Ni_x0019_Å¸?ÿû,G´²?ÛÒ8#±¸?Ru&lt;rÂp¸?ÈrY_x0004_º?._x000F_Î¹º»?á»¢_x000F_Û+²?ÔÈøC*§º?Y_x0016_ä_x0008_~¸?ÕMåÿ°?ÊIQ¯Ý»?mG_x0006__x000B__x0005_¹?HH[¹© ¹?÷;wsm¶?«2hÜ±?áAÕHÆQÁ?Û$áæ[_x001D_º?_x000B_jê_x0018_ç´½?Êa_x001B_¾X±?²¡å'7·?{ÂfÂ?ú»?ÿ+cÁGÀ?c_x0015__x0008__x001C_=Î¸?®¼X;9g´?¥ dTò»? ÅÕùÏøµ?_x0004__x0005_L{_x0010__x0017_ôæÀ?ù_x0016_§Á?_x0014_6¨Ã_x000D_Gµ?]ü+Ö_x001A_¿?HßP_x0015__x001D_¹?ÓÈcG»?çpuë_x0004_5½?ÝÉ-_x0017_/º?(6®Ìï²?_x001E_&lt;y°öÁ?&lt;£°.^»¸?_x000E_£czâZÀ?wX_x001E_¡½¸?$mó"2M¾?Up9vÀï´?õMO_x0006_n&gt;À?®	«Bàº?Mbo¸_x001E_Ù½?¿ßNx±t½?_x0003_¼~¤v?¶?â_x0002__x0004_©ñ_x0001_»?¤_x001B_ô5HØ¸?4 Çââ°?M\_x0008_ Á?$"Ç·`¹?Lg³©_x0015_w»?_x001A_¨\SüA¾?_XÌp6¸?ÑÎVõÙ3°?5£¼ÇÁ?H=Ó±··?r	®_x0001__x0003_~/Á?w .µ?_x000C_=_x000C_«±(¾?ôñµi8§µ?Z-úÁ9D´?_x0005_²#O_x0002_·?¶Ì_x001A_a¼º?_x0001_½_x000B_ª_x0006_Mº?ÐXíû4³?ÙUÙº?ße5EÌÂ?¶Öû1D­¼?Q­!¼BÒµ?â+_x000C_ìEú¼?6ç_x0017_ý¾?_x0008_&amp;ùÉ½?pÐÿÏ²·?(R¤îóL¿?ÐX_x001C_õ¯õ»?_x0018_ØÃËO¼?å¤ ´Ä?ÜbNTé¸?Büg·?¢º?nÒ"p_x0008_¸?³_x000C_Ùx_x0019_¹?¼Ùéß¤½?Uú% §yº?9»Stª´?`Ï,¹¿?ÛßÚx­Òº?¾£OM¬µ?¢F}]_x0013_Â?_x0001__x0005_Ã«1_x001A_ÌT¹?êÚ&gt;Z0¤¶?­½Ç±ð¶?ØH»?ÊæEúÀ?	 v¯µ?ó9Pé¾?&amp;´1Ëä_´?þÛ¾ãDÎ¾?_x001E__x0019_Hö_x0014__x000E_¼?iåM%e°?l_x000F_«¿§½?zqIßè´?àa`EÀ?dòÃat²?_x0004_§ïØãé¼?/Öès+SÀ?dÍ_x001D_´_x0015_»?sü¬b8r¹?_x001C_rE-I¸?©§Vº'º?:¿_x001B_Ð_x0003_x¼?½Jm²©Â¼?,]HÁ_x001B_·?¾úN4$¹?SÇPøÀe½?ÅVþéç_x0006_¶?ã~¥_x0006_é»?Zt¦!y_x0002_·?9»´ð_x0011_!´?¦pÀÈgw¼?+AKä_x0001__x0002_»:·?áÏ_x001B_ÞËåµ?QM¢3¾?0#Ã®&gt;¸?2DR.¯?[_x000C_@¨±»?ÞÖ_x001C_Â=Bº?/5é?°¼?_x001B__x0003_;_x0004_®º?´N}`_x0005_û½?d_x001E_òHÅ_x000C_µ?&gt;öè_Í÷±?'o&gt;_x000F_x!µ?é/Kf_x000C_²?xýKF¤5¹?[¡òº´?Å¦xN_x000C_J¶?àózd_x000B_&gt;±?H¢¬ í¶?l¢¦ÒµP¿?÷-¿Ó¹?Ðµ\=Ì¼?(UYÎÒ¿?lÆÄÔçÁ?_x000B_KS|â(À?è_x000D_»®8¸? _x001E_ÏßèÈµ?µhpæÞÂº?®ÔúÖ0¸?&gt;àü-|N½?_x0014_Ót6m¿?~÷T5È¼?_x0001__x0005_Ï¼KNËÉ¶?xµg±^=¸?_x001A_Ê&amp;c;½Á?+¦Ã¦JRÀ?¯úçò¹?!Aà·?½&amp;@_x0015_¼?°âÈ,eï°?Ö&amp;_x000B_þ²?_x001D_Oh¹-¼?!¤©	½¹?$);Ñuµ?°Á6LÕØÁ?}&lt;_x0007__x0003__x001B_Á»?È1®ù{ÿ¼? ¸Ø_x0011_Àµ?¡í#ùi¶?àw_x000B_û¿LÀ?nôÓØ_x001D_À?`0RÉ~¼?43_x0002_UX_x0011_Á?Z&amp;-_x0001_bÃ?î,AÂl±?¾«C¢GZ¶?Â_x000D_ðR_x0004_D¼?~_x0007_½ñ3Y´?tÙê¿ ¼?ì·6±	³?Þôð¸t²º?_x0010_ze­A¤¿?¼X7å´·?î\_x001E_p_x0002__x0004_SÂ½?Ö_x0017_#N­ûÂ?ÀjQPWK½?cw¥¡½º?ý´).J¯?_x001E_yq=_x0015_²?¿ßñ3Ã¾?+¹ý`I¿?¨}_x000B_ù_x000E_\Á?Óø÷u_x0016_q»?0!BÃ_x0002_¼?æ|_x000B_¥²²´?Ô_x001D_%J¸?À¦b_x0012_J¹?»@åÄ®Zº?EÀ·èÊ»?¶_x001F_¡_x0001_a´±?Â_=I{_x0014_¾?rt»óö_x000E_³?_x0003_¡Ï¶?h_x000D_RE_x0001_¹?d'miÀ?Þùúeæ5·?Æ_x001B_´½æ_x001A_¾?Ó2ec_x0016__x001F_Á?á	þ"^¹?KêºÃ¶_x000F_¹?_x0018_«¯Ç5Æ¶?rë¸»?½_x000B_n3_x0014_Â¶?å#b&gt;Àb¶?ÉUøA»?_x0001__x0003_ÒWåO¥½?W÷3/_x000C_»?TXøÊá¹?lÎ_x000D_ñ¾O´?K645´?´QûËX³?fPæt_x0018_ìµ?¦v_x001C_¨/±??2²ªWµ?Ü=«Pcp·?èæYawWÀ?qÎ±P0¯¾?ÙÌrî+¿?µy)Îµ?`_X)¨Ì·?uÚë_x0018_¥0´?pLu	W5µ?¾-±þ(_x0010_¼?´'ýÂW~À?¬çxL_x0014_l°?$è_x001B_oü9¿?Ï¿±ÒF_x0010_º?_x0011__x0003_`¸?¼õOõÚ¾?vHÝ&amp;çÆ¸?d;_x0003_«5_x0015_¶?Õm.K£r¶?_x001F_-«V(h¸?Ä_x001B_6æ¹?_x0002_1&amp;ñ.eº?8I oYÊº?C¿jè_x0001__x0002_&lt;Í´?uÓ°­rS¼?c#°_x0018_SK»?¾="±P·?æµ1Ö¾?_x0014_'È7_x0001_y¶?@5öó¾?_x0003_¦;ZÈz¸?¿ñ_x0004_ÛæD¹?1_x0008_çÿæ¼?_x000C_q_x0008_)¹í¶?^îäW.ê¹?SÔ&amp;z ¸?_x000F_¨0Ø%+¾?ÒeS_x0001_Ðû´?ý&lt;âÓbð¹?_x0011_}_x0016_½´»?^ö¯Õþu¹?_x0015_Ýý»?f_x0005_ÍåIó´?yûò `N·?ÖuZ_x000F_Bö¿?_x0008_®¹òXñ½?í_x000F_~_x0004_4#·?~X v&lt;µ?QqÝlüý¶?à&lt;_x000F_5Q±¹?s{õÙ¸?UècÀÛg¶?ø!þgá¿?@~£Æ¼¶?ó?_x001B_ï·?_x0001__x0003_.Ý_x000B_ö.j¾?=áþl»?_x001D_èwü{µ?ßDVÙ¼?¬#K ·?zjû+ªÕ¾?_x0018_eÏ®Ã¹?½_x0019_e^ù½?A_x000E_E"¶¶?_Ü_x0019_Úù»?m¸ªl_x0007_Ú»?4åÖã¾½?_x0001_rª¯Ô¿¿?Èu_x0006_O¹?_x0014_úT)_x0003_¼?Û²_x001B_ _x0006_Ñ·?çU³ÓïÛÀ?w­ý_x000B_	I¾?TðµXµ¹?eX_x000B_§v·?õä­=_x001E_¶?¿º`eb·?&amp;µuý©·À?_x0004__x001C_éß¤¼??$n9¶Å·?\ÌÒÜ	¶?_x000D_#ünFG¸? ²ã_x000E__x0002_õ¶?à-\_x001D_ó.¹?r_x001B_&amp;ËÀ?ÄÉ&lt;wÅ½?­õ_x0001__x0003_³¸?6ö/_x001A__x0004_@À?*±vl·?	$_x0018_N¹!¿?=.âæÀº?oÊ¦íø¹?,8Ôo!&gt;¼?¶vºUÏÀ?2ã ´Ò_x0017_µ?ü_x0008_&amp;n_x0017_®½?³Áñ{q!½?ê£_x0007_{JÃ¿?LFÖtfB°?:QYû_x000C_Â?¡+_x0008_ÇÀ?ÞöÀR_x000B_¾?Ï_x0005__x0002_º?dcûG¹?2ÒãPäé²?¿|_x0011_£=À?X_x001A_@oµ?_x0014_02u×¿?Ìã=þ_x001B_Ñ¼?_x001C_ð7*Ü¬º?ôâ,_x0017_.&amp;»?_x000E_ÜÊ%À?Ø8³Ï±?_x0003_v¼{Ë_x001F_»?ìÉªÉ¨½?h_x001D_ã$·F´?æZÁ_x0002_?N±?Ì2õ6Ç{½?_x0002__x0003_N±¿_x001C_iAµ?_x000D_½=gÞ½?âà_x0007__x0001__x0003_®?¶±_x0001_ß¼?_x000E_õÒO¸?_x001D_æ9a_x001B_)½?f¥ÝÙ*Lµ?Þw_x0014_63¿?uMj@øÞ³?yæÇÇ²×À?\aùÖ.¶?_x000B_z¸´UG¶?9Æ'´c`À?ýãUHº&amp;­?_x001E_NEY¸?¦ðûã@_x0010_À?»#ÉÅ_x0019__x0004_¸?CéÞ¾ZB½?9Ép¦·?F&amp;mP_x0019_¼?ôû_x001A_ðÐ»?_x000E_ë]ïö$º?;6Ùiç_x0004_°?&amp;¶ (ô¾?0UY$Ïá¾?èzpe¼?&lt;wÖU_x000D_¸?_x0017_îw[Ç¹?ëF7Ý"¨¯?_x001D_Î}ê5»?ï#_x000F_ºh»?Údf´_x0004__x0005_âj½?¿uññTëÀ?ÏV´_x0016_ß¼¼?19\ØòÁ?ªe?s|´?Ñæ/Õ¼?_x0004_Ñ8þ»?3^UÝÈ¸?Oì_x0005__ å³?ç_x0017_ÿ_x001F_ó=¹?_x0010_-X{°?«ùzÙ&lt;]»?ø¦2 _x000F_·?_x001E_±'Åî½?ºê{"¬¸?&lt;ë:_x0001_E½?_x0018_?_x0019_YÁ?_x001F_|6?·?_x0001_fSBÐ¦¿?t)oAÀ­?ì,O,fz¾?¶ÇMÍv_x0014_¼?ì9{ÈþPº?QD#·2µ?VV_x001D_L¸_x0003_¹?²Ìò._x001C_%µ?Ç_x0018_6r#iÂ?~ÞméÙq¿?Í¨¶²;º?ÁRòLÕ¾?xQW_x0011_rº?S_Â_x0002_EV¾?_x0001__x0003_]û&lt;'È_x0007_½?ß_x001C_½8¼·?ÅF{_x000E_3·?ÙG_x0018_´Ø½?_x0011__x0007_ÏRJNÁ?ýYP¬U&gt;¿?p_x0002_O_x0016_ö	Â?ÔÏ)uI³?KR¿1¼¿?¹Tõi-¼?2_x001D_W_x0010_Ýµ?ûb.IN·?	æ¥«}º?÷b­(¸?7õzk_x0017__x0003_Á?ù²_x000E_(Q¸?	à_x0013_Ùé_x0012_µ?&gt;Ãô_x000E__x0015_	À?äð"ë_x001A_à²?ÔÌÑäRÒ½?vûâAÐµ?HKÝú_x0012_À?Î9_x001E_@º¼?dOaÝB_x000F_½?;Ò_x000E__x0015_Q¬Â?_x0012_&amp;Cð4®·?_x0014_R2³?k¿°®5¼?SrF_x0006__x0013_VÃ?^Ú_x001F_]a¼?¶^Í3½?Õ®ñ_x0003__x0004_îêº?`O÷ÂÆÀ±?nIÌÎ'»?i_x0012_åÐüõ¸?ÊeüL¹?m_x000F_Áä*³?p*ººo»?ÛhE=/¾?Ê×ÉË_x001C_À?n³¶/f÷·?îÑ%ê *¸?¸µ	Bhº?Ð¢rÆõ¹?_x001B_n[zö»?´×n¹Ã?kÐ-3_x000E_º?«_x000B__x0019_´?È¨1A;´?Ä_x001F_@CÉ_x0008_´?Õu#ÕH¹?M_x0001_"Ü_x0008_»?&gt;y§æ_x0002_¾?÷Ízµ¶?å¬ÏfNSº?_x0011_ ºm½?æ¸\_x0002_¶·?Ïé²^¸?üîªlæ¼?ÌovMýv¾?Â*A;[_x0018_¶?wÌ ³¼?_x0019_ÏW¸Oo¸?_x0001__x0002_¹R@é¼?¾½B¥ð¸?R_x0014_¥):µ?³ùb÷º?ÆB)ê_x0015_~»?Êjô¸üµ³?d	Þ?¼?=­_x000D_9Öµ?_x0002_æÂÂÅ}¿?/ÉÃsº?_x000C_õ$Ò¨¼?1SZ¥'.Â?"c_x0001_'z_x0018_Á? o.ëÚ³?0_x001F_ÅÞ_x0001_©?qyþ_x0006_¼?ÞK1ç³?ï$÷¸_x000F_k¾?+:	q¯?Þ¤é4Ð_x0016_±?]±: ´?aà·ò_x0004_¿?.¼b)&lt;½?|¡_x001D_¥_x0013_·?²MÈýÐ£´?_x0016_¢ìy_x0013_=Á?,ý±Þ-x»?ßð]zä»?ün±íñ¾?WÅ20º?£åª@»?_x0014_H_x001B_}_x0001__x0002_¯«?¬[ã³~JÄ?¥/'YÅf³?ôNM®p÷¼?_x001D_úËüßP²?_x0004_k_x0019_VÎ°?!µ_x0007_úoþ³?íîZ_x001D_(¹?¿³p#¿·?ô2p}#»?_x001A_:BÀ?&amp;_x001A__x0019_»?_x0006_¯ÿÌ«À?7á~C9k¼?¨ÿu5ÝB»?^*_x0002_&lt;Y¸?Ë_x0003__x000C_Ì½?3_x0019_×:_x001B_ÀÀ?9vì¾7[¼?]à;ùÖ_x000F_¶?â/Î&gt;_x001D_¸?¤¼mÖ¼?b&amp;i·À?Ô§ñ©È¾?Jæmñ"Á?õîi_x0005_JÂ·?H_x0011_¹µ?$_x0001_àr_x0008_¿?KAñ_x000C_G²?Íd=é}»?"_x0004_&gt;ïÔ½?§Ï¯É½?_x0001__x0002_¦ð_x001C_½?vÃ:SÞ»?_x0017_àA¤À?ãïi¸_x0012__x000B_¸?¸I¤Þr£¹?#ogS´¸?{Ü_x0005_f@º?tBºM_x001D_³?Í_÷¡¼?°Yd¾?ª_x0013_¤Ú=#¼?¿4Ö3SõÁ?"RèùS¾?OË_x000E_-_x0008_º?Q(uDÁ?OîH_x000C_gZ·?g}­»³?Ë_x000B__x0014_Øîé¶?\&amp;t_x0019_W¸?iOäÿìª²?s1&gt;£¾ôÀ?Ï·Yÿ_x0012__x0007_·?3ê'A_x001A_¨¸?³"Ø[`(¶?4Æ^¯¸?ÀÒAï¸?UÙ(Éðº?+_x0011_´íýº?Ù{*×¼»?_x001D_±ÑÖ_x000E_oº?_x000E_Ü¥_x0019_kì½?ÖÏ!&amp;_x0002__x0003_··²?cõ/Òy½?tðZ¨«»¾?Ê&amp;Âùº¹?_x001E_ÆÁ` ¸?àiØ_x0005_êÔº?_x000B_E\»?µn_x001D_¶l§?\´Â)Eñ¼?T_x0010_¬hÝw±?¨[o«_x001D_%·?zÕ~_x000D_¹?_x0004_Ö`I_x0001_Â?_x001E_8»{±_x0014_¸?/8|!îr¼?ãBJ_x001E_¿?Ù" ø#`º?_VúÀ=A¹?w_x0012_4 Áë·?$$òÓ	a»?êÎªÑª³?¼e¸t»?Ó_x0018_Q¢`Sµ?_x000B_ü!Nbµ?Ï ù+·?º÷Dú¿?z_x000E_ËBý&lt;«?_x0008_ UÜ!À?¤o}_x0013_¶"¸?çÔM8à`¿?gNIF·?DÇ¾_x0006__x0011_¼?_x0006_	Ñ`H_x001F_¤¸?_x0005_|Ú"³&gt;½?«zê_x000B_²æ½?Ä1S.|&gt;³?_x0008_þ&lt;v'Á?zþJÝµ°?£éâýµÖ¹?&lt;JDNRÀ?9&amp;÷_x001C_Û³?¬üÚ÷¨_x0012_À?þ~ÜÔ_x001E_À?2_x001E_´$µ¶?_x0018_YÍ&lt;¬¹?rlqXçg²?Rñ*cAGº?Ï_x0002__x0019_²½?þÂ¹?´¶Æùw¹?Ø!ä_x0012__x0001__x0010_Ä?@ÿ_x0012_ú_x0004_½?3	_x0003_÷[·?W_x0013_u¹Ë¿?_x0006_÷¶#ÿc¸?s_x0007_ hQ_x0014_´?ãpáé9¼?µ@ùv¸?ÖµG2­¼?_x0001_É_x0013_F¼ü¼?_x0018_aæáX´¾?È5þÐ?¿?|ìÆ_x0012_á¶?ÇYd_x000F__x0001__x0002_zº?Û	{5è&lt;¾?Å_x0013_Ì&gt;Ï_x0017_½?_x0010_:æ_x000F__x0002_¾?*hZê¾"¾?ªQëEV¼?~Wëa9»?_x000F_þø&gt;ë¾?_x0010_ixÉ´?¹!z ß7¹?°co_x000F_Ï¶?t$_¨è»?_x0007_Aßú·?Bl¨ðËî»?0îI^a¾?wu|_x001D__x001A_´?ôõ^¿â¼?õæºE¬´?÷cìn¯@·?Á_x0006_¾è]½?b7_x0016_=T¹½?4XxèûÛ·?¸Ç¡M£¾?}}?ä ·¾?ÝX¹\¼?_x0002_®Ô\#¬?ôcéÂ?Zyª*kG»?új_x0004_IÐý±?_x0015_ã_x000C__x0011_Du³?;£õþÂ¸?±­jå	/·?_x0001__x0002_ffL«føÀ?A_x001F_¢_x0005_s­?_x0008__x000B_-ÇFFº?ê!6sÈé¿?#+MXå¶?íÖ&gt;É¸?â¼ö*\º?$_x0005_ÙY_x0004_»?ådL¶?ôc|ä"Ü¼?¬B¼±Vº?,Pñ¾?Xt¼9¡P½?ï_x000D_okI{¹?Y_x001B__ö_x0004_áµ?±æØ_x000C_À?_x0018_ü(G¿?è¹µªG³?Ö¶_x000E_!_x0019_¸?þ`_x0006_òÂ?ï_x0013_¹?q\òOhcÀ?wª7£:=´?M[Cï¿?_x0012_ÿ_x0010__x0011_»?Rá_x001A_7{4Â?R5A_x0016_í¼?Y]wýKf·?WqHÙ:vº?ðB@ê\¨±? D¥æÐ´??^rß_x0004__x0005_Ô_x0003_µ?Ó_x0018_1jÖ¶?V£_x001D_y¿?þD9UF_x0017_À?Fö¢]¶?Ô.6´\ÔÁ?Ae[Ä¹?._x001B_Û¦½?#_x001B_ß »µÀ?ûAâ_x0018_É»?+&lt;DÆlo¹?_x0001_¹ãG±»?÷&amp;².+¹?:_x0004_Öp6À?Ä ÓxqÍ¹?¥_x0016_J_x001A_ui¿?áë"_x000B_tûµ?´ÌfPÂÑ¸?37cmº?@#x#º?kcÝ_x0016__x0012_´?4n&amp;Å)l³?b¢xÈbª?_x000F_Å_x000D_»?_x0001_Þû_x0014_S¸?_x0002__x001F_èÄ_x0015_Æ²?;®_x0008_E_x0006_À?Öû_x000F_îá´?Ê­öÚÍoÀ?ê=×X¶?å7`_x000D_]º?ãÉ_x001C__x000B_Å¢»?_x0001__x0003_q&amp;)æ0»?®ÓJ!òQ»?_x000C_ºÃ	º?7_x0010__x001C_^í£»?8_x0004_æo_x0015_ì¹?_x0006_ÆäyÛ_x001A_µ?·òù½þìº?Ø1_x0017_6O¶?jÄNC_x0002_ÑÃ?UÃÎëÈK¼?yFJUÈ°?@ù´_x0019_1[½?¯ÍÛ_x0003_W´¶?_x0017_ )¢À?_x0018_zúBþ´?#Ú¡/]µ?ØmÐ_x001C_ß¾?x$VË¾äº?'nÖ@¶?_x0010_Q¶?K6t_x001D_dß±?06óÙ¯±?l¸kxhµ?RÜ#¿ÒâÀ?zèâ&lt;¨±?_³_x0018_~¹?ö"èW°?vQ'Þß¹?EÉ_x0012_$aË¹?_x0002_Ô¸àä»?7Ñ?µ«¸?_x000C_IÜ«_x0002__x0003__x0005_¨¹?&gt;jûõWËº?EKAû£·?=Þ®__x000D_pÀ?_x0017__x0018_«_x000C_Ç_x0013_º?_x000D_Î!_x001A_·?ÿÒÆg³?S]7#6Á?_x0003_[ó&lt;²?ó¾¤¨ç÷¸?â£ÿõë¸?3×í³Å»?Y¼Çó_x001E_z´?Â¯_x0019_í_x001D_¼?_x0001_`IÆ_x001B_1¼?FVz'¬¿?nû_x0007_èùW»?À&gt;CF2¶?â6oêÓ7¶?ë[Í_x001A_lh¼?ûY&amp;_x0008__x0003_*¶?½IÈ_x0017_»å¸?tI±ÖÞ-½?¡-¬»?xðÑÀ¾?æO¨Ù_x0018_³?Tl'ÙÈ³?Dü ãÎp½?å_x000D_´_x000D_ZÂ?ñ¦_x001D_©_x000C_Á?å0 ò2:À?ÐÕ/§ò§¾?_x0001__x0002_"_x0011_ØðMã½?_x0018_¼¯_x0005_{·?bD_x0008_Þº?X#¤µË_x0019_º?µü_x0012_¦ó²À?³L×HpÂ?d¸©òSn´?°SÖ®òÀ?Ù_x000E_9åº?_x0019_?0L_³?ç_x000F_ä|©³?Ð_x0017_a_x001A__x001E_á´?y£4%!¶?Q4r3X\¿?0oo¦¶?O½Ú+¸?1P_x0001_ _x001D_V¼?L'"HV_x000E_¹?_x001B_u&gt;_x001E_O[¹?_x0015_ù³wÊ¬?öÕ)ÂÆ®?_x0006_l¤ó_x000B_Â´?ËE_x0015__x0016_¸¼?_x001E_ò]G_x0016_¿?é¯¦ÄP	´?_x000D_SÓ@'´?úlI¼?_x000C__x000F_pñ[_x001C_½?M&gt;ÚaG½?ôwF_x0013_=Â?&lt;mY°Þ¶?_x0002_9Ö¦_x0001__x0002_þ+µ?/ÎæDõeÀ?W_x001C_»äyÎ¶?Øÿ4é_x000C_9Ã?_x0016_B_x0018__x001D_0¸?¾8_x0017_l_x000E__x001C_Â?_x001E_iDÿÐmº?+ûÌHHÏº?º"_x0013_®? \^J¸º?_èF_x0003_Hß¸?nÉµ¸û¶?_x0008__x001D_©_x0015__x0002_·?jG&lt;¶kÎ©?&amp;z&amp;?³µ?©ý`k¶?¶óÜ%8å·?\¶:PpÁ?ÁuÉvÄÂ?0^âÐ%²?5Æ«Ø·?-_x000E_Y~¬Ô¿?ðÞ_x0006_Ê}²?3%Q_x001C_Ö´?èâ_$b1¹?jYl$_x000B__x0016_º?_x001F_/Õ"_x0004_Á?+5ÐF+·?¤â~¯¹?BõýD&gt;Á?½_x0017_GÃ?&amp;Õ@-º?_x0002__x0003__x0008_+ZÉMº?êöãÛþÓ²?R_x001C_Ý¢®´?´6µ÷­"½?xü_x000F_K¬uÁ?³1­I·?Ç·¾£"_x0010_¿?ùÜã_x001D_\´¿?û:ÞfÀùº?1#ÉV_x001B_­Å?FY¿{Ô·?lï_x0003_iP³Á?Xfë¾?*_x001B_ÏÙ_x0019_À?ÐösuBÇ³?Öòã	_x001E_ÿ¾?¢L_x0001_Yß_x0008_¹?_x000D_7¸£_x001C_·?zéøÂ­Á?~_x001F_b_x0007_#º?_x0018_Vø½àC¾?&lt;?_x0003_Ò×_x001E_Ã?xµ_x0013_´Q_x000E_½?ZQI³O_x0002_¾?¡7ÿÃ_x0015_¸µ?â_x000F__x0016_·?Ø·Ý6ûj·?Á2{¶Ü¾? ¢Nf»?s^eEõ1»?|_x001D__x0008__x0001_'¾?vñ_x0013__x0002__x0003_Ètµ?ºdQ_x000B_&amp;_x0001_À?_x001B_W_x0007_0_x0015_½?&amp;Îµ²?_x001D_ü'_x0011_«U»?£{=o_x0010_-»?Ï1JÒ¤_²?b_x0013_`½FÛ¶?Åm_x000C_÷ú¸?Ø_x0014__x0010_³¹?à_x0014__(;Ä¼?öÕ¯¹?v/,Î½á¸?;á_x0010_ÓÀ?gÑÔ!¸¹?s¥Þr=»?døÞ7ÐÀ?_x0013_Ïwé7¾?óDÈR_x0016_xÀ?j)_x001D_èsÀ?_x0018_= &amp;&lt;fÁ?+Îö_x001F_ÂÀ?EÊ×^¹?_x0007_U|_x0004_ÿ§»?Û»À_x000F_âL¹?Þ@é5×Ö»?_x0018_Y ÑÛ¹?(!e­¯¶?,NÑ©Y¾?!nÿ_x0002_ï©À?C¥_x0010_C¶¸?ü²ó¦ù³?_x0002__x0004_Á\RÍä,½?0¬Æ1È,À?_x000C_ª.À?_x0012_ú_x000D_1B7º?üðS&amp;¿?h#Í´Ë²?Õyà_x001A_e¹?¤­_x0008_Ro¼? $¬TW½?J®n)¼?¾êý_x000C_ë)º?Pµ¬c_x0011_¾?U_x0018_4ã_x000D_`½?@_x000C_!4^·?_x0017_;Ç©Ü·?ÀST_x0019_¹?Ì9x_x0003_ßÁ?LP[Ù_x001B_»?ÙØo±¼?ë¨$_x0001_¶?Õ0æ_x0007__x0002_¸?_x0003_`Qo¹?_x0012_Õh_x0001_À?_x0018_ë_x0013_ÝXw¿?ÓZÜ_x0005_V5®?/_x001D_÷c¼?Ì_x001F_Ìá/nÁ?ª´ÏBÕU¶?öÓF«ðµ?_x001E_éH´ þ¹?ÓXïÂµº?èØ¸_x0001__x0002_NÂ?Ç_x001F_+:ak¸?¾ÜË7y¶?X_x0012_'ê±Ë¸?fI2«î³?C: µ?æ"Sqlw·?dV½¥º?_¡mØU·?_÷_x0015_Áz³?¾_x001D__x0016_Ò³?_x0019__x0008_YÃñÁ?°_x0013_&gt;òD¸?¢_x001D_µs ©·?Ý&lt;í_x0004_N»?k@Ão²?Ð\üLñòÂ?¼A¾× _x001C_¾?BÐ¥ÿ¹?=îÅÏ»?[F-2_x0013_¸?_x0005__x0019_õÕM_x0019_°?ã²¥D²½?P_x001E_Ä	È·?ñ¶^bº?å3À@_x001E_¶¼?*_x0002_ç_x001A_7c¾?o¸Ô9a´?­)£¥Bh¹?úÓ_x0003_IÀ?-èÆ9õ·?*%îÁ_x0002_¿?_x0006__x0007_B_x0013__x001E_ _x001A_¡µ?fªqÌ¿¸?_ º¤ ¹?FæIÈÀ?²?¼ÑÚæ³ñµ?_x0006_k¨¢kU¿?Áw_x0019_"âª»?j_x000E_Æ_x001E_ ¦?¦k_x0005___x0017_¹?&gt;f_x001F_|_x0014_²½?¢irµGë·?	U±d$¸¿?n0¢åÀ_x0001_Á?v!¬òº?pG'_x0016_«¶?ÑKR316º?_x000C_áëßîW¹?¡4_x0004_j¹?äRç_x001E_yÃµ?_x0016_H_x001A_Mð&gt;Á?¦|¯n_x0002_3À?t·ÜØ_x0019__x0002_À?=â_x0018_Û«Ý¿?RqÂÂÁ?phM1_x0002_Ûµ?`gI3Ù¹?¬_x0003_Ø©q¾?6çQÐrÄº?½p_x0013__x0017_	º?£Ni_x0019_Å¸?ÿû,G´²?ÛÒ8#_x0001__x0002_±¸?Ru&lt;rÂp¸?ÈrY_x0004_º?._x000F_Î¹º»?á»¢_x000F_Û+²?ÔÈøC*§º?Y_x0016_ä_x0008_~¸?ÕMåÿ°?ÊIQ¯Ý»?mG_x0006__x000B__x0005_¹?HH[¹© ¹?÷;wsm¶?«2hÜ±?áAÕHÆQÁ?Û$áæ[_x001D_º?_x000B_jê_x0018_ç´½?Êa_x001B_¾X±?²¡å'7·?{ÂfÂ?ú»?ÿ+cÁGÀ?c_x0015__x0008__x001C_=Î¸?®¼X;9g´?¥ dTò»? ÅÕùÏøµ?L{_x0010__x0017_ôæÀ?ù_x0016_§Á?_x0014_6¨Ã_x000D_Gµ?]ü+Ö_x001A_¿?HßP_x0015__x001D_¹?ÓÈcG»?çpuë_x0001_5½?ÝÉ-_x0017_/º?_x0004__x0007_(6®Ìï²?_x001E_&lt;y°öÁ?&lt;£°.^»¸?_x000E_£czâZÀ?wX_x001E_¡½¸?$mó"2M¾?Up9vÀï´?õMO_x0006_n&gt;À?®	«Bàº?Mbo¸_x001E_Ù½?¿ßNx±t½?_x0003_¼~¤v?¶?â_x0002__x0004_©ñ_x0001_»?¤_x001B_ô5HØ¸?4 Çââ°?M\_x0008_ Á?$"Ç·`¹?Lg³©_x0015_w»?_x001A_¨\SüA¾?_XÌp6¸?ÑÎVõÙ3°?5£¼ÇÁ?H=Ó±··?r	®~/Á?w .µ?_x000C_=_x000C_«±(¾?ôñµi8§µ?Z-úÁ9D´?_x0005_²#O_x0002_·?¶Ì_x001A_a¼º?_x0004_½_x000B_ª_x0006_Mº?ÐXíû_x0001__x0002_4³?ÙUÙº?ße5EÌÂ?¶Öû1D­¼?Q­!¼BÒµ?â+_x000C_ìEú¼?6ç_x0017_ý¾?_x0008_&amp;ùÉ½?pÐÿÏ²·?(R¤îóL¿?ÐX_x001C_õ¯õ»?_x0018_ØÃËO¼?å¤ ´Ä?ÜbNTé¸?Büg·?¢º?nÒ"p_x0008_¸?³_x000C_Ùx_x0019_¹?¼Ùéß¤½?Uú% §yº?9»Stª´?`Ï,¹¿?ÛßÚx­Òº?¾£OM¬µ?¢F}]_x0013_Â?Ã«1_x001A_ÌT¹?êÚ&gt;Z0¤¶?­½Ç±ð¶?ØH»?ÊæEúÀ?	 v¯µ?ó9Pé¾?&amp;´1Ëä_´?_x0001__x0005_þÛ¾ãDÎ¾?_x001E__x0019_Hö_x0014__x000E_¼?iåM%e°?l_x000F_«¿§½?zqIßè´?àa`EÀ?dòÃat²?_x0004_§ïØãé¼?/Öès+SÀ?dÍ_x001D_´_x0015_»?sü¬b8r¹?_x001C_rE-I¸?©§Vº'º?:¿_x001B_Ð_x0003_x¼?½Jm²©Â¼?,]HÁ_x001B_·?¾úN4$¹?SÇPøÀe½?ÅVþéç_x0006_¶?ã~¥_x0006_é»?Zt¦!y_x0002_·?9»´ð_x0011_!´?¦pÀÈgw¼?+AKä»:·?áÏ_x001B_ÞËåµ?QM¢3¾?0#Ã®&gt;¸?2DR.¯?[_x000C_@¨±»?ÞÖ_x001C_Â=Bº?/5é?°¼?_x001B__x0003_;_x0001__x0002__x0004_®º?´N}`_x0005_û½?d_x001E_òHÅ_x000C_µ?&gt;öè_Í÷±?'o&gt;_x000F_x!µ?é/Kf_x000C_²?xýKF¤5¹?[¡òº´?Å¦xN_x000C_J¶?àózd_x000B_&gt;±?H¢¬ í¶?l¢¦ÒµP¿?÷-¿Ó¹?Ðµ\=Ì¼?(UYÎÒ¿?lÆÄÔçÁ?_x000B_KS|â(À?è_x000D_»®8¸? _x001E_ÏßèÈµ?µhpæÞÂº?®ÔúÖ0¸?&gt;àü-|N½?_x0014_Ót6m¿?~÷T5È¼?Ï¼KNËÉ¶?xµg±^=¸?_x001A_Ê&amp;c;½Á?+¦Ã¦JRÀ?¯úçò¹?!Aà·?½&amp;@_x0015_¼?°âÈ,eï°?_x0001__x0005_Ö&amp;_x000B_þ²?_x001D_Oh¹-¼?!¤©	½¹?$);Ñuµ?°Á6LÕØÁ?}&lt;_x0007__x0003__x001B_Á»?È1®ù{ÿ¼? ¸Ø_x0011_Àµ?¡í#ùi¶?àw_x000B_û¿LÀ?nôÓØ_x001D_À?`0RÉ~¼?43_x0002_UX_x0011_Á?Z&amp;-_x0001_bÃ?î,AÂl±?¾«C¢GZ¶?Â_x000D_ðR_x0004_D¼?~_x0007_½ñ3Y´?tÙê¿ ¼?ì·6±	³?Þôð¸t²º?_x0010_ze­A¤¿?¼X7å´·?î\_x001E_pSÂ½?Ö_x0017_#N­ûÂ?ÀjQPWK½?cw¥¡½º?ý´).J¯?_x001E_yq=_x0015_²?¿ßñ3Ã¾?+¹ý`I¿?¨}_x000B_ù_x0002__x0004__x000E_\Á?Óø÷u_x0016_q»?0!BÃ_x0002_¼?æ|_x000B_¥²²´?Ô_x001D_%J¸?À¦b_x0012_J¹?»@åÄ®Zº?EÀ·èÊ»?¶_x001F_¡_x0001_a´±?Â_=I{_x0014_¾?rt»óö_x000E_³?_x0003_¡Ï¶?h_x000D_RE_x0001_¹?d'miÀ?Þùúeæ5·?Æ_x001B_´½æ_x001A_¾?Ó2ec_x0016__x001F_Á?á	þ"^¹?KêºÃ¶_x000F_¹?_x0018_«¯Ç5Æ¶?rë¸»?½_x000B_n3_x0014_Â¶?å#b&gt;Àb¶?ÉUøA»?ÒWåO¥½?W÷3/_x000C_»?TXøÊá¹?lÎ_x000D_ñ¾O´?K645´?´QûËX³?fPæt_x0018_ìµ?¦v_x001C_¨/±?_x0001__x0005_?2²ªWµ?Ü=«Pcp·?èæYawWÀ?qÎ±P0¯¾?ÙÌrî+¿?µy)Îµ?`_X)¨Ì·?uÚë_x0018_¥0´?pLu	W5µ?¾-±þ(_x0010_¼?´'ýÂW~À?¬çxL_x0014_l°?$è_x001B_oü9¿?Ï¿±ÒF_x0010_º?_x0011__x0005_`¸?¼õOõÚ¾?vHÝ&amp;çÆ¸?d;_x0005_«5_x0015_¶?Õm.K£r¶?_x001F_-«V(h¸?Ä_x001B_6æ¹?_x0002_1&amp;ñ.eº?8I oYÊº?C¿jè&lt;Í´?uÓ°­rS¼?c#°_x0018_SK»?¾="±P·?æµ1Ö¾?_x0014_'È7_x0001_y¶?@5öó¾?_x0003_¦;ZÈz¸?¿ñ_x0004_Û_x0001__x0002_æD¹?1_x0008_çÿæ¼?_x000C_q_x0008_)¹í¶?^îäW.ê¹?SÔ&amp;z ¸?_x000F_¨0Ø%+¾?ÒeS_x0001_Ðû´?ý&lt;âÓbð¹?_x0011_}_x0016_½´»?^ö¯Õþu¹?_x0015_Ýý»?f_x0005_ÍåIó´?yûò `N·?ÖuZ_x000F_Bö¿?_x0008_®¹òXñ½?í_x000F_~_x0004_4#·?~X v&lt;µ?QqÝlüý¶?à&lt;_x000F_5Q±¹?s{õÙ¸?UècÀÛg¶?ø!þgá¿?@~£Æ¼¶?ó?_x001B_ï·?.Ý_x000B_ö.j¾?=áþl»?_x001D_èwü{µ?ßDVÙ¼?¬#K ·?zjû+ªÕ¾?_x0018_eÏ®Ã¹?½_x0019_e^ù½?_x0001__x0003_A_x000E_E"¶¶?_Ü_x0019_Úù»?m¸ªl_x0007_Ú»?4åÖã¾½?_x0001_rª¯Ô¿¿?Èu_x0006_O¹?_x0014_úT)_x0003_¼?Û²_x001B_ _x0006_Ñ·?çU³ÓïÛÀ?w­ý_x000B_	I¾?TðµXµ¹?eX_x000B_§v·?õä­=_x001E_¶?¿º`eb·?&amp;µuý©·À?_x0004__x001C_éß¤¼??$n9¶Å·?\ÌÒÜ	¶?_x000D_#ünFG¸? ²ã_x000E__x0002_õ¶?à-\_x001D_ó.¹?r_x001B_&amp;ËÀ?ÄÉ&lt;wÅ½?­õ³¸?6ö/_x001A__x0004_@À?*±vl·?	$_x0018_N¹!¿?=.âæÀº?oÊ¦íø¹?,8Ôo!&gt;¼?¶vºUÏÀ?2ã ´_x0003__x0004_Ò_x0017_µ?ü_x0008_&amp;n_x0017_®½?³Áñ{q!½?ê£_x0007_{JÃ¿?LFÖtfB°?:QYû_x000C_Â?¡+_x0008_ÇÀ?ÞöÀR_x000B_¾?Ï_x0005__x0002_º?dcûG¹?2ÒãPäé²?¿|_x0011_£=À?X_x001A_@oµ?_x0014_02u×¿?Ìã=þ_x001B_Ñ¼?_x001C_ð7*Ü¬º?ôâ,_x0017_.&amp;»?_x000E_ÜÊ%À?Ø8³Ï±?_x0004_v¼{Ë_x001F_»?ìÉªÉ¨½?h_x001D_ã$·F´?æZÁ_x0002_?N±?Ì2õ6Ç{½?N±¿_x001C_iAµ?_x000D_½=gÞ½?âà_x0007__x0001__x0004_®?¶±_x0001_ß¼?_x000E_õÒO¸?_x001D_æ9a_x001B_)½?f¥ÝÙ*Lµ?Þw_x0014_63¿?_x0001__x0002_uMj@øÞ³?yæÇÇ²×À?\aùÖ.¶?_x000B_z¸´UG¶?9Æ'´c`À?ýãUHº&amp;­?_x001E_NEY¸?¦ðûã@_x0010_À?»#ÉÅ_x0019__x0004_¸?CéÞ¾ZB½?9Ép¦·?F&amp;mP_x0019_¼?ôû_x001A_ðÐ»?_x000E_ë]ïö$º?;6Ùiç_x0004_°?&amp;¶ (ô¾?0UY$Ïá¾?èzpe¼?&lt;wÖU_x000D_¸?_x0017_îw[Ç¹?ëF7Ý"¨¯?_x001D_Î}ê5»?ï#_x000F_ºh»?Údf´âj½?¿uññTëÀ?ÏV´_x0016_ß¼¼?19\ØòÁ?ªe?s|´?Ñæ/Õ¼?_x0001_Ñ8þ»?3^UÝÈ¸?Oì_x0002___x0004__x0005_ å³?ç_x0017_ÿ_x001F_ó=¹?_x0010_-X{°?«ùzÙ&lt;]»?ø¦2 _x000F_·?_x001E_±'Åî½?ºê{"¬¸?&lt;ë:_x0001_E½?_x0018_?_x0019_YÁ?_x001F_|6?·?_x0001_fSBÐ¦¿?t)oAÀ­?ì,O,fz¾?¶ÇMÍv_x0014_¼?ì9{ÈþPº?QD#·2µ?VV_x001D_L¸_x0003_¹?²Ìò._x001C_%µ?Ç_x0018_6r#iÂ?~ÞméÙq¿?Í¨¶²;º?ÁRòLÕ¾?xQW_x0011_rº?S_Â_x0002_EV¾?]û&lt;'È_x0007_½?ß_x001C_½8¼·?ÅF{_x000E_3·?ÙG_x0018_´Ø½?_x0011__x0007_ÏRJNÁ?ýYP¬U&gt;¿?p_x0002_O_x0016_ö	Â?ÔÏ)uI³?_x0001__x0002_KR¿1¼¿?¹Tõi-¼?2_x001D_W_x0010_Ýµ?ûb.IN·?	æ¥«}º?÷b­(¸?7õzk_x0017__x0002_Á?ù²_x000E_(Q¸?	à_x0013_Ùé_x0012_µ?&gt;Ãô_x000E__x0015_	À?äð"ë_x001A_à²?ÔÌÑäRÒ½?vûâAÐµ?HKÝú_x0012_À?Î9_x001E_@º¼?dOaÝB_x000F_½?;Ò_x000E__x0015_Q¬Â?_x0012_&amp;Cð4®·?_x0014_R2³?k¿°®5¼?SrF_x0006__x0013_VÃ?^Ú_x001F_]a¼?¶^Í3½?Õ®ñîêº?`O÷ÂÆÀ±?nIÌÎ'»?i_x0012_åÐüõ¸?ÊeüL¹?m_x000F_Áä*³?p*ººo»?ÛhE=/¾?Ê×ÉË_x0003__x0004__x001C_À?n³¶/f÷·?îÑ%ê *¸?¸µ	Bhº?Ð¢rÆõ¹?_x001B_n[zö»?´×n¹Ã?kÐ-3_x000E_º?«_x000B__x0019_´?È¨1A;´?Ä_x001F_@CÉ_x0008_´?Õu#ÕH¹?M_x0001_"Ü_x0008_»?&gt;y§æ_x0002_¾?÷Ízµ¶?å¬ÏfNSº?_x0011_ ºm½?æ¸\_x0002_¶·?Ïé²^¸?üîªlæ¼?ÌovMýv¾?Â*A;[_x0018_¶?wÌ ³¼?_x0019_ÏW¸Oo¸?¹R@é¼?¾½B¥ð¸?R_x0014_¥):µ?³ùb÷º?ÆB)ê_x0015_~»?Êjô¸üµ³?d	Þ?¼?=­_x000D_9Öµ?_x0001__x0002__x0002_æÂÂÅ}¿?/ÉÃsº?_x000C_õ$Ò¨¼?1SZ¥'.Â?"c_x0001_'z_x0018_Á? o.ëÚ³?0_x001F_ÅÞ_x0001_©?qyþ_x0006_¼?ÞK1ç³?ï$÷¸_x000F_k¾?+:	q¯?Þ¤é4Ð_x0016_±?]±: ´?aà·ò_x0004_¿?.¼b)&lt;½?|¡_x001D_¥_x0013_·?²MÈýÐ£´?_x0016_¢ìy_x0013_=Á?,ý±Þ-x»?ßð]zä»?ün±íñ¾?WÅ20º?£åª@»?_x0014_H_x001B_}¯«?¬[ã³~JÄ?¥/'YÅf³?ôNM®p÷¼?_x001D_úËüßP²?_x0004_k_x0019_VÎ°?!µ_x0007_úoþ³?íîZ_x001D_(¹?¿³p#_x0001__x0002_¿·?ô2p}#»?_x001A_:BÀ?&amp;_x001A__x0019_»?_x0006_¯ÿÌ«À?7á~C9k¼?¨ÿu5ÝB»?^*_x0002_&lt;Y¸?Ë_x0003__x000C_Ì½?3_x0019_×:_x001B_ÀÀ?9vì¾7[¼?]à;ùÖ_x000F_¶?â/Î&gt;_x001D_¸?¤¼mÖ¼?b&amp;i·À?Ô§ñ©È¾?Jæmñ"Á?õîi_x0005_JÂ·?H_x0011_¹µ?$_x0001_àr_x0008_¿?KAñ_x000C_G²?Íd=é}»?"_x0004_&gt;ïÔ½?§Ï¯É½?¦ð_x001C_½?vÃ:SÞ»?_x0017_àA¤À?ãïi¸_x0012__x000B_¸?¸I¤Þr£¹?#ogS´¸?{Ü_x0005_f@º?tBºM_x001D_³?_x0001__x0002_Í_÷¡¼?°Yd¾?ª_x0013_¤Ú=#¼?¿4Ö3SõÁ?"RèùS¾?OË_x000E_-_x0008_º?Q(uDÁ?OîH_x000C_gZ·?g}­»³?Ë_x000B__x0014_Øîé¶?\&amp;t_x0019_W¸?iOäÿìª²?s1&gt;£¾ôÀ?Ï·Yÿ_x0012__x0007_·?3ê'A_x001A_¨¸?³"Ø[`(¶?4Æ^¯¸?ÀÒAï¸?UÙ(Éðº?+_x0011_´íýº?Ù{*×¼»?_x001D_±ÑÖ_x000E_oº?_x000E_Ü¥_x0019_kì½?ÖÏ!&amp;··²?cõ/Òy½?tðZ¨«»¾?Ê&amp;Âùº¹?_x001E_ÆÁ` ¸?àiØ_x0005_êÔº?_x000B_E\»?µn_x001D_¶l§?\´Â)_x0002__x0003_Eñ¼?T_x0010_¬hÝw±?¨[o«_x001D_%·?zÕ~_x000D_¹?_x0004_Ö`I_x0001_Â?_x001E_8»{±_x0014_¸?/8|!îr¼?ãBJ_x001E_¿?Ù" ø#`º?_VúÀ=A¹?w_x0012_4 Áë·?$$òÓ	a»?êÎªÑª³?¼e¸t»?Ó_x0018_Q¢`Sµ?_x000B_ü!Nbµ?Ï ù+·?º÷Dú¿?z_x000E_ËBý&lt;«?_x0008_ UÜ!À?¤o}_x0013_¶"¸?çÔM8à`¿?gNIF·?DÇ¾_x0006__x0011_¼?Ñ`H_x001F_¤¸?_x0005_|Ú"³&gt;½?«zê_x000B_²æ½?Ä1S.|&gt;³?_x0008_þ&lt;v'Á?zþJÝµ°?£éâýµÖ¹?&lt;JDNRÀ?_x0005__x0006_9&amp;÷_x001C_Û³?¬üÚ÷¨_x0012_À?þ~ÜÔ_x001E_À?2_x001E_´$µ¶?_x0018_YÍ&lt;¬¹?rlqXçg²?Rñ*cAGº?Ï_x0002__x0019_²½?þÂ¹?´¶Æùw¹?Ø!ä_x0012__x0001__x0010_Ä?@ÿ_x0012_ú_x0004_½?3_x0006__x0003_÷[·?W_x0013_u¹Ë¿?_x0005_÷¶#ÿc¸?s_x0007_ hQ_x0014_´?ãpáé9¼?µ@ùv¸?ÖµG2­¼?_x0001_É_x0013_F¼ü¼?_x0018_aæáX´¾?È5þÐ?¿?|ìÆ_x0012_á¶?ÇYd_x000F_zº?Û	{5è&lt;¾?Å_x0013_Ì&gt;Ï_x0017_½?_x0010_:æ_x000F__x0006_¾?*hZê¾"¾?ªQëEV¼?~Wëa9»?_x000F_þø&gt;ë¾?_x0010_i_x0001__x0002_xÉ´?¹!z ß7¹?°co_x000F_Ï¶?t$_¨è»?_x0007_Aßú·?Bl¨ðËî»?0îI^a¾?wu|_x001D__x001A_´?ôõ^¿â¼?õæºE¬´?÷cìn¯@·?Á_x0006_¾è]½?b7_x0016_=T¹½?4XxèûÛ·?¸Ç¡M£¾?}}?ä ·¾?ÝX¹\¼?_x0002_®Ô\#¬?ôcéÂ?Zyª*kG»?új_x0004_IÐý±?_x0015_ã_x000C__x0011_Du³?;£õþÂ¸?±­jå	/·?ffL«føÀ?A_x001F_¢_x0005_s­?_x0008__x000B_-ÇFFº?ê!6sÈé¿?#+MXå¶?íÖ&gt;É¸?â¼ö*\º?$_x0005_ÙY_x0004_»?_x0001__x0002_ådL¶?ôc|ä"Ü¼?¬B¼±Vº?,Pñ¾?Xt¼9¡P½?ï_x000D_okI{¹?Y_x001B__ö_x0004_áµ?±æØ_x000C_À?_x0018_ü(G¿?è¹µªG³?Ö¶_x000E_!_x0019_¸?þ`_x0006_òÂ?ï_x0013_¹?q\òOhcÀ?wª7£:=´?M[Cï¿?_x0012_ÿ_x0010__x0011_»?Rá_x001A_7{4Â?R5A_x0016_í¼?Y]wýKf·?WqHÙ:vº?ðB@ê\¨±? D¥æÐ´??^rßÔ_x0003_µ?Ó_x0018_1jÖ¶?V£_x001D_y¿?þD9UF_x0017_À?Fö¢]¶?Ô.6´\ÔÁ?Ae[Ä¹?._x001B_Û¦½?#_x001B_ß _x0003__x0005_»µÀ?ûAâ_x0018_É»?+&lt;DÆlo¹?_x0001_¹ãG±»?÷&amp;².+¹?:_x0003_Öp6À?Ä ÓxqÍ¹?¥_x0016_J_x001A_ui¿?áë"_x000B_tûµ?´ÌfPÂÑ¸?37cmº?@#x#º?kcÝ_x0016__x0012_´?4n&amp;Å)l³?b¢xÈbª?_x000F_Å_x000D_»?_x0001_Þû_x0014_S¸?_x0002__x001F_èÄ_x0015_Æ²?;®_x0008_E_x0006_À?Öû_x000F_îá´?Ê­öÚÍoÀ?ê=×X¶?å7`_x000D_]º?ãÉ_x001C__x000B_Å¢»?q&amp;)æ0»?®ÓJ!òQ»?_x000C_ºÃ	º?7_x0010__x001C_^í£»?8_x0004_æo_x0015_ì¹?_x0006_ÆäyÛ_x001A_µ?·òù½þìº?Ø1_x0017_6O¶?_x0001__x0003_jÄNC_x0002_ÑÃ?UÃÎëÈK¼?yFJUÈ°?@ù´_x0019_1[½?¯ÍÛ_x0003_W´¶?_x0017_ )¢À?_x0018_zúBþ´?#Ú¡/]µ?ØmÐ_x001C_ß¾?x$VË¾äº?'nÖ@¶?_x0010_Q¶?K6t_x001D_dß±?06óÙ¯±?l¸kxhµ?RÜ#¿ÒâÀ?zèâ&lt;¨±?_³_x0018_~¹?ö"èW°?vQ'Þß¹?EÉ_x0012_$aË¹?_x0002_Ô¸àä»?7Ñ?µ«¸?_x000C_IÜ«_x0005_¨¹?&gt;jûõWËº?EKAû£·?=Þ®__x000D_pÀ?_x0017__x0018_«_x000C_Ç_x0013_º?_x000D_Î!_x001A_·?ÿÒÆg³?S]7#6Á?_x0003_[ó&lt;_x0002__x0003_²?ó¾¤¨ç÷¸?â£ÿõë¸?3×í³Å»?Y¼Çó_x001E_z´?Â¯_x0019_í_x001D_¼?_x0001_`IÆ_x001B_1¼?FVz'¬¿?nû_x0007_èùW»?À&gt;CF2¶?â6oêÓ7¶?ë[Í_x001A_lh¼?ûY&amp;_x0008__x0003_*¶?½IÈ_x0017_»å¸?tI±ÖÞ-½?¡-¬»?xðÑÀ¾?æO¨Ù_x0018_³?Tl'ÙÈ³?Dü ãÎp½?å_x000D_´_x000D_ZÂ?ñ¦_x001D_©_x000C_Á?å0 ò2:À?ÐÕ/§ò§¾?"_x0011_ØðMã½?_x0018_¼¯_x0005_{·?bD_x0008_Þº?X#¤µË_x0019_º?µü_x0012_¦ó²À?³L×HpÂ?d¸©òSn´?°SÖ®òÀ?_x0001__x0002_Ù_x000E_9åº?_x0019_?0L_³?ç_x000F_ä|©³?Ð_x0017_a_x001A__x001E_á´?y£4%!¶?Q4r3X\¿?0oo¦¶?O½Ú+¸?1P_x0001_ _x001D_V¼?L'"HV_x000E_¹?_x001B_u&gt;_x001E_O[¹?_x0015_ù³wÊ¬?öÕ)ÂÆ®?_x0006_l¤ó_x000B_Â´?ËE_x0015__x0016_¸¼?_x001E_ò]G_x0016_¿?é¯¦ÄP	´?_x000D_SÓ@'´?úlI¼?_x000C__x000F_pñ[_x001C_½?M&gt;ÚaG½?ôwF_x0013_=Â?&lt;mY°Þ¶?_x0002_9Ö¦þ+µ?/ÎæDõeÀ?W_x001C_»äyÎ¶?Øÿ4é_x000C_9Ã?_x0016_B_x0018__x001D_0¸?¾8_x0017_l_x000E__x001C_Â?_x001E_iDÿÐmº?+ûÌHHÏº?º"_x0001__x0002__x0013_®? \^J¸º?_èF_x0003_Hß¸?nÉµ¸û¶?_x0008__x001D_©_x0015__x0002_·?jG&lt;¶kÎ©?&amp;z&amp;?³µ?©ý`k¶?¶óÜ%8å·?\¶:PpÁ?ÁuÉvÄÂ?0^âÐ%²?5Æ«Ø·?-_x000E_Y~¬Ô¿?ðÞ_x0006_Ê}²?3%Q_x001C_Ö´?èâ_$b1¹?jYl$_x000B__x0016_º?_x001F_/Õ"_x0004_Á?+5ÐF+·?¤â~¯¹?BõýD&gt;Á?½_x0017_GÃ?&amp;Õ@-º?_x0008_+ZÉMº?êöãÛþÓ²?R_x001C_Ý¢®´?´6µ÷­"½?xü_x000F_K¬uÁ?³1­I·?Ç·¾£"_x0010_¿?ùÜã_x001D_\´¿?_x0002__x0003_û:ÞfÀùº?1#ÉV_x001B_­Å?FY¿{Ô·?lï_x0003_iP³Á?Xfë¾?*_x001B_ÏÙ_x0019_À?ÐösuBÇ³?Öòã	_x001E_ÿ¾?¢L_x0001_Yß_x0008_¹?_x000D_7¸£_x001C_·?zéøÂ­Á?~_x001F_b_x0007_#º?_x0018_Vø½àC¾?&lt;?_x0003_Ò×_x001E_Ã?xµ_x0013_´Q_x000E_½?ZQI³O_x0002_¾?¡7ÿÃ_x0015_¸µ?â_x000F__x0016_·?Ø·Ý6ûj·?Á2{¶Ü¾? ¢Nf»?s^eEõ1»?|_x001D__x0008__x0001_'¾?vñ_x0013_Ètµ?ºdQ_x000B_&amp;_x0001_À?_x001B_W_x0007_0_x0015_½?&amp;Îµ²?_x001D_ü'_x0011_«U»?£{=o_x0010_-»?Ï1JÒ¤_²?b_x0013_`½FÛ¶?Åm_x000C__x0001__x0002_÷ú¸?Ø_x0014__x0010_³¹?à_x0014__(;Ä¼?öÕ¯¹?v/,Î½á¸?;á_x0010_ÓÀ?gÑÔ!¸¹?s¥Þr=»?døÞ7ÐÀ?_x0013_Ïwé7¾?óDÈR_x0016_xÀ?j)_x001D_èsÀ?_x0018_= &amp;&lt;fÁ?+Îö_x001F_ÂÀ?EÊ×^¹?_x0007_U|_x0004_ÿ§»?Û»À_x000F_âL¹?Þ@é5×Ö»?_x0018_Y ÑÛ¹?(!e­¯¶?,NÑ©Y¾?!nÿ_x0001_ï©À?C¥_x0010_C¶¸?ü²ó¦ù³?Á\RÍä,½?0¬Æ1È,À?_x000C_ª.À?_x0012_ú_x000D_1B7º?üðS&amp;¿?h#Í´Ë²?Õyà_x001A_e¹?¤­_x0008_Ro¼?_x0002__x0004_ $¬TW½?J®n)¼?¾êý_x000C_ë)º?Pµ¬c_x0011_¾?U_x0018_4ã_x000D_`½?@_x000C_!4^·?_x0017_;Ç©Ü·?ÀST_x0019_¹?Ì9x_x0003_ßÁ?LP[Ù_x001B_»?ÙØo±¼?ë¨$_x0001_¶?Õ0æ_x0007__x0002_¸?_x0003_`Qo¹?_x0012_Õh_x0001_À?_x0018_ë_x0013_ÝXw¿?ÓZÜ_x0005_V5®?/_x001D_÷c¼?Ì_x001F_Ìá/nÁ?ª´ÏBÕU¶?öÓF«ðµ?_x001E_éH´ þ¹?ÓXïÂµº?èØ¸NÂ?Ç_x001F_+:ak¸?¾ÜË7y¶?X_x0012_'ê±Ë¸?fI2«î³?C: µ?æ"Sqlw·?dV½¥º?_¡m_x0001__x0002_ØU·?_÷_x0015_Áz³?¾_x001D__x0016_Ò³?_x0019__x0008_YÃñÁ?°_x0013_&gt;òD¸?¢_x001D_µs ©·?Ý&lt;í_x0004_N»?k@Ão²?Ð\üLñòÂ?¼A¾× _x001C_¾?BÐ¥ÿ¹?=îÅÏ»?[F-2_x0013_¸?_x0005__x0019_õÕM_x0019_°?ã²¥D²½?P_x001E_Ä	È·?ñ¶^bº?å3À@_x001E_¶¼?*_x0002_ç_x001A_7c¾?o¸Ô9a´?­)£¥Bh¹?úÓ_x0003_IÀ?-èÆ9õ·?*%îÁ_x0002_¿?B_x0013__x001E_ _x001A_¡µ?fªqÌ¿¸?_ º¤ ¹?FæIÈÀ?²?¼ÑÚæ³ñµ?_x0001_k¨¢kU¿?Áw_x0019_"âª»?j_x000E_Æ_x001E_ ¦?_x0006__x0007_¦k_x0005___x0017_¹?&gt;f_x001F_|_x0014_²½?¢irµGë·?	U±d$¸¿?n0¢åÀ_x0001_Á?v!¬òº?pG'_x0016_«¶?ÑKR316º?_x000C_áëßîW¹?¡4_x0004_j¹?äRç_x001E_yÃµ?_x0016_H_x001A_Mð&gt;Á?¦|¯n_x0002_3À?t·ÜØ_x0019__x0002_À?=â_x0018_Û«Ý¿?RqÂÂÁ?phM1_x0002_Ûµ?`gI3Ù¹?¬_x0003_Ø©q¾?6çQÐrÄº?½p_x0013__x0017_	º?£Ni_x0019_Å¸?ÿû,G´²?ÛÒ8#±¸?Ru&lt;rÂp¸?ÈrY_x0004_º?._x000F_Î¹º»?á»¢_x000F_Û+²?ÔÈøC*§º?Y_x0016_ä_x0008_~¸?ÕMåÿ°?ÊIQ_x0001__x0002_¯Ý»?mG_x0006__x000B__x0005_¹?HH[¹© ¹?÷;wsm¶?«2hÜ±?áAÕHÆQÁ?Û$áæ[_x001D_º?_x000B_jê_x0018_ç´½?Êa_x001B_¾X±?²¡å'7·?{ÂfÂ?ú»?ÿ+cÁGÀ?c_x0015__x0008__x001C_=Î¸?®¼X;9g´?¥ dTò»? ÅÕùÏøµ?L{_x0010__x0017_ôæÀ?ù_x0016_§Á?_x0014_6¨Ã_x000D_Gµ?]ü+Ö_x001A_¿?HßP_x0015__x001D_¹?ÓÈcG»?çpuë_x0001_5½?ÝÉ-_x0017_/º?(6®Ìï²?_x001E_&lt;y°öÁ?&lt;£°.^»¸?_x000E_£czâZÀ?wX_x001E_¡½¸?$mó"2M¾?Up9vÀï´?õMO_x0006_n&gt;À?_x0004__x0007_®	«Bàº?Mbo¸_x001E_Ù½?¿ßNx±t½?_x0003_¼~¤v?¶?â_x0002__x0004_©ñ_x0001_»?¤_x001B_ô5HØ¸?4 Çââ°?M\_x0008_ Á?$"Ç·`¹?Lg³©_x0015_w»?_x001A_¨\SüA¾?_XÌp6¸?ÑÎVõÙ3°?5£¼ÇÁ?H=Ó±··?r	®~/Á?w .µ?_x000C_=_x000C_«±(¾?ôñµi8§µ?Z-úÁ9D´?_x0005_²#O_x0002_·?¶Ì_x001A_a¼º?_x0004_½_x000B_ª_x0006_Mº?ÐXíû4³?ÙUÙº?ße5EÌÂ?¶Öû1D­¼?Q­!¼BÒµ?â+_x000C_ìEú¼?6ç_x0017_ý¾?_x0008_&amp;ùÉ½?pÐÿ_x0001__x0002_Ï²·?(R¤îóL¿?ÐX_x001C_õ¯õ»?_x0018_ØÃËO¼?å¤ ´Ä?ÜbNTé¸?Büg·?¢º?nÒ"p_x0008_¸?³_x000C_Ùx_x0019_¹?¼Ùéß¤½?Uú% §yº?9»Stª´?`Ï,¹¿?ÛßÚx­Òº?¾£OM¬µ?¢F}]_x0013_Â?Ã«1_x001A_ÌT¹?êÚ&gt;Z0¤¶?­½Ç±ð¶?ØH»?ÊæEúÀ?	 v¯µ?ó9Pé¾?&amp;´1Ëä_´?þÛ¾ãDÎ¾?_x001E__x0019_Hö_x0014__x000E_¼?iåM%e°?l_x000F_«¿§½?zqIßè´?àa`EÀ?dòÃat²?_x0004_§ïØãé¼?_x0001__x0007_/Öès+SÀ?dÍ_x001D_´_x0015_»?sü¬b8r¹?_x001C_rE-I¸?©§Vº'º?:¿_x001B_Ð_x0003_x¼?½Jm²©Â¼?,]HÁ_x001B_·?¾úN4$¹?SÇPøÀe½?ÅVþéç_x0006_¶?ã~¥_x0006_é»?Zt¦!y_x0002_·?9»´ð_x0011_!´?¦pÀÈgw¼?+AKä»:·?áÏ_x001B_ÞËåµ?QM¢3¾?0#Ã®&gt;¸?2DR.¯?[_x000C_@¨±»?ÞÖ_x001C_Â=Bº?/5é?°¼?_x001B__x0003_;_x0004_®º?´N}`_x0005_û½?d_x001E_òHÅ_x000C_µ?&gt;öè_Í÷±?'o&gt;_x000F_x!µ?é/Kf_x000C_²?xýKF¤5¹?[¡òº´?Å¦xN_x0001__x0002__x000C_J¶?àózd_x000B_&gt;±?H¢¬ í¶?l¢¦ÒµP¿?÷-¿Ó¹?Ðµ\=Ì¼?(UYÎÒ¿?lÆÄÔçÁ?_x000B_KS|â(À?è_x000D_»®8¸? _x001E_ÏßèÈµ?µhpæÞÂº?®ÔúÖ0¸?&gt;àü-|N½?_x0014_Ót6m¿?~÷T5È¼?Ï¼KNËÉ¶?xµg±^=¸?_x001A_Ê&amp;c;½Á?+¦Ã¦JRÀ?¯úçò¹?!Aà·?½&amp;@_x0015_¼?°âÈ,eï°?Ö&amp;_x000B_þ²?_x001D_Oh¹-¼?!¤©	½¹?$);Ñuµ?°Á6LÕØÁ?}&lt;_x0007__x0003__x001B_Á»?È1®ù{ÿ¼? ¸Ø_x0011_Àµ?_x0003__x0005_¡í#ùi¶?àw_x000B_û¿LÀ?nôÓØ_x001D_À?`0RÉ~¼?43_x0002_UX_x0011_Á?Z&amp;-_x0003_bÃ?î,AÂl±?¾«C¢GZ¶?Â_x000D_ðR_x0004_D¼?~_x0007_½ñ3Y´?tÙê¿ ¼?ì·6±	³?Þôð¸t²º?_x0010_ze­A¤¿?¼X7å´·?î\_x001E_pSÂ½?Ö_x0017_#N­ûÂ?ÀjQPWK½?cw¥¡½º?ý´).J¯?_x001E_yq=_x0015_²?¿ßñ3Ã¾?+¹ý`I¿?¨}_x000B_ù_x000E_\Á?Óø÷u_x0016_q»?0!BÃ_x0003_¼?æ|_x000B_¥²²´?Ô_x001D_%J¸?À¦b_x0012_J¹?»@åÄ®Zº?EÀ·èÊ»?¶_x001F_¡_x0001__x0002__x0004_a´±?Â_=I{_x0014_¾?rt»óö_x000E_³?_x0003_¡Ï¶?h_x000D_RE_x0001_¹?d'miÀ?Þùúeæ5·?Æ_x001B_´½æ_x001A_¾?Ó2ec_x0016__x001F_Á?á	þ"^¹?KêºÃ¶_x000F_¹?_x0018_«¯Ç5Æ¶?rë¸»?½_x000B_n3_x0014_Â¶?å#b&gt;Àb¶?ÉUøA»?ÒWåO¥½?W÷3/_x000C_»?TXøÊá¹?lÎ_x000D_ñ¾O´?K645´?´QûËX³?fPæt_x0018_ìµ?¦v_x001C_¨/±??2²ªWµ?Ü=«Pcp·?èæYawWÀ?qÎ±P0¯¾?ÙÌrî+¿?µy)Îµ?`_X)¨Ì·?uÚë_x0018_¥0´?_x0001__x0005_pLu	W5µ?¾-±þ(_x0010_¼?´'ýÂW~À?¬çxL_x0014_l°?$è_x001B_oü9¿?Ï¿±ÒF_x0010_º?_x0011__x0005_`¸?¼õOõÚ¾?vHÝ&amp;çÆ¸?d;_x0005_«5_x0015_¶?Õm.K£r¶?_x001F_-«V(h¸?Ä_x001B_6æ¹?_x0002_1&amp;ñ.eº?8I oYÊº?C¿jè&lt;Í´?uÓ°­rS¼?c#°_x0018_SK»?¾="±P·?æµ1Ö¾?_x0014_'È7_x0001_y¶?@5öó¾?_x0003_¦;ZÈz¸?¿ñ_x0004_ÛæD¹?1_x0008_çÿæ¼?_x000C_q_x0008_)¹í¶?^îäW.ê¹?SÔ&amp;z ¸?_x000F_¨0Ø%+¾?ÒeS_x0001_Ðû´?ý&lt;âÓbð¹?_x0011_}_x0016__x0001__x0002_½´»?^ö¯Õþu¹?_x0015_Ýý»?f_x0005_ÍåIó´?yûò `N·?ÖuZ_x000F_Bö¿?_x0008_®¹òXñ½?í_x000F_~_x0004_4#·?~X v&lt;µ?QqÝlüý¶?à&lt;_x000F_5Q±¹?s{õÙ¸?UècÀÛg¶?ø!þgá¿?@~£Æ¼¶?ó?_x001B_ï·?.Ý_x000B_ö.j¾?=áþl»?_x001D_èwü{µ?ßDVÙ¼?¬#K ·?kðòg¿?ó_x0019_ÂÚ¸?¸Óù_x0013_¸?Û_x0012_²nËhÀ?ááj_x001A_ý¬?c0íÛ$´?X I	8º?¡ûø_x000C_Ã?ñAsUZ¶?üÇ¤¦Cµ?Y&gt;W°?_x0004__x0005__x0002_EL"_x0001_ïÀ?ºH_x0015_VÓ_x0010_º?Ó_x0007_ÁÄu·?æ¶4hÛ¿?¡ï¹Ço¶?æi_x0010_'VV½?V³í¨úÊ°?èFÙ,²?&amp; -nª¸?6	¨þ\·?+V´±nÁ?úØ­òÂ?ÌÏ¡_x0004_q´?:¸_x0015_ì4iº?Ð²&gt;G¼±À?àT_x000F_Â?!bOÇËð¿?ÙüS#+D·?«ï ­_x0017_Á?î E_x001C_±mÂ? ã»+Ñ*¹?ÊÕq_x0005__x0008_þÀ?¬_x000B_¿àû|Á?"F_x0007_Q¹À?Trs!¹?Ó_x0005_à¨Ï&amp;Á?FBY_x0003_¾¸?._x0006_t¬º·Ã?íVâ_x001F_pç»?'Ý_x000E__x001D_ÜÇ»?_x0002_ÔÜ¡ñ_x0017_Â?¢'u_x0001__x0002_|ò¼?7)ð_x0015__x0002_ðº?1Î	Ão¾?~=»Á¸?_x001D_°?«´Ãº?ï°ôìç´?BC2&gt;D±?ßg®_x000C_9Ý¶?aÆÛ=óÃ¿?Ó_x0005_»Á?3_x0016_L8rp½?ø¦jõÆÅ±?Ê ¦ì_x0008_T»?ÊX_x0004_I^à»?\(N³ä]½?ÜjÚ2Hó¹?Èú]Nà_x0003_¶?a~æ9z¶?Ok_x000F_wê¨º?új{"~*±?}#Þïóg½?à¹`*!Ç¶?Í¼GE_x0006_g»?Ü_x0018_f._Â?Å_x001C_OY·?_x001B__x0006_:ÖVû¾?ü¸¨ã¨¿?}{Q¥_x001A_¼?ü_x0013_Ía°¾?²"â°s|¾?Jò¡ú½?FÝ¼o¡³?_x0002__x0003_Â3"|pAÁ?Ð£R«_x000F_ø¸?ªzÅ_x0002_}º?öýZiçY¸?´c£{Ü°?_x0001_8ô¿ý´?øI0Ô²?H]ÝD»?ô¸}Áq(½?ðØ__x0010_dÍÁ?îÎLQ~ú»?Ì_x001A_ÛÑ·?¦Åu F´?/ohÇÂ¼?*D_x0004_a¦¶?¯Ä?_x0007_ú¹?&gt;ÈO5±î¸?lðE_x000E_0Ä?Îeþöø¶?_x001A__x0004_rì®üµ?µj_x001C_hËµ?Çî$I_x000F_5·?;!fgx¾?ÙN5·?b"gÌíº?ki!&amp;À,¾?_x0003_ØC.²¹?_x000E_Ò2ä.¾?±sÑìsÁ?a_x001C_ô,Á?=¶i_x0011_¹)©?ÇÈIö_x0001__x0002_¬?³?zEé%Ý	¸?Ò,øº`^¾?ßºÑßr·?*NQµ²Á?(è_x0011_ylÀ¸?½ÊXë¼?&lt;[Âí#a±?_x001A__x001F_2_x0015_´?¾¨à&lt;Þ¸?ÕïºÑ!©½?0è7_x001F_Ë»?ø`Ù_x0005_Q¾?d~5	ôTÁ?íVsº$¿?ÕiäÜ6¾?ZJ­«Oéµ?l@ÿM&gt;¹µ??SÂØ¤_x0006_º?+vO\"_x000E_²?¤j¨Sj¹?_x0014_à&amp;É¹?°½.(×/ª?¿ïòÝÂ²³?k_x0018_'­¿?;_x001F_ç_x0014_0¹?_x0003_ºö2º? äÕU¾Â?ñèçTé{Á?Ô¨_x0005_*_x0003_²?`%_x0015_ÐÐ&gt;Â?ó1(ò&gt;¸?_x0001__x0003_4t_x0008_¨Ù_x0002_º?¥ëë6ÄÍÀ?m TùÑº?§¾ÃP¼¸?îãÝ´Ñ¸?¤Í0/&amp;/½?8Y8÷å2À?ðï²éïw¸?%_x0019_zýdã¶?Á_x001D_gÊs9Á?Ú@}	Õ;²?_x0001_ÑªÂ0Ï¼?_x001A__x001A_ÂlÕ³?dè»_x0016_º?1-ª&amp;Ý¹?OëÈD_x0004_»?x[µf¸?_x0011__x000B_°ýÌÑ«?FK½O¿?*â_x0012_^¢û³?~Q°_x0005_¾?£ÒJ:kÁ?d¤hãS_º?³é_x0012_,«æ¸?ÁºDN_x0014_±?­»±zº?4÷ÑÌF»?Õ_ÆZ/´¶?_x0001_0!øB¸?gÐ_x0015_Y¾Y¼?ÇÓS E#¸?g9= _x0005__x0006_i_x001E_½?þÌê3¢º?,^_x0010_ (±µ?chíÎ=¼?#×_x000C_R'À?ï_x0017_¹_x001C_¹?ü©¡,_x0002__x0003_¸?&lt;^ôÌ³_x0012_·?ÄÄ_x0013__x0016_gµ?ÏÄs}d¹?7O)o¼¬»?îÜØÁ?d»ü|=ô³?_x0015_`Ð_x0003_J3³?_x0017_á·CÀ?_x0017__x000B__x000B__x0016_¾?Z|_x0004_o¢Á?f±sr`_x0011_¹?YEgB½?Í³6Þ±?ý-LÑ__x0002_µ?ÿ4Lÿ_x0015__x0012_µ?a=ït/»?Hª:Ü_x0015_	º?_x0007_u¸î0_x001A_½?¶ûhj_º?_x0001_+Ï'!_x0004_´?rñz»un¼?&lt;_x0010_4ê¼?ðu_x0003_(Ù¶?_x0010_ð)Ld:À?V=µ»?_x0003_	·¯bQ_x0002_²?¬X_x000C__x0017_ß¾?¤ñ´a$¼?UC¾_x0004_6µ?õ_x000E_eÖª_x0015_¿?Feo¥_x0001_À?,_x0008_åfvÂ¹?o_x0016_Xº¶?u ë_x0006_Ø»?_x0012_¤ÒN9´?îñE¸D¹?5¹·_x0016_vî»?_x000D__x0019__x0005_]´?2_x0006_­qî;½?8þ_x0017_=P²?©_x0001_©²áÍ¹?W÷_x001B_~l²?_x000F_cê_x0007_Øñ¿??MtÜ»?=ÌÌà®f¹?êX9ÍÐ)¼?äq)RÛr¶?x=Ä"_x0018_»?Ã)¸?¸9½è©b¶?ZÃ&gt;8o¸?Ç¢Á_x001D_I¾?¾Þ#¹_x001C_¾?â{t·à·?hÃñl'À²?k_x0004_Ñºº?ê§Û&gt;_x0001__x0002_ÌB¶?ÓmDIà¬¼?WX]_x001D_¼?Êæ0¶?@_x0018_cÎ_x001B_²?åØ6·ãÂ?Ë£7C-À?_x000E_v¸_x0004_¦»?éh¬/@¿½?Hw_x000E_OpV±?YfØ(þR³?_x0006_F¡_x0011_¶?^­/-±¦?âSñ[ðüº?Ò&lt;¬_x0016__x001A_À?ã_x0003__x0003_Â?õFØ·ðóº?_x0001_VC{u¿?cbêHå¹º?ÝiÑe¬¨¬?ç_ÞJc½µ?_x0018_|wPT_x001C_´?&gt;üHµ_x0018_ª°?Fÿñ#°·²?R£9Ùä¸?p_x0015_Ö¥ÔÀ?é _x0002_®³?è$_x0017__x0014_t_x0008_Á?*ýíÞ~¸?KÊ%ºÍµ?m¿B'´?0KÀÝí´?_x0002__x0003_xdú¯ç³?iÏ¬Ú´?ûe$_x001A_à¾?_x0003_Ýé)Á¿?Lr4_x0004_¼?,3xò_x0002_¹?_x000B_SÔ×HO¾?_x0005__x001C_\À|µ?_x001A_»¸å­±?sèo°ö0¶?ÚXXÛ_x0007__x001A_¶?_x0011_æ|ïI¶·?ü_x000C_à{Éª?Ô®n¾jÍ·?®jkZÉÑ¿?{2¿_x0001_6o¾?³Q¤8¸?°ó_x0018_½°?4;_x001C_2·?]cÃ&gt;´º?ªª_x0014_ú¥º?¢Ã_x000E_FlIº?&lt;YàÃ­³?L_x001E_Frþu¶?×"D|îÌº?_x001C_ÓªF¬¸??P=_x0012__x001E_³?az&gt;í_x0018_d²?S3Ðè&lt;«µ?ì[_x0014_´{Zº?ÄÊ&lt;º?äÁ-_x0001__x0002_"v½?ZèÁµ¼?W¨ÎKá÷´?2yQ_x0006_»?$ËÞ©_x0001_»?._x0013_i7z¶?i&gt;¬ºá_x001E_¹?Ð%fÒr¼?]q#+eÀ?_x001C_oMõ;¸?:éz_x0006_ÍÍ¾?ò±Ân±½·?_x001A_ü£)À?noûSVÛº?_x001F_·ÿ_x0002_¹·?(t0 _x001D_)¶?ìïÖ´J»?(&gt;_x001D_HÍ½?w3Zzì	·?NÚVNØÁ?8_x001E_øy/¬½?PGd[_x0007_¸?4öõÄª_x001D_¿?4?_x0013_ñ	¾?Âæ,½?Pï&amp;½_x001F_¼?É;Öè?¼?èÓMÔ'¤¼?mÏmÐ7[¿?CM,%¶?&lt;jýÂ?S5aw_x001F_(À?_x0001__x0002_÷n~_x0014_â»?._x001A_tá.¸?_x0012_âoô=»?5ÕK©Â?iRS¦XÁÀ?Ð«(¦lxº?_x0014_&lt;fÇ%·¸?¥Ä}}Àp¿?_x000C_¾§À?fòmö_x0003_Bº?¼B\ú÷²?(Ó¥_x0006_ú)»?Á¨'(êâ³?_x0019_øÜ2G_x0001_º?È%æ¼?Çìç=_x0001_À?­?&gt;Oc½?ÑâA_x0001_¸?déì	É_x0008_³?;ÂX¹?n«_x0004_ÄÐ¶?Ç¦1e¢Ö·?É{Ëþ¿¹?X_x0006_ÚÈºÀ?¢Í_x000F_3_x001C_º?æÛuu_x0016_Äµ?\×ò_¹?¡ìKfHµ?'ªØ2¸»?#Æ#_x0014_ í¶?|_x001F_Å_x0006_¤³?w§õ¬_x0001__x0003_µµ¹?_x0008_£}zòyÂ?¸B]´?«[/Â»?äÖð«À?¿dÛR&gt;«´?ÅVk^E¹?¤¬Aòq·?_x000D_P_x000E_Ï7S·?j@è_x001C_é_x000F_¸?_x0012_~7&gt;áÊ¹?_x0011_¯\_x0010_±?ËÜzroi¶?®N_x000C__x000C_F¶?ðMtWï½?dåº$'_x001E_·?Çd'pPÀ?øBåª_x0010_­¾?ªêåõµ?-q%Ã_x0017_¹?¼ùµ&gt;¿?¼øiÙ@í³?L\_x0010_lÐ_x0014_°?_x001E__x001D_Q_x0007__x0015_¹´?´üQ±3¼?Ï.K[|·?Ù«k_x000F_¸?g6.!¸?ãëRbLÈ¾?®Ü­8_x001F_®À?+ºæYLe¾?¡_x0002_$NÞ\»?_x0004__x0007_|	ÙÐ_x000F_SÂ?£êKÆ5¸?O Üli_¹?_x000D_Ê%½|2¶?üb_x0003_áÈn·?¯7_x0005_¿?ð¥Y_x0003_N¼?&lt;ÓvÄ=.´?_x001A_k$Õ×0¼?ñþ|&lt;»B³?·Ó{º?»ñ±¾î·?øS2ù_x0010_c½?­?âY_x0006_À®?Í,ùÄ?_x001E_ðÅHþè¿?_x0005_$u®¨¹?7«Ñn¿Ê¸?&lt;G,¹tÀ?§ótòÈ_x000D_·?&lt;éõ¼ÔË¼?yÜ'½_x0011_½?_x001D_Ãÿp·_x0002_À?(¤â¤µ½?î_x0017_"LËk¸?Ù¸hZR¨»?ß_x0019_2ö_x0001__x000E_º?qvçß_x0015_¶?üÙ_x0011_ü¸i³?ÑUÎ_x001D__x0004_¾?ô¾_x0019_ý¾â¼?_x0011_$Ï_x0001__x0004_ºw·?_x0006_û*oÍ_x000E_Á?y_x0008_@Ö&amp;D¹?Jj^;Õ¾?¥¿ÀDÁ?_x0002__x0011_2nâ²½?&amp;Ä¡¿?pn)/E`³?/ú«Xw¾?È'ïÐºõ¾?°¹«Ãñ%¿?*B`¶Ðü·?Ò4_x0010_$g¯¸?®´÷[MÖº?	ÛÆú¨z¹?s~âçF8¹?ö51Òb÷Â?AIB!Ü¯?õ|ðJG¶?dVäoº@Ã?ôôVÕ­I®?=òþÓ±?R@Æ_x001D__x001C_ÀÁ?{Â­Ý_x0018_·?s_x0006_D_x0017_®÷À?4l_x0012_òÚ0µ?È¿fàGÀ?*6¥ö¹?_x0013_Ó?_x0004_¿?y@_x0003_rK¹?I]·÷|_¼?ÞÛ _x0003_½?_x0001__x0003_ÔP1u8j¾?0Üi«&lt;º?vú"ì_x0013__x0002_·?Â®¯UÈ¼?\¢Ô³Nµ?@_x001F_Ú_x000C_{-µ?_x0014_ãJ¾_x001A_·?ÂIF_x0017_ºÙ¼?¸|_x001A_(T¶?à4q_x001D_^¹?µv9rR½?JÝ¬¢÷÷¯?J+ÃµÌvÃ?´©}Â³?áD¬ýí§¶?²ÕÌëíy±?{}¤_x001B__x0008_z»?Zòïãr=º?WóÉ.lN¹?«_x0007__x000E_9ÂS¾?Ä&amp;_x0018_$ Ú¾?Ze_x0014_WµÒ´?ú_x0013_;LOñ±?yØð.N½?_x0005_{äØ¼?Á'Ý¬¹?¸éóIÀ,¼?:Xå¶è'¸?Ù¡"ÊÀ?,¤S¸_x001C_¸?N/³G4Í»?RRù_x0001_	Ì÷¿?O¼³Ëdå½?3¹ÚBÃ´?_x0005_»n\÷º?ÝzZ_x0017__x000E_»?_x0008_ng ¸?_x0013_f¤~§·?_x001F_nzX§ß½?o_x0016_§1¹)·?q}Ö ¸?0±§_x000B_Ó!À?ø&gt;Bä¾³?ªwøÝnÀ?ªü£eæµ?¹êçîíÏº?_x0010_ñ*(ªÁ?°ïj_x0008_¼?}Srý_x0014_»?|£ÆO6¹?ek_jy3Â?´_x000D__¿S¹?O)í"_x0006_Á?~¶q­º?à_x0013_÷Çº?_x0006__x0002_ªïé·¿?¢õ_x0019_)!µ?ÊÅÅâ	¶?_x0007__x0004__x0002_ZhØ½?dïGÂ¾?v_x0003_ýO_x0011_³?#j´è1÷¶?_x0015_Jc_x001F__x001D_Î¶?_x0002__x0006__x000F_ÆFSÔ»?[_x0003_ý¹Òú¸?gÓ}ãp¾?K¿_x0005_¹?þ_x000C_m#ã½?_x001D_ZÉÀè½?û_x000C_tø$º?M±/Õµ??_x0015_Úòð¹?Ô¿°Nêrµ?oß_x0017_#:»?_x0018_A­¼?»ô&amp;DZ½?vVîÈï_x0001_¼?_x0006_&gt;à9,Ò±?)ßà_x000B__x0012_½?ÝÛ_x0006_«·?´ÿ«eç_x0005_À?x0¹Äp»?tläP¸?0$¯ä_x0007_¶?&amp;_x001E_¡xÑ²?à_x0011_A_x0014_Ë¡°?É&lt;	`&amp;³?ªX_x0005_9Á4»?_x0004_8xp¹?Ä_x0018_øQÅA´?¸îX,©À?æÏ5ErTµ?Ù¢§&lt;»I³?±)ex¡Pº?Ç_x0016_k_x0002__x0004_&gt;_x0018_¿?¬_x0014_­sð]¶?Ó`_x0001_òs´?áÓÊû/bÃ?ÞJN&lt;9í·?¡E®å²?uÿ_x000E_¶åI½?ßµæü.ñÁ?È´_x0011_´À?~Ýdb·?|bw¯û·?®_x001A__x0003_µ_x0017_õ½?&amp;XÁ&lt;#é±?\\÷~ ²?ìÊ.Tÿ·?ÔÇÿÇù.À?¤V-õ¼îµ?ö_x0007_ù6G½?~ÐrM_x0019_Ô½?¢O­µ?_x0004_{ïÎè9¶?z~_x000D_ÙO¸?.x!Ü~?±?éVa{?·´?º«ÎB:¾?®D_x001D_X}´?£Ï «=l¼?&amp;Î_x000F_jt¼?AiþeeÁ?Ù«_x000C_À?óMRzH`¿?à¬³Þòçº?_x0004__x0005_Û_x0017_»ÎÎ³?9éû¨²?«_x0002_!x_x0005_¾À?(ÆF)É¹?P·urÑñ¾?¹%ëø_x001C__x0003_¨?Ik_x0011_SV_x0012_»?w_x001D_27Þ·?Ó½ÂN_x000C_+º?cµe|³?&lt;a´¬¸?uzìçø¼?»ûô Ùµ?õíæ_x000D_&amp;¹?Õ÷3C¼¹?A_x000F_Ö_x0011_h²¼?ýú_x000B_:«p´?lù­Aj_x0011_¾?æn´\´å·?&lt;hûË1¾?xª_x0005_½ Â?_x001A_ÿ_x0004_ÖÜ³?;n+qW÷°?_x0018_gèÊû4»?ª¼Fç&amp;Á?7_x000B_Wö	V¿?_x0003_Fé_x0003_Ñ ¶?D;6n:°º?_x0001_ûÓË¿?C_x0007_ûõ3Á?xñ%Æ~·?ãú&amp;_x0001__x0003_ÜÂ?ê~a×_x0002_½? 9\_x001B_Y¹?óÛ¾;_x0002_¹?¦RþJúÀ?Üs}6K²?_x001E_[$ |_x000D_µ?Öàmý¸¶?Æ¬ÏO´²?Qýò`_x0014_Á?_x000E_à_x000C_vù²?Ï½k{¹?&amp;BË®0·?_x000C_M°à¼?bZ¿o_x0003_ç¹?_x0012__x0017_ÔN²Ã±?í	_x000C__x0006_|¼?î_x0012_0fm\¼?*K_x0003_*©¶?_x0004__x001E_ÚkÈ½?L[!ã{ ¹?[ÿ mM·?eø}Â·?_x0005__x001D_Øû_x001C_µ?ªE"6_x0018__x000E_¿?.¸]K¸ ²?Hê&lt;2b¼?	TÚªHB¿?|7øA0¸?üI	ñáº?ñL_x0018_}û¶?ýT'ºÑ_x001F_º?_x0002__x0003_¡ø'Ã_x001A_½?»ãâX[¿?Ú8ñ!ä¶?º^ jÏ2´?Ì&lt;aÿP_x000C_¹?^t_x001B_X,_x000D_À?#_x0002_æB_x0001_¶?	F_x0001_¨Ã_x000C_»?Õ­UoyM»? ÜÝ_x0004_Ltº?_x0006_µø*MH·?_x0003_\_x0013_ùº?6ÜÌ6¨²»?ÜZÖ'þ=½?Ú:ïÑht³?_êK6Ct¯?¯y_x0005_ìÚ_x001E_¶?Ï_x000B__x000B_áp¾?qëQâ¹?ÑL_x001E_À&lt;_x0008_¹?_x0012_ª¹i¼D¼?·¯=@wy²?=ãÃòX&lt;·?&lt;GE¨ìuÄ?~©èKd¶?Ùö_x0002__x000B_¬½¼?¦lH,á¹? r_x0012_¼?­E/Ó3?¾?èéíA¸?.MÓ®´¸?E¼tV_x0001__x0004_jµ?]¨.9F¼?E_x0014_e-ÀEº?_x0010__x0012_æ8¼?¢üÞÍþO´? ÿ_x0002__x001F_JÀ?&lt;AÜ W?¹?÷,y©z$»?u Z¸îq¹?ÿök»?|2"_x0008_Ú·? %üsÁÐ¹?ðX_x001D_ZMÀ?@Áv¹ðÙ¹? _x001D_:¹1¥´?{É1´?%£¨'_x0001_c¹?Ø$_x0017_X¦Ö¶?òé_x001C_Õ½?2&lt; ;ÖP¼?·G_x0018_q¹?U±ºÿ½¤À?_¾b&amp;_W·?~gJ!gº?}][P,5¿?úqQäÐ`´?4_x0007__x0003_ñ_x001F_è¶?í=Võëº?{pp7C@»?»Ù_x001C_Á?ê_x0015_èFÒV´?_x0005_ò_x000D_ÊQ¹?_x0001__x0007_lË=ÜÞnµ?RÐWL5¼?À³É`VÉÀ?_x0006_¥®+´x¼?-Nhè1ìÀ?â9._x0002_Þ_x0017_¾?Øé³_x0005_bâÀ?_x0011_q	KDIÁ?oàF=½¾?µÑ_x0016_wQ.·?)n%_x0013_máº?)ucV}º?¡_x000C_õ¼táµ?ãN0_x0018_¾Á?É#EZ_x0003__x000E_½?*õì_x0018_¢¿?É­v_x0005__x0005_Ô¸?_x0014_sÓ_x0004_i÷¼?6àØBÆ¡½?÷ßts¶¿?_x0019_Ö´ð·?Eî¾×°q°?Å"óñÆ¸?°_x000F_wÔ'»?[p$@P¼¾?N±Ù&gt;·½?`w_x0017_ÎvH¸?¸ºI_x001A_ª½?OÛ¨t_x000E_á´?_x0014_t	_x001F_$»?:¶²ÌJz¹?Ô[_x0017_U_x0002__x0003_I^¸?ðÇPwÁÚ­?Ì"Ëh2¹?cZ_x0007__x0002_Ë[º?M_x0016__x0011__x0001__x0015_a¯?_x001B_¤:_x001A_[À?Àúæçû6À?ÌÁ_x0012_	_x0015_À?U4Y²Æº?áz#±e7½?qi»b^µ?¾$O$É¸?þC_x0016_Td·?yU¦¸UâÁ?_x0018_=_x0004__x0002_¨_x001E_À?¦_x001C_î-¬ ¾?=-ôµ8Ä»?$4i|_x0002_F¾?êpW_x0008_?_x001E_´?_x0004_;eÝÀ?5cÔê_x0017_½?¨}Ëx¹_x000E_À?Ô_x001E_³AW^Á?iS®xn²?l-0¥Ö¸?,_x0016_¸µf¼?R»_x000D_Â±¬´?¬H3¡0§¼?ê`_x0006__x0007_¢_x0004_·?wbéJ7t»?ñµ_x0007__x0003_³·?Ki^1¯Ï¸?</t>
  </si>
  <si>
    <t>05d72b301be3873015f297e0315202c4_x0001__x0003_x\oGõÕ¹??_x0002_A`»? _x0013_y/Å¾?: ÝB¬¹?ý¿Ö/ýX»?Ãªïé`K¼?£¸_x0010_d_x0014_½?B_x000B_'_x0007_£¶?_x0015_H_x0018_uchµ?5®_x000B__x0018_µ?Ð_x0010_Z±ì­»?_x0008_ê|2U¼?i¢r^g·?Í©«&amp;k\¾?·G_x0008__x0014_Y¿?ÿh_x000D_eP1½?&lt;ÊWÃ"²º?èëQwüö½?*òmx}¸?L_x0012_0;&amp;X·?Vía_x000D__x000D_Å·?÷¾IM_x0004_¿?:CÑ,'Ã?|Ñäh´?2ePë\)¹?"ËÑ^wÛ¾?_x0006__x0013_Ý_x000F_P¶?9¢wú_x0010_ZÀ?LÆd­_x0002_é¾?öªiþTñ¸?_x001E_(Ù[ðØ»?_x0005__x0003_Ö_x0001__x0002_¯Àº?ð_x0007_zhw_x000E_¾?h_x0015_}C¬·?f_x001E_$¥Ý_x0015_º?}tëäë½?½oí_x0019_ÿ|¿?Gý!nÍÃ¹?ÌÜñÞê¸?,6É_x0004_á¿?É_x001D_ÙóÃ?ý©¤_x0001_®Ë»?µÆxdµ?ÿÌÿ@1£¾?_x000B_×þrýª?ð)¯Ì_x0017_¸?vÙ_x001A_)µ?K_x0010_Â§Tl³?È5_x0018_éÇ·?_x0019_TÎÀ?ºBüÜ#µ?ï_x001F_]¤½?^_x0005_Èµ?öÌ0á_x001A_5¯??U(PÄ½?2¢Ö\}À?YKöæáõ»?W_x000F_ó_x0006_n½? Î_x001F_8)8°? =èa&gt;¶?¼SEnp_x0007_¼?ÈÀ=´R-¿?_x000F_ì5^çÀ?_x0001__x0003_£1]@þ¸?v£æ)AÀ?l_x000B_(6+Æ¶?½ÿÉ½!¾?ÉàuUº?Je´Ûx¿?ÈÑÌm¤±?Æ_x0008_¯ßé¡¸?»u&amp;F(Â?I6ämÓ¼?|Áoªº?_x000B_ B9µ?Ö¹+#sï¼?H_x0003_ÞYycÀ?)WUÇ%Â¶?¹_x0006_á|uì²?ÜFz«zÛ¼?Bi_x0008_¡¾¼?ðks*:»?Êï[ôÛ_x0008_À?P_x001F_((F~»?Ó_x000F_\8ñs¸?pÓä¶	½?5;Æ¢þ¶?[f^¸?_x0002_Ä_x0017_í-ëº?YÃÂ¬¸?³Ngzº?ß´_x000C_]ÈÑ»?_x001C_íú_x0014_ÓûÁ? _x0004__x000B_±ù·?#f%_x0001__x0001__x0002_·_À?[Q»¥Ý_x0019_³?¨ê#$_x0003_Ç¼?ÃDÿÙò¶?àÚe_x0014_1ö·?F_x0004__x0005_®üÝ¹?%£×42U¾?xýhÿ-_x0011_¼?¼',ü¹?}øoüAF¿?¬ç^¢·?_x001B_e[P_x001D_»?f'VY±¼?§÷_x000F_NÖÁ?®3m_x000C_ÉÀ?n lbK_x0015_¹?Qý1³N»?_x0002_$aæ&gt;ÛÀ?_x000C_^ìá¶N¿?_x000C_^ú4Îü»?áÄ_x0007__x000E_j?µ?Àû_x000E_­_x001A_1¿?ÓG÷+B_x000D_¼?ì­ÒU±Á?_x001E_³lËV¸?_x001C_OB_x001A_¦½?+hø²_x0007__x001F_»?[03RÐ_x000D_´?­:ºßµ?³^#Á&gt;x½?¬T_x0017__x0006_S_x0015_·?ÔÎ µí¹?_x0003__x0004_þW¢_x0016_Å?rÌºc&amp;mº?_x001B_2_x001F_2º?q¥ïä·?|_x0012__x001A_Üº?¤Ö/òÞ¥¸?*_x000B_:Ûé¹?éCëq$½?¹i_x001C_ÞÃ­¶?H/l_x001A_(Ç´?¤kuâÿ¾?Óia_x001E_*bº?S_x0005_ÝÉ ·?U!)UÂ?:*r/õö¸?[â¶G·?:ì_x0003__x0001_æ¢¹?(Ò__x001F_f¹?:¶Àþ_x0011_;·?=_x000B_Nã£Á°?ýô²z_x0008_×À?z_x001A_ß_x001B__x0005_ë·?\Ò!_x000C_V&lt;¹?ãu½_x0013_¹¼?(_x0015_mø&amp;º?_x0005_®òÀ¾?Mû	H¶¼?O·$î&lt;À?&gt;_x0015_¥_x0018__x0002_ä½?þV|Sì´?Æ|{u»?Åª·£_x0001__x0002_½_x001B_À?_x0006_Q_x001B_Wf»?Ö_"ö³?á_x0004_-°&gt;¶?_x001E__x0017_/dØº?kJ@v)¼?_x000C_;Ð¿\½?¸_x0011_ê®,õ»?Àô§ÓßÀ½?»_x0016_TÍØ»?¢a&lt;_x001E_ôö­?XÐ§wô_x0016_¼?ö-!îz#¡?_x0002_óÔÄùµ?Òæs3)»?dØRíè»?_x000F_ë_x000E_þMqº?¢×_x0003_yF[Á?zü_x0007_Êd'·?kùu5_x0014_À?·;36¸¹?U³`v´µ?&amp;i7¡Ï´?¶_x000B_¿ú-º??^¦Ø5º?&amp;_x0002__x0017_å]e¸?_x001F_D_x0012_¦µ?_x000F_Ñy`»?8`üË&lt;Õ¿?^EP¨_x001F_¢»?ëÇg_x0006_¥¦®?,´ï¢ß0¹?_x0001__x0004_b_x001E_:Ljµ¾?¶¤ßèdVµ?ûÛ_x000C_M¶?çÍ¢#Rµ»?FHx_x0006_µ?_x0004__x0004_Ô_x0008_ÝUÀ?´ÝÅyVª¾?öx­;²3°?NGÒ_x001D_(¾?Ø°HÏ]³?lÄñxTº?½cëTïo¬?*S_x0006_î¿?*ZüS¶?ÿÏü"³Y­?ò-_x0002__x001A_\æ´?R_x000F_ÇHwµ?ÕÍ4ÜÕRº?:¸_x0003__x0010_'ñ»?,HE¾»?ÓPj¿?Í_x0018_Ù_x001A_GJ¸?_x000E__x000D_@#@u¹?ÔFVÜý¼?ôª1_x0008_âW²?øu¹ÍÍ·?=øjlÊQ»?_x0012_úo¹?w÷L	+»?½(fáÒµ?_x000D_Ç7NxÀ?7vÚ_x0003__x0004_µá¸?_x0014__x000E__x001C_¼?^æ½_x001D_pÀ?Â,V[j»?ºJcPq¸?y_x001E_¤ë¾?ß_x0011_]©Ü_x0018_»?ØIÎ+o_x001E_º?vÊÿ_x0019_¹¼?_0®H3Ð½?n¨7ü¿~½?/j¶KÆMº?_x0002_yL{Â¡¼?kðòg¿?ó_x0019_ÂÚ¸?¸Óù_x0013_¸?Û_x0012_²nËhÀ?ááj_x001A_ý¬?c0íÛ$´?X I	8º?¡ûø_x000C_Ã?ñAsUZ¶?üÇ¤¦Cµ?Y&gt;W°?_x0002_EL"_x0001_ïÀ?ºH_x0015_VÓ_x0010_º?Ó_x0007_ÁÄu·?æ¶4hÛ¿?¡ï¹Ço¶?æi_x0010_'VV½?V³í¨úÊ°?èFÙ,²?_x0001__x0004_&amp; -nª¸?6	¨þ\·?+V´±nÁ?úØ­òÂ?ÌÏ¡_x0001_q´?:¸_x0015_ì4iº?Ð²&gt;G¼±À?àT_x000F_Â?!bOÇËð¿?ÙüS#+D·?«ï ­_x0017_Á?î E_x001C_±mÂ? ã»+Ñ*¹?ÊÕq_x0004__x0008_þÀ?¬_x000B_¿àû|Á?"F_x0007_Q¹À?Trs!¹?Ó_x0004_à¨Ï&amp;Á?FBY_x0003_¾¸?._x0006_t¬º·Ã?íVâ_x001F_pç»?'Ý_x000E__x001D_ÜÇ»?_x0002_ÔÜ¡ñ_x0017_Â?¢'u|ò¼?7)ð_x0015__x0004_ðº?1Î	Ão¾?~=»Á¸?_x001D_°?«´Ãº?ï°ôìç´?BC2&gt;D±?ßg®_x000C_9Ý¶?aÆÛ=_x0002__x0007_óÃ¿?Ó_x0005_»Á?3_x0016_L8rp½?ø¦jõÆÅ±?Ê ¦ì_x0008_T»?ÊX_x0004_I^à»?\(N³ä]½?ÜjÚ2Hó¹?Èú]Nà_x0003_¶?a~æ9z¶?Ok_x000F_wê¨º?új{"~*±?}#Þïóg½?à¹`*!Ç¶?Í¼GE_x0006_g»?Ü_x0018_f._Â?Å_x001C_OY·?_x001B__x0006_:ÖVû¾?ü¸¨ã¨¿?}{Q¥_x001A_¼?ü_x0013_Ía°¾?²"â°s|¾?Jò¡ú½?FÝ¼o¡³?Â3"|pAÁ?Ð£R«_x000F_ø¸?ªzÅ_x0002_}º?öýZiçY¸?´c£{Ü°?_x0001_8ô¿ý´?øI0Ô²?H]ÝD»?_x0001__x0002_ô¸}Áq(½?ðØ__x0010_dÍÁ?îÎLQ~ú»?Ì_x001A_ÛÑ·?¦Åu F´?/ohÇÂ¼?*D_x0004_a¦¶?¯Ä?_x0007_ú¹?&gt;ÈO5±î¸?lðE_x000E_0Ä?Îeþöø¶?_x001A__x0004_rì®üµ?µj_x001C_hËµ?Çî$I_x000F_5·?;!fgx¾?ÙN5·?b"gÌíº?ki!&amp;À,¾?_x0002_ØC.²¹?_x000E_Ò2ä.¾?±sÑìsÁ?a_x001C_ô,Á?=¶i_x0011_¹)©?ÇÈIö¬?³?zEé%Ý	¸?Ò,øº`^¾?ßºÑßr·?*NQµ²Á?(è_x0011_ylÀ¸?½ÊXë¼?&lt;[Âí#a±?_x001A__x001F__x0001__x0004_2_x0015_´?¾¨à&lt;Þ¸?ÕïºÑ!©½?0è7_x001F_Ë»?ø`Ù_x0005_Q¾?d~5	ôTÁ?íVsº$¿?ÕiäÜ6¾?ZJ­«Oéµ?l@ÿM&gt;¹µ??SÂØ¤_x0006_º?+vO\"_x000E_²?¤j¨Sj¹?_x0014_à&amp;É¹?°½.(×/ª?¿ïòÝÂ²³?k_x0018_'­¿?;_x001F_ç_x0014_0¹?_x0003_ºö2º? äÕU¾Â?ñèçTé{Á?Ô¨_x0005_*_x0003_²?`%_x0015_ÐÐ&gt;Â?ó1(ò&gt;¸?4t_x0008_¨Ù_x0002_º?¥ëë6ÄÍÀ?m TùÑº?§¾ÃP¼¸?îãÝ´Ñ¸?¤Í0/&amp;/½?8Y8÷å2À?ðï²éïw¸?_x0001__x0006_%_x0019_zýdã¶?Á_x001D_gÊs9Á?Ú@}	Õ;²?_x0001_ÑªÂ0Ï¼?_x001A__x001A_ÂlÕ³?dè»_x0016_º?1-ª&amp;Ý¹?OëÈD_x0004_»?x[µf¸?_x0011__x000B_°ýÌÑ«?FK½O¿?*â_x0012_^¢û³?~Q°_x0005_¾?£ÒJ:kÁ?d¤hãS_º?³é_x0012_,«æ¸?ÁºDN_x0014_±?­»±zº?4÷ÑÌF»?Õ_ÆZ/´¶?_x0001_0!øB¸?gÐ_x0015_Y¾Y¼?ÇÓS E#¸?g9= i_x001E_½?þÌê3¢º?,^_x0010_ (±µ?chíÎ=¼?#×_x000C_R'À?ï_x0017_¹_x001C_¹?ü©¡,_x0002__x0003_¸?&lt;^ôÌ³_x0012_·?ÄÄ_x0013__x0016__x0005__x0006_gµ?ÏÄs}d¹?7O)o¼¬»?îÜØÁ?d»ü|=ô³?_x0015_`Ð_x0003_J3³?_x0017_á·CÀ?_x0017__x000B__x000B__x0016_¾?Z|_x0004_o¢Á?f±sr`_x0011_¹?YEgB½?Í³6Þ±?ý-LÑ__x0002_µ?ÿ4Lÿ_x0015__x0012_µ?a=ït/»?Hª:Ü_x0015_	º?_x0007_u¸î0_x001A_½?¶ûhj_º?_x0001_+Ï'!_x0004_´?rñz»un¼?&lt;_x0010_4ê¼?ðu_x0003_(Ù¶?_x0010_ð)Ld:À?V=µ»?·¯bQ_x0002_²?¬X_x000C__x0017_ß¾?¤ñ´a$¼?UC¾_x0004_6µ?õ_x000E_eÖª_x0015_¿?Feo¥_x0001_À?,_x0008_åfvÂ¹?o_x0016_Xº¶?_x0002__x0003_u ë_x0006_Ø»?_x0012_¤ÒN9´?îñE¸D¹?5¹·_x0016_vî»?_x000D__x0019__x0005_]´?2_x0006_­qî;½?8þ_x0017_=P²?©_x0001_©²áÍ¹?W÷_x001B_~l²?_x000F_cê_x0007_Øñ¿??MtÜ»?=ÌÌà®f¹?êX9ÍÐ)¼?äq)RÛr¶?x=Ä"_x0018_»?Ã)¸?¸9½è©b¶?ZÃ&gt;8o¸?Ç¢Á_x001D_I¾?¾Þ#¹_x001C_¾?â{t·à·?hÃñl'À²?k_x0004_Ñºº?ê§Û&gt;ÌB¶?ÓmDIà¬¼?WX]_x001D_¼?Êæ0¶?@_x0018_cÎ_x001B_²?åØ6·ãÂ?Ë£7C-À?_x000E_v¸_x0004_¦»?éh¬/_x0001__x0002_@¿½?Hw_x000E_OpV±?YfØ(þR³?_x0006_F¡_x0011_¶?^­/-±¦?âSñ[ðüº?Ò&lt;¬_x0016__x001A_À?ã_x0003__x0003_Â?õFØ·ðóº?_x0001_VC{u¿?cbêHå¹º?ÝiÑe¬¨¬?ç_ÞJc½µ?_x0018_|wPT_x001C_´?&gt;üHµ_x0018_ª°?Fÿñ#°·²?R£9Ùä¸?p_x0015_Ö¥ÔÀ?é _x0002_®³?è$_x0017__x0014_t_x0008_Á?*ýíÞ~¸?KÊ%ºÍµ?m¿B'´?0KÀÝí´?xdú¯ç³?iÏ¬Ú´?ûe$_x001A_à¾?_x0002_Ýé)Á¿?Lr4_x0004_¼?,3xò_x0001_¹?_x000B_SÔ×HO¾?_x0005__x001C_\À|µ?_x0002__x0003__x001A_»¸å­±?sèo°ö0¶?ÚXXÛ_x0007__x001A_¶?_x0011_æ|ïI¶·?ü_x000C_à{Éª?Ô®n¾jÍ·?®jkZÉÑ¿?{2¿_x0001_6o¾?³Q¤8¸?°ó_x0018_½°?4;_x001C_2·?]cÃ&gt;´º?ªª_x0014_ú¥º?¢Ã_x000E_FlIº?&lt;YàÃ­³?L_x001E_Frþu¶?×"D|îÌº?_x001C_ÓªF¬¸??P=_x0012__x001E_³?az&gt;í_x0018_d²?S3Ðè&lt;«µ?ì[_x0014_´{Zº?ÄÊ&lt;º?äÁ-"v½?ZèÁµ¼?W¨ÎKá÷´?2yQ_x0006_»?$ËÞ©_x0002_»?._x0013_i7z¶?i&gt;¬ºá_x001E_¹?Ð%fÒr¼?]q#_x0001__x0002_+eÀ?_x001C_oMõ;¸?:éz_x0006_ÍÍ¾?ò±Ân±½·?_x001A_ü£)À?noûSVÛº?_x001F_·ÿ_x0002_¹·?(t0 _x001D_)¶?ìïÖ´J»?(&gt;_x001D_HÍ½?w3Zzì	·?NÚVNØÁ?8_x001E_øy/¬½?PGd[_x0007_¸?4öõÄª_x001D_¿?4?_x0013_ñ	¾?Âæ,½?Pï&amp;½_x001F_¼?É;Öè?¼?èÓMÔ'¤¼?mÏmÐ7[¿?CM,%¶?&lt;jýÂ?S5aw_x001F_(À?÷n~_x0014_â»?._x001A_tá.¸?_x0012_âoô=»?5ÕK©Â?iRS¦XÁÀ?Ð«(¦lxº?_x0014_&lt;fÇ%·¸?¥Ä}}Àp¿?_x0001__x0002__x000C_¾§À?fòmö_x0003_Bº?¼B\ú÷²?(Ó¥_x0006_ú)»?Á¨'(êâ³?_x0019_øÜ2G_x0001_º?È%æ¼?Çìç=_x0001_À?­?&gt;Oc½?ÑâA_x0001_¸?déì	É_x0008_³?;ÂX¹?n«_x0004_ÄÐ¶?Ç¦1e¢Ö·?É{Ëþ¿¹?X_x0006_ÚÈºÀ?¢Í_x000F_3_x001C_º?æÛuu_x0016_Äµ?\×ò_¹?¡ìKfHµ?'ªØ2¸»?#Æ#_x0014_ í¶?|_x001F_Å_x0006_¤³?w§õ¬µµ¹?_x0008_£}zòyÂ?¸B]´?«[/Â»?äÖð«À?¿dÛR&gt;«´?ÅVk^E¹?¤¬Aòq·?_x000D_P_x000E_Ï_x0001__x0004_7S·?j@è_x001C_é_x000F_¸?_x0012_~7&gt;áÊ¹?_x0011_¯\_x0010_±?ËÜzroi¶?®N_x000C__x000C_F¶?ðMtWï½?dåº$'_x001E_·?Çd'pPÀ?øBåª_x0010_­¾?ªêåõµ?-q%Ã_x0017_¹?¼ùµ&gt;¿?¼øiÙ@í³?L\_x0010_lÐ_x0014_°?_x001E__x001D_Q_x0007__x0015_¹´?´üQ±3¼?Ï.K[|·?Ù«k_x000F_¸?g6.!¸?ãëRbLÈ¾?®Ü­8_x001F_®À?+ºæYLe¾?¡_x0002_$NÞ\»?|	ÙÐ_x000F_SÂ?£êKÆ5¸?O Üli_¹?_x000D_Ê%½|2¶?üb_x0003_áÈn·?¯7_x0005_¿?ð¥Y_x0003_N¼?&lt;ÓvÄ=.´?_x0003__x0004__x001A_k$Õ×0¼?ñþ|&lt;»B³?·Ó{º?»ñ±¾î·?øS2ù_x0010_c½?­?âY_x0006_À®?Í,ùÄ?_x001E_ðÅHþè¿?_x0005_$u®¨¹?7«Ñn¿Ê¸?&lt;G,¹tÀ?§ótòÈ_x000D_·?&lt;éõ¼ÔË¼?yÜ'½_x0011_½?_x001D_Ãÿp·_x0002_À?(¤â¤µ½?î_x0017_"LËk¸?Ù¸hZR¨»?ß_x0019_2ö_x0001__x000E_º?qvçß_x0015_¶?üÙ_x0011_ü¸i³?ÑUÎ_x001D__x0003_¾?ô¾_x0019_ý¾â¼?_x0011_$Ïºw·?_x0006_û*oÍ_x000E_Á?y_x0008_@Ö&amp;D¹?Jj^;Õ¾?¥¿ÀDÁ?_x0002__x0011_2nâ²½?&amp;Ä¡¿?pn)/E`³?/ú«_x0001__x0004_Xw¾?È'ïÐºõ¾?°¹«Ãñ%¿?*B`¶Ðü·?Ò4_x0010_$g¯¸?®´÷[MÖº?	ÛÆú¨z¹?s~âçF8¹?ö51Òb÷Â?AIB!Ü¯?õ|ðJG¶?dVäoº@Ã?ôôVÕ­I®?=òþÓ±?R@Æ_x001D__x001C_ÀÁ?{Â­Ý_x0018_·?s_x0006_D_x0017_®÷À?4l_x0012_òÚ0µ?È¿fàGÀ?*6¥ö¹?_x0013_Ó?_x0004_¿?y@_x0003_rK¹?I]·÷|_¼?ÞÛ _x0003_½?ÔP1u8j¾?0Üi«&lt;º?vú"ì_x0013__x0002_·?Â®¯UÈ¼?\¢Ô³Nµ?@_x001F_Ú_x000C_{-µ?_x0014_ãJ¾_x001A_·?ÂIF_x0017_ºÙ¼?_x0001__x0002_¸|_x001A_(T¶?à4q_x001D_^¹?µv9rR½?JÝ¬¢÷÷¯?J+ÃµÌvÃ?´©}Â³?áD¬ýí§¶?²ÕÌëíy±?{}¤_x001B__x0008_z»?Zòïãr=º?WóÉ.lN¹?«_x0007__x000E_9ÂS¾?Ä&amp;_x0018_$ Ú¾?Ze_x0014_WµÒ´?ú_x0013_;LOñ±?yØð.N½?_x0005_{äØ¼?Á'Ý¬¹?¸éóIÀ,¼?:Xå¶è'¸?Ù¡"ÊÀ?,¤S¸_x001C_¸?N/³G4Í»?RRùÌ÷¿?O¼³Ëdå½?3¹ÚBÃ´?_x0005_»n\÷º?ÝzZ_x0017__x000E_»?_x0008_ng ¸?_x0013_f¤~§·?_x001F_nzX§ß½?o_x0016_§1_x0001_	¹)·?q}Ö ¸?0±§_x000B_Ó!À?ø&gt;Bä¾³?ªwøÝnÀ?ªü£eæµ?¹êçîíÏº?_x0010_ñ*(ªÁ?°ïj_x0008_¼?}Srý_x0014_»?|£ÆO6¹?ek_jy3Â?´_x000D__¿S¹?O)í"_x0006_Á?~¶q­º?à_x0013_÷Çº?_x0006__x0002_ªïé·¿?¢õ_x0019_)!µ?ÊÅÅâ	¶?_x0007__x0004__x0002_ZhØ½?dïGÂ¾?v_x0003_ýO_x0011_³?#j´è1÷¶?_x0015_Jc_x001F__x001D_Î¶?_x000F_ÆFSÔ»?[_x0003_ý¹Òú¸?gÓ}ãp¾?K¿_x0005_¹?þ_x000C_m#ã½?_x001D_ZÉÀè½?û_x000C_tø$º?M±/Õµ?_x0002__x0003_?_x0015_Úòð¹?Ô¿°Nêrµ?oß_x0017_#:»?_x0018_A­¼?»ô&amp;DZ½?vVîÈï_x0001_¼?_x0003_&gt;à9,Ò±?)ßà_x000B__x0012_½?ÝÛ_x0003_«·?´ÿ«eç_x0005_À?x0¹Äp»?tläP¸?0$¯ä_x0007_¶?&amp;_x001E_¡xÑ²?à_x0011_A_x0014_Ë¡°?É&lt;	`&amp;³?ªX_x0005_9Á4»?_x0004_8xp¹?Ä_x0018_øQÅA´?¸îX,©À?æÏ5ErTµ?Ù¢§&lt;»I³?±)ex¡Pº?Ç_x0016_k&gt;_x0018_¿?¬_x0014_­sð]¶?Ó`_x0001_òs´?áÓÊû/bÃ?ÞJN&lt;9í·?¡E®å²?uÿ_x000E_¶åI½?ßµæü.ñÁ?È´_x0001__x0004__x0011_´À?~Ýdb·?|bw¯û·?®_x001A__x0003_µ_x0017_õ½?&amp;XÁ&lt;#é±?\\÷~ ²?ìÊ.Tÿ·?ÔÇÿÇù.À?¤V-õ¼îµ?ö_x0007_ù6G½?~ÐrM_x0019_Ô½?¢O­µ?_x0004_{ïÎè9¶?z~_x000D_ÙO¸?.x!Ü~?±?éVa{?·´?º«ÎB:¾?®D_x001D_X}´?£Ï «=l¼?&amp;Î_x000F_jt¼?AiþeeÁ?Ù«_x000C_À?óMRzH`¿?à¬³Þòçº?Û_x0017_»ÎÎ³?9éû¨²?«_x0002_!x_x0004_¾À?(ÆF)É¹?P·urÑñ¾?¹%ëø_x001C__x0003_¨?Ik_x0011_SV_x0012_»?w_x001D_27Þ·?_x0004__x0005_Ó½ÂN_x000C_+º?cµe|³?&lt;a´¬¸?uzìçø¼?»ûô Ùµ?õíæ_x000D_&amp;¹?Õ÷3C¼¹?A_x000F_Ö_x0011_h²¼?ýú_x000B_:«p´?lù­Aj_x0011_¾?æn´\´å·?&lt;hûË1¾?xª_x0005_½ Â?_x001A_ÿ_x0004_ÖÜ³?;n+qW÷°?_x0018_gèÊû4»?ª¼Fç&amp;Á?7_x000B_Wö	V¿?_x0003_Fé_x0003_Ñ ¶?D;6n:°º?_x0001_ûÓË¿?C_x0007_ûõ3Á?xñ%Æ~·?ãú&amp;ÜÂ?ê~a×_x0002_½? 9\_x001B_Y¹?óÛ¾;_x0002_¹?¦RþJúÀ?Üs}6K²?_x001E_[$ |_x000D_µ?Öàmý¸¶?Æ¬Ï_x0002__x0003_O´²?Qýò`_x0014_Á?_x000E_à_x000C_vù²?Ï½k{¹?&amp;BË®0·?_x000C_M°à¼?bZ¿o_x0003_ç¹?_x0012__x0017_ÔN²Ã±?í	_x000C__x0006_|¼?î_x0012_0fm\¼?*K_x0003_*©¶?_x0004__x001E_ÚkÈ½?L[!ã{ ¹?[ÿ mM·?eø}Â·?_x0005__x001D_Øû_x001C_µ?ªE"6_x0018__x000E_¿?.¸]K¸ ²?Hê&lt;2b¼?	TÚªHB¿?|7øA0¸?üI	ñáº?ñL_x0018_}û¶?ýT'ºÑ_x001F_º?¡ø'Ã_x001A_½?»ãâX[¿?Ú8ñ!ä¶?º^ jÏ2´?Ì&lt;aÿP_x000C_¹?^t_x001B_X,_x000D_À?#_x0002_æB_x0001_¶?	F_x0001_¨Ã_x000C_»?_x0001__x0003_Õ­UoyM»? ÜÝ_x0004_Ltº?_x0006_µø*MH·?_x0003_\_x0013_ùº?6ÜÌ6¨²»?ÜZÖ'þ=½?Ú:ïÑht³?_êK6Ct¯?¯y_x0005_ìÚ_x001E_¶?Ï_x000B__x000B_áp¾?qëQâ¹?ÑL_x001E_À&lt;_x0008_¹?_x0012_ª¹i¼D¼?·¯=@wy²?=ãÃòX&lt;·?&lt;GE¨ìuÄ?~©èKd¶?Ùö_x0001__x000B_¬½¼?¦lH,á¹? r_x0012_¼?­E/Ó3?¾?èéíA¸?.MÓ®´¸?E¼tVjµ?]¨.9F¼?E_x0014_e-ÀEº?_x0010__x0012_æ8¼?¢üÞÍþO´? ÿ_x0002__x001F_JÀ?&lt;AÜ W?¹?÷,y©z$»?u Z¸_x0001__x0004_îq¹?ÿök»?|2"_x0008_Ú·? %üsÁÐ¹?ðX_x001D_ZMÀ?@Áv¹ðÙ¹? _x001D_:¹1¥´?{É1´?%£¨'_x0001_c¹?Ø$_x0017_X¦Ö¶?òé_x001C_Õ½?2&lt; ;ÖP¼?·G_x0018_q¹?U±ºÿ½¤À?_¾b&amp;_W·?~gJ!gº?}][P,5¿?úqQäÐ`´?4_x0007__x0003_ñ_x001F_è¶?í=Võëº?{pp7C@»?»Ù_x001C_Á?ê_x0015_èFÒV´?_x0005_ò_x000D_ÊQ¹?lË=ÜÞnµ?RÐWL5¼?À³É`VÉÀ?_x0006_¥®+´x¼?-Nhè1ìÀ?â9._x0002_Þ_x0017_¾?Øé³_x0005_bâÀ?_x0011_q	KDIÁ?_x0002__x0006_oàF=½¾?µÑ_x0016_wQ.·?)n%_x0013_máº?)ucV}º?¡_x000C_õ¼táµ?ãN0_x0018_¾Á?É#EZ_x0003__x000E_½?*õì_x0018_¢¿?É­v_x0005__x0005_Ô¸?_x0014_sÓ_x0004_i÷¼?6àØBÆ¡½?÷ßts¶¿?_x0019_Ö´ð·?Eî¾×°q°?Å"óñÆ¸?°_x000F_wÔ'»?[p$@P¼¾?N±Ù&gt;·½?`w_x0017_ÎvH¸?¸ºI_x001A_ª½?OÛ¨t_x000E_á´?_x0014_t	_x001F_$»?:¶²ÌJz¹?Ô[_x0017_UI^¸?ðÇPwÁÚ­?Ì"Ëh2¹?cZ_x0007__x0002_Ë[º?M_x0016__x0011__x0001__x0015_a¯?_x001B_¤:_x001A_[À?Àúæçû6À?ÌÁ_x0012_	_x0015_À?U4Y_x0001__x0003_²Æº?áz#±e7½?qi»b^µ?¾$O$É¸?þC_x0016_Td·?yU¦¸UâÁ?_x0018_=_x0004__x0001_¨_x001E_À?¦_x001C_î-¬ ¾?=-ôµ8Ä»?$4i|_x0001_F¾?êpW_x0008_?_x001E_´?_x0004_;eÝÀ?5cÔê_x0017_½?¨}Ëx¹_x000E_À?Ô_x001E_³AW^Á?iS®xn²?l-0¥Ö¸?,_x0016_¸µf¼?R»_x000D_Â±¬´?¬H3¡0§¼?ê`_x0006__x0007_¢_x0004_·?wbéJ7t»?ñµ_x0007__x0003_³·?Ki^1¯Ï¸?x\oGõÕ¹??_x0002_A`»? _x0013_y/Å¾?: ÝB¬¹?ý¿Ö/ýX»?Ãªïé`K¼?£¸_x0010_d_x0014_½?B_x000B_'_x0007_£¶?_x0001__x0003__x0015_H_x0018_uchµ?5®_x000B__x0018_µ?Ð_x0010_Z±ì­»?_x0008_ê|2U¼?i¢r^g·?Í©«&amp;k\¾?·G_x0008__x0014_Y¿?ÿh_x000D_eP1½?&lt;ÊWÃ"²º?èëQwüö½?*òmx}¸?L_x0012_0;&amp;X·?Vía_x000D__x000D_Å·?÷¾IM_x0004_¿?:CÑ,'Ã?|Ñäh´?2ePë\)¹?"ËÑ^wÛ¾?_x0006__x0013_Ý_x000F_P¶?9¢wú_x0010_ZÀ?LÆd­_x0002_é¾?öªiþTñ¸?_x001E_(Ù[ðØ»?_x0005__x0003_Ö¯Àº?ð_x0007_zhw_x000E_¾?h_x0015_}C¬·?f_x001E_$¥Ý_x0015_º?}tëäë½?½oí_x0019_ÿ|¿?Gý!nÍÃ¹?ÌÜñÞê¸?,6É_x0001__x0002__x0004_á¿?É_x001D_ÙóÃ?ý©¤_x0001_®Ë»?µÆxdµ?ÿÌÿ@1£¾?_x000B_×þrýª?ð)¯Ì_x0017_¸?vÙ_x001A_)µ?K_x0010_Â§Tl³?È5_x0018_éÇ·?_x0019_TÎÀ?ºBüÜ#µ?ï_x001F_]¤½?^_x0005_Èµ?öÌ0á_x001A_5¯??U(PÄ½?2¢Ö\}À?YKöæáõ»?W_x000F_ó_x0006_n½? Î_x001F_8)8°? =èa&gt;¶?¼SEnp_x0007_¼?ÈÀ=´R-¿?_x000F_ì5^çÀ?£1]@þ¸?v£æ)AÀ?l_x000B_(6+Æ¶?½ÿÉ½!¾?ÉàuUº?Je´Ûx¿?ÈÑÌm¤±?Æ_x0008_¯ßé¡¸?_x0001__x0007_»u&amp;F(Â?I6ämÓ¼?|Áoªº?_x000B_ B9µ?Ö¹+#sï¼?H_x0007_ÞYycÀ?)WUÇ%Â¶?¹_x0006_á|uì²?ÜFz«zÛ¼?Bi_x0008_¡¾¼?ðks*:»?Êï[ôÛ_x0008_À?P_x001F_((F~»?Ó_x000F_\8ñs¸?pÓä¶	½?5;Æ¢þ¶?[f^¸?_x0002_Ä_x0017_í-ëº?YÃÂ¬¸?³Ngzº?ß´_x000C_]ÈÑ»?_x001C_íú_x0014_ÓûÁ? _x0004__x000B_±ù·?#f%_x0001_·_À?[Q»¥Ý_x0019_³?¨ê#$_x0003_Ç¼?ÃDÿÙò¶?àÚe_x0014_1ö·?F_x0004__x0005_®üÝ¹?%£×42U¾?xýhÿ-_x0011_¼?¼'_x0001__x0002_,ü¹?}øoüAF¿?¬ç^¢·?_x001B_e[P_x001D_»?f'VY±¼?§÷_x000F_NÖÁ?®3m_x000C_ÉÀ?n lbK_x0015_¹?Qý1³N»?_x0002_$aæ&gt;ÛÀ?_x000C_^ìá¶N¿?_x000C_^ú4Îü»?áÄ_x0007__x000E_j?µ?Àû_x000E_­_x001A_1¿?ÓG÷+B_x000D_¼?ì­ÒU±Á?_x001E_³lËV¸?_x001C_OB_x001A_¦½?+hø²_x0007__x001F_»?[03RÐ_x000D_´?­:ºßµ?³^#Á&gt;x½?¬T_x0017__x0006_S_x0015_·?ÔÎ µí¹?þW¢_x0016_Å?rÌºc&amp;mº?_x001B_2_x001F_2º?q¥ïä·?|_x0012__x001A_Üº?¤Ö/òÞ¥¸?*_x000B_:Ûé¹?éCëq$½?_x0003__x0007_¹i_x001C_ÞÃ­¶?H/l_x001A_(Ç´?¤kuâÿ¾?Óia_x001E_*bº?S_x0005_ÝÉ ·?U!)UÂ?:*r/õö¸?[â¶G·?:ì_x0003__x0001_æ¢¹?(Ò__x001F_f¹?:¶Àþ_x0011_;·?=_x000B_Nã£Á°?ýô²z_x0008_×À?z_x001A_ß_x001B__x0005_ë·?\Ò!_x000C_V&lt;¹?ãu½_x0013_¹¼?(_x0015_mø&amp;º?_x0005_®òÀ¾?Mû	H¶¼?O·$î&lt;À?&gt;_x0015_¥_x0018__x0002_ä½?þV|Sì´?Æ|{u»?Åª·£½_x001B_À?_x0006_Q_x001B_Wf»?Ö_"ö³?á_x0004_-°&gt;¶?_x001E__x0017_/dØº?kJ@v)¼?_x000C_;Ð¿\½?¸_x0011_ê®,õ»?Àô§Ó_x0001__x0002_ßÀ½?»_x0016_TÍØ»?¢a&lt;_x001E_ôö­?XÐ§wô_x0016_¼?ö-!îz#¡?_x0002_óÔÄùµ?Òæs3)»?dØRíè»?_x000F_ë_x000E_þMqº?¢×_x0003_yF[Á?zü_x0007_Êd'·?kùu5_x0014_À?·;36¸¹?U³`v´µ?&amp;i7¡Ï´?¶_x000B_¿ú-º??^¦Ø5º?&amp;_x0002__x0017_å]e¸?_x001F_D_x0012_¦µ?_x000F_Ñy`»?8`üË&lt;Õ¿?^EP¨_x001F_¢»?ëÇg_x0006_¥¦®?,´ï¢ß0¹?b_x001E_:Ljµ¾?¶¤ßèdVµ?ûÛ_x000C_M¶?çÍ¢#Rµ»?FHx_x0006_µ?_x0002__x0002_Ô_x0008_ÝUÀ?´ÝÅyVª¾?öx­;²3°?_x0001__x0004_NGÒ_x001D_(¾?Ø°HÏ]³?lÄñxTº?½cëTïo¬?*S_x0006_î¿?*ZüS¶?ÿÏü"³Y­?ò-_x0002__x001A_\æ´?R_x000F_ÇHwµ?ÕÍ4ÜÕRº?:¸_x0003__x0010_'ñ»?,HE¾»?ÓPj¿?Í_x0018_Ù_x001A_GJ¸?_x000E__x000D_@#@u¹?ÔFVÜý¼?ôª1_x0008_âW²?øu¹ÍÍ·?=øjlÊQ»?_x0012_úo¹?w÷L	+»?½(fáÒµ?_x000D_Ç7NxÀ?7vÚµá¸?_x0014__x000E__x001C_¼?^æ½_x001D_pÀ?Â,V[j»?ºJcPq¸?y_x001E_¤ë¾?ß_x0011_]©Ü_x0018_»?ØIÎ+o_x001E_º?vÊÿ_x0019__x0003__x0004_¹¼?_0®H3Ð½?n¨7ü¿~½?/j¶KÆMº?_x0002_yL{Â¡¼?kðòg¿?ó_x0019_ÂÚ¸?¸Óù_x0013_¸?Û_x0012_²nËhÀ?ááj_x001A_ý¬?c0íÛ$´?X I	8º?¡ûø_x000C_Ã?ñAsUZ¶?üÇ¤¦Cµ?Y&gt;W°?_x0002_EL"_x0001_ïÀ?ºH_x0015_VÓ_x0010_º?Ó_x0007_ÁÄu·?æ¶4hÛ¿?¡ï¹Ço¶?æi_x0010_'VV½?V³í¨úÊ°?èFÙ,²?&amp; -nª¸?6	¨þ\·?+V´±nÁ?úØ­òÂ?ÌÏ¡_x0003_q´?:¸_x0015_ì4iº?Ð²&gt;G¼±À?àT_x000F_Â?_x0001__x000D_!bOÇËð¿?ÙüS#+D·?«ï ­_x0017_Á?î E_x001C_±mÂ? ã»+Ñ*¹?ÊÕq_x000D__x0008_þÀ?¬_x000B_¿àû|Á?"F_x0007_Q¹À?Trs!¹?Ó_x000D_à¨Ï&amp;Á?FBY_x0003_¾¸?._x0006_t¬º·Ã?íVâ_x001F_pç»?'Ý_x000E__x001D_ÜÇ»?_x0002_ÔÜ¡ñ_x0017_Â?¢'u|ò¼?7)ð_x0015__x000D_ðº?1Î	Ão¾?~=»Á¸?_x001D_°?«´Ãº?ï°ôìç´?BC2&gt;D±?ßg®_x000C_9Ý¶?aÆÛ=óÃ¿?Ó_x0005_»Á?3_x0016_L8rp½?ø¦jõÆÅ±?Ê ¦ì_x0008_T»?ÊX_x0004_I^à»?\(N³ä]½?ÜjÚ2Hó¹?Èú]N_x0002__x0005_à_x0003_¶?a~æ9z¶?Ok_x000F_wê¨º?új{"~*±?}#Þïóg½?à¹`*!Ç¶?Í¼GE_x0006_g»?Ü_x0018_f._Â?Å_x001C_OY·?_x001B__x0006_:ÖVû¾?ü¸¨ã¨¿?}{Q¥_x001A_¼?ü_x0013_Ía°¾?²"â°s|¾?Jò¡ú½?FÝ¼o¡³?Â3"|pAÁ?Ð£R«_x000F_ø¸?ªzÅ_x0002_}º?öýZiçY¸?´c£{Ü°?_x0001_8ô¿ý´?øI0Ô²?H]ÝD»?ô¸}Áq(½?ðØ__x0010_dÍÁ?îÎLQ~ú»?Ì_x001A_ÛÑ·?¦Åu F´?/ohÇÂ¼?*D_x0004_a¦¶?¯Ä?_x0007_ú¹?_x0001__x0002_&gt;ÈO5±î¸?lðE_x000E_0Ä?Îeþöø¶?_x001A__x0004_rì®üµ?µj_x001C_hËµ?Çî$I_x000F_5·?;!fgx¾?ÙN5·?b"gÌíº?ki!&amp;À,¾?_x0002_ØC.²¹?_x000E_Ò2ä.¾?±sÑìsÁ?a_x001C_ô,Á?=¶i_x0011_¹)©?ÇÈIö¬?³?zEé%Ý	¸?Ò,øº`^¾?ßºÑßr·?*NQµ²Á?(è_x0011_ylÀ¸?½ÊXë¼?&lt;[Âí#a±?_x001A__x001F_2_x0015_´?¾¨à&lt;Þ¸?ÕïºÑ!©½?0è7_x001F_Ë»?ø`Ù_x0005_Q¾?d~5	ôTÁ?íVsº$¿?ÕiäÜ6¾?ZJ­«_x0001__x0007_Oéµ?l@ÿM&gt;¹µ??SÂØ¤_x0006_º?+vO\"_x000E_²?¤j¨Sj¹?_x0014_à&amp;É¹?°½.(×/ª?¿ïòÝÂ²³?k_x0018_'­¿?;_x001F_ç_x0014_0¹?_x0003_ºö2º? äÕU¾Â?ñèçTé{Á?Ô¨_x0005_*_x0003_²?`%_x0015_ÐÐ&gt;Â?ó1(ò&gt;¸?4t_x0008_¨Ù_x0002_º?¥ëë6ÄÍÀ?m TùÑº?§¾ÃP¼¸?îãÝ´Ñ¸?¤Í0/&amp;/½?8Y8÷å2À?ðï²éïw¸?%_x0019_zýdã¶?Á_x001D_gÊs9Á?Ú@}	Õ;²?_x0001_ÑªÂ0Ï¼?_x001A__x001A_ÂlÕ³?dè»_x0016_º?1-ª&amp;Ý¹?OëÈD_x0004_»?_x0001__x0006_x[µf¸?_x0011__x000B_°ýÌÑ«?FK½O¿?*â_x0012_^¢û³?~Q°_x0005_¾?£ÒJ:kÁ?d¤hãS_º?³é_x0012_,«æ¸?ÁºDN_x0014_±?­»±zº?4÷ÑÌF»?Õ_ÆZ/´¶?_x0001_0!øB¸?gÐ_x0015_Y¾Y¼?ÇÓS E#¸?g9= i_x001E_½?þÌê3¢º?,^_x0010_ (±µ?chíÎ=¼?#×_x000C_R'À?ï_x0017_¹_x001C_¹?ü©¡,_x0002__x0003_¸?&lt;^ôÌ³_x0012_·?ÄÄ_x0013__x0016_gµ?ÏÄs}d¹?7O)o¼¬»?îÜØÁ?d»ü|=ô³?_x0015_`Ð_x0003_J3³?_x0017_á·CÀ?_x0017__x000B__x000B__x0016_¾?Z|_x0004__x000B__x000F_o¢Á?f±sr`_x0011_¹?YEgB½?Í³6Þ±?ý-LÑ__x0002_µ?ÿ4Lÿ_x0015__x0012_µ?a=ït/»?Hª:Ü_x0015_	º?_x0007_u¸î0_x001A_½?¶ûhj_º?_x0001_+Ï'!_x0004_´?rñz»un¼?&lt;_x0010_4ê¼?ðu_x0003_(Ù¶?_x0010_ð)Ld:À?V=µ»?·¯bQ_x0002_²?¬X_x000C__x0017_ß¾?¤ñ´a$¼?UC¾_x0004_6µ?õ_x000E_eÖª_x0015_¿?Feo¥_x0001_À?,_x0008_åfvÂ¹?o_x0016_Xº¶?u ë_x0006_Ø»?_x0012_¤ÒN9´?îñE¸D¹?5¹·_x0016_vî»?_x000D__x0019__x0005_]´?2_x0006_­qî;½?8þ_x0017_=P²?©_x0001_©²áÍ¹?_x0001__x0002_W÷_x001B_~l²?_x000F_cê_x0007_Øñ¿??MtÜ»?=ÌÌà®f¹?êX9ÍÐ)¼?äq)RÛr¶?x=Ä"_x0018_»?Ã)¸?¸9½è©b¶?ZÃ&gt;8o¸?Ç¢Á_x001D_I¾?¾Þ#¹_x001C_¾?â{t·à·?hÃñl'À²?k_x0004_Ñºº?ê§Û&gt;ÌB¶?ÓmDIà¬¼?WX]_x001D_¼?Êæ0¶?@_x0018_cÎ_x001B_²?åØ6·ãÂ?Ë£7C-À?_x000E_v¸_x0004_¦»?éh¬/@¿½?Hw_x000E_OpV±?YfØ(þR³?_x0006_F¡_x0011_¶?^­/-±¦?âSñ[ðüº?Ò&lt;¬_x0016__x001A_À?ã_x0003__x0003_Â?õFØ·_x0002__x0003_ðóº?_x0002_VC{u¿?cbêHå¹º?ÝiÑe¬¨¬?ç_ÞJc½µ?_x0018_|wPT_x001C_´?&gt;üHµ_x0018_ª°?Fÿñ#°·²?R£9Ùä¸?p_x0015_Ö¥ÔÀ?é _x0003_®³?è$_x0017__x0014_t_x0008_Á?*ýíÞ~¸?KÊ%ºÍµ?m¿B'´?0KÀÝí´?xdú¯ç³?iÏ¬Ú´?ûe$_x001A_à¾?_x0003_Ýé)Á¿?Lr4_x0004_¼?,3xò_x0002_¹?_x000B_SÔ×HO¾?_x0005__x001C_\À|µ?_x001A_»¸å­±?sèo°ö0¶?ÚXXÛ_x0007__x001A_¶?_x0011_æ|ïI¶·?ü_x000C_à{Éª?Ô®n¾jÍ·?®jkZÉÑ¿?{2¿_x0001_6o¾?_x0001__x0002_³Q¤8¸?°ó_x0018_½°?4;_x001C_2·?]cÃ&gt;´º?ªª_x0014_ú¥º?¢Ã_x000E_FlIº?&lt;YàÃ­³?L_x001E_Frþu¶?×"D|îÌº?_x001C_ÓªF¬¸??P=_x0012__x001E_³?az&gt;í_x0018_d²?S3Ðè&lt;«µ?ì[_x0014_´{Zº?ÄÊ&lt;º?äÁ-"v½?ZèÁµ¼?W¨ÎKá÷´?2yQ_x0006_»?$ËÞ©_x0001_»?._x0013_i7z¶?i&gt;¬ºá_x001E_¹?Ð%fÒr¼?]q#+eÀ?_x001C_oMõ;¸?:éz_x0006_ÍÍ¾?ò±Ân±½·?_x001A_ü£)À?noûSVÛº?_x001F_·ÿ_x0002_¹·?(t0 _x001D_)¶?ìïÖ_x0001__x0002_´J»?(&gt;_x001D_HÍ½?w3Zzì	·?NÚVNØÁ?8_x001E_øy/¬½?PGd[_x0007_¸?4öõÄª_x001D_¿?4?_x0013_ñ	¾?Âæ,½?Pï&amp;½_x001F_¼?É;Öè?¼?èÓMÔ'¤¼?mÏmÐ7[¿?CM,%¶?&lt;jýÂ?S5aw_x001F_(À?÷n~_x0014_â»?._x001A_tá.¸?_x0012_âoô=»?5ÕK©Â?iRS¦XÁÀ?Ð«(¦lxº?_x0014_&lt;fÇ%·¸?¥Ä}}Àp¿?_x000C_¾§À?fòmö_x0003_Bº?¼B\ú÷²?(Ó¥_x0006_ú)»?Á¨'(êâ³?_x0019_øÜ2G_x0001_º?È%æ¼?Çìç=_x0001_À?_x0001__x0002_­?&gt;Oc½?ÑâA_x0001_¸?déì	É_x0008_³?;ÂX¹?n«_x0004_ÄÐ¶?Ç¦1e¢Ö·?É{Ëþ¿¹?X_x0006_ÚÈºÀ?¢Í_x000F_3_x001C_º?æÛuu_x0016_Äµ?\×ò_¹?¡ìKfHµ?'ªØ2¸»?#Æ#_x0014_ í¶?|_x001F_Å_x0006_¤³?w§õ¬µµ¹?_x0008_£}zòyÂ?¸B]´?«[/Â»?äÖð«À?¿dÛR&gt;«´?ÅVk^E¹?¤¬Aòq·?_x000D_P_x000E_Ï7S·?j@è_x001C_é_x000F_¸?_x0012_~7&gt;áÊ¹?_x0011_¯\_x0010_±?ËÜzroi¶?®N_x000C__x000C_F¶?ðMtWï½?dåº$'_x001E_·?Çd'_x0001__x0004_pPÀ?øBåª_x0010_­¾?ªêåõµ?-q%Ã_x0017_¹?¼ùµ&gt;¿?¼øiÙ@í³?L\_x0010_lÐ_x0014_°?_x001E__x001D_Q_x0007__x0015_¹´?´üQ±3¼?Ï.K[|·?Ù«k_x000F_¸?g6.!¸?ãëRbLÈ¾?®Ü­8_x001F_®À?+ºæYLe¾?¡_x0002_$NÞ\»?|	ÙÐ_x000F_SÂ?£êKÆ5¸?O Üli_¹?_x000D_Ê%½|2¶?üb_x0003_áÈn·?¯7_x0005_¿?ð¥Y_x0003_N¼?&lt;ÓvÄ=.´?_x001A_k$Õ×0¼?ñþ|&lt;»B³?·Ó{º?»ñ±¾î·?øS2ù_x0010_c½?­?âY_x0006_À®?Í,ùÄ?_x001E_ðÅHþè¿?_x0003__x0004__x0005_$u®¨¹?7«Ñn¿Ê¸?&lt;G,¹tÀ?§ótòÈ_x000D_·?&lt;éõ¼ÔË¼?yÜ'½_x0011_½?_x001D_Ãÿp·_x0002_À?(¤â¤µ½?î_x0017_"LËk¸?Ù¸hZR¨»?ß_x0019_2ö_x0001__x000E_º?qvçß_x0015_¶?üÙ_x0011_ü¸i³?ÑUÎ_x001D__x0003_¾?ô¾_x0019_ý¾â¼?_x0011_$Ïºw·?_x0006_û*oÍ_x000E_Á?y_x0008_@Ö&amp;D¹?Jj^;Õ¾?¥¿ÀDÁ?_x0002__x0011_2nâ²½?&amp;Ä¡¿?pn)/E`³?/ú«Xw¾?È'ïÐºõ¾?°¹«Ãñ%¿?*B`¶Ðü·?Ò4_x0010_$g¯¸?®´÷[MÖº?	ÛÆú¨z¹?s~âçF8¹?ö51Ò_x0001__x0004_b÷Â?AIB!Ü¯?õ|ðJG¶?dVäoº@Ã?ôôVÕ­I®?=òþÓ±?R@Æ_x001D__x001C_ÀÁ?{Â­Ý_x0018_·?s_x0006_D_x0017_®÷À?4l_x0012_òÚ0µ?È¿fàGÀ?*6¥ö¹?_x0013_Ó?_x0004_¿?y@_x0003_rK¹?I]·÷|_¼?ÞÛ _x0003_½?ÔP1u8j¾?0Üi«&lt;º?vú"ì_x0013__x0002_·?Â®¯UÈ¼?\¢Ô³Nµ?@_x001F_Ú_x000C_{-µ?_x0014_ãJ¾_x001A_·?ÂIF_x0017_ºÙ¼?¸|_x001A_(T¶?à4q_x001D_^¹?µv9rR½?JÝ¬¢÷÷¯?J+ÃµÌvÃ?´©}Â³?áD¬ýí§¶?²ÕÌëíy±?_x0001__x0002_{}¤_x001B__x0008_z»?Zòïãr=º?WóÉ.lN¹?«_x0007__x000E_9ÂS¾?Ä&amp;_x0018_$ Ú¾?Ze_x0014_WµÒ´?ú_x0013_;LOñ±?yØð.N½?_x0005_{äØ¼?Á'Ý¬¹?¸éóIÀ,¼?:Xå¶è'¸?Ù¡"ÊÀ?,¤S¸_x001C_¸?N/³G4Í»?RRùÌ÷¿?O¼³Ëdå½?3¹ÚBÃ´?_x0005_»n\÷º?ÝzZ_x0017__x000E_»?_x0008_ng ¸?_x0013_f¤~§·?_x001F_nzX§ß½?o_x0016_§1¹)·?q}Ö ¸?0±§_x000B_Ó!À?ø&gt;Bä¾³?ªwøÝnÀ?ªü£eæµ?¹êçîíÏº?_x0010_ñ*(ªÁ?°ïj	_x000E__x0008_¼?}Srý_x0014_»?|£ÆO6¹?ek_jy3Â?´_x000D__¿S¹?O)í"_x0006_Á?~¶q­º?à_x0013_÷Çº?_x0006__x0002_ªïé·¿?¢õ_x0019_)!µ?ÊÅÅâ_x000E_¶?_x0007__x0004__x0002_ZhØ½?dïGÂ¾?v_x0003_ýO_x0011_³?#j´è1÷¶?_x0015_Jc_x001F__x001D_Î¶?_x000F_ÆFSÔ»?[_x0003_ý¹Òú¸?gÓ}ãp¾?K¿_x0005_¹?þ_x000C_m#ã½?_x001D_ZÉÀè½?û_x000C_tø$º?M±/Õµ??_x0015_Úòð¹?Ô¿°Nêrµ?oß_x0017_#:»?_x0018_A­¼?»ô&amp;DZ½?vVîÈï_x0001_¼?_x000E_&gt;à9,Ò±?)ßà_x000B__x0012_½?_x0002__x0006_ÝÛ_x0006_«·?´ÿ«eç_x0005_À?x0¹Äp»?tläP¸?0$¯ä_x0007_¶?&amp;_x001E_¡xÑ²?à_x0011_A_x0014_Ë¡°?É&lt;	`&amp;³?ªX_x0005_9Á4»?_x0004_8xp¹?Ä_x0018_øQÅA´?¸îX,©À?æÏ5ErTµ?Ù¢§&lt;»I³?±)ex¡Pº?Ç_x0016_k&gt;_x0018_¿?¬_x0014_­sð]¶?Ó`_x0001_òs´?áÓÊû/bÃ?ÞJN&lt;9í·?¡E®å²?uÿ_x000E_¶åI½?ßµæü.ñÁ?È´_x0011_´À?~Ýdb·?|bw¯û·?®_x001A__x0003_µ_x0017_õ½?&amp;XÁ&lt;#é±?\\÷~ ²?ìÊ.Tÿ·?ÔÇÿÇù.À?¤V-õ_x0001__x0004_¼îµ?ö_x0007_ù6G½?~ÐrM_x0019_Ô½?¢O­µ?_x0004_{ïÎè9¶?z~_x000D_ÙO¸?.x!Ü~?±?éVa{?·´?º«ÎB:¾?®D_x001D_X}´?£Ï «=l¼?&amp;Î_x000F_jt¼?AiþeeÁ?Ù«_x000C_À?óMRzH`¿?à¬³Þòçº?Û_x0017_»ÎÎ³?9éû¨²?«_x0002_!x_x0004_¾À?(ÆF)É¹?P·urÑñ¾?¹%ëø_x001C__x0003_¨?Ik_x0011_SV_x0012_»?w_x001D_27Þ·?Ó½ÂN_x000C_+º?cµe|³?&lt;a´¬¸?uzìçø¼?»ûô Ùµ?õíæ_x000D_&amp;¹?Õ÷3C¼¹?A_x000F_Ö_x0011_h²¼?_x0004__x0005_ýú_x000B_:«p´?lù­Aj_x0011_¾?æn´\´å·?&lt;hûË1¾?xª_x0005_½ Â?_x001A_ÿ_x0004_ÖÜ³?;n+qW÷°?_x0018_gèÊû4»?ª¼Fç&amp;Á?7_x000B_Wö	V¿?_x0003_Fé_x0003_Ñ ¶?D;6n:°º?_x0001_ûÓË¿?C_x0007_ûõ3Á?xñ%Æ~·?ãú&amp;ÜÂ?ê~a×_x0002_½? 9\_x001B_Y¹?óÛ¾;_x0002_¹?¦RþJúÀ?Üs}6K²?_x001E_[$ |_x000D_µ?Öàmý¸¶?Æ¬ÏO´²?Qýò`_x0014_Á?_x000E_à_x000C_vù²?Ï½k{¹?&amp;BË®0·?_x000C_M°à¼?bZ¿o_x0005_ç¹?_x0012__x0017_ÔN²Ã±?í	_x000C__x0002__x0003__x0006_|¼?î_x0012_0fm\¼?*K_x0003_*©¶?_x0004__x001E_ÚkÈ½?L[!ã{ ¹?[ÿ mM·?eø}Â·?_x0005__x001D_Øû_x001C_µ?ªE"6_x0018__x000E_¿?.¸]K¸ ²?Hê&lt;2b¼?	TÚªHB¿?|7øA0¸?üI	ñáº?ñL_x0018_}û¶?ýT'ºÑ_x001F_º?¡ø'Ã_x001A_½?»ãâX[¿?Ú8ñ!ä¶?º^ jÏ2´?Ì&lt;aÿP_x000C_¹?^t_x001B_X,_x000D_À?#_x0002_æB_x0001_¶?	F_x0001_¨Ã_x000C_»?Õ­UoyM»? ÜÝ_x0004_Ltº?_x0006_µø*MH·?_x0003_\_x0013_ùº?6ÜÌ6¨²»?ÜZÖ'þ=½?Ú:ïÑht³?_êK6Ct¯?_x0001__x0003_¯y_x0005_ìÚ_x001E_¶?Ï_x000B__x000B_áp¾?qëQâ¹?ÑL_x001E_À&lt;_x0008_¹?_x0012_ª¹i¼D¼?·¯=@wy²?=ãÃòX&lt;·?&lt;GE¨ìuÄ?~©èKd¶?Ùö_x0001__x000B_¬½¼?¦lH,á¹? r_x0012_¼?­E/Ó3?¾?èéíA¸?.MÓ®´¸?E¼tVjµ?]¨.9F¼?E_x0014_e-ÀEº?_x0010__x0012_æ8¼?¢üÞÍþO´? ÿ_x0002__x001F_JÀ?&lt;AÜ W?¹?÷,y©z$»?u Z¸îq¹?ÿök»?|2"_x0008_Ú·? %üsÁÐ¹?ðX_x001D_ZMÀ?@Áv¹ðÙ¹? _x001D_:¹1¥´?{É1´?%£¨'_x0001__x0004__x0001_c¹?Ø$_x0017_X¦Ö¶?òé_x001C_Õ½?2&lt; ;ÖP¼?·G_x0018_q¹?U±ºÿ½¤À?_¾b&amp;_W·?~gJ!gº?}][P,5¿?úqQäÐ`´?4_x0007__x0003_ñ_x001F_è¶?í=Võëº?{pp7C@»?»Ù_x001C_Á?ê_x0015_èFÒV´?_x0005_ò_x000D_ÊQ¹?lË=ÜÞnµ?RÐWL5¼?À³É`VÉÀ?_x0006_¥®+´x¼?-Nhè1ìÀ?â9._x0002_Þ_x0017_¾?Øé³_x0005_bâÀ?_x0011_q	KDIÁ?oàF=½¾?µÑ_x0016_wQ.·?)n%_x0013_máº?)ucV}º?¡_x000C_õ¼táµ?ãN0_x0018_¾Á?É#EZ_x0003__x000E_½?*õì_x0018_¢¿?_x0002__x0003_É­v_x0005__x0005_Ô¸?_x0014_sÓ_x0004_i÷¼?6àØBÆ¡½?÷ßts¶¿?_x0019_Ö´ð·?Eî¾×°q°?Å"óñÆ¸?°_x000F_wÔ'»?[p$@P¼¾?N±Ù&gt;·½?`w_x0017_ÎvH¸?¸ºI_x001A_ª½?OÛ¨t_x000E_á´?_x0014_t	_x001F_$»?:¶²ÌJz¹?Ô[_x0017_UI^¸?ðÇPwÁÚ­?Ì"Ëh2¹?cZ_x0007__x0002_Ë[º?M_x0016__x0011__x0001__x0015_a¯?_x001B_¤:_x001A_[À?Àúæçû6À?ÌÁ_x0012_	_x0015_À?U4Y²Æº?áz#±e7½?qi»b^µ?¾$O$É¸?þC_x0016_Td·?yU¦¸UâÁ?_x0018_=_x0004__x0002_¨_x001E_À?¦_x001C_î-¬ ¾?=-ôµ_x0001__x0003_8Ä»?$4i|_x0001_F¾?êpW_x0008_?_x001E_´?_x0004_;eÝÀ?5cÔê_x0017_½?¨}Ëx¹_x000E_À?Ô_x001E_³AW^Á?iS®xn²?l-0¥Ö¸?,_x0016_¸µf¼?R»_x000D_Â±¬´?¬H3¡0§¼?ê`_x0006__x0007_¢_x0004_·?wbéJ7t»?ñµ_x0007__x0003_³·?Ki^1¯Ï¸?x\oGõÕ¹??_x0002_A`»? _x0013_y/Å¾?: ÝB¬¹?ý¿Ö/ýX»?Ãªïé`K¼?£¸_x0010_d_x0014_½?B_x000B_'_x0007_£¶?_x0015_H_x0018_uchµ?5®_x000B__x0018_µ?Ð_x0010_Z±ì­»?_x0008_ê|2U¼?i¢r^g·?Í©«&amp;k\¾?·G_x0008__x0014_Y¿?ÿh_x000D_eP1½?_x0001__x0003_&lt;ÊWÃ"²º?èëQwüö½?*òmx}¸?L_x0012_0;&amp;X·?Vía_x000D__x000D_Å·?÷¾IM_x0004_¿?:CÑ,'Ã?|Ñäh´?2ePë\)¹?"ËÑ^wÛ¾?_x0006__x0013_Ý_x000F_P¶?9¢wú_x0010_ZÀ?LÆd­_x0002_é¾?öªiþTñ¸?_x001E_(Ù[ðØ»?_x0005__x0003_Ö¯Àº?ð_x0007_zhw_x000E_¾?h_x0015_}C¬·?f_x001E_$¥Ý_x0015_º?}tëäë½?½oí_x0019_ÿ|¿?Gý!nÍÃ¹?ÌÜñÞê¸?,6É_x0004_á¿?É_x001D_ÙóÃ?ý©¤_x0001_®Ë»?µÆxdµ?ÿÌÿ@1£¾?_x000B_×þrýª?ð)¯Ì_x0017_¸?vÙ_x001A_)µ?K_x0010_Â§_x0001__x0002_Tl³?È5_x0018_éÇ·?_x0019_TÎÀ?ºBüÜ#µ?ï_x001F_]¤½?^_x0005_Èµ?öÌ0á_x001A_5¯??U(PÄ½?2¢Ö\}À?YKöæáõ»?W_x000F_ó_x0006_n½? Î_x001F_8)8°? =èa&gt;¶?¼SEnp_x0007_¼?ÈÀ=´R-¿?_x000F_ì5^çÀ?£1]@þ¸?v£æ)AÀ?l_x000B_(6+Æ¶?½ÿÉ½!¾?ÉàuUº?Je´Ûx¿?ÈÑÌm¤±?Æ_x0008_¯ßé¡¸?»u&amp;F(Â?I6ämÓ¼?|Áoªº?_x000B_ B9µ?Ö¹+#sï¼?H_x0002_ÞYycÀ?)WUÇ%Â¶?¹_x0006_á|uì²?_x0001__x0006_ÜFz«zÛ¼?Bi_x0008_¡¾¼?ðks*:»?Êï[ôÛ_x0008_À?P_x001F_((F~»?Ó_x000F_\8ñs¸?pÓä¶	½?5;Æ¢þ¶?[f^¸?_x0002_Ä_x0017_í-ëº?YÃÂ¬¸?³Ngzº?ß´_x000C_]ÈÑ»?_x001C_íú_x0014_ÓûÁ? _x0004__x000B_±ù·?#f%_x0001_·_À?[Q»¥Ý_x0019_³?¨ê#$_x0003_Ç¼?ÃDÿÙò¶?àÚe_x0014_1ö·?F_x0004__x0005_®üÝ¹?%£×42U¾?xýhÿ-_x0011_¼?¼',ü¹?}øoüAF¿?¬ç^¢·?_x001B_e[P_x001D_»?f'VY±¼?§÷_x000F_NÖÁ?®3m_x000C_ÉÀ?n lbK_x0015_¹?Qý1³_x0001__x0002_N»?_x0002_$aæ&gt;ÛÀ?_x000C_^ìá¶N¿?_x000C_^ú4Îü»?áÄ_x0007__x000E_j?µ?Àû_x000E_­_x001A_1¿?ÓG÷+B_x000D_¼?ì­ÒU±Á?_x001E_³lËV¸?_x001C_OB_x001A_¦½?+hø²_x0007__x001F_»?[03RÐ_x000D_´?­:ºßµ?³^#Á&gt;x½?¬T_x0017__x0006_S_x0015_·?ÔÎ µí¹?þW¢_x0016_Å?rÌºc&amp;mº?_x001B_2_x001F_2º?q¥ïä·?|_x0012__x001A_Üº?¤Ö/òÞ¥¸?*_x000B_:Ûé¹?éCëq$½?¹i_x001C_ÞÃ­¶?H/l_x001A_(Ç´?¤kuâÿ¾?Óia_x001E_*bº?S_x0005_ÝÉ ·?U!)UÂ?:*r/õö¸?[â¶G·?_x0003__x0007_:ì_x0003__x0001_æ¢¹?(Ò__x001F_f¹?:¶Àþ_x0011_;·?=_x000B_Nã£Á°?ýô²z_x0008_×À?z_x001A_ß_x001B__x0005_ë·?\Ò!_x000C_V&lt;¹?ãu½_x0013_¹¼?(_x0015_mø&amp;º?_x0005_®òÀ¾?Mû	H¶¼?O·$î&lt;À?&gt;_x0015_¥_x0018__x0002_ä½?þV|Sì´?Æ|{u»?Åª·£½_x001B_À?_x0006_Q_x001B_Wf»?Ö_"ö³?á_x0004_-°&gt;¶?_x001E__x0017_/dØº?kJ@v)¼?_x000C_;Ð¿\½?¸_x0011_ê®,õ»?Àô§ÓßÀ½?»_x0016_TÍØ»?¢a&lt;_x001E_ôö­?XÐ§wô_x0016_¼?ö-!îz#¡?_x0007_óÔÄùµ?Òæs3)»?dØRíè»?_x000F_ë_x000E_þ_x0001__x0004_Mqº?¢×_x0003_yF[Á?zü_x0007_Êd'·?kùu5_x0014_À?·;36¸¹?U³`v´µ?&amp;i7¡Ï´?¶_x000B_¿ú-º??^¦Ø5º?&amp;_x0004__x0017_å]e¸?_x001F_D_x0012_¦µ?_x000F_Ñy`»?8`üË&lt;Õ¿?^EP¨_x001F_¢»?ëÇg_x0006_¥¦®?,´ï¢ß0¹?b_x001E_:Ljµ¾?¶¤ßèdVµ?ûÛ_x000C_M¶?çÍ¢#Rµ»?FHx_x0006_µ?_x0004__x0004_Ô_x0008_ÝUÀ?´ÝÅyVª¾?öx­;²3°?NGÒ_x001D_(¾?Ø°HÏ]³?lÄñxTº?½cëTïo¬?*S_x0006_î¿?*ZüS¶?ÿÏü"³Y­?ò-_x0002__x001A_\æ´?_x0001__x0004_R_x000F_ÇHwµ?ÕÍ4ÜÕRº?:¸_x0003__x0010_'ñ»?,HE¾»?ÓPj¿?Í_x0018_Ù_x001A_GJ¸?_x000E__x000D_@#@u¹?ÔFVÜý¼?ôª1_x0008_âW²?øu¹ÍÍ·?=øjlÊQ»?_x0012_úo¹?w÷L	+»?½(fáÒµ?_x000D_Ç7NxÀ?7vÚµá¸?_x0014__x000E__x001C_¼?^æ½_x001D_pÀ?Â,V[j»?ºJcPq¸?y_x001E_¤ë¾?ß_x0011_]©Ü_x0018_»?ØIÎ+o_x001E_º?vÊÿ_x0019_¹¼?_0®H3Ð½?n¨7ü¿~½?/j¶KÆMº?_x0002_yL{Â¡¼?kðòg¿?ó_x0019_ÂÚ¸?¸Óù_x0013_¸?Û_x0012_²n_x0003__x0004_ËhÀ?ááj_x001A_ý¬?c0íÛ$´?X I	8º?¡ûø_x000C_Ã?ñAsUZ¶?üÇ¤¦Cµ?Y&gt;W°?_x0002_EL"_x0001_ïÀ?ºH_x0015_VÓ_x0010_º?Ó_x0007_ÁÄu·?æ¶4hÛ¿?¡ï¹Ço¶?æi_x0010_'VV½?V³í¨úÊ°?èFÙ,²?&amp; -nª¸?6	¨þ\·?+V´±nÁ?úØ­òÂ?ÌÏ¡_x0003_q´?:¸_x0015_ì4iº?Ð²&gt;G¼±À?àT_x000F_Â?!bOÇËð¿?ÙüS#+D·?«ï ­_x0017_Á?î E_x001C_±mÂ? ã»+Ñ*¹?ÊÕq_x0004__x0008_þÀ?¬_x000B_¿àû|Á?"F_x0007_Q¹À?_x0001__x0007_Trs!¹?Ó_x0007_à¨Ï&amp;Á?FBY_x0003_¾¸?._x0006_t¬º·Ã?íVâ_x001F_pç»?'Ý_x000E__x001D_ÜÇ»?_x0002_ÔÜ¡ñ_x0017_Â?¢'u|ò¼?7)ð_x0015__x0007_ðº?1Î	Ão¾?~=»Á¸?_x001D_°?«´Ãº?ï°ôìç´?BC2&gt;D±?ßg®_x000C_9Ý¶?aÆÛ=óÃ¿?Ó_x0005_»Á?3_x0016_L8rp½?ø¦jõÆÅ±?Ê ¦ì_x0008_T»?ÊX_x0004_I^à»?\(N³ä]½?ÜjÚ2Hó¹?Èú]Nà_x0003_¶?a~æ9z¶?Ok_x000F_wê¨º?új{"~*±?}#Þïóg½?à¹`*!Ç¶?Í¼GE_x0006_g»?Ü_x0018_f._Â?Å_x001C_O_x0002__x0003_Y·?_x001B__x0006_:ÖVû¾?ü¸¨ã¨¿?}{Q¥_x001A_¼?ü_x0013_Ía°¾?²"â°s|¾?Jò¡ú½?FÝ¼o¡³?Â3"|pAÁ?Ð£R«_x000F_ø¸?ªzÅ_x0002_}º?öýZiçY¸?´c£{Ü°?_x0001_8ô¿ý´?øI0Ô²?H]ÝD»?ô¸}Áq(½?ðØ__x0010_dÍÁ?îÎLQ~ú»?Ì_x001A_ÛÑ·?¦Åu F´?/ohÇÂ¼?*D_x0004_a¦¶?¯Ä?_x0007_ú¹?&gt;ÈO5±î¸?lðE_x000E_0Ä?Îeþöø¶?_x001A__x0004_rì®üµ?µj_x001C_hËµ?Çî$I_x000F_5·?;!fgx¾?ÙN5·?_x0001__x0002_b"gÌíº?ki!&amp;À,¾?_x0002_ØC.²¹?_x000E_Ò2ä.¾?±sÑìsÁ?a_x001C_ô,Á?=¶i_x0011_¹)©?ÇÈIö¬?³?zEé%Ý	¸?Ò,øº`^¾?ßºÑßr·?*NQµ²Á?(è_x0011_ylÀ¸?½ÊXë¼?&lt;[Âí#a±?_x001A__x001F_2_x0015_´?¾¨à&lt;Þ¸?ÕïºÑ!©½?0è7_x001F_Ë»?ø`Ù_x0005_Q¾?d~5	ôTÁ?íVsº$¿?ÕiäÜ6¾?ZJ­«Oéµ?l@ÿM&gt;¹µ??SÂØ¤_x0006_º?+vO\"_x000E_²?¤j¨Sj¹?_x0014_à&amp;É¹?°½.(×/ª?¿ïòÝÂ²³?k_x0018__x0001__x0006_'­¿?;_x001F_ç_x0014_0¹?_x0003_ºö2º? äÕU¾Â?ñèçTé{Á?Ô¨_x0005_*_x0003_²?`%_x0015_ÐÐ&gt;Â?ó1(ò&gt;¸?4t_x0008_¨Ù_x0002_º?¥ëë6ÄÍÀ?m TùÑº?§¾ÃP¼¸?îãÝ´Ñ¸?¤Í0/&amp;/½?8Y8÷å2À?ðï²éïw¸?%_x0019_zýdã¶?Á_x001D_gÊs9Á?Ú@}	Õ;²?_x0001_ÑªÂ0Ï¼?_x001A__x001A_ÂlÕ³?dè»_x0016_º?1-ª&amp;Ý¹?OëÈD_x0004_»?x[µf¸?_x0011__x000B_°ýÌÑ«?FK½O¿?*â_x0012_^¢û³?~Q°_x0005_¾?£ÒJ:kÁ?d¤hãS_º?³é_x0012_,«æ¸?_x0001__x0005_ÁºDN_x0014_±?­»±zº?4÷ÑÌF»?Õ_ÆZ/´¶?_x0001_0!øB¸?gÐ_x0015_Y¾Y¼?ÇÓS E#¸?g9= i_x001E_½?þÌê3¢º?,^_x0010_ (±µ?chíÎ=¼?#×_x000C_R'À?ï_x0017_¹_x001C_¹?ü©¡,_x0002__x0003_¸?&lt;^ôÌ³_x0012_·?ÄÄ_x0013__x0016_gµ?ÏÄs}d¹?7O)o¼¬»?îÜØÁ?d»ü|=ô³?_x0015_`Ð_x0003_J3³?_x0017_á·CÀ?_x0017__x000B__x000B__x0016_¾?Z|_x0004_o¢Á?f±sr`_x0011_¹?YEgB½?Í³6Þ±?ý-LÑ__x0002_µ?ÿ4Lÿ_x0015__x0012_µ?a=ït/»?Hª:Ü_x0015_	º?_x0007_u¸î	_x000B_0_x001A_½?¶ûhj_º?_x0001_+Ï'!_x0004_´?rñz»un¼?&lt;_x0010_4ê¼?ðu_x0003_(Ù¶?_x0010_ð)Ld:À?V=µ»?·¯bQ_x0002_²?¬X_x000C__x0017_ß¾?¤ñ´a$¼?UC¾_x0004_6µ?õ_x000E_eÖª_x0015_¿?Feo¥_x0001_À?,_x0008_åfvÂ¹?o_x0016_Xº¶?u ë_x0006_Ø»?_x0012_¤ÒN9´?îñE¸D¹?5¹·_x0016_vî»?_x000D__x0019__x0005_]´?2_x0006_­qî;½?8þ_x0017_=P²?©_x0001_©²áÍ¹?W÷_x001B_~l²?_x000F_cê_x0007_Øñ¿??MtÜ»?=ÌÌà®f¹?êX9ÍÐ)¼?äq)RÛr¶?x=Ä"_x0018_»?Ã)¸?_x0001__x0002_¸9½è©b¶?ZÃ&gt;8o¸?Ç¢Á_x001D_I¾?¾Þ#¹_x001C_¾?â{t·à·?hÃñl'À²?k_x0004_Ñºº?ê§Û&gt;ÌB¶?ÓmDIà¬¼?WX]_x001D_¼?Êæ0¶?@_x0018_cÎ_x001B_²?åØ6·ãÂ?Ë£7C-À?_x000E_v¸_x0004_¦»?éh¬/@¿½?Hw_x000E_OpV±?YfØ(þR³?_x0006_F¡_x0011_¶?^­/-±¦?âSñ[ðüº?Ò&lt;¬_x0016__x001A_À?ã_x0003__x0003_Â?õFØ·ðóº?_x0001_VC{u¿?cbêHå¹º?ÝiÑe¬¨¬?ç_ÞJc½µ?_x0018_|wPT_x001C_´?&gt;üHµ_x0018_ª°?Fÿñ#°·²?R£9_x0002__x0003_Ùä¸?p_x0015_Ö¥ÔÀ?é _x0003_®³?è$_x0017__x0014_t_x0008_Á?*ýíÞ~¸?KÊ%ºÍµ?m¿B'´?0KÀÝí´?xdú¯ç³?iÏ¬Ú´?ûe$_x001A_à¾?_x0003_Ýé)Á¿?Lr4_x0004_¼?,3xò_x0002_¹?_x000B_SÔ×HO¾?_x0005__x001C_\À|µ?_x001A_»¸å­±?sèo°ö0¶?ÚXXÛ_x0007__x001A_¶?_x0011_æ|ïI¶·?ü_x000C_à{Éª?Ô®n¾jÍ·?®jkZÉÑ¿?{2¿_x0001_6o¾?³Q¤8¸?°ó_x0018_½°?4;_x001C_2·?]cÃ&gt;´º?ªª_x0014_ú¥º?¢Ã_x000E_FlIº?&lt;YàÃ­³?L_x001E_Frþu¶?_x0001__x0002_×"D|îÌº?_x001C_ÓªF¬¸??P=_x0012__x001E_³?az&gt;í_x0018_d²?S3Ðè&lt;«µ?ì[_x0014_´{Zº?ÄÊ&lt;º?äÁ-"v½?ZèÁµ¼?W¨ÎKá÷´?2yQ_x0006_»?$ËÞ©_x0001_»?._x0013_i7z¶?i&gt;¬ºá_x001E_¹?Ð%fÒr¼?]q#+eÀ?_x001C_oMõ;¸?:éz_x0006_ÍÍ¾?ò±Ân±½·?_x001A_ü£)À?noûSVÛº?_x001F_·ÿ_x0002_¹·?(t0 _x001D_)¶?ìïÖ´J»?(&gt;_x001D_HÍ½?w3Zzì	·?NÚVNØÁ?8_x001E_øy/¬½?PGd[_x0007_¸?4öõÄª_x001D_¿?4?_x0013_ñ	¾?Â_x0001__x0002_æ,½?Pï&amp;½_x001F_¼?É;Öè?¼?èÓMÔ'¤¼?mÏmÐ7[¿?CM,%¶?&lt;jýÂ?S5aw_x001F_(À?÷n~_x0014_â»?._x001A_tá.¸?_x0012_âoô=»?5ÕK©Â?iRS¦XÁÀ?Ð«(¦lxº?_x0014_&lt;fÇ%·¸?¥Ä}}Àp¿?_x000C_¾§À?fòmö_x0003_Bº?¼B\ú÷²?(Ó¥_x0006_ú)»?Á¨'(êâ³?_x0019_øÜ2G_x0001_º?È%æ¼?Çìç=_x0001_À?­?&gt;Oc½?ÑâA_x0001_¸?déì	É_x0008_³?;ÂX¹?n«_x0004_ÄÐ¶?Ç¦1e¢Ö·?É{Ëþ¿¹?X_x0006_ÚÈºÀ?_x0001__x0002_¢Í_x000F_3_x001C_º?æÛuu_x0016_Äµ?\×ò_¹?¡ìKfHµ?'ªØ2¸»?#Æ#_x0014_ í¶?|_x001F_Å_x0006_¤³?w§õ¬µµ¹?_x0008_£}zòyÂ?¸B]´?«[/Â»?äÖð«À?¿dÛR&gt;«´?ÅVk^E¹?¤¬Aòq·?_x000D_P_x000E_Ï7S·?j@è_x001C_é_x000F_¸?_x0012_~7&gt;áÊ¹?_x0011_¯\_x0010_±?ËÜzroi¶?®N_x000C__x000C_F¶?ðMtWï½?dåº$'_x001E_·?Çd'pPÀ?øBåª_x0010_­¾?ªêåõµ?-q%Ã_x0017_¹?¼ùµ&gt;¿?¼øiÙ@í³?L\_x0010_lÐ_x0014_°?_x001E__x001D_Q_x0007__x0015_¹´?´üQ_x0001__x0004_±3¼?Ï.K[|·?Ù«k_x000F_¸?g6.!¸?ãëRbLÈ¾?®Ü­8_x001F_®À?+ºæYLe¾?¡_x0002_$NÞ\»?|	ÙÐ_x000F_SÂ?£êKÆ5¸?O Üli_¹?_x000D_Ê%½|2¶?üb_x0003_áÈn·?¯7_x0005_¿?ð¥Y_x0003_N¼?&lt;ÓvÄ=.´?_x001A_k$Õ×0¼?ñþ|&lt;»B³?·Ó{º?»ñ±¾î·?øS2ù_x0010_c½?­?âY_x0006_À®?Í,ùÄ?_x001E_ðÅHþè¿?_x0005_$u®¨¹?7«Ñn¿Ê¸?&lt;G,¹tÀ?§ótòÈ_x000D_·?&lt;éõ¼ÔË¼?yÜ'½_x0011_½?_x001D_Ãÿp·_x0002_À?(¤â¤µ½?_x0003__x0004_î_x0017_"LËk¸?Ù¸hZR¨»?ß_x0019_2ö_x0001__x000E_º?qvçß_x0015_¶?üÙ_x0011_ü¸i³?ÑUÎ_x001D__x0003_¾?ô¾_x0019_ý¾â¼?_x0011_$Ïºw·?_x0006_û*oÍ_x000E_Á?y_x0008_@Ö&amp;D¹?Jj^;Õ¾?¥¿ÀDÁ?_x0002__x0011_2nâ²½?&amp;Ä¡¿?pn)/E`³?/ú«Xw¾?È'ïÐºõ¾?°¹«Ãñ%¿?*B`¶Ðü·?Ò4_x0010_$g¯¸?®´÷[MÖº?	ÛÆú¨z¹?s~âçF8¹?ö51Òb÷Â?AIB!Ü¯?õ|ðJG¶?dVäoº@Ã?ôôVÕ­I®?=òþÓ±?R@Æ_x001D__x001C_ÀÁ?{Â­Ý_x0018_·?s_x0006_D_x0017__x0001__x0004_®÷À?4l_x0012_òÚ0µ?È¿fàGÀ?*6¥ö¹?_x0013_Ó?_x0004_¿?y@_x0003_rK¹?I]·÷|_¼?ÞÛ _x0003_½?ÔP1u8j¾?0Üi«&lt;º?vú"ì_x0013__x0002_·?Â®¯UÈ¼?\¢Ô³Nµ?@_x001F_Ú_x000C_{-µ?_x0014_ãJ¾_x001A_·?ÂIF_x0017_ºÙ¼?¸|_x001A_(T¶?à4q_x001D_^¹?µv9rR½?JÝ¬¢÷÷¯?J+ÃµÌvÃ?´©}Â³?áD¬ýí§¶?²ÕÌëíy±?{}¤_x001B__x0008_z»?Zòïãr=º?WóÉ.lN¹?«_x0007__x000E_9ÂS¾?Ä&amp;_x0018_$ Ú¾?Ze_x0014_WµÒ´?ú_x0013_;LOñ±?yØð.N½?_x0001__x0003__x0005_{äØ¼?Á'Ý¬¹?¸éóIÀ,¼?:Xå¶è'¸?Ù¡"ÊÀ?,¤S¸_x001C_¸?N/³G4Í»?RRùÌ÷¿?O¼³Ëdå½?3¹ÚBÃ´?_x0005_»n\÷º?ÝzZ_x0017__x000E_»?_x0008_ng ¸?_x0013_f¤~§·?_x001F_nzX§ß½?o_x0016_§1¹)·?q}Ö ¸?0±§_x000B_Ó!À?ø&gt;Bä¾³?ªwøÝnÀ?ªü£eæµ?¹êçîíÏº?_x0010_ñ*(ªÁ?°ïj_x0008_¼?}Srý_x0014_»?|£ÆO6¹?ek_jy3Â?´_x000D__¿S¹?O)í"_x0006_Á?~¶q­º?à_x0013_÷Çº?_x0006__x0002_ªï_x0006__x0008_é·¿?¢õ_x0019_)!µ?ÊÅÅâ_x0008_¶?_x0007__x0004__x0002_ZhØ½?dïGÂ¾?v_x0003_ýO_x0011_³?#j´è1÷¶?_x0015_Jc_x001F__x001D_Î¶?_x000F_ÆFSÔ»?[_x0003_ý¹Òú¸?gÓ}ãp¾?K¿_x0005_¹?þ_x000C_m#ã½?_x001D_ZÉÀè½?û_x000C_tø$º?M±/Õµ??_x0015_Úòð¹?Ô¿°Nêrµ?oß_x0017_#:»?_x0018_A­¼?»ô&amp;DZ½?vVîÈï_x0001_¼?_x0008_&gt;à9,Ò±?)ßà_x000B__x0012_½?ÝÛ_x0008_«·?´ÿ«eç_x0005_À?x0¹Äp»?tläP¸?0$¯ä_x0007_¶?&amp;_x001E_¡xÑ²?à_x0011_A_x0014_Ë¡°?É&lt;	`&amp;³?_x0002__x0006_ªX_x0005_9Á4»?_x0004_8xp¹?Ä_x0018_øQÅA´?¸îX,©À?æÏ5ErTµ?Ù¢§&lt;»I³?±)ex¡Pº?Ç_x0016_k&gt;_x0018_¿?¬_x0014_­sð]¶?Ó`_x0001_òs´?áÓÊû/bÃ?ÞJN&lt;9í·?¡E®å²?uÿ_x000E_¶åI½?ßµæü.ñÁ?È´_x0011_´À?~Ýdb·?|bw¯û·?®_x001A__x0003_µ_x0017_õ½?&amp;XÁ&lt;#é±?\\÷~ ²?ìÊ.Tÿ·?ÔÇÿÇù.À?¤V-õ¼îµ?ö_x0007_ù6G½?~ÐrM_x0019_Ô½?¢O­µ?_x0006_{ïÎè9¶?z~_x000D_ÙO¸?.x!Ü~?±?éVa{?·´?º«Î_x0001__x0004_B:¾?®D_x001D_X}´?£Ï «=l¼?&amp;Î_x000F_jt¼?AiþeeÁ?Ù«_x000C_À?óMRzH`¿?à¬³Þòçº?Û_x0017_»ÎÎ³?9éû¨²?«_x0002_!x_x0004_¾À?(ÆF)É¹?P·urÑñ¾?¹%ëø_x001C__x0003_¨?Ik_x0011_SV_x0012_»?w_x001D_27Þ·?Ó½ÂN_x000C_+º?cµe|³?&lt;a´¬¸?uzìçø¼?»ûô Ùµ?õíæ_x000D_&amp;¹?Õ÷3C¼¹?A_x000F_Ö_x0011_h²¼?ýú_x000B_:«p´?lù­Aj_x0011_¾?æn´\´å·?&lt;hûË1¾?xª_x0004_½ Â?_x001A_ÿ_x0001_ÖÜ³?;n+qW÷°?_x0018_gèÊû4»?_x0008__x000F_ª¼Fç&amp;Á?7_x000B_Wö	V¿?_x0003_Fé_x0003_Ñ ¶?D;6n:°º?_x0001_ûÓË¿?C_x0007_ûõ3Á?xñ%Æ~·?ãú&amp;ÜÂ?ê~a×_x0002_½? 9\_x001B_Y¹?óÛ¾;_x0002_¹?¦RþJúÀ?Üs}6K²?_x001E_[$ |_x000D_µ?Öàmý¸¶?Æ¬ÏO´²?Qýò`_x0014_Á?_x000E_à_x000C_vù²?Ï½k{¹?&amp;BË®0·?_x000C_M°à¼?bZ¿o_x000F_ç¹?_x0012__x0017_ÔN²Ã±?í	_x000C__x0006_|¼?î_x0012_0fm\¼?*K_x000F_*©¶?_x0004__x001E_ÚkÈ½?L[!ã{ ¹?[ÿ mM·?eø}Â·?_x0005__x001D_Øû_x001C_µ?ªE"6_x0002__x0003__x0018__x000E_¿?.¸]K¸ ²?Hê&lt;2b¼?	TÚªHB¿?|7øA0¸?üI	ñáº?ñL_x0018_}û¶?ýT'ºÑ_x001F_º?¡ø'Ã_x001A_½?»ãâX[¿?Ú8ñ!ä¶?º^ jÏ2´?Ì&lt;aÿP_x000C_¹?^t_x001B_X,_x000D_À?#_x0002_æB_x0001_¶?	F_x0001_¨Ã_x000C_»?Õ­UoyM»? ÜÝ_x0004_Ltº?_x0006_µø*MH·?_x0003_\_x0013_ùº?6ÜÌ6¨²»?ÜZÖ'þ=½?Ú:ïÑht³?_êK6Ct¯?¯y_x0005_ìÚ_x001E_¶?Ï_x000B__x000B_áp¾?qëQâ¹?ÑL_x001E_À&lt;_x0008_¹?_x0012_ª¹i¼D¼?·¯=@wy²?=ãÃòX&lt;·?&lt;GE¨ìuÄ?_x0001__x0003_~©èKd¶?Ùö_x0001__x000B_¬½¼?¦lH,á¹? r_x0012_¼?­E/Ó3?¾?èéíA¸?.MÓ®´¸?E¼tVjµ?]¨.9F¼?E_x0014_e-ÀEº?_x0010__x0012_æ8¼?¢üÞÍþO´? ÿ_x0002__x001F_JÀ?&lt;AÜ W?¹?÷,y©z$»?u Z¸îq¹?ÿök»?|2"_x0008_Ú·? %üsÁÐ¹?ðX_x001D_ZMÀ?@Áv¹ðÙ¹? _x001D_:¹1¥´?{É1´?%£¨'_x0001_c¹?Ø$_x0017_X¦Ö¶?òé_x001C_Õ½?2&lt; ;ÖP¼?·G_x0018_q¹?U±ºÿ½¤À?_¾b&amp;_W·?~gJ!gº?}][P_x0001__x0008_,5¿?úqQäÐ`´?4_x0007__x0003_ñ_x001F_è¶?í=Võëº?{pp7C@»?»Ù_x001C_Á?ê_x0015_èFÒV´?_x0005_ò_x000D_ÊQ¹?lË=ÜÞnµ?RÐWL5¼?À³É`VÉÀ?_x0006_¥®+´x¼?-Nhè1ìÀ?â9._x0002_Þ_x0017_¾?Øé³_x0005_bâÀ?_x0011_q	KDIÁ?oàF=½¾?µÑ_x0016_wQ.·?)n%_x0013_máº?)ucV}º?¡_x000C_õ¼táµ?ãN0_x0018_¾Á?É#EZ_x0003__x000E_½?*õì_x0018_¢¿?É­v_x0005__x0005_Ô¸?_x0014_sÓ_x0004_i÷¼?6àØBÆ¡½?÷ßts¶¿?_x0019_Ö´ð·?Eî¾×°q°?Å"óñÆ¸?°_x000F_wÔ'»?_x0002__x0003_[p$@P¼¾?N±Ù&gt;·½?`w_x0017_ÎvH¸?¸ºI_x001A_ª½?OÛ¨t_x000E_á´?_x0014_t	_x001F_$»?:¶²ÌJz¹?Ô[_x0017_UI^¸?ðÇPwÁÚ­?Ì"Ëh2¹?cZ_x0007__x0002_Ë[º?M_x0016__x0011__x0001__x0015_a¯?_x001B_¤:_x001A_[À?Àúæçû6À?ÌÁ_x0012_	_x0015_À?U4Y²Æº?áz#±e7½?qi»b^µ?¾$O$É¸?þC_x0016_Td·?yU¦¸UâÁ?_x0018_=_x0004__x0002_¨_x001E_À?¦_x001C_î-¬ ¾?=-ôµ8Ä»?$4i|_x0002_F¾?êpW_x0008_?_x001E_´?_x0004_;eÝÀ?5cÔê_x0017_½?¨}Ëx¹_x000E_À?Ô_x001E_³AW^Á?iS®xn²?l-0_x0001__x0003_¥Ö¸?,_x0016_¸µf¼?R»_x000D_Â±¬´?¬H3¡0§¼?ê`_x0006__x0007_¢_x0004_·?wbéJ7t»?ñµ_x0007__x0003_³·?Ki^1¯Ï¸?x\oGõÕ¹??_x0002_A`»? _x0013_y/Å¾?: ÝB¬¹?ý¿Ö/ýX»?Ãªïé`K¼?£¸_x0010_d_x0014_½?B_x000B_'_x0007_£¶?_x0015_H_x0018_uchµ?5®_x000B__x0018_µ?Ð_x0010_Z±ì­»?_x0008_ê|2U¼?i¢r^g·?Í©«&amp;k\¾?·G_x0008__x0014_Y¿?ÿh_x000D_eP1½?&lt;ÊWÃ"²º?èëQwüö½?*òmx}¸?L_x0012_0;&amp;X·?Vía_x000D__x000D_Å·?÷¾IM_x0004_¿?:CÑ,'Ã?|Ñäh´?_x0001__x0003_2ePë\)¹?"ËÑ^wÛ¾?_x0006__x0013_Ý_x000F_P¶?9¢wú_x0010_ZÀ?LÆd­_x0002_é¾?öªiþTñ¸?_x001E_(Ù[ðØ»?_x0005__x0003_Ö¯Àº?ð_x0007_zhw_x000E_¾?h_x0015_}C¬·?f_x001E_$¥Ý_x0015_º?}tëäë½?½oí_x0019_ÿ|¿?Gý!nÍÃ¹?ÌÜñÞê¸?,6É_x0004_á¿?É_x001D_ÙóÃ?ý©¤_x0001_®Ë»?µÆxdµ?ÿÌÿ@1£¾?_x000B_×þrýª?ð)¯Ì_x0017_¸?vÙ_x001A_)µ?K_x0010_Â§Tl³?È5_x0018_éÇ·?_x0019_TÎÀ?ºBüÜ#µ?ï_x001F_]¤½?^_x0005_Èµ?öÌ0á_x001A_5¯??U(PÄ½?2¢Ö_x0001__x0002_\}À?YKöæáõ»?W_x000F_ó_x0006_n½? Î_x001F_8)8°? =èa&gt;¶?¼SEnp_x0007_¼?ÈÀ=´R-¿?_x000F_ì5^çÀ?£1]@þ¸?v£æ)AÀ?l_x000B_(6+Æ¶?½ÿÉ½!¾?ÉàuUº?Je´Ûx¿?ÈÑÌm¤±?Æ_x0008_¯ßé¡¸?»u&amp;F(Â?I6ämÓ¼?|Áoªº?_x000B_ B9µ?Ö¹+#sï¼?H_x0002_ÞYycÀ?)WUÇ%Â¶?¹_x0006_á|uì²?ÜFz«zÛ¼?Bi_x0008_¡¾¼?ðks*:»?Êï[ôÛ_x0008_À?P_x001F_((F~»?Ó_x000F_\8ñs¸?pÓä¶	½?5;Æ¢þ¶?_x0001__x0006_[f^¸?_x0002_Ä_x0017_í-ëº?YÃÂ¬¸?³Ngzº?ß´_x000C_]ÈÑ»?_x001C_íú_x0014_ÓûÁ? _x0004__x000B_±ù·?#f%_x0001_·_À?[Q»¥Ý_x0019_³?¨ê#$_x0003_Ç¼?ÃDÿÙò¶?àÚe_x0014_1ö·?F_x0004__x0005_®üÝ¹?%£×42U¾?xýhÿ-_x0011_¼?¼',ü¹?}øoüAF¿?¬ç^¢·?_x001B_e[P_x001D_»?f'VY±¼?§÷_x000F_NÖÁ?®3m_x000C_ÉÀ?n lbK_x0015_¹?Qý1³N»?_x0006_$aæ&gt;ÛÀ?_x000C_^ìá¶N¿?_x000C_^ú4Îü»?áÄ_x0007__x000E_j?µ?Àû_x000E_­_x001A_1¿?ÓG÷+B_x000D_¼?ì­ÒU±Á?_x001E_³l_x0002__x0003_ËV¸?_x001C_OB_x001A_¦½?+hø²_x0007__x001F_»?[03RÐ_x000D_´?­:ºßµ?³^#Á&gt;x½?¬T_x0017__x0006_S_x0015_·?ÔÎ µí¹?þW¢_x0016_Å?rÌºc&amp;mº?_x001B_2_x001F_2º?q¥ïä·?|_x0012__x001A_Üº?¤Ö/òÞ¥¸?*_x000B_:Ûé¹?éCëq$½?¹i_x001C_ÞÃ­¶?H/l_x001A_(Ç´?¤kuâÿ¾?Óia_x001E_*bº?S_x0005_ÝÉ ·?U!)UÂ?:*r/õö¸?[â¶G·?:ì_x0002__x0001_æ¢¹?(Ò__x001F_f¹?:¶Àþ_x0011_;·?=_x000B_Nã£Á°?ýô²z_x0008_×À?z_x001A_ß_x001B__x0005_ë·?\Ò!_x000C_V&lt;¹?ãu½_x0013_¹¼?_x0001__x0008_(_x0015_mø&amp;º?_x0005_®òÀ¾?Mû	H¶¼?O·$î&lt;À?&gt;_x0015_¥_x0018__x0002_ä½?þV|Sì´?Æ|{u»?Åª·£½_x001B_À?_x0006_Q_x001B_Wf»?Ö_"ö³?á_x0004_-°&gt;¶?_x001E__x0017_/dØº?kJ@v)¼?_x000C_;Ð¿\½?¸_x0011_ê®,õ»?Àô§ÓßÀ½?»_x0016_TÍØ»?¢a&lt;_x001E_ôö­?XÐ§wô_x0016_¼?ö-!îz#¡?_x0008_óÔÄùµ?Òæs3)»?dØRíè»?_x000F_ë_x000E_þMqº?¢×_x0003_yF[Á?zü_x0007_Êd'·?kùu5_x0014_À?·;36¸¹?U³`v´µ?&amp;i7¡Ï´?¶_x000B_¿ú-º??^¦_x0001__x0004_Ø5º?&amp;_x0004__x0017_å]e¸?_x001F_D_x0012_¦µ?_x000F_Ñy`»?8`üË&lt;Õ¿?^EP¨_x001F_¢»?ëÇg_x0006_¥¦®?,´ï¢ß0¹?b_x001E_:Ljµ¾?¶¤ßèdVµ?ûÛ_x000C_M¶?çÍ¢#Rµ»?FHx_x0006_µ?_x0004__x0004_Ô_x0008_ÝUÀ?´ÝÅyVª¾?öx­;²3°?NGÒ_x001D_(¾?Ø°HÏ]³?lÄñxTº?½cëTïo¬?*S_x0006_î¿?*ZüS¶?ÿÏü"³Y­?ò-_x0002__x001A_\æ´?R_x000F_ÇHwµ?ÕÍ4ÜÕRº?:¸_x0003__x0010_'ñ»?,HE¾»?ÓPj¿?Í_x0018_Ù_x001A_GJ¸?_x000E__x000D_@#@u¹?ÔFVÜý¼?_x0001__x0003_ôª1_x0008_âW²?øu¹ÍÍ·?=øjlÊQ»?_x0012_úo¹?w÷L	+»?½(fáÒµ?_x000D_Ç7NxÀ?7vÚµá¸?_x0014__x000E__x001C_¼?^æ½_x001D_pÀ?Â,V[j»?ºJcPq¸?y_x001E_¤ë¾?ß_x0011_]©Ü_x0018_»?ØIÎ+o_x001E_º?vÊÿ_x0019_¹¼?_0®H3Ð½?n¨7ü¿~½?/j¶KÆMº?_x0002_yL{Â¡¼?kðòg¿?ó_x0019_ÂÚ¸?¸Óù_x0013_¸?Û_x0012_²nËhÀ?ááj_x001A_ý¬?c0íÛ$´?X I	8º?¡ûø_x000C_Ã?ñAsUZ¶?üÇ¤¦Cµ?Y&gt;W°?_x0002_EL"_x0004__x0005__x0001_ïÀ?ºH_x0015_VÓ_x0010_º?Ó_x0007_ÁÄu·?æ¶4hÛ¿?¡ï¹Ço¶?æi_x0010_'VV½?V³í¨úÊ°?èFÙ,²?&amp; -nª¸?6	¨þ\·?+V´±nÁ?úØ­òÂ?ÌÏ¡_x0004_q´?:¸_x0015_ì4iº?Ð²&gt;G¼±À?àT_x000F_Â?!bOÇËð¿?ÙüS#+D·?«ï ­_x0017_Á?î E_x001C_±mÂ? ã»+Ñ*¹?ÊÕq_x0005__x0008_þÀ?¬_x000B_¿àû|Á?"F_x0007_Q¹À?Trs!¹?Ó_x0005_à¨Ï&amp;Á?FBY_x0003_¾¸?._x0006_t¬º·Ã?íVâ_x001F_pç»?'Ý_x000E__x001D_ÜÇ»?_x0002_ÔÜ¡ñ_x0017_Â?¢'u|ò¼?_x0001__x0002_7)ð_x0015__x0002_ðº?1Î	Ão¾?~=»Á¸?_x001D_°?«´Ãº?ï°ôìç´?BC2&gt;D±?ßg®_x000C_9Ý¶?aÆÛ=óÃ¿?Ó_x0005_»Á?3_x0016_L8rp½?ø¦jõÆÅ±?Ê ¦ì_x0008_T»?ÊX_x0004_I^à»?\(N³ä]½?ÜjÚ2Hó¹?Èú]Nà_x0003_¶?a~æ9z¶?Ok_x000F_wê¨º?új{"~*±?}#Þïóg½?à¹`*!Ç¶?Í¼GE_x0006_g»?Ü_x0018_f._Â?Å_x001C_OY·?_x001B__x0006_:ÖVû¾?ü¸¨ã¨¿?}{Q¥_x001A_¼?ü_x0013_Ía°¾?²"â°s|¾?Jò¡ú½?FÝ¼o¡³?Â3"|_x0002__x0003_pAÁ?Ð£R«_x000F_ø¸?ªzÅ_x0002_}º?öýZiçY¸?´c£{Ü°?_x0001_8ô¿ý´?øI0Ô²?H]ÝD»?ô¸}Áq(½?ðØ__x0010_dÍÁ?îÎLQ~ú»?Ì_x001A_ÛÑ·?¦Åu F´?/ohÇÂ¼?*D_x0004_a¦¶?¯Ä?_x0007_ú¹?&gt;ÈO5±î¸?lðE_x000E_0Ä?Îeþöø¶?_x001A__x0004_rì®üµ?µj_x001C_hËµ?Çî$I_x000F_5·?;!fgx¾?ÙN5·?b"gÌíº?ki!&amp;À,¾?_x0003_ØC.²¹?_x000E_Ò2ä.¾?±sÑìsÁ?a_x001C_ô,Á?=¶i_x0011_¹)©?ÇÈIö¬?³?_x0001__x0002_zEé%Ý	¸?Ò,øº`^¾?ßºÑßr·?*NQµ²Á?(è_x0011_ylÀ¸?½ÊXë¼?&lt;[Âí#a±?_x001A__x001F_2_x0015_´?¾¨à&lt;Þ¸?ÕïºÑ!©½?0è7_x001F_Ë»?ø`Ù_x0005_Q¾?d~5	ôTÁ?íVsº$¿?ÕiäÜ6¾?ZJ­«Oéµ?l@ÿM&gt;¹µ??SÂØ¤_x0006_º?+vO\"_x000E_²?¤j¨Sj¹?_x0014_à&amp;É¹?°½.(×/ª?¿ïòÝÂ²³?k_x0018_'­¿?;_x001F_ç_x0014_0¹?_x0003_ºö2º? äÕU¾Â?ñèçTé{Á?Ô¨_x0005_*_x0003_²?`%_x0015_ÐÐ&gt;Â?ó1(ò&gt;¸?4t_x0008_¨_x0001__x0003_Ù_x0002_º?¥ëë6ÄÍÀ?m TùÑº?§¾ÃP¼¸?îãÝ´Ñ¸?¤Í0/&amp;/½?8Y8÷å2À?ðï²éïw¸?%_x0019_zýdã¶?Á_x001D_gÊs9Á?Ú@}	Õ;²?_x0001_ÑªÂ0Ï¼?_x001A__x001A_ÂlÕ³?dè»_x0016_º?1-ª&amp;Ý¹?OëÈD_x0004_»?x[µf¸?_x0011__x000B_°ýÌÑ«?FK½O¿?*â_x0012_^¢û³?~Q°_x0005_¾?£ÒJ:kÁ?d¤hãS_º?³é_x0012_,«æ¸?ÁºDN_x0014_±?­»±zº?4÷ÑÌF»?Õ_ÆZ/´¶?_x0001_0!øB¸?gÐ_x0015_Y¾Y¼?ÇÓS E#¸?g9= i_x001E_½?_x0005__x0006_þÌê3¢º?,^_x0010_ (±µ?chíÎ=¼?#×_x000C_R'À?ï_x0017_¹_x001C_¹?ü©¡,_x0002__x0003_¸?&lt;^ôÌ³_x0012_·?ÄÄ_x0013__x0016_gµ?ÏÄs}d¹?7O)o¼¬»?îÜØÁ?d»ü|=ô³?_x0015_`Ð_x0003_J3³?_x0017_á·CÀ?_x0017__x000B__x000B__x0016_¾?Z|_x0004_o¢Á?f±sr`_x0011_¹?YEgB½?Í³6Þ±?ý-LÑ__x0002_µ?ÿ4Lÿ_x0015__x0012_µ?a=ït/»?Hª:Ü_x0015_	º?_x0007_u¸î0_x001A_½?¶ûhj_º?_x0001_+Ï'!_x0004_´?rñz»un¼?&lt;_x0010_4ê¼?ðu_x0003_(Ù¶?_x0010_ð)Ld:À?V=µ»?·¯bQ_x0003_	_x0002_²?¬X_x000C__x0017_ß¾?¤ñ´a$¼?UC¾_x0004_6µ?õ_x000E_eÖª_x0015_¿?Feo¥_x0001_À?,_x0008_åfvÂ¹?o_x0016_Xº¶?u ë_x0006_Ø»?_x0012_¤ÒN9´?îñE¸D¹?5¹·_x0016_vî»?_x000D__x0019__x0005_]´?2_x0006_­qî;½?8þ_x0017_=P²?©_x0001_©²áÍ¹?W÷_x001B_~l²?_x000F_cê_x0007_Øñ¿??MtÜ»?=ÌÌà®f¹?êX9ÍÐ)¼?äq)RÛr¶?x=Ä"_x0018_»?Ã)¸?¸9½è©b¶?ZÃ&gt;8o¸?Ç¢Á_x001D_I¾?¾Þ#¹_x001C_¾?â{t·à·?hÃñl'À²?k_x0004_Ñºº?ê§Û&gt;ÌB¶?_x0001__x0002_ÓmDIà¬¼?WX]_x001D_¼?Êæ0¶?@_x0018_cÎ_x001B_²?åØ6·ãÂ?Ë£7C-À?_x000E_v¸_x0004_¦»?éh¬/@¿½?Hw_x000E_OpV±?YfØ(þR³?_x0006_F¡_x0011_¶?^­/-±¦?âSñ[ðüº?Ò&lt;¬_x0016__x001A_À?ã_x0003__x0003_Â?õFØ·ðóº?_x0001_VC{u¿?cbêHå¹º?ÝiÑe¬¨¬?ç_ÞJc½µ?_x0018_|wPT_x001C_´?&gt;üHµ_x0018_ª°?Fÿñ#°·²?R£9Ùä¸?p_x0015_Ö¥ÔÀ?é _x0002_®³?è$_x0017__x0014_t_x0008_Á?*ýíÞ~¸?KÊ%ºÍµ?m¿B'´?0KÀÝí´?xdú_x0002__x0003_¯ç³?iÏ¬Ú´?ûe$_x001A_à¾?_x0003_Ýé)Á¿?Lr4_x0004_¼?,3xò_x0002_¹?_x000B_SÔ×HO¾?_x0005__x001C_\À|µ?_x001A_»¸å­±?sèo°ö0¶?ÚXXÛ_x0007__x001A_¶?_x0011_æ|ïI¶·?ü_x000C_à{Éª?Ô®n¾jÍ·?®jkZÉÑ¿?{2¿_x0001_6o¾?³Q¤8¸?°ó_x0018_½°?4;_x001C_2·?]cÃ&gt;´º?ªª_x0014_ú¥º?¢Ã_x000E_FlIº?&lt;YàÃ­³?L_x001E_Frþu¶?×"D|îÌº?_x001C_ÓªF¬¸??P=_x0012__x001E_³?az&gt;í_x0018_d²?S3Ðè&lt;«µ?ì[_x0014_´{Zº?ÄÊ&lt;º?äÁ-"v½?_x0001__x0002_ZèÁµ¼?W¨ÎKá÷´?2yQ_x0006_»?$ËÞ©_x0001_»?._x0013_i7z¶?i&gt;¬ºá_x001E_¹?Ð%fÒr¼?]q#+eÀ?_x001C_oMõ;¸?:éz_x0006_ÍÍ¾?ò±Ân±½·?_x001A_ü£)À?noûSVÛº?_x001F_·ÿ_x0002_¹·?(t0 _x001D_)¶?ìïÖ´J»?(&gt;_x001D_HÍ½?w3Zzì	·?NÚVNØÁ?8_x001E_øy/¬½?PGd[_x0007_¸?4öõÄª_x001D_¿?4?_x0013_ñ	¾?Âæ,½?Pï&amp;½_x001F_¼?É;Öè?¼?èÓMÔ'¤¼?mÏmÐ7[¿?CM,%¶?&lt;jýÂ?S5aw_x001F_(À?÷n~_x0001__x0002__x0014_â»?._x001A_tá.¸?_x0012_âoô=»?5ÕK©Â?iRS¦XÁÀ?Ð«(¦lxº?_x0014_&lt;fÇ%·¸?¥Ä}}Àp¿?_x000C_¾§À?fòmö_x0003_Bº?¼B\ú÷²?(Ó¥_x0006_ú)»?Á¨'(êâ³?_x0019_øÜ2G_x0001_º?È%æ¼?Çìç=_x0001_À?­?&gt;Oc½?ÑâA_x0001_¸?déì	É_x0008_³?;ÂX¹?n«_x0004_ÄÐ¶?Ç¦1e¢Ö·?É{Ëþ¿¹?X_x0006_ÚÈºÀ?¢Í_x000F_3_x001C_º?æÛuu_x0016_Äµ?\×ò_¹?¡ìKfHµ?'ªØ2¸»?#Æ#_x0014_ í¶?|_x001F_Å_x0006_¤³?w§õ¬µµ¹?_x0001__x0003__x0008_£}zòyÂ?¸B]´?«[/Â»?äÖð«À?¿dÛR&gt;«´?ÅVk^E¹?¤¬Aòq·?_x000D_P_x000E_Ï7S·?j@è_x001C_é_x000F_¸?_x0012_~7&gt;áÊ¹?_x0011_¯\_x0010_±?ËÜzroi¶?®N_x000C__x000C_F¶?ðMtWï½?dåº$'_x001E_·?Çd'pPÀ?øBåª_x0010_­¾?ªêåõµ?-q%Ã_x0017_¹?¼ùµ&gt;¿?¼øiÙ@í³?L\_x0010_lÐ_x0014_°?_x001E__x001D_Q_x0007__x0015_¹´?´üQ±3¼?Ï.K[|·?Ù«k_x000F_¸?g6.!¸?ãëRbLÈ¾?®Ü­8_x001F_®À?+ºæYLe¾?¡_x0002_$NÞ\»?|	ÙÐ_x0004__x0007__x000F_SÂ?£êKÆ5¸?O Üli_¹?_x000D_Ê%½|2¶?üb_x0003_áÈn·?¯7_x0005_¿?ð¥Y_x0003_N¼?&lt;ÓvÄ=.´?_x001A_k$Õ×0¼?ñþ|&lt;»B³?·Ó{º?»ñ±¾î·?øS2ù_x0010_c½?­?âY_x0006_À®?Í,ùÄ?_x001E_ðÅHþè¿?_x0005_$u®¨¹?7«Ñn¿Ê¸?&lt;G,¹tÀ?§ótòÈ_x000D_·?&lt;éõ¼ÔË¼?yÜ'½_x0011_½?_x001D_Ãÿp·_x0002_À?(¤â¤µ½?î_x0017_"LËk¸?Ù¸hZR¨»?ß_x0019_2ö_x0001__x000E_º?qvçß_x0015_¶?üÙ_x0011_ü¸i³?ÑUÎ_x001D__x0004_¾?ô¾_x0019_ý¾â¼?_x0011_$Ïºw·?_x0001__x0004__x0006_û*oÍ_x000E_Á?y_x0008_@Ö&amp;D¹?Jj^;Õ¾?¥¿ÀDÁ?_x0002__x0011_2nâ²½?&amp;Ä¡¿?pn)/E`³?/ú«Xw¾?È'ïÐºõ¾?°¹«Ãñ%¿?*B`¶Ðü·?Ò4_x0010_$g¯¸?®´÷[MÖº?	ÛÆú¨z¹?s~âçF8¹?ö51Òb÷Â?AIB!Ü¯?õ|ðJG¶?dVäoº@Ã?ôôVÕ­I®?=òþÓ±?R@Æ_x001D__x001C_ÀÁ?{Â­Ý_x0018_·?s_x0006_D_x0017_®÷À?4l_x0012_òÚ0µ?È¿fàGÀ?*6¥ö¹?_x0013_Ó?_x0004_¿?y@_x0003_rK¹?I]·÷|_¼?ÞÛ _x0003_½?ÔP1u_x0001__x0003_8j¾?0Üi«&lt;º?vú"ì_x0013__x0002_·?Â®¯UÈ¼?\¢Ô³Nµ?@_x001F_Ú_x000C_{-µ?_x0014_ãJ¾_x001A_·?ÂIF_x0017_ºÙ¼?¸|_x001A_(T¶?à4q_x001D_^¹?µv9rR½?JÝ¬¢÷÷¯?J+ÃµÌvÃ?´©}Â³?áD¬ýí§¶?²ÕÌëíy±?{}¤_x001B__x0008_z»?Zòïãr=º?WóÉ.lN¹?«_x0007__x000E_9ÂS¾?Ä&amp;_x0018_$ Ú¾?Ze_x0014_WµÒ´?ú_x0013_;LOñ±?yØð.N½?_x0005_{äØ¼?Á'Ý¬¹?¸éóIÀ,¼?:Xå¶è'¸?Ù¡"ÊÀ?,¤S¸_x001C_¸?N/³G4Í»?RRùÌ÷¿?_x0001_	O¼³Ëdå½?3¹ÚBÃ´?_x0005_»n\÷º?ÝzZ_x0017__x000E_»?_x0008_ng ¸?_x0013_f¤~§·?_x001F_nzX§ß½?o_x0016_§1¹)·?q}Ö ¸?0±§_x000B_Ó!À?ø&gt;Bä¾³?ªwøÝnÀ?ªü£eæµ?¹êçîíÏº?_x0010_ñ*(ªÁ?°ïj_x0008_¼?}Srý_x0014_»?|£ÆO6¹?ek_jy3Â?´_x000D__¿S¹?O)í"_x0006_Á?~¶q­º?à_x0013_÷Çº?_x0006__x0002_ªïé·¿?¢õ_x0019_)!µ?ÊÅÅâ	¶?_x0007__x0004__x0002_ZhØ½?dïGÂ¾?v_x0003_ýO_x0011_³?#j´è1÷¶?_x0015_Jc_x001F__x001D_Î¶?_x000F_ÆF_x0002__x0006_SÔ»?[_x0003_ý¹Òú¸?gÓ}ãp¾?K¿_x0005_¹?þ_x000C_m#ã½?_x001D_ZÉÀè½?û_x000C_tø$º?M±/Õµ??_x0015_Úòð¹?Ô¿°Nêrµ?oß_x0017_#:»?_x0018_A­¼?»ô&amp;DZ½?vVîÈï_x0001_¼?_x0006_&gt;à9,Ò±?)ßà_x000B__x0012_½?ÝÛ_x0006_«·?´ÿ«eç_x0005_À?x0¹Äp»?tläP¸?0$¯ä_x0007_¶?&amp;_x001E_¡xÑ²?à_x0011_A_x0014_Ë¡°?É&lt;	`&amp;³?ªX_x0005_9Á4»?_x0004_8xp¹?Ä_x0018_øQÅA´?¸îX,©À?æÏ5ErTµ?Ù¢§&lt;»I³?±)ex¡Pº?Ç_x0016_k&gt;_x0018_¿?_x0002__x0004_¬_x0014_­sð]¶?Ó`_x0001_òs´?áÓÊû/bÃ?ÞJN&lt;9í·?¡E®å²?uÿ_x000E_¶åI½?ßµæü.ñÁ?È´_x0011_´À?~Ýdb·?|bw¯û·?®_x001A__x0003_µ_x0017_õ½?&amp;XÁ&lt;#é±?\\÷~ ²?ìÊ.Tÿ·?ÔÇÿÇù.À?¤V-õ¼îµ?ö_x0007_ù6G½?~ÐrM_x0019_Ô½?¢O­µ?_x0004_{ïÎè9¶?z~_x000D_ÙO¸?.x!Ü~?±?éVa{?·´?º«ÎB:¾?®D_x001D_X}´?£Ï «=l¼?&amp;Î_x000F_jt¼?AiþeeÁ?Ù«_x000C_À?óMRzH`¿?à¬³Þòçº?Û_x0017_»Î_x0004__x0005_Î³?9éû¨²?«_x0002_!x_x0005_¾À?(ÆF)É¹?P·urÑñ¾?¹%ëø_x001C__x0003_¨?Ik_x0011_SV_x0012_»?w_x001D_27Þ·?Ó½ÂN_x000C_+º?cµe|³?&lt;a´¬¸?uzìçø¼?»ûô Ùµ?õíæ_x000D_&amp;¹?Õ÷3C¼¹?A_x000F_Ö_x0011_h²¼?ýú_x000B_:«p´?lù­Aj_x0011_¾?æn´\´å·?&lt;hûË1¾?xª_x0005_½ Â?_x001A_ÿ_x0004_ÖÜ³?;n+qW÷°?_x0018_gèÊû4»?ª¼Fç&amp;Á?7_x000B_Wö	V¿?_x0003_Fé_x0003_Ñ ¶?D;6n:°º?_x0001_ûÓË¿?C_x0007_ûõ3Á?xñ%Æ~·?ãú&amp;ÜÂ?_x0001__x0003_ê~a×_x0002_½? 9\_x001B_Y¹?óÛ¾;_x0002_¹?¦RþJúÀ?Üs}6K²?_x001E_[$ |_x000D_µ?Öàmý¸¶?Æ¬ÏO´²?Qýò`_x0014_Á?_x000E_à_x000C_vù²?Ï½k{¹?&amp;BË®0·?_x000C_M°à¼?bZ¿o_x0003_ç¹?_x0012__x0017_ÔN²Ã±?í	_x000C__x0006_|¼?î_x0012_0fm\¼?*K_x0003_*©¶?_x0004__x001E_ÚkÈ½?L[!ã{ ¹?[ÿ mM·?eø}Â·?_x0005__x001D_Øû_x001C_µ?ªE"6_x0018__x000E_¿?.¸]K¸ ²?Hê&lt;2b¼?	TÚªHB¿?|7øA0¸?üI	ñáº?ñL_x0018_}û¶?ýT'ºÑ_x001F_º?¡ø'Ã_x0002__x0003__x001A_½?»ãâX[¿?Ú8ñ!ä¶?º^ jÏ2´?Ì&lt;aÿP_x000C_¹?^t_x001B_X,_x000D_À?#_x0002_æB_x0001_¶?	F_x0001_¨Ã_x000C_»?Õ­UoyM»? ÜÝ_x0004_Ltº?_x0006_µø*MH·?_x0003_\_x0013_ùº?6ÜÌ6¨²»?ÜZÖ'þ=½?Ú:ïÑht³?_êK6Ct¯?¯y_x0005_ìÚ_x001E_¶?Ï_x000B__x000B_áp¾?qëQâ¹?ÑL_x001E_À&lt;_x0008_¹?_x0012_ª¹i¼D¼?·¯=@wy²?=ãÃòX&lt;·?&lt;GE¨ìuÄ?~©èKd¶?Ùö_x0002__x000B_¬½¼?¦lH,á¹? r_x0012_¼?­E/Ó3?¾?èéíA¸?.MÓ®´¸?E¼tVjµ?_x0001__x0004_]¨.9F¼?E_x0014_e-ÀEº?_x0010__x0012_æ8¼?¢üÞÍþO´? ÿ_x0002__x001F_JÀ?&lt;AÜ W?¹?÷,y©z$»?u Z¸îq¹?ÿök»?|2"_x0008_Ú·? %üsÁÐ¹?ðX_x001D_ZMÀ?@Áv¹ðÙ¹? _x001D_:¹1¥´?{É1´?%£¨'_x0001_c¹?Ø$_x0017_X¦Ö¶?òé_x001C_Õ½?2&lt; ;ÖP¼?·G_x0018_q¹?U±ºÿ½¤À?_¾b&amp;_W·?~gJ!gº?}][P,5¿?úqQäÐ`´?4_x0007__x0003_ñ_x001F_è¶?í=Võëº?{pp7C@»?»Ù_x001C_Á?ê_x0015_èFÒV´?_x0005_ò_x000D_ÊQ¹?lË=Ü_x0001__x0007_Þnµ?RÐWL5¼?À³É`VÉÀ?_x0006_¥®+´x¼?-Nhè1ìÀ?â9._x0002_Þ_x0017_¾?Øé³_x0005_bâÀ?_x0011_q	KDIÁ?oàF=½¾?µÑ_x0016_wQ.·?)n%_x0013_máº?)ucV}º?¡_x000C_õ¼táµ?ãN0_x0018_¾Á?É#EZ_x0003__x000E_½?*õì_x0018_¢¿?É­v_x0005__x0005_Ô¸?_x0014_sÓ_x0004_i÷¼?6àØBÆ¡½?÷ßts¶¿?_x0019_Ö´ð·?Eî¾×°q°?Å"óñÆ¸?°_x000F_wÔ'»?[p$@P¼¾?N±Ù&gt;·½?`w_x0017_ÎvH¸?¸ºI_x001A_ª½?OÛ¨t_x000E_á´?_x0014_t	_x001F_$»?:¶²ÌJz¹?Ô[_x0017_UI^¸?_x0002__x0003_ðÇPwÁÚ­?Ì"Ëh2¹?cZ_x0007__x0002_Ë[º?M_x0016__x0011__x0001__x0015_a¯?_x001B_¤:_x001A_[À?Àúæçû6À?ÌÁ_x0012_	_x0015_À?U4Y²Æº?áz#±e7½?qi»b^µ?¾$O$É¸?þC_x0016_Td·?yU¦¸UâÁ?_x0018_=_x0004__x0002_¨_x001E_À?¦_x001C_î-¬ ¾?=-ôµ8Ä»?$4i|_x0002_F¾?êpW_x0008_?_x001E_´?_x0004_;eÝÀ?5cÔê_x0017_½?¨}Ëx¹_x000E_À?Ô_x001E_³AW^Á?iS®xn²?l-0¥Ö¸?,_x0016_¸µf¼?R»_x000D_Â±¬´?¬H3¡0§¼?ê`_x0006__x0007_¢_x0004_·?wbéJ7t»?ñµ_x0007__x0003_³·?Ki^1¯Ï¸?x\oG_x0001__x0003_õÕ¹??_x0002_A`»? _x0013_y/Å¾?: ÝB¬¹?ý¿Ö/ýX»?Ãªïé`K¼?£¸_x0010_d_x0014_½?B_x000B_'_x0007_£¶?_x0015_H_x0018_uchµ?5®_x000B__x0018_µ?Ð_x0010_Z±ì­»?_x0008_ê|2U¼?i¢r^g·?Í©«&amp;k\¾?·G_x0008__x0014_Y¿?ÿh_x000D_eP1½?&lt;ÊWÃ"²º?èëQwüö½?*òmx}¸?L_x0012_0;&amp;X·?Vía_x000D__x000D_Å·?÷¾IM_x0004_¿?:CÑ,'Ã?|Ñäh´?2ePë\)¹?"ËÑ^wÛ¾?_x0006__x0013_Ý_x000F_P¶?9¢wú_x0010_ZÀ?LÆd­_x0002_é¾?öªiþTñ¸?_x001E_(Ù[ðØ»?_x0005__x0003_Ö¯Àº?</t>
  </si>
  <si>
    <t>56634d7c0b2b318b8d51cec0de1c2f55_x0001__x0002_ð_x0007_zhw_x000E_¾?h_x0015_}C¬·?f_x001E_$¥Ý_x0015_º?}tëäë½?½oí_x0019_ÿ|¿?Gý!nÍÃ¹?ÌÜñÞê¸?,6É_x0004_á¿?É_x001D_ÙóÃ?ý©¤_x0001_®Ë»?µÆxdµ?ÿÌÿ@1£¾?_x000B_×þrýª?ð)¯Ì_x0017_¸?vÙ_x001A_)µ?K_x0010_Â§Tl³?È5_x0018_éÇ·?_x0019_TÎÀ?ºBüÜ#µ?ï_x001F_]¤½?^_x0005_Èµ?öÌ0á_x001A_5¯??U(PÄ½?2¢Ö\}À?YKöæáõ»?W_x000F_ó_x0006_n½? Î_x001F_8)8°? =èa&gt;¶?¼SEnp_x0007_¼?ÈÀ=´R-¿?_x000F_ì5^çÀ?£1]@_x0001__x0003_þ¸?v£æ)AÀ?l_x000B_(6+Æ¶?½ÿÉ½!¾?ÉàuUº?Je´Ûx¿?ÈÑÌm¤±?Æ_x0008_¯ßé¡¸?»u&amp;F(Â?I6ämÓ¼?|Áoªº?_x000B_ B9µ?Ö¹+#sï¼?H_x0003_ÞYycÀ?)WUÇ%Â¶?¹_x0006_á|uì²?ÜFz«zÛ¼?Bi_x0008_¡¾¼?ðks*:»?Êï[ôÛ_x0008_À?P_x001F_((F~»?Ó_x000F_\8ñs¸?pÓä¶	½?5;Æ¢þ¶?[f^¸?_x0002_Ä_x0017_í-ëº?YÃÂ¬¸?³Ngzº?ß´_x000C_]ÈÑ»?_x001C_íú_x0014_ÓûÁ? _x0004__x000B_±ù·?#f%_x0001_·_À?_x0001__x0002_[Q»¥Ý_x0019_³?¨ê#$_x0003_Ç¼?ÃDÿÙò¶?àÚe_x0014_1ö·?F_x0004__x0005_®üÝ¹?%£×42U¾?xýhÿ-_x0011_¼?¼',ü¹?}øoüAF¿?¬ç^¢·?_x001B_e[P_x001D_»?f'VY±¼?§÷_x000F_NÖÁ?®3m_x000C_ÉÀ?n lbK_x0015_¹?Qý1³N»?_x0002_$aæ&gt;ÛÀ?_x000C_^ìá¶N¿?_x000C_^ú4Îü»?áÄ_x0007__x000E_j?µ?Àû_x000E_­_x001A_1¿?ÓG÷+B_x000D_¼?ì­ÒU±Á?_x001E_³lËV¸?_x001C_OB_x001A_¦½?+hø²_x0007__x001F_»?[03RÐ_x000D_´?­:ºßµ?³^#Á&gt;x½?¬T_x0017__x0006_S_x0015_·?ÔÎ µí¹?þW_x0003__x0004_¢_x0016_Å?rÌºc&amp;mº?_x001B_2_x001F_2º?q¥ïä·?|_x0012__x001A_Üº?¤Ö/òÞ¥¸?*_x000B_:Ûé¹?éCëq$½?¹i_x001C_ÞÃ­¶?H/l_x001A_(Ç´?¤kuâÿ¾?Óia_x001E_*bº?S_x0005_ÝÉ ·?U!)UÂ?:*r/õö¸?[â¶G·?:ì_x0003__x0001_æ¢¹?(Ò__x001F_f¹?:¶Àþ_x0011_;·?=_x000B_Nã£Á°?ýô²z_x0008_×À?z_x001A_ß_x001B__x0005_ë·?\Ò!_x000C_V&lt;¹?ãu½_x0013_¹¼?(_x0015_mø&amp;º?_x0005_®òÀ¾?Mû	H¶¼?O·$î&lt;À?&gt;_x0015_¥_x0018__x0002_ä½?þV|Sì´?Æ|{u»?Åª·£½_x001B_À?_x0001__x0002__x0006_Q_x001B_Wf»?Ö_"ö³?á_x0004_-°&gt;¶?_x001E__x0017_/dØº?kJ@v)¼?_x000C_;Ð¿\½?¸_x0011_ê®,õ»?Àô§ÓßÀ½?»_x0016_TÍØ»?¢a&lt;_x001E_ôö­?XÐ§wô_x0016_¼?ö-!îz#¡?_x0002_óÔÄùµ?Òæs3)»?dØRíè»?_x000F_ë_x000E_þMqº?¢×_x0003_yF[Á?zü_x0007_Êd'·?kùu5_x0014_À?·;36¸¹?U³`v´µ?&amp;i7¡Ï´?¶_x000B_¿ú-º??^¦Ø5º?&amp;_x0002__x0017_å]e¸?_x001F_D_x0012_¦µ?_x000F_Ñy`»?8`üË&lt;Õ¿?^EP¨_x001F_¢»?ëÇg_x0006_¥¦®?,´ï¢ß0¹?b_x001E_:L_x0001__x0004_jµ¾?¶¤ßèdVµ?ûÛ_x000C_M¶?çÍ¢#Rµ»?FHx_x0006_µ?_x0004__x0004_Ô_x0008_ÝUÀ?´ÝÅyVª¾?öx­;²3°?NGÒ_x001D_(¾?Ø°HÏ]³?lÄñxTº?½cëTïo¬?*S_x0006_î¿?*ZüS¶?ÿÏü"³Y­?ò-_x0002__x001A_\æ´?R_x000F_ÇHwµ?ÕÍ4ÜÕRº?:¸_x0003__x0010_'ñ»?,HE¾»?ÓPj¿?Í_x0018_Ù_x001A_GJ¸?_x000E__x000D_@#@u¹?ÔFVÜý¼?ôª1_x0008_âW²?øu¹ÍÍ·?=øjlÊQ»?_x0012_úo¹?w÷L	+»?½(fáÒµ?_x000D_Ç7NxÀ?7vÚµá¸?_x0001__x0003__x0014__x000E__x001C_¼?^æ½_x001D_pÀ?Â,V[j»?ºJcPq¸?y_x001E_¤ë¾?ß_x0011_]©Ü_x0018_»?ØIÎ+o_x001E_º?vÊÿ_x0019_¹¼?_0®H3Ð½?n¨7ü¿~½?/j¶KÆMº?_x0002_yL{Â¡¼?ªã_x0019_w_x001A_ïÐ?#®ä11õÓ?ÈÇÞ._x000C__x0012_Ú?ÄôQÂÔ?Zf}%_x000F_¹Ð?×_x000C_ÏA½Ô?,*W¶\Ñ?¦`l§Ô?ÅÞÝÚ¨m×?÷ÌrÅAôÒ?'³¨i¢_x0005_Ñ?kXÛ_x0019_!&gt;Ð?:24ÅÄÐ?D_x000C__x000C_hÛëÌ?©^_x0010_GHÔ?HãnçÊBÑ?ÔíLôÚÒ?ÕìÙ_x0012_Ø?êï¹0+bÐ?z&lt;Ê_x0004__x0006_O6Õ?oY0¾XÓ?¾5_x000D__x001F_á_x0005_Ø?|,_x0012_:Î?Ôs_x0014_½Ì?_x001F_ô»òÉ÷Ò?¹á_üÐ?_x000C_ëKvTVÔ?*Q_x000B_\j"Ú?&gt;â4ð|UÑ?ÈðCêûÖ?Ã*ZKÂÐ?²{A]Æ¦Ë?TÓYÛÕ?yÇò¡öÔ?£_x001D_a¾ëÒ?Îo_x0001__x0005_l$Ë?î_x0013_mÖÔ?ÆåI(_x0003_æÏ?_x0002_÷|j7áÒ?³=ñ_x000D_;Õ?¸ã_x0013_.íZÎ?D_x0011_Êj×ÜÐ?µÀìmRüÖ?Ä]Ï}_x0012_íÒ?á°8úÞ_x001D_Ù?_x0019_Ù{k¹TÕ?Å_x0014_ÅEÌ_x000C_Ó?ÃÓ£À_x001C_Ò?Ö´É6ÿÖ?_x0006_kj_x000B_Å¾Ò?õ,&amp;[âüÙ?_x0003__x0004__x0001_ã_x0018_â}ÈÒ?N¡R3`Ð?ß~2	jÖ?m#aE9çÓ?_x0002__x0003__x0003__x0002__x0003__x0003__x0002__x0003__x0003__x0002__x0003__x0003_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_x0002__x0003__x0003_ _x0002__x0003__x0003_¡_x0002__x0003__x0003_¢_x0002__x0003__x0003_£_x0002__x0003__x0003_¤_x0002__x0003__x0003_¥_x0002__x0003__x0003_¦_x0002__x0003__x0003_§_x0002__x0003__x0003_¨_x0002__x0003__x0003_©_x0002__x0003__x0003_ª_x0002__x0003__x0003_«_x0002__x0003__x0003_¬_x0002__x0003__x0003_­_x0002__x0003__x0003_®_x0002__x0003__x0003_¯_x0002__x0003__x0003_°_x0002__x0003__x0003_±_x0002__x0003__x0003_²_x0002__x0003__x0003_³_x0002__x0003__x0003_´_x0002__x0003__x0003_µ_x0002__x0003__x0003_¶_x0002__x0003__x0003_·_x0002__x0003__x0003__x0001__x0003_¸_x0002__x0001__x0001_¹_x0002__x0001__x0001_º_x0002__x0001__x0001_»_x0002__x0001__x0001_¼_x0002__x0001__x0001_½_x0002__x0001__x0001_¾_x0002__x0001__x0001_¿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0001__x0005_ø_x0002__x0001__x0001_ýÿÿÿù_x0002__x0001__x0001_ú_x0002__x0001__x0001_û_x0002__x0001__x0001_ü_x0002__x0001__x0001_ý_x0002__x0001__x0001_þ_x0002__x0001__x0001_ÿ_x0002__x0001__x0001__x0001__x0003__x0001__x0001_zé¶­³_x0010_Ë?SL%¹_x0016_SÍ?WÎ môbË?_x000F_Sª7Ñ?¨_x0002_®£âÑ?yUåÅ Ð?îÂõ_x000B_×?_x0011_ÍÑ?&gt;±*Äî¿Ñ?Ì_x0003_ç]àØ?NdÙð_x000C_Ñ?¨@_x0017_+C=Ñ?+ìÃÆÐàÓ?¿¥_x001B__x0012_··Ò?$_x0017_$Ë(Ñ?Ü_x0016_2fÕ?Z _x0008_¼_x0004__x0007_Ñ?4_x001C_º~V×?r_x001C_¡N\$Í?_x000B_=Çj&lt;kÕ?7Ç&lt;@Ò?"¡I/»_x0014_Ö?_x0004_ö1L_x001F_Ï?Ýrß_x0008_Õ?w¨±³PRÓ?YD"`¬Ñ?h/à_x0002__x0003_\Ò?]×_x000C_+¹	Ð?v Õ+YèÒ?Æ_x000F_Í³JÑ?ÂÓEþw&gt;Ô?¬@ô#Ó?³bGðÍ?h_x0014_]_x001C_ÑÌÚ?_x0001_¯6 Ñ?R¶8D64Ú?Ém~7U7Ó?¡]N/ñÒ?_x001A_Ê_x000D_`2îÓ?Ã5KäñAÓ?3_x000F_ylÓ?ÙÃ?ÝËgÓ?§JâÙh_x0005_Õ?&amp;ò~·ÚdÍ?Úaâ_x001B_ÁÛÎ?¤\@&lt;VIÑ?0w'¢ºuÍ?¼®ÛwgÕ?_x001F_}ù_x001E_Í?"/Ð)ÅÑ?_x0015_aseÇ_x000C_Ô?.*J©Ö?ý?FXÆyÖ?Âü{8;_x001A_Ø?«Sôç{Ï?EZS=AÖ?ÿ*F_x0005_k_x0017_Ö?oé¡KÏ?_x0002__x0003_V,9ÂÔ?¢³©]'Ó?í!_x001D_ö_x001C_¯×?"RfB¢Ó?Ôwj~ð®Ó?ÁH:_x001D__x000C_Ô?_x001E__x0001_¥¥ Õ?©­_è/_x000E_Ö?8s%&amp;@&amp;Ð?&gt;ÆÀ_x0005_Ó?Þ½=åQØ?/uïPýÒ?1,^þQÒ?_x000C_-q6ÉqÕ?¼úá_x001E_Õ?fåd"õ#Ô?×e¾å¼yÔ?òúR:;}Ð?8_x000E_1ª(=Í?ðñ5[_x0005_Ô?Ç _x001D_EÒ?£]¹YuTÐ?ÛQ_x0007__x0011__x0019_ºÖ?A¡_x0005_ÕGÖ?­ÎW^_x0003_ÔÒ?ä¢H½-Õ?÷+Ë_x001A_ÌÉÕ?Û{õ]_x0003_Õ?Þë=·Ø?Ü¡/.ÇúÑ?ó~_x000C_¢sÕ?±­çj_x0001__x0002_³ÉÐ?Hò8·_x0014_Ñ?½K`_x0015_i×?_x001F_ô°5¥Ó?¹_x0012_1KÓ?"Ñb_x0011_¤aÑ?tñZ_x0004_e_x0003_Ò?gÞ*)Ë_x001F_Ñ?_x0004_½p¼NÔ?ïwò_x001C_XÐ?_x0018_'&amp;/íÑ?_x0001_/êÇ(7Ô?w»_x0019_uò_x000B_Ð?_x0011_\q£Ú?]_x000C_¹^iØ?Ñïê_x0014_ÆVÓ?D?A[4_x0002_Ó?9:½_x0019_²²Ô?½}ÈÈcÙÑ?¡EÙ_x000D_~÷Ñ?_x0008_E©eÓ?@`I_x001E_hÆÓ?)¥|©ÛÔ?ÿó]_x000D_2.Ò?ÌW ðe0Ë?¨Eµ¥jbÎ?ãÆ_x000C_3]Ç?M_x0006_T9´aÔ?bÉ_x0004__x000B_ÍPÖ?^_x0019_sÿHÌ?_x0006_ potÒ? O_x0014_n´Î?_x0001__x0005_*EMø_x000E_`Ð?ü_x001F_&gt;_x0016_Ï×?6ëy]òåÒ?¢pðÔröÕ?&gt;º_x0002_ Ò?rÏ"}MÌ?_x0014_T"_x0011_¤­Ô?_4Ó_x0016_¢Ö?~SÐh_x0002_Ñ?Oâ¢EàzØ?_x0003_ÄB'6É?£ 8ÕPÎ?%°å±ïÒ?±/_x0001_÷Õ?õï_x0010_ùM_x0004_Ð?Kmò¿_x0012_Ó?Ä{²i_x0016_%Ñ?w7ô¯áÑÒ?â_x0010_Ñ[é_x000F_Ö?Ø·_x001A_z*_x0015_Í?Þ,_x0011_wòCÒ?ä_x000E_ßkÎÐ?K'¼r(ÞÑ?mt_x0004_ÂÙÔ?Ù±_x000D__x0002_xÓ?b ÙÒF_x001C_Õ?ÊZ_x0004_UkÖ?Cãµ|mÄÏ?®_x000B_×c«üÊ?zCC_x0015_Ò?Ê¨_x001F_cÕ?«&lt;Âr_x0001__x0002_ð)Î?úðÏ"ü×?_x0015_ÉX-Ò?.Ùqú¥×?¼xäÎ?¼á`ÌLFØ?ïFã5Ñ?\)_x000C__x001F_Ö?ærûoÌ?_x000D_û_x0016_U3Ï?­CÖbfïÓ?_x0012_v~e(@Ò?Ã_x0004__x000F_VºÓ?'ì­iÔ?_x0002_oTêÔ?\_x0018_v%_x0005_Í?ÿ_x0003_k}Õ?8áÄ¤Ð?¼|_x0015__x001B_=.Ö?èôè7JÓ?ª×¨ª_x001B_Ò?÷ç¯ÏgÒ?_x000C_æë_x0016_Ý?K¥_x001A_ß_x0007_Î?&lt;æüÆ7{Ò?W½ ÅÓ?ÚT°nÔ?Ýß¯/Ð?TÚ"[ÐÓ?ßMO,ábÑ?_x0014_;"&amp;#ÏÑ?$YÅL_x000F_&gt;Õ?_x0001__x0002_;$_x0002__x0001_õÐ?#ËM_x0017_CÔ?ðªÂÀRñÓ?·_x001B_ûW®xÚ?_x001B__x001A_ÆããÅ?y»`_x0014_®Ñ?¸¢XÃwÑ?u6½XtÐ?_x001B_`Y8ÊzÓ?R/³_x0001_©Å?R£äÜ·íË?_x0017__x0016_¾_x0015_OÌÓ?¯¶p_x000E_áÏ?[_x0002_CòÌÏ?öÁ_x0017_ÎÍ?ðÃñÑ?£u4¿_x0003_?Å?#ì_x001C_ùeÐ?þ#x¼Ó?}ü9_x0015_(×?Ó_x0006_81Ó_x0019_Ò?6H_x0007_óÑ?®sÇu×?f·5§_x000B_ÔÍ?jÁ¢ºÔ?T\4!åÓ?ÊM_x0018_ÖùÐÕ?ÃZ`ýÐ?¡_x000F_ö£Ð?0¡wN_x0012_Ì?ÝeB1Ò?º)3ý_x0004__x0005_â×Ð?ê·nZ;Ð?S¥À@ètÔ?(¶ò_x001A_|%Ì?tÀnC,Ñ?à­ÙbÕ?_x001B_ù¹ØÔ[Ð?_x0012_)ÂÝWÖ?,±_x001A_$2ZÓ?_x0011_ÕsñÏ4Ó?9ÏÑöÔ×?ÔH_x0002_¥h¬Ï?úFNÄùÒ?"ßâru1Ñ?#É_x0003_§y|Ñ?_x001A_p¨(--Ø?Í97RÝÒ?ªæ_7_x000E_ðÖ?\!_x001E__x0001_ø¦Ò?þ8Y³Ö?_x0014_Mu_x0017__x0012_Õ?ÅÛîì;Ï?å_x001E_D_x001D_[Ò?_x001D_É__x000D_aØ?_x001F_:M3(Ô?qº	Ô?_x0016_6»0|úÕ?&gt;_x0008_á²DÖ?¸ÓQ:Ö×Ì?{¡þ_x0010_Ð?BÌíV¢±Ë?H¶_x001A_&lt;Î?_x0003__x0005_@&amp;6¶¸Ò?_x0004_±#àÏÎÎ?_x001F_Í)D`VÕ?_x0008_xÑI&lt;ùÓ?´Ô_x000B_°4×?Lil8\Ö?ÂGôõj)Ö?Å-¨_x0007_Ð?uß)ï_x0013_Õ?%þeJÅÐ?Xûæî_x0010_¹Ë?$_x0011_._x000B_³_x0006_Ö?À8[ÓP_x001D_×?íTùØ_x0006_¯Ô?Ä±|_x0011_nÔ?ÆïÿæN¯Ú?Ú_x0002_LTXÑ?ô_x001B_]$_x000B_Ö?J_x0016_Õ¤3Ô?ä#¼$_x0004_Ì?5bÖî?Õ?_x0010_f­_x0018_Y&amp;Ï?&amp;,IMÑ?%*$"éÖ?_x0001__x0002_åP»Õ?¢ñ8GýÒ?a4_x0008_êAÙ?jÑgËþ¡Ô?Q\u_x001C_q'Ò?{{¾_x0019_À.Ñ?B½·ø®ØÒ?_x000C_i5Ì_x0001__x0002_w_x0017_Ô?Ä_x0006_!yñjÓ?_x0012_øè!ÌDØ?È_x0010_3#_x0007_-Ð?_x0010_ÇÍtÏ?wp×\ØÛÖ?RÜ_x000C__x0016_8^Õ?µâa¿Ø?;çôã~Ì?_x000E_WnodAÔ?]_x000D_4ÄÄÕ?sÚ)ô_x0001_Ô?+7÷Ì#fÎ?&amp;ÛøúÒ?úaÉ,DÌÒ?g&lt;A´¼t×?®=³_x0002_e(Õ?Ñ«£Ï?_x0001_¿à_x0006_(_x0002_Û?Xhóé´lÐ?_x001F_qLÉ_x0002_Ñ?_x001C_òzÍ_x0006_Ò?Ì_x0004_¾$0Ä?÷«ä_x0016_ÿÒ?_x0002_ÌÛ_x0012_bÊË?ûgýôÇØ?|YÙYï^Ï?È+¡¦U{Ë?j4_%ÌLÖ?ÑY_x0014_-ræÒ?BÒ¿³Ñ?õ%tK_x0013_#Ò?_x0002__x0005_%_x001E_p£´_x000F_Ò?6û_x001A_¾Ñ?ÒÂê©_x0006_ÖÒ?ä_x000E_9á_x0018_Õ?_x0003_ãÁa_x0002_Ò?"Ô?ø_x0010_.Þ"×?A_x0004_\_x0018_·_x0011_Ï?ä_x000F_S·×?M³Íå&amp;Ô?æI²2_x0011_ÑÐ?¨»)Î? ù+F6Ò?i_x0010_î±}Ò?Û_bå°°Ö?_x0007_x¢è/Ù?2£ár_x0005_úÓ?wHÃsõcÓ?±ÛÕÈÙÐ?ÄZ9äå8Ð?_x001C_°móF}Ö?DMîyÏ_x0018_Ñ?,øöÙI×?¾r_x0019_J1'Ö?Ü_x0014__x000C_­_x0008_ÔÓ?ÀM_:Ö?_x0014_ÉmÓäJÕ?þ¶Ûßu_x001E_Ô?_x0001_;)sHÐ?féÆBPÑ?ëM!_x001E_ó\×?]µYæ_x0002__x0003_ÃØ?¹_x0001_®èå£Ð?4µâ5RÐ?ùqå+µÐ?!¦_x0014_:q*Õ?m¢_x0012_Ò?!EÎ¸FÍ?_x0018_,®_x0007__x000B__x0008_Ó?®°PnÕ?a]A_x0007_Ó?b¦JÒ=Ò?ú R&gt;yAÊ?rê_x000F__x000F_GxÔ?üñæ_x000D_½Õ?¦,T_x0014_­ñØ?8A¸,mLÐ?19¯_x001C_5Ð?3i_x001D_²Ð?°×í&lt;èEÒ?{!kØ:¹Ñ?_x001C_"_x0013_"Á4Ò?ð½¼G_x000D_ÁÕ?_x0003__x001A__x000E_NT5Ñ?Æk­Ô6òÐ?pU!_x0002_üÔ?¿_x001E_ÅÚ_x0017_×?òÔ ö×Ñ?&lt;_x000C_ÔÙÖ?a;*ÉsÙ?ÓC_x000D__x000D_B¼Ñ?W²_x0013_kÎÒ?f¹ÿjþÑ?_x0001__x0002__x001C_`_x0004__x000D_Ò?_x0010_Iôø{Õ?*ð¯¬jIÒ?{8fÉÂDÓ?j2UTÑ­Î?[ôó¦3tÓ?àÜWþYôÖ?_x001E_gÔwLVÖ?º_x001C_e=~É?åÂµ¿Ö?8õÆñßÕ?ÇÏõZhøÖ?bé_x0002_^VêÉ?) _x0012_ãúÔ?R;ª_x000F_êFÏ?&gt;Ï$nÜÑ?!ëH É?ØåéÑ×·Õ?ã*íaÔÖ?]w²Ô?vêé$Õ?*¡·DÐ?Ô¡òpÉ?|Í_x001B_îfÆ? &amp;ç&lt;IýÕ?ª}_x001A_¼óëÕ?x4¶ _x0012__x0019_Ó?Hþ_x000B_ëñÔ?ÎGG¼_x000F_!Î?!±]Zâ×?¯@/(Í?¤_x001D_-_x0001__x0005_0iÒ?_x0012_Î©ÎpÐ?»âÈ¡_eÒ?¼&gt;úw1_x0012_Î?_x0007_¬ÏOµÒ?_x0001_­x_x0017_Ò?dî=ÿ(Ó?È_x0019_Ë/GèÊ?Tu(ä_x0003_Õ?v_x001F_¨í_x001C_Ï?hÿx_x0001_Ö?BÈ5ÃÎ?úW_x001A__x000F_ûÑ?þù_x001C_E8Ò?¨7b_¦Ë?ú·_x0004__x0018_0_x000B_Ò?}@S/\Õ?_x0004_Éå;_x0005_Ê?ó3÷Qþ¢Ø?hó_x0005_ÊÑ?wÐá_x0003_Ð?x*_x0019_«7Ö?³_x000D__x001A_°½üÑ?á%a_x000D_ÖÓ?¸à&lt;ÇËiÑ?J_x0002_aAò×?_x0018_O²!yâÖ?¥Ë÷}ø_x0011_Ñ?÷@X$_x0006_×?{Z½Ù_x000F_åÑ?XRÈò½Î?+_x000E_vNPKÐ?_x0004__x0007_2eL0QxÑ?ÄHÖï_x0008__x000D_Ù?#ðÊ]RfÔ?®YöÜ×?æûç@Î?³À}ÁÃÒ?x¾í8ªÖ?^£_x0017_¯Ö?r_x0001_Ñ?_x0014_°&lt;&lt;Ñ?\WkHCÈ?:0þ£fÖ?ÚHÅRÊÖ?Ð £Gù«Ó?} pÌ×?_x001C__x0003_]ÔrSÔ?OÌë_x001E_n¾Ô?Ò_x0015_åÊÓ?zl¥XËrÔ?¾HÅüÎ?÷7?_x0005_¢Ñ?îþ3Vc×?4³_x0002_þ Ö?-yx1cÕ?Gù¿Ó?ã_x0002_=àµ_x000F_Ô?^D0_x0006_µ®Ð?DÙß_x0001_Í?ò»µ×'°Õ?c_x0007_|GÕ?B§YH_x0002_÷Ô?sU×&amp;_x0007_	"pÖ?£´hõkÝÙ?_x0002_ý!«Ì?»§åOÒÑ?z¾¤hpÓ?Þ_x0003_äÚã=È?«+_x0011_§Õ?s_x001B_ëHÃ?z?_x0011_¨C_x0005_Ï?²½l¢a_x0001_Õ?3n_x000E_z!Ñ?ÉlësãÐ?2öÛ^ä_x0004_Ò?&amp;_x0017_%¸_x000B_×?¤ò"_x0016_=KÔ?Ò{ÐhÑ?rBc_x0008_ÀÙ?_x0007_OP_x0015_?Ð?_x001A__x0001_HP}¥Ö?p@FNÒ?%º|i_x000E_0Õ?_x000D_Ünx¸Ô?_x0010_î_x0015_9_x0017__x0006_Ô?ß@_x001F_¡EÕ?Q+C_x0002_ÉåÓ?n¨_x000E_,ÉYÒ?~àû_x001D_vÙ?¼bÐ_x000C__x0019_¾Ð?ì¡ËR_x001C_Ó?HóÎ©ë×?KuÉ,D_x0011_Õ?R;×¡ó_x0014_Ô?_x0003__x0005_	b¡¦U_x001A_Ô?..íÁ_x0015__x001D_Ð?´ìüé_x001D_3Ô?õp,ª_ÌÕ?Ì5wìiÕ?µ]ÕÆz_Ò?X¸JL_x0017_vÎ?©ú_x001B__x000B_2Ó?_x0004_¾/Ò?-±î!CË?Ô~_x000C_Aô_Ì?ÜWîVÃÑ?U®SÃÓ?a;Ü7~rÖ?'QîÔ~×?±tªä2óÓ?_x0007_üü_x0014_ÿªÒ?ý,P@Ö?CÜnGî_x0016_Ó?ºöß_x0001_ãNÒ?¸é_x0002_]±·×?/+#imrÓ?@ºÐ`=ÆÒ?_x0001__x0003_ø3ùÐ?$_x0008_r|êÎ?_x0002_0÷¨aÓ?M_x001F_gÜçDÑ?åçØ2YÔ?g*ðµ?ÁÏ?_x0011_ªÖ9çÔ?S/YDº»Ö?ÃI¹_x0002__x0006_ç:Ó?5_íFÂÁÒ?ÒÆØ'AßÖ?_x000F_úÐ!_x0013_ÛÓ?Öv½F§§×?½¸{Ìö×?_¢%þ}ÊÒ?ë®ÑÄ¼_x000D_Ó?ïxî_x0008_©_x0004_Ö?_x0005_ï_x000F_dpÑ?ZN+nRçÑ?_x0001__x000D__x0019_yBZÑ?56n@Ô?`=Í¬»ÕÑ?ò+æTuIÔ?Åº_x0016_éµ=Ó?Ô_x000E_;®S×?;_x0015__x0019_ú_x0004_Ó?È_x000D_ÂüÑ?-®Å,ãÒ?%Þ@¯Ò?Ä¨UvvÓ?_x001B__x001F_ïDÔ?Iv¬_x0002_`wÐ?_x0004_ÆàÎp_x0019_Ì?q4r§_x0019_Î?Â{Rù_x0003_ðÑ?ÿ_x000C_àü*-Ó?Á_x000C__x000F_Â°_Ö?C_x0003_âçê·Ó?ßð"_x0002_§Ó?óWªÊ9³Æ?_x0001__x0006_ÂkÖù,Í?Ì¸BDòÕ?×_x001A__x0002_òç}Ê?&lt;cÖoi~È?ng_x0013_jz×?Øº_x0006_YëdÔ?0_x0004_1ã/Ó?_x0006_´qÓæ£Ô?µ¦0ûë2Ö?½ÿCµÍ?2&gt;P¬Ñ?gôª ªÕ?O¡_x001E_A8Ô?uÛ_x0005_RúÒ?¡}ù_x0013_KwÒ?ò_x0018_jÈ¯9Ó?£Ê¾/µüÚ?Hº|ÃÓ?=¯4JÿðÏ?ìÔ(_x0011_üÓ?xfN_x0004_§¬É?´ñ_x000B_3=ÿØ?§ùûIå_x001E_Ö?sâ_x0003_QÍôÐ?_x0001__x0005_¨£¢Í?$Ùº×?^XG_x000F_¥Ò?x Ü)¾Ò?kÞ§Ò?_x0001_ë~FÕhÐ?H½zæ0Ö?Æí#_x0001__x0002_f'Ð?®;Íc4ñÈ?·×Üæ_x000C_ÓÔ?µ_x000F_­Ó?0÷ þñ&amp;Õ?Þ_x0012__x0016_voÒ?&amp;HæìÑ?Îì)y§sÏ?¢_x0006_È_x0012__x000E_Õ?_x0008_N_x001C_5×?ô3¿3ÅNÓ?ê%÷@Ò?êÝl_x001B_aøÍ?__x0007__x0019_°³Ò?_x0018_Z#_x0011_Ò?=\H(üÐ?Q¬_x001A_'´Ñ?&lt;`_x0017_â=Ö?4ù¿_x0015_µÓ?Id.£Ñ?5ËXÐ?ñ_x0015_]E2Ñ?_x001D_3§ËEÙ?HÐ_x0012_.NâÔ?_x0010_6_x0015_Ñ³Ï?ä2#É×?!NN.Ï?´µ¥·ãßÓ?æFF:KÖ?ÄyV´ÒÔ?öÆkô*Ó?Èø&amp;Y×Ñ?_x0001__x0002_bú/_x001E_êìÎ?Ò8çïrÇ?ViTÔ?Ê_x0007_Q!cÆÕ?_x001B_%_x0017__x000B_Ò?:­W_x001D_Ì?¨¼pø­Ò?_x0017__x0011_*»ê$Ò?@w,É{.Ô?¹'_x000C_¶_x0015__x0001_Õ?U%DºÐ?îRÕ?_x0003__x001F_!_x0011_ØjÔ?`¡(ïQÔ?Áó_x001A_Ü?Ê¦÷_x001C_y_x000F_Ñ?c×_x001E_	_x001C_×?eß¨ÕÎ?_x001E_·¦_x0018_Ö?YàW_x000F_2Ò?t_x0008_ì0Ô?¤=G×_x0012_×?ðîLãàÍ?GÒ©­Õ?Ø/-_x0019_|rÑ?/ìl_x0005_p_x001C_Ø? VR¡CÓ?§Ðç &gt;Ñ?@Ä_x0013_ÙàÐ?©5"¦ÄÐ?ÿ´Ü_x0006_Ø?/{¢Ì_x0001__x0002_:&lt;Ô?_x001B_¾¸oîûÏ?^æ6_x0013_P]Ñ?5_x0019__x000D_¹ÇuÖ?»$-µÙ?9_x000D_½UÒ?éÁ&lt;ï3¸Ñ?óg§\(uÎ?6óÇØ6cÖ?ó_x0013_/Ò?Å`sêgçÕ?Vq^drÿÐ?Ìi_x0014_áòÏ?X=_A_É?¤¾Æ¸#ÍÈ?x~hGÓ?ö¯Ð,çÍ?_x0005__x0005__x001F_sZÓ?NæuíÁ|Ñ?ò_x0006_La_x0010_çÙ?æXÀ»sPÔ?6Ë+_x001A__x0002_Ò?ù0Ðýy*Ò?âõ7w_x000B_«Ð?#»,.à¬Ø?¹%Ìh¼g×?ËçY45l×?ÂD§_x0015_'Ñ?ä5_x001C_­_x0007_ßÑ?·-2_x0005__x001D_!Ô?r¾QÕ?_x001B_¶/^O×?_x0008__x000B_%µ#îéÓ?dúz·f¤Ñ?_x001A__x0005_áËpÓ?W~õ_x0007_ØÕ?YgBÖÙ_x0016_Ï?_x001A_íjïqyÒ?3_x0013_%zd_x001E_Ò?Ú5Ö_x0002_Ô?_x0008_Ë¤ÕÈuÕ?T_x0015_ö_x000E_vÏÕ?Ê/¬ZÍÕ?Ön%ï_x001F_Ê?î_x0017__x001F_O#Ø?pùsª_x001C_aÕ?Í_x000E__x0004_Z_x0007_ìÑ?Ìü&lt;éèlÑ?3º_x0007_	ËÑ?ïÊ_x0002_Q_x0006_mÓ?I2¤åÆ×?Ù¶_x000C_ÑV\Ù?_x001D_ý¾)Ù?Ð¶/0Ý§Ù?zE_x0003_l_x0008_!Ó?ÙÛR)Ã_x0014_Ð?éóOÒ?_x0008_ðªPm¿Í?*)ÿ}_x0015_#Ö?_x0001__x000B_Ì¹qóÔ?Ð_x0018_qu_x0003__x0017_Ô?Úr¹^¥B×?Lnf¢Â¹Ó?0ÝI²_x0002__x0004_-_x0018_Ð?îåc¬bNÛ?¿¸VÕLÒ?¾ÒÝÔ?ÙS9_x0006_$LÕ?Ë)¸¥úfÑ?s|_x0001_ç'öÒ?_x0011_È¸)_x001A_ÇÓ?Â-q5X_x0019_Ö?\ü_~_x0017_óÎ?wuPUÉÓ?ñòåTéuÔ?OåàÆl Ð?9_x001A__x000C_Ö?ø0'åuÄÔ?6Q4ÒeÐÏ?Z¨Ë ;Ò?nÉo¶Ñ?-}ð·Ï?TJ;ð¡EÔ?yÒ_x001F_Ok;Ñ?ô@hZÏ?ä·Èèß¦Î?{_x001B_-þ¡Ò?_x0010__x0016_ÝòÖ©Ó?À_x0012_äö^Ó?Á_x0018_ÍÝH²Ì?A&gt;qµÓÓÕ?e³ÙÔ?«zt_x0018_ç`×?c_x000C_v7Á?_x0003_5oá_x0006_Ô?_x0003__x0005_@½ã[_x0002_÷Ñ?E2Â;Ø?*ãc)_x001B_Û?wÔ-U_x001E__Ô?îy/iÑ?pwÁI5©Ð?.­^ _x0011_nÒ?_x0019__x0014_eLÊëÖ?º3_x001A_z!·Ù?«Hvy_x0017_±Ð?Y_x0017_5r¥_x0002_Ó?Ú7î_x0015_J&gt;×?¬`cå-íÔ?SZñCÇÑ?ì{¥_x0001_ãÓ?Fõí Ó? ´«Á2Ø?zp_x0017_kÅÏÉ?_x001B__x000F_¥âPÏ?Òô_x000C_d=lÒ?_x001F__x000D_CSÎÓ?_x0010_&amp;.\oØ?_x0019_D_x0016_ctÕ?t-SÄêÔ?¶_x0007_2_x0012__x000E_Á×?úòUA½Ñ?&amp;³RYF£Õ?éþ_x0004_^Ô?¡ÈÕÝÕ?úåÓÍjOÕ?®eÐÓJ_x000C_È?êJ©_x0012__x0002__x0005_GÑ?/üíGÙ`Ó?¥Y¹pý_x001A_Ó?aÛ_x001B_=ð_x0003_Ó?$81|_x0016_ªÑ?_x001E_hJïÆéÕ?_x0011_èM_x0012__x001D_Ô?«¯È_x0008__x001B_Ò?_x0016_%Ñ_x0014_îÈÔ?Zï_x0010_F_x0001_3Õ?Ì¢ã~R¥Ð?Bö%7èÑ?©¾_x0004_ð°Ô?tÄ¥þÎ_x000F_Ð?]¸ÚÛwÞÐ?¤µ·øÕ?_x000D_ÖÉ+ÌÔ?*_x0012_ûÖ9Ì?n#üÊ(_x0018_Ñ?_x001A_Úl&lt;`Õ?]¤á_x0015_VÝÓ?Hp éwÕ?5Y?!_x001C_Ñ?(ªæ'J\Ú?¹_x001A_Ü_x0013_AêÐ?¬ !Ï?(åY;¦Õ?à=^æ_x001A_GÊ?_õØZÁÓ?A_x0006_b½q&gt;Ó?Ü¨ atÑ?&lt;_x0016_ò¼ÉZØ?_x0007__x0008__x0014_¶D"ÚË?z_x001F_áìíÑÓ?8ÖÇ÷ÅÖ?Hþ§¦ÜÏ?¯½qú_x0019_ÅÔ?À)_x0005_Y.[Ô?w§ü³QÛØ?4_x001D_õz^1×?£_x000D_¾(üÛ?°?Q3(Ò?ôÖÂHÒ?_x0002_ÑæfmMÓ?õ_x0006_å_x0006_Õ?Ny_x0001_H)²Ó?1¸â_x0010_%Ó?¨_x000B_*´¬È?´xáJ©ÓØ?ÅLsÆÝÔ?da/)%_x0012_Ø?Z¯Q;ÈÇ?Û#Ûq¨Ó?]+4é_x0015_ÄÐ?°_x0007__x0010_®ÌÐ?Z_x0014_I_x0004_ÕµÕ?&gt;þ2þüºÒ?Ù¡|Ó?ÆåMNÏÓ?_x0003_mV=F©Ô?máL`ùQÑ?¶.nÍmÓ?õUî=Å.Ó?ô_x000E_»_x0001__x0002__x0015_ÏÔ?Z	v4"iÙ?$_x001B_W_x000C_sÒ?N×]_x001F_AÕ?ÈOÿ¯_x001E_Ç?Ûø;J0Ó?®¿_x0018_f~hÏ?ÿ_x0005_öcÉ:×?_x0018_-x,AÐ?¹_x0016__x0011_9D©Ò?7hbWÒ?¶_x001F_6g°ÒÐ?v¯_7Ò?×¬@_x0013_Ó?Ýò$Ô?_x001B_!ímÖÐ?þä_x001F_CÑÖ? _x001D_+M+×?èµ¢í_x0016_Õ?Ûi·ñu;Ô?^íÌîµÖ?ë_x001F__x0014_JÔêÐ?èw_x0013_¼°Ô?5Pbh_x0012_Ô?.¨Gÿù0Í?TÙÐ¾(þÓ?E01Ð?áA­²¦Ñ? Ù_x0014_Æ¢ÏÌ?Ç¿_x001C_·¤;Ò?²ô¾s{Ð?_x0003__¸²9Ø?_x0004__x0006_æÆÖ7FwÏ?X_x001C_£Mj¥Ô?rµ#GéÎ?îå2aÒ?`U±ÉÖ?=A¬_x0019_Ò?TAnÍ?QÖ_x0002_¨J Õ?_x001E_Aï0/Î?7iÐI}°Ò? ÕO_x000E_²_x0002_Ð?ªÕzPÌ?3_x0010__x000F_ä_x0005_Ô?Ú~Ö³uÐ?rËæÔìýÌ?9_x0012__T8Ô?_x0001_3vÌ÷Ø?ðÑÂJ7Õ?c´3ããÔ?·¹üBÓ?PØ_x0003_IÀÓ?x!¢ÐQÊÔ?7W_x0014_fË?!¥ÒyÕ?7F_Ê?px³íÛØÓ?_x0006_ÝAãÎYÕ?Ò©*¼_x0010_Ó?i·­Â_x001B_²Ê?rÙ9_x0002_ãÖ?õ|"I´°Ó?x_x001B_4_x0002__x0003_+_Ñ?øÎ_x001C_â_x0006_ÇÛ?^&gt;ÔkcÒ?RuÊ¿ßÔ?_x001C__x0019_.n Ò?Öi4¹ûmÐ?Ê_x000E_F«nÊ?QÂl¾Ô?Óß3Ô¶_x0008_Ô?Ã#µÖÐÒ?§_x0010_÷_x001F_wµÔ?I#U]Ã³Õ?ÏwÁùêÓ?_x000D_0½Þ/Ð?L }_x001E_2Ò?G_x0011_iXºÊ?ë_x001A_å_x0005_|Ï?Ro_x0001_"SÓ?·îd0äÕ?_x0004_ð5¯O=Ö?gÂ_x0002__x001E_Ó?áÓæCKçÐ?+_x001D__x001B_ê\Ó?'±ï³JÓ?U}ÙÈQ_x000C_Ñ?(ñO0¹ÏÊ?x(_x001C_TáÔ?i_x0017__x0013_ßJ+Ô?¸J_x001F_Ù_x0007_~Ô?úédYÓ?º±ÉØÕ?B	ÀC«Í?_x0001__x0002_UK$Á0±Ñ?ºCAæÌ?]_x0018_¦ÐÝÒ?©×xÇùØ?þû_x000C_îÕ?ªã_x0019_w_x001A_ïÐ?#®ä11õÓ?ÈÇÞ._x000C__x0012_Ú?ÄôQÂÔ?Zf}%_x000F_¹Ð?×_x000C_ÏA½Ô?,*W¶\Ñ?¦`l§Ô?ÅÞÝÚ¨m×?÷ÌrÅAôÒ?'³¨i¢_x0005_Ñ?kXÛ_x0019_!&gt;Ð?:24ÅÄÐ?D_x000C__x000C_hÛëÌ?©^_x0010_GHÔ?HãnçÊBÑ?ÔíLôÚÒ?ÕìÙ_x0012_Ø?êï¹0+bÐ?z&lt;ÊO6Õ?oY0¾XÓ?¾5_x000D__x001F_á_x0005_Ø?|,_x0012_:Î?Ôs_x0014_½Ì?_x001F_ô»òÉ÷Ò?¹á_üÐ?_x000C_ëKv_x0004__x0006_TVÔ?*Q_x000B_\j"Ú?&gt;â4ð|UÑ?ÈðCêûÖ?Ã*ZKÂÐ?²{A]Æ¦Ë?TÓYÛÕ?yÇò¡öÔ?£_x001D_a¾ëÒ?Îo_x0001__x0005_l$Ë?î_x0013_mÖÔ?ÆåI(_x0003_æÏ?_x0002_÷|j7áÒ?³=ñ_x000D_;Õ?¸ã_x0013_.íZÎ?D_x0011_Êj×ÜÐ?µÀìmRüÖ?Ä]Ï}_x0012_íÒ?á°8úÞ_x001D_Ù?_x0019_Ù{k¹TÕ?Å_x0014_ÅEÌ_x000C_Ó?ÃÓ£À_x001C_Ò?Ö´É6ÿÖ?_x0006_kj_x000B_Å¾Ò?õ,&amp;[âüÙ?_x0001_ã_x0018_â}ÈÒ?N¡R3`Ð?ß~2	jÖ?m#aE9çÓ?zé¶­³_x0010_Ë?SL%¹_x0016_SÍ?WÎ môbË?_x0005__x0006__x000F_Sª7Ñ?¨_x0002_®£âÑ?yUåÅ Ð?îÂõ_x000B_×?_x0011_ÍÑ?&gt;±*Äî¿Ñ?Ì_x0003_ç]àØ?NdÙð_x000C_Ñ?¨@_x0017_+C=Ñ?+ìÃÆÐàÓ?¿¥_x001B__x0012_··Ò?$_x0017_$Ë(Ñ?Ü_x0016_2fÕ?Z _x0008_¼_x0004__x0007_Ñ?4_x001C_º~V×?r_x001C_¡N\$Í?_x000B_=Çj&lt;kÕ?7Ç&lt;@Ò?"¡I/»_x0014_Ö?_x0004_ö1L_x001F_Ï?Ýrß_x0008_Õ?w¨±³PRÓ?YD"`¬Ñ?h/à\Ò?]×_x000C_+¹	Ð?v Õ+YèÒ?Æ_x000F_Í³JÑ?ÂÓEþw&gt;Ô?¬@ô#Ó?³bGðÍ?h_x0014_]_x001C_ÑÌÚ?_x0001_¯_x0002__x0003_6 Ñ?R¶8D64Ú?Ém~7U7Ó?¡]N/ñÒ?_x001A_Ê_x000D_`2îÓ?Ã5KäñAÓ?3_x000F_ylÓ?ÙÃ?ÝËgÓ?§JâÙh_x0005_Õ?&amp;ò~·ÚdÍ?Úaâ_x001B_ÁÛÎ?¤\@&lt;VIÑ?0w'¢ºuÍ?¼®ÛwgÕ?_x001F_}ù_x001E_Í?"/Ð)ÅÑ?_x0015_aseÇ_x000C_Ô?.*J©Ö?ý?FXÆyÖ?Âü{8;_x001A_Ø?«Sôç{Ï?EZS=AÖ?ÿ*F_x0005_k_x0017_Ö?oé¡KÏ?V,9ÂÔ?¢³©]'Ó?í!_x001D_ö_x001C_¯×?"RfB¢Ó?Ôwj~ð®Ó?ÁH:_x001D__x000C_Ô?_x001E__x0001_¥¥ Õ?©­_è/_x000E_Ö?_x0001__x0002_8s%&amp;@&amp;Ð?&gt;ÆÀ_x0005_Ó?Þ½=åQØ?/uïPýÒ?1,^þQÒ?_x000C_-q6ÉqÕ?¼úá_x001E_Õ?fåd"õ#Ô?×e¾å¼yÔ?òúR:;}Ð?8_x000E_1ª(=Í?ðñ5[_x0005_Ô?Ç _x001D_EÒ?£]¹YuTÐ?ÛQ_x0007__x0011__x0019_ºÖ?A¡_x0005_ÕGÖ?­ÎW^_x0002_ÔÒ?ä¢H½-Õ?÷+Ë_x001A_ÌÉÕ?Û{õ]_x0002_Õ?Þë=·Ø?Ü¡/.ÇúÑ?ó~_x000C_¢sÕ?±­çj³ÉÐ?Hò8·_x0014_Ñ?½K`_x0015_i×?_x001F_ô°5¥Ó?¹_x0012_1KÓ?"Ñb_x0011_¤aÑ?tñZ_x0004_e_x0003_Ò?gÞ*)Ë_x001F_Ñ?_x0004_½p_x0001__x0003_¼NÔ?ïwò_x001C_XÐ?_x0018_'&amp;/íÑ?_x0001_/êÇ(7Ô?w»_x0019_uò_x000B_Ð?_x0011_\q£Ú?]_x000C_¹^iØ?Ñïê_x0014_ÆVÓ?D?A[4_x0003_Ó?9:½_x0019_²²Ô?½}ÈÈcÙÑ?¡EÙ_x000D_~÷Ñ?_x0008_E©eÓ?@`I_x001E_hÆÓ?)¥|©ÛÔ?ÿó]_x000D_2.Ò?ÌW ðe0Ë?¨Eµ¥jbÎ?ãÆ_x000C_3]Ç?M_x0006_T9´aÔ?bÉ_x0004__x000B_ÍPÖ?^_x0019_sÿHÌ?_x0006_ potÒ? O_x0014_n´Î?*EMø_x000E_`Ð?ü_x001F_&gt;_x0016_Ï×?6ëy]òåÒ?¢pðÔröÕ?&gt;º_x0002_ Ò?rÏ"}MÌ?_x0014_T"_x0011_¤­Ô?_4Ó_x0016_¢Ö?_x0001__x0005_~SÐh_x0002_Ñ?Oâ¢EàzØ?_x0003_ÄB'6É?£ 8ÕPÎ?%°å±ïÒ?±/_x0001_÷Õ?õï_x0010_ùM_x0004_Ð?Kmò¿_x0012_Ó?Ä{²i_x0016_%Ñ?w7ô¯áÑÒ?â_x0010_Ñ[é_x000F_Ö?Ø·_x001A_z*_x0015_Í?Þ,_x0011_wòCÒ?ä_x000E_ßkÎÐ?K'¼r(ÞÑ?mt_x0004_ÂÙÔ?Ù±_x000D__x0002_xÓ?b ÙÒF_x001C_Õ?ÊZ_x0004_UkÖ?Cãµ|mÄÏ?®_x000B_×c«üÊ?zCC_x0015_Ò?Ê¨_x001F_cÕ?«&lt;Ârð)Î?úðÏ"ü×?_x0015_ÉX-Ò?.Ùqú¥×?¼xäÎ?¼á`ÌLFØ?ïFã5Ñ?\)_x000C__x001F_Ö?ærû_x0001__x0002_oÌ?_x000D_û_x0016_U3Ï?­CÖbfïÓ?_x0012_v~e(@Ò?Ã_x0004__x000F_VºÓ?'ì­iÔ?_x0002_oTêÔ?\_x0018_v%_x0005_Í?ÿ_x0003_k}Õ?8áÄ¤Ð?¼|_x0015__x001B_=.Ö?èôè7JÓ?ª×¨ª_x001B_Ò?÷ç¯ÏgÒ?_x000C_æë_x0016_Ý?K¥_x001A_ß_x0007_Î?&lt;æüÆ7{Ò?W½ ÅÓ?ÚT°nÔ?Ýß¯/Ð?TÚ"[ÐÓ?ßMO,ábÑ?_x0014_;"&amp;#ÏÑ?$YÅL_x000F_&gt;Õ?;$_x0002__x0001_õÐ?#ËM_x0017_CÔ?ðªÂÀRñÓ?·_x001B_ûW®xÚ?_x001B__x001A_ÆããÅ?y»`_x0014_®Ñ?¸¢XÃwÑ?u6½XtÐ?_x0001__x0002__x001B_`Y8ÊzÓ?R/³_x0001_©Å?R£äÜ·íË?_x0017__x0016_¾_x0015_OÌÓ?¯¶p_x000E_áÏ?[_x0002_CòÌÏ?öÁ_x0017_ÎÍ?ðÃñÑ?£u4¿_x0003_?Å?#ì_x001C_ùeÐ?þ#x¼Ó?}ü9_x0015_(×?Ó_x0006_81Ó_x0019_Ò?6H_x0007_óÑ?®sÇu×?f·5§_x000B_ÔÍ?jÁ¢ºÔ?T\4!åÓ?ÊM_x0018_ÖùÐÕ?ÃZ`ýÐ?¡_x000F_ö£Ð?0¡wN_x0012_Ì?ÝeB1Ò?º)3ýâ×Ð?ê·nZ;Ð?S¥À@ètÔ?(¶ò_x001A_|%Ì?tÀnC,Ñ?à­ÙbÕ?_x001B_ù¹ØÔ[Ð?_x0012_)ÂÝWÖ?,±_x001A_$_x0005__x0006_2ZÓ?_x0011_ÕsñÏ4Ó?9ÏÑöÔ×?ÔH_x0002_¥h¬Ï?úFNÄùÒ?"ßâru1Ñ?#É_x0003_§y|Ñ?_x001A_p¨(--Ø?Í97RÝÒ?ªæ_7_x000E_ðÖ?\!_x001E__x0001_ø¦Ò?þ8Y³Ö?_x0014_Mu_x0017__x0012_Õ?ÅÛîì;Ï?å_x001E_D_x001D_[Ò?_x001D_É__x000D_aØ?_x001F_:M3(Ô?qº	Ô?_x0016_6»0|úÕ?&gt;_x0008_á²DÖ?¸ÓQ:Ö×Ì?{¡þ_x0010_Ð?BÌíV¢±Ë?H¶_x001A_&lt;Î?@&amp;6¶¸Ò?_x0004_±#àÏÎÎ?_x001F_Í)D`VÕ?_x0008_xÑI&lt;ùÓ?´Ô_x000B_°4×?Lil8\Ö?ÂGôõj)Ö?Å-¨_x0007_Ð?_x0003__x0005_uß)ï_x0013_Õ?%þeJÅÐ?Xûæî_x0010_¹Ë?$_x0011_._x000B_³_x0006_Ö?À8[ÓP_x001D_×?íTùØ_x0006_¯Ô?Ä±|_x0011_nÔ?ÆïÿæN¯Ú?Ú_x0002_LTXÑ?ô_x001B_]$_x000B_Ö?J_x0016_Õ¤3Ô?ä#¼$_x0004_Ì?5bÖî?Õ?_x0010_f­_x0018_Y&amp;Ï?&amp;,IMÑ?%*$"éÖ?_x0001__x0002_åP»Õ?¢ñ8GýÒ?a4_x0008_êAÙ?jÑgËþ¡Ô?Q\u_x001C_q'Ò?{{¾_x0019_À.Ñ?B½·ø®ØÒ?_x000C_i5Ìw_x0017_Ô?Ä_x0006_!yñjÓ?_x0012_øè!ÌDØ?È_x0010_3#_x0007_-Ð?_x0010_ÇÍtÏ?wp×\ØÛÖ?RÜ_x000C__x0016_8^Õ?µâa¿Ø?;çô_x0001__x0002_ã~Ì?_x000E_WnodAÔ?]_x000D_4ÄÄÕ?sÚ)ô_x0001_Ô?+7÷Ì#fÎ?&amp;ÛøúÒ?úaÉ,DÌÒ?g&lt;A´¼t×?®=³_x0002_e(Õ?Ñ«£Ï?_x0001_¿à_x0006_(_x0002_Û?Xhóé´lÐ?_x001F_qLÉ_x0002_Ñ?_x001C_òzÍ_x0006_Ò?Ì_x0004_¾$0Ä?÷«ä_x0016_ÿÒ?_x0002_ÌÛ_x0012_bÊË?ûgýôÇØ?|YÙYï^Ï?È+¡¦U{Ë?j4_%ÌLÖ?ÑY_x0014_-ræÒ?BÒ¿³Ñ?õ%tK_x0013_#Ò?%_x001E_p£´_x000F_Ò?6û_x001A_¾Ñ?ÒÂê©_x0006_ÖÒ?ä_x000E_9á_x0018_Õ?_x0003_ãÁa_x0001_Ò?"Ô?ø_x0010_.Þ"×?A_x0004_\_x0018_·_x0011_Ï?_x0002__x0003_ä_x000F_S·×?M³Íå&amp;Ô?æI²2_x0011_ÑÐ?¨»)Î? ù+F6Ò?i_x0010_î±}Ò?Û_bå°°Ö?_x0007_x¢è/Ù?2£ár_x0003_úÓ?wHÃsõcÓ?±ÛÕÈÙÐ?ÄZ9äå8Ð?_x001C_°móF}Ö?DMîyÏ_x0018_Ñ?,øöÙI×?¾r_x0019_J1'Ö?Ü_x0014__x000C_­_x0008_ÔÓ?ÀM_:Ö?_x0014_ÉmÓäJÕ?þ¶Ûßu_x001E_Ô?_x0001_;)sHÐ?féÆBPÑ?ëM!_x001E_ó\×?]µYæÃØ?¹_x0001_®èå£Ð?4µâ5RÐ?ùqå+µÐ?!¦_x0014_:q*Õ?m¢_x0012_Ò?!EÎ¸FÍ?_x0018_,®_x0007__x000B__x0008_Ó?®°_x0001__x0002_PnÕ?a]A_x0007_Ó?b¦JÒ=Ò?ú R&gt;yAÊ?rê_x000F__x000F_GxÔ?üñæ_x000D_½Õ?¦,T_x0014_­ñØ?8A¸,mLÐ?19¯_x001C_5Ð?3i_x001D_²Ð?°×í&lt;èEÒ?{!kØ:¹Ñ?_x001C_"_x0013_"Á4Ò?ð½¼G_x000D_ÁÕ?_x0002__x001A__x000E_NT5Ñ?Æk­Ô6òÐ?pU!_x0001_üÔ?¿_x001E_ÅÚ_x0017_×?òÔ ö×Ñ?&lt;_x000C_ÔÙÖ?a;*ÉsÙ?ÓC_x000D__x000D_B¼Ñ?W²_x0013_kÎÒ?f¹ÿjþÑ?_x001C_`_x0004__x000D_Ò?_x0010_Iôø{Õ?*ð¯¬jIÒ?{8fÉÂDÓ?j2UTÑ­Î?[ôó¦3tÓ?àÜWþYôÖ?_x001E_gÔwLVÖ?_x0001__x0002_º_x001C_e=~É?åÂµ¿Ö?8õÆñßÕ?ÇÏõZhøÖ?bé_x0002_^VêÉ?) _x0012_ãúÔ?R;ª_x000F_êFÏ?&gt;Ï$nÜÑ?!ëH É?ØåéÑ×·Õ?ã*íaÔÖ?]w²Ô?vêé$Õ?*¡·DÐ?Ô¡òpÉ?|Í_x001B_îfÆ? &amp;ç&lt;IýÕ?ª}_x001A_¼óëÕ?x4¶ _x0012__x0019_Ó?Hþ_x000B_ëñÔ?ÎGG¼_x000F_!Î?!±]Zâ×?¯@/(Í?¤_x001D_-0iÒ?_x0012_Î©ÎpÐ?»âÈ¡_eÒ?¼&gt;úw1_x0012_Î?_x0007_¬ÏOµÒ?_x0001_­x_x0017_Ò?dî=ÿ(Ó?È_x0019_Ë/GèÊ?Tu(_x0001__x0005_ä_x0003_Õ?v_x001F_¨í_x001C_Ï?hÿx_x0001_Ö?BÈ5ÃÎ?úW_x001A__x000F_ûÑ?þù_x001C_E8Ò?¨7b_¦Ë?ú·_x0004__x0018_0_x000B_Ò?}@S/\Õ?_x0004_Éå;_x0005_Ê?ó3÷Qþ¢Ø?hó_x0005_ÊÑ?wÐá_x0003_Ð?x*_x0019_«7Ö?³_x000D__x001A_°½üÑ?á%a_x000D_ÖÓ?¸à&lt;ÇËiÑ?J_x0002_aAò×?_x0018_O²!yâÖ?¥Ë÷}ø_x0011_Ñ?÷@X$_x0006_×?{Z½Ù_x000F_åÑ?XRÈò½Î?+_x000E_vNPKÐ?2eL0QxÑ?ÄHÖï_x0008__x000D_Ù?#ðÊ]RfÔ?®YöÜ×?æûç@Î?³À}ÁÃÒ?x¾í8ªÖ?^£_x0017_¯Ö?_x0004__x0007_r_x0001_Ñ?_x0014_°&lt;&lt;Ñ?\WkHCÈ?:0þ£fÖ?ÚHÅRÊÖ?Ð £Gù«Ó?} pÌ×?_x001C__x0003_]ÔrSÔ?OÌë_x001E_n¾Ô?Ò_x0015_åÊÓ?zl¥XËrÔ?¾HÅüÎ?÷7?_x0005_¢Ñ?îþ3Vc×?4³_x0002_þ Ö?-yx1cÕ?Gù¿Ó?ã_x0002_=àµ_x000F_Ô?^D0_x0006_µ®Ð?DÙß_x0001_Í?ò»µ×'°Õ?c_x0007_|GÕ?B§YH_x0002_÷Ô?sU×&amp;"pÖ?£´hõkÝÙ?_x0002_ý!«Ì?»§åOÒÑ?z¾¤hpÓ?Þ_x0003_äÚã=È?«+_x0011_§Õ?s_x001B_ëHÃ?z?_x0011_¨_x0003__x0007_C_x0005_Ï?²½l¢a_x0001_Õ?3n_x000E_z!Ñ?ÉlësãÐ?2öÛ^ä_x0004_Ò?&amp;_x0017_%¸_x000B_×?¤ò"_x0016_=KÔ?Ò{ÐhÑ?rBc_x0008_ÀÙ?_x0003_OP_x0015_?Ð?_x001A__x0001_HP}¥Ö?p@FNÒ?%º|i_x000E_0Õ?_x000D_Ünx¸Ô?_x0010_î_x0015_9_x0017__x0006_Ô?ß@_x001F_¡EÕ?Q+C_x0002_ÉåÓ?n¨_x000E_,ÉYÒ?~àû_x001D_vÙ?¼bÐ_x000C__x0019_¾Ð?ì¡ËR_x001C_Ó?HóÎ©ë×?KuÉ,D_x0011_Õ?R;×¡ó_x0014_Ô?	b¡¦U_x001A_Ô?..íÁ_x0015__x001D_Ð?´ìüé_x001D_3Ô?õp,ª_ÌÕ?Ì5wìiÕ?µ]ÕÆz_Ò?X¸JL_x0017_vÎ?©ú_x001B__x000B_2Ó?_x0003__x0005__x0004_¾/Ò?-±î!CË?Ô~_x000C_Aô_Ì?ÜWîVÃÑ?U®SÃÓ?a;Ü7~rÖ?'QîÔ~×?±tªä2óÓ?_x0007_üü_x0014_ÿªÒ?ý,P@Ö?CÜnGî_x0016_Ó?ºöß_x0001_ãNÒ?¸é_x0002_]±·×?/+#imrÓ?@ºÐ`=ÆÒ?_x0001__x0003_ø3ùÐ?$_x0008_r|êÎ?_x0002_0÷¨aÓ?M_x001F_gÜçDÑ?åçØ2YÔ?g*ðµ?ÁÏ?_x0011_ªÖ9çÔ?S/YDº»Ö?ÃI¹ç:Ó?5_íFÂÁÒ?ÒÆØ'AßÖ?_x000F_úÐ!_x0013_ÛÓ?Öv½F§§×?½¸{Ìö×?_¢%þ}ÊÒ?ë®ÑÄ¼_x000D_Ó?ïxî_x0008__x0006__x0007_©_x0004_Ö?_x0005_ï_x000F_dpÑ?ZN+nRçÑ?_x0001__x000D__x0019_yBZÑ?56n@Ô?`=Í¬»ÕÑ?ò+æTuIÔ?Åº_x0016_éµ=Ó?Ô_x000E_;®S×?;_x0015__x0019_ú_x0004_Ó?È_x000D_ÂüÑ?-®Å,ãÒ?%Þ@¯Ò?Ä¨UvvÓ?_x001B__x001F_ïDÔ?Iv¬_x0006_`wÐ?_x0004_ÆàÎp_x0019_Ì?q4r§_x0019_Î?Â{Rù_x0003_ðÑ?ÿ_x000C_àü*-Ó?Á_x000C__x000F_Â°_Ö?C_x0003_âçê·Ó?ßð"_x0006_§Ó?óWªÊ9³Æ?ÂkÖù,Í?Ì¸BDòÕ?×_x001A__x0002_òç}Ê?&lt;cÖoi~È?ng_x0013_jz×?Øº_x0007_YëdÔ?0_x0004_1ã/Ó?_x0007_´qÓæ£Ô?_x0001__x0002_µ¦0ûë2Ö?½ÿCµÍ?2&gt;P¬Ñ?gôª ªÕ?O¡_x001E_A8Ô?uÛ_x0005_RúÒ?¡}ù_x0013_KwÒ?ò_x0018_jÈ¯9Ó?£Ê¾/µüÚ?Hº|ÃÓ?=¯4JÿðÏ?ìÔ(_x0011_üÓ?xfN_x0004_§¬É?´ñ_x000B_3=ÿØ?§ùûIå_x001E_Ö?sâ_x0003_QÍôÐ?_x0001__x0005_¨£¢Í?$Ùº×?^XG_x000F_¥Ò?x Ü)¾Ò?kÞ§Ò?_x0001_ë~FÕhÐ?H½zæ0Ö?Æí#f'Ð?®;Íc4ñÈ?·×Üæ_x000C_ÓÔ?µ_x000F_­Ó?0÷ þñ&amp;Õ?Þ_x0012__x0016_voÒ?&amp;HæìÑ?Îì)y§sÏ?¢_x0006_È_x0001__x0002__x0012__x000E_Õ?_x0008_N_x001C_5×?ô3¿3ÅNÓ?ê%÷@Ò?êÝl_x001B_aøÍ?__x0007__x0019_°³Ò?_x0018_Z#_x0011_Ò?=\H(üÐ?Q¬_x001A_'´Ñ?&lt;`_x0017_â=Ö?4ù¿_x0015_µÓ?Id.£Ñ?5ËXÐ?ñ_x0015_]E2Ñ?_x001D_3§ËEÙ?HÐ_x0012_.NâÔ?_x0010_6_x0015_Ñ³Ï?ä2#É×?!NN.Ï?´µ¥·ãßÓ?æFF:KÖ?ÄyV´ÒÔ?öÆkô*Ó?Èø&amp;Y×Ñ?bú/_x001E_êìÎ?Ò8çïrÇ?ViTÔ?Ê_x0007_Q!cÆÕ?_x001B_%_x0017__x000B_Ò?:­W_x001D_Ì?¨¼pø­Ò?_x0017__x0011_*»ê$Ò?_x0001__x0002_@w,É{.Ô?¹'_x000C_¶_x0015__x0001_Õ?U%DºÐ?îRÕ?_x0003__x001F_!_x0011_ØjÔ?`¡(ïQÔ?Áó_x001A_Ü?Ê¦÷_x001C_y_x000F_Ñ?c×_x001E_	_x001C_×?eß¨ÕÎ?_x001E_·¦_x0018_Ö?YàW_x000F_2Ò?t_x0008_ì0Ô?¤=G×_x0012_×?ðîLãàÍ?GÒ©­Õ?Ø/-_x0019_|rÑ?/ìl_x0005_p_x001C_Ø? VR¡CÓ?§Ðç &gt;Ñ?@Ä_x0013_ÙàÐ?©5"¦ÄÐ?ÿ´Ü_x0006_Ø?/{¢Ì:&lt;Ô?_x001B_¾¸oîûÏ?^æ6_x0013_P]Ñ?5_x0019__x000D_¹ÇuÖ?»$-µÙ?9_x000D_½UÒ?éÁ&lt;ï3¸Ñ?óg§\(uÎ?6óÇØ_x0001__x0003_6cÖ?ó_x0013_/Ò?Å`sêgçÕ?Vq^drÿÐ?Ìi_x0014_áòÏ?X=_A_É?¤¾Æ¸#ÍÈ?x~hGÓ?ö¯Ð,çÍ?_x0005__x0005__x001F_sZÓ?NæuíÁ|Ñ?ò_x0006_La_x0010_çÙ?æXÀ»sPÔ?6Ë+_x001A__x0003_Ò?ù0Ðýy*Ò?âõ7w_x000B_«Ð?#»,.à¬Ø?¹%Ìh¼g×?ËçY45l×?ÂD§_x0015_'Ñ?ä5_x001C_­_x0007_ßÑ?·-2_x0005__x001D_!Ô?r¾QÕ?_x001B_¶/^O×?%µ#îéÓ?dúz·f¤Ñ?_x001A__x0005_áËpÓ?W~õ_x0007_ØÕ?YgBÖÙ_x0016_Ï?_x001A_íjïqyÒ?3_x0013_%zd_x001E_Ò?Ú5Ö_x0002_Ô?_x0005__x0008__x0005_Ë¤ÕÈuÕ?T_x0015_ö_x000E_vÏÕ?Ê/¬ZÍÕ?Ön%ï_x001F_Ê?î_x0017__x001F_O#Ø?pùsª_x001C_aÕ?Í_x000E__x0004_Z_x0007_ìÑ?Ìü&lt;éèlÑ?3º_x0007_	ËÑ?ïÊ_x0002_Q_x0006_mÓ?I2¤åÆ×?Ù¶_x000C_ÑV\Ù?_x001D_ý¾)Ù?Ð¶/0Ý§Ù?zE_x0003_l_x0005_!Ó?ÙÛR)Ã_x0014_Ð?éóOÒ?_x0005_ðªPm¿Í?*)ÿ}_x0015_#Ö?_x0001__x0008_Ì¹qóÔ?Ð_x0018_qu_x0003__x0017_Ô?Úr¹^¥B×?Lnf¢Â¹Ó?0ÝI²-_x0018_Ð?îåc¬bNÛ?¿¸VÕLÒ?¾ÒÝÔ?ÙS9_x0006_$LÕ?Ë)¸¥úfÑ?s|_x0001_ç'öÒ?_x0011_È¸)_x001A_ÇÓ?Â-q5_x0001__x0004_X_x0019_Ö?\ü_~_x0017_óÎ?wuPUÉÓ?ñòåTéuÔ?OåàÆl Ð?9_x001A__x000C_Ö?ø0'åuÄÔ?6Q4ÒeÐÏ?Z¨Ë ;Ò?nÉo¶Ñ?-}ð·Ï?TJ;ð¡EÔ?yÒ_x001F_Ok;Ñ?ô@hZÏ?ä·Èèß¦Î?{_x001B_-þ¡Ò?_x0010__x0016_ÝòÖ©Ó?À_x0012_äö^Ó?Á_x0018_ÍÝH²Ì?A&gt;qµÓÓÕ?e³ÙÔ?«zt_x0018_ç`×?c_x000C_v7Á?_x0003_5oá_x0006_Ô?@½ã[_x0002_÷Ñ?E2Â;Ø?*ãc)_x001B_Û?wÔ-U_x001E__Ô?îy/iÑ?pwÁI5©Ð?.­^ _x0011_nÒ?_x0019__x0014_eLÊëÖ?_x0005__x0006_º3_x001A_z!·Ù?«Hvy_x0017_±Ð?Y_x0017_5r¥_x0002_Ó?Ú7î_x0015_J&gt;×?¬`cå-íÔ?SZñCÇÑ?ì{¥_x0001_ãÓ?Fõí Ó? ´«Á2Ø?zp_x0017_kÅÏÉ?_x001B__x000F_¥âPÏ?Òô_x000C_d=lÒ?_x001F__x000D_CSÎÓ?_x0010_&amp;.\oØ?_x0019_D_x0016_ctÕ?t-SÄêÔ?¶_x0007_2_x0012__x000E_Á×?úòUA½Ñ?&amp;³RYF£Õ?éþ_x0004_^Ô?¡ÈÕÝÕ?úåÓÍjOÕ?®eÐÓJ_x000C_È?êJ©_x0012_GÑ?/üíGÙ`Ó?¥Y¹pý_x001A_Ó?aÛ_x001B_=ð_x0003_Ó?$81|_x0016_ªÑ?_x001E_hJïÆéÕ?_x0011_èM_x0012__x001D_Ô?«¯È_x0008__x001B_Ò?_x0016_%Ñ_x0014__x0002__x0003_îÈÔ?Zï_x0010_F_x0001_3Õ?Ì¢ã~R¥Ð?Bö%7èÑ?©¾_x0004_ð°Ô?tÄ¥þÎ_x000F_Ð?]¸ÚÛwÞÐ?¤µ·øÕ?_x000D_ÖÉ+ÌÔ?*_x0012_ûÖ9Ì?n#üÊ(_x0018_Ñ?_x001A_Úl&lt;`Õ?]¤á_x0015_VÝÓ?Hp éwÕ?5Y?!_x001C_Ñ?(ªæ'J\Ú?¹_x001A_Ü_x0013_AêÐ?¬ !Ï?(åY;¦Õ?à=^æ_x001A_GÊ?_õØZÁÓ?A_x0006_b½q&gt;Ó?Ü¨ atÑ?&lt;_x0016_ò¼ÉZØ?_x0014_¶D"ÚË?z_x001F_áìíÑÓ?8ÖÇ÷ÅÖ?Hþ§¦ÜÏ?¯½qú_x0019_ÅÔ?À)_x0005_Y.[Ô?w§ü³QÛØ?4_x001D_õz^1×?_x0007__x0008_£_x000D_¾(üÛ?°?Q3(Ò?ôÖÂHÒ?_x0002_ÑæfmMÓ?õ_x0006_å_x0006_Õ?Ny_x0001_H)²Ó?1¸â_x0010_%Ó?¨_x000B_*´¬È?´xáJ©ÓØ?ÅLsÆÝÔ?da/)%_x0012_Ø?Z¯Q;ÈÇ?Û#Ûq¨Ó?]+4é_x0015_ÄÐ?°_x0007__x0010_®ÌÐ?Z_x0014_I_x0004_ÕµÕ?&gt;þ2þüºÒ?Ù¡|Ó?ÆåMNÏÓ?_x0003_mV=F©Ô?máL`ùQÑ?¶.nÍmÓ?õUî=Å.Ó?ô_x000E_»_x0015_ÏÔ?Z	v4"iÙ?$_x001B_W_x000C_sÒ?N×]_x001F_AÕ?ÈOÿ¯_x001E_Ç?Ûø;J0Ó?®¿_x0018_f~hÏ?ÿ_x0005_öcÉ:×?_x0018_-x_x0001__x0004_,AÐ?¹_x0016__x0011_9D©Ò?7hbWÒ?¶_x001F_6g°ÒÐ?v¯_7Ò?×¬@_x0013_Ó?Ýò$Ô?_x001B_!ímÖÐ?þä_x001F_CÑÖ? _x001D_+M+×?èµ¢í_x0016_Õ?Ûi·ñu;Ô?^íÌîµÖ?ë_x001F__x0014_JÔêÐ?èw_x0013_¼°Ô?5Pbh_x0012_Ô?.¨Gÿù0Í?TÙÐ¾(þÓ?E01Ð?áA­²¦Ñ? Ù_x0014_Æ¢ÏÌ?Ç¿_x001C_·¤;Ò?²ô¾s{Ð?_x0003__¸²9Ø?æÆÖ7FwÏ?X_x001C_£Mj¥Ô?rµ#GéÎ?îå2aÒ?`U±ÉÖ?=A¬_x0019_Ò?TAnÍ?QÖ_x0002_¨J Õ?_x0004__x0007__x001E_Aï0/Î?7iÐI}°Ò? ÕO_x000E_²_x0002_Ð?ªÕzPÌ?3_x0010__x000F_ä_x0005_Ô?Ú~Ö³uÐ?rËæÔìýÌ?9_x0012__T8Ô?_x0001_3vÌ÷Ø?ðÑÂJ7Õ?c´3ããÔ?·¹üBÓ?PØ_x0003_IÀÓ?x!¢ÐQÊÔ?7W_x0014_fË?!¥ÒyÕ?7F_Ê?px³íÛØÓ?_x0007_ÝAãÎYÕ?Ò©*¼_x0010_Ó?i·­Â_x001B_²Ê?rÙ9_x0002_ãÖ?õ|"I´°Ó?x_x001B_4+_Ñ?øÎ_x001C_â_x0006_ÇÛ?^&gt;ÔkcÒ?RuÊ¿ßÔ?_x001C__x0019_.n Ò?Öi4¹ûmÐ?Ê_x000E_F«nÊ?QÂl¾Ô?Óß3Ô_x0002__x0003_¶_x0008_Ô?Ã#µÖÐÒ?§_x0010_÷_x001F_wµÔ?I#U]Ã³Õ?ÏwÁùêÓ?_x000D_0½Þ/Ð?L }_x001E_2Ò?G_x0011_iXºÊ?ë_x001A_å_x0005_|Ï?Ro_x0001_"SÓ?·îd0äÕ?_x0004_ð5¯O=Ö?gÂ_x0002__x001E_Ó?áÓæCKçÐ?+_x001D__x001B_ê\Ó?'±ï³JÓ?U}ÙÈQ_x000C_Ñ?(ñO0¹ÏÊ?x(_x001C_TáÔ?i_x0017__x0013_ßJ+Ô?¸J_x001F_Ù_x0007_~Ô?úédYÓ?º±ÉØÕ?B	ÀC«Í?UK$Á0±Ñ?ºCAæÌ?]_x0018_¦ÐÝÒ?©×xÇùØ?þû_x000C_îÕ?ªã_x0019_w_x001A_ïÐ?#®ä11õÓ?ÈÇÞ._x000C__x0012_Ú?_x0001__x0002_ÄôQÂÔ?Zf}%_x000F_¹Ð?×_x000C_ÏA½Ô?,*W¶\Ñ?¦`l§Ô?ÅÞÝÚ¨m×?÷ÌrÅAôÒ?'³¨i¢_x0005_Ñ?kXÛ_x0019_!&gt;Ð?:24ÅÄÐ?D_x000C__x000C_hÛëÌ?©^_x0010_GHÔ?HãnçÊBÑ?ÔíLôÚÒ?ÕìÙ_x0012_Ø?êï¹0+bÐ?z&lt;ÊO6Õ?oY0¾XÓ?¾5_x000D__x001F_á_x0005_Ø?|,_x0012_:Î?Ôs_x0014_½Ì?_x001F_ô»òÉ÷Ò?¹á_üÐ?_x000C_ëKvTVÔ?*Q_x000B_\j"Ú?&gt;â4ð|UÑ?ÈðCêûÖ?Ã*ZKÂÐ?²{A]Æ¦Ë?TÓYÛÕ?yÇò¡öÔ?£_x001D_a_x0004__x0006_¾ëÒ?Îo_x0001__x0005_l$Ë?î_x0013_mÖÔ?ÆåI(_x0003_æÏ?_x0002_÷|j7áÒ?³=ñ_x000D_;Õ?¸ã_x0013_.íZÎ?D_x0011_Êj×ÜÐ?µÀìmRüÖ?Ä]Ï}_x0012_íÒ?á°8úÞ_x001D_Ù?_x0019_Ù{k¹TÕ?Å_x0014_ÅEÌ_x000C_Ó?ÃÓ£À_x001C_Ò?Ö´É6ÿÖ?_x0006_kj_x000B_Å¾Ò?õ,&amp;[âüÙ?_x0001_ã_x0018_â}ÈÒ?N¡R3`Ð?ß~2	jÖ?m#aE9çÓ?zé¶­³_x0010_Ë?SL%¹_x0016_SÍ?WÎ môbË?_x000F_Sª7Ñ?¨_x0002_®£âÑ?yUåÅ Ð?îÂõ_x000B_×?_x0011_ÍÑ?&gt;±*Äî¿Ñ?Ì_x0003_ç]àØ?NdÙð_x000C_Ñ?_x0002__x0003_¨@_x0017_+C=Ñ?+ìÃÆÐàÓ?¿¥_x001B__x0012_··Ò?$_x0017_$Ë(Ñ?Ü_x0016_2fÕ?Z _x0008_¼_x0004__x0007_Ñ?4_x001C_º~V×?r_x001C_¡N\$Í?_x000B_=Çj&lt;kÕ?7Ç&lt;@Ò?"¡I/»_x0014_Ö?_x0004_ö1L_x001F_Ï?Ýrß_x0008_Õ?w¨±³PRÓ?YD"`¬Ñ?h/à\Ò?]×_x000C_+¹	Ð?v Õ+YèÒ?Æ_x000F_Í³JÑ?ÂÓEþw&gt;Ô?¬@ô#Ó?³bGðÍ?h_x0014_]_x001C_ÑÌÚ?_x0001_¯6 Ñ?R¶8D64Ú?Ém~7U7Ó?¡]N/ñÒ?_x001A_Ê_x000D_`2îÓ?Ã5KäñAÓ?3_x000F_ylÓ?ÙÃ?ÝËgÓ?§JâÙ_x0002__x0003_h_x0005_Õ?&amp;ò~·ÚdÍ?Úaâ_x001B_ÁÛÎ?¤\@&lt;VIÑ?0w'¢ºuÍ?¼®ÛwgÕ?_x001F_}ù_x001E_Í?"/Ð)ÅÑ?_x0015_aseÇ_x000C_Ô?.*J©Ö?ý?FXÆyÖ?Âü{8;_x001A_Ø?«Sôç{Ï?EZS=AÖ?ÿ*F_x0005_k_x0017_Ö?oé¡KÏ?V,9ÂÔ?¢³©]'Ó?í!_x001D_ö_x001C_¯×?"RfB¢Ó?Ôwj~ð®Ó?ÁH:_x001D__x000C_Ô?_x001E__x0001_¥¥ Õ?©­_è/_x000E_Ö?8s%&amp;@&amp;Ð?&gt;ÆÀ_x0005_Ó?Þ½=åQØ?/uïPýÒ?1,^þQÒ?_x000C_-q6ÉqÕ?¼úá_x001E_Õ?fåd"õ#Ô?_x0001__x0002_×e¾å¼yÔ?òúR:;}Ð?8_x000E_1ª(=Í?ðñ5[_x0005_Ô?Ç _x001D_EÒ?£]¹YuTÐ?ÛQ_x0007__x0011__x0019_ºÖ?A¡_x0005_ÕGÖ?­ÎW^_x0002_ÔÒ?ä¢H½-Õ?÷+Ë_x001A_ÌÉÕ?Û{õ]_x0002_Õ?Þë=·Ø?Ü¡/.ÇúÑ?ó~_x000C_¢sÕ?±­çj³ÉÐ?Hò8·_x0014_Ñ?½K`_x0015_i×?_x001F_ô°5¥Ó?¹_x0012_1KÓ?"Ñb_x0011_¤aÑ?tñZ_x0004_e_x0003_Ò?gÞ*)Ë_x001F_Ñ?_x0004_½p¼NÔ?ïwò_x001C_XÐ?_x0018_'&amp;/íÑ?_x0001_/êÇ(7Ô?w»_x0019_uò_x000B_Ð?_x0011_\q£Ú?]_x000C_¹^iØ?Ñïê_x0014_ÆVÓ?D?A[_x0001__x0005_4_x0005_Ó?9:½_x0019_²²Ô?½}ÈÈcÙÑ?¡EÙ_x000D_~÷Ñ?_x0008_E©eÓ?@`I_x001E_hÆÓ?)¥|©ÛÔ?ÿó]_x000D_2.Ò?ÌW ðe0Ë?¨Eµ¥jbÎ?ãÆ_x000C_3]Ç?M_x0006_T9´aÔ?bÉ_x0004__x000B_ÍPÖ?^_x0019_sÿHÌ?_x0006_ potÒ? O_x0014_n´Î?*EMø_x000E_`Ð?ü_x001F_&gt;_x0016_Ï×?6ëy]òåÒ?¢pðÔröÕ?&gt;º_x0002_ Ò?rÏ"}MÌ?_x0014_T"_x0011_¤­Ô?_4Ó_x0016_¢Ö?~SÐh_x0002_Ñ?Oâ¢EàzØ?_x0003_ÄB'6É?£ 8ÕPÎ?%°å±ïÒ?±/_x0001_÷Õ?õï_x0010_ùM_x0004_Ð?Kmò¿_x0012_Ó?_x0001__x0006_Ä{²i_x0016_%Ñ?w7ô¯áÑÒ?â_x0010_Ñ[é_x000F_Ö?Ø·_x001A_z*_x0015_Í?Þ,_x0011_wòCÒ?ä_x000E_ßkÎÐ?K'¼r(ÞÑ?mt_x0004_ÂÙÔ?Ù±_x000D__x0002_xÓ?b ÙÒF_x001C_Õ?ÊZ_x0004_UkÖ?Cãµ|mÄÏ?®_x000B_×c«üÊ?zCC_x0015_Ò?Ê¨_x001F_cÕ?«&lt;Ârð)Î?úðÏ"ü×?_x0015_ÉX-Ò?.Ùqú¥×?¼xäÎ?¼á`ÌLFØ?ïFã5Ñ?\)_x000C__x001F_Ö?ærûoÌ?_x000D_û_x0016_U3Ï?­CÖbfïÓ?_x0012_v~e(@Ò?Ã_x0004__x000F_VºÓ?'ì­iÔ?_x0006_oTêÔ?\_x0018_v%_x0005_Í?ÿ_x0003__x0001__x0002_k}Õ?8áÄ¤Ð?¼|_x0015__x001B_=.Ö?èôè7JÓ?ª×¨ª_x001B_Ò?÷ç¯ÏgÒ?_x000C_æë_x0016_Ý?K¥_x001A_ß_x0007_Î?&lt;æüÆ7{Ò?W½ ÅÓ?ÚT°nÔ?Ýß¯/Ð?TÚ"[ÐÓ?ßMO,ábÑ?_x0014_;"&amp;#ÏÑ?$YÅL_x000F_&gt;Õ?;$_x0002__x0001_õÐ?#ËM_x0017_CÔ?ðªÂÀRñÓ?·_x001B_ûW®xÚ?_x001B__x001A_ÆããÅ?y»`_x0014_®Ñ?¸¢XÃwÑ?u6½XtÐ?_x001B_`Y8ÊzÓ?R/³_x0001_©Å?R£äÜ·íË?_x0017__x0016_¾_x0015_OÌÓ?¯¶p_x000E_áÏ?[_x0002_CòÌÏ?öÁ_x0017_ÎÍ?ðÃñÑ?_x0001__x0004_£u4¿_x0003_?Å?#ì_x001C_ùeÐ?þ#x¼Ó?}ü9_x0015_(×?Ó_x0006_81Ó_x0019_Ò?6H_x0007_óÑ?®sÇu×?f·5§_x000B_ÔÍ?jÁ¢ºÔ?T\4!åÓ?ÊM_x0018_ÖùÐÕ?ÃZ`ýÐ?¡_x000F_ö£Ð?0¡wN_x0012_Ì?ÝeB1Ò?º)3ýâ×Ð?ê·nZ;Ð?S¥À@ètÔ?(¶ò_x001A_|%Ì?tÀnC,Ñ?à­ÙbÕ?_x001B_ù¹ØÔ[Ð?_x0012_)ÂÝWÖ?,±_x001A_$2ZÓ?_x0011_ÕsñÏ4Ó?9ÏÑöÔ×?ÔH_x0002_¥h¬Ï?úFNÄùÒ?"ßâru1Ñ?#É_x0003_§y|Ñ?_x001A_p¨(--Ø?Í97_x0002__x0003_RÝÒ?ªæ_7_x000E_ðÖ?\!_x001E__x0001_ø¦Ò?þ8Y³Ö?_x0014_Mu_x0017__x0012_Õ?ÅÛîì;Ï?å_x001E_D_x001D_[Ò?_x001D_É__x000D_aØ?_x001F_:M3(Ô?qº	Ô?_x0016_6»0|úÕ?&gt;_x0008_á²DÖ?¸ÓQ:Ö×Ì?{¡þ_x0010_Ð?BÌíV¢±Ë?H¶_x001A_&lt;Î?@&amp;6¶¸Ò?_x0004_±#àÏÎÎ?_x001F_Í)D`VÕ?_x0008_xÑI&lt;ùÓ?´Ô_x000B_°4×?Lil8\Ö?ÂGôõj)Ö?Å-¨_x0007_Ð?uß)ï_x0013_Õ?%þeJÅÐ?Xûæî_x0010_¹Ë?$_x0011_._x000B_³_x0006_Ö?À8[ÓP_x001D_×?íTùØ_x0006_¯Ô?Ä±|_x0011_nÔ?ÆïÿæN¯Ú?_x0003__x0005_Ú_x0002_LTXÑ?ô_x001B_]$_x000B_Ö?J_x0016_Õ¤3Ô?ä#¼$_x0004_Ì?5bÖî?Õ?_x0010_f­_x0018_Y&amp;Ï?&amp;,IMÑ?%*$"éÖ?_x0001__x0002_åP»Õ?¢ñ8GýÒ?a4_x0008_êAÙ?jÑgËþ¡Ô?Q\u_x001C_q'Ò?{{¾_x0019_À.Ñ?B½·ø®ØÒ?_x000C_i5Ìw_x0017_Ô?Ä_x0006_!yñjÓ?_x0012_øè!ÌDØ?È_x0010_3#_x0007_-Ð?_x0010_ÇÍtÏ?wp×\ØÛÖ?RÜ_x000C__x0016_8^Õ?µâa¿Ø?;çôã~Ì?_x000E_WnodAÔ?]_x000D_4ÄÄÕ?sÚ)ô_x0003_Ô?+7÷Ì#fÎ?&amp;ÛøúÒ?úaÉ,DÌÒ?g&lt;A´¼t×?®=³_x0005__x0001__x0002_e(Õ?Ñ«£Ï?_x0001_¿à_x0006_(_x0002_Û?Xhóé´lÐ?_x001F_qLÉ_x0002_Ñ?_x001C_òzÍ_x0006_Ò?Ì_x0004_¾$0Ä?÷«ä_x0016_ÿÒ?_x0002_ÌÛ_x0012_bÊË?ûgýôÇØ?|YÙYï^Ï?È+¡¦U{Ë?j4_%ÌLÖ?ÑY_x0014_-ræÒ?BÒ¿³Ñ?õ%tK_x0013_#Ò?%_x001E_p£´_x000F_Ò?6û_x001A_¾Ñ?ÒÂê©_x0006_ÖÒ?ä_x000E_9á_x0018_Õ?_x0003_ãÁa_x0001_Ò?"Ô?ø_x0010_.Þ"×?A_x0004_\_x0018_·_x0011_Ï?ä_x000F_S·×?M³Íå&amp;Ô?æI²2_x0011_ÑÐ?¨»)Î? ù+F6Ò?i_x0010_î±}Ò?Û_bå°°Ö?_x0007_x¢è/Ù?_x0002__x0003_2£ár_x0003_úÓ?wHÃsõcÓ?±ÛÕÈÙÐ?ÄZ9äå8Ð?_x001C_°móF}Ö?DMîyÏ_x0018_Ñ?,øöÙI×?¾r_x0019_J1'Ö?Ü_x0014__x000C_­_x0008_ÔÓ?ÀM_:Ö?_x0014_ÉmÓäJÕ?þ¶Ûßu_x001E_Ô?_x0001_;)sHÐ?féÆBPÑ?ëM!_x001E_ó\×?]µYæÃØ?¹_x0001_®èå£Ð?4µâ5RÐ?ùqå+µÐ?!¦_x0014_:q*Õ?m¢_x0012_Ò?!EÎ¸FÍ?_x0018_,®_x0007__x000B__x0008_Ó?®°PnÕ?a]A_x0007_Ó?b¦JÒ=Ò?ú R&gt;yAÊ?rê_x000F__x000F_GxÔ?üñæ_x000D_½Õ?¦,T_x0014_­ñØ?8A¸,mLÐ?19¯_x0001__x0002__x001C_5Ð?3i_x001D_²Ð?°×í&lt;èEÒ?{!kØ:¹Ñ?_x001C_"_x0013_"Á4Ò?ð½¼G_x000D_ÁÕ?_x0002__x001A__x000E_NT5Ñ?Æk­Ô6òÐ?pU!_x0001_üÔ?¿_x001E_ÅÚ_x0017_×?òÔ ö×Ñ?&lt;_x000C_ÔÙÖ?a;*ÉsÙ?ÓC_x000D__x000D_B¼Ñ?W²_x0013_kÎÒ?f¹ÿjþÑ?_x001C_`_x0004__x000D_Ò?_x0010_Iôø{Õ?*ð¯¬jIÒ?{8fÉÂDÓ?j2UTÑ­Î?[ôó¦3tÓ?àÜWþYôÖ?_x001E_gÔwLVÖ?º_x001C_e=~É?åÂµ¿Ö?8õÆñßÕ?ÇÏõZhøÖ?bé_x0002_^VêÉ?) _x0012_ãúÔ?R;ª_x000F_êFÏ?&gt;Ï$nÜÑ?_x0001__x0002_!ëH É?ØåéÑ×·Õ?ã*íaÔÖ?]w²Ô?vêé$Õ?*¡·DÐ?Ô¡òpÉ?|Í_x001B_îfÆ? &amp;ç&lt;IýÕ?ª}_x001A_¼óëÕ?x4¶ _x0012__x0019_Ó?Hþ_x000B_ëñÔ?ÎGG¼_x000F_!Î?!±]Zâ×?¯@/(Í?¤_x001D_-0iÒ?_x0012_Î©ÎpÐ?»âÈ¡_eÒ?¼&gt;úw1_x0012_Î?_x0007_¬ÏOµÒ?_x0001_­x_x0017_Ò?dî=ÿ(Ó?È_x0019_Ë/GèÊ?Tu(ä_x0003_Õ?v_x001F_¨í_x001C_Ï?hÿx_x0001_Ö?BÈ5ÃÎ?úW_x001A__x000F_ûÑ?þù_x001C_E8Ò?¨7b_¦Ë?ú·_x0004__x0018_0_x000B_Ò?}@S_x0005__x0007_/\Õ?_x0004_Éå;_x0007_Ê?ó3÷Qþ¢Ø?hó_x0007_ÊÑ?wÐá_x0003_Ð?x*_x0019_«7Ö?³_x000D__x001A_°½üÑ?á%a_x000D_ÖÓ?¸à&lt;ÇËiÑ?J_x0002_aAò×?_x0018_O²!yâÖ?¥Ë÷}ø_x0011_Ñ?÷@X$_x0006_×?{Z½Ù_x000F_åÑ?XRÈò½Î?+_x000E_vNPKÐ?2eL0QxÑ?ÄHÖï_x0008__x000D_Ù?#ðÊ]RfÔ?®YöÜ×?æûç@Î?³À}ÁÃÒ?x¾í8ªÖ?^£_x0017_¯Ö?r_x0001_Ñ?_x0014_°&lt;&lt;Ñ?\WkHCÈ?:0þ£fÖ?ÚHÅRÊÖ?Ð £Gù«Ó?} pÌ×?_x001C__x0003_]ÔrSÔ?_x0007__x0008_OÌë_x001E_n¾Ô?Ò_x0015_åÊÓ?zl¥XËrÔ?¾HÅüÎ?÷7?_x0005_¢Ñ?îþ3Vc×?4³_x0002_þ Ö?-yx1cÕ?Gù¿Ó?ã_x0002_=àµ_x000F_Ô?^D0_x0006_µ®Ð?DÙß_x0001_Í?ò»µ×'°Õ?c_x0008_|GÕ?B§YH_x0002_÷Ô?sU×&amp;"pÖ?£´hõkÝÙ?_x0002_ý!«Ì?»§åOÒÑ?z¾¤hpÓ?Þ_x0003_äÚã=È?«+_x0011_§Õ?s_x001B_ëHÃ?z?_x0011_¨C_x0005_Ï?²½l¢a_x0001_Õ?3n_x000E_z!Ñ?ÉlësãÐ?2öÛ^ä_x0004_Ò?&amp;_x0017_%¸_x000B_×?¤ò"_x0016_=KÔ?Ò{ÐhÑ?rBc_x0003__x0005__x0008_ÀÙ?_x0003_OP_x0015_?Ð?_x001A__x0001_HP}¥Ö?p@FNÒ?%º|i_x000E_0Õ?_x000D_Ünx¸Ô?_x0010_î_x0015_9_x0017__x0006_Ô?ß@_x001F_¡EÕ?Q+C_x0002_ÉåÓ?n¨_x000E_,ÉYÒ?~àû_x001D_vÙ?¼bÐ_x000C__x0019_¾Ð?ì¡ËR_x001C_Ó?HóÎ©ë×?KuÉ,D_x0011_Õ?R;×¡ó_x0014_Ô?	b¡¦U_x001A_Ô?..íÁ_x0015__x001D_Ð?´ìüé_x001D_3Ô?õp,ª_ÌÕ?Ì5wìiÕ?µ]ÕÆz_Ò?X¸JL_x0017_vÎ?©ú_x001B__x000B_2Ó?_x0004_¾/Ò?-±î!CË?Ô~_x000C_Aô_Ì?ÜWîVÃÑ?U®SÃÓ?a;Ü7~rÖ?'QîÔ~×?±tªä2óÓ?_x0003__x0006__x0007_üü_x0014_ÿªÒ?ý,P@Ö?CÜnGî_x0016_Ó?ºöß_x0001_ãNÒ?¸é_x0002_]±·×?/+#imrÓ?@ºÐ`=ÆÒ?_x0001__x0003_ø3ùÐ?$_x0008_r|êÎ?_x0002_0÷¨aÓ?M_x001F_gÜçDÑ?åçØ2YÔ?g*ðµ?ÁÏ?_x0011_ªÖ9çÔ?S/YDº»Ö?ÃI¹ç:Ó?5_íFÂÁÒ?ÒÆØ'AßÖ?_x000F_úÐ!_x0013_ÛÓ?Öv½F§§×?½¸{Ìö×?_¢%þ}ÊÒ?ë®ÑÄ¼_x000D_Ó?ïxî_x0008_©_x0004_Ö?_x0005_ï_x000F_dpÑ?ZN+nRçÑ?_x0001__x000D__x0019_yBZÑ?56n@Ô?`=Í¬»ÕÑ?ò+æTuIÔ?Åº_x0016_éµ=Ó?Ô_x000E_;_x0001__x0006_®S×?;_x0015__x0019_ú_x0004_Ó?È_x000D_ÂüÑ?-®Å,ãÒ?%Þ@¯Ò?Ä¨UvvÓ?_x001B__x001F_ïDÔ?Iv¬_x0001_`wÐ?_x0004_ÆàÎp_x0019_Ì?q4r§_x0019_Î?Â{Rù_x0003_ðÑ?ÿ_x000C_àü*-Ó?Á_x000C__x000F_Â°_Ö?C_x0003_âçê·Ó?ßð"_x0001_§Ó?óWªÊ9³Æ?ÂkÖù,Í?Ì¸BDòÕ?×_x001A__x0002_òç}Ê?&lt;cÖoi~È?ng_x0013_jz×?Øº_x0006_YëdÔ?0_x0004_1ã/Ó?_x0006_´qÓæ£Ô?µ¦0ûë2Ö?½ÿCµÍ?2&gt;P¬Ñ?gôª ªÕ?O¡_x001E_A8Ô?uÛ_x0005_RúÒ?¡}ù_x0013_KwÒ?ò_x0018_jÈ¯9Ó?_x0001__x0002_£Ê¾/µüÚ?Hº|ÃÓ?=¯4JÿðÏ?ìÔ(_x0011_üÓ?xfN_x0004_§¬É?´ñ_x000B_3=ÿØ?§ùûIå_x001E_Ö?sâ_x0003_QÍôÐ?_x0001__x0005_¨£¢Í?$Ùº×?^XG_x000F_¥Ò?x Ü)¾Ò?kÞ§Ò?_x0001_ë~FÕhÐ?H½zæ0Ö?Æí#f'Ð?®;Íc4ñÈ?·×Üæ_x000C_ÓÔ?µ_x000F_­Ó?0÷ þñ&amp;Õ?Þ_x0012__x0016_voÒ?&amp;HæìÑ?Îì)y§sÏ?¢_x0006_È_x0012__x000E_Õ?_x0008_N_x001C_5×?ô3¿3ÅNÓ?ê%÷@Ò?êÝl_x001B_aøÍ?__x0007__x0019_°³Ò?_x0018_Z#_x0011_Ò?=\H(üÐ?Q¬_x001A__x0001__x0002_'´Ñ?&lt;`_x0017_â=Ö?4ù¿_x0015_µÓ?Id.£Ñ?5ËXÐ?ñ_x0015_]E2Ñ?_x001D_3§ËEÙ?HÐ_x0012_.NâÔ?_x0010_6_x0015_Ñ³Ï?ä2#É×?!NN.Ï?´µ¥·ãßÓ?æFF:KÖ?ÄyV´ÒÔ?öÆkô*Ó?Èø&amp;Y×Ñ?bú/_x001E_êìÎ?Ò8çïrÇ?ViTÔ?Ê_x0007_Q!cÆÕ?_x001B_%_x0017__x000B_Ò?:­W_x001D_Ì?¨¼pø­Ò?_x0017__x0011_*»ê$Ò?@w,É{.Ô?¹'_x000C_¶_x0015__x0001_Õ?U%DºÐ?îRÕ?_x0003__x001F_!_x0011_ØjÔ?`¡(ïQÔ?Áó_x001A_Ü?Ê¦÷_x001C_y_x000F_Ñ?_x0001__x0002_c×_x001E_	_x001C_×?eß¨ÕÎ?_x001E_·¦_x0018_Ö?YàW_x000F_2Ò?t_x0008_ì0Ô?¤=G×_x0012_×?ðîLãàÍ?GÒ©­Õ?Ø/-_x0019_|rÑ?/ìl_x0005_p_x001C_Ø? VR¡CÓ?§Ðç &gt;Ñ?@Ä_x0013_ÙàÐ?©5"¦ÄÐ?ÿ´Ü_x0006_Ø?/{¢Ì:&lt;Ô?_x001B_¾¸oîûÏ?^æ6_x0013_P]Ñ?5_x0019__x000D_¹ÇuÖ?»$-µÙ?9_x000D_½UÒ?éÁ&lt;ï3¸Ñ?óg§\(uÎ?6óÇØ6cÖ?ó_x0013_/Ò?Å`sêgçÕ?Vq^drÿÐ?Ìi_x0014_áòÏ?X=_A_É?¤¾Æ¸#ÍÈ?x~hGÓ?ö¯Ð_x0001__x0003_,çÍ?_x0005__x0005__x001F_sZÓ?NæuíÁ|Ñ?ò_x0006_La_x0010_çÙ?æXÀ»sPÔ?6Ë+_x001A__x0003_Ò?ù0Ðýy*Ò?âõ7w_x000B_«Ð?#»,.à¬Ø?¹%Ìh¼g×?ËçY45l×?ÂD§_x0015_'Ñ?ä5_x001C_­_x0007_ßÑ?·-2_x0005__x001D_!Ô?r¾QÕ?_x001B_¶/^O×?%µ#îéÓ?dúz·f¤Ñ?_x001A__x0005_áËpÓ?W~õ_x0007_ØÕ?YgBÖÙ_x0016_Ï?_x001A_íjïqyÒ?3_x0013_%zd_x001E_Ò?Ú5Ö_x0002_Ô?_x0001_Ë¤ÕÈuÕ?T_x0015_ö_x000E_vÏÕ?Ê/¬ZÍÕ?Ön%ï_x001F_Ê?î_x0017__x001F_O#Ø?pùsª_x001C_aÕ?Í_x000E__x0004_Z_x0007_ìÑ?Ìü&lt;éèlÑ?_x0004__x0005_3º_x0007_	ËÑ?ïÊ_x0002_Q_x0006_mÓ?I2¤åÆ×?Ù¶_x000C_ÑV\Ù?_x001D_ý¾)Ù?Ð¶/0Ý§Ù?zE_x0003_l_x0004_!Ó?ÙÛR)Ã_x0014_Ð?éóOÒ?_x0004_ðªPm¿Í?*)ÿ}_x0015_#Ö?_x0001__x0005_Ì¹qóÔ?Ð_x0018_qu_x0003__x0017_Ô?Úr¹^¥B×?Lnf¢Â¹Ó?0ÝI²-_x0018_Ð?îåc¬bNÛ?¿¸VÕLÒ?¾ÒÝÔ?ÙS9_x0006_$LÕ?Ë)¸¥úfÑ?s|_x0001_ç'öÒ?_x0011_È¸)_x001A_ÇÓ?Â-q5X_x0019_Ö?\ü_~_x0017_óÎ?wuPUÉÓ?ñòåTéuÔ?OåàÆl Ð?9_x001A__x000C_Ö?ø0'åuÄÔ?6Q4ÒeÐÏ?Z¨Ë _x0004__x0005_;Ò?nÉo¶Ñ?-}ð·Ï?TJ;ð¡EÔ?yÒ_x001F_Ok;Ñ?ô@hZÏ?ä·Èèß¦Î?{_x001B_-þ¡Ò?_x0010__x0016_ÝòÖ©Ó?À_x0012_äö^Ó?Á_x0018_ÍÝH²Ì?A&gt;qµÓÓÕ?e³ÙÔ?«zt_x0018_ç`×?c_x000C_v7Á?_x0003_5oá_x0006_Ô?@½ã[_x0002_÷Ñ?E2Â;Ø?*ãc)_x001B_Û?wÔ-U_x001E__Ô?îy/iÑ?pwÁI5©Ð?.­^ _x0011_nÒ?_x0019__x0014_eLÊëÖ?º3_x001A_z!·Ù?«Hvy_x0017_±Ð?Y_x0017_5r¥_x0002_Ó?Ú7î_x0015_J&gt;×?¬`cå-íÔ?SZñCÇÑ?ì{¥_x0001_ãÓ?Fõí Ó?_x0002__x0005_ ´«Á2Ø?zp_x0017_kÅÏÉ?_x001B__x000F_¥âPÏ?Òô_x000C_d=lÒ?_x001F__x000D_CSÎÓ?_x0010_&amp;.\oØ?_x0019_D_x0016_ctÕ?t-SÄêÔ?¶_x0007_2_x0012__x000E_Á×?úòUA½Ñ?&amp;³RYF£Õ?éþ_x0004_^Ô?¡ÈÕÝÕ?úåÓÍjOÕ?®eÐÓJ_x000C_È?êJ©_x0012_GÑ?/üíGÙ`Ó?¥Y¹pý_x001A_Ó?aÛ_x001B_=ð_x0003_Ó?$81|_x0016_ªÑ?_x001E_hJïÆéÕ?_x0011_èM_x0012__x001D_Ô?«¯È_x0008__x001B_Ò?_x0016_%Ñ_x0014_îÈÔ?Zï_x0010_F_x0001_3Õ?Ì¢ã~R¥Ð?Bö%7èÑ?©¾_x0004_ð°Ô?tÄ¥þÎ_x000F_Ð?]¸ÚÛwÞÐ?¤µ·øÕ?_x000D_ÖÉ_x0003__x0004_+ÌÔ?*_x0012_ûÖ9Ì?n#üÊ(_x0018_Ñ?_x001A_Úl&lt;`Õ?]¤á_x0015_VÝÓ?Hp éwÕ?5Y?!_x001C_Ñ?(ªæ'J\Ú?¹_x001A_Ü_x0013_AêÐ?¬ !Ï?(åY;¦Õ?à=^æ_x001A_GÊ?_õØZÁÓ?A_x0006_b½q&gt;Ó?Ü¨ atÑ?&lt;_x0016_ò¼ÉZØ?_x0014_¶D"ÚË?z_x001F_áìíÑÓ?8ÖÇ÷ÅÖ?Hþ§¦ÜÏ?¯½qú_x0019_ÅÔ?À)_x0005_Y.[Ô?w§ü³QÛØ?4_x001D_õz^1×?£_x000D_¾(üÛ?°?Q3(Ò?ôÖÂHÒ?_x0002_ÑæfmMÓ?õ_x0006_å_x0006_Õ?Ny_x0001_H)²Ó?1¸â_x0010_%Ó?¨_x000B_*´¬È?_x0001__x0002_´xáJ©ÓØ?ÅLsÆÝÔ?da/)%_x0012_Ø?Z¯Q;ÈÇ?Û#Ûq¨Ó?]+4é_x0015_ÄÐ?°_x0001__x0010_®ÌÐ?Z_x0014_I_x0004_ÕµÕ?&gt;þ2þüºÒ?Ù¡|Ó?ÆåMNÏÓ?_x0003_mV=F©Ô?máL`ùQÑ?¶.nÍmÓ?õUî=Å.Ó?ô_x000E_»_x0015_ÏÔ?Z	v4"iÙ?$_x001B_W_x000C_sÒ?N×]_x001F_AÕ?ÈOÿ¯_x001E_Ç?Ûø;J0Ó?®¿_x0018_f~hÏ?ÿ_x0005_öcÉ:×?_x0018_-x,AÐ?¹_x0016__x0011_9D©Ò?7hbWÒ?¶_x001F_6g°ÒÐ?v¯_7Ò?×¬@_x0013_Ó?Ýò$Ô?_x001B_!ímÖÐ?þä_x001F__x0001__x0004_CÑÖ? _x001D_+M+×?èµ¢í_x0016_Õ?Ûi·ñu;Ô?^íÌîµÖ?ë_x001F__x0014_JÔêÐ?èw_x0013_¼°Ô?5Pbh_x0012_Ô?.¨Gÿù0Í?TÙÐ¾(þÓ?E01Ð?áA­²¦Ñ? Ù_x0014_Æ¢ÏÌ?Ç¿_x001C_·¤;Ò?²ô¾s{Ð?_x0003__¸²9Ø?æÆÖ7FwÏ?X_x001C_£Mj¥Ô?rµ#GéÎ?îå2aÒ?`U±ÉÖ?=A¬_x0019_Ò?TAnÍ?QÖ_x0002_¨J Õ?_x001E_Aï0/Î?7iÐI}°Ò? ÕO_x000E_²_x0002_Ð?ªÕzPÌ?3_x0010__x000F_ä_x0005_Ô?Ú~Ö³uÐ?rËæÔìýÌ?9_x0012__T8Ô?_x0004__x0007__x0001_3vÌ÷Ø?ðÑÂJ7Õ?c´3ããÔ?·¹üBÓ?PØ_x0003_IÀÓ?x!¢ÐQÊÔ?7W_x0014_fË?!¥ÒyÕ?7F_Ê?px³íÛØÓ?_x0007_ÝAãÎYÕ?Ò©*¼_x0010_Ó?i·­Â_x001B_²Ê?rÙ9_x0002_ãÖ?õ|"I´°Ó?x_x001B_4+_Ñ?øÎ_x001C_â_x0006_ÇÛ?^&gt;ÔkcÒ?RuÊ¿ßÔ?_x001C__x0019_.n Ò?Öi4¹ûmÐ?Ê_x000E_F«nÊ?QÂl¾Ô?Óß3Ô¶_x0008_Ô?Ã#µÖÐÒ?§_x0010_÷_x001F_wµÔ?I#U]Ã³Õ?ÏwÁùêÓ?_x000D_0½Þ/Ð?L }_x001E_2Ò?G_x0011_iXºÊ?ë_x001A_å_x0005__x0002__x0003_|Ï?Ro_x0001_"SÓ?·îd0äÕ?_x0004_ð5¯O=Ö?gÂ_x0002__x001E_Ó?áÓæCKçÐ?+_x001D__x001B_ê\Ó?'±ï³JÓ?U}ÙÈQ_x000C_Ñ?(ñO0¹ÏÊ?x(_x001C_TáÔ?i_x0017__x0013_ßJ+Ô?¸J_x001F_Ù_x0007_~Ô?úédYÓ?º±ÉØÕ?B	ÀC«Í?UK$Á0±Ñ?ºCAæÌ?]_x0018_¦ÐÝÒ?©×xÇùØ?þû_x000C_îÕ?ªã_x0019_w_x001A_ïÐ?#®ä11õÓ?ÈÇÞ._x000C__x0012_Ú?ÄôQÂÔ?Zf}%_x000F_¹Ð?×_x000C_ÏA½Ô?,*W¶\Ñ?¦`l§Ô?ÅÞÝÚ¨m×?÷ÌrÅAôÒ?'³¨i¢_x0005_Ñ?_x0004__x0006_kXÛ_x0019_!&gt;Ð?:24ÅÄÐ?D_x000C__x000C_hÛëÌ?©^_x0010_GHÔ?HãnçÊBÑ?ÔíLôÚÒ?ÕìÙ_x0012_Ø?êï¹0+bÐ?z&lt;ÊO6Õ?oY0¾XÓ?¾5_x000D__x001F_á_x0005_Ø?|,_x0012_:Î?Ôs_x0014_½Ì?_x001F_ô»òÉ÷Ò?¹á_üÐ?_x000C_ëKvTVÔ?*Q_x000B_\j"Ú?&gt;â4ð|UÑ?ÈðCêûÖ?Ã*ZKÂÐ?²{A]Æ¦Ë?TÓYÛÕ?yÇò¡öÔ?£_x001D_a¾ëÒ?Îo_x0001__x0005_l$Ë?î_x0013_mÖÔ?ÆåI(_x0003_æÏ?_x0002_÷|j7áÒ?³=ñ_x000D_;Õ?¸ã_x0013_.íZÎ?D_x0011_Êj×ÜÐ?µÀìm_x0005__x0006_RüÖ?Ä]Ï}_x0012_íÒ?á°8úÞ_x001D_Ù?_x0019_Ù{k¹TÕ?Å_x0014_ÅEÌ_x000C_Ó?ÃÓ£À_x001C_Ò?Ö´É6ÿÖ?_x0006_kj_x000B_Å¾Ò?õ,&amp;[âüÙ?_x0001_ã_x0018_â}ÈÒ?N¡R3`Ð?ß~2	jÖ?m#aE9çÓ?zé¶­³_x0010_Ë?SL%¹_x0016_SÍ?WÎ môbË?_x000F_Sª7Ñ?¨_x0002_®£âÑ?yUåÅ Ð?îÂõ_x000B_×?_x0011_ÍÑ?&gt;±*Äî¿Ñ?Ì_x0003_ç]àØ?NdÙð_x000C_Ñ?¨@_x0017_+C=Ñ?+ìÃÆÐàÓ?¿¥_x001B__x0012_··Ò?$_x0017_$Ë(Ñ?Ü_x0016_2fÕ?Z _x0008_¼_x0004__x0007_Ñ?4_x001C_º~V×?r_x001C_¡N\$Í?_x0002__x0003__x000B_=Çj&lt;kÕ?7Ç&lt;@Ò?"¡I/»_x0014_Ö?_x0004_ö1L_x001F_Ï?Ýrß_x0008_Õ?w¨±³PRÓ?YD"`¬Ñ?h/à\Ò?]×_x000C_+¹	Ð?v Õ+YèÒ?Æ_x000F_Í³JÑ?ÂÓEþw&gt;Ô?¬@ô#Ó?³bGðÍ?h_x0014_]_x001C_ÑÌÚ?_x0001_¯6 Ñ?R¶8D64Ú?Ém~7U7Ó?¡]N/ñÒ?_x001A_Ê_x000D_`2îÓ?Ã5KäñAÓ?3_x000F_ylÓ?ÙÃ?ÝËgÓ?§JâÙh_x0005_Õ?&amp;ò~·ÚdÍ?Úaâ_x001B_ÁÛÎ?¤\@&lt;VIÑ?0w'¢ºuÍ?¼®ÛwgÕ?_x001F_}ù_x001E_Í?"/Ð)ÅÑ?_x0015_ase_x0002__x0003_Ç_x000C_Ô?.*J©Ö?ý?FXÆyÖ?Âü{8;_x001A_Ø?«Sôç{Ï?EZS=AÖ?ÿ*F_x0005_k_x0017_Ö?oé¡KÏ?V,9ÂÔ?¢³©]'Ó?í!_x001D_ö_x001C_¯×?"RfB¢Ó?Ôwj~ð®Ó?ÁH:_x001D__x000C_Ô?_x001E__x0001_¥¥ Õ?©­_è/_x000E_Ö?8s%&amp;@&amp;Ð?&gt;ÆÀ_x0005_Ó?Þ½=åQØ?/uïPýÒ?1,^þQÒ?_x000C_-q6ÉqÕ?¼úá_x001E_Õ?fåd"õ#Ô?×e¾å¼yÔ?òúR:;}Ð?8_x000E_1ª(=Í?ðñ5[_x0005_Ô?Ç _x001D_EÒ?£]¹YuTÐ?ÛQ_x0007__x0011__x0019_ºÖ?A¡_x0005_ÕGÖ?_x0001__x0002_­ÎW^_x0002_ÔÒ?ä¢H½-Õ?÷+Ë_x001A_ÌÉÕ?Û{õ]_x0002_Õ?Þë=·Ø?Ü¡/.ÇúÑ?ó~_x000C_¢sÕ?±­çj³ÉÐ?Hò8·_x0014_Ñ?½K`_x0015_i×?_x001F_ô°5¥Ó?¹_x0012_1KÓ?"Ñb_x0011_¤aÑ?tñZ_x0004_e_x0003_Ò?gÞ*)Ë_x001F_Ñ?_x0004_½p¼NÔ?ïwò_x001C_XÐ?_x0018_'&amp;/íÑ?_x0001_/êÇ(7Ô?w»_x0019_uò_x000B_Ð?_x0011_\q£Ú?]_x000C_¹^iØ?Ñïê_x0014_ÆVÓ?D?A[4_x0002_Ó?9:½_x0019_²²Ô?½}ÈÈcÙÑ?¡EÙ_x000D_~÷Ñ?_x0008_E©eÓ?@`I_x001E_hÆÓ?)¥|©ÛÔ?ÿó]_x000D_2.Ò?ÌW ð_x0001__x0005_e0Ë?¨Eµ¥jbÎ?ãÆ_x000C_3]Ç?M_x0006_T9´aÔ?bÉ_x0004__x000B_ÍPÖ?^_x0019_sÿHÌ?_x0006_ potÒ? O_x0014_n´Î?*EMø_x000E_`Ð?ü_x001F_&gt;_x0016_Ï×?6ëy]òåÒ?¢pðÔröÕ?&gt;º_x0002_ Ò?rÏ"}MÌ?_x0014_T"_x0011_¤­Ô?_4Ó_x0016_¢Ö?~SÐh_x0002_Ñ?Oâ¢EàzØ?_x0003_ÄB'6É?£ 8ÕPÎ?%°å±ïÒ?±/_x0001_÷Õ?õï_x0010_ùM_x0004_Ð?Kmò¿_x0012_Ó?Ä{²i_x0016_%Ñ?w7ô¯áÑÒ?â_x0010_Ñ[é_x000F_Ö?Ø·_x001A_z*_x0015_Í?Þ,_x0011_wòCÒ?ä_x000E_ßkÎÐ?K'¼r(ÞÑ?mt_x0004_ÂÙÔ?_x0001__x0006_Ù±_x000D__x0002_xÓ?b ÙÒF_x001C_Õ?ÊZ_x0004_UkÖ?Cãµ|mÄÏ?®_x000B_×c«üÊ?zCC_x0015_Ò?Ê¨_x001F_cÕ?«&lt;Ârð)Î?úðÏ"ü×?_x0015_ÉX-Ò?.Ùqú¥×?¼xäÎ?¼á`ÌLFØ?ïFã5Ñ?\)_x000C__x001F_Ö?ærûoÌ?_x000D_û_x0016_U3Ï?­CÖbfïÓ?_x0012_v~e(@Ò?Ã_x0004__x000F_VºÓ?'ì­iÔ?_x0006_oTêÔ?\_x0018_v%_x0005_Í?ÿ_x0003_k}Õ?8áÄ¤Ð?¼|_x0015__x001B_=.Ö?èôè7JÓ?ª×¨ª_x001B_Ò?÷ç¯ÏgÒ?_x000C_æë_x0016_Ý?K¥_x001A_ß_x0007_Î?&lt;æüÆ_x0001__x0002_7{Ò?W½ ÅÓ?ÚT°nÔ?Ýß¯/Ð?TÚ"[ÐÓ?ßMO,ábÑ?_x0014_;"&amp;#ÏÑ?$YÅL_x000F_&gt;Õ?;$_x0002__x0001_õÐ?#ËM_x0017_CÔ?ðªÂÀRñÓ?·_x001B_ûW®xÚ?_x001B__x001A_ÆããÅ?y»`_x0014_®Ñ?¸¢XÃwÑ?u6½XtÐ?_x001B_`Y8ÊzÓ?R/³_x0001_©Å?R£äÜ·íË?_x0017__x0016_¾_x0015_OÌÓ?¯¶p_x000E_áÏ?[_x0002_CòÌÏ?öÁ_x0017_ÎÍ?ðÃñÑ?£u4¿_x0003_?Å?#ì_x001C_ùeÐ?þ#x¼Ó?}ü9_x0015_(×?Ó_x0006_81Ó_x0019_Ò?6H_x0007_óÑ?®sÇu×?f·5§_x000B_ÔÍ?_x0004__x0005_jÁ¢ºÔ?T\4!åÓ?ÊM_x0018_ÖùÐÕ?ÃZ`ýÐ?¡_x000F_ö£Ð?0¡wN_x0012_Ì?ÝeB1Ò?º)3ýâ×Ð?ê·nZ;Ð?S¥À@ètÔ?(¶ò_x001A_|%Ì?tÀnC,Ñ?à­ÙbÕ?_x001B_ù¹ØÔ[Ð?_x0012_)ÂÝWÖ?,±_x001A_$2ZÓ?_x0011_ÕsñÏ4Ó?9ÏÑöÔ×?ÔH_x0002_¥h¬Ï?úFNÄùÒ?"ßâru1Ñ?#É_x0003_§y|Ñ?_x001A_p¨(--Ø?Í97RÝÒ?ªæ_7_x000E_ðÖ?\!_x001E__x0001_ø¦Ò?þ8Y³Ö?_x0014_Mu_x0017__x0012_Õ?ÅÛîì;Ï?å_x001E_D_x001D_[Ò?_x001D_É__x000D_aØ?_x001F_:M3_x0001__x0003_(Ô?qº	Ô?_x0016_6»0|úÕ?&gt;_x0008_á²DÖ?¸ÓQ:Ö×Ì?{¡þ_x0010_Ð?BÌíV¢±Ë?H¶_x001A_&lt;Î?@&amp;6¶¸Ò?_x0004_±#àÏÎÎ?_x001F_Í)D`VÕ?_x0008_xÑI&lt;ùÓ?´Ô_x000B_°4×?Lil8\Ö?ÂGôõj)Ö?Å-¨_x0007_Ð?uß)ï_x0013_Õ?%þeJÅÐ?Xûæî_x0010_¹Ë?$_x0011_._x000B_³_x0006_Ö?À8[ÓP_x001D_×?íTùØ_x0006_¯Ô?Ä±|_x0011_nÔ?ÆïÿæN¯Ú?Ú_x0002_LTXÑ?ô_x001B_]$_x000B_Ö?J_x0016_Õ¤3Ô?ä#¼$_x0004_Ì?5bÖî?Õ?_x0010_f­_x0018_Y&amp;Ï?&amp;,IMÑ?%*$"éÖ?_x0003__x0005__x0001__x0002_åP»Õ?¢ñ8GýÒ?a4_x0008_êAÙ?jÑgËþ¡Ô?Q\u_x001C_q'Ò?{{¾_x0019_À.Ñ?B½·ø®ØÒ?_x000C_i5Ìw_x0017_Ô?Ä_x0006_!yñjÓ?_x0012_øè!ÌDØ?È_x0010_3#_x0007_-Ð?_x0010_ÇÍtÏ?wp×\ØÛÖ?RÜ_x000C__x0016_8^Õ?µâa¿Ø?;çôã~Ì?_x000E_WnodAÔ?]_x000D_4ÄÄÕ?sÚ)ô_x0003_Ô?+7÷Ì#fÎ?&amp;ÛøúÒ?úaÉ,DÌÒ?g&lt;A´¼t×?®=³_x0005_e(Õ?Ñ«£Ï?_x0003_¿à_x0006_(_x0005_Û?Xhóé´lÐ?_x001F_qLÉ_x0005_Ñ?_x001C_òzÍ_x0006_Ò?Ì_x0004_¾$0Ä?÷«ä_x0016_ÿÒ?_x0005_ÌÛ_x0012__x0001__x0002_bÊË?ûgýôÇØ?|YÙYï^Ï?È+¡¦U{Ë?j4_%ÌLÖ?ÑY_x0014_-ræÒ?BÒ¿³Ñ?õ%tK_x0013_#Ò?%_x001E_p£´_x000F_Ò?6û_x001A_¾Ñ?ÒÂê©_x0006_ÖÒ?ä_x000E_9á_x0018_Õ?_x0003_ãÁa_x0001_Ò?"Ô?ø_x0010_.Þ"×?A_x0004_\_x0018_·_x0011_Ï?ä_x000F_S·×?M³Íå&amp;Ô?æI²2_x0011_ÑÐ?¨»)Î? ù+F6Ò?i_x0010_î±}Ò?Û_bå°°Ö?_x0007_x¢è/Ù?2£ár_x0002_úÓ?wHÃsõcÓ?±ÛÕÈÙÐ?ÄZ9äå8Ð?_x001C_°móF}Ö?DMîyÏ_x0018_Ñ?,øöÙI×?¾r_x0019_J1'Ö?_x0002__x0003_Ü_x0014__x000C_­_x0008_ÔÓ?ÀM_:Ö?_x0014_ÉmÓäJÕ?þ¶Ûßu_x001E_Ô?_x0001_;)sHÐ?féÆBPÑ?ëM!_x001E_ó\×?]µYæÃØ?¹_x0001_®èå£Ð?4µâ5RÐ?ùqå+µÐ?!¦_x0014_:q*Õ?m¢_x0012_Ò?!EÎ¸FÍ?_x0018_,®_x0007__x000B__x0008_Ó?®°PnÕ?a]A_x0007_Ó?b¦JÒ=Ò?ú R&gt;yAÊ?rê_x000F__x000F_GxÔ?üñæ_x000D_½Õ?¦,T_x0014_­ñØ?8A¸,mLÐ?19¯_x001C_5Ð?3i_x001D_²Ð?°×í&lt;èEÒ?{!kØ:¹Ñ?_x001C_"_x0013_"Á4Ò?ð½¼G_x000D_ÁÕ?_x0003__x001A__x000E_NT5Ñ?Æk­Ô6òÐ?pU!_x0001__x0002__x0001_üÔ?¿_x001E_ÅÚ_x0017_×?òÔ ö×Ñ?&lt;_x000C_ÔÙÖ?a;*ÉsÙ?ÓC_x000D__x000D_B¼Ñ?W²_x0013_kÎÒ?f¹ÿjþÑ?_x001C_`_x0004__x000D_Ò?_x0010_Iôø{Õ?*ð¯¬jIÒ?{8fÉÂDÓ?j2UTÑ­Î?[ôó¦3tÓ?àÜWþYôÖ?_x001E_gÔwLVÖ?º_x001C_e=~É?åÂµ¿Ö?8õÆñßÕ?ÇÏõZhøÖ?bé_x0002_^VêÉ?) _x0012_ãúÔ?R;ª_x000F_êFÏ?&gt;Ï$nÜÑ?!ëH É?ØåéÑ×·Õ?ã*íaÔÖ?]w²Ô?vêé$Õ?*¡·DÐ?Ô¡òpÉ?|Í_x001B_îfÆ?_x0001__x0002_ &amp;ç&lt;IýÕ?ª}_x001A_¼óëÕ?x4¶ _x0012__x0019_Ó?Hþ_x000B_ëñÔ?ÎGG¼_x000F_!Î?!±]Zâ×?¯@/(Í?¤_x001D_-0iÒ?_x0012_Î©ÎpÐ?»âÈ¡_eÒ?¼&gt;úw1_x0012_Î?_x0007_¬ÏOµÒ?_x0001_­x_x0017_Ò?dî=ÿ(Ó?È_x0019_Ë/GèÊ?Tu(ä_x0003_Õ?v_x001F_¨í_x001C_Ï?hÿx_x0001_Ö?BÈ5ÃÎ?úW_x001A__x000F_ûÑ?þù_x001C_E8Ò?¨7b_¦Ë?ú·_x0004__x0018_0_x000B_Ò?}@S/\Õ?_x0004_Éå;_x0002_Ê?ó3÷Qþ¢Ø?hó_x0002_ÊÑ?wÐá_x0003_Ð?x*_x0019_«7Ö?³_x000D__x001A_°½üÑ?á%a_x000D_ÖÓ?¸à&lt;Ç_x0004__x0007_ËiÑ?J_x0002_aAò×?_x0018_O²!yâÖ?¥Ë÷}ø_x0011_Ñ?÷@X$_x0006_×?{Z½Ù_x000F_åÑ?XRÈò½Î?+_x000E_vNPKÐ?2eL0QxÑ?ÄHÖï_x0008__x000D_Ù?#ðÊ]RfÔ?®YöÜ×?æûç@Î?³À}ÁÃÒ?x¾í8ªÖ?^£_x0017_¯Ö?r_x0001_Ñ?_x0014_°&lt;&lt;Ñ?\WkHCÈ?:0þ£fÖ?ÚHÅRÊÖ?Ð £Gù«Ó?} pÌ×?_x001C__x0003_]ÔrSÔ?OÌë_x001E_n¾Ô?Ò_x0015_åÊÓ?zl¥XËrÔ?¾HÅüÎ?÷7?_x0005_¢Ñ?îþ3Vc×?4³_x0002_þ Ö?-yx1cÕ?_x0007_	Gù¿Ó?ã_x0002_=àµ_x000F_Ô?^D0_x0006_µ®Ð?DÙß_x0001_Í?ò»µ×'°Õ?c	|GÕ?B§YH_x0002_÷Ô?sU×&amp;"pÖ?£´hõkÝÙ?_x0002_ý!«Ì?»§åOÒÑ?z¾¤hpÓ?Þ_x0003_äÚã=È?«+_x0011_§Õ?s_x001B_ëHÃ?z?_x0011_¨C_x0005_Ï?²½l¢a_x0001_Õ?3n_x000E_z!Ñ?ÉlësãÐ?2öÛ^ä_x0004_Ò?&amp;_x0017_%¸_x000B_×?¤ò"_x0016_=KÔ?Ò{ÐhÑ?rBc_x0008_ÀÙ?_x0007_OP_x0015_?Ð?_x001A__x0001_HP}¥Ö?p@FNÒ?%º|i_x000E_0Õ?_x000D_Ünx¸Ô?_x0010_î_x0015_9_x0017__x0006_Ô?ß@_x001F_¡EÕ?Q+C_x0002__x0003__x0005_ÉåÓ?n¨_x000E_,ÉYÒ?~àû_x001D_vÙ?¼bÐ_x000C__x0019_¾Ð?ì¡ËR_x001C_Ó?HóÎ©ë×?KuÉ,D_x0011_Õ?R;×¡ó_x0014_Ô?	b¡¦U_x001A_Ô?..íÁ_x0015__x001D_Ð?´ìüé_x001D_3Ô?õp,ª_ÌÕ?Ì5wìiÕ?µ]ÕÆz_Ò?X¸JL_x0017_vÎ?©ú_x001B__x000B_2Ó?_x0004_¾/Ò?-±î!CË?Ô~_x000C_Aô_Ì?ÜWîVÃÑ?U®SÃÓ?a;Ü7~rÖ?'QîÔ~×?±tªä2óÓ?_x0007_üü_x0014_ÿªÒ?ý,P@Ö?CÜnGî_x0016_Ó?ºöß_x0001_ãNÒ?¸é_x0002_]±·×?/+#imrÓ?@ºÐ`=ÆÒ?_x0001__x0003_ø3ùÐ?_x0003__x0006_$_x0008_r|êÎ?_x0002_0÷¨aÓ?M_x001F_gÜçDÑ?åçØ2YÔ?g*ðµ?ÁÏ?_x0011_ªÖ9çÔ?S/YDº»Ö?ÃI¹ç:Ó?5_íFÂÁÒ?ÒÆØ'AßÖ?_x000F_úÐ!_x0013_ÛÓ?Öv½F§§×?½¸{Ìö×?_¢%þ}ÊÒ?ë®ÑÄ¼_x000D_Ó?ïxî_x0008_©_x0004_Ö?_x0005_ï_x000F_dpÑ?ZN+nRçÑ?_x0001__x000D__x0019_yBZÑ?56n@Ô?`=Í¬»ÕÑ?ò+æTuIÔ?Åº_x0016_éµ=Ó?Ô_x000E_;®S×?;_x0015__x0019_ú_x0004_Ó?È_x000D_ÂüÑ?-®Å,ãÒ?%Þ@¯Ò?Ä¨UvvÓ?_x001B__x001F_ïDÔ?Iv¬_x0003_`wÐ?_x0004_ÆàÎ_x0001__x0006_p_x0019_Ì?q4r§_x0019_Î?Â{Rù_x0003_ðÑ?ÿ_x000C_àü*-Ó?Á_x000C__x000F_Â°_Ö?C_x0003_âçê·Ó?ßð"_x0001_§Ó?óWªÊ9³Æ?ÂkÖù,Í?Ì¸BDòÕ?×_x001A__x0002_òç}Ê?&lt;cÖoi~È?ng_x0013_jz×?Øº_x0006_YëdÔ?0_x0004_1ã/Ó?_x0006_´qÓæ£Ô?µ¦0ûë2Ö?½ÿCµÍ?2&gt;P¬Ñ?gôª ªÕ?O¡_x001E_A8Ô?uÛ_x0005_RúÒ?¡}ù_x0013_KwÒ?ò_x0018_jÈ¯9Ó?£Ê¾/µüÚ?Hº|ÃÓ?=¯4JÿðÏ?ìÔ(_x0011_üÓ?xfN_x0004_§¬É?´ñ_x000B_3=ÿØ?§ùûIå_x001E_Ö?sâ_x0003_QÍôÐ?_x0001__x0002__x0001__x0005_¨£¢Í?$Ùº×?^XG_x000F_¥Ò?x Ü)¾Ò?kÞ§Ò?_x0001_ë~FÕhÐ?H½zæ0Ö?Æí#f'Ð?®;Íc4ñÈ?·×Üæ_x000C_ÓÔ?µ_x000F_­Ó?0÷ þñ&amp;Õ?Þ_x0012__x0016_voÒ?&amp;HæìÑ?Îì)y§sÏ?¢_x0006_È_x0012__x000E_Õ?_x0008_N_x001C_5×?ô3¿3ÅNÓ?ê%÷@Ò?êÝl_x001B_aøÍ?__x0007__x0019_°³Ò?_x0018_Z#_x0011_Ò?=\H(üÐ?Q¬_x001A_'´Ñ?&lt;`_x0017_â=Ö?4ù¿_x0015_µÓ?Id.£Ñ?5ËXÐ?ñ_x0015_]E2Ñ?_x001D_3§ËEÙ?HÐ_x0012_.NâÔ?_x0010_6_x0015__x0001__x0002_Ñ³Ï?ä2#É×?!NN.Ï?´µ¥·ãßÓ?æFF:KÖ?ÄyV´ÒÔ?öÆkô*Ó?Èø&amp;Y×Ñ?bú/_x001E_êìÎ?Ò8çïrÇ?ViTÔ?Ê_x0007_Q!cÆÕ?_x001B_%_x0017__x000B_Ò?:­W_x001D_Ì?¨¼pø­Ò?_x0017__x0011_*»ê$Ò?@w,É{.Ô?¹'_x000C_¶_x0015__x0001_Õ?U%DºÐ?îRÕ?_x0003__x001F_!_x0011_ØjÔ?`¡(ïQÔ?Áó_x001A_Ü?Ê¦÷_x001C_y_x000F_Ñ?c×_x001E_	_x001C_×?eß¨ÕÎ?_x001E_·¦_x0018_Ö?YàW_x000F_2Ò?t_x0008_ì0Ô?¤=G×_x0012_×?ðîLãàÍ?GÒ©­Õ?_x0001__x0002_Ø/-_x0019_|rÑ?/ìl_x0005_p_x001C_Ø? VR¡CÓ?§Ðç &gt;Ñ?@Ä_x0013_ÙàÐ?©5"¦ÄÐ?ÿ´Ü_x0006_Ø?/{¢Ì:&lt;Ô?_x001B_¾¸oîûÏ?^æ6_x0013_P]Ñ?5_x0019__x000D_¹ÇuÖ?»$-µÙ?9_x000D_½UÒ?éÁ&lt;ï3¸Ñ?óg§\(uÎ?6óÇØ6cÖ?ó_x0013_/Ò?Å`sêgçÕ?Vq^drÿÐ?Ìi_x0014_áòÏ?X=_A_É?¤¾Æ¸#ÍÈ?x~hGÓ?ö¯Ð,çÍ?_x0005__x0005__x001F_sZÓ?NæuíÁ|Ñ?ò_x0006_La_x0010_çÙ?æXÀ»sPÔ?6Ë+_x001A__x0002_Ò?ù0Ðýy*Ò?âõ7w_x000B_«Ð?#»,._x0001__x0008_à¬Ø?¹%Ìh¼g×?ËçY45l×?ÂD§_x0015_'Ñ?ä5_x001C_­_x0007_ßÑ?·-2_x0005__x001D_!Ô?r¾QÕ?_x001B_¶/^O×?%µ#îéÓ?dúz·f¤Ñ?_x001A__x0005_áËpÓ?W~õ_x0007_ØÕ?YgBÖÙ_x0016_Ï?_x001A_íjïqyÒ?3_x0013_%zd_x001E_Ò?Ú5Ö_x0002_Ô?_x0001_Ë¤ÕÈuÕ?T_x0015_ö_x000E_vÏÕ?Ê/¬ZÍÕ?Ön%ï_x001F_Ê?î_x0017__x001F_O#Ø?pùsª_x001C_aÕ?Í_x000E__x0004_Z_x0007_ìÑ?Ìü&lt;éèlÑ?3º_x0007_	ËÑ?ïÊ_x0002_Q_x0006_mÓ?I2¤åÆ×?Ù¶_x000C_ÑV\Ù?_x001D_ý¾)Ù?Ð¶/0Ý§Ù?zE_x0003_l_x0001_!Ó?ÙÛR)Ã_x0014_Ð?</t>
  </si>
  <si>
    <t>db017973446af18f1b2dc5784142aaad_x0002__x0004_éóOÒ?_x0002_ðªPm¿Í?*)ÿ}_x0015_#Ö?_x0001__x0004_Ì¹qóÔ?Ð_x0018_qu_x0003__x0017_Ô?Úr¹^¥B×?Lnf¢Â¹Ó?0ÝI²-_x0018_Ð?îåc¬bNÛ?¿¸VÕLÒ?¾ÒÝÔ?ÙS9_x0006_$LÕ?Ë)¸¥úfÑ?s|_x0001_ç'öÒ?_x0011_È¸)_x001A_ÇÓ?Â-q5X_x0019_Ö?\ü_~_x0017_óÎ?wuPUÉÓ?ñòåTéuÔ?OåàÆl Ð?9_x001A__x000C_Ö?ø0'åuÄÔ?6Q4ÒeÐÏ?Z¨Ë ;Ò?nÉo¶Ñ?-}ð·Ï?TJ;ð¡EÔ?yÒ_x001F_Ok;Ñ?ô@hZÏ?ä·Èèß¦Î?{_x001B_-þ¡Ò?_x0010__x0016_Ýò_x0004__x0005_Ö©Ó?À_x0012_äö^Ó?Á_x0018_ÍÝH²Ì?A&gt;qµÓÓÕ?e³ÙÔ?«zt_x0018_ç`×?c_x000C_v7Á?_x0003_5oá_x0006_Ô?@½ã[_x0002_÷Ñ?E2Â;Ø?*ãc)_x001B_Û?wÔ-U_x001E__Ô?îy/iÑ?pwÁI5©Ð?.­^ _x0011_nÒ?_x0019__x0014_eLÊëÖ?º3_x001A_z!·Ù?«Hvy_x0017_±Ð?Y_x0017_5r¥_x0002_Ó?Ú7î_x0015_J&gt;×?¬`cå-íÔ?SZñCÇÑ?ì{¥_x0001_ãÓ?Fõí Ó? ´«Á2Ø?zp_x0017_kÅÏÉ?_x001B__x000F_¥âPÏ?Òô_x000C_d=lÒ?_x001F__x000D_CSÎÓ?_x0010_&amp;.\oØ?_x0019_D_x0016_ctÕ?t-SÄêÔ?_x0002__x0005_¶_x0007_2_x0012__x000E_Á×?úòUA½Ñ?&amp;³RYF£Õ?éþ_x0004_^Ô?¡ÈÕÝÕ?úåÓÍjOÕ?®eÐÓJ_x000C_È?êJ©_x0012_GÑ?/üíGÙ`Ó?¥Y¹pý_x001A_Ó?aÛ_x001B_=ð_x0003_Ó?$81|_x0016_ªÑ?_x001E_hJïÆéÕ?_x0011_èM_x0012__x001D_Ô?«¯È_x0008__x001B_Ò?_x0016_%Ñ_x0014_îÈÔ?Zï_x0010_F_x0001_3Õ?Ì¢ã~R¥Ð?Bö%7èÑ?©¾_x0004_ð°Ô?tÄ¥þÎ_x000F_Ð?]¸ÚÛwÞÐ?¤µ·øÕ?_x000D_ÖÉ+ÌÔ?*_x0012_ûÖ9Ì?n#üÊ(_x0018_Ñ?_x001A_Úl&lt;`Õ?]¤á_x0015_VÝÓ?Hp éwÕ?5Y?!_x001C_Ñ?(ªæ'J\Ú?¹_x001A_Ü_x0013__x0003__x0007_AêÐ?¬ !Ï?(åY;¦Õ?à=^æ_x001A_GÊ?_õØZÁÓ?A_x0006_b½q&gt;Ó?Ü¨ atÑ?&lt;_x0016_ò¼ÉZØ?_x0014_¶D"ÚË?z_x001F_áìíÑÓ?8ÖÇ÷ÅÖ?Hþ§¦ÜÏ?¯½qú_x0019_ÅÔ?À)_x0005_Y.[Ô?w§ü³QÛØ?4_x001D_õz^1×?£_x000D_¾(üÛ?°?Q3(Ò?ôÖÂHÒ?_x0002_ÑæfmMÓ?õ_x0006_å_x0006_Õ?Ny_x0001_H)²Ó?1¸â_x0010_%Ó?¨_x000B_*´¬È?´xáJ©ÓØ?ÅLsÆÝÔ?da/)%_x0012_Ø?Z¯Q;ÈÇ?Û#Ûq¨Ó?]+4é_x0015_ÄÐ?°_x0003__x0010_®ÌÐ?Z_x0014_I_x0004_ÕµÕ?_x0001__x0002_&gt;þ2þüºÒ?Ù¡|Ó?ÆåMNÏÓ?_x0003_mV=F©Ô?máL`ùQÑ?¶.nÍmÓ?õUî=Å.Ó?ô_x000E_»_x0015_ÏÔ?Z	v4"iÙ?$_x001B_W_x000C_sÒ?N×]_x001F_AÕ?ÈOÿ¯_x001E_Ç?Ûø;J0Ó?®¿_x0018_f~hÏ?ÿ_x0005_öcÉ:×?_x0018_-x,AÐ?¹_x0016__x0011_9D©Ò?7hbWÒ?¶_x001F_6g°ÒÐ?v¯_7Ò?×¬@_x0013_Ó?Ýò$Ô?_x001B_!ímÖÐ?þä_x001F_CÑÖ? _x001D_+M+×?èµ¢í_x0016_Õ?Ûi·ñu;Ô?^íÌîµÖ?ë_x001F__x0014_JÔêÐ?èw_x0013_¼°Ô?5Pbh_x0012_Ô?.¨Gÿ_x0004__x0006_ù0Í?TÙÐ¾(þÓ?E01Ð?áA­²¦Ñ? Ù_x0014_Æ¢ÏÌ?Ç¿_x001C_·¤;Ò?²ô¾s{Ð?_x0003__¸²9Ø?æÆÖ7FwÏ?X_x001C_£Mj¥Ô?rµ#GéÎ?îå2aÒ?`U±ÉÖ?=A¬_x0019_Ò?TAnÍ?QÖ_x0002_¨J Õ?_x001E_Aï0/Î?7iÐI}°Ò? ÕO_x000E_²_x0002_Ð?ªÕzPÌ?3_x0010__x000F_ä_x0005_Ô?Ú~Ö³uÐ?rËæÔìýÌ?9_x0012__T8Ô?_x0001_3vÌ÷Ø?ðÑÂJ7Õ?c´3ããÔ?·¹üBÓ?PØ_x0003_IÀÓ?x!¢ÐQÊÔ?7W_x0014_fË?!¥ÒyÕ?_x0003__x0007_7F_Ê?px³íÛØÓ?_x0007_ÝAãÎYÕ?Ò©*¼_x0010_Ó?i·­Â_x001B_²Ê?rÙ9_x0002_ãÖ?õ|"I´°Ó?x_x001B_4+_Ñ?øÎ_x001C_â_x0006_ÇÛ?^&gt;ÔkcÒ?RuÊ¿ßÔ?_x001C__x0019_.n Ò?Öi4¹ûmÐ?Ê_x000E_F«nÊ?QÂl¾Ô?Óß3Ô¶_x0008_Ô?Ã#µÖÐÒ?§_x0010_÷_x001F_wµÔ?I#U]Ã³Õ?ÏwÁùêÓ?_x000D_0½Þ/Ð?L }_x001E_2Ò?G_x0011_iXºÊ?ë_x001A_å_x0005_|Ï?Ro_x0001_"SÓ?·îd0äÕ?_x0004_ð5¯O=Ö?gÂ_x0003__x001E_Ó?áÓæCKçÐ?+_x001D__x001B_ê\Ó?'±ï³JÓ?U}ÙÈ_x0001__x0002_Q_x000C_Ñ?(ñO0¹ÏÊ?x(_x001C_TáÔ?i_x0017__x0013_ßJ+Ô?¸J_x001F_Ù_x0007_~Ô?úédYÓ?º±ÉØÕ?B	ÀC«Í?UK$Á0±Ñ?ºCAæÌ?]_x0018_¦ÐÝÒ?©×xÇùØ?þû_x000C_îÕ?ªã_x0019_w_x001A_ïÐ?#®ä11õÓ?ÈÇÞ._x000C__x0012_Ú?ÄôQÂÔ?Zf}%_x000F_¹Ð?×_x000C_ÏA½Ô?,*W¶\Ñ?¦`l§Ô?ÅÞÝÚ¨m×?÷ÌrÅAôÒ?'³¨i¢_x0005_Ñ?kXÛ_x0019_!&gt;Ð?:24ÅÄÐ?D_x000C__x000C_hÛëÌ?©^_x0010_GHÔ?HãnçÊBÑ?ÔíLôÚÒ?ÕìÙ_x0012_Ø?êï¹0+bÐ?_x0004__x0006_z&lt;ÊO6Õ?oY0¾XÓ?¾5_x000D__x001F_á_x0005_Ø?|,_x0012_:Î?Ôs_x0014_½Ì?_x001F_ô»òÉ÷Ò?¹á_üÐ?_x000C_ëKvTVÔ?*Q_x000B_\j"Ú?&gt;â4ð|UÑ?ÈðCêûÖ?Ã*ZKÂÐ?²{A]Æ¦Ë?TÓYÛÕ?yÇò¡öÔ?£_x001D_a¾ëÒ?Îo_x0001__x0005_l$Ë?î_x0013_mÖÔ?ÆåI(_x0003_æÏ?_x0002_÷|j7áÒ?³=ñ_x000D_;Õ?¸ã_x0013_.íZÎ?D_x0011_Êj×ÜÐ?µÀìmRüÖ?Ä]Ï}_x0012_íÒ?á°8úÞ_x001D_Ù?_x0019_Ù{k¹TÕ?Å_x0014_ÅEÌ_x000C_Ó?ÃÓ£À_x001C_Ò?Ö´É6ÿÖ?_x0006_kj_x000B_Å¾Ò?õ,&amp;[_x0005__x0006_âüÙ?_x0001_ã_x0018_â}ÈÒ?N¡R3`Ð?ß~2	jÖ?m#aE9çÓ?zé¶­³_x0010_Ë?SL%¹_x0016_SÍ?WÎ môbË?_x000F_Sª7Ñ?¨_x0002_®£âÑ?yUåÅ Ð?îÂõ_x000B_×?_x0011_ÍÑ?&gt;±*Äî¿Ñ?Ì_x0003_ç]àØ?NdÙð_x000C_Ñ?¨@_x0017_+C=Ñ?+ìÃÆÐàÓ?¿¥_x001B__x0012_··Ò?$_x0017_$Ë(Ñ?Ü_x0016_2fÕ?Z _x0008_¼_x0004__x0007_Ñ?4_x001C_º~V×?r_x001C_¡N\$Í?_x000B_=Çj&lt;kÕ?7Ç&lt;@Ò?"¡I/»_x0014_Ö?_x0004_ö1L_x001F_Ï?Ýrß_x0008_Õ?w¨±³PRÓ?YD"`¬Ñ?h/à\Ò?_x0002__x0003_]×_x000C_+¹	Ð?v Õ+YèÒ?Æ_x000F_Í³JÑ?ÂÓEþw&gt;Ô?¬@ô#Ó?³bGðÍ?h_x0014_]_x001C_ÑÌÚ?_x0001_¯6 Ñ?R¶8D64Ú?Ém~7U7Ó?¡]N/ñÒ?_x001A_Ê_x000D_`2îÓ?Ã5KäñAÓ?3_x000F_ylÓ?ÙÃ?ÝËgÓ?§JâÙh_x0005_Õ?&amp;ò~·ÚdÍ?Úaâ_x001B_ÁÛÎ?¤\@&lt;VIÑ?0w'¢ºuÍ?¼®ÛwgÕ?_x001F_}ù_x001E_Í?"/Ð)ÅÑ?_x0015_aseÇ_x000C_Ô?.*J©Ö?ý?FXÆyÖ?Âü{8;_x001A_Ø?«Sôç{Ï?EZS=AÖ?ÿ*F_x0005_k_x0017_Ö?oé¡KÏ?V,9_x0002__x0003_ÂÔ?¢³©]'Ó?í!_x001D_ö_x001C_¯×?"RfB¢Ó?Ôwj~ð®Ó?ÁH:_x001D__x000C_Ô?_x001E__x0001_¥¥ Õ?©­_è/_x000E_Ö?8s%&amp;@&amp;Ð?&gt;ÆÀ_x0005_Ó?Þ½=åQØ?/uïPýÒ?1,^þQÒ?_x000C_-q6ÉqÕ?¼úá_x001E_Õ?fåd"õ#Ô?×e¾å¼yÔ?òúR:;}Ð?8_x000E_1ª(=Í?ðñ5[_x0005_Ô?Ç _x001D_EÒ?£]¹YuTÐ?ÛQ_x0007__x0011__x0019_ºÖ?A¡_x0005_ÕGÖ?­ÎW^_x0003_ÔÒ?ä¢H½-Õ?÷+Ë_x001A_ÌÉÕ?Û{õ]_x0003_Õ?Þë=·Ø?Ü¡/.ÇúÑ?ó~_x000C_¢sÕ?±­çj³ÉÐ?_x0001__x0002_Hò8·_x0014_Ñ?½K`_x0015_i×?_x001F_ô°5¥Ó?¹_x0012_1KÓ?"Ñb_x0011_¤aÑ?tñZ_x0004_e_x0003_Ò?gÞ*)Ë_x001F_Ñ?_x0004_½p¼NÔ?ïwò_x001C_XÐ?_x0018_'&amp;/íÑ?_x0001_/êÇ(7Ô?w»_x0019_uò_x000B_Ð?_x0011_\q£Ú?]_x000C_¹^iØ?Ñïê_x0014_ÆVÓ?D?A[4_x0002_Ó?9:½_x0019_²²Ô?½}ÈÈcÙÑ?¡EÙ_x000D_~÷Ñ?_x0008_E©eÓ?@`I_x001E_hÆÓ?)¥|©ÛÔ?ÿó]_x000D_2.Ò?ÌW ðe0Ë?¨Eµ¥jbÎ?ãÆ_x000C_3]Ç?M_x0006_T9´aÔ?bÉ_x0004__x000B_ÍPÖ?^_x0019_sÿHÌ?_x0006_ potÒ? O_x0014_n´Î?*EMø_x0001__x0005__x000E_`Ð?ü_x001F_&gt;_x0016_Ï×?6ëy]òåÒ?¢pðÔröÕ?&gt;º_x0002_ Ò?rÏ"}MÌ?_x0014_T"_x0011_¤­Ô?_4Ó_x0016_¢Ö?~SÐh_x0002_Ñ?Oâ¢EàzØ?_x0003_ÄB'6É?£ 8ÕPÎ?%°å±ïÒ?±/_x0001_÷Õ?õï_x0010_ùM_x0004_Ð?Kmò¿_x0012_Ó?Ä{²i_x0016_%Ñ?w7ô¯áÑÒ?â_x0010_Ñ[é_x000F_Ö?Ø·_x001A_z*_x0015_Í?Þ,_x0011_wòCÒ?ä_x000E_ßkÎÐ?K'¼r(ÞÑ?mt_x0004_ÂÙÔ?Ù±_x000D__x0002_xÓ?b ÙÒF_x001C_Õ?ÊZ_x0004_UkÖ?Cãµ|mÄÏ?®_x000B_×c«üÊ?zCC_x0015_Ò?Ê¨_x001F_cÕ?«&lt;Ârð)Î?_x0001__x0002_úðÏ"ü×?_x0015_ÉX-Ò?.Ùqú¥×?¼xäÎ?¼á`ÌLFØ?ïFã5Ñ?\)_x000C__x001F_Ö?ærûoÌ?_x000D_û_x0016_U3Ï?­CÖbfïÓ?_x0012_v~e(@Ò?Ã_x0004__x000F_VºÓ?'ì­iÔ?_x0002_oTêÔ?\_x0018_v%_x0005_Í?ÿ_x0003_k}Õ?8áÄ¤Ð?¼|_x0015__x001B_=.Ö?èôè7JÓ?ª×¨ª_x001B_Ò?÷ç¯ÏgÒ?_x000C_æë_x0016_Ý?K¥_x001A_ß_x0007_Î?&lt;æüÆ7{Ò?W½ ÅÓ?ÚT°nÔ?Ýß¯/Ð?TÚ"[ÐÓ?ßMO,ábÑ?_x0014_;"&amp;#ÏÑ?$YÅL_x000F_&gt;Õ?;$_x0002__x0001__x0002__x0001_õÐ?#ËM_x0017_CÔ?ðªÂÀRñÓ?·_x001B_ûW®xÚ?_x001B__x001A_ÆããÅ?y»`_x0014_®Ñ?¸¢XÃwÑ?u6½XtÐ?_x001B_`Y8ÊzÓ?R/³_x0001_©Å?R£äÜ·íË?_x0017__x0016_¾_x0015_OÌÓ?¯¶p_x000E_áÏ?[_x0002_CòÌÏ?öÁ_x0017_ÎÍ?ðÃñÑ?£u4¿_x0003_?Å?#ì_x001C_ùeÐ?þ#x¼Ó?}ü9_x0015_(×?Ó_x0006_81Ó_x0019_Ò?6H_x0007_óÑ?®sÇu×?f·5§_x000B_ÔÍ?jÁ¢ºÔ?T\4!åÓ?ÊM_x0018_ÖùÐÕ?ÃZ`ýÐ?¡_x000F_ö£Ð?0¡wN_x0012_Ì?ÝeB1Ò?º)3ýâ×Ð?_x0004__x0005_ê·nZ;Ð?S¥À@ètÔ?(¶ò_x001A_|%Ì?tÀnC,Ñ?à­ÙbÕ?_x001B_ù¹ØÔ[Ð?_x0012_)ÂÝWÖ?,±_x001A_$2ZÓ?_x0011_ÕsñÏ4Ó?9ÏÑöÔ×?ÔH_x0002_¥h¬Ï?úFNÄùÒ?"ßâru1Ñ?#É_x0003_§y|Ñ?_x001A_p¨(--Ø?Í97RÝÒ?ªæ_7_x000E_ðÖ?\!_x001E__x0001_ø¦Ò?þ8Y³Ö?_x0014_Mu_x0017__x0012_Õ?ÅÛîì;Ï?å_x001E_D_x001D_[Ò?_x001D_É__x000D_aØ?_x001F_:M3(Ô?qº	Ô?_x0016_6»0|úÕ?&gt;_x0008_á²DÖ?¸ÓQ:Ö×Ì?{¡þ_x0010_Ð?BÌíV¢±Ë?H¶_x001A_&lt;Î?@&amp;6_x0003__x0005_¶¸Ò?_x0004_±#àÏÎÎ?_x001F_Í)D`VÕ?_x0008_xÑI&lt;ùÓ?´Ô_x000B_°4×?Lil8\Ö?ÂGôõj)Ö?Å-¨_x0007_Ð?uß)ï_x0013_Õ?%þeJÅÐ?Xûæî_x0010_¹Ë?$_x0011_._x000B_³_x0006_Ö?À8[ÓP_x001D_×?íTùØ_x0006_¯Ô?Ä±|_x0011_nÔ?ÆïÿæN¯Ú?Ú_x0002_LTXÑ?ô_x001B_]$_x000B_Ö?J_x0016_Õ¤3Ô?ä#¼$_x0004_Ì?5bÖî?Õ?_x0010_f­_x0018_Y&amp;Ï?&amp;,IMÑ?%*$"éÖ?_x0001__x0002_åP»Õ?¢ñ8GýÒ?a4_x0008_êAÙ?jÑgËþ¡Ô?Q\u_x001C_q'Ò?{{¾_x0019_À.Ñ?B½·ø®ØÒ?_x000C_i5Ìw_x0017_Ô?_x0001__x0002_Ä_x0006_!yñjÓ?_x0012_øè!ÌDØ?È_x0010_3#_x0007_-Ð?_x0010_ÇÍtÏ?wp×\ØÛÖ?RÜ_x000C__x0016_8^Õ?µâa¿Ø?;çôã~Ì?_x000E_WnodAÔ?]_x000D_4ÄÄÕ?sÚ)ô_x0001_Ô?+7÷Ì#fÎ?&amp;ÛøúÒ?úaÉ,DÌÒ?g&lt;A´¼t×?®=³_x0002_e(Õ?Ñ«£Ï?_x0001_¿à_x0006_(_x0002_Û?Xhóé´lÐ?_x001F_qLÉ_x0002_Ñ?_x001C_òzÍ_x0006_Ò?Ì_x0004_¾$0Ä?÷«ä_x0016_ÿÒ?_x0002_ÌÛ_x0012_bÊË?ûgýôÇØ?|YÙYï^Ï?È+¡¦U{Ë?j4_%ÌLÖ?ÑY_x0014_-ræÒ?BÒ¿³Ñ?õ%tK_x0013_#Ò?%_x001E_p£_x0002__x0005_´_x000F_Ò?6û_x001A_¾Ñ?ÒÂê©_x0006_ÖÒ?ä_x000E_9á_x0018_Õ?_x0003_ãÁa_x0002_Ò?"Ô?ø_x0010_.Þ"×?A_x0004_\_x0018_·_x0011_Ï?ä_x000F_S·×?M³Íå&amp;Ô?æI²2_x0011_ÑÐ?¨»)Î? ù+F6Ò?i_x0010_î±}Ò?Û_bå°°Ö?_x0007_x¢è/Ù?2£ár_x0005_úÓ?wHÃsõcÓ?±ÛÕÈÙÐ?ÄZ9äå8Ð?_x001C_°móF}Ö?DMîyÏ_x0018_Ñ?,øöÙI×?¾r_x0019_J1'Ö?Ü_x0014__x000C_­_x0008_ÔÓ?ÀM_:Ö?_x0014_ÉmÓäJÕ?þ¶Ûßu_x001E_Ô?_x0001_;)sHÐ?féÆBPÑ?ëM!_x001E_ó\×?]µYæÃØ?_x0002__x0003_¹_x0001_®èå£Ð?4µâ5RÐ?ùqå+µÐ?!¦_x0014_:q*Õ?m¢_x0012_Ò?!EÎ¸FÍ?_x0018_,®_x0007__x000B__x0008_Ó?®°PnÕ?a]A_x0007_Ó?b¦JÒ=Ò?ú R&gt;yAÊ?rê_x000F__x000F_GxÔ?üñæ_x000D_½Õ?¦,T_x0014_­ñØ?8A¸,mLÐ?19¯_x001C_5Ð?3i_x001D_²Ð?°×í&lt;èEÒ?{!kØ:¹Ñ?_x001C_"_x0013_"Á4Ò?ð½¼G_x000D_ÁÕ?_x0003__x001A__x000E_NT5Ñ?Æk­Ô6òÐ?pU!_x0002_üÔ?¿_x001E_ÅÚ_x0017_×?òÔ ö×Ñ?&lt;_x000C_ÔÙÖ?a;*ÉsÙ?ÓC_x000D__x000D_B¼Ñ?W²_x0013_kÎÒ?f¹ÿjþÑ?_x001C_`_x0004__x0001__x0002__x000D_Ò?_x0010_Iôø{Õ?*ð¯¬jIÒ?{8fÉÂDÓ?j2UTÑ­Î?[ôó¦3tÓ?àÜWþYôÖ?_x001E_gÔwLVÖ?º_x001C_e=~É?åÂµ¿Ö?8õÆñßÕ?ÇÏõZhøÖ?bé_x0002_^VêÉ?) _x0012_ãúÔ?R;ª_x000F_êFÏ?&gt;Ï$nÜÑ?!ëH É?ØåéÑ×·Õ?ã*íaÔÖ?]w²Ô?vêé$Õ?*¡·DÐ?Ô¡òpÉ?|Í_x001B_îfÆ? &amp;ç&lt;IýÕ?ª}_x001A_¼óëÕ?x4¶ _x0012__x0019_Ó?Hþ_x000B_ëñÔ?ÎGG¼_x000F_!Î?!±]Zâ×?¯@/(Í?¤_x001D_-0iÒ?_x0001__x0005__x0012_Î©ÎpÐ?»âÈ¡_eÒ?¼&gt;úw1_x0012_Î?_x0007_¬ÏOµÒ?_x0001_­x_x0017_Ò?dî=ÿ(Ó?È_x0019_Ë/GèÊ?Tu(ä_x0003_Õ?v_x001F_¨í_x001C_Ï?hÿx_x0001_Ö?BÈ5ÃÎ?úW_x001A__x000F_ûÑ?þù_x001C_E8Ò?¨7b_¦Ë?ú·_x0004__x0018_0_x000B_Ò?}@S/\Õ?_x0004_Éå;_x0005_Ê?ó3÷Qþ¢Ø?hó_x0005_ÊÑ?wÐá_x0003_Ð?x*_x0019_«7Ö?³_x000D__x001A_°½üÑ?á%a_x000D_ÖÓ?¸à&lt;ÇËiÑ?J_x0002_aAò×?_x0018_O²!yâÖ?¥Ë÷}ø_x0011_Ñ?÷@X$_x0006_×?{Z½Ù_x000F_åÑ?XRÈò½Î?+_x000E_vNPKÐ?2eL0_x0004__x0007_QxÑ?ÄHÖï_x0008__x000D_Ù?#ðÊ]RfÔ?®YöÜ×?æûç@Î?³À}ÁÃÒ?x¾í8ªÖ?^£_x0017_¯Ö?r_x0001_Ñ?_x0014_°&lt;&lt;Ñ?\WkHCÈ?:0þ£fÖ?ÚHÅRÊÖ?Ð £Gù«Ó?} pÌ×?_x001C__x0003_]ÔrSÔ?OÌë_x001E_n¾Ô?Ò_x0015_åÊÓ?zl¥XËrÔ?¾HÅüÎ?÷7?_x0005_¢Ñ?îþ3Vc×?4³_x0002_þ Ö?-yx1cÕ?Gù¿Ó?ã_x0002_=àµ_x000F_Ô?^D0_x0006_µ®Ð?DÙß_x0001_Í?ò»µ×'°Õ?c_x0007_|GÕ?B§YH_x0002_÷Ô?sU×&amp;"pÖ?_x0007__x000F_£´hõkÝÙ?_x0002_ý!«Ì?»§åOÒÑ?z¾¤hpÓ?Þ_x0003_äÚã=È?«+_x0011_§Õ?s_x001B_ëHÃ?z?_x0011_¨C_x0005_Ï?²½l¢a_x0001_Õ?3n_x000E_z!Ñ?ÉlësãÐ?2öÛ^ä_x0004_Ò?&amp;_x0017_%¸_x000B_×?¤ò"_x0016_=KÔ?Ò{ÐhÑ?rBc_x0008_ÀÙ?_x0007_OP_x0015_?Ð?_x001A__x0001_HP}¥Ö?p@FNÒ?%º|i_x000E_0Õ?_x000D_Ünx¸Ô?_x0010_î_x0015_9_x0017__x0006_Ô?ß@_x001F_¡EÕ?Q+C_x0002_ÉåÓ?n¨_x000E_,ÉYÒ?~àû_x001D_vÙ?¼bÐ_x000C__x0019_¾Ð?ì¡ËR_x001C_Ó?HóÎ©ë×?KuÉ,D_x0011_Õ?R;×¡ó_x0014_Ô?	b¡¦_x0003__x0005_U_x001A_Ô?..íÁ_x0015__x001D_Ð?´ìüé_x001D_3Ô?õp,ª_ÌÕ?Ì5wìiÕ?µ]ÕÆz_Ò?X¸JL_x0017_vÎ?©ú_x001B__x000B_2Ó?_x0004_¾/Ò?-±î!CË?Ô~_x000C_Aô_Ì?ÜWîVÃÑ?U®SÃÓ?a;Ü7~rÖ?'QîÔ~×?±tªä2óÓ?_x0007_üü_x0014_ÿªÒ?ý,P@Ö?CÜnGî_x0016_Ó?ºöß_x0001_ãNÒ?¸é_x0002_]±·×?/+#imrÓ?@ºÐ`=ÆÒ?_x0001__x0003_ø3ùÐ?$_x0008_r|êÎ?_x0002_0÷¨aÓ?M_x001F_gÜçDÑ?åçØ2YÔ?g*ðµ?ÁÏ?_x0011_ªÖ9çÔ?S/YDº»Ö?ÃI¹ç:Ó?_x0002__x0006_5_íFÂÁÒ?ÒÆØ'AßÖ?_x000F_úÐ!_x0013_ÛÓ?Öv½F§§×?½¸{Ìö×?_¢%þ}ÊÒ?ë®ÑÄ¼_x000D_Ó?ïxî_x0008_©_x0004_Ö?_x0005_ï_x000F_dpÑ?ZN+nRçÑ?_x0001__x000D__x0019_yBZÑ?56n@Ô?`=Í¬»ÕÑ?ò+æTuIÔ?Åº_x0016_éµ=Ó?Ô_x000E_;®S×?;_x0015__x0019_ú_x0004_Ó?È_x000D_ÂüÑ?-®Å,ãÒ?%Þ@¯Ò?Ä¨UvvÓ?_x001B__x001F_ïDÔ?Iv¬_x0002_`wÐ?_x0004_ÆàÎp_x0019_Ì?q4r§_x0019_Î?Â{Rù_x0003_ðÑ?ÿ_x000C_àü*-Ó?Á_x000C__x000F_Â°_Ö?C_x0003_âçê·Ó?ßð"_x0002_§Ó?óWªÊ9³Æ?ÂkÖù_x0001__x0006_,Í?Ì¸BDòÕ?×_x001A__x0002_òç}Ê?&lt;cÖoi~È?ng_x0013_jz×?Øº_x0006_YëdÔ?0_x0004_1ã/Ó?_x0006_´qÓæ£Ô?µ¦0ûë2Ö?½ÿCµÍ?2&gt;P¬Ñ?gôª ªÕ?O¡_x001E_A8Ô?uÛ_x0005_RúÒ?¡}ù_x0013_KwÒ?ò_x0018_jÈ¯9Ó?£Ê¾/µüÚ?Hº|ÃÓ?=¯4JÿðÏ?ìÔ(_x0011_üÓ?xfN_x0004_§¬É?´ñ_x000B_3=ÿØ?§ùûIå_x001E_Ö?sâ_x0003_QÍôÐ?_x0001__x0005_¨£¢Í?$Ùº×?^XG_x000F_¥Ò?x Ü)¾Ò?kÞ§Ò?_x0001_ë~FÕhÐ?H½zæ0Ö?Æí#f'Ð?_x0001__x0002_®;Íc4ñÈ?·×Üæ_x000C_ÓÔ?µ_x000F_­Ó?0÷ þñ&amp;Õ?Þ_x0012__x0016_voÒ?&amp;HæìÑ?Îì)y§sÏ?¢_x0006_È_x0012__x000E_Õ?_x0008_N_x001C_5×?ô3¿3ÅNÓ?ê%÷@Ò?êÝl_x001B_aøÍ?__x0007__x0019_°³Ò?_x0018_Z#_x0011_Ò?=\H(üÐ?Q¬_x001A_'´Ñ?&lt;`_x0017_â=Ö?4ù¿_x0015_µÓ?Id.£Ñ?5ËXÐ?ñ_x0015_]E2Ñ?_x001D_3§ËEÙ?HÐ_x0012_.NâÔ?_x0010_6_x0015_Ñ³Ï?ä2#É×?!NN.Ï?´µ¥·ãßÓ?æFF:KÖ?ÄyV´ÒÔ?öÆkô*Ó?Èø&amp;Y×Ñ?bú/_x001E__x0001__x0002_êìÎ?Ò8çïrÇ?ViTÔ?Ê_x0007_Q!cÆÕ?_x001B_%_x0017__x000B_Ò?:­W_x001D_Ì?¨¼pø­Ò?_x0017__x0011_*»ê$Ò?@w,É{.Ô?¹'_x000C_¶_x0015__x0001_Õ?U%DºÐ?îRÕ?_x0003__x001F_!_x0011_ØjÔ?`¡(ïQÔ?Áó_x001A_Ü?Ê¦÷_x001C_y_x000F_Ñ?c×_x001E_	_x001C_×?eß¨ÕÎ?_x001E_·¦_x0018_Ö?YàW_x000F_2Ò?t_x0008_ì0Ô?¤=G×_x0012_×?ðîLãàÍ?GÒ©­Õ?Ø/-_x0019_|rÑ?/ìl_x0005_p_x001C_Ø? VR¡CÓ?§Ðç &gt;Ñ?@Ä_x0013_ÙàÐ?©5"¦ÄÐ?ÿ´Ü_x0006_Ø?/{¢Ì:&lt;Ô?_x0001__x0002__x001B_¾¸oîûÏ?^æ6_x0013_P]Ñ?5_x0019__x000D_¹ÇuÖ?»$-µÙ?9_x000D_½UÒ?éÁ&lt;ï3¸Ñ?óg§\(uÎ?6óÇØ6cÖ?ó_x0013_/Ò?Å`sêgçÕ?Vq^drÿÐ?Ìi_x0014_áòÏ?X=_A_É?¤¾Æ¸#ÍÈ?x~hGÓ?ö¯Ð,çÍ?_x0005__x0005__x001F_sZÓ?NæuíÁ|Ñ?ò_x0006_La_x0010_çÙ?æXÀ»sPÔ?6Ë+_x001A__x0002_Ò?ù0Ðýy*Ò?âõ7w_x000B_«Ð?#»,.à¬Ø?¹%Ìh¼g×?ËçY45l×?ÂD§_x0015_'Ñ?ä5_x001C_­_x0007_ßÑ?·-2_x0005__x001D_!Ô?r¾QÕ?_x001B_¶/^O×?%µ#î_x0008__x000B_éÓ?dúz·f¤Ñ?_x001A__x0005_áËpÓ?W~õ_x0007_ØÕ?YgBÖÙ_x0016_Ï?_x001A_íjïqyÒ?3_x0013_%zd_x001E_Ò?Ú5Ö_x0002_Ô?_x0008_Ë¤ÕÈuÕ?T_x0015_ö_x000E_vÏÕ?Ê/¬ZÍÕ?Ön%ï_x001F_Ê?î_x0017__x001F_O#Ø?pùsª_x001C_aÕ?Í_x000E__x0004_Z_x0007_ìÑ?Ìü&lt;éèlÑ?3º_x0007_	ËÑ?ïÊ_x0002_Q_x0006_mÓ?I2¤åÆ×?Ù¶_x000C_ÑV\Ù?_x001D_ý¾)Ù?Ð¶/0Ý§Ù?zE_x0003_l_x0008_!Ó?ÙÛR)Ã_x0014_Ð?éóOÒ?_x0008_ðªPm¿Í?*)ÿ}_x0015_#Ö?_x0001__x000B_Ì¹qóÔ?Ð_x0018_qu_x0003__x0017_Ô?Úr¹^¥B×?Lnf¢Â¹Ó?0ÝI²-_x0018_Ð?_x0002__x0004_îåc¬bNÛ?¿¸VÕLÒ?¾ÒÝÔ?ÙS9_x0006_$LÕ?Ë)¸¥úfÑ?s|_x0001_ç'öÒ?_x0011_È¸)_x001A_ÇÓ?Â-q5X_x0019_Ö?\ü_~_x0017_óÎ?wuPUÉÓ?ñòåTéuÔ?OåàÆl Ð?9_x001A__x000C_Ö?ø0'åuÄÔ?6Q4ÒeÐÏ?Z¨Ë ;Ò?nÉo¶Ñ?-}ð·Ï?TJ;ð¡EÔ?yÒ_x001F_Ok;Ñ?ô@hZÏ?ä·Èèß¦Î?{_x001B_-þ¡Ò?_x0010__x0016_ÝòÖ©Ó?À_x0012_äö^Ó?Á_x0018_ÍÝH²Ì?A&gt;qµÓÓÕ?e³ÙÔ?«zt_x0018_ç`×?c_x000C_v7Á?_x0003_5oá_x0006_Ô?@½ã[_x0003__x0005__x0002_÷Ñ?E2Â;Ø?*ãc)_x001B_Û?wÔ-U_x001E__Ô?îy/iÑ?pwÁI5©Ð?.­^ _x0011_nÒ?_x0019__x0014_eLÊëÖ?º3_x001A_z!·Ù?«Hvy_x0017_±Ð?Y_x0017_5r¥_x0002_Ó?Ú7î_x0015_J&gt;×?¬`cå-íÔ?SZñCÇÑ?ì{¥_x0001_ãÓ?Fõí Ó? ´«Á2Ø?zp_x0017_kÅÏÉ?_x001B__x000F_¥âPÏ?Òô_x000C_d=lÒ?_x001F__x000D_CSÎÓ?_x0010_&amp;.\oØ?_x0019_D_x0016_ctÕ?t-SÄêÔ?¶_x0007_2_x0012__x000E_Á×?úòUA½Ñ?&amp;³RYF£Õ?éþ_x0004_^Ô?¡ÈÕÝÕ?úåÓÍjOÕ?®eÐÓJ_x000C_È?êJ©_x0012_GÑ?_x0002__x0005_/üíGÙ`Ó?¥Y¹pý_x001A_Ó?aÛ_x001B_=ð_x0003_Ó?$81|_x0016_ªÑ?_x001E_hJïÆéÕ?_x0011_èM_x0012__x001D_Ô?«¯È_x0008__x001B_Ò?_x0016_%Ñ_x0014_îÈÔ?Zï_x0010_F_x0001_3Õ?Ì¢ã~R¥Ð?Bö%7èÑ?©¾_x0004_ð°Ô?tÄ¥þÎ_x000F_Ð?]¸ÚÛwÞÐ?¤µ·øÕ?_x000D_ÖÉ+ÌÔ?*_x0012_ûÖ9Ì?n#üÊ(_x0018_Ñ?_x001A_Úl&lt;`Õ?]¤á_x0015_VÝÓ?Hp éwÕ?5Y?!_x001C_Ñ?(ªæ'J\Ú?¹_x001A_Ü_x0013_AêÐ?¬ !Ï?(åY;¦Õ?à=^æ_x001A_GÊ?_õØZÁÓ?A_x0006_b½q&gt;Ó?Ü¨ atÑ?&lt;_x0016_ò¼ÉZØ?_x0014_¶D"_x0007__x0008_ÚË?z_x001F_áìíÑÓ?8ÖÇ÷ÅÖ?Hþ§¦ÜÏ?¯½qú_x0019_ÅÔ?À)_x0005_Y.[Ô?w§ü³QÛØ?4_x001D_õz^1×?£_x000D_¾(üÛ?°?Q3(Ò?ôÖÂHÒ?_x0002_ÑæfmMÓ?õ_x0006_å_x0006_Õ?Ny_x0001_H)²Ó?1¸â_x0010_%Ó?¨_x000B_*´¬È?´xáJ©ÓØ?ÅLsÆÝÔ?da/)%_x0012_Ø?Z¯Q;ÈÇ?Û#Ûq¨Ó?]+4é_x0015_ÄÐ?°_x0007__x0010_®ÌÐ?Z_x0014_I_x0004_ÕµÕ?&gt;þ2þüºÒ?Ù¡|Ó?ÆåMNÏÓ?_x0003_mV=F©Ô?máL`ùQÑ?¶.nÍmÓ?õUî=Å.Ó?ô_x000E_»_x0015_ÏÔ?_x0001__x0002_Z	v4"iÙ?$_x001B_W_x000C_sÒ?N×]_x001F_AÕ?ÈOÿ¯_x001E_Ç?Ûø;J0Ó?®¿_x0018_f~hÏ?ÿ_x0005_öcÉ:×?_x0018_-x,AÐ?¹_x0016__x0011_9D©Ò?7hbWÒ?¶_x001F_6g°ÒÐ?v¯_7Ò?×¬@_x0013_Ó?Ýò$Ô?_x001B_!ímÖÐ?þä_x001F_CÑÖ? _x001D_+M+×?èµ¢í_x0016_Õ?Ûi·ñu;Ô?^íÌîµÖ?ë_x001F__x0014_JÔêÐ?èw_x0013_¼°Ô?5Pbh_x0012_Ô?.¨Gÿù0Í?TÙÐ¾(þÓ?E01Ð?áA­²¦Ñ? Ù_x0014_Æ¢ÏÌ?Ç¿_x001C_·¤;Ò?²ô¾s{Ð?_x0003__¸²9Ø?æÆÖ7_x0004__x0006_FwÏ?X_x001C_£Mj¥Ô?rµ#GéÎ?îå2aÒ?`U±ÉÖ?=A¬_x0019_Ò?TAnÍ?QÖ_x0002_¨J Õ?_x001E_Aï0/Î?7iÐI}°Ò? ÕO_x000E_²_x0002_Ð?ªÕzPÌ?3_x0010__x000F_ä_x0005_Ô?Ú~Ö³uÐ?rËæÔìýÌ?9_x0012__T8Ô?_x0001_3vÌ÷Ø?ðÑÂJ7Õ?c´3ããÔ?·¹üBÓ?PØ_x0003_IÀÓ?x!¢ÐQÊÔ?7W_x0014_fË?!¥ÒyÕ?7F_Ê?px³íÛØÓ?_x0006_ÝAãÎYÕ?Ò©*¼_x0010_Ó?i·­Â_x001B_²Ê?rÙ9_x0002_ãÖ?õ|"I´°Ó?x_x001B_4+_Ñ?_x0002__x0003_øÎ_x001C_â_x0006_ÇÛ?^&gt;ÔkcÒ?RuÊ¿ßÔ?_x001C__x0019_.n Ò?Öi4¹ûmÐ?Ê_x000E_F«nÊ?QÂl¾Ô?Óß3Ô¶_x0008_Ô?Ã#µÖÐÒ?§_x0010_÷_x001F_wµÔ?I#U]Ã³Õ?ÏwÁùêÓ?_x000D_0½Þ/Ð?L }_x001E_2Ò?G_x0011_iXºÊ?ë_x001A_å_x0005_|Ï?Ro_x0001_"SÓ?·îd0äÕ?_x0004_ð5¯O=Ö?gÂ_x0002__x001E_Ó?áÓæCKçÐ?+_x001D__x001B_ê\Ó?'±ï³JÓ?U}ÙÈQ_x000C_Ñ?(ñO0¹ÏÊ?x(_x001C_TáÔ?i_x0017__x0013_ßJ+Ô?¸J_x001F_Ù_x0007_~Ô?úédYÓ?º±ÉØÕ?B	ÀC«Í?UK$Á_x0006__x0008_0±Ñ?ºCAæÌ?]_x0018_¦ÐÝÒ?©×xÇùØ?þû_x000C_îÕ?¥_x001E_Á_x0002__x0003_Qâ?ý_x0014__x001C_YSÜÞ?ý:m®ãâ?_x0001_&gt;suß?wò²ÒÅøß?^WQõÛ?_x0004_å»5_x0008_Êà?Y8ÞJß£Ù?_x0013__x0007_Ï¸üä?\Ëetà?}CmÅ_x0018_Aß?¦_x0012_8_x0013_WÔ?K¡ÏK§à?ue_x0005_÷²â?Ù&amp;Ïîâ?ÜÚ"fÞ?k=¬õÆÛ?áZjNÌ]â?«Và_x001F_¤Kà?Ñÿ²_x001C_ÀÞ?h$_x0006__x001A__x0004_ ã?ÀðPÄíâ?BÓ5À_x0015_«Ú?zIîÛÃä?Æ­¾WGä?èiÿÇã?î°5×'å?_x0001__x0002_Já !Må?_x0018_¿²AËPá?=e®¨âkà?:N1+TÞ?u_JT6â?Ñ_x001C_'ñ&amp;`ã?ÀÁNù_x0004_á?r_x0015_Kuá?nÀçõà?46´z_x0007_á?¸|gé|JÝ?"¡vB2å?_x0014_ëk&amp;Ôá?TéÐeÔUá?)M_x0011_5_x0019_à?âÎm¬(Dã?ÐðGà?ý_x0015_×!7Tß?_x000D_öZÏíßß?i_x0013_þ_x0001_®à?]´_x000C__x000F_±á?÷êÊÚêÇß?á·÷F?á?M_x0008_1è=á?ö BÅqá?÷uÛÐhÛ?¶]*_x000D_Þ?b²¸xÈä?·_x001D__x001F_¡_x0011_oâ?_x000F_U_x0012__x000C_Õ?#k;É¸Ú?õT_x001E_H_x0001__x0002_ûà?g__x0011_¥ûDä?õ2&lt;-_x0008_Þ?_x001A_¬ÃgÃæ??aÇ§Ë+â?¢ñLòà?l.¼Õ_x001F_fã?_x0017__x0017_wã?­9_x0001_Êt¯ã?Ä¨+Ù	¼ß?Á¼ÄbHá?_x0011_qÏ8nâ?l'ôe·Þ?E òr:qæ?HnÙ,5ß?å_x0010_G9_x000E_á?ì|ÇV[âå?8Ì]­[å?äaFß?d_x000F_¥Säâ?/M½P_x0010_Þ? _x000D_ÃÚÁüÛ?'µYò÷´á?oéó_x0005_iûà?ÿ{ð_x000F_-râ?%©}ä¦Ý?AÔÊå)4ä?úJ÷ûe}Þ?2ë_x000D_åû7Ù?¼_x0005_ÄþÝ?¬_«_x0003_ÊMã?þz_x001F_oÙ?_x0001__x0002_°MHß?§á?_x0004_ª_x0002_ïÁá?_x0002_ÎE!à?¸¢Óå/ÿÞ?r"rUõá?|$féÙwä?÷_x001B_û_x001A_òäà?_x0018_×JeßºÛ?OÌhÐÏ:â?jj_x001A_s*~ç?î¥}­Ü?vÜy_x0014_lá?Y1vÜ?LR³Ðà?ó¤_x0016_Àââ?"ÍWQ¿å?KÐ_x0005_Ø¨ß?À_x0018_/×G|à?cÕ]U_x0012_ß?I}vÇ;(à?»6«¾Râ?_x0002_8ûîóCâ?RpA2ÄSá?{ã-Ðà?â®jä3Þ?WI÷Ð¡ã?_x001F_K+öh_x0005_æ?mp_x001F_b&gt;vâ?­XB_x0006_¹ã?ó_x0012_~_x0002_3ká?K´K3ÍÝ?¹Í	_x0002_	#óÞ?¦Ç_x0010_ÒÄ¾ß?Ørÿi²ß?M&gt;;®Ñ9å?Ï&lt;'bÆà?­2¥_x0002_Cà?bçq_x0008_dÇÝ?rO_x000C_8_x0017_sã?tjþ7Ä_x0013_Ú?_x000B__x0015__x0005_·ná?²÷ þÒ\á?ø´S_x0010_å?{_x001A_R®qAâ?Æ(ç»_x0015_ß?qÛ_x001F_Áwæ?7_x001A_Át­Óâ?cÊ²&lt;ïà?i_x001A_öÚ?nÓ8vc_x0018_Ü?\Ù©¯#à?Õ}_x0003_Ü*á?¡ç6Cïã?õØ-¤]à?­_x0004__x000F_H!â?lëÊPµ_x000C_Ü?êLÕ_x0011_Ó3á?_x0006_s_x001D_æOà?$¥ÆmiäÜ?ÀÝ_x0010_ëÝcß?xôSQÜ?_x0001__x0007_ªA^à?R~[RF¨á?_x0002__x0005_~?»ÜXã?ïa IÛä?ïñY_x0011_Çã?_x0008_!_x001D_äãÞ?_x0006_UsS_x0005_èã??Ó'S7ß?_x0011_._x0002_'1á?ÅL&lt;ù-hà?ðDï@ÝOá?u"ê;C£ä?/Ñº*_x0008_sá?4ÙBJfá?X:_x0007_wò_x0013_â?&lt;õ*Öâ?©p_x0003_.pÛ?&lt;þ"Z!mÜ?rñ8î@à?2P_x000E_löqà?¬aþF%Ü?³Ö_x000C_Ãeà?Ë_x0004_­&gt;Èà?&lt;ò¿Ê¨â?`]ÑÃ÷á?_x000C_×ïòAêâ?vG~aä?PtýL]$Ú?ùí_x001D_²2 â?ÙÙ8)T_x001B_Þ?M_x001C__x000F_bvá?Ö»Ôd_x0007__x000E_Þ?àç_x0002__x0001_T]á?UWº5_x0008_	_x001D_°â?Èþ_x0019_pA°Ü?_x0003_pc_x0002_ß?Ë_x0001_ía_x0001_ã?Ó.à_x0008_ìÝ?øÓCuXZâ?E±"V¸Ý?/­Üì§&gt;Û?¯TøD%"å?k]¦|«à?_x0011_Ó¤_x0011_¿â?*Â_x0005_Ðâ?^v_x000D_$»ÙÝ?a%}ÑïbÜ?Ö®he0á?_x0012_ÿ3_x001F_;)Ú?jÕD_x0007__ç?Ò÷³AÖß?_x0006_úQðWåã?_x001A_½e	á?=/Y1â?è¯f$Ôá?Êl³_x0006__x000C_ã?t]_x0011_ÝXâ?×_x0004_ÍMä?{ Îè%_x000C_á?¡7Ù_x0012_â?OÁÎá?$§ì¸_x000B_&lt;Ý?Ïzø¤ê4à?6K_x0018_ìü®ã?'²_x0012_*_x0013_ç?_x0002__x0004_.ö!^ÀXã?Ú[_x0017_X)à?h@¬T¹à?ìmØóÝ?èLcdòá?°_x001C_&amp;Xá?mUç&lt;%ã?1_x0019_qçá?HÁx°Qß?»]Íî ¼á?Qà%ÂD_x0003_à?ÆÛnê&amp;à?^vh0_x0008__x0001_Þ?	ob]ð»à?_x0004__x001B_w¾£Ò?=K_x001A_&gt;ÅØÙ?3L~ßlá?%Å]²×_â?^RÁõ2ãá?Ö`1Û?åbs­ÌÞ?ÇSÞîá?_x0002_k_x000C_³¼ä?ÏjÐ2Îä?»`Ø_x000F_ß?_x001F_Ð²Rëjâ?_x000B_lVõRá?±Û¿+_x0007_Ý?3²øÔô-ß?r&lt;_x0018_¾µá?ß_x001B_\8_x0014_å?_x0014_&amp;AP_x0001__x0003_|à?è{¼_x001E_!×?Ð:§%à?ÂTSÎáã?Gf!&gt;Ûã?5@_x000D_ÊúáÝ?J=&amp;ÇãªÝ?Õ$¬æ?¾_x0012_Ørøá?Ü	Möâ?ïµå1Oà?Å_x001F_[_x001A_7ã?¿»w_x001A_¤â?_x0018_tq_x0002_å?`b7ñ_x000C_ã?à^x_x0014_¤á?º_x0011_§Û0éå?@ø¿/Ëá?_x0007__x001B_%§½Iá?&lt;Öy¸4.á?q_x001E_Tï_x0016_á?_x000C_]_x0006_Ø_x0019__x001D_Û?¹_x000B_WEOâ?_x0013_oûÂà?Ô²ïø_x001B_Bá?çÐê_x000D_¹øâ?e;ïl!Ïå?(¾P8\â?êlzªCÛ?2hCïgwÝ?_x000C__x000D_É_x001B_½Þ?dì(â?_x0001__x0002_ëp__x0002_Ý?_x001C__x0018_ãpñ á?ÍQî&gt;|á?¤_x000F_¸µ¼â?ÅÊ_x0010__x0015_Xmå?nv!d«©à?÷Ç&amp;óbHß?;H_x001A_/â?D¼¨Ð¢_x001A_â?U(¤_x0004_Ü?ç _x0004_a_x001D_Ìà?½Z×_x0019_â?sÙ_x0015_SÄìá?1Á8¦k/ä?N!_x001C_[@ëé?Là_x001A_Sªá?§)ê(udá?áÕ_x0013_ý_x0013_lÞ?àïI_x001B_1ç?¼²x«hZà?_x000C_óØëæ?|_x000E_WÂã?_x0018_#Q0ä?í°Ôå¾Mâ?Þ´#}}`á?ZLwdÒfå?Mb_x001D_Èw_x0016_à?Ë_x0015_»Ë_x0012_7ä?§Î_x000D_Ká?ì~É,à?V¨²ÈW«Þ?Bãî±_x0001__x0002_ÆFâ?_x0007_ùîq_x001D__ã?»"_x0013_Õá?¸\Ã_¨è?_x0018_7%ïç_x0002_ã?R¾TñÿÑÜ?Ä¥&amp;¼Ý?2bàá_x0014_µâ?°e5ðÀÍÙ?ïËXr»Ü?4~¿ÀlðÜ?m9¶ ¹ùá?ÈËqUÒ?VqQj¯Ñâ?=üovhË×?_x0018__x0011__x000F_¨åß?öE_x0016_ÙÜ?§_x0001_Ì_x0018_ !ä?FÏ\9ÕÛ?Ç_x0017__x0014_Ðìÿá?û_x000E_©¾.â?4_x0019_ê_x0001_}ß?iE;D=ËÞ?qTÜ¼²·â?Há4'_x000B_OÚ?á#h|nÞ?+ZÂtÚ=å?ª_x001A_.7Õ?_x001F_L_x0017_Îî+Þ?_x001A_ó3µ_x0003_6Û?´¯&gt;nVÚß?_x0004_ÓéöNXÞ?_x0003__x0004_¼Ùù·"à?X¾µãF¤Ý?æaáÑ_x001E_Û?Üû_x0003_ùiÝ?à46Åv_x0018_ä?å)_x000F_ÿ¹Ú?GN_x000E_LÞ?3¥ÉÎ_x0018_ðç?²ÇÙÍïÌá?,ùì0M_x0001_á?bÖ²3HÞà?ÁÜ~ðá?ÊÖ&lt;Và?Üç_x0013_Feàà?=vÜê_x0015_Þ?úVbãÝ?w_x0019_Ûøß?*¡èKùÜ?3ÌÜ(OÖ?·Z­?â?Î_x0018_f]Þ?lLWÎ6üá?_x0013_Tè¯¥ß?¢M?°èä?Ë°Âã?øòªè%â?jF2å»Û?9,¢ä?Zµz[åâ?ãmÍs_x0011_á?Ç\ë_x0002_¨Åâ?ÿ_x000B_ë»_x0004__x0005_;3Ü?Ä&gt;ì_x000D_úÝ?¸Ù#f4â?²x _	$ã?¢à©Ø?Yÿk_x001D_h_x0014_Ý?"âIýÌâ?ÈÍ=*´Þ?Ä³ôÁÍ_x001D_á?}ßà9"æ?½_x0002_7VÒ_x0008_â?HÌ=þjgá?*ü(¦¯Þ? Y22Z_x001B_á?·3_x0008__x0003_§Û?DùçBGÍÜ?+ÁSx;oã?Þïë	wÞ?õmz7µøà?~Ý_x0001_É÷uà?´4qî?Ý?^_x000F__ª@±à?ª_x0003_ú1_x001B__x000B_ä?¶Q°Ïnþá?b£_x0003_Þ_x001B_à?Íò8¡ù¬Û?À_x000C_{§Ò)Ü?DP_x0018_ã?àÚ3åßsÞ?ì%?ã·~Ü?ò_x0007_Ý_x0015_Jâ?ýÿ/)=Ø?_x0001__x0004_ííYßf8á?°HT]DÚà?_x000C_Æé«á?eèjHá?LHM~ Ù?Â_x0007_Ê2ñá?*.wÀÛá?2T_x0012_Ñ_x000E_á?õ´nà?x1_x001C_¤"9â?Ô¦ýÑ¨å?Ñ_x0003_íu¶Úå?C¥ùÁÖà?5ë_x0008_]dâ?Î¿^_x001B_á?ù@ÖØ?:hrå?ó¯_x0019_úäôß?]b|äÆá?Õ_x000B__x0018_A¿à?v_x0005_åü"å?n_~´uªã?_x0002_¾_x0003_¾«cä?­_x0013_ågÏÁã?Æ3¶Ô³_x0007_ã?\_x0008_jæ&lt;Ù?`°ÇfØ?æ)¿j_x0008_ß?I{_x0002__x000F_N³á?Tþ´§à?ï_x001F_$_x000E_[á?Yô_x0001__x0002__x000E_Ú?_x000E_:Âúå?iìFB_x0005_KØ?_`_j÷Xå?_°Ñ;¤ËÖ?Z¿Z_x0012_g_x0008_â?Ò_x0013_»¼_x000C_Ù?=ÚksBïá?¼4b¥Béà?r(Þ?}Acëà?_x001E__6­]·ß?b kO÷Lâ?´N¦¦6Óã?¼«_x000D_gAþß?u_x001E__x0004_¾¨TÞ?ù._x0010_~Ý?Ö³T-Öâ?ÎPËàÒ.à?ô:ó¥_x0007_ã?,;g0)ã?¾ûE(ß?{Â4WÏà?£Ã«æå_x0019_à?(À_á_x0016_qã?!ëioÐÞ?â_x000E_=%_x0013_Ö?Îßí",ã?_x0001_QÒ¨ÿã?^þH}#kß?_x0017_µ_x0018_ÃÏËâ?âÀ³³á/à?_x0001__x0004_c¦SCã?isû°Cå?¿J«õ¶ã?Ûæd|_x0011_&gt;æ?¾7Ö©_x0016__x000F_â?æ_x000F_D½Jéß?(·_x001A_?4 Ü?Ä*-N4æ?¶fyÞê_x0003_á?T&gt;2Àdà?_x0011_*5!&gt;Ú?ïù_x0010_ñðß?O_x0012_«_x001A_à?ýf1´{á?ðÕU å?G¡öý_x0006_á?_x0012_"îzÌä?_x000D__x0007_ãhcºâ?âKëOÜ?_x001C__x0014_Ofã?_x0004_èÁZnØá?n_x0001_`)æÏã?à?UÇr[ã?Æd_x0016_tÞ?à`4ÑTùæ?t¤_x0001_9Rà?N^_x001D_lÿÛ?ÞßÉ_x0002_Þæ?óò I&lt;Fã? ¼&gt;åá?b_x0006_ÿ@?ã?G&gt;äp_x0002__x0005_¥cá?_x0001__x0003_NTr!à?î_x0016_AúªÙ?»_x0011_ãr_x0017_à?î²·¢_x0001_å??!zÍ%á?!«¶.ß?_x0001_f_x0017_Á÷_x001C_á?ú9-ëÞá?x4·õ$_x001E_å?#E4&amp;Ý?_x000C_M°_x001B_ã?_x0015_*_x0006_Ëêà?ôÝÝ_x0019_æ2à?äÅßÿÉá?¡°_x0019_ä?AG_x0017__x0003_¦â?(_x0016_j_x000F_Ðsä?FQb÷_x001C_íÝ?ÕßÅt%â?¦mqÓ3ã?Iè7Ã	pÝ?Ês_x0008_¾ã?Ýª®Çiã?NØæ*çwà?ìÌC|Lk×?Â¼lTÍÓÝ?N^ÖòEþÜ?¥Jy¡ÐHâ?_x0003_]ëy4á?_x0004_ð·G0Ý?Î$ëÙ6=ã?_x0001__x0002_óK_x0006_ß?CI¦öÌÜá?sÝ_x000B_\â?TîO¿q;Ü?&lt;6'_x0016_Jã?$¸_x000D_ÆÊÛ?ú_x0019_E³ÝÏÚ?{04~ä?Ñ|I50µæ?´¢î (Àá?_x0002_v@8¡úÞ?_x0005_¡i½ Lã?^xâè»mß?_x0004_14âßÚ?þw&gt;É¢â?n_&amp;fþà?_x001F_u^_x0014_ëÕ?Ý1\ùÏ±å?ÿH¢©ÂÝ?_x001C_«s'_x0002__x0006_à?ê_x0013_¬_x000F_â?(.kÓUiâ?¤±ÈøÝ­à?®R&amp;!ìä?Í£_x0018_7«ÄÚ?þ+&gt;oËß?jOèñ^¡Ü?nðÛâä?_x0003_óÍ'³ß?¿ý_Neå?_x001D_Ë,F#¥Ü?xÞh_x0001__x0002_vßâ?e«S9®Ý?pamîUzâ?_x001A_üCñ2$â?øa_x0003_lã?_x001B_'ûEWâ?¶XÞ§W_x0011_ã?_x001E_L_x001F_S×?÷/_x0003_G{îà?Ù¹ìÖã?ª_x0010_Ð_x0006_ëâ?	ÇjN¾sß?iÆ7ß£9Ý?_x0016_¨Ðñ\Ý?ÎWv:~Þà?æ_x0008__x000D__x0015_¾á?g_x0007_ú_x0002_2_x0001_à?+¯Z"iß?K_x001E_Ùæ?ß?_x0011_¸_x0014_Xä?:êÑÕU_x0013_á?ÿDi_x001D_Lç?_x001C_f}©vuâ?ÛÙ¢YEá?UÛ¼ý=_x001B_Ý?£ùåT$¼ä?&lt;j§´¶á?°Õrû¢Ià?\åãâ_x0015_Ø?îÜþ}çxÖ?a_x0004_Hú¬å?Z5Må#ß?_x0001__x0002_¹bÐjozã??Pß*À©Þ?î¼òÎÀDÚ?­Izy®*à?_x001B_(QÇIÝ?|¤_x0006_ÒåÙ?Ø6ÿñ_x001F__x0003_ä?_x0016_áêèiØà?¼_x0015_Wgðâ?_x0019_^»_x0006_n´ã?úÏ¶_x0019__x000E_à?:@Ïàá?_x001E_MMñå?nN_x0008_yb¿à?Pmci)Þâ?{_x001A_Ä_x0006__x000C_²à?_x0008_«ý_x0014_Û?_x0018_®ö0ûÚ?7ù|Fà?ù¥_x0010_ò¯4â?_x0017_áJ²6à?²H2ià?_x001C_ÌG:&gt;ä?îàx_x0011_[âÞ?9w¹^êá?caÎàâà?Ã×öò¼Õâ?t_x0001_jÛiá?Òå_x0008_ÄêÜ?ÎÒ_x000F_Pâ?_x0004_nØY¦\Û?DçÈÐ_x0001__x0002_Îã?ÿ^ë¥þâ?&amp;Ñ$ËþLß?6ê;ò¯ÖÝ?µ@_x0004_Sâ?_x0001_&lt;xg£Ââ?eXÊ²zá?² ·_x0012_á?4e%SÝ?_x001A_jáFºxá?_x001C_õä³Þ?9Û.I¹á?¾©R¡1à?%¹äÉ¾Ý?/ZáãéØã?¦_x000F_®ìx"á?÷)_x001F_Ø?$G*¯3©ã?y~¸fÞ?6_x001B__x0013_*_x0001__x000E_ß?g×çõ¬â?K_x0002__x000F_éâ?mu)+OÞ?Ïµëö_x0016_ôä?&amp;B#ôâ?6î÷x°Öà?°®x²&gt;Ø?J7#m^á?øÇJ_x0011_}öÚ?t/5Âì¨ä?Ý\êÇíâ?§ûG_x0005_v_x0019_ß?_x0002__x0005__x000C_eé_x0004_ã?ió­LM_x0008_ä?ú¨W¿y)á?¹¨~S9Ü?ðj_x0011__x0017_+ä?k¶I_x0016_ðÈå?._x000C_	)äÛ?kj_x0016_¸Ø?4È¶_x001A__x000F_æ?d'¼ñaâ?jáÍVÊkä?íè)Ê+ â?1¬I_x0019_~Åá?v'_x0008_h_x0019_ à?ú#ß¾Uæ?¯Xïk2â?_x0003_7_x0015_©ÆEâ?K@üîùYß?ý½ô\`á?_x001C_0Çë_x0017_Üâ?¬Ý_x0014_»çá?_V_x0003_Ò£â?ÔÁ_x0011_T¥Þ?{_x0015_È_x0011_Gá?ÛüÏ:f¶à?ÃÓÁî_x0019_ã?¨«_x0005_àÞ?08Gÿ¼ìã?R®ïjÌà?ðj_x0001_g_x0008_|å?­[_x000D_YÙä?á½'x_x0003__x0007_[ß?g5£ÿà?íÂ­Õà?(_x000D__x001A_`ºà?´»_x0004_7WÝ?1Ê_x0001_Ð&lt;ä?nO(_x001B__x001A_£ã?3W±\	à?nuÍVÙ?û_x0014_m_x001F_3+ä?û{D(ä?þ÷zÜqâ?"$Ú_x0015_æ?ÃeÞ±t_x001C_â?ªBK"Ý?÷Z)Í5_x0008_á?u_x001C__x0002__x0014_5Hà?¾®àá_x0006_â?N_x0008_6_x0006_Ú?@Â¿0/å?_x0012_mfXôã?Y\	e_x0008_ã?é_x0005_ã¨_x000C_HÞ?ÆæÍ%×8Þ?Tr_x000B_®-ã?òP3ýà?¤õc_x001D_FdÙ?§²ä_x0007__x000B_Áâ?õÐaÚ?(Û.ª½á?G?°X¦¬Ú?èÚ_x001C_oÉQã?_x0003__x0005__x0004_Ç á&gt;à?§¢Ã_x001A_Jä?óäðØ&lt;à?²0Kõ1jÜ?Aî.ÖÞ?å?aG0â?C2Å\_x0004__x001E_ä?_x000B_)r_x0016_¸»á?*ë¡»JóÙ?ÇD$È_x001B_%á?pkx_x0001_Èà?8_x001D_Ý´Cä?_x001A_Ö_x0012_vì_x0014_ä??®yv_x0016_â?â÷fÐOè?L_x0002_"Ï_x001A_Äá?ÛÑ³ÖÒá?¥L£¦ã?d×ÙGæ?ûuáÄ	Ü?PkË_x001E__x000B_à?ºy.õ¿gä?öGBúÙ_x001E_×?ð£ù)LAä?~_x001C_=aÊã?áGúåC~â?Ø{EüsXà?_x000F__x0012_tòÜ?_x0019_°uNÄß?DÑñ_x0006_¸á?ÄÆ_x0013_¯ªÄÜ?£µ{º_x0001__x0002_l_x000E_ä?¥£_x001B_Ú}Ú?ÕôÉ_x000E_E_x0015_â?«7BçG_x0012_à?ÒÝµ´ßÛ?Äò6lKÛ?=;Ä_x0019__x001F_â?É¨&gt;Û?Þ?pª#ÖLà?T3(g_x001F_á?~_x001B_"_x0008_­ä?:Áÿ7Á|â?î_x0004_~+°'â?Íóº*á?E._x0014_ÝH·Ù?O"Ë(ìÛ?s½ì_x001F_1ã?ÿ_x001A_û_x0007_hÝ?Ö_x000B_J_x0012_ä?Gñå)â?êGÙ¥.´à?Þój(¬ß?±_x0014_\4&lt;|ß?¸Ëïk¡à?â_x0007_|I&amp;èÞ?2»_x001B_¤T,á?êV7_x0016_ÿêà?iYõ_x000D__x000E_ßÜ?5s_x0018__x0003_É&lt;â?8õÑLÐØ?÷×¤Õ_x0001_å? æ_x0008__x0017_9ïä?_x0001__x0003_×ð :¢ß? 1Dö©ä?(2X¶_x0017_å?C6í_x000E__x001F_Ù?!¹õT:_x000D_â?_x0007_@Îoá?äQ]t_x001A_ä?5Ñ_x000C_"Û?Âì&amp;&gt;_x0002_â?r¾_x000E_AN³â?_ÌÉÍ_x0006__x001F_ã?´_x001F_½²ÞÝ?óëIÉ_x0013_ß?N4DnåØâ?Q¬¾_x0006_Æìà?´à@Ù_x0017_Dá?qzKr¬æ?¨N°êzõá?ß¸®_x001D_÷8á?*¼Aw°ëã?¼.ÓÉ±_x0008_à?MoØ8¨´×?Ï;¿qÒ=à?R&gt;Fá?	A@Èxã?)¼¡_x0011_%¡á?Ì&gt;ç°Ù?dÙ_x0016_õ¤ã?¯_x0002_«ÏÕà?O}oä?_x001F_ëå_x001A__x0016_ã?¡_x0016_7_x0005__x0006_7AÞ?|Î|£á?g6KÍ«_x0003_ã?_x0001_Ë_x000D_;&lt;á?ß"Ø_x000E_¸Ý?ÐØØ_x001A_zà?_x0013_ªgp¦ä?8¬{_x001D_à?µØBdêã?PÕ|'Û?Ú·ecÞ? Þ®èðÉâ?­&lt;_x000F_ÂÕbæ?q¼ß%_x0010_ã?û#@éså?¦G_x000D_EWß?0.È+_x0019_á?Ô_x0018_.Áã?-á|½½à?i ?V Þ?ÅOÏ3â?»7§E;à?4¢VféØ?º_x0013_M=WëÞ?ÞªÏ__x0011_é×?{ÅwÉó¯ä?`V¦cÑá?¸Çs!_x0012_à?Kô_x0002_Ç¨_x0017_á?¦7¦·_x0015__x0004_à?I8(»lÔà?Â_x001A_'1´_x001D_ß?_x0001__x0003_ ¢Ö_x0011_á?jà=ã·ä?~y$ù±à?Û¶vÏÁÛ?ßS¡çvã?·_x0002__x0014_¥Ãä?_À)úà?Â\béç&amp;á?ß¸÷Â[à?­ÂõSÃ£à?ÈÈ°aà?_x0016_íp.Ýß?Ðf~_x001D_à?×j_x0003_8Yá?1aÒâ?ÁRq/l6á??^aU±Ûã?@ZsËm_x001C_Õ?ÌFO¯Hõà?{_x000E_µhÆâ?°ÌoGßá?ìÑ_x001F_Á?á?þ§ÞHb_x0004_â?ÓÀ?_x001E__x0001_0Ô?43ï_]ä?&lt;9¯P´gã?Ð{FUe_x001C_Þ?Â 0Y£á?¶6ê§0¤×?5Ø«_x0006_Âèá?a_x000C_¦=ë¸å?Èc@_x0001__x0002_0_x0012_â?_x000D_h¨ß!ß?³_x0014_w%_Ú?_x0015_ZR}à?¦ÊYG«úã?O	_x000C_{Ñ^ß?_x0019_þµ=ñÙá?Éó¹çâ?Dú¿EÜ?è]f!1ã?näÁá?_x0013__x001A_,Dà?ÍÓ(eAbã?î_x0018_s._x0017_xà?CõSÄÒÒß?ëÄ!âîÞ?Ù$¿­íTâ?=ýÏ]'Óä?g_x0005_b_úòâ?I_êòîÝ?àÈÂF®ß?ì_x0004_Ç*öÞ?âcþïÀä?Æ«_x001D_ñb-æ?ø¥ó³ÛïÖ?Ñä=à?\ÂÉoúâ?;Z_x0017_Ááâ?ûÆ.Þ?R#d_x001E__aà?Z­Qó¡ýá?e_x000C_yÜ?_x0002__x0003_Ö¡I©ÕÚ?©»U÷Lá?GA£t9VÛ?| LåDß?ª Ë¹­¿Ü?´Ø_x0015_»_x0015__x0014_à?_x0004_K_x001D_vzÛ?_x0001_ÑQ3fâ?DµT_x0015_êÚ?\Ì2;-_x0011_Ý?_x001E_çìf¢ªâ?KdºßìÇá?_x001B_.Õlà?»4_x0005_³rÜ?°2qí»Û?¤_ÜRÛà?ÔêbjÎß?À+R_x0016_³Ý?XË­Lõ*ã?j_x0014_à3áá?y=ªÎ×yä?Ì¿-Z»â?¹K_x001A_^Mhâ?¢_x0016_¶CÜ?ã_x0003_úvº_x0004_ä?AïzÊÀà?üÌDÓðá?g$õÂøÃà?½¬Y Cñà?*Fjïïêß?ÝªÒ_x0012_ã?_x001B_©Æ¼_x0001__x0003_9;ß?_x001F_X~G5(ã?[Õ_á?È«§â_x000C_¼ç?ÿ®á÷§®á?_x0019_uÈ7â?!_x0003_.èIåà?±D_x0019_à?ÉCEK_x0013_ýâ?Ô_x001F_&lt;-!÷Ù?_x0017_!&amp;Nß?mfÒié&lt;á?)¬4_x000E_]Ü?öÖá_x0019_/_x000F_à?__x0018_½q_x0012_àã?®O_x001C_ÜÁ_x0002_Û?À_x0016_¬UPà?_x0018__x0017_©uESä?Ãu'º;ã?-_x001C_îv×Þ?Ò®º0 _x0006_Ù?²®©_x0016__x0010_/Ý? æoPü`Ý?ÑnÌå_x0014_á?$_x001B_HVä?¶f_x001E_êBºã?_x001E_ÊOã?Klàr$ä?=i&gt;â?Ü0~Èçà?Ûö_x001A_Ck}ã?X¸ÈXyÆÞ?_x0004__x0006_ÑQÿ~&gt;Òà?xj+~{­Ý?Ð_x0005__x0016_U_x0006_å?46¡2À&gt;Ü?så½Ù_x000C_­á?¹BìÌ_x0006_â?º¹ÆÍoä?_x0008_åS*Ý?L[5îoxâ?wõÿþfPã?PüQTà?_x000C__x0004_¢ËìVã?_x0004_O4g9ã?w=öã?Þ|ô_x001E__x000B_Ü?^÷GÙ7à?XW¡;­Þ?_x0018_Ö­®Úpà?}m&lt;ÆükÚ?_x000C__x0019_é_x000E_j¥à?M®ñ®â?5Ojúó·à?T8Ýçá_x001E_è?²I%3Jùã?_x001D_.ÞTÖ1ã?¸k4{\Uã?Esf»Qå?Uþ½ít_x0008_Ø?¥_x001E_Á_x0002__x0003_Qâ?ý_x0014__x001C_YSÜÞ?ý:m®ãâ?_x0001_&gt;_x0001__x0002_suß?wò²ÒÅøß?^WQõÛ?_x0004_å»5_x0002_Êà?Y8ÞJß£Ù?_x0013__x0007_Ï¸üä?\Ëetà?}CmÅ_x0018_Aß?¦_x0012_8_x0013_WÔ?K¡ÏK§à?ue_x0005_÷²â?Ù&amp;Ïîâ?ÜÚ"fÞ?k=¬õÆÛ?áZjNÌ]â?«Và_x001F_¤Kà?Ñÿ²_x001C_ÀÞ?h$_x0001__x001A__x0004_ ã?ÀðPÄíâ?BÓ5À_x0015_«Ú?zIîÛÃä?Æ­¾WGä?èiÿÇã?î°5×'å?Já !Må?_x0018_¿²AËPá?=e®¨âkà?:N1+TÞ?u_JT6â?Ñ_x001C_'ñ&amp;`ã?ÀÁNù_x0004_á?r_x0015_Kuá?_x0001__x0002_nÀçõà?46´z_x0007_á?¸|gé|JÝ?"¡vB2å?_x0014_ëk&amp;Ôá?TéÐeÔUá?)M_x0011_5_x0019_à?âÎm¬(Dã?ÐðGà?ý_x0015_×!7Tß?_x000D_öZÏíßß?i_x0013_þ_x0001_®à?]´_x000C__x000F_±á?÷êÊÚêÇß?á·÷F?á?M_x0008_1è=á?ö BÅqá?÷uÛÐhÛ?¶]*_x000D_Þ?b²¸xÈä?·_x001D__x001F_¡_x0011_oâ?_x000F_U_x0012__x000C_Õ?#k;É¸Ú?õT_x001E_Hûà?g__x0011_¥ûDä?õ2&lt;-_x0008_Þ?_x001A_¬ÃgÃæ??aÇ§Ë+â?¢ñLòà?l.¼Õ_x001F_fã?_x0017__x0017_wã?­9_x0001_Ê_x0001__x0002_t¯ã?Ä¨+Ù	¼ß?Á¼ÄbHá?_x0011_qÏ8nâ?l'ôe·Þ?E òr:qæ?HnÙ,5ß?å_x0010_G9_x000E_á?ì|ÇV[âå?8Ì]­[å?äaFß?d_x000F_¥Säâ?/M½P_x0010_Þ? _x000D_ÃÚÁüÛ?'µYò÷´á?oéó_x0005_iûà?ÿ{ð_x000F_-râ?%©}ä¦Ý?AÔÊå)4ä?úJ÷ûe}Þ?2ë_x000D_åû7Ù?¼_x0005_ÄþÝ?¬_«_x0003_ÊMã?þz_x001F_oÙ?°MHß?§á?_x0004_ª_x0002_ïÁá?_x0002_ÎE!à?¸¢Óå/ÿÞ?r"rUõá?|$féÙwä?÷_x001B_û_x001A_òäà?_x0018_×JeßºÛ?_x0001__x0002_OÌhÐÏ:â?jj_x001A_s*~ç?î¥}­Ü?vÜy_x0014_lá?Y1vÜ?LR³Ðà?ó¤_x0016_Àââ?"ÍWQ¿å?KÐ_x0005_Ø¨ß?À_x0018_/×G|à?cÕ]U_x0012_ß?I}vÇ;(à?»6«¾Râ?_x0002_8ûîóCâ?RpA2ÄSá?{ã-Ðà?â®jä3Þ?WI÷Ð¡ã?_x001F_K+öh_x0005_æ?mp_x001F_b&gt;vâ?­XB_x0006_¹ã?ó_x0012_~_x0002_3ká?K´K3ÍÝ?¹Í	#óÞ?¦Ç_x0010_ÒÄ¾ß?Ørÿi²ß?M&gt;;®Ñ9å?Ï&lt;'bÆà?­2¥_x0001_Cà?bçq_x0008_dÇÝ?rO_x000C_8_x0017_sã?tjþ7_x0002_	Ä_x0013_Ú?_x000B__x0015__x0005_·ná?²÷ þÒ\á?ø´S_x0010_å?{_x001A_R®qAâ?Æ(ç»_x0015_ß?qÛ_x001F_Áwæ?7_x001A_Át­Óâ?cÊ²&lt;ïà?i_x001A_öÚ?nÓ8vc_x0018_Ü?\Ù©¯#à?Õ}_x0003_Ü*á?¡ç6Cïã?õØ-¤]à?­_x0004__x000F_H!â?lëÊPµ_x000C_Ü?êLÕ_x0011_Ó3á?_x0006_s_x001D_æOà?$¥ÆmiäÜ?ÀÝ_x0010_ëÝcß?xôSQÜ?_x0001__x0007_ªA^à?R~[RF¨á?~?»ÜXã?ïa IÛä?ïñY_x0011_Çã?_x0008_!_x001D_äãÞ?_x0006_UsS	èã??Ó'S7ß?_x0011_._x0002_'1á?ÅL&lt;ù-hà?_x0005__x0006_ðDï@ÝOá?u"ê;C£ä?/Ñº*_x0008_sá?4ÙBJfá?X:_x0007_wò_x0013_â?&lt;õ*Öâ?©p_x0003_.pÛ?&lt;þ"Z!mÜ?rñ8î@à?2P_x000E_löqà?¬aþF%Ü?³Ö_x000C_Ãeà?Ë_x0004_­&gt;Èà?&lt;ò¿Ê¨â?`]ÑÃ÷á?_x000C_×ïòAêâ?vG~aä?PtýL]$Ú?ùí_x001D_²2 â?ÙÙ8)T_x001B_Þ?M_x001C__x000F_bvá?Ö»Ôd_x0007__x000E_Þ?àç_x0005__x0001_T]á?UWº5_x001D_°â?Èþ_x0019_pA°Ü?_x0003_pc_x0002_ß?Ë_x0001_ía_x0001_ã?Ó.à_x0005_ìÝ?øÓCuXZâ?E±"V¸Ý?/­Üì§&gt;Û?¯TøD_x0001__x0002_%"å?k]¦|«à?_x0011_Ó¤_x0011_¿â?*Â_x0005_Ðâ?^v_x000D_$»ÙÝ?a%}ÑïbÜ?Ö®he0á?_x0012_ÿ3_x001F_;)Ú?jÕD_x0007__ç?Ò÷³AÖß?_x0006_úQðWåã?_x001A_½e_x0002_á?=/Y1â?è¯f$Ôá?Êl³_x0006__x000C_ã?t]_x0011_ÝXâ?×_x0004_ÍMä?{ Îè%_x000C_á?¡7Ù_x0012_â?OÁÎá?$§ì¸_x000B_&lt;Ý?Ïzø¤ê4à?6K_x0018_ìü®ã?'²_x0012_*_x0013_ç?.ö!^ÀXã?Ú[_x0017_X)à?h@¬T¹à?ìmØóÝ?èLcdòá?°_x001C_&amp;Xá?mUç&lt;%ã?1_x0019_qçá?_x0002__x0004_HÁx°Qß?»]Íî ¼á?Qà%ÂD_x0003_à?ÆÛnê&amp;à?^vh0_x0008__x0001_Þ?	ob]ð»à?_x0004__x001B_w¾£Ò?=K_x001A_&gt;ÅØÙ?3L~ßlá?%Å]²×_â?^RÁõ2ãá?Ö`1Û?åbs­ÌÞ?ÇSÞîá?_x0002_k_x000C_³¼ä?ÏjÐ2Îä?»`Ø_x000F_ß?_x001F_Ð²Rëjâ?_x000B_lVõRá?±Û¿+_x0007_Ý?3²øÔô-ß?r&lt;_x0018_¾µá?ß_x001B_\8_x0014_å?_x0014_&amp;AP|à?è{¼_x001E_!×?Ð:§%à?ÂTSÎáã?Gf!&gt;Ûã?5@_x000D_ÊúáÝ?J=&amp;ÇãªÝ?Õ$¬æ?¾_x0012_Ør_x0001__x0003_øá?Ü	Möâ?ïµå1Oà?Å_x001F_[_x001A_7ã?¿»w_x001A_¤â?_x0018_tq_x0002_å?`b7ñ_x000C_ã?à^x_x0014_¤á?º_x0011_§Û0éå?@ø¿/Ëá?_x0007__x001B_%§½Iá?&lt;Öy¸4.á?q_x001E_Tï_x0016_á?_x000C_]_x0006_Ø_x0019__x001D_Û?¹_x000B_WEOâ?_x0013_oûÂà?Ô²ïø_x001B_Bá?çÐê_x000D_¹øâ?e;ïl!Ïå?(¾P8\â?êlzªCÛ?2hCïgwÝ?_x000C__x000D_É_x001B_½Þ?dì(â?ëp__x0003_Ý?_x001C__x0018_ãpñ á?ÍQî&gt;|á?¤_x000F_¸µ¼â?ÅÊ_x0010__x0015_Xmå?nv!d«©à?÷Ç&amp;óbHß?;H_x001A_/â?_x0001__x0002_D¼¨Ð¢_x001A_â?U(¤_x0004_Ü?ç _x0004_a_x001D_Ìà?½Z×_x0019_â?sÙ_x0015_SÄìá?1Á8¦k/ä?N!_x001C_[@ëé?Là_x001A_Sªá?§)ê(udá?áÕ_x0013_ý_x0013_lÞ?àïI_x001B_1ç?¼²x«hZà?_x000C_óØëæ?|_x000E_WÂã?_x0018_#Q0ä?í°Ôå¾Mâ?Þ´#}}`á?ZLwdÒfå?Mb_x001D_Èw_x0016_à?Ë_x0015_»Ë_x0012_7ä?§Î_x000D_Ká?ì~É,à?V¨²ÈW«Þ?Bãî±ÆFâ?_x0007_ùîq_x001D__ã?»"_x0013_Õá?¸\Ã_¨è?_x0018_7%ïç_x0002_ã?R¾TñÿÑÜ?Ä¥&amp;¼Ý?2bàá_x0014_µâ?°e5ð_x0001__x0002_ÀÍÙ?ïËXr»Ü?4~¿ÀlðÜ?m9¶ ¹ùá?ÈËqUÒ?VqQj¯Ñâ?=üovhË×?_x0018__x0011__x000F_¨åß?öE_x0016_ÙÜ?§_x0001_Ì_x0018_ !ä?FÏ\9ÕÛ?Ç_x0017__x0014_Ðìÿá?û_x000E_©¾.â?4_x0019_ê_x0001_}ß?iE;D=ËÞ?qTÜ¼²·â?Há4'_x000B_OÚ?á#h|nÞ?+ZÂtÚ=å?ª_x001A_.7Õ?_x001F_L_x0017_Îî+Þ?_x001A_ó3µ_x0003_6Û?´¯&gt;nVÚß?_x0004_ÓéöNXÞ?¼Ùù·"à?X¾µãF¤Ý?æaáÑ_x001E_Û?Üû_x0001_ùiÝ?à46Åv_x0018_ä?å)_x000F_ÿ¹Ú?GN_x000E_LÞ?3¥ÉÎ_x0018_ðç?_x0003__x0004_²ÇÙÍïÌá?,ùì0M_x0001_á?bÖ²3HÞà?ÁÜ~ðá?ÊÖ&lt;Và?Üç_x0013_Feàà?=vÜê_x0015_Þ?úVbãÝ?w_x0019_Ûøß?*¡èKùÜ?3ÌÜ(OÖ?·Z­?â?Î_x0018_f]Þ?lLWÎ6üá?_x0013_Tè¯¥ß?¢M?°èä?Ë°Âã?øòªè%â?jF2å»Û?9,¢ä?Zµz[åâ?ãmÍs_x0011_á?Ç\ë_x0002_¨Åâ?ÿ_x000B_ë»;3Ü?Ä&gt;ì_x000D_úÝ?¸Ù#f4â?²x _	$ã?¢à©Ø?Yÿk_x001D_h_x0014_Ý?"âIýÌâ?ÈÍ=*´Þ?Ä³ôÁ_x0004__x0005_Í_x001D_á?}ßà9"æ?½_x0002_7VÒ_x0008_â?HÌ=þjgá?*ü(¦¯Þ? Y22Z_x001B_á?·3_x0008__x0003_§Û?DùçBGÍÜ?+ÁSx;oã?Þïë	wÞ?õmz7µøà?~Ý_x0001_É÷uà?´4qî?Ý?^_x000F__ª@±à?ª_x0003_ú1_x001B__x000B_ä?¶Q°Ïnþá?b£_x0003_Þ_x001B_à?Íò8¡ù¬Û?À_x000C_{§Ò)Ü?DP_x0018_ã?àÚ3åßsÞ?ì%?ã·~Ü?ò_x0007_Ý_x0015_Jâ?ýÿ/)=Ø?ííYßf8á?°HT]DÚà?_x000C_Æé«á?eèjHá?LHM~ Ù?Â_x0007_Ê2ñá?*.wÀÛá?2T_x0012_Ñ_x000E_á?_x0001__x0004_õ´nà?x1_x001C_¤"9â?Ô¦ýÑ¨å?Ñ_x0003_íu¶Úå?C¥ùÁÖà?5ë_x0008_]dâ?Î¿^_x001B_á?ù@ÖØ?:hrå?ó¯_x0019_úäôß?]b|äÆá?Õ_x000B__x0018_A¿à?v_x0005_åü"å?n_~´uªã?_x0002_¾_x0003_¾«cä?­_x0013_ågÏÁã?Æ3¶Ô³_x0007_ã?\_x0008_jæ&lt;Ù?`°ÇfØ?æ)¿j_x0008_ß?I{_x0002__x000F_N³á?Tþ´§à?ï_x001F_$_x000E_[á?Yô_x000E_Ú?_x000E_:Âúå?iìFB_x0005_KØ?_`_j÷Xå?_°Ñ;¤ËÖ?Z¿Z_x0012_g_x0008_â?Ò_x0013_»¼_x000C_Ù?=ÚksBïá?¼4b¥_x0001__x0002_Béà?r(Þ?}Acëà?_x001E__6­]·ß?b kO÷Lâ?´N¦¦6Óã?¼«_x000D_gAþß?u_x001E__x0004_¾¨TÞ?ù._x0010_~Ý?Ö³T-Öâ?ÎPËàÒ.à?ô:ó¥_x0007_ã?,;g0)ã?¾ûE(ß?{Â4WÏà?£Ã«æå_x0019_à?(À_á_x0016_qã?!ëioÐÞ?â_x000E_=%_x0013_Ö?Îßí",ã?_x0001_QÒ¨ÿã?^þH}#kß?_x0017_µ_x0018_ÃÏËâ?âÀ³³á/à?c¦SCã?isû°Cå?¿J«õ¶ã?Ûæd|_x0011_&gt;æ?¾7Ö©_x0016__x000F_â?æ_x000F_D½Jéß?(·_x001A_?4 Ü?Ä*-N4æ?_x0004__x0005_¶fyÞê_x0003_á?T&gt;2Àdà?_x0011_*5!&gt;Ú?ïù_x0010_ñðß?O_x0012_«_x001A_à?ýf1´{á?ðÕU å?G¡öý_x0006_á?_x0012_"îzÌä?_x000D__x0007_ãhcºâ?âKëOÜ?_x001C__x0014_Ofã?_x0005_èÁZnØá?n_x0004_`)æÏã?à?UÇr[ã?Æd_x0016_tÞ?à`4ÑTùæ?t¤_x0004_9Rà?N^_x001D_lÿÛ?ÞßÉ_x0002_Þæ?óò I&lt;Fã? ¼&gt;åá?b_x0006_ÿ@?ã?G&gt;äp¥cá?_x0001__x0003_NTr!à?î_x0016_AúªÙ?»_x0011_ãr_x0017_à?î²·¢_x0001_å??!zÍ%á?!«¶.ß?_x0001_f_x0017_Á÷_x001C_á?ú9-_x0001__x0002_ëÞá?x4·õ$_x001E_å?#E4&amp;Ý?_x000C_M°_x001B_ã?_x0015_*_x0006_Ëêà?ôÝÝ_x0019_æ2à?äÅßÿÉá?¡°_x0019_ä?AG_x0017__x0003_¦â?(_x0016_j_x000F_Ðsä?FQb÷_x001C_íÝ?ÕßÅt%â?¦mqÓ3ã?Iè7Ã	pÝ?Ês_x0008_¾ã?Ýª®Çiã?NØæ*çwà?ìÌC|Lk×?Â¼lTÍÓÝ?N^ÖòEþÜ?¥Jy¡ÐHâ?_x0003_]ëy4á?_x0004_ð·G0Ý?Î$ëÙ6=ã?óK_x0006_ß?CI¦öÌÜá?sÝ_x000B_\â?TîO¿q;Ü?&lt;6'_x0016_Jã?$¸_x000D_ÆÊÛ?ú_x0019_E³ÝÏÚ?{04~ä?_x0001__x0002_Ñ|I50µæ?´¢î (Àá?_x0002_v@8¡úÞ?_x0005_¡i½ Lã?^xâè»mß?_x0004_14âßÚ?þw&gt;É¢â?n_&amp;fþà?_x001F_u^_x0014_ëÕ?Ý1\ùÏ±å?ÿH¢©ÂÝ?_x001C_«s'_x0002__x0006_à?ê_x0013_¬_x000F_â?(.kÓUiâ?¤±ÈøÝ­à?®R&amp;!ìä?Í£_x0018_7«ÄÚ?þ+&gt;oËß?jOèñ^¡Ü?nðÛâä?_x0003_óÍ'³ß?¿ý_Neå?_x001D_Ë,F#¥Ü?xÞhvßâ?e«S9®Ý?pamîUzâ?_x001A_üCñ2$â?øa_x0003_lã?_x001B_'ûEWâ?¶XÞ§W_x0011_ã?_x001E_L_x001F_S×?÷/_x0003_G_x0001__x0002_{îà?Ù¹ìÖã?ª_x0010_Ð_x0006_ëâ?	ÇjN¾sß?iÆ7ß£9Ý?_x0016_¨Ðñ\Ý?ÎWv:~Þà?æ_x0008__x000D__x0015_¾á?g_x0007_ú_x0002_2_x0001_à?+¯Z"iß?K_x001E_Ùæ?ß?_x0011_¸_x0014_Xä?:êÑÕU_x0013_á?ÿDi_x001D_Lç?_x001C_f}©vuâ?ÛÙ¢YEá?UÛ¼ý=_x001B_Ý?£ùåT$¼ä?&lt;j§´¶á?°Õrû¢Ià?\åãâ_x0015_Ø?îÜþ}çxÖ?a_x0004_Hú¬å?Z5Må#ß?¹bÐjozã??Pß*À©Þ?î¼òÎÀDÚ?­Izy®*à?_x001B_(QÇIÝ?|¤_x0006_ÒåÙ?Ø6ÿñ_x001F__x0003_ä?_x0016_áêèiØà?_x0001__x0002_¼_x0015_Wgðâ?_x0019_^»_x0006_n´ã?úÏ¶_x0019__x000E_à?:@Ïàá?_x001E_MMñå?nN_x0008_yb¿à?Pmci)Þâ?{_x001A_Ä_x0006__x000C_²à?_x0008_«ý_x0014_Û?_x0018_®ö0ûÚ?7ù|Fà?ù¥_x0010_ò¯4â?_x0017_áJ²6à?²H2ià?_x001C_ÌG:&gt;ä?îàx_x0011_[âÞ?9w¹^êá?caÎàâà?Ã×öò¼Õâ?t_x0001_jÛiá?Òå_x0008_ÄêÜ?ÎÒ_x000F_Pâ?_x0004_nØY¦\Û?DçÈÐÎã?ÿ^ë¥þâ?&amp;Ñ$ËþLß?6ê;ò¯ÖÝ?µ@_x0004_Sâ?_x0001_&lt;xg£Ââ?eXÊ²zá?² ·_x0012_á?4e%_x0001__x0002_SÝ?_x001A_jáFºxá?_x001C_õä³Þ?9Û.I¹á?¾©R¡1à?%¹äÉ¾Ý?/ZáãéØã?¦_x000F_®ìx"á?÷)_x001F_Ø?$G*¯3©ã?y~¸fÞ?6_x001B__x0013_*_x0001__x000E_ß?g×çõ¬â?K_x0002__x000F_éâ?mu)+OÞ?Ïµëö_x0016_ôä?&amp;B#ôâ?6î÷x°Öà?°®x²&gt;Ø?J7#m^á?øÇJ_x0011_}öÚ?t/5Âì¨ä?Ý\êÇíâ?§ûG_x0005_v_x0019_ß?_x000C_eé_x0004_ã?ió­LM_x0008_ä?ú¨W¿y)á?¹¨~S9Ü?ðj_x0011__x0017_+ä?k¶I_x0016_ðÈå?._x000C_	)äÛ?kj_x0016_¸Ø?_x0002__x0005_4È¶_x001A__x000F_æ?d'¼ñaâ?jáÍVÊkä?íè)Ê+ â?1¬I_x0019_~Åá?v'_x0008_h_x0019_ à?ú#ß¾Uæ?¯Xïk2â?_x0003_7_x0015_©ÆEâ?K@üîùYß?ý½ô\`á?_x001C_0Çë_x0017_Üâ?¬Ý_x0014_»çá?_V_x0003_Ò£â?ÔÁ_x0011_T¥Þ?{_x0015_È_x0011_Gá?ÛüÏ:f¶à?ÃÓÁî_x0019_ã?¨«_x0005_àÞ?08Gÿ¼ìã?R®ïjÌà?ðj_x0001_g_x0008_|å?­[_x000D_YÙä?á½'x[ß?g5£ÿà?íÂ­Õà?(_x000D__x001A_`ºà?´»_x0004_7WÝ?1Ê_x0001_Ð&lt;ä?nO(_x001B__x001A_£ã?3W±\	à?nuÍ_x0001__x0003_VÙ?û_x0014_m_x001F_3+ä?û{D(ä?þ÷zÜqâ?"$Ú_x0015_æ?ÃeÞ±t_x001C_â?ªBK"Ý?÷Z)Í5_x0008_á?u_x001C__x0002__x0014_5Hà?¾®àá_x0006_â?N_x0008_6_x0006_Ú?@Â¿0/å?_x0012_mfXôã?Y\	e_x0008_ã?é_x0005_ã¨_x000C_HÞ?ÆæÍ%×8Þ?Tr_x000B_®-ã?òP3ýà?¤õc_x001D_FdÙ?§²ä_x0003__x000B_Áâ?õÐaÚ?(Û.ª½á?G?°X¦¬Ú?èÚ_x001C_oÉQã?_x0004_Ç á&gt;à?§¢Ã_x001A_Jä?óäðØ&lt;à?²0Kõ1jÜ?Aî.ÖÞ?å?aG0â?C2Å\_x0004__x001E_ä?_x000B_)r_x0016_¸»á?_x0003__x0004_*ë¡»JóÙ?ÇD$È_x001B_%á?pkx_x0001_Èà?8_x001D_Ý´Cä?_x001A_Ö_x0012_vì_x0014_ä??®yv_x0016_â?â÷fÐOè?L_x0002_"Ï_x001A_Äá?ÛÑ³ÖÒá?¥L£¦ã?d×ÙGæ?ûuáÄ	Ü?PkË_x001E__x000B_à?ºy.õ¿gä?öGBúÙ_x001E_×?ð£ù)LAä?~_x001C_=aÊã?áGúåC~â?Ø{EüsXà?_x000F__x0012_tòÜ?_x0019_°uNÄß?DÑñ_x0006_¸á?ÄÆ_x0013_¯ªÄÜ?£µ{ºl_x000E_ä?¥£_x001B_Ú}Ú?ÕôÉ_x000E_E_x0015_â?«7BçG_x0012_à?ÒÝµ´ßÛ?Äò6lKÛ?=;Ä_x0019__x001F_â?É¨&gt;Û?Þ?pª#_x0001__x0002_ÖLà?T3(g_x001F_á?~_x001B_"_x0008_­ä?:Áÿ7Á|â?î_x0004_~+°'â?Íóº*á?E._x0014_ÝH·Ù?O"Ë(ìÛ?s½ì_x001F_1ã?ÿ_x001A_û_x0007_hÝ?Ö_x000B_J_x0012_ä?Gñå)â?êGÙ¥.´à?Þój(¬ß?±_x0014_\4&lt;|ß?¸Ëïk¡à?â_x0007_|I&amp;èÞ?2»_x001B_¤T,á?êV7_x0016_ÿêà?iYõ_x000D__x000E_ßÜ?5s_x0018__x0003_É&lt;â?8õÑLÐØ?÷×¤Õ_x0001_å? æ_x0008__x0017_9ïä?×ð :¢ß? 1Dö©ä?(2X¶_x0017_å?C6í_x000E__x001F_Ù?!¹õT:_x000D_â?_x0007_@Îoá?äQ]t_x001A_ä?5Ñ_x000C_"Û?_x0004__x0005_Âì&amp;&gt;_x0002_â?r¾_x000E_AN³â?_ÌÉÍ_x0006__x001F_ã?´_x001F_½²ÞÝ?óëIÉ_x0013_ß?N4DnåØâ?Q¬¾_x0006_Æìà?´à@Ù_x0017_Dá?qzKr¬æ?¨N°êzõá?ß¸®_x001D_÷8á?*¼Aw°ëã?¼.ÓÉ±_x0008_à?MoØ8¨´×?Ï;¿qÒ=à?R&gt;Fá?	A@Èxã?)¼¡_x0011_%¡á?Ì&gt;ç°Ù?dÙ_x0016_õ¤ã?¯_x0002_«ÏÕà?O}oä?_x001F_ëå_x001A__x0016_ã?¡_x0016_77AÞ?|Î|£á?g6KÍ«_x0003_ã?_x0001_Ë_x000D_;&lt;á?ß"Ø_x000E_¸Ý?ÐØØ_x001A_zà?_x0013_ªgp¦ä?8¬{_x001D_à?µØBd_x0001__x0003_êã?PÕ|'Û?Ú·ecÞ? Þ®èðÉâ?­&lt;_x000F_ÂÕbæ?q¼ß%_x0010_ã?û#@éså?¦G_x000D_EWß?0.È+_x0019_á?Ô_x0018_.Áã?-á|½½à?i ?V Þ?ÅOÏ3â?»7§E;à?4¢VféØ?º_x0013_M=WëÞ?ÞªÏ__x0011_é×?{ÅwÉó¯ä?`V¦cÑá?¸Çs!_x0012_à?Kô_x0002_Ç¨_x0017_á?¦7¦·_x0015__x0004_à?I8(»lÔà?Â_x001A_'1´_x001D_ß? ¢Ö_x0011_á?jà=ã·ä?~y$ù±à?Û¶vÏÁÛ?ßS¡çvã?·_x0002__x0014_¥Ãä?_À)úà?Â\béç&amp;á?_x0001__x0002_ß¸÷Â[à?­ÂõSÃ£à?ÈÈ°aà?_x0016_íp.Ýß?Ðf~_x001D_à?×j_x0002_8Yá?1aÒâ?ÁRq/l6á??^aU±Ûã?@ZsËm_x001C_Õ?ÌFO¯Hõà?{_x000E_µhÆâ?°ÌoGßá?ìÑ_x001F_Á?á?þ§ÞHb_x0004_â?ÓÀ?_x001E__x0001_0Ô?43ï_]ä?&lt;9¯P´gã?Ð{FUe_x001C_Þ?Â 0Y£á?¶6ê§0¤×?5Ø«_x0006_Âèá?a_x000C_¦=ë¸å?Èc@0_x0012_â?_x000D_h¨ß!ß?³_x0014_w%_Ú?_x0015_ZR}à?¦ÊYG«úã?O	_x000C_{Ñ^ß?_x0019_þµ=ñÙá?Éó¹çâ?Dú¿_x0002__x0003_EÜ?è]f!1ã?näÁá?_x0013__x001A_,Dà?ÍÓ(eAbã?î_x0018_s._x0017_xà?CõSÄÒÒß?ëÄ!âîÞ?Ù$¿­íTâ?=ýÏ]'Óä?g_x0005_b_úòâ?I_êòîÝ?àÈÂF®ß?ì_x0004_Ç*öÞ?âcþïÀä?Æ«_x001D_ñb-æ?ø¥ó³ÛïÖ?Ñä=à?\ÂÉoúâ?;Z_x0017_Ááâ?ûÆ.Þ?R#d_x001E__aà?Z­Qó¡ýá?e_x000C_yÜ?Ö¡I©ÕÚ?©»U÷Lá?GA£t9VÛ?| LåDß?ª Ë¹­¿Ü?´Ø_x0015_»_x0015__x0014_à?_x0004_K_x001D_vzÛ?_x0001_ÑQ3fâ?_x0001__x0002_DµT_x0015_êÚ?\Ì2;-_x0011_Ý?_x001E_çìf¢ªâ?KdºßìÇá?_x001B_.Õlà?»4_x0005_³rÜ?°2qí»Û?¤_ÜRÛà?ÔêbjÎß?À+R_x0016_³Ý?XË­Lõ*ã?j_x0014_à3áá?y=ªÎ×yä?Ì¿-Z»â?¹K_x001A_^Mhâ?¢_x0016_¶CÜ?ã_x0002_úvº_x0004_ä?AïzÊÀà?üÌDÓðá?g$õÂøÃà?½¬Y Cñà?*Fjïïêß?ÝªÒ_x0012_ã?_x001B_©Æ¼9;ß?_x001F_X~G5(ã?[Õ_á?È«§â_x000C_¼ç?ÿ®á÷§®á?_x0019_uÈ7â?!_x0002_.èIåà?±D_x0019_à?ÉCEK_x0001__x0003__x0013_ýâ?Ô_x001F_&lt;-!÷Ù?_x0017_!&amp;Nß?mfÒié&lt;á?)¬4_x000E_]Ü?öÖá_x0019_/_x000F_à?__x0018_½q_x0012_àã?®O_x001C_ÜÁ_x0002_Û?À_x0016_¬UPà?_x0018__x0017_©uESä?Ãu'º;ã?-_x001C_îv×Þ?Ò®º0 _x0006_Ù?²®©_x0016__x0010_/Ý? æoPü`Ý?ÑnÌå_x0014_á?$_x001B_HVä?¶f_x001E_êBºã?_x001E_ÊOã?Klàr$ä?=i&gt;â?Ü0~Èçà?Ûö_x001A_Ck}ã?X¸ÈXyÆÞ?ÑQÿ~&gt;Òà?xj+~{­Ý?Ð_x0005__x0016_U_x0003_å?46¡2À&gt;Ü?så½Ù_x000C_­á?¹BìÌ_x0003_â?º¹ÆÍoä?_x0008_åS*Ý?_x0005__x0006_L[5îoxâ?wõÿþfPã?PüQTà?_x000C__x0005_¢ËìVã?_x0005_O4g9ã?w=öã?Þ|ô_x001E__x000B_Ü?^÷GÙ7à?XW¡;­Þ?_x0018_Ö­®Úpà?}m&lt;ÆükÚ?_x000C__x0019_é_x000E_j¥à?M®ñ®â?5Ojúó·à?T8Ýçá_x001E_è?²I%3Jùã?_x001D_.ÞTÖ1ã?¸k4{\Uã?Esf»Qå?Uþ½ít_x0008_Ø?¥_x001E_Á_x0002__x0003_Qâ?ý_x0014__x001C_YSÜÞ?ý:m®ãâ?_x0001_&gt;suß?wò²ÒÅøß?^WQõÛ?_x0004_å»5_x0006_Êà?Y8ÞJß£Ù?_x0013__x0007_Ï¸üä?\Ëetà?}CmÅ_x0018_Aß?¦_x0012_8_x0001__x0002__x0013_WÔ?K¡ÏK§à?ue_x0005_÷²â?Ù&amp;Ïîâ?ÜÚ"fÞ?k=¬õÆÛ?áZjNÌ]â?«Và_x001F_¤Kà?Ñÿ²_x001C_ÀÞ?h$_x0001__x001A__x0004_ ã?ÀðPÄíâ?BÓ5À_x0015_«Ú?zIîÛÃä?Æ­¾WGä?èiÿÇã?î°5×'å?Já !Må?_x0018_¿²AËPá?=e®¨âkà?:N1+TÞ?u_JT6â?Ñ_x001C_'ñ&amp;`ã?ÀÁNù_x0004_á?r_x0015_Kuá?nÀçõà?46´z_x0007_á?¸|gé|JÝ?"¡vB2å?_x0014_ëk&amp;Ôá?TéÐeÔUá?)M_x0011_5_x0019_à?âÎm¬(Dã?_x0001__x0002_ÐðGà?ý_x0015_×!7Tß?_x000D_öZÏíßß?i_x0013_þ_x0001_®à?]´_x000C__x000F_±á?÷êÊÚêÇß?á·÷F?á?M_x0008_1è=á?ö BÅqá?÷uÛÐhÛ?¶]*_x000D_Þ?b²¸xÈä?·_x001D__x001F_¡_x0011_oâ?_x000F_U_x0012__x000C_Õ?#k;É¸Ú?õT_x001E_Hûà?g__x0011_¥ûDä?õ2&lt;-_x0008_Þ?_x001A_¬ÃgÃæ??aÇ§Ë+â?¢ñLòà?l.¼Õ_x001F_fã?_x0017__x0017_wã?­9_x0001_Êt¯ã?Ä¨+Ù	¼ß?Á¼ÄbHá?_x0011_qÏ8nâ?l'ôe·Þ?E òr:qæ?HnÙ,5ß?å_x0010_G9_x000E_á?ì|ÇV_x0001__x0002_[âå?8Ì]­[å?äaFß?d_x000F_¥Säâ?/M½P_x0010_Þ? _x000D_ÃÚÁüÛ?'µYò÷´á?oéó_x0005_iûà?ÿ{ð_x000F_-râ?%©}ä¦Ý?AÔÊå)4ä?úJ÷ûe}Þ?2ë_x000D_åû7Ù?¼_x0005_ÄþÝ?¬_«_x0003_ÊMã?þz_x001F_oÙ?°MHß?§á?_x0004_ª_x0002_ïÁá?_x0002_ÎE!à?¸¢Óå/ÿÞ?r"rUõá?|$féÙwä?÷_x001B_û_x001A_òäà?_x0018_×JeßºÛ?OÌhÐÏ:â?jj_x001A_s*~ç?î¥}­Ü?vÜy_x0014_lá?Y1vÜ?LR³Ðà?ó¤_x0016_Àââ?"ÍWQ¿å?_x0001__x0002_KÐ_x0005_Ø¨ß?À_x0018_/×G|à?cÕ]U_x0012_ß?I}vÇ;(à?»6«¾Râ?_x0002_8ûîóCâ?RpA2ÄSá?{ã-Ðà?â®jä3Þ?WI÷Ð¡ã?_x001F_K+öh_x0005_æ?mp_x001F_b&gt;vâ?­XB_x0006_¹ã?ó_x0012_~_x0002_3ká?K´K3ÍÝ?¹Í	#óÞ?¦Ç_x0010_ÒÄ¾ß?Ørÿi²ß?M&gt;;®Ñ9å?Ï&lt;'bÆà?­2¥_x0001_Cà?bçq_x0008_dÇÝ?rO_x000C_8_x0017_sã?tjþ7Ä_x0013_Ú?_x000B__x0015__x0005_·ná?²÷ þÒ\á?ø´S_x0010_å?{_x001A_R®qAâ?Æ(ç»_x0015_ß?qÛ_x001F_Áwæ?7_x001A_Át­Óâ?cÊ²_x0002__x0005_&lt;ïà?i_x001A_öÚ?nÓ8vc_x0018_Ü?\Ù©¯#à?Õ}_x0003_Ü*á?¡ç6Cïã?õØ-¤]à?­_x0004__x000F_H!â?lëÊPµ_x000C_Ü?êLÕ_x0011_Ó3á?_x0006_s_x001D_æOà?$¥ÆmiäÜ?ÀÝ_x0010_ëÝcß?xôSQÜ?_x0001__x0007_ªA^à?R~[RF¨á?~?»ÜXã?ïa IÛä?ïñY_x0011_Çã?_x0008_!_x001D_äãÞ?_x0006_UsS_x0005_èã??Ó'S7ß?_x0011_._x0002_'1á?ÅL&lt;ù-hà?ðDï@ÝOá?u"ê;C£ä?/Ñº*_x0008_sá?4ÙBJfá?X:_x0007_wò_x0013_â?&lt;õ*Öâ?©p_x0003_.pÛ?&lt;þ"Z!mÜ?_x0006__x0008_rñ8î@à?2P_x000E_löqà?¬aþF%Ü?³Ö_x000C_Ãeà?Ë_x0004_­&gt;Èà?&lt;ò¿Ê¨â?`]ÑÃ÷á?_x000C_×ïòAêâ?vG~aä?PtýL]$Ú?ùí_x001D_²2 â?ÙÙ8)T_x001B_Þ?M_x001C__x000F_bvá?Ö»Ôd_x0007__x000E_Þ?àç_x0006__x0001_T]á?UWº5_x001D_°â?Èþ_x0019_pA°Ü?_x0003_pc_x0002_ß?Ë_x0001_ía_x0001_ã?Ó.à_x0006_ìÝ?øÓCuXZâ?E±"V¸Ý?/­Üì§&gt;Û?¯TøD%"å?k]¦|«à?_x0011_Ó¤_x0011_¿â?*Â_x0005_Ðâ?^v_x000D_$»ÙÝ?a%}ÑïbÜ?Ö®he0á?_x0012_ÿ3_x001F_;)Ú?jÕD_x0002__x0005__x0007__ç?Ò÷³AÖß?_x0006_úQðWåã?_x001A_½e_x0005_á?=/Y1â?è¯f$Ôá?Êl³_x0006__x000C_ã?t]_x0011_ÝXâ?×_x0004_ÍMä?{ Îè%_x000C_á?¡7Ù_x0012_â?OÁÎá?$§ì¸_x000B_&lt;Ý?Ïzø¤ê4à?6K_x0018_ìü®ã?'²_x0012_*_x0013_ç?.ö!^ÀXã?Ú[_x0017_X)à?h@¬T¹à?ìmØóÝ?èLcdòá?°_x001C_&amp;Xá?mUç&lt;%ã?1_x0019_qçá?HÁx°Qß?»]Íî ¼á?Qà%ÂD_x0003_à?ÆÛnê&amp;à?^vh0_x0008__x0001_Þ?	ob]ð»à?_x0005__x001B_w¾£Ò?=K_x001A_&gt;ÅØÙ?_x0001__x0003_3L~ßlá?%Å]²×_â?^RÁõ2ãá?Ö`1Û?åbs­ÌÞ?ÇSÞîá?_x0001_k_x000C_³¼ä?ÏjÐ2Îä?»`Ø_x000F_ß?_x001F_Ð²Rëjâ?_x000B_lVõRá?±Û¿+_x0007_Ý?3²øÔô-ß?r&lt;_x0018_¾µá?ß_x001B_\8_x0014_å?_x0014_&amp;AP|à?è{¼_x001E_!×?Ð:§%à?ÂTSÎáã?Gf!&gt;Ûã?5@_x000D_ÊúáÝ?J=&amp;ÇãªÝ?Õ$¬æ?¾_x0012_Ørøá?Ü	Möâ?ïµå1Oà?Å_x001F_[_x001A_7ã?¿»w_x001A_¤â?_x0018_tq_x0002_å?`b7ñ_x000C_ã?à^x_x0014_¤á?º_x0011_§Û_x0001__x0002_0éå?@ø¿/Ëá?_x0007__x001B_%§½Iá?&lt;Öy¸4.á?q_x001E_Tï_x0016_á?_x000C_]_x0006_Ø_x0019__x001D_Û?¹_x000B_WEOâ?_x0013_oûÂà?Ô²ïø_x001B_Bá?çÐê_x000D_¹øâ?e;ïl!Ïå?(¾P8\â?êlzªCÛ?2hCïgwÝ?_x000C__x000D_É_x001B_½Þ?dì(â?ëp__x0002_Ý?_x001C__x0018_ãpñ á?ÍQî&gt;|á?¤_x000F_¸µ¼â?ÅÊ_x0010__x0015_Xmå?nv!d«©à?÷Ç&amp;óbHß?;H_x001A_/â?D¼¨Ð¢_x001A_â?U(¤_x0004_Ü?ç _x0004_a_x001D_Ìà?½Z×_x0019_â?sÙ_x0015_SÄìá?1Á8¦k/ä?N!_x001C_[@ëé?Là_x001A_Sªá?_x0001__x0002_§)ê(udá?áÕ_x0013_ý_x0013_lÞ?àïI_x001B_1ç?¼²x«hZà?_x000C_óØëæ?|_x000E_WÂã?_x0018_#Q0ä?í°Ôå¾Mâ?Þ´#}}`á?ZLwdÒfå?Mb_x001D_Èw_x0016_à?Ë_x0015_»Ë_x0012_7ä?§Î_x000D_Ká?ì~É,à?V¨²ÈW«Þ?Bãî±ÆFâ?_x0007_ùîq_x001D__ã?»"_x0013_Õá?¸\Ã_¨è?_x0018_7%ïç_x0002_ã?R¾TñÿÑÜ?Ä¥&amp;¼Ý?2bàá_x0014_µâ?°e5ðÀÍÙ?ïËXr»Ü?4~¿ÀlðÜ?m9¶ ¹ùá?ÈËqUÒ?VqQj¯Ñâ?=üovhË×?_x0018__x0011__x000F_¨åß?öE_x0002__x0005__x0016_ÙÜ?§_x0002_Ì_x0018_ !ä?FÏ\9ÕÛ?Ç_x0017__x0014_Ðìÿá?û_x000E_©¾.â?4_x0019_ê_x0002_}ß?iE;D=ËÞ?qTÜ¼²·â?Há4'_x000B_OÚ?á#h|nÞ?+ZÂtÚ=å?ª_x001A_.7Õ?_x001F_L_x0017_Îî+Þ?_x001A_ó3µ_x0003_6Û?´¯&gt;nVÚß?_x0004_ÓéöNXÞ?¼Ùù·"à?X¾µãF¤Ý?æaáÑ_x001E_Û?Üû_x0002_ùiÝ?à46Åv_x0018_ä?å)_x000F_ÿ¹Ú?GN_x000E_LÞ?3¥ÉÎ_x0018_ðç?²ÇÙÍïÌá?,ùì0M_x0001_á?bÖ²3HÞà?ÁÜ~ðá?ÊÖ&lt;Và?Üç_x0013_Feàà?=vÜê_x0015_Þ?úVbãÝ?_x0001__x0004_w_x0019_Ûøß?*¡èKùÜ?3ÌÜ(OÖ?·Z­?â?Î_x0018_f]Þ?lLWÎ6üá?_x0013_Tè¯¥ß?¢M?°èä?Ë°Âã?øòªè%â?jF2å»Û?9,¢ä?Zµz[åâ?ãmÍs_x0011_á?Ç\ë_x0002_¨Åâ?ÿ_x000B_ë»;3Ü?Ä&gt;ì_x000D_úÝ?¸Ù#f4â?²x _	$ã?¢à©Ø?Yÿk_x001D_h_x0014_Ý?"âIýÌâ?ÈÍ=*´Þ?Ä³ôÁÍ_x001D_á?}ßà9"æ?½_x0002_7VÒ_x0008_â?HÌ=þjgá?*ü(¦¯Þ? Y22Z_x001B_á?·3_x0008__x0003_§Û?DùçBGÍÜ?+ÁSx_x0002__x0004_;oã?Þïë	wÞ?õmz7µøà?~Ý_x0001_É÷uà?´4qî?Ý?^_x000F__ª@±à?ª_x0003_ú1_x001B__x000B_ä?¶Q°Ïnþá?b£_x0003_Þ_x001B_à?Íò8¡ù¬Û?À_x000C_{§Ò)Ü?DP_x0018_ã?àÚ3åßsÞ?ì%?ã·~Ü?ò_x0007_Ý_x0015_Jâ?ýÿ/)=Ø?ííYßf8á?°HT]DÚà?_x000C_Æé«á?eèjHá?LHM~ Ù?Â_x0007_Ê2ñá?*.wÀÛá?2T_x0012_Ñ_x000E_á?õ´nà?x1_x001C_¤"9â?Ô¦ýÑ¨å?Ñ_x0003_íu¶Úå?C¥ùÁÖà?5ë_x0008_]dâ?Î¿^_x001B_á?ù@ÖØ?_x0001__x0006_:hrå?ó¯_x0019_úäôß?]b|äÆá?Õ_x000B__x0018_A¿à?v_x0005_åü"å?n_~´uªã?_x0002_¾_x0003_¾«cä?­_x0013_ågÏÁã?Æ3¶Ô³_x0007_ã?\_x0008_jæ&lt;Ù?`°ÇfØ?æ)¿j_x0008_ß?I{_x0002__x000F_N³á?Tþ´§à?ï_x001F_$_x000E_[á?Yô_x000E_Ú?_x000E_:Âúå?iìFB_x0005_KØ?_`_j÷Xå?_°Ñ;¤ËÖ?Z¿Z_x0012_g_x0008_â?Ò_x0013_»¼_x000C_Ù?=ÚksBïá?¼4b¥Béà?r(Þ?}Acëà?_x001E__6­]·ß?b kO÷Lâ?´N¦¦6Óã?¼«_x000D_gAþß?u_x001E__x0004_¾¨TÞ?ù._x0001__x0002__x0010_~Ý?Ö³T-Öâ?ÎPËàÒ.à?ô:ó¥_x0007_ã?,;g0)ã?¾ûE(ß?{Â4WÏà?£Ã«æå_x0019_à?(À_á_x0016_qã?!ëioÐÞ?â_x000E_=%_x0013_Ö?Îßí",ã?_x0001_QÒ¨ÿã?^þH}#kß?_x0017_µ_x0018_ÃÏËâ?âÀ³³á/à?c¦SCã?isû°Cå?¿J«õ¶ã?Ûæd|_x0011_&gt;æ?¾7Ö©_x0016__x000F_â?æ_x000F_D½Jéß?(·_x001A_?4 Ü?Ä*-N4æ?¶fyÞê_x0003_á?T&gt;2Àdà?_x0011_*5!&gt;Ú?ïù_x0010_ñðß?O_x0012_«_x001A_à?ýf1´{á?ðÕU å?G¡öý_x0006_á?_x0004__x0005__x0012_"îzÌä?_x000D__x0007_ãhcºâ?âKëOÜ?_x001C__x0014_Ofã?_x0005_èÁZnØá?n_x0004_`)æÏã?à?UÇr[ã?Æd_x0016_tÞ?à`4ÑTùæ?t¤_x0004_9Rà?N^_x001D_lÿÛ?ÞßÉ_x0002_Þæ?óò I&lt;Fã? ¼&gt;åá?b_x0006_ÿ@?ã?G&gt;äp¥cá?_x0001__x0003_NTr!à?î_x0016_AúªÙ?»_x0011_ãr_x0017_à?î²·¢_x0001_å??!zÍ%á?!«¶.ß?_x0001_f_x0017_Á÷_x001C_á?ú9-ëÞá?x4·õ$_x001E_å?#E4&amp;Ý?_x000C_M°_x001B_ã?_x0015_*_x0006_Ëêà?ôÝÝ_x0019_æ2à?äÅßÿÉá?¡°_x0019_ä?AG_x0017__x0003__x0001__x0002_¦â?(_x0016_j_x000F_Ðsä?FQb÷_x001C_íÝ?ÕßÅt%â?¦mqÓ3ã?Iè7Ã	pÝ?Ês_x0008_¾ã?Ýª®Çiã?NØæ*çwà?ìÌC|Lk×?Â¼lTÍÓÝ?N^ÖòEþÜ?¥Jy¡ÐHâ?_x0003_]ëy4á?_x0004_ð·G0Ý?Î$ëÙ6=ã?óK_x0006_ß?CI¦öÌÜá?sÝ_x000B_\â?TîO¿q;Ü?&lt;6'_x0016_Jã?$¸_x000D_ÆÊÛ?ú_x0019_E³ÝÏÚ?{04~ä?Ñ|I50µæ?´¢î (Àá?_x0002_v@8¡úÞ?_x0005_¡i½ Lã?^xâè»mß?_x0004_14âßÚ?þw&gt;É¢â?n_&amp;fþà?_x0001__x0002__x001F_u^_x0014_ëÕ?Ý1\ùÏ±å?ÿH¢©ÂÝ?_x001C_«s'_x0002__x0006_à?ê_x0013_¬_x000F_â?(.kÓUiâ?¤±ÈøÝ­à?®R&amp;!ìä?Í£_x0018_7«ÄÚ?þ+&gt;oËß?jOèñ^¡Ü?nðÛâä?_x0003_óÍ'³ß?¿ý_Neå?_x001D_Ë,F#¥Ü?xÞhvßâ?e«S9®Ý?pamîUzâ?_x001A_üCñ2$â?øa_x0003_lã?_x001B_'ûEWâ?¶XÞ§W_x0011_ã?_x001E_L_x001F_S×?÷/_x0003_G{îà?Ù¹ìÖã?ª_x0010_Ð_x0006_ëâ?	ÇjN¾sß?iÆ7ß£9Ý?_x0016_¨Ðñ\Ý?ÎWv:~Þà?æ_x0008__x000D__x0015_¾á?g_x0007_ú_x0002__x0001__x0002_2_x0001_à?+¯Z"iß?K_x001E_Ùæ?ß?_x0011_¸_x0014_Xä?:êÑÕU_x0013_á?ÿDi_x001D_Lç?_x001C_f}©vuâ?ÛÙ¢YEá?UÛ¼ý=_x001B_Ý?£ùåT$¼ä?&lt;j§´¶á?°Õrû¢Ià?\åãâ_x0015_Ø?îÜþ}çxÖ?a_x0004_Hú¬å?Z5Må#ß?¹bÐjozã??Pß*À©Þ?î¼òÎÀDÚ?­Izy®*à?_x001B_(QÇIÝ?|¤_x0006_ÒåÙ?Ø6ÿñ_x001F__x0003_ä?_x0016_áêèiØà?¼_x0015_Wgðâ?_x0019_^»_x0006_n´ã?úÏ¶_x0019__x000E_à?:@Ïàá?_x001E_MMñå?nN_x0008_yb¿à?Pmci)Þâ?{_x001A_Ä_x0006__x000C_²à?_x0001__x0002__x0008_«ý_x0014_Û?_x0018_®ö0ûÚ?7ù|Fà?ù¥_x0010_ò¯4â?_x0017_áJ²6à?²H2ià?_x001C_ÌG:&gt;ä?îàx_x0011_[âÞ?9w¹^êá?caÎàâà?Ã×öò¼Õâ?t_x0001_jÛiá?Òå_x0008_ÄêÜ?ÎÒ_x000F_Pâ?_x0004_nØY¦\Û?DçÈÐÎã?ÿ^ë¥þâ?&amp;Ñ$ËþLß?6ê;ò¯ÖÝ?µ@_x0004_Sâ?_x0001_&lt;xg£Ââ?eXÊ²zá?² ·_x0012_á?4e%SÝ?_x001A_jáFºxá?_x001C_õä³Þ?9Û.I¹á?¾©R¡1à?%¹äÉ¾Ý?/ZáãéØã?¦_x000F_®ìx"á?÷)_x0001__x0002__x001F_Ø?$G*¯3©ã?y~¸fÞ?6_x001B__x0013_*_x0001__x000E_ß?g×çõ¬â?K_x0002__x000F_éâ?mu)+OÞ?Ïµëö_x0016_ôä?&amp;B#ôâ?6î÷x°Öà?°®x²&gt;Ø?J7#m^á?øÇJ_x0011_}öÚ?t/5Âì¨ä?Ý\êÇíâ?§ûG_x0005_v_x0019_ß?_x000C_eé_x0004_ã?ió­LM_x0008_ä?ú¨W¿y)á?¹¨~S9Ü?ðj_x0011__x0017_+ä?k¶I_x0016_ðÈå?._x000C_	)äÛ?kj_x0016_¸Ø?4È¶_x001A__x000F_æ?d'¼ñaâ?jáÍVÊkä?íè)Ê+ â?1¬I_x0019_~Åá?v'_x0008_h_x0019_ à?ú#ß¾Uæ?¯Xïk2â?_x0005__x0006__x0003_7_x0015_©ÆEâ?K@üîùYß?ý½ô\`á?_x001C_0Çë_x0017_Üâ?¬Ý_x0014_»çá?_V_x0003_Ò£â?ÔÁ_x0011_T¥Þ?{_x0015_È_x0011_Gá?ÛüÏ:f¶à?ÃÓÁî_x0019_ã?¨«_x0006_àÞ?08Gÿ¼ìã?R®ïjÌà?ðj_x0001_g_x0008_|å?­[_x000D_YÙä?á½'x[ß?g5£ÿà?íÂ­Õà?(_x000D__x001A_`ºà?´»_x0004_7WÝ?1Ê_x0001_Ð&lt;ä?nO(_x001B__x001A_£ã?3W±\	à?nuÍVÙ?û_x0014_m_x001F_3+ä?û{D(ä?þ÷zÜqâ?"$Ú_x0015_æ?ÃeÞ±t_x001C_â?ªBK"Ý?÷Z)Í5_x0008_á?u_x001C__x0002__x0014__x0003__x0007_5Hà?¾®àá_x0006_â?N_x0008_6_x0006_Ú?@Â¿0/å?_x0012_mfXôã?Y\	e_x0008_ã?é_x0005_ã¨_x000C_HÞ?ÆæÍ%×8Þ?Tr_x000B_®-ã?òP3ýà?¤õc_x001D_FdÙ?§²ä_x0007__x000B_Áâ?õÐaÚ?(Û.ª½á?G?°X¦¬Ú?èÚ_x001C_oÉQã?_x0004_Ç á&gt;à?§¢Ã_x001A_Jä?óäðØ&lt;à?²0Kõ1jÜ?Aî.ÖÞ?å?aG0â?C2Å\_x0004__x001E_ä?_x000B_)r_x0016_¸»á?*ë¡»JóÙ?ÇD$È_x001B_%á?pkx_x0001_Èà?8_x001D_Ý´Cä?_x001A_Ö_x0012_vì_x0014_ä??®yv_x0016_â?â÷fÐOè?L_x0002_"Ï_x001A_Äá?_x0001__x0002_ÛÑ³ÖÒá?¥L£¦ã?d×ÙGæ?ûuáÄ	Ü?PkË_x001E__x000B_à?ºy.õ¿gä?öGBúÙ_x001E_×?ð£ù)LAä?~_x001C_=aÊã?áGúåC~â?Ø{EüsXà?_x000F__x0012_tòÜ?_x0019_°uNÄß?DÑñ_x0006_¸á?ÄÆ_x0013_¯ªÄÜ?£µ{ºl_x000E_ä?¥£_x001B_Ú}Ú?ÕôÉ_x000E_E_x0015_â?«7BçG_x0012_à?ÒÝµ´ßÛ?Äò6lKÛ?=;Ä_x0019__x001F_â?É¨&gt;Û?Þ?pª#ÖLà?T3(g_x001F_á?~_x001B_"_x0008_­ä?:Áÿ7Á|â?î_x0004_~+°'â?Íóº*á?E._x0014_ÝH·Ù?O"Ë(ìÛ?s½ì_x0001__x0004__x001F_1ã?ÿ_x001A_û_x0007_hÝ?Ö_x000B_J_x0012_ä?Gñå)â?êGÙ¥.´à?Þój(¬ß?±_x0014_\4&lt;|ß?¸Ëïk¡à?â_x0007_|I&amp;èÞ?2»_x001B_¤T,á?êV7_x0016_ÿêà?iYõ_x000D__x000E_ßÜ?5s_x0018__x0003_É&lt;â?8õÑLÐØ?÷×¤Õ_x0001_å? æ_x0008__x0017_9ïä?×ð :¢ß? 1Dö©ä?(2X¶_x0017_å?C6í_x000E__x001F_Ù?!¹õT:_x000D_â?_x0007_@Îoá?äQ]t_x001A_ä?5Ñ_x000C_"Û?Âì&amp;&gt;_x0002_â?r¾_x000E_AN³â?_ÌÉÍ_x0006__x001F_ã?´_x001F_½²ÞÝ?óëIÉ_x0013_ß?N4DnåØâ?Q¬¾_x0006_Æìà?´à@Ù_x0017_Dá?</t>
  </si>
  <si>
    <t>f29a637135647863576b4b26c9b733d2_x0004__x0005_qzKr¬æ?¨N°êzõá?ß¸®_x001D_÷8á?*¼Aw°ëã?¼.ÓÉ±_x0008_à?MoØ8¨´×?Ï;¿qÒ=à?R&gt;Fá?	A@Èxã?)¼¡_x0011_%¡á?Ì&gt;ç°Ù?dÙ_x0016_õ¤ã?¯_x0002_«ÏÕà?O}oä?_x001F_ëå_x001A__x0016_ã?¡_x0016_77AÞ?|Î|£á?g6KÍ«_x0003_ã?_x0001_Ë_x000D_;&lt;á?ß"Ø_x000E_¸Ý?ÐØØ_x001A_zà?_x0013_ªgp¦ä?8¬{_x001D_à?µØBdêã?PÕ|'Û?Ú·ecÞ? Þ®èðÉâ?­&lt;_x000F_ÂÕbæ?q¼ß%_x0010_ã?û#@éså?¦G_x000D_EWß?0.È_x0001__x0003_+_x0019_á?Ô_x0018_.Áã?-á|½½à?i ?V Þ?ÅOÏ3â?»7§E;à?4¢VféØ?º_x0013_M=WëÞ?ÞªÏ__x0011_é×?{ÅwÉó¯ä?`V¦cÑá?¸Çs!_x0012_à?Kô_x0002_Ç¨_x0017_á?¦7¦·_x0015__x0004_à?I8(»lÔà?Â_x001A_'1´_x001D_ß? ¢Ö_x0011_á?jà=ã·ä?~y$ù±à?Û¶vÏÁÛ?ßS¡çvã?·_x0002__x0014_¥Ãä?_À)úà?Â\béç&amp;á?ß¸÷Â[à?­ÂõSÃ£à?ÈÈ°aà?_x0016_íp.Ýß?Ðf~_x001D_à?×j_x0003_8Yá?1aÒâ?ÁRq/l6á?_x0001__x0002_?^aU±Ûã?@ZsËm_x001C_Õ?ÌFO¯Hõà?{_x000E_µhÆâ?°ÌoGßá?ìÑ_x001F_Á?á?þ§ÞHb_x0004_â?ÓÀ?_x001E__x0001_0Ô?43ï_]ä?&lt;9¯P´gã?Ð{FUe_x001C_Þ?Â 0Y£á?¶6ê§0¤×?5Ø«_x0006_Âèá?a_x000C_¦=ë¸å?Èc@0_x0012_â?_x000D_h¨ß!ß?³_x0014_w%_Ú?_x0015_ZR}à?¦ÊYG«úã?O	_x000C_{Ñ^ß?_x0019_þµ=ñÙá?Éó¹çâ?Dú¿EÜ?è]f!1ã?näÁá?_x0013__x001A_,Dà?ÍÓ(eAbã?î_x0018_s._x0017_xà?CõSÄÒÒß?ëÄ!âîÞ?Ù$¿­_x0002__x0003_íTâ?=ýÏ]'Óä?g_x0005_b_úòâ?I_êòîÝ?àÈÂF®ß?ì_x0004_Ç*öÞ?âcþïÀä?Æ«_x001D_ñb-æ?ø¥ó³ÛïÖ?Ñä=à?\ÂÉoúâ?;Z_x0017_Ááâ?ûÆ.Þ?R#d_x001E__aà?Z­Qó¡ýá?e_x000C_yÜ?Ö¡I©ÕÚ?©»U÷Lá?GA£t9VÛ?| LåDß?ª Ë¹­¿Ü?´Ø_x0015_»_x0015__x0014_à?_x0004_K_x001D_vzÛ?_x0001_ÑQ3fâ?DµT_x0015_êÚ?\Ì2;-_x0011_Ý?_x001E_çìf¢ªâ?KdºßìÇá?_x001B_.Õlà?»4_x0005_³rÜ?°2qí»Û?¤_ÜRÛà?_x0001__x0003_ÔêbjÎß?À+R_x0016_³Ý?XË­Lõ*ã?j_x0014_à3áá?y=ªÎ×yä?Ì¿-Z»â?¹K_x001A_^Mhâ?¢_x0016_¶CÜ?ã_x0003_úvº_x0004_ä?AïzÊÀà?üÌDÓðá?g$õÂøÃà?½¬Y Cñà?*Fjïïêß?ÝªÒ_x0012_ã?_x001B_©Æ¼9;ß?_x001F_X~G5(ã?[Õ_á?È«§â_x000C_¼ç?ÿ®á÷§®á?_x0019_uÈ7â?!_x0003_.èIåà?±D_x0019_à?ÉCEK_x0013_ýâ?Ô_x001F_&lt;-!÷Ù?_x0017_!&amp;Nß?mfÒié&lt;á?)¬4_x000E_]Ü?öÖá_x0019_/_x000F_à?__x0018_½q_x0012_àã?®O_x001C_ÜÁ_x0002_Û?À_x0016_¬_x0001__x0002_UPà?_x0018__x0017_©uESä?Ãu'º;ã?-_x001C_îv×Þ?Ò®º0 _x0006_Ù?²®©_x0016__x0010_/Ý? æoPü`Ý?ÑnÌå_x0014_á?$_x001B_HVä?¶f_x001E_êBºã?_x001E_ÊOã?Klàr$ä?=i&gt;â?Ü0~Èçà?Ûö_x001A_Ck}ã?X¸ÈXyÆÞ?ÑQÿ~&gt;Òà?xj+~{­Ý?Ð_x0005__x0016_U_x0002_å?46¡2À&gt;Ü?så½Ù_x000C_­á?¹BìÌ_x0002_â?º¹ÆÍoä?_x0008_åS*Ý?L[5îoxâ?wõÿþfPã?PüQTà?_x000C__x0001_¢ËìVã?_x0001_O4g9ã?w=öã?Þ|ô_x001E__x000B_Ü?^÷GÙ7à?_x0006_	XW¡;­Þ?_x0018_Ö­®Úpà?}m&lt;ÆükÚ?_x000C__x0019_é_x000E_j¥à?M®ñ®â?5Ojúó·à?T8Ýçá_x001E_è?²I%3Jùã?_x001D_.ÞTÖ1ã?¸k4{\Uã?Esf»Qå?Uþ½ít_x0008_Ø?¥_x001E_Á_x0002__x0003_Qâ?ý_x0014__x001C_YSÜÞ?ý:m®ãâ?_x0001_&gt;suß?wò²ÒÅøß?^WQõÛ?_x0004_å»5	Êà?Y8ÞJß£Ù?_x0013__x0007_Ï¸üä?\Ëetà?}CmÅ_x0018_Aß?¦_x0012_8_x0013_WÔ?K¡ÏK§à?ue_x0005_÷²â?Ù&amp;Ïîâ?ÜÚ"fÞ?k=¬õÆÛ?áZjNÌ]â?«Và_x001F_¤Kà?Ñÿ²_x001C__x0001__x0002_ÀÞ?h$_x0001__x001A__x0004_ ã?ÀðPÄíâ?BÓ5À_x0015_«Ú?zIîÛÃä?Æ­¾WGä?èiÿÇã?î°5×'å?Já !Må?_x0018_¿²AËPá?=e®¨âkà?:N1+TÞ?u_JT6â?Ñ_x001C_'ñ&amp;`ã?ÀÁNù_x0004_á?r_x0015_Kuá?nÀçõà?46´z_x0007_á?¸|gé|JÝ?"¡vB2å?_x0014_ëk&amp;Ôá?TéÐeÔUá?)M_x0011_5_x0019_à?âÎm¬(Dã?ÐðGà?ý_x0015_×!7Tß?_x000D_öZÏíßß?i_x0013_þ_x0001_®à?]´_x000C__x000F_±á?÷êÊÚêÇß?á·÷F?á?M_x0008_1è=á?89ö BÅqá?÷uÛÐhÛ?¶]*_x000D_Þ?b²¸xÈä?_x0001__x0003_88_x0002__x0003_88_x0003__x0003_88_x0004__x0003_88_x0005__x0003_88_x0006__x0003_88_x0007__x0003_88_x0008__x0003_88	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_x0003_88"_x0003_88#_x0003_88$_x0003_88%_x0003_88&amp;_x0003_88'_x0003_88(_x0003_88)_x0003_88*_x0003_88+_x0003_88,_x0003_88-_x0003_88._x0003_88/_x0003_880_x0003_881_x0003_882_x0003_883_x0003_884_x0003_885_x0003_886_x0003_887_x0003_88_x0001__x0002_8_x0003__x0001__x0001_9_x0003__x0001__x0001_:_x0003__x0001__x0001_;_x0003__x0001__x0001_&lt;_x0003__x0001__x0001_=_x0003__x0001__x0001_&gt;_x0003__x0001__x0001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_x0003__x0001__x0001_\_x0003__x0001__x0001_]_x0003__x0001__x0001_^_x0003__x0001__x0001___x0003__x0001__x0001_`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0001__x0002_w_x0003__x0001__x0001_x_x0003__x0001__x0001_y_x0003__x0001__x0001_z_x0003__x0001__x0001_{_x0003__x0001__x0001_|_x0003__x0001__x0001_}_x0003__x0001__x0001_~_x0003__x0001__x0001__x0003__x0001__x0001__x0003__x0001__x0001_·_x001D__x001F_¡_x0011_oâ?_x000F_U_x0012__x000C_Õ?#k;É¸Ú?õT_x001E_Hûà?g__x0011_¥ûDä?õ2&lt;-_x0008_Þ?_x001A_¬ÃgÃæ??aÇ§Ë+â?¢ñLòà?l.¼Õ_x001F_fã?_x0017__x0017_wã?­9_x0001_Êt¯ã?Ä¨+Ù	¼ß?Á¼ÄbHá?_x0011_qÏ8nâ?l'ôe·Þ?E òr:qæ?HnÙ,5ß?å_x0010_G9_x000E_á?ì|ÇV[âå?8Ì]­[å?äaFß?d_x000F_¥Säâ?/M½P_x0010_Þ? _x000D_ÃÚÁüÛ?'µYò÷´á?oéó_x0005__x0001__x0002_iûà?ÿ{ð_x000F_-râ?%©}ä¦Ý?AÔÊå)4ä?úJ÷ûe}Þ?2ë_x000D_åû7Ù?¼_x0005_ÄþÝ?¬_«_x0003_ÊMã?þz_x001F_oÙ?°MHß?§á?_x0004_ª_x0002_ïÁá?_x0002_ÎE!à?¸¢Óå/ÿÞ?r"rUõá?|$féÙwä?÷_x001B_û_x001A_òäà?_x0018_×JeßºÛ?OÌhÐÏ:â?jj_x001A_s*~ç?î¥}­Ü?vÜy_x0014_lá?Y1vÜ?LR³Ðà?ó¤_x0016_Àââ?"ÍWQ¿å?KÐ_x0005_Ø¨ß?À_x0018_/×G|à?cÕ]U_x0012_ß?I}vÇ;(à?»6«¾Râ?_x0002_8ûîóCâ?RpA2ÄSá?_x0001__x0002_{ã-Ðà?â®jä3Þ?WI÷Ð¡ã?_x001F_K+öh_x0005_æ?mp_x001F_b&gt;vâ?­XB_x0006_¹ã?ó_x0012_~_x0002_3ká?K´K3ÍÝ?¹Í	#óÞ?¦Ç_x0010_ÒÄ¾ß?Ørÿi²ß?M&gt;;®Ñ9å?Ï&lt;'bÆà?­2¥_x0001_Cà?bçq_x0008_dÇÝ?rO_x000C_8_x0017_sã?tjþ7Ä_x0013_Ú?_x000B__x0015__x0005_·ná?²÷ þÒ\á?ø´S_x0010_å?{_x001A_R®qAâ?Æ(ç»_x0015_ß?qÛ_x001F_Áwæ?7_x001A_Át­Óâ?cÊ²&lt;ïà?i_x001A_öÚ?nÓ8vc_x0018_Ü?\Ù©¯#à?Õ}_x0003_Ü*á?¡ç6Cïã?õØ-¤]à?­_x0004__x000F__x0002__x0005_H!â?lëÊPµ_x000C_Ü?êLÕ_x0011_Ó3á?_x0006_s_x001D_æOà?$¥ÆmiäÜ?ÀÝ_x0010_ëÝcß?xôSQÜ?_x0001__x0007_ªA^à?R~[RF¨á?~?»ÜXã?ïa IÛä?ïñY_x0011_Çã?_x0008_!_x001D_äãÞ?_x0006_UsS_x0005_èã??Ó'S7ß?_x0011_._x0002_'1á?ÅL&lt;ù-hà?ðDï@ÝOá?u"ê;C£ä?/Ñº*_x0008_sá?4ÙBJfá?X:_x0007_wò_x0013_â?&lt;õ*Öâ?©p_x0003_.pÛ?&lt;þ"Z!mÜ?rñ8î@à?2P_x000E_löqà?¬aþF%Ü?³Ö_x000C_Ãeà?Ë_x0004_­&gt;Èà?&lt;ò¿Ê¨â?`]ÑÃ÷á?_x0004__x0008__x000C_×ïòAêâ?vG~aä?PtýL]$Ú?ùí_x001D_²2 â?ÙÙ8)T_x001B_Þ?M_x001C__x000F_bvá?Ö»Ôd_x0007__x000E_Þ?àç_x0004__x0001_T]á?UWº5_x001D_°â?Èþ_x0019_pA°Ü?_x0003_pc_x0002_ß?Ë_x0001_ía_x0001_ã?Ó.à_x0004_ìÝ?øÓCuXZâ?E±"V¸Ý?/­Üì§&gt;Û?¯TøD%"å?k]¦|«à?_x0011_Ó¤_x0011_¿â?*Â_x0005_Ðâ?^v_x000D_$»ÙÝ?a%}ÑïbÜ?Ö®he0á?_x0012_ÿ3_x001F_;)Ú?jÕD_x0007__ç?Ò÷³AÖß?_x0006_úQðWåã?_x001A_½e_x0008_á?=/Y1â?è¯f$Ôá?Êl³_x0006__x000C_ã?t]_x0011__x0002__x0005_ÝXâ?×_x0004_ÍMä?{ Îè%_x000C_á?¡7Ù_x0012_â?OÁÎá?$§ì¸_x000B_&lt;Ý?Ïzø¤ê4à?6K_x0018_ìü®ã?'²_x0012_*_x0013_ç?.ö!^ÀXã?Ú[_x0017_X)à?h@¬T¹à?ìmØóÝ?èLcdòá?°_x001C_&amp;Xá?mUç&lt;%ã?1_x0019_qçá?HÁx°Qß?»]Íî ¼á?Qà%ÂD_x0003_à?ÆÛnê&amp;à?^vh0_x0008__x0001_Þ?	ob]ð»à?_x0005__x001B_w¾£Ò?=K_x001A_&gt;ÅØÙ?3L~ßlá?%Å]²×_â?^RÁõ2ãá?Ö`1Û?åbs­ÌÞ?ÇSÞîá?_x0002_k_x000C_³¼ä?_x0001__x0003_ÏjÐ2Îä?»`Ø_x000F_ß?_x001F_Ð²Rëjâ?_x000B_lVõRá?±Û¿+_x0007_Ý?3²øÔô-ß?r&lt;_x0018_¾µá?ß_x001B_\8_x0014_å?_x0014_&amp;AP|à?è{¼_x001E_!×?Ð:§%à?ÂTSÎáã?Gf!&gt;Ûã?5@_x000D_ÊúáÝ?J=&amp;ÇãªÝ?Õ$¬æ?¾_x0012_Ørøá?Ü	Möâ?ïµå1Oà?Å_x001F_[_x001A_7ã?¿»w_x001A_¤â?_x0018_tq_x0002_å?`b7ñ_x000C_ã?à^x_x0014_¤á?º_x0011_§Û0éå?@ø¿/Ëá?_x0007__x001B_%§½Iá?&lt;Öy¸4.á?q_x001E_Tï_x0016_á?_x000C_]_x0006_Ø_x0019__x001D_Û?¹_x000B_WEOâ?_x0013_o_x0001__x0002_ûÂà?Ô²ïø_x001B_Bá?çÐê_x000D_¹øâ?e;ïl!Ïå?(¾P8\â?êlzªCÛ?2hCïgwÝ?_x000C__x000D_É_x001B_½Þ?dì(â?ëp__x0002_Ý?_x001C__x0018_ãpñ á?ÍQî&gt;|á?¤_x000F_¸µ¼â?ÅÊ_x0010__x0015_Xmå?nv!d«©à?÷Ç&amp;óbHß?;H_x001A_/â?D¼¨Ð¢_x001A_â?U(¤_x0004_Ü?ç _x0004_a_x001D_Ìà?½Z×_x0019_â?sÙ_x0015_SÄìá?1Á8¦k/ä?N!_x001C_[@ëé?Là_x001A_Sªá?§)ê(udá?áÕ_x0013_ý_x0013_lÞ?àïI_x001B_1ç?¼²x«hZà?_x000C_óØëæ?|_x000E_WÂã?_x0018_#Q0ä?_x0001__x0002_í°Ôå¾Mâ?Þ´#}}`á?ZLwdÒfå?Mb_x001D_Èw_x0016_à?Ë_x0015_»Ë_x0012_7ä?§Î_x000D_Ká?ì~É,à?V¨²ÈW«Þ?Bãî±ÆFâ?_x0007_ùîq_x001D__ã?»"_x0013_Õá?¸\Ã_¨è?_x0018_7%ïç_x0002_ã?R¾TñÿÑÜ?Ä¥&amp;¼Ý?2bàá_x0014_µâ?°e5ðÀÍÙ?ïËXr»Ü?4~¿ÀlðÜ?m9¶ ¹ùá?ÈËqUÒ?VqQj¯Ñâ?=üovhË×?_x0018__x0011__x000F_¨åß?öE_x0016_ÙÜ?§_x0001_Ì_x0018_ !ä?FÏ\9ÕÛ?Ç_x0017__x0014_Ðìÿá?û_x000E_©¾.â?4_x0019_ê_x0001_}ß?iE;D=ËÞ?qTÜ¼_x0002__x0005_²·â?Há4'_x000B_OÚ?á#h|nÞ?+ZÂtÚ=å?ª_x001A_.7Õ?_x001F_L_x0017_Îî+Þ?_x001A_ó3µ_x0003_6Û?´¯&gt;nVÚß?_x0004_ÓéöNXÞ?¼Ùù·"à?X¾µãF¤Ý?æaáÑ_x001E_Û?Üû_x0002_ùiÝ?à46Åv_x0018_ä?å)_x000F_ÿ¹Ú?GN_x000E_LÞ?3¥ÉÎ_x0018_ðç?²ÇÙÍïÌá?,ùì0M_x0001_á?bÖ²3HÞà?ÁÜ~ðá?ÊÖ&lt;Và?Üç_x0013_Feàà?=vÜê_x0015_Þ?úVbãÝ?w_x0019_Ûøß?*¡èKùÜ?3ÌÜ(OÖ?·Z­?â?Î_x0018_f]Þ?lLWÎ6üá?_x0013_Tè¯¥ß?_x0004__x0005_¢M?°èä?Ë°Âã?øòªè%â?jF2å»Û?9,¢ä?Zµz[åâ?ãmÍs_x0011_á?Ç\ë_x0002_¨Åâ?ÿ_x000B_ë»;3Ü?Ä&gt;ì_x000D_úÝ?¸Ù#f4â?²x _	$ã?¢à©Ø?Yÿk_x001D_h_x0014_Ý?"âIýÌâ?ÈÍ=*´Þ?Ä³ôÁÍ_x001D_á?}ßà9"æ?½_x0002_7VÒ_x0008_â?HÌ=þjgá?*ü(¦¯Þ? Y22Z_x001B_á?·3_x0008__x0003_§Û?DùçBGÍÜ?+ÁSx;oã?Þïë	wÞ?õmz7µøà?~Ý_x0001_É÷uà?´4qî?Ý?^_x000F__ª@±à?ª_x0003_ú1_x001B__x000B_ä?¶Q°Ï_x0001__x0004_nþá?b£_x0003_Þ_x001B_à?Íò8¡ù¬Û?À_x000C_{§Ò)Ü?DP_x0018_ã?àÚ3åßsÞ?ì%?ã·~Ü?ò_x0007_Ý_x0015_Jâ?ýÿ/)=Ø?ííYßf8á?°HT]DÚà?_x000C_Æé«á?eèjHá?LHM~ Ù?Â_x0007_Ê2ñá?*.wÀÛá?2T_x0012_Ñ_x000E_á?õ´nà?x1_x001C_¤"9â?Ô¦ýÑ¨å?Ñ_x0003_íu¶Úå?C¥ùÁÖà?5ë_x0008_]dâ?Î¿^_x001B_á?ù@ÖØ?:hrå?ó¯_x0019_úäôß?]b|äÆá?Õ_x000B__x0018_A¿à?v_x0005_åü"å?n_~´uªã?_x0002_¾_x0003_¾«cä?_x0001__x0003_­_x0013_ågÏÁã?Æ3¶Ô³_x0007_ã?\_x0008_jæ&lt;Ù?`°ÇfØ?æ)¿j_x0008_ß?I{_x0002__x000F_N³á?Tþ´§à?ï_x001F_$_x000E_[á?Yô_x000E_Ú?_x000E_:Âúå?iìFB_x0005_KØ?_`_j÷Xå?_°Ñ;¤ËÖ?Z¿Z_x0012_g_x0008_â?Ò_x0013_»¼_x000C_Ù?=ÚksBïá?¼4b¥Béà?r(Þ?}Acëà?_x001E__6­]·ß?b kO÷Lâ?´N¦¦6Óã?¼«_x000D_gAþß?u_x001E__x0004_¾¨TÞ?ù._x0010_~Ý?Ö³T-Öâ?ÎPËàÒ.à?ô:ó¥_x0007_ã?,;g0)ã?¾ûE(ß?{Â4WÏà?£Ã«æ_x0001__x0002_å_x0019_à?(À_á_x0016_qã?!ëioÐÞ?â_x000E_=%_x0013_Ö?Îßí",ã?_x0001_QÒ¨ÿã?^þH}#kß?_x0017_µ_x0018_ÃÏËâ?âÀ³³á/à?c¦SCã?isû°Cå?¿J«õ¶ã?Ûæd|_x0011_&gt;æ?¾7Ö©_x0016__x000F_â?æ_x000F_D½Jéß?(·_x001A_?4 Ü?Ä*-N4æ?¶fyÞê_x0003_á?T&gt;2Àdà?_x0011_*5!&gt;Ú?ïù_x0010_ñðß?O_x0012_«_x001A_à?ýf1´{á?ðÕU å?G¡öý_x0006_á?_x0012_"îzÌä?_x000D__x0007_ãhcºâ?âKëOÜ?_x001C__x0014_Ofã?_x0002_èÁZnØá?n_x0001_`)æÏã?à?UÇr[ã?_x0004__x0005_Æd_x0016_tÞ?à`4ÑTùæ?t¤_x0004_9Rà?N^_x001D_lÿÛ?ÞßÉ_x0002_Þæ?óò I&lt;Fã? ¼&gt;åá?b_x0006_ÿ@?ã?G&gt;äp¥cá?_x0001__x0003_NTr!à?î_x0016_AúªÙ?»_x0011_ãr_x0017_à?î²·¢_x0001_å??!zÍ%á?!«¶.ß?_x0001_f_x0017_Á÷_x001C_á?ú9-ëÞá?x4·õ$_x001E_å?#E4&amp;Ý?_x000C_M°_x001B_ã?_x0015_*_x0006_Ëêà?ôÝÝ_x0019_æ2à?äÅßÿÉá?¡°_x0019_ä?AG_x0017__x0003_¦â?(_x0016_j_x000F_Ðsä?FQb÷_x001C_íÝ?ÕßÅt%â?¦mqÓ3ã?Iè7Ã	pÝ?Ês_x0008_¾ã?Ýª®Ç_x0001__x0002_iã?NØæ*çwà?ìÌC|Lk×?Â¼lTÍÓÝ?N^ÖòEþÜ?¥Jy¡ÐHâ?_x0003_]ëy4á?_x0004_ð·G0Ý?Î$ëÙ6=ã?óK_x0006_ß?CI¦öÌÜá?sÝ_x000B_\â?TîO¿q;Ü?&lt;6'_x0016_Jã?$¸_x000D_ÆÊÛ?ú_x0019_E³ÝÏÚ?{04~ä?Ñ|I50µæ?´¢î (Àá?_x0002_v@8¡úÞ?_x0005_¡i½ Lã?^xâè»mß?_x0004_14âßÚ?þw&gt;É¢â?n_&amp;fþà?_x001F_u^_x0014_ëÕ?Ý1\ùÏ±å?ÿH¢©ÂÝ?_x001C_«s'_x0002__x0006_à?ê_x0013_¬_x000F_â?(.kÓUiâ?¤±ÈøÝ­à?_x0001__x0002_®R&amp;!ìä?Í£_x0018_7«ÄÚ?þ+&gt;oËß?jOèñ^¡Ü?nðÛâä?_x0003_óÍ'³ß?¿ý_Neå?_x001D_Ë,F#¥Ü?xÞhvßâ?e«S9®Ý?pamîUzâ?_x001A_üCñ2$â?øa_x0003_lã?_x001B_'ûEWâ?¶XÞ§W_x0011_ã?_x001E_L_x001F_S×?÷/_x0003_G{îà?Ù¹ìÖã?ª_x0010_Ð_x0006_ëâ?	ÇjN¾sß?iÆ7ß£9Ý?_x0016_¨Ðñ\Ý?ÎWv:~Þà?æ_x0008__x000D__x0015_¾á?g_x0007_ú_x0002_2_x0001_à?+¯Z"iß?K_x001E_Ùæ?ß?_x0011_¸_x0014_Xä?:êÑÕU_x0013_á?ÿDi_x001D_Lç?_x001C_f}©vuâ?ÛÙ¢_x0001__x0002_YEá?UÛ¼ý=_x001B_Ý?£ùåT$¼ä?&lt;j§´¶á?°Õrû¢Ià?\åãâ_x0015_Ø?îÜþ}çxÖ?a_x0004_Hú¬å?Z5Må#ß?¹bÐjozã??Pß*À©Þ?î¼òÎÀDÚ?­Izy®*à?_x001B_(QÇIÝ?|¤_x0006_ÒåÙ?Ø6ÿñ_x001F__x0003_ä?_x0016_áêèiØà?¼_x0015_Wgðâ?_x0019_^»_x0006_n´ã?úÏ¶_x0019__x000E_à?:@Ïàá?_x001E_MMñå?nN_x0008_yb¿à?Pmci)Þâ?{_x001A_Ä_x0006__x000C_²à?_x0008_«ý_x0014_Û?_x0018_®ö0ûÚ?7ù|Fà?ù¥_x0010_ò¯4â?_x0017_áJ²6à?²H2ià?_x001C_ÌG:&gt;ä?_x0001__x0002_îàx_x0011_[âÞ?9w¹^êá?caÎàâà?Ã×öò¼Õâ?t_x0001_jÛiá?Òå_x0008_ÄêÜ?ÎÒ_x000F_Pâ?_x0004_nØY¦\Û?DçÈÐÎã?ÿ^ë¥þâ?&amp;Ñ$ËþLß?6ê;ò¯ÖÝ?µ@_x0004_Sâ?_x0001_&lt;xg£Ââ?eXÊ²zá?² ·_x0012_á?4e%SÝ?_x001A_jáFºxá?_x001C_õä³Þ?9Û.I¹á?¾©R¡1à?%¹äÉ¾Ý?/ZáãéØã?¦_x000F_®ìx"á?÷)_x001F_Ø?$G*¯3©ã?y~¸fÞ?6_x001B__x0013_*_x0001__x000E_ß?g×çõ¬â?K_x0002__x000F_éâ?mu)+OÞ?Ïµëö_x0001__x0002__x0016_ôä?&amp;B#ôâ?6î÷x°Öà?°®x²&gt;Ø?J7#m^á?øÇJ_x0011_}öÚ?t/5Âì¨ä?Ý\êÇíâ?§ûG_x0005_v_x0019_ß?_x000C_eé_x0004_ã?ió­LM_x0008_ä?ú¨W¿y)á?¹¨~S9Ü?ðj_x0011__x0017_+ä?k¶I_x0016_ðÈå?._x000C_	)äÛ?kj_x0016_¸Ø?4È¶_x001A__x000F_æ?d'¼ñaâ?jáÍVÊkä?íè)Ê+ â?1¬I_x0019_~Åá?v'_x0008_h_x0019_ à?ú#ß¾Uæ?¯Xïk2â?_x0003_7_x0015_©ÆEâ?K@üîùYß?ý½ô\`á?_x001C_0Çë_x0017_Üâ?¬Ý_x0014_»çá?_V_x0003_Ò£â?ÔÁ_x0011_T¥Þ?_x0003__x0007_{_x0015_È_x0011_Gá?ÛüÏ:f¶à?ÃÓÁî_x0019_ã?¨«_x0007_àÞ?08Gÿ¼ìã?R®ïjÌà?ðj_x0001_g_x0008_|å?­[_x000D_YÙä?á½'x[ß?g5£ÿà?íÂ­Õà?(_x000D__x001A_`ºà?´»_x0004_7WÝ?1Ê_x0001_Ð&lt;ä?nO(_x001B__x001A_£ã?3W±\	à?nuÍVÙ?û_x0014_m_x001F_3+ä?û{D(ä?þ÷zÜqâ?"$Ú_x0015_æ?ÃeÞ±t_x001C_â?ªBK"Ý?÷Z)Í5_x0008_á?u_x001C__x0002__x0014_5Hà?¾®àá_x0006_â?N_x0008_6_x0006_Ú?@Â¿0/å?_x0012_mfXôã?Y\	e_x0008_ã?é_x0005_ã¨_x000C_HÞ?ÆæÍ%_x0003__x0005_×8Þ?Tr_x000B_®-ã?òP3ýà?¤õc_x001D_FdÙ?§²ä_x0005__x000B_Áâ?õÐaÚ?(Û.ª½á?G?°X¦¬Ú?èÚ_x001C_oÉQã?_x0004_Ç á&gt;à?§¢Ã_x001A_Jä?óäðØ&lt;à?²0Kõ1jÜ?Aî.ÖÞ?å?aG0â?C2Å\_x0004__x001E_ä?_x000B_)r_x0016_¸»á?*ë¡»JóÙ?ÇD$È_x001B_%á?pkx_x0001_Èà?8_x001D_Ý´Cä?_x001A_Ö_x0012_vì_x0014_ä??®yv_x0016_â?â÷fÐOè?L_x0002_"Ï_x001A_Äá?ÛÑ³ÖÒá?¥L£¦ã?d×ÙGæ?ûuáÄ	Ü?PkË_x001E__x000B_à?ºy.õ¿gä?öGBúÙ_x001E_×?_x0001__x0002_ð£ù)LAä?~_x001C_=aÊã?áGúåC~â?Ø{EüsXà?_x000F__x0012_tòÜ?_x0019_°uNÄß?DÑñ_x0006_¸á?ÄÆ_x0013_¯ªÄÜ?£µ{ºl_x000E_ä?¥£_x001B_Ú}Ú?ÕôÉ_x000E_E_x0015_â?«7BçG_x0012_à?ÒÝµ´ßÛ?Äò6lKÛ?=;Ä_x0019__x001F_â?É¨&gt;Û?Þ?pª#ÖLà?T3(g_x001F_á?~_x001B_"_x0008_­ä?:Áÿ7Á|â?î_x0004_~+°'â?Íóº*á?E._x0014_ÝH·Ù?O"Ë(ìÛ?s½ì_x001F_1ã?ÿ_x001A_û_x0007_hÝ?Ö_x000B_J_x0012_ä?Gñå)â?êGÙ¥.´à?Þój(¬ß?±_x0014_\4&lt;|ß?¸Ëï_x0001__x0004_k¡à?â_x0007_|I&amp;èÞ?2»_x001B_¤T,á?êV7_x0016_ÿêà?iYõ_x000D__x000E_ßÜ?5s_x0018__x0003_É&lt;â?8õÑLÐØ?÷×¤Õ_x0001_å? æ_x0008__x0017_9ïä?×ð :¢ß? 1Dö©ä?(2X¶_x0017_å?C6í_x000E__x001F_Ù?!¹õT:_x000D_â?_x0007_@Îoá?äQ]t_x001A_ä?5Ñ_x000C_"Û?Âì&amp;&gt;_x0002_â?r¾_x000E_AN³â?_ÌÉÍ_x0006__x001F_ã?´_x001F_½²ÞÝ?óëIÉ_x0013_ß?N4DnåØâ?Q¬¾_x0006_Æìà?´à@Ù_x0017_Dá?qzKr¬æ?¨N°êzõá?ß¸®_x001D_÷8á?*¼Aw°ëã?¼.ÓÉ±_x0008_à?MoØ8¨´×?Ï;¿qÒ=à?_x0004__x0005_R&gt;Fá?	A@Èxã?)¼¡_x0011_%¡á?Ì&gt;ç°Ù?dÙ_x0016_õ¤ã?¯_x0002_«ÏÕà?O}oä?_x001F_ëå_x001A__x0016_ã?¡_x0016_77AÞ?|Î|£á?g6KÍ«_x0003_ã?_x0001_Ë_x000D_;&lt;á?ß"Ø_x000E_¸Ý?ÐØØ_x001A_zà?_x0013_ªgp¦ä?8¬{_x001D_à?µØBdêã?PÕ|'Û?Ú·ecÞ? Þ®èðÉâ?­&lt;_x000F_ÂÕbæ?q¼ß%_x0010_ã?û#@éså?¦G_x000D_EWß?0.È+_x0019_á?Ô_x0018_.Áã?-á|½½à?i ?V Þ?ÅOÏ3â?»7§E;à?4¢VféØ?º_x0013_M=_x0001__x0003_WëÞ?ÞªÏ__x0011_é×?{ÅwÉó¯ä?`V¦cÑá?¸Çs!_x0012_à?Kô_x0002_Ç¨_x0017_á?¦7¦·_x0015__x0004_à?I8(»lÔà?Â_x001A_'1´_x001D_ß? ¢Ö_x0011_á?jà=ã·ä?~y$ù±à?Û¶vÏÁÛ?ßS¡çvã?·_x0002__x0014_¥Ãä?_À)úà?Â\béç&amp;á?ß¸÷Â[à?­ÂõSÃ£à?ÈÈ°aà?_x0016_íp.Ýß?Ðf~_x001D_à?×j_x0003_8Yá?1aÒâ?ÁRq/l6á??^aU±Ûã?@ZsËm_x001C_Õ?ÌFO¯Hõà?{_x000E_µhÆâ?°ÌoGßá?ìÑ_x001F_Á?á?þ§ÞHb_x0004_â?_x0001__x0002_ÓÀ?_x001E__x0001_0Ô?43ï_]ä?&lt;9¯P´gã?Ð{FUe_x001C_Þ?Â 0Y£á?¶6ê§0¤×?5Ø«_x0006_Âèá?a_x000C_¦=ë¸å?Èc@0_x0012_â?_x000D_h¨ß!ß?³_x0014_w%_Ú?_x0015_ZR}à?¦ÊYG«úã?O	_x000C_{Ñ^ß?_x0019_þµ=ñÙá?Éó¹çâ?Dú¿EÜ?è]f!1ã?näÁá?_x0013__x001A_,Dà?ÍÓ(eAbã?î_x0018_s._x0017_xà?CõSÄÒÒß?ëÄ!âîÞ?Ù$¿­íTâ?=ýÏ]'Óä?g_x0005_b_úòâ?I_êòîÝ?àÈÂF®ß?ì_x0004_Ç*öÞ?âcþïÀä?Æ«_x001D_ñ_x0002__x0003_b-æ?ø¥ó³ÛïÖ?Ñä=à?\ÂÉoúâ?;Z_x0017_Ááâ?ûÆ.Þ?R#d_x001E__aà?Z­Qó¡ýá?e_x000C_yÜ?Ö¡I©ÕÚ?©»U÷Lá?GA£t9VÛ?| LåDß?ª Ë¹­¿Ü?´Ø_x0015_»_x0015__x0014_à?_x0004_K_x001D_vzÛ?_x0001_ÑQ3fâ?DµT_x0015_êÚ?\Ì2;-_x0011_Ý?_x001E_çìf¢ªâ?KdºßìÇá?_x001B_.Õlà?»4_x0005_³rÜ?°2qí»Û?¤_ÜRÛà?ÔêbjÎß?À+R_x0016_³Ý?XË­Lõ*ã?j_x0014_à3áá?y=ªÎ×yä?Ì¿-Z»â?¹K_x001A_^Mhâ?_x0001__x0003_¢_x0016_¶CÜ?ã_x0003_úvº_x0004_ä?AïzÊÀà?üÌDÓðá?g$õÂøÃà?½¬Y Cñà?*Fjïïêß?ÝªÒ_x0012_ã?_x001B_©Æ¼9;ß?_x001F_X~G5(ã?[Õ_á?È«§â_x000C_¼ç?ÿ®á÷§®á?_x0019_uÈ7â?!_x0003_.èIåà?±D_x0019_à?ÉCEK_x0013_ýâ?Ô_x001F_&lt;-!÷Ù?_x0017_!&amp;Nß?mfÒié&lt;á?)¬4_x000E_]Ü?öÖá_x0019_/_x000F_à?__x0018_½q_x0012_àã?®O_x001C_ÜÁ_x0002_Û?À_x0016_¬UPà?_x0018__x0017_©uESä?Ãu'º;ã?-_x001C_îv×Þ?Ò®º0 _x0006_Ù?²®©_x0016__x0010_/Ý? æoPü`Ý?ÑnÌ_x0001__x0002_å_x0014_á?$_x001B_HVä?¶f_x001E_êBºã?_x001E_ÊOã?Klàr$ä?=i&gt;â?Ü0~Èçà?Ûö_x001A_Ck}ã?X¸ÈXyÆÞ?ÑQÿ~&gt;Òà?xj+~{­Ý?Ð_x0005__x0016_U_x0002_å?46¡2À&gt;Ü?så½Ù_x000C_­á?¹BìÌ_x0002_â?º¹ÆÍoä?_x0008_åS*Ý?L[5îoxâ?wõÿþfPã?PüQTà?_x000C__x0001_¢ËìVã?_x0001_O4g9ã?w=öã?Þ|ô_x001E__x000B_Ü?^÷GÙ7à?XW¡;­Þ?_x0018_Ö­®Úpà?}m&lt;ÆükÚ?_x000C__x0019_é_x000E_j¥à?M®ñ®â?5Ojúó·à?T8Ýçá_x001E_è?_x0006_	²I%3Jùã?_x001D_.ÞTÖ1ã?¸k4{\Uã?Esf»Qå?Uþ½ít_x0008_Ø?¥_x001E_Á_x0002__x0003_Qâ?ý_x0014__x001C_YSÜÞ?ý:m®ãâ?_x0001_&gt;suß?wò²ÒÅøß?^WQõÛ?_x0004_å»5	Êà?Y8ÞJß£Ù?_x0013__x0007_Ï¸üä?\Ëetà?}CmÅ_x0018_Aß?¦_x0012_8_x0013_WÔ?K¡ÏK§à?ue_x0005_÷²â?Ù&amp;Ïîâ?ÜÚ"fÞ?k=¬õÆÛ?áZjNÌ]â?«Và_x001F_¤Kà?Ñÿ²_x001C_ÀÞ?h$_x0006__x001A__x0004_ ã?ÀðPÄíâ?BÓ5À_x0015_«Ú?zIîÛÃä?Æ­¾WGä?èiÿÇã?î°5_x0001__x0002_×'å?Já !Må?_x0018_¿²AËPá?=e®¨âkà?:N1+TÞ?u_JT6â?Ñ_x001C_'ñ&amp;`ã?ÀÁNù_x0004_á?r_x0015_Kuá?nÀçõà?46´z_x0007_á?¸|gé|JÝ?"¡vB2å?_x0014_ëk&amp;Ôá?TéÐeÔUá?)M_x0011_5_x0019_à?âÎm¬(Dã?ÐðGà?ý_x0015_×!7Tß?_x000D_öZÏíßß?i_x0013_þ_x0001_®à?]´_x000C__x000F_±á?÷êÊÚêÇß?á·÷F?á?M_x0008_1è=á?ö BÅqá?÷uÛÐhÛ?¶]*_x000D_Þ?b²¸xÈä?·_x001D__x001F_¡_x0011_oâ?_x000F_U_x0012__x000C_Õ?#k;É¸Ú?_x0001__x0002_õT_x001E_Hûà?g__x0011_¥ûDä?õ2&lt;-_x0008_Þ?_x001A_¬ÃgÃæ??aÇ§Ë+â?¢ñLòà?l.¼Õ_x001F_fã?_x0017__x0017_wã?­9_x0001_Êt¯ã?Ä¨+Ù	¼ß?Á¼ÄbHá?_x0011_qÏ8nâ?l'ôe·Þ?E òr:qæ?HnÙ,5ß?å_x0010_G9_x000E_á?ì|ÇV[âå?8Ì]­[å?äaFß?d_x000F_¥Säâ?/M½P_x0010_Þ? _x000D_ÃÚÁüÛ?'µYò÷´á?oéó_x0005_iûà?ÿ{ð_x000F_-râ?%©}ä¦Ý?AÔÊå)4ä?úJ÷ûe}Þ?2ë_x000D_åû7Ù?¼_x0005_ÄþÝ?¬_«_x0003_ÊMã?þz_x001F__x0001__x0002_oÙ?°MHß?§á?_x0004_ª_x0002_ïÁá?_x0002_ÎE!à?¸¢Óå/ÿÞ?r"rUõá?|$féÙwä?÷_x001B_û_x001A_òäà?_x0018_×JeßºÛ?OÌhÐÏ:â?jj_x001A_s*~ç?î¥}­Ü?vÜy_x0014_lá?Y1vÜ?LR³Ðà?ó¤_x0016_Àââ?"ÍWQ¿å?KÐ_x0005_Ø¨ß?À_x0018_/×G|à?cÕ]U_x0012_ß?I}vÇ;(à?»6«¾Râ?_x0002_8ûîóCâ?RpA2ÄSá?{ã-Ðà?â®jä3Þ?WI÷Ð¡ã?_x001F_K+öh_x0005_æ?mp_x001F_b&gt;vâ?­XB_x0006_¹ã?ó_x0012_~_x0002_3ká?K´K3ÍÝ?_x0002__x000D_¹Í	#óÞ?¦Ç_x0010_ÒÄ¾ß?Ørÿi²ß?M&gt;;®Ñ9å?Ï&lt;'bÆà?­2¥_x0002_Cà?bçq_x0008_dÇÝ?rO_x000C_8_x0017_sã?tjþ7Ä_x0013_Ú?_x000B__x0015__x0005_·ná?²÷ þÒ\á?ø´S_x0010_å?{_x001A_R®qAâ?Æ(ç»_x0015_ß?qÛ_x001F_Áwæ?7_x001A_Át­Óâ?cÊ²&lt;ïà?i_x001A_öÚ?nÓ8vc_x0018_Ü?\Ù©¯#à?Õ}_x0003_Ü*á?¡ç6Cïã?õØ-¤]à?­_x0004__x000F_H!â?lëÊPµ_x000C_Ü?êLÕ_x0011_Ó3á?_x0006_s_x001D_æOà?$¥ÆmiäÜ?ÀÝ_x0010_ëÝcß?xôSQÜ?_x0001__x0007_ªA^à?R~[R_x0002__x0005_F¨á?~?»ÜXã?ïa IÛä?ïñY_x0011_Çã?_x0008_!_x001D_äãÞ?_x0006_UsS_x0005_èã??Ó'S7ß?_x0011_._x0002_'1á?ÅL&lt;ù-hà?ðDï@ÝOá?u"ê;C£ä?/Ñº*_x0008_sá?4ÙBJfá?X:_x0007_wò_x0013_â?&lt;õ*Öâ?©p_x0003_.pÛ?&lt;þ"Z!mÜ?rñ8î@à?2P_x000E_löqà?¬aþF%Ü?³Ö_x000C_Ãeà?Ë_x0004_­&gt;Èà?&lt;ò¿Ê¨â?`]ÑÃ÷á?_x000C_×ïòAêâ?vG~aä?PtýL]$Ú?ùí_x001D_²2 â?ÙÙ8)T_x001B_Þ?M_x001C__x000F_bvá?Ö»Ôd_x0007__x000E_Þ?àç_x0002__x0001_T]á?_x0008_	UWº5_x001D_°â?Èþ_x0019_pA°Ü?_x0003_pc_x0002_ß?Ë_x0001_ía_x0001_ã?Ó.à_x0008_ìÝ?øÓCuXZâ?E±"V¸Ý?/­Üì§&gt;Û?¯TøD%"å?k]¦|«à?_x0011_Ó¤_x0011_¿â?*Â_x0005_Ðâ?^v_x000D_$»ÙÝ?a%}ÑïbÜ?Ö®he0á?_x0012_ÿ3_x001F_;)Ú?jÕD_x0007__ç?Ò÷³AÖß?_x0006_úQðWåã?_x001A_½e	á?=/Y1â?è¯f$Ôá?Êl³_x0006__x000C_ã?t]_x0011_ÝXâ?×_x0004_ÍMä?{ Îè%_x000C_á?¡7Ù_x0012_â?OÁÎá?$§ì¸_x000B_&lt;Ý?Ïzø¤ê4à?6K_x0018_ìü®ã?'²_x0012__x0002__x0004_*_x0013_ç?.ö!^ÀXã?Ú[_x0017_X)à?h@¬T¹à?ìmØóÝ?èLcdòá?°_x001C_&amp;Xá?mUç&lt;%ã?1_x0019_qçá?HÁx°Qß?»]Íî ¼á?Qà%ÂD_x0003_à?ÆÛnê&amp;à?^vh0_x0008__x0001_Þ?	ob]ð»à?_x0004__x001B_w¾£Ò?=K_x001A_&gt;ÅØÙ?3L~ßlá?%Å]²×_â?^RÁõ2ãá?Ö`1Û?åbs­ÌÞ?ÇSÞîá?_x0002_k_x000C_³¼ä?ÏjÐ2Îä?»`Ø_x000F_ß?_x001F_Ð²Rëjâ?_x000B_lVõRá?±Û¿+_x0007_Ý?3²øÔô-ß?r&lt;_x0018_¾µá?ß_x001B_\8_x0014_å?_x0001__x0003__x0014_&amp;AP|à?è{¼_x001E_!×?Ð:§%à?ÂTSÎáã?Gf!&gt;Ûã?5@_x000D_ÊúáÝ?J=&amp;ÇãªÝ?Õ$¬æ?¾_x0012_Ørøá?Ü	Möâ?ïµå1Oà?Å_x001F_[_x001A_7ã?¿»w_x001A_¤â?_x0018_tq_x0002_å?`b7ñ_x000C_ã?à^x_x0014_¤á?º_x0011_§Û0éå?@ø¿/Ëá?_x0007__x001B_%§½Iá?&lt;Öy¸4.á?q_x001E_Tï_x0016_á?_x000C_]_x0006_Ø_x0019__x001D_Û?¹_x000B_WEOâ?_x0013_oûÂà?Ô²ïø_x001B_Bá?çÐê_x000D_¹øâ?e;ïl!Ïå?(¾P8\â?êlzªCÛ?2hCïgwÝ?_x000C__x000D_É_x001B_½Þ?d_x0001__x0002_ì(â?ëp__x0002_Ý?_x001C__x0018_ãpñ á?ÍQî&gt;|á?¤_x000F_¸µ¼â?ÅÊ_x0010__x0015_Xmå?nv!d«©à?÷Ç&amp;óbHß?;H_x001A_/â?D¼¨Ð¢_x001A_â?U(¤_x0004_Ü?ç _x0004_a_x001D_Ìà?½Z×_x0019_â?sÙ_x0015_SÄìá?1Á8¦k/ä?N!_x001C_[@ëé?Là_x001A_Sªá?§)ê(udá?áÕ_x0013_ý_x0013_lÞ?àïI_x001B_1ç?¼²x«hZà?_x000C_óØëæ?|_x000E_WÂã?_x0018_#Q0ä?í°Ôå¾Mâ?Þ´#}}`á?ZLwdÒfå?Mb_x001D_Èw_x0016_à?Ë_x0015_»Ë_x0012_7ä?§Î_x000D_Ká?ì~É,à?V¨²ÈW«Þ?_x0001__x0002_Bãî±ÆFâ?_x0007_ùîq_x001D__ã?»"_x0013_Õá?¸\Ã_¨è?_x0018_7%ïç_x0002_ã?R¾TñÿÑÜ?Ä¥&amp;¼Ý?2bàá_x0014_µâ?°e5ðÀÍÙ?ïËXr»Ü?4~¿ÀlðÜ?m9¶ ¹ùá?ÈËqUÒ?VqQj¯Ñâ?=üovhË×?_x0018__x0011__x000F_¨åß?öE_x0016_ÙÜ?§_x0001_Ì_x0018_ !ä?FÏ\9ÕÛ?Ç_x0017__x0014_Ðìÿá?û_x000E_©¾.â?4_x0019_ê_x0001_}ß?iE;D=ËÞ?qTÜ¼²·â?Há4'_x000B_OÚ?á#h|nÞ?+ZÂtÚ=å?ª_x001A_.7Õ?_x001F_L_x0017_Îî+Þ?_x001A_ó3µ_x0003_6Û?´¯&gt;nVÚß?_x0004_Óéö_x0003__x0004_NXÞ?¼Ùù·"à?X¾µãF¤Ý?æaáÑ_x001E_Û?Üû_x0003_ùiÝ?à46Åv_x0018_ä?å)_x000F_ÿ¹Ú?GN_x000E_LÞ?3¥ÉÎ_x0018_ðç?²ÇÙÍïÌá?,ùì0M_x0001_á?bÖ²3HÞà?ÁÜ~ðá?ÊÖ&lt;Và?Üç_x0013_Feàà?=vÜê_x0015_Þ?úVbãÝ?w_x0019_Ûøß?*¡èKùÜ?3ÌÜ(OÖ?·Z­?â?Î_x0018_f]Þ?lLWÎ6üá?_x0013_Tè¯¥ß?¢M?°èä?Ë°Âã?øòªè%â?jF2å»Û?9,¢ä?Zµz[åâ?ãmÍs_x0011_á?Ç\ë_x0002_¨Åâ?_x0004__x0005_ÿ_x000B_ë»;3Ü?Ä&gt;ì_x000D_úÝ?¸Ù#f4â?²x _	$ã?¢à©Ø?Yÿk_x001D_h_x0014_Ý?"âIýÌâ?ÈÍ=*´Þ?Ä³ôÁÍ_x001D_á?}ßà9"æ?½_x0002_7VÒ_x0008_â?HÌ=þjgá?*ü(¦¯Þ? Y22Z_x001B_á?·3_x0008__x0003_§Û?DùçBGÍÜ?+ÁSx;oã?Þïë	wÞ?õmz7µøà?~Ý_x0001_É÷uà?´4qî?Ý?^_x000F__ª@±à?ª_x0003_ú1_x001B__x000B_ä?¶Q°Ïnþá?b£_x0003_Þ_x001B_à?Íò8¡ù¬Û?À_x000C_{§Ò)Ü?DP_x0018_ã?àÚ3åßsÞ?ì%?ã·~Ü?ò_x0007_Ý_x0015_Jâ?ýÿ/_x0001__x0004_)=Ø?ííYßf8á?°HT]DÚà?_x000C_Æé«á?eèjHá?LHM~ Ù?Â_x0007_Ê2ñá?*.wÀÛá?2T_x0012_Ñ_x000E_á?õ´nà?x1_x001C_¤"9â?Ô¦ýÑ¨å?Ñ_x0003_íu¶Úå?C¥ùÁÖà?5ë_x0008_]dâ?Î¿^_x001B_á?ù@ÖØ?:hrå?ó¯_x0019_úäôß?]b|äÆá?Õ_x000B__x0018_A¿à?v_x0005_åü"å?n_~´uªã?_x0002_¾_x0003_¾«cä?­_x0013_ågÏÁã?Æ3¶Ô³_x0007_ã?\_x0008_jæ&lt;Ù?`°ÇfØ?æ)¿j_x0008_ß?I{_x0002__x000F_N³á?Tþ´§à?ï_x001F_$_x000E_[á?_x0001__x0002_Yô_x000E_Ú?_x000E_:Âúå?iìFB_x0005_KØ?_`_j÷Xå?_°Ñ;¤ËÖ?Z¿Z_x0012_g_x0008_â?Ò_x0013_»¼_x000C_Ù?=ÚksBïá?¼4b¥Béà?r(Þ?}Acëà?_x001E__6­]·ß?b kO÷Lâ?´N¦¦6Óã?¼«_x000D_gAþß?u_x001E__x0004_¾¨TÞ?ù._x0010_~Ý?Ö³T-Öâ?ÎPËàÒ.à?ô:ó¥_x0007_ã?,;g0)ã?¾ûE(ß?{Â4WÏà?£Ã«æå_x0019_à?(À_á_x0016_qã?!ëioÐÞ?â_x000E_=%_x0013_Ö?Îßí",ã?_x0001_QÒ¨ÿã?^þH}#kß?_x0017_µ_x0018_ÃÏËâ?âÀ³³_x0001__x0004_á/à?c¦SCã?isû°Cå?¿J«õ¶ã?Ûæd|_x0011_&gt;æ?¾7Ö©_x0016__x000F_â?æ_x000F_D½Jéß?(·_x001A_?4 Ü?Ä*-N4æ?¶fyÞê_x0003_á?T&gt;2Àdà?_x0011_*5!&gt;Ú?ïù_x0010_ñðß?O_x0012_«_x001A_à?ýf1´{á?ðÕU å?G¡öý_x0006_á?_x0012_"îzÌä?_x000D__x0007_ãhcºâ?âKëOÜ?_x001C__x0014_Ofã?_x0004_èÁZnØá?n_x0001_`)æÏã?à?UÇr[ã?Æd_x0016_tÞ?à`4ÑTùæ?t¤_x0001_9Rà?N^_x001D_lÿÛ?ÞßÉ_x0002_Þæ?óò I&lt;Fã? ¼&gt;åá?b_x0006_ÿ@?ã?_x0002__x0005_G&gt;äp¥cá?_x0001__x0003_NTr!à?î_x0016_AúªÙ?»_x0011_ãr_x0017_à?î²·¢_x0001_å??!zÍ%á?!«¶.ß?_x0001_f_x0017_Á÷_x001C_á?ú9-ëÞá?x4·õ$_x001E_å?#E4&amp;Ý?_x000C_M°_x001B_ã?_x0015_*_x0006_Ëêà?ôÝÝ_x0019_æ2à?äÅßÿÉá?¡°_x0019_ä?AG_x0017__x0003_¦â?(_x0016_j_x000F_Ðsä?FQb÷_x001C_íÝ?ÕßÅt%â?¦mqÓ3ã?Iè7Ã	pÝ?Ês_x0008_¾ã?Ýª®Çiã?NØæ*çwà?ìÌC|Lk×?Â¼lTÍÓÝ?N^ÖòEþÜ?¥Jy¡ÐHâ?_x0003_]ëy4á?_x0004_ð·G0Ý?Î$ëÙ_x0001__x0002_6=ã?óK_x0006_ß?CI¦öÌÜá?sÝ_x000B_\â?TîO¿q;Ü?&lt;6'_x0016_Jã?$¸_x000D_ÆÊÛ?ú_x0019_E³ÝÏÚ?{04~ä?Ñ|I50µæ?´¢î (Àá?_x0002_v@8¡úÞ?_x0005_¡i½ Lã?^xâè»mß?_x0004_14âßÚ?þw&gt;É¢â?n_&amp;fþà?_x001F_u^_x0014_ëÕ?Ý1\ùÏ±å?ÿH¢©ÂÝ?_x001C_«s'_x0002__x0006_à?ê_x0013_¬_x000F_â?(.kÓUiâ?¤±ÈøÝ­à?®R&amp;!ìä?Í£_x0018_7«ÄÚ?þ+&gt;oËß?jOèñ^¡Ü?nðÛâä?_x0003_óÍ'³ß?¿ý_Neå?_x001D_Ë,F#¥Ü?_x0001__x0002_xÞhvßâ?e«S9®Ý?pamîUzâ?_x001A_üCñ2$â?øa_x0003_lã?_x001B_'ûEWâ?¶XÞ§W_x0011_ã?_x001E_L_x001F_S×?÷/_x0003_G{îà?Ù¹ìÖã?ª_x0010_Ð_x0006_ëâ?	ÇjN¾sß?iÆ7ß£9Ý?_x0016_¨Ðñ\Ý?ÎWv:~Þà?æ_x0008__x000D__x0015_¾á?g_x0007_ú_x0002_2_x0001_à?+¯Z"iß?K_x001E_Ùæ?ß?_x0011_¸_x0014_Xä?:êÑÕU_x0013_á?ÿDi_x001D_Lç?_x001C_f}©vuâ?ÛÙ¢YEá?UÛ¼ý=_x001B_Ý?£ùåT$¼ä?&lt;j§´¶á?°Õrû¢Ià?\åãâ_x0015_Ø?îÜþ}çxÖ?a_x0004_Hú¬å?Z5M_x0001__x0002_å#ß?¹bÐjozã??Pß*À©Þ?î¼òÎÀDÚ?­Izy®*à?_x001B_(QÇIÝ?|¤_x0006_ÒåÙ?Ø6ÿñ_x001F__x0003_ä?_x0016_áêèiØà?¼_x0015_Wgðâ?_x0019_^»_x0006_n´ã?úÏ¶_x0019__x000E_à?:@Ïàá?_x001E_MMñå?nN_x0008_yb¿à?Pmci)Þâ?{_x001A_Ä_x0006__x000C_²à?_x0008_«ý_x0014_Û?_x0018_®ö0ûÚ?7ù|Fà?ù¥_x0010_ò¯4â?_x0017_áJ²6à?²H2ià?_x001C_ÌG:&gt;ä?îàx_x0011_[âÞ?9w¹^êá?caÎàâà?Ã×öò¼Õâ?t_x0001_jÛiá?Òå_x0008_ÄêÜ?ÎÒ_x000F_Pâ?_x0004_nØY¦\Û?_x0001__x0002_DçÈÐÎã?ÿ^ë¥þâ?&amp;Ñ$ËþLß?6ê;ò¯ÖÝ?µ@_x0004_Sâ?_x0001_&lt;xg£Ââ?eXÊ²zá?² ·_x0012_á?4e%SÝ?_x001A_jáFºxá?_x001C_õä³Þ?9Û.I¹á?¾©R¡1à?%¹äÉ¾Ý?/ZáãéØã?¦_x000F_®ìx"á?÷)_x001F_Ø?$G*¯3©ã?y~¸fÞ?6_x001B__x0013_*_x0001__x000E_ß?g×çõ¬â?K_x0002__x000F_éâ?mu)+OÞ?Ïµëö_x0016_ôä?&amp;B#ôâ?6î÷x°Öà?°®x²&gt;Ø?J7#m^á?øÇJ_x0011_}öÚ?t/5Âì¨ä?Ý\êÇíâ?§ûG_x0005__x0002__x0005_v_x0019_ß?_x000C_eé_x0004_ã?ió­LM_x0008_ä?ú¨W¿y)á?¹¨~S9Ü?ðj_x0011__x0017_+ä?k¶I_x0016_ðÈå?._x000C_	)äÛ?kj_x0016_¸Ø?4È¶_x001A__x000F_æ?d'¼ñaâ?jáÍVÊkä?íè)Ê+ â?1¬I_x0019_~Åá?v'_x0008_h_x0019_ à?ú#ß¾Uæ?¯Xïk2â?_x0003_7_x0015_©ÆEâ?K@üîùYß?ý½ô\`á?_x001C_0Çë_x0017_Üâ?¬Ý_x0014_»çá?_V_x0003_Ò£â?ÔÁ_x0011_T¥Þ?{_x0015_È_x0011_Gá?ÛüÏ:f¶à?ÃÓÁî_x0019_ã?¨«_x0005_àÞ?08Gÿ¼ìã?R®ïjÌà?ðj_x0001_g_x0008_|å?­[_x000D_YÙä?_x0003__x0007_á½'x[ß?g5£ÿà?íÂ­Õà?(_x000D__x001A_`ºà?´»_x0004_7WÝ?1Ê_x0001_Ð&lt;ä?nO(_x001B__x001A_£ã?3W±\	à?nuÍVÙ?û_x0014_m_x001F_3+ä?û{D(ä?þ÷zÜqâ?"$Ú_x0015_æ?ÃeÞ±t_x001C_â?ªBK"Ý?÷Z)Í5_x0008_á?u_x001C__x0002__x0014_5Hà?¾®àá_x0006_â?N_x0008_6_x0006_Ú?@Â¿0/å?_x0012_mfXôã?Y\	e_x0008_ã?é_x0005_ã¨_x000C_HÞ?ÆæÍ%×8Þ?Tr_x000B_®-ã?òP3ýà?¤õc_x001D_FdÙ?§²ä_x0007__x000B_Áâ?õÐaÚ?(Û.ª½á?G?°X¦¬Ú?èÚ_x001C_o_x0003__x0005_ÉQã?_x0004_Ç á&gt;à?§¢Ã_x001A_Jä?óäðØ&lt;à?²0Kõ1jÜ?Aî.ÖÞ?å?aG0â?C2Å\_x0004__x001E_ä?_x000B_)r_x0016_¸»á?*ë¡»JóÙ?ÇD$È_x001B_%á?pkx_x0001_Èà?8_x001D_Ý´Cä?_x001A_Ö_x0012_vì_x0014_ä??®yv_x0016_â?â÷fÐOè?L_x0002_"Ï_x001A_Äá?ÛÑ³ÖÒá?¥L£¦ã?d×ÙGæ?ûuáÄ	Ü?PkË_x001E__x000B_à?ºy.õ¿gä?öGBúÙ_x001E_×?ð£ù)LAä?~_x001C_=aÊã?áGúåC~â?Ø{EüsXà?_x000F__x0012_tòÜ?_x0019_°uNÄß?DÑñ_x0006_¸á?ÄÆ_x0013_¯ªÄÜ?_x0001__x0002_£µ{ºl_x000E_ä?¥£_x001B_Ú}Ú?ÕôÉ_x000E_E_x0015_â?«7BçG_x0012_à?ÒÝµ´ßÛ?Äò6lKÛ?=;Ä_x0019__x001F_â?É¨&gt;Û?Þ?pª#ÖLà?T3(g_x001F_á?~_x001B_"_x0008_­ä?:Áÿ7Á|â?î_x0004_~+°'â?Íóº*á?E._x0014_ÝH·Ù?O"Ë(ìÛ?s½ì_x001F_1ã?ÿ_x001A_û_x0007_hÝ?Ö_x000B_J_x0012_ä?Gñå)â?êGÙ¥.´à?Þój(¬ß?±_x0014_\4&lt;|ß?¸Ëïk¡à?â_x0007_|I&amp;èÞ?2»_x001B_¤T,á?êV7_x0016_ÿêà?iYõ_x000D__x000E_ßÜ?5s_x0018__x0003_É&lt;â?8õÑLÐØ?÷×¤Õ_x0001_å? æ_x0008__x0017__x0001__x0003_9ïä?×ð :¢ß? 1Dö©ä?(2X¶_x0017_å?C6í_x000E__x001F_Ù?!¹õT:_x000D_â?_x0007_@Îoá?äQ]t_x001A_ä?5Ñ_x000C_"Û?Âì&amp;&gt;_x0002_â?r¾_x000E_AN³â?_ÌÉÍ_x0006__x001F_ã?´_x001F_½²ÞÝ?óëIÉ_x0013_ß?N4DnåØâ?Q¬¾_x0006_Æìà?´à@Ù_x0017_Dá?qzKr¬æ?¨N°êzõá?ß¸®_x001D_÷8á?*¼Aw°ëã?¼.ÓÉ±_x0008_à?MoØ8¨´×?Ï;¿qÒ=à?R&gt;Fá?	A@Èxã?)¼¡_x0011_%¡á?Ì&gt;ç°Ù?dÙ_x0016_õ¤ã?¯_x0002_«ÏÕà?O}oä?_x001F_ëå_x001A__x0016_ã?_x0005__x0006_¡_x0016_77AÞ?|Î|£á?g6KÍ«_x0003_ã?_x0001_Ë_x000D_;&lt;á?ß"Ø_x000E_¸Ý?ÐØØ_x001A_zà?_x0013_ªgp¦ä?8¬{_x001D_à?µØBdêã?PÕ|'Û?Ú·ecÞ? Þ®èðÉâ?­&lt;_x000F_ÂÕbæ?q¼ß%_x0010_ã?û#@éså?¦G_x000D_EWß?0.È+_x0019_á?Ô_x0018_.Áã?-á|½½à?i ?V Þ?ÅOÏ3â?»7§E;à?4¢VféØ?º_x0013_M=WëÞ?ÞªÏ__x0011_é×?{ÅwÉó¯ä?`V¦cÑá?¸Çs!_x0012_à?Kô_x0002_Ç¨_x0017_á?¦7¦·_x0015__x0004_à?I8(»lÔà?Â_x001A_'1_x0001__x0003_´_x001D_ß? ¢Ö_x0011_á?jà=ã·ä?~y$ù±à?Û¶vÏÁÛ?ßS¡çvã?·_x0002__x0014_¥Ãä?_À)úà?Â\béç&amp;á?ß¸÷Â[à?­ÂõSÃ£à?ÈÈ°aà?_x0016_íp.Ýß?Ðf~_x001D_à?×j_x0003_8Yá?1aÒâ?ÁRq/l6á??^aU±Ûã?@ZsËm_x001C_Õ?ÌFO¯Hõà?{_x000E_µhÆâ?°ÌoGßá?ìÑ_x001F_Á?á?þ§ÞHb_x0004_â?ÓÀ?_x001E__x0001_0Ô?43ï_]ä?&lt;9¯P´gã?Ð{FUe_x001C_Þ?Â 0Y£á?¶6ê§0¤×?5Ø«_x0006_Âèá?a_x000C_¦=ë¸å?_x0001__x0002_Èc@0_x0012_â?_x000D_h¨ß!ß?³_x0014_w%_Ú?_x0015_ZR}à?¦ÊYG«úã?O	_x000C_{Ñ^ß?_x0019_þµ=ñÙá?Éó¹çâ?Dú¿EÜ?è]f!1ã?näÁá?_x0013__x001A_,Dà?ÍÓ(eAbã?î_x0018_s._x0017_xà?CõSÄÒÒß?ëÄ!âîÞ?Ù$¿­íTâ?=ýÏ]'Óä?g_x0005_b_úòâ?I_êòîÝ?àÈÂF®ß?ì_x0004_Ç*öÞ?âcþïÀä?Æ«_x001D_ñb-æ?ø¥ó³ÛïÖ?Ñä=à?\ÂÉoúâ?;Z_x0017_Ááâ?ûÆ.Þ?R#d_x001E__aà?Z­Qó¡ýá?e_x000C__x0002__x0003_yÜ?Ö¡I©ÕÚ?©»U÷Lá?GA£t9VÛ?| LåDß?ª Ë¹­¿Ü?´Ø_x0015_»_x0015__x0014_à?_x0004_K_x001D_vzÛ?_x0001_ÑQ3fâ?DµT_x0015_êÚ?\Ì2;-_x0011_Ý?_x001E_çìf¢ªâ?KdºßìÇá?_x001B_.Õlà?»4_x0005_³rÜ?°2qí»Û?¤_ÜRÛà?ÔêbjÎß?À+R_x0016_³Ý?XË­Lõ*ã?j_x0014_à3áá?y=ªÎ×yä?Ì¿-Z»â?¹K_x001A_^Mhâ?¢_x0016_¶CÜ?ã_x0003_úvº_x0004_ä?AïzÊÀà?üÌDÓðá?g$õÂøÃà?½¬Y Cñà?*Fjïïêß?ÝªÒ_x0012_ã?_x0001__x0003__x001B_©Æ¼9;ß?_x001F_X~G5(ã?[Õ_á?È«§â_x000C_¼ç?ÿ®á÷§®á?_x0019_uÈ7â?!_x0003_.èIåà?±D_x0019_à?ÉCEK_x0013_ýâ?Ô_x001F_&lt;-!÷Ù?_x0017_!&amp;Nß?mfÒié&lt;á?)¬4_x000E_]Ü?öÖá_x0019_/_x000F_à?__x0018_½q_x0012_àã?®O_x001C_ÜÁ_x0002_Û?À_x0016_¬UPà?_x0018__x0017_©uESä?Ãu'º;ã?-_x001C_îv×Þ?Ò®º0 _x0006_Ù?²®©_x0016__x0010_/Ý? æoPü`Ý?ÑnÌå_x0014_á?$_x001B_HVä?¶f_x001E_êBºã?_x001E_ÊOã?Klàr$ä?=i&gt;â?Ü0~Èçà?Ûö_x001A_Ck}ã?X¸ÈX_x0001__x0002_yÆÞ?ÑQÿ~&gt;Òà?xj+~{­Ý?Ð_x0005__x0016_U_x0002_å?46¡2À&gt;Ü?så½Ù_x000C_­á?¹BìÌ_x0002_â?º¹ÆÍoä?_x0008_åS*Ý?L[5îoxâ?wõÿþfPã?PüQTà?_x000C__x0001_¢ËìVã?_x0001_O4g9ã?w=öã?Þ|ô_x001E__x000B_Ü?^÷GÙ7à?XW¡;­Þ?_x0018_Ö­®Úpà?}m&lt;ÆükÚ?_x000C__x0019_é_x000E_j¥à?M®ñ®â?5Ojúó·à?T8Ýçá_x001E_è?²I%3Jùã?_x001D_.ÞTÖ1ã?¸k4{\Uã?Esf»Qå?Uþ½ít_x0008_Ø?_x001D_âÕã?A4þ_x001C_¥Êá?¨o_x0017_iSæß?_x0002__x0004_u_x001D_P¨mÀà?5ÚËöã2Ú?f"¼ùx|á?5_x001D_7.Ó_x0010_à?_x0008_n×@2á?:Ez_x0012_ªÜ?Mè'³èà?ø"ø_x0012_Û_x000B_å?Äçt¿'Ù?,pëJ¬ã?ÉÁ?_x001A_á?_x001A_Êsµ|á?$_x0001_þ´1_x0013_á?rqÀo_x000F_Þ?_x0010_Q¾Öýìã?KäæZPã?\gÄá?h³`ò!ã?²Ææ?@Ç×_x001D_5Ö?&amp;ç¯§¶Þ?ÓhI_x0017_cÞ?ÿÂ_x001F_X_x0013__â?FªÇ°_x0004_á?ñ_x0007_á¬êà?jãÕ__x000D_à?7_x0017__x0003_æÈ¦â?"ARoºß?!mØ%¹à?µ_x0015_aZîâ?\gÃ8¥Ù?S&amp;1_x0001__x0003_ÕÑÝ?ËÞòôlÆã?tÓì_x001E_Ö?û¾£ñ_x0003_ã?&gt;Ú¹T¦á?³×S­¿à?_x0016_Å§ü_x0014_Óß?	ø_x000D__x001E_Ý?+ø3_x0016_x¤à?U_x0015_KçÕß?_x0002_AÀ7lýá?[_x0017_'_x0001_`â?3\Wi­æ?ZÂ%ÉUÝ?Í7O_x001C__x000E_Ø?_x0011_cg0_x001C_á?ZymÎYËâ?Ó¹:Y\Xá?_x0019__x0004_Â_x001D_»Hâ?Ê_x0017__x000E_ç?\Ó~/.há?¼ÜkÙþÝ?ÔYÉÁ'Þ?&lt;_x000E_Ùæò«Ú?_x0005_@_x000E_Wß?q:_x0006__à?ßTÁÖn=å??_x0017_ÒË³â?ùu_x001F_jÜá?Z9Ç_x001C_¡®ä?8_x0005_mÔ¹.á?&lt;lÒ3, ä?_x0003__x0004_ðz`ê&gt;_x0012_Ý?V¿7ùp\â?tø_x0012_4à?uªÑ:hä?ÃóàvMUá?_x0016_^	n`äÞ?ÿ!ArÒá?Z[+ËÞ?¦ºS_x0014_jå?µªL¥_x0006_Þ?±¹NÔMsá?ùyF)0)à?_x000C_Ø`ú±já?yL_x0010_³dÝ?í_x0001_bibÝ?p/eÃá?^7SëYAÝ?oÝå_x0018__ã?y_x0005_Å»â?É_x001B_4{à?_x0011_`#_x001D__x0007_â?_³¹g7°Û?_x0019_MùÁâ?Ñ±åÍç_x0019_á?aÁÿã_x0010_¾à?d¶_x000E_:_x0016_ðá?4\up.6á?D¯Ö,ùûß?è9o_x0003_þ/ã?Öô_x0002_áâ?¾	u'àâ?Oå_x0017__x0001__x0003_y£á?¿¼~U_x0005_èâ?ÎûyØ1¦ã?`¸_x000F_¯&lt;qà?âÂ^t­Nà?·6§tà?ÅÒ_x0006_¸xlã?]·¿÷Cà?_x0007__x0010__x001A_Z.ä?þNs _x0001_á?÷õõ_x0010_ºÚÞ?N}0ñcèã?ü¼qF*uÞ?%få?²LÐ`:ßã?ë¤1ö;\Ý?±Qå?·ÜgY_x000D_ã?¶&lt;ÊwÕá?_x0014_nVr_x001B_ß?½8_x000D_»ZZá?q?EÎdqá?£{Ô13ß?g_x001E_¦_x000E_á?Ãú9Sä?Ý6;°±_x0002_à?h²_x001D_ò_x0013_æ?=58Ô_x000E_öâ?­}î_x0014_îâ?»Å_x0011_ô_x0015_Sâ?Ö@_x0008_|KîØ?Ol_x0001_çv¹à?_x0002__x000C_Q-É,9ã?Öð@µ?â?_x0015_óÄó_x001A_å?_x001E__x0018_w_x000B_C_x0003_ß?_x0001_ÎHÀ$¹â?®âyIä?sÆk_x001F_má?ÿ_vÞDªä?åO_x0005_~Rã?¾¤æ½ÐFã?Ôµr¹_x0001__x0001_ã?l¶_x001E_}çåà?dô½¼_x0006_wß?â×áëûÜ?â¹_x0019__x0016_Wä?ÏñÀ&gt; â?Ö	g_x0017_Ý?Cù_x0008_èä?lNx¼¡xâ?ÿ~íÂ`ã?_x0005_èâÁô~Ý?K_x000E_k_x000E_0µß?_x0017_«Â©ZÞ?d|n_x0018_ã?/_x0004_ÖwÝ÷á?l5"¸fß?å_x000F_³ú_x0004_à?`FÁ_x0007_áMÞ?Wº(¹óSÞ?~Õ1UÙæå?èðÆ_x001C_ò&amp;á?t¹_x0003__x0004_[à?6 [²gÜ?Ae±_x0011__x0017_æ?Üþ¦rÁåá?ö6Çë3á?¾_x0001_úë©å?8¬_x001C_Ô_x0007_ìà?_x001F_Ó]5p&lt;á?%_x001D_TeKá?Í`'#ôgà?®¶-&amp;Åà?*2j æÞÙ?±â_x001C__x000D_¢(ã?ãGµ+T_x000B_ß?_x0003_*.ÜÝ?_x0006__x0011_ÚV»_x0016_ã?2Sâþã?»X_x0005__x0003_;aá?ºP±	ÌÜ?Ó7§_x001E_Àä?öÅ¢A_x0005_ìâ?-ÈÏ_x0003_£_x0014_Þ?¦G_x001A_¯Æ_x0007_Þ?8?_x000F_GþµÛ?_x0004_Ù?iäPä?éûþ_x001C_1:Ü?ªúÙÇÙ?ªSæû¾&amp;á?ø_x001C_m}_x000C_Yå?;&lt;_x001B__x000F_{½á?Z_x0002__x0017_õÍ×â?_x001E_·áþdùÝ?_x0001__x0003__x0010_b§tHã?°¤érß?Ó_x0018_4KGá?{¶ââÇã?_x000E_³_x0008_HÆMã?F®O_x0019_Z_x0007_à?_x0011_ðçxà?î_x0012_`gÞ?Îëµ?á?,h_x001F_}LÓ? F¼_x0007_&gt;Fâ?_x001C_\Ííæá?é_x000C_P_x0005__x0008__x0001_â?_x001C_%_x001D_ùï_x001D_ã?	¡5&amp;þ_x001B_ä?§3b5_x001D_à?-_x0011_ÉÙ_x0007__x0008_ã?ÍT{GRVà?£_x000B_½6Fâ?lFp[Ü?º_x0007_+Ó_x000C_¿Û?ò@ÿU7Þ?ò[À&lt;®_x001D_á?2ØÖ0µ½â?_x001C_ÓÚ©÷æÝ?÷Ö_x0006_¨8à?2_x0002_`²Cä?$_x0004_³_x000D_á?ÒÁ8 ñá?&lt;_x0003_ªG²æ?Î:úîÃã?F&gt;1N_x0001__x0002_Sà?XË±_x0011_¦\ä?B_uÆ	âá?_x000D_¸_x001D_£FbÞ?ôÉ³_x0011_¡å?_x000B_·%EW¢à?Ä_x0011_S$ß?Çõ_x0003_NuþÚ?c^D_x001A_A_x0004_Ú?¬#ºá?RjþùHÜ?ÿÖ pu7â?Ü¼ê¹¤ß?(_x001A__x0010_Wß?kªBó_x001E__x001F_â?¡J@ÂTtÚ?&amp;:U=_x0008_Ðß?Ô¹q_x0013_?oÛ?_x0006_	cU¹Ø?¤û&lt;_x0012_vã?¯(8flß?ÖÈÅ*wÂá?_x000F_î_x001C_¬â å?ë²w6_x0008_ã?O"kã_Äß?·A8C÷à?R_x0017_ääÙà?Ô_x001A_º-`ä?ò­º¼ÜàÚ?èk SÇá?Ë"Ìñà?À4z]Þ?_x0002__x0003_­ÐEn¹á?RbADà?_x0019_ÃB-_ß?üÔ«ðZâ?_x0008__x0006_F&gt;_x0005_üÛ?8I_x0015_%½_x0001_ß?@ÍT[_x0004_å?ò³v®Ïá?©«]@à?¹U*/ãzÝ?tLâ?qâ?_x000D_µ_x0005_Á5à?SJÇöm¼ã?ZÕ~,Gá?öW;÷¢Üä?üv@Þ«á?ÜVÈ_x001E_:ä?¬LêÁ7á?1rÅ©·yâ?Tn,_x0014_¢©ã?¼(_x0017_ùmà?_x0006_kÝAª¶â?_x001D_Í¢s9óß?cßÅÞ|ã?È0_x0014__x001B_Äâ?È_x0018_NC_x000F_°ã?Óó·fFªâ?_x0008__4¬-á?)%ØuXä?¢Ã[Ûà§ß?_x0006_×Ú_x0012_ýâ?¼¿!_x0001__x0002_ZHÞ?ï	è2â?a®¥CM_x0016_á?ßRùÚ?lÈÌEß?T_x001D_»zø¼å?{¨ôÜà?` _x001C_Õ!à?®F ä?ÌíÊ«jà?A_x0010_b _x000D_ïà?ÎÑU}Ü?¹q_x001A_p_x0010_á?¯Ý{±dß?.	¥_x000F_8øà?¢Ð7­/ã?¬N.^~à?Ä_x001B_J_x0004_¥»Þ?iÜ3êÞAâ?Õ0_x001C_%ÞvÛ?_x000B_,­_x0008_Pß?ÿd¦z@Ú?%ãhç?²yPt¯á?_x000D_,B^eá?_	x@câ?N¯$Î÷pã?_x001C_ÜÈ©ùÞ?°.}×Úá?_x000E_|.¼Ø?ÅÈ­_x0010_Ñá?ìñÉv02à?_x0003__x0004_Mv&amp;ï¥Ú?Ê»%6JÛ?_x001C__x0014_Êà?ñKYiwá?Ø#ÅêFûÞ?Q_x0013_¾Hú_x0002_â?Ây~¼å0Ù?ÓÎÛ~á?0$kÿW à?hsu*Ìá?ØHE_x0015_1Ú?_x0001__x0003_Éo_x001D_Çä?^»u(_x0005_¯à?³_x001D_òeT_x0013_ã?e¶B]Y$ã?,×mÍIà?â4Û¼ÞZÚ?_x0018_ÐÐIÐá?Ý÷þ_x000C_iä?Àý÷³¡ß?_x001D_j_x0011_mà?Æ,¸V_x001D_¹ã?UOUÜwÝ?¾Û_x0015_Ì¸¥Û?_x0010_Ì7çØÝ?&gt;&gt;r[_x001C_&lt;á?z_x001A_0ôþÈç?nG¬ã½Ü?±\d_x000E_ó»Ý?éÔ_x000B_Iã?bÊ4r²µä?ªq¼_x0001__x0003_"^à?f¢F#_x000F_â?Öv_x0017_*ÊÚ?8~O_x0019_EÛ?Uw?¸Bëß?[]bKvà?þ¡4 ÖÜ?_x0008_ñ_x000F_¥å?|³æ_x0005_ã?÷mÅ_x000B_Qcä?ßÆ¥?Há?nX²Ëá?Ìf=&amp;â?ÎÁ_x0019__x0002_aâ?_x001E_ºz±ãá?ðSl_x0016_nòá?CóØ:³á?Øô®8KÝ?íHõË_x001D_éá?·:Ö&lt;)Ü?Ò©#íà?¤z_x0014_á?Þu;ÐðÜ?9R_x001A__x001A_Ìå?@­ôý¹â?_x001D_l¦_x001C_-á?¼] P¨à?ªgv\ðÕ?KºÌ_x000D_Oä?_x000F_m«DÖ9à?Þ1¤SÜJá?ÂUm°oMÜ?_x0001__x0002_fc²\¥_x000E_å?má³Ð¡ã?ebÇ7s_x001A_Ý?#DIøS_x000B_ä?ÊhÉ_x000B_Æ_x000D_×?_x0017__ð]¸á?¦@ºßÑtà?µ×_x0005_¹ãuâ?!A4óÓß?y_è.Ì_x0014_ä?øîÁ ß?Øé3&lt;_x000F_Éà?_x0007_°Ná`Ü?_x001F_à,ÌË»á?_x0006_dFëF.à?_x0008_mÄ8à?_x0007_¥»²#á?!¸Ñ²_x0007_ç?`Ô¸V¹Æá?½Sô{â?þ_x0018_9äm_x0015_à?¾«L¶âà?ns3_x0013_®à?é9ã_x0010_ä_x0013_â?_x001B_|q '7ß?µ_x0008_b?ã?½Y_x001F_*0â?õÉõE¾Ü?0ªÅ?Û?*iÕCâ?zmrõîPà?q+l_x0001__x0002_Þ_x0018_â?	~Ö%r7Ý?×nð@à?_x0010_Èáÿ%à?§j_x001C_èm[ß?£v¨ÿÛvá?aBi_x0013_ÈÜâ?_x000C_jú;÷äà?ô¸­Î\ã?8§_x001F_èÆÙ?#LI¢3â?êWauÄÙ? ;ÃáõÓâ?ÍH«õÑ·à?Õ}²ÿá?3+~!s÷ã?mv?ÜMâ?_x001A_Jë0_x000C_Þ?1_x000F_'@j_x001E_Þ?ËfÅ&amp;¸4á?èáÍâ?`_x0013_,!Â|ä?ãW»*^á?®³´¬_x0012_×à?_x0016_©7Emä?ü£Ú_x001A_ßá?&amp;ìí,_x000E_ÔÞ?ñè\u+wÞ?ðZXéÃå?¿Æê±Bßå?°Kâ8äMÙ?§×¾¡	â?_x0005__x0007_U&gt;_x000D_ÑÚ?_x0016_¶@Ã_x0011_á?%L&lt;$[ÛÛ?Ü|Øâ?ä"ó_x0004_6â?L_x0006_Ì_x000F_Ø¢ä?_x0002_±Ýò¡á?=G®3îß?½+ÑlÏéá?_x000C__x001C_Ðû_x0010_ðæ?Ñ_x000F_£_x0005_þß?â^2§¤ã?\»%Uå3Ý?ÞkoìãÝ?Rf*¯ñªç?_x0001_½3GV¶ã?y_x001F__x0003_3ë´â?öªÅöÔä?¤Úóà¤iÚ?ï_x001E__x0002_5êä?4;ÍXä?°_x0018_Ñ_x0002_Tá?Ë_x0014_p_x000B_Èªá?à«_êÅã?ôèÄ¹_x0012_8ã?Rjo2ä?Ñk_x000E__x0005_;Ø?-Ø_x0003_Ù_x0005__x0008_Ô?ÃÖçÎBûá?è·Ð°â?h¨_x0017_/»Jß?®_x000B__x0014_Ü_x0001__x0005_l¨á?ôð_x0019__x0015_Wâ?_x001F_A~Õà?_x0002_¸_x0014_®Ä¦à?.é¸?Îà?"R_x000C_qLå?¡óîg^_x0003_â?%u)`Ë_x000E_Ü?7½©×+¾ã?êÕ7_x0002_9?Þ?IiC¬»á?Q_x0003_?îÞ?¤kìº|ïå?CSÊTûyä?Bänû,æ?Ì\½_x0011_I¨â?L AÜmÁÞ?²R,v.Qå?ÛYílö¹Ý?û{ }âÝ?½_x0003__x0004_gÞÞ?~Máí_x0004__x001A_ß?´_x001F_s·ëÝß?¯_x000B_ù}±à?óe_x001F_Ê]ðÝ?F#RêÝ?ü_x0015__x000C_´§Þ?óûKú·Þ?Â£ÏÈTâ?FÖ_x000F_%µÛÚ?÷îÙC±Ðà?çeÙà?_x0005__x0006_C#°Ùo_x0002_á?Y«9£ã?Ã¦HG_x0003_£à?_x0001__x0008_BåÜ?£_x0017__x000B__x0015_|Ú?ß¯aº\_x0017_ä?è_x0001_ª+2ã?æÅ¼v­Xà?Fý±÷Rç?_x0016_ð_x0012_2?á?_x0018_P_x001D_í_x001A_ã?rPõFQÝ?Y-Õj_¶á?;`}ª_x0008_,ß?CÐº_x001C_\á?R_x0001__x0001_PYÔ?ÌÌçW¦_x0016_á?^{ÅVC_x0010_ã?ÔÜg_x000D_»­Ý?NÂ¼ÐÜ?t_x0019_ÚKWá?êÂ_ÉSß?àõ_x0011_"Ú??pÈ'?ä?µò&gt;è½Ë×?ÃVJA4±Þ?ý¿I_x0013_Zóä?üÐ¸_x0019__x001D_â?ñ_x001B_4¶lbæ?&amp;ì,_x0004__x001F_+Þ?Ø_x001A_+EÙá?_x0012_aþv_x0001__x0002_ë`à?U÷àOBß?ÚÔEÔÞ?_x0002_l_x0002_ ëÞ?ç1Ù_x0004_ådã?Á&gt;+jYÚÔ?òL°ùÐâ?vX*\QÖ?E-:y®&lt;ß?Í«c0ÍHØ?÷Ê^¾Ì_x0008_Ý?&gt;ê't~Ü?_x000D_jÁ2@Ø?µÄ×c¤&amp;ã?_x001A_Âoz¾â?¼, èÊà?&gt;Ó2¢^ã?_x0017_X¤[ià?£ñôgr\à?¨j^$%â?_x0019_c¿Xã?´P{JÝÜ?­hBÉ#à?ÍZ_x0015__x000F_à?Àf_x0008_~_x0014_å?_x0004__x0001_¼¬hâ?±_x0004__x001F_Gûâ?_x0015_)dÎxÞ?QÅÂß?]¡è9_x0002_â?_x0006_Öv_x0003_ÓÜ?«ÀÂ3Ùã?_x0001__x0004_sà_x000D_Ûä?³_x0017_Í»¨0Ü?xãòqâã?_x0002__x0001_ê¨×ã?H_x001F_æ·våâ?FÅM½_x001C_qÙ?P_x0004_À×9á?©Ú¨³Ù?_x0003_óLV?£â?s_x0017_(ZiAá?_x001F_6ûaXà?Îä?pËÝ?_x001F_ïi.0õß?!EÕäH(â?_x000C_ü&gt;ê_x001C__x0002_ä?¼l_x0016_¯_á?Àr¼]«Þ?1ä|åã?ù_x0006_K_x0010_ä?VTt_x0005_â?Nt_x0001_úgg×?õôóJW7à?_x001D__x0005_EÛß?Ef_x0002__x0008_à?@tZ¨_x0007_äÛ?]S_x0007_%t_x0013_à?úY¢Î_x0006_à?×a8-ÄsÝ?ÐL_x000F_F_x0015_îá?%8Hðâ?O_x0012_X_x0008_#á?#[_x0001__x0002__x0005__x0001_õà?v«êJÉrä?¼RP5aÛ?_x000F_]² gÇâ?íÂ=`_x001B_â?]°;V;â?_x0016_j_x0001__x000D__x0003_æÞ?`ð[¯áîä?_x000B_&lt;_x0003__x0001_×á?ñ QÙ.ã?UÄxbà?ÃXÿ_x0016_jÝ?p´¼cøQâ?E9_x001B_Õ%*á?_x0002_ÿûÓ&lt;â?3-®¨å?B0É_x0004_&gt;â?$_x0012__x001C_õ_x0008_Ü?&lt;¨ñÏÛóá?l¿-m£Þ?)Å¬àÜ?§¿Ãû_x0003_Kâ?ÜÇnRj-â?M	è&gt;EUã?õê_x0014__x0012_à?¿DÏ·|ß?&amp;h3ÁCá?h%k_x0016_¬Ý?`@Ç~â?.ÈÎÇÏÞ?¢èptÉAÞ?_Ná`Å´à?_x0001__x0002_(ù·TËß?Âàºâà?|AkÞÏWÛ?þ!_x0001_è&amp;"ç?¥A 	_x001D_oÞ?jÒ¶ÀÕ_Þ?Ô¥cðb«â?sðþúä?¡Ëz_x0006_à?_x000E__x000F_½È_x0010_Õß?_x0019_b¼e_x0002_â?¹Îþë&amp;â?y)×ñÓá?Ú¿fwâß?ÿ¼Ò.®à?_x001A_Ð_x0008_çP_x000D_á?_x0004_ª¯_x0007_Àà?ÜZ¤LÑeæ?ìÖ_x0016_T*0á?ûéM|á?Ó	ùtëÝ?L¡w·ùà?q¦_x000B__x0019_þÜã?_x0003_)Ã_x0001_Þ?_x001B_¼óü_x001B_ã?V5ùÐI«à?ä=Z_x001D_ä?¤å(_x0015_*kä?B_x001C_"Å!Þ?ä_x0017_Å:Ûâ?Ã_x0015__x000E_\õà?¾_x0015_@_x0002__x0007_Cá?÷tná?We]_x000C_à?S0_x0001_º^ÊÝ?ôLn_x000F_Mâ?é§4__x0008_ß?;Àá;?0×?O?\Íà?Wìö_x0019_èà?y*òÓ·å?\2_x0017_Å­úà?5BüF¡â?´P_x0004_×LÝ?´¬{Ö÷¸ä?â_x0008_»À¥&gt;ã?_x0006_¬_x0008_äÞ?=_x0012_	'üßà?)»Õ×ÃÌá?Ã_x0006_jÅóÞ?åùK_x0013_ Òã?ìBOVã?"_x0018__x000F_`!þâ?SZ_x000E_ïC}ß?_x0003_Ã9Ë_x000F__x0006_á?v_x000F__x001F_CH¬Ù?1­åÀ±*à?ôæ_x0006_2¼_x0007_æ?_x0005_|rAÞ?Ü._x000E_iæ?¬o)_x000E_-óâ?ÅÂ/\°µà?¦·{_"ã?_x0001__x0002_âê¶¸_x001D_hß?v·_x0013_oã°×?7©¶g×Ú?_x0003_òÄm_x0016_ªà?O_x0015_ÓÌ3ôÛ?Ø_x0007_g'Sà?ËMV&amp;HÊâ?ûs_x001B_§)9â?_ÔÏB{ïã?n_x0011_EØ_x000B_!á?F8(_x0006_TUà?["ì:3Rá?!ç±5áoá?y¿_x000C_J"ùØ?¤_x001D_e»_x0013_ã?X»/uG_x0019_á?Å_x0008_LGNá?Nà¤o)&amp;Ý?r«-Ýuä?§ßÞ­³¼à?H6TrØ?zê6$_x001B_XÕ?ÛòùÓÖ?±_x0018_Ç_x0013_'ß?ÿH_x0012__x0007_oà?¿0Æe_x001F_á?$7¦1Ý?n)³Ìf}Þ?£«ä"fÕØ?ÊäëÊGå?¬¼Ãæ?xgÁ$_x0003__x0004_ÜÀÝ?Ö,_x0019_Àdæß?óÈÌ)gà?5:Qõ§á?Ê_x0007_æ#úXß?äVÄÙé)å?ò_x001F_Þû#ÒÕ?Þ_x0017_zyüã?èc¦_x001F_gã?¼_x0008_ÐÒà?{âè´³Ü?U¯_x000B_a\6ä?X¾c¾Ò¤Ý?©T_x001F_fAà?H÷g¡Zà?"ã¼¦jÙ?_x000F_µêSgå?È­Ï_x0004_ý-Ý?ÛÝ_x0018_x?ã?BÕÅÃä? ö4_x0001_%ã?_x0015_£_x001D_3UÜ?,À'Ç_x0012_bá?-2Üj×à?Ä_x0016_-/sâ?ª&gt;8_x0017_»_x0002_ã?¾_x000F_çð2ä?}_x000F_Ymqäâ?ýfLïØà?D_x0011_ø_x000D_óâ?_x0003_ßZnBýä?¶È|¨ÌÝá?_x0004__x0005__x0018_%ÿgUä?ÇYt_x000C_,Ïâ?G7tSSæ?QÜ_x001A_o£Ü?ö i]_å? &gt;Iñ!1â?ü&lt;#Ó_x0011_â?!6f_x000F_#²á?xªæ9X}á?§ùÃõ_x0010_â?w«²BjDæ?y þ¯»uå?È3á_x0015_{_x0012_Û?½_x0002_Ü#_x0018_×Ù?_x0003_c"u(ÊÜ?j_x000B_ µwá?Ø½_x0015_×%Mà?F±.2Nuâ?õ^§,Fà?g²eº»Eá?{Ç½Å$_x0011_ß?£_x0001_0²_x0005_è?oøçdôã?@vãËã?i§£C_x000C_ÕÛ?×Q-£tã?ÛC_x000C_ºõá?_x0012_L_x0018_Ó_x0002_Ý?_x0010__x0005_f¦6÷Ù?ë0_x001D_GÛ?ñT~ÞÛ?ÿjo_x0001__x0002_÷×?j(.í2KÚ?_x001D_á¼_x001B_c&lt;Ý?6o?ËÌÍä?Àº­¢ý0ß?*½_x0008_hÀá?ÊNÛý¡_x000D_â?²ArVAÕâ?-4Çö_x000F_à?ÎºÝÑ_x0002_Èà?îwSìÛ?Gr`Þ¹á?ªËïî_x0008_þà?ø_x0019_&amp;à?G-ÝÛ¼£Ú?_x0002_F_x0001_¥WÏã?RY_x0016_ìØâ?ðåõ_x0006_c_x0004_á?Lé_x0013_b­á?4^ÚQÁÞ?¤µ_x0004_ä¦è?µ*®q¨è×?&amp;ÕF\t´Ý?ÞËAcü_x001B_à?°uZhåñÝ?¸:_x0006_lÈjâ?_x0013_j»ê_x0016_°å?&amp;×vóÁÖ?ów¡h/å?@,PUÀ	à?ù_x0004_¥­]Ãà?_x0004_2^©\â?_x0006_	¾_x000F_/_x000F_Ú?eKhb³:ã?_x001D_¢_x0008_Â¬ã?ÅXöUÅÞ?ÓÛ_x001D_ìá?_x0011_{Û?6­_x001D_É_x0002_á?;èºÌ:å?_x0006_ï_o¹_x000E_ä?ªg{_x000B__x000C_zá?T¬ï«_x000C_*â?z_x0019_NC_x0018_à?,9aÜ?­Ã§Ì&amp;Ü?Ç_x0019_ð&lt;à?\®ÕÏétá?¤ÔöÇã?¯ W(]_x0014_ß?tÁ_x0008_ê_x0005_ä?"ÓÃ_x0012_â?*êÏGþ	á?Ç1çµ_x0007_ä?÷åÆ+_x0019_XÝ?®_x001B__x0017__x0004__x0015__x000C_Ù?ð_x001A__x000E_#æ?|Ï_x0003__x000D_dâ?ëÈáíàà?ø,ÖNÞ?Üæ·Cäé?¶p}_x0013_ø*á?ÄÙ_x0001__x0010_/3å?¸!_x0016_,_x0001__x0002__x001F_²ß?ó«"x`Aß?×ÜÛÀr÷â?ë]vfâ?Dç+ò_x001A_à?ðÜv_x000F_?Ù?hn©Ï_x0019_Þ?Ë±¡Lúá?3K0F.áä?Àd¡(Ùcà?ÀÄ_x000C__x0003_dá?_x0018_]VöÆà?ÈÚíÙã?éhVÿrúã?`­Ý²°â?ÚeSCbã?"ÌÑ1â?¾&gt;_x0006_!ð+à?"_x0017_8_x001C_îÐä?_x000B_ò¼5Ià?THî8Þ?d6æØäsÜ?ç?1í/à?ÄæFÊPâ?k§²1?iá?(Üóµn_x0016_Û?+ãæ9Ýà?nvþÿK°à? yuNÝá?ºBvº_x000D__x0011_ã?÷*_x0008_£/Þ?OÝ_x0018_&gt;Û?_x0003__x0004_æTÄê6wæ?Öä]f.Û?Lûp_x0018__x0019_Ü?J_x0012_ÉkFÝ?¦	gî¦ÇÛ?¢^¥¦ËØ?DM½1Pá?£º9Î+â?ãOVmoß?)©5._x001E_Ò?n\àÅÄá?:öfý'ä?=_x000D_w&amp;¶$ä?k_x0018_Ý4_x0002__x0017_â?_x0005_¬Ô[_x0017_à?sÉ£_x001C__x0001_Lè?mÕZ-ÂEã?¦xR_x001D__x0008__x0001_æ?À_x0017_-_x0010_üûâ?Ïb$Ñï°á?ª¥óªã?yH;Î_x0002_Aä?6/;_x0017_Ý2Û?¶õ_x001B__x0010_Úæ?üò¥]]_x0001_Ü?_x0018_ì®H«ÅÜ?_x000E_xÛÒ_x0004__x0016_Ø?Ía_x0016_mÒ®á?_x0017_ôÿ Fä?U­PÒà?ðÕÊq7èÚ?­À4Í_x0001__x0002_ïzà?//ó·_x001E_Û?Æ!»´8æ?ÒGy|ËÛ?³COb"â?ºÀ£6^kÛ?ÄHC¦_x001A_Ü?_x000D_Û5óà?¨µ-ô± å?_x0010_ä¶|Kà?_x0012_Ö_x0006_áM-Ü?è»hûxnÜ?_x000F_§¸þ¤ä?Rô£¦JéÙ?8^!²Gä?¾'!,Èñá?_x0002_PÚ?¿jÞ?@_x000C_ 0_x0007_#ã?¾»Y½Ú?¾MÝjÒèâ?_x0007_1_x0005_ ;6ç?qe²1@ââ?­:¦1)ä?_x0006_N_x0008_w¢AÜ?Äoá:_x001D_5ã?É_x0012_Ýo^#â?¶È_x001B_/=+ã?ZæçÚ¥üà??Ò]&amp;må?Òú 1±oâ?ßÜYeâ?_x0016_K?u_x001D_à?_x0002__x0003_ñoZÓï{ã?Mï{_x0002_Ý?Y&gt;ø%_x000D_ÇÚ?_x0012_â¸Ú`U×?t)ç¹ö¸ß?gl_x001B_­nã?²x!°Lã?á&lt;Àÿ{å?ÁYg_x0001_èá?ÝÁYäà_x0008_á?¶îØãÓ_x0002_à?QÛÞ_x001D_¤á?¡X·ß?_x000D_Ün`Bã?3É!Î`Iß?_x0011_L?ôÀxã?qi-p­Ý?àÀ2älâ?=³jÑÎÞ?Q£_x0004_)ÌNâ?ÝµOê±ã?ã,ë£¨»Ü?2¶_x001C_0h_x0016_â?&lt;ÞÔX~¿ß?(;U&amp;Û?0ý`B_x001D_Çß?/_x000C_Eeä?òtÜ7]Ø?3v¼z§Kä?R;_x001A__x0003_ý¢â?Ùò=®â?½_x0001_sQ_x0001__x0002_¤úâ?ð®56@Àã?F_x0007_[*©	Û?.#_x0007__x000F_&gt;Ôã?	Zéâ_x001F_»à?¢7G~_x001F_â?\êÐÁ&amp;®ß?.m)èXâ?µ£m.Æâ?îz#Úâ=à?OéymzÖå?¬_x0016_Ø8Éeà?=Lç6bà?C@__x001F_piã?ET^Ë°ä?ß_x0017__x0019_M¸ßá?_x0017_-óÃ2éã?c_x001C_¥ÀNá?JÈÀ|â?] 9&lt;%õÜ?2ÆÑhâ?_x001D_âÕã?A4þ_x001C_¥Êá?¨o_x0017_iSæß?u_x001D_P¨mÀà?5ÚËöã2Ú?f"¼ùx|á?5_x001D_7.Ó_x0010_à?_x0008_n×@2á?:Ez_x0012_ªÜ?Mè'³èà?ø"ø_x0012_Û_x000B_å?_x0002__x0004_Äçt¿'Ù?,pëJ¬ã?ÉÁ?_x001A_á?_x001A_Êsµ|á?$_x0001_þ´1_x0013_á?rqÀo_x000F_Þ?_x0010_Q¾Öýìã?KäæZPã?\gÄá?h³`ò!ã?²Ææ?@Ç×_x001D_5Ö?&amp;ç¯§¶Þ?ÓhI_x0017_cÞ?ÿÂ_x001F_X_x0013__â?FªÇ°_x0004_á?ñ_x0007_á¬êà?jãÕ__x000D_à?7_x0017__x0003_æÈ¦â?"ARoºß?!mØ%¹à?µ_x0015_aZîâ?\gÃ8¥Ù?S&amp;1ÕÑÝ?ËÞòôlÆã?tÓì_x001E_Ö?û¾£ñ_x0004_ã?&gt;Ú¹T¦á?³×S­¿à?_x0016_Å§ü_x0014_Óß?	ø_x000D__x001E_Ý?+ø3_x0016__x0001__x0003_x¤à?U_x0015_KçÕß?_x0002_AÀ7lýá?[_x0017_'_x0001_`â?3\Wi­æ?ZÂ%ÉUÝ?Í7O_x001C__x000E_Ø?_x0011_cg0_x001C_á?ZymÎYËâ?Ó¹:Y\Xá?_x0019__x0004_Â_x001D_»Hâ?Ê_x0017__x000E_ç?\Ó~/.há?¼ÜkÙþÝ?ÔYÉÁ'Þ?&lt;_x000E_Ùæò«Ú?_x0005_@_x000E_Wß?q:_x0006__à?ßTÁÖn=å??_x0017_ÒË³â?ùu_x001F_jÜá?Z9Ç_x001C_¡®ä?8_x0005_mÔ¹.á?&lt;lÒ3, ä?ðz`ê&gt;_x0012_Ý?V¿7ùp\â?tø_x0012_4à?uªÑ:hä?ÃóàvMUá?_x0016_^	n`äÞ?ÿ!ArÒá?Z[+ËÞ?_x0003__x0004_¦ºS_x0014_jå?µªL¥_x0006_Þ?±¹NÔMsá?ùyF)0)à?_x000C_Ø`ú±já?yL_x0010_³dÝ?í_x0001_bibÝ?p/eÃá?^7SëYAÝ?oÝå_x0018__ã?y_x0005_Å»â?É_x001B_4{à?_x0011_`#_x001D__x0007_â?_³¹g7°Û?_x0019_MùÁâ?Ñ±åÍç_x0019_á?aÁÿã_x0010_¾à?d¶_x000E_:_x0016_ðá?4\up.6á?D¯Ö,ùûß?è9o_x0003_þ/ã?Öô_x0002_áâ?¾	u'àâ?Oå_x0017_y£á?¿¼~U_x0005_èâ?ÎûyØ1¦ã?`¸_x000F_¯&lt;qà?âÂ^t­Nà?·6§tà?ÅÒ_x0006_¸xlã?]·¿÷Cà?_x0007__x0010__x001A_Z_x0004__x0005_.ä?þNs _x0004_á?÷õõ_x0010_ºÚÞ?N}0ñcèã?ü¼qF*uÞ?%få?²LÐ`:ßã?ë¤1ö;\Ý?±Qå?·ÜgY_x000D_ã?¶&lt;ÊwÕá?_x0014_nVr_x001B_ß?½8_x000D_»ZZá?q?EÎdqá?£{Ô13ß?g_x001E_¦_x000E_á?Ãú9Sä?Ý6;°±_x0002_à?h²_x001D_ò_x0013_æ?=58Ô_x000E_öâ?­}î_x0014_îâ?»Å_x0011_ô_x0015_Sâ?Ö@_x0008_|KîØ?Ol_x0004_çv¹à?Q-É,9ã?Öð@µ?â?_x0015_óÄó_x001A_å?_x001E__x0018_w_x000B_C_x0003_ß?_x0001_ÎHÀ$¹â?®âyIä?sÆk_x001F_má?ÿ_vÞDªä?_x0002__x0003_åO_x0005_~Rã?¾¤æ½ÐFã?Ôµr¹_x0001__x0001_ã?l¶_x001E_}çåà?dô½¼_x0006_wß?â×áëûÜ?â¹_x0019__x0016_Wä?ÏñÀ&gt; â?Ö	g_x0017_Ý?Cù_x0008_èä?lNx¼¡xâ?ÿ~íÂ`ã?_x0005_èâÁô~Ý?K_x000E_k_x000E_0µß?_x0017_«Â©ZÞ?d|n_x0018_ã?/_x0004_ÖwÝ÷á?l5"¸fß?å_x000F_³ú_x0004_à?`FÁ_x0007_áMÞ?Wº(¹óSÞ?~Õ1UÙæå?èðÆ_x001C_ò&amp;á?t¹[à?6 [²gÜ?Ae±_x0011__x0017_æ?Üþ¦rÁåá?ö6Çë3á?¾_x0001_úë©å?8¬_x001C_Ô_x0007_ìà?_x001F_Ó]5p&lt;á?%_x001D_Te_x0001__x0003_Ká?Í`'#ôgà?®¶-&amp;Åà?*2j æÞÙ?±â_x001C__x000D_¢(ã?ãGµ+T_x000B_ß?_x0001_*.ÜÝ?_x0006__x0011_ÚV»_x0016_ã?2Sâþã?»X_x0005__x0001_;aá?ºP±	ÌÜ?Ó7§_x001E_Àä?öÅ¢A_x0005_ìâ?-ÈÏ_x0001_£_x0014_Þ?¦G_x001A_¯Æ_x0007_Þ?8?_x000F_GþµÛ?_x0003_Ù?iäPä?éûþ_x001C_1:Ü?ªúÙÇÙ?ªSæû¾&amp;á?ø_x001C_m}_x000C_Yå?;&lt;_x001B__x000F_{½á?Z_x0002__x0017_õÍ×â?_x001E_·áþdùÝ?_x0010_b§tHã?°¤érß?Ó_x0018_4KGá?{¶ââÇã?_x000E_³_x0008_HÆMã?F®O_x0019_Z_x0007_à?_x0011_ðçxà?î_x0012_`gÞ?_x0001__x000E_Îëµ?á?,h_x001F_}LÓ? F¼_x0007_&gt;Fâ?_x001C_\Ííæá?é_x000C_P_x0005__x0008__x0001_â?_x001C_%_x001D_ùï_x001D_ã?	¡5&amp;þ_x001B_ä?§3b5_x001D_à?-_x0011_ÉÙ_x0007__x0008_ã?ÍT{GRVà?£_x000B_½6Fâ?lFp[Ü?º_x0007_+Ó_x000C_¿Û?ò@ÿU7Þ?ò[À&lt;®_x001D_á?2ØÖ0µ½â?_x001C_ÓÚ©÷æÝ?÷Ö_x0006_¨8à?2_x0002_`²Cä?$_x0004_³_x000D_á?ÒÁ8 ñá?&lt;_x000E_ªG²æ?Î:úîÃã?F&gt;1NSà?XË±_x0011_¦\ä?B_uÆ	âá?_x000D_¸_x001D_£FbÞ?ôÉ³_x0011_¡å?_x000B_·%EW¢à?Ä_x0011_S$ß?Çõ_x0003_NuþÚ?c^D_x001A__x0002__x0003_A_x0004_Ú?¬#ºá?RjþùHÜ?ÿÖ pu7â?Ü¼ê¹¤ß?(_x001A__x0010_Wß?kªBó_x001E__x001F_â?¡J@ÂTtÚ?&amp;:U=_x0008_Ðß?Ô¹q_x0013_?oÛ?_x0006_	cU¹Ø?¤û&lt;_x0012_vã?¯(8flß?ÖÈÅ*wÂá?_x000F_î_x001C_¬â å?ë²w6_x0008_ã?O"kã_Äß?·A8C÷à?R_x0017_ääÙà?Ô_x001A_º-`ä?ò­º¼ÜàÚ?èk SÇá?Ë"Ìñà?À4z]Þ?­ÐEn¹á?RbADà?_x0019_ÃB-_ß?üÔ«ðZâ?_x0008__x0006_F&gt;_x0005_üÛ?8I_x0015_%½_x0001_ß?@ÍT[_x0004_å?ò³v®Ïá?_x0001__x0002_©«]@à?¹U*/ãzÝ?tLâ?qâ?_x000D_µ_x0005_Á5à?SJÇöm¼ã?ZÕ~,Gá?öW;÷¢Üä?üv@Þ«á?ÜVÈ_x001E_:ä?¬LêÁ7á?1rÅ©·yâ?Tn,_x0014_¢©ã?¼(_x0017_ùmà?_x0006_kÝAª¶â?_x001D_Í¢s9óß?cßÅÞ|ã?È0_x0014__x001B_Äâ?È_x0018_NC_x000F_°ã?Óó·fFªâ?_x0008__4¬-á?)%ØuXä?¢Ã[Ûà§ß?_x0006_×Ú_x0012_ýâ?¼¿!ZHÞ?ï	è2â?a®¥CM_x0016_á?ßRùÚ?lÈÌEß?T_x001D_»zø¼å?{¨ôÜà?` _x001C_Õ!à?®F _x0001__x0003_ä?ÌíÊ«jà?A_x0010_b _x000D_ïà?ÎÑU}Ü?¹q_x001A_p_x0010_á?¯Ý{±dß?.	¥_x000F_8øà?¢Ð7­/ã?¬N.^~à?Ä_x001B_J_x0004_¥»Þ?iÜ3êÞAâ?Õ0_x001C_%ÞvÛ?_x000B_,­_x0008_Pß?ÿd¦z@Ú?%ãhç?²yPt¯á?_x000D_,B^eá?_	x@câ?N¯$Î÷pã?_x001C_ÜÈ©ùÞ?°.}×Úá?_x000E_|.¼Ø?ÅÈ­_x0010_Ñá?ìñÉv02à?Mv&amp;ï¥Ú?Ê»%6JÛ?_x001C__x0014_Êà?ñKYiwá?Ø#ÅêFûÞ?Q_x0013_¾Hú_x0002_â?Ây~¼å0Ù?ÓÎÛ~á?_x0002__x0003_0$kÿW à?hsu*Ìá?ØHE_x0015_1Ú?_x0001__x0002_Éo_x001D_Çä?^»u(_x0005_¯à?³_x001D_òeT_x0013_ã?e¶B]Y$ã?,×mÍIà?â4Û¼ÞZÚ?_x0018_ÐÐIÐá?Ý÷þ_x000C_iä?Àý÷³¡ß?_x001D_j_x0011_mà?Æ,¸V_x001D_¹ã?UOUÜwÝ?¾Û_x0015_Ì¸¥Û?_x0010_Ì7çØÝ?&gt;&gt;r[_x001C_&lt;á?z_x001A_0ôþÈç?nG¬ã½Ü?±\d_x000E_ó»Ý?éÔ_x000B_Iã?bÊ4r²µä?ªq¼"^à?f¢F#_x000F_â?Öv_x0017_*ÊÚ?8~O_x0019_EÛ?Uw?¸Bëß?[]bKvà?þ¡4 ÖÜ?_x0008_ñ_x000F_¥å?|³æ_x0001__x0003__x0005_ã?÷mÅ_x000B_Qcä?ßÆ¥?Há?nX²Ëá?Ìf=&amp;â?ÎÁ_x0019__x0002_aâ?_x001E_ºz±ãá?ðSl_x0016_nòá?CóØ:³á?Øô®8KÝ?íHõË_x001D_éá?·:Ö&lt;)Ü?Ò©#íà?¤z_x0014_á?Þu;ÐðÜ?9R_x001A__x001A_Ìå?@­ôý¹â?_x001D_l¦_x001C_-á?¼] P¨à?ªgv\ðÕ?KºÌ_x000D_Oä?_x000F_m«DÖ9à?Þ1¤SÜJá?ÂUm°oMÜ?fc²\¥_x000E_å?má³Ð¡ã?ebÇ7s_x001A_Ý?#DIøS_x000B_ä?ÊhÉ_x000B_Æ_x000D_×?_x0017__ð]¸á?¦@ºßÑtà?µ×_x0005_¹ãuâ?_x0001__x0002_!A4óÓß?y_è.Ì_x0014_ä?øîÁ ß?Øé3&lt;_x000F_Éà?_x0007_°Ná`Ü?_x001F_à,ÌË»á?_x0006_dFëF.à?_x0008_mÄ8à?_x0007_¥»²#á?!¸Ñ²_x0007_ç?`Ô¸V¹Æá?½Sô{â?þ_x0018_9äm_x0015_à?¾«L¶âà?ns3_x0013_®à?é9ã_x0010_ä_x0013_â?_x001B_|q '7ß?µ_x0008_b?ã?½Y_x001F_*0â?õÉõE¾Ü?0ªÅ?Û?*iÕCâ?zmrõîPà?q+lÞ_x0018_â?	~Ö%r7Ý?×nð@à?_x0010_Èáÿ%à?§j_x001C_èm[ß?£v¨ÿÛvá?aBi_x0013_ÈÜâ?_x000C_jú;÷äà?ô¸­_x0001__x0003_Î\ã?8§_x001F_èÆÙ?#LI¢3â?êWauÄÙ? ;ÃáõÓâ?ÍH«õÑ·à?Õ}²ÿá?3+~!s÷ã?mv?ÜMâ?_x001A_Jë0_x000C_Þ?1_x000F_'@j_x001E_Þ?ËfÅ&amp;¸4á?èáÍâ?`_x0013_,!Â|ä?ãW»*^á?®³´¬_x0012_×à?_x0016_©7Emä?ü£Ú_x001A_ßá?&amp;ìí,_x000E_ÔÞ?ñè\u+wÞ?ðZXéÃå?¿Æê±Bßå?°Kâ8äMÙ?§×¾¡	â?U&gt;_x000D_ÑÚ?_x0016_¶@Ã_x0011_á?%L&lt;$[ÛÛ?Ü|Øâ?ä"ó_x0004_6â?L_x0006_Ì_x000F_Ø¢ä?_x0002_±Ýò¡á?=G®3îß?_x0004__x0005_½+ÑlÏéá?_x000C__x001C_Ðû_x0010_ðæ?Ñ_x000F_£_x0004_þß?â^2§¤ã?\»%Uå3Ý?ÞkoìãÝ?Rf*¯ñªç?_x0001_½3GV¶ã?y_x001F__x0003_3ë´â?öªÅöÔä?¤Úóà¤iÚ?ï_x001E__x0002_5êä?4;ÍXä?°_x0018_Ñ_x0002_Tá?Ë_x0014_p_x000B_Èªá?à«_êÅã?ôèÄ¹_x0012_8ã?Rjo2ä?Ñk_x000E__x0004_;Ø?-Ø_x0003_Ù_x0004__x0008_Ô?ÃÖçÎBûá?è·Ð°â?h¨_x0017_/»Jß?®_x000B__x0014_Ül¨á?ôð_x0019__x0015_Wâ?_x001F_A~Õà?_x0002_¸_x0014_®Ä¦à?.é¸?Îà?"R_x000C_qLå?¡óîg^_x0003_â?%u)`Ë_x000E_Ü?7½©×_x0005__x0006_+¾ã?êÕ7_x0002_9?Þ?IiC¬»á?Q_x0003_?îÞ?¤kìº|ïå?CSÊTûyä?Bänû,æ?Ì\½_x0011_I¨â?L AÜmÁÞ?²R,v.Qå?ÛYílö¹Ý?û{ }âÝ?½_x0003__x0004_gÞÞ?~Máí_x0004__x001A_ß?´_x001F_s·ëÝß?¯_x000B_ù}±à?óe_x001F_Ê]ðÝ?F#RêÝ?ü_x0015__x000C_´§Þ?óûKú·Þ?Â£ÏÈTâ?FÖ_x000F_%µÛÚ?÷îÙC±Ðà?çeÙà?C#°Ùo_x0002_á?Y«9£ã?Ã¦HG_x0003_£à?_x0001__x0008_BåÜ?£_x0017__x000B__x0015_|Ú?ß¯aº\_x0017_ä?è_x0001_ª+2ã?æÅ¼v­Xà?_x0002__x0003_Fý±÷Rç?_x0016_ð_x0012_2?á?_x0018_P_x001D_í_x001A_ã?rPõFQÝ?Y-Õj_¶á?;`}ª_x0008_,ß?CÐº_x001C_\á?R_x0001__x0001_PYÔ?ÌÌçW¦_x0016_á?^{ÅVC_x0010_ã?ÔÜg_x000D_»­Ý?NÂ¼ÐÜ?t_x0019_ÚKWá?êÂ_ÉSß?àõ_x0011_"Ú??pÈ'?ä?µò&gt;è½Ë×?ÃVJA4±Þ?ý¿I_x0013_Zóä?üÐ¸_x0019__x001D_â?ñ_x001B_4¶lbæ?&amp;ì,_x0004__x001F_+Þ?Ø_x001A_+EÙá?_x0012_aþvë`à?U÷àOBß?ÚÔEÔÞ?_x0003_l_x0003_ ëÞ?ç1Ù_x0004_ådã?Á&gt;+jYÚÔ?òL°ùÐâ?vX*\QÖ?E-:y_x0001__x0005_®&lt;ß?Í«c0ÍHØ?÷Ê^¾Ì_x0008_Ý?&gt;ê't~Ü?_x000D_jÁ2@Ø?µÄ×c¤&amp;ã?_x001A_Âoz¾â?¼, èÊà?&gt;Ó2¢^ã?_x0017_X¤[ià?£ñôgr\à?¨j^$%â?_x0019_c¿Xã?´P{JÝÜ?­hBÉ#à?ÍZ_x0015__x000F_à?Àf_x0008_~_x0014_å?_x0004__x0001_¼¬hâ?±_x0004__x001F_Gûâ?_x0015_)dÎxÞ?QÅÂß?]¡è9_x0005_â?_x0006_Öv_x0003_ÓÜ?«ÀÂ3Ùã?sà_x000D_Ûä?³_x0017_Í»¨0Ü?xãòqâã?_x0002__x0001_ê¨×ã?H_x001F_æ·våâ?FÅM½_x001C_qÙ?P_x0005_À×9á?©Ú¨³Ù?_x0004_	_x0003_óLV?£â?s_x0017_(ZiAá?_x001F_6ûaXà?Îä?pËÝ?_x001F_ïi.0õß?!EÕäH(â?_x000C_ü&gt;ê_x001C__x0002_ä?¼l_x0016_¯_á?Àr¼]«Þ?1ä|åã?ù_x0006_K_x0010_ä?VTt_x0005_â?Nt_x0004_úgg×?õôóJW7à?_x001D__x0005_EÛß?Ef_x0002__x0008_à?@tZ¨_x0007_äÛ?]S_x0007_%t_x0013_à?úY¢Î_x0006_à?×a8-ÄsÝ?ÐL_x000F_F_x0015_îá?%8Hðâ?O_x0012_X_x0008_#á?#[_x0004__x0001_õà?v«êJÉrä?¼RP5aÛ?_x000F_]² gÇâ?íÂ=`_x001B_â?]°;V;â?_x0016_j_x0001__x000D__x0003_æÞ?`ð[¯áîä?_x000B_&lt;_x0003__x0002__x0005__x0001_×á?ñ QÙ.ã?UÄxbà?ÃXÿ_x0016_jÝ?p´¼cøQâ?E9_x001B_Õ%*á?_x0002_ÿûÓ&lt;â?3-®¨å?B0É_x0004_&gt;â?$_x0012__x001C_õ_x0008_Ü?&lt;¨ñÏÛóá?l¿-m£Þ?)Å¬àÜ?§¿Ãû_x0003_Kâ?ÜÇnRj-â?M	è&gt;EUã?õê_x0014__x0012_à?¿DÏ·|ß?&amp;h3ÁCá?h%k_x0016_¬Ý?`@Ç~â?.ÈÎÇÏÞ?¢èptÉAÞ?_Ná`Å´à?(ù·TËß?Âàºâà?|AkÞÏWÛ?þ!_x0002_è&amp;"ç?¥A 	_x001D_oÞ?jÒ¶ÀÕ_Þ?Ô¥cðb«â?sðþúä?_x0002__x0005_¡Ëz_x0006_à?_x000E__x000F_½È_x0010_Õß?_x0019_b¼e_x0005_â?¹Îþë&amp;â?y)×ñÓá?Ú¿fwâß?ÿ¼Ò.®à?_x001A_Ð_x0008_çP_x000D_á?_x0004_ª¯_x0007_Àà?ÜZ¤LÑeæ?ìÖ_x0016_T*0á?ûéM|á?Ó	ùtëÝ?L¡w·ùà?q¦_x000B__x0019_þÜã?_x0003_)Ã_x0002_Þ?_x001B_¼óü_x001B_ã?V5ùÐI«à?ä=Z_x001D_ä?¤å(_x0015_*kä?B_x001C_"Å!Þ?ä_x0017_Å:Ûâ?Ã_x0015__x000E_\õà?¾_x0015_@Cá?÷tná?We]_x000C_à?S0_x0001_º^ÊÝ?ôLn_x000F_Mâ?é§4__x0008_ß?;Àá;?0×?O?\Íà?Wìö_x0001__x0002__x0019_èà?y*òÓ·å?\2_x0017_Å­úà?5BüF¡â?´P_x0004_×LÝ?´¬{Ö÷¸ä?â_x0008_»À¥&gt;ã?_x0006_¬_x0008_äÞ?=_x0012_	'üßà?)»Õ×ÃÌá?Ã_x0006_jÅóÞ?åùK_x0013_ Òã?ìBOVã?"_x0018__x000F_`!þâ?SZ_x000E_ïC}ß?_x0003_Ã9Ë_x000F__x0006_á?v_x000F__x001F_CH¬Ù?1­åÀ±*à?ôæ_x0006_2¼_x0002_æ?_x0005_|rAÞ?Ü._x000E_iæ?¬o)_x000E_-óâ?ÅÂ/\°µà?¦·{_"ã?âê¶¸_x001D_hß?v·_x0013_oã°×?7©¶g×Ú?_x0003_òÄm_x0016_ªà?O_x0015_ÓÌ3ôÛ?Ø_x0007_g'Sà?ËMV&amp;HÊâ?ûs_x001B_§)9â?_x0001__x0002__ÔÏB{ïã?n_x0011_EØ_x000B_!á?F8(_x0006_TUà?["ì:3Rá?!ç±5áoá?y¿_x000C_J"ùØ?¤_x001D_e»_x0013_ã?X»/uG_x0019_á?Å_x0008_LGNá?Nà¤o)&amp;Ý?r«-Ýuä?§ßÞ­³¼à?H6TrØ?zê6$_x001B_XÕ?ÛòùÓÖ?±_x0018_Ç_x0013_'ß?ÿH_x0012__x0007_oà?¿0Æe_x001F_á?$7¦1Ý?n)³Ìf}Þ?£«ä"fÕØ?ÊäëÊGå?¬¼Ãæ?xgÁ$ÜÀÝ?Ö,_x0019_Àdæß?óÈÌ)gà?5:Qõ§á?Ê_x0007_æ#úXß?äVÄÙé)å?ò_x001F_Þû#ÒÕ?Þ_x0017_zyüã?èc¦_x001F__x0003__x0004_gã?¼_x0008_ÐÒà?{âè´³Ü?U¯_x000B_a\6ä?X¾c¾Ò¤Ý?©T_x001F_fAà?H÷g¡Zà?"ã¼¦jÙ?_x000F_µêSgå?È­Ï_x0004_ý-Ý?ÛÝ_x0018_x?ã?BÕÅÃä? ö4_x0001_%ã?_x0015_£_x001D_3UÜ?,À'Ç_x0012_bá?-2Üj×à?Ä_x0016_-/sâ?ª&gt;8_x0017_»_x0002_ã?¾_x000F_çð2ä?}_x000F_Ymqäâ?ýfLïØà?D_x0011_ø_x000D_óâ?_x0003_ßZnBýä?¶È|¨ÌÝá?_x0018_%ÿgUä?ÇYt_x000C_,Ïâ?G7tSSæ?QÜ_x001A_o£Ü?ö i]_å? &gt;Iñ!1â?ü&lt;#Ó_x0011_â?!6f_x000F_#²á?</t>
  </si>
  <si>
    <t>0bb525a9e58e31f7ba4470e51b7c9b02_x0004__x0005_xªæ9X}á?§ùÃõ_x0010_â?w«²BjDæ?y þ¯»uå?È3á_x0015_{_x0012_Û?½_x0002_Ü#_x0018_×Ù?_x0003_c"u(ÊÜ?j_x000B_ µwá?Ø½_x0015_×%Mà?F±.2Nuâ?õ^§,Fà?g²eº»Eá?{Ç½Å$_x0011_ß?£_x0001_0²_x0005_è?oøçdôã?@vãËã?i§£C_x000C_ÕÛ?×Q-£tã?ÛC_x000C_ºõá?_x0012_L_x0018_Ó_x0002_Ý?_x0010__x0005_f¦6÷Ù?ë0_x001D_GÛ?ñT~ÞÛ?ÿjo÷×?j(.í2KÚ?_x001D_á¼_x001B_c&lt;Ý?6o?ËÌÍä?Àº­¢ý0ß?*½_x0008_hÀá?ÊNÛý¡_x000D_â?²ArVAÕâ?-4Çö_x0001__x0003__x000F_à?ÎºÝÑ_x0003_Èà?îwSìÛ?Gr`Þ¹á?ªËïî_x0008_þà?ø_x0019_&amp;à?G-ÝÛ¼£Ú?_x0003_F_x0001_¥WÏã?RY_x0016_ìØâ?ðåõ_x0006_c_x0004_á?Lé_x0013_b­á?4^ÚQÁÞ?¤µ_x0004_ä¦è?µ*®q¨è×?&amp;ÕF\t´Ý?ÞËAcü_x001B_à?°uZhåñÝ?¸:_x0006_lÈjâ?_x0013_j»ê_x0016_°å?&amp;×vóÁÖ?ów¡h/å?@,PUÀ	à?ù_x0004_¥­]Ãà?_x0004_2^©\â?¾_x000F_/_x000F_Ú?eKhb³:ã?_x001D_¢_x0008_Â¬ã?ÅXöUÅÞ?ÓÛ_x001D_ìá?_x0011_{Û?6­_x001D_É_x0002_á?;èºÌ:å?_x0002__x0006__x0002_ï_o¹_x000E_ä?ªg{_x000B__x000C_zá?T¬ï«_x000C_*â?z_x0019_NC_x0018_à?,9aÜ?­Ã§Ì&amp;Ü?Ç_x0019_ð&lt;à?\®ÕÏétá?¤ÔöÇã?¯ W(]_x0014_ß?tÁ_x0008_ê_x0005_ä?"ÓÃ_x0012_â?*êÏGþ_x0006_á?Ç1çµ_x0007_ä?÷åÆ+_x0019_XÝ?®_x001B__x0017__x0004__x0015__x000C_Ù?ð_x001A__x000E_#æ?|Ï_x0003__x000D_dâ?ëÈáíàà?ø,ÖNÞ?Üæ·Cäé?¶p}_x0013_ø*á?ÄÙ_x0001__x0010_/3å?¸!_x0016_,_x001F_²ß?ó«"x`Aß?×ÜÛÀr÷â?ë]vfâ?Dç+ò_x001A_à?ðÜv_x000F_?Ù?hn©Ï_x0019_Þ?Ë±¡Lúá?3K0F_x0001__x0002_.áä?Àd¡(Ùcà?ÀÄ_x000C__x0003_dá?_x0018_]VöÆà?ÈÚíÙã?éhVÿrúã?`­Ý²°â?ÚeSCbã?"ÌÑ1â?¾&gt;_x0006_!ð+à?"_x0017_8_x001C_îÐä?_x000B_ò¼5Ià?THî8Þ?d6æØäsÜ?ç?1í/à?ÄæFÊPâ?k§²1?iá?(Üóµn_x0016_Û?+ãæ9Ýà?nvþÿK°à? yuNÝá?ºBvº_x000D__x0011_ã?÷*_x0008_£/Þ?OÝ_x0018_&gt;Û?æTÄê6wæ?Öä]f.Û?Lûp_x0018__x0019_Ü?J_x0012_ÉkFÝ?¦	gî¦ÇÛ?¢^¥¦ËØ?DM½1Pá?£º9Î+â?_x0003__x0004_ãOVmoß?)©5._x001E_Ò?n\àÅÄá?:öfý'ä?=_x000D_w&amp;¶$ä?k_x0018_Ý4_x0002__x0017_â?_x0005_¬Ô[_x0017_à?sÉ£_x001C__x0001_Lè?mÕZ-ÂEã?¦xR_x001D__x0008__x0001_æ?À_x0017_-_x0010_üûâ?Ïb$Ñï°á?ª¥óªã?yH;Î_x0002_Aä?6/;_x0017_Ý2Û?¶õ_x001B__x0010_Úæ?üò¥]]_x0001_Ü?_x0018_ì®H«ÅÜ?_x000E_xÛÒ_x0004__x0016_Ø?Ía_x0016_mÒ®á?_x0017_ôÿ Fä?U­PÒà?ðÕÊq7èÚ?­À4Íïzà?//ó·_x001E_Û?Æ!»´8æ?ÒGy|ËÛ?³COb"â?ºÀ£6^kÛ?ÄHC¦_x001A_Ü?_x000D_Û5óà?¨µ-ô_x0001__x0002_± å?_x0010_ä¶|Kà?_x0012_Ö_x0006_áM-Ü?è»hûxnÜ?_x000F_§¸þ¤ä?Rô£¦JéÙ?8^!²Gä?¾'!,Èñá?_x0002_PÚ?¿jÞ?@_x000C_ 0_x0007_#ã?¾»Y½Ú?¾MÝjÒèâ?_x0007_1_x0005_ ;6ç?qe²1@ââ?­:¦1)ä?_x0006_N_x0008_w¢AÜ?Äoá:_x001D_5ã?É_x0012_Ýo^#â?¶È_x001B_/=+ã?ZæçÚ¥üà??Ò]&amp;må?Òú 1±oâ?ßÜYeâ?_x0016_K?u_x001D_à?ñoZÓï{ã?Mï{_x0001_Ý?Y&gt;ø%_x000D_ÇÚ?_x0012_â¸Ú`U×?t)ç¹ö¸ß?gl_x001B_­nã?²x!°Lã?á&lt;Àÿ{å?_x0002__x0003_ÁYg_x0001_èá?ÝÁYäà_x0008_á?¶îØãÓ_x0002_à?QÛÞ_x001D_¤á?¡X·ß?_x000D_Ün`Bã?3É!Î`Iß?_x0011_L?ôÀxã?qi-p­Ý?àÀ2älâ?=³jÑÎÞ?Q£_x0004_)ÌNâ?ÝµOê±ã?ã,ë£¨»Ü?2¶_x001C_0h_x0016_â?&lt;ÞÔX~¿ß?(;U&amp;Û?0ý`B_x001D_Çß?/_x000C_Eeä?òtÜ7]Ø?3v¼z§Kä?R;_x001A__x0003_ý¢â?Ùò=®â?½_x0001_sQ¤úâ?ð®56@Àã?F_x0007_[*©	Û?.#_x0007__x000F_&gt;Ôã?	Zéâ_x001F_»à?¢7G~_x001F_â?\êÐÁ&amp;®ß?.m)èXâ?µ£m_x0002__x0003_.Æâ?îz#Úâ=à?OéymzÖå?¬_x0016_Ø8Éeà?=Lç6bà?C@__x001F_piã?ET^Ë°ä?ß_x0017__x0019_M¸ßá?_x0017_-óÃ2éã?c_x001C_¥ÀNá?JÈÀ|â?] 9&lt;%õÜ?2ÆÑhâ?_x001D_âÕã?A4þ_x001C_¥Êá?¨o_x0017_iSæß?u_x001D_P¨mÀà?5ÚËöã2Ú?f"¼ùx|á?5_x001D_7.Ó_x0010_à?_x0008_n×@2á?:Ez_x0012_ªÜ?Mè'³èà?ø"ø_x0012_Û_x000B_å?Äçt¿'Ù?,pëJ¬ã?ÉÁ?_x001A_á?_x001A_Êsµ|á?$_x0001_þ´1_x0013_á?rqÀo_x000F_Þ?_x0010_Q¾Öýìã?KäæZPã?_x0001__x0004_\gÄá?h³`ò!ã?²Ææ?@Ç×_x001D_5Ö?&amp;ç¯§¶Þ?ÓhI_x0017_cÞ?ÿÂ_x001F_X_x0013__â?FªÇ°_x0004_á?ñ_x0007_á¬êà?jãÕ__x000D_à?7_x0017__x0003_æÈ¦â?"ARoºß?!mØ%¹à?µ_x0015_aZîâ?\gÃ8¥Ù?S&amp;1ÕÑÝ?ËÞòôlÆã?tÓì_x001E_Ö?û¾£ñ_x0004_ã?&gt;Ú¹T¦á?³×S­¿à?_x0016_Å§ü_x0014_Óß?	ø_x000D__x001E_Ý?+ø3_x0016_x¤à?U_x0015_KçÕß?_x0002_AÀ7lýá?[_x0017_'_x0001_`â?3\Wi­æ?ZÂ%ÉUÝ?Í7O_x001C__x000E_Ø?_x0011_cg0_x001C_á?ZymÎ_x0002__x0003_YËâ?Ó¹:Y\Xá?_x0019__x0004_Â_x001D_»Hâ?Ê_x0017__x000E_ç?\Ó~/.há?¼ÜkÙþÝ?ÔYÉÁ'Þ?&lt;_x000E_Ùæò«Ú?_x0005_@_x000E_Wß?q:_x0006__à?ßTÁÖn=å??_x0017_ÒË³â?ùu_x001F_jÜá?Z9Ç_x001C_¡®ä?8_x0005_mÔ¹.á?&lt;lÒ3, ä?ðz`ê&gt;_x0012_Ý?V¿7ùp\â?tø_x0012_4à?uªÑ:hä?ÃóàvMUá?_x0016_^	n`äÞ?ÿ!ArÒá?Z[+ËÞ?¦ºS_x0014_jå?µªL¥_x0006_Þ?±¹NÔMsá?ùyF)0)à?_x000C_Ø`ú±já?yL_x0010_³dÝ?í_x0001_bibÝ?p/eÃá?_x0001__x0003_^7SëYAÝ?oÝå_x0018__ã?y_x0005_Å»â?É_x001B_4{à?_x0011_`#_x001D__x0007_â?_³¹g7°Û?_x0019_MùÁâ?Ñ±åÍç_x0019_á?aÁÿã_x0010_¾à?d¶_x000E_:_x0016_ðá?4\up.6á?D¯Ö,ùûß?è9o_x0001_þ/ã?Öô_x0002_áâ?¾	u'àâ?Oå_x0017_y£á?¿¼~U_x0005_èâ?ÎûyØ1¦ã?`¸_x000F_¯&lt;qà?âÂ^t­Nà?·6§tà?ÅÒ_x0006_¸xlã?]·¿÷Cà?_x0007__x0010__x001A_Z.ä?þNs _x0001_á?÷õõ_x0010_ºÚÞ?N}0ñcèã?ü¼qF*uÞ?%få?²LÐ`:ßã?ë¤1ö;\Ý?±Q_x0004__x0007_å?·ÜgY_x000D_ã?¶&lt;ÊwÕá?_x0014_nVr_x001B_ß?½8_x000D_»ZZá?q?EÎdqá?£{Ô13ß?g_x001E_¦_x000E_á?Ãú9Sä?Ý6;°±_x0002_à?h²_x001D_ò_x0013_æ?=58Ô_x000E_öâ?­}î_x0014_îâ?»Å_x0011_ô_x0015_Sâ?Ö@_x0008_|KîØ?Ol_x0004_çv¹à?Q-É,9ã?Öð@µ?â?_x0015_óÄó_x001A_å?_x001E__x0018_w_x000B_C_x0003_ß?_x0001_ÎHÀ$¹â?®âyIä?sÆk_x001F_má?ÿ_vÞDªä?åO_x0005_~Rã?¾¤æ½ÐFã?Ôµr¹_x0001__x0001_ã?l¶_x001E_}çåà?dô½¼_x0006_wß?â×áëûÜ?â¹_x0019__x0016_Wä?ÏñÀ&gt; â?_x0002__x0003_Ö	g_x0017_Ý?Cù_x0008_èä?lNx¼¡xâ?ÿ~íÂ`ã?_x0005_èâÁô~Ý?K_x000E_k_x000E_0µß?_x0017_«Â©ZÞ?d|n_x0018_ã?/_x0004_ÖwÝ÷á?l5"¸fß?å_x000F_³ú_x0004_à?`FÁ_x0007_áMÞ?Wº(¹óSÞ?~Õ1UÙæå?èðÆ_x001C_ò&amp;á?t¹[à?6 [²gÜ?Ae±_x0011__x0017_æ?Üþ¦rÁåá?ö6Çë3á?¾_x0001_úë©å?8¬_x001C_Ô_x0007_ìà?_x001F_Ó]5p&lt;á?%_x001D_TeKá?Í`'#ôgà?®¶-&amp;Åà?*2j æÞÙ?±â_x001C__x000D_¢(ã?ãGµ+T_x000B_ß?_x0002_*.ÜÝ?_x0006__x0011_ÚV»_x0016_ã?2S_x0001__x0003_âþã?»X_x0005__x0001_;aá?ºP±	ÌÜ?Ó7§_x001E_Àä?öÅ¢A_x0005_ìâ?-ÈÏ_x0001_£_x0014_Þ?¦G_x001A_¯Æ_x0007_Þ?8?_x000F_GþµÛ?_x0003_Ù?iäPä?éûþ_x001C_1:Ü?ªúÙÇÙ?ªSæû¾&amp;á?ø_x001C_m}_x000C_Yå?;&lt;_x001B__x000F_{½á?Z_x0002__x0017_õÍ×â?_x001E_·áþdùÝ?_x0010_b§tHã?°¤érß?Ó_x0018_4KGá?{¶ââÇã?_x000E_³_x0008_HÆMã?F®O_x0019_Z_x0007_à?_x0011_ðçxà?î_x0012_`gÞ?Îëµ?á?,h_x001F_}LÓ? F¼_x0007_&gt;Fâ?_x001C_\Ííæá?é_x000C_P_x0005__x0008__x0001_â?_x001C_%_x001D_ùï_x001D_ã?	¡5&amp;þ_x001B_ä?§3b5_x001D_à?_x0001__x0005_-_x0011_ÉÙ_x0007__x0008_ã?ÍT{GRVà?£_x000B_½6Fâ?lFp[Ü?º_x0007_+Ó_x000C_¿Û?ò@ÿU7Þ?ò[À&lt;®_x001D_á?2ØÖ0µ½â?_x001C_ÓÚ©÷æÝ?÷Ö_x0006_¨8à?2_x0002_`²Cä?$_x0004_³_x000D_á?ÒÁ8 ñá?&lt;_x0005_ªG²æ?Î:úîÃã?F&gt;1NSà?XË±_x0011_¦\ä?B_uÆ	âá?_x000D_¸_x001D_£FbÞ?ôÉ³_x0011_¡å?_x000B_·%EW¢à?Ä_x0011_S$ß?Çõ_x0003_NuþÚ?c^D_x001A_A_x0004_Ú?¬#ºá?RjþùHÜ?ÿÖ pu7â?Ü¼ê¹¤ß?(_x001A__x0010_Wß?kªBó_x001E__x001F_â?¡J@ÂTtÚ?&amp;:U=_x0002__x0003__x0008_Ðß?Ô¹q_x0013_?oÛ?_x0006_	cU¹Ø?¤û&lt;_x0012_vã?¯(8flß?ÖÈÅ*wÂá?_x000F_î_x001C_¬â å?ë²w6_x0008_ã?O"kã_Äß?·A8C÷à?R_x0017_ääÙà?Ô_x001A_º-`ä?ò­º¼ÜàÚ?èk SÇá?Ë"Ìñà?À4z]Þ?­ÐEn¹á?RbADà?_x0019_ÃB-_ß?üÔ«ðZâ?_x0008__x0006_F&gt;_x0005_üÛ?8I_x0015_%½_x0001_ß?@ÍT[_x0004_å?ò³v®Ïá?©«]@à?¹U*/ãzÝ?tLâ?qâ?_x000D_µ_x0005_Á5à?SJÇöm¼ã?ZÕ~,Gá?öW;÷¢Üä?üv@Þ«á?_x0001__x0002_ÜVÈ_x001E_:ä?¬LêÁ7á?1rÅ©·yâ?Tn,_x0014_¢©ã?¼(_x0017_ùmà?_x0006_kÝAª¶â?_x001D_Í¢s9óß?cßÅÞ|ã?È0_x0014__x001B_Äâ?È_x0018_NC_x000F_°ã?Óó·fFªâ?_x0008__4¬-á?)%ØuXä?¢Ã[Ûà§ß?_x0006_×Ú_x0012_ýâ?¼¿!ZHÞ?ï	è2â?a®¥CM_x0016_á?ßRùÚ?lÈÌEß?T_x001D_»zø¼å?{¨ôÜà?` _x001C_Õ!à?®F ä?ÌíÊ«jà?A_x0010_b _x000D_ïà?ÎÑU}Ü?¹q_x001A_p_x0010_á?¯Ý{±dß?.	¥_x000F_8øà?¢Ð7­/ã?¬N._x0003__x0006_^~à?Ä_x001B_J_x0004_¥»Þ?iÜ3êÞAâ?Õ0_x001C_%ÞvÛ?_x000B_,­_x0008_Pß?ÿd¦z@Ú?%ãhç?²yPt¯á?_x000D_,B^eá?_	x@câ?N¯$Î÷pã?_x001C_ÜÈ©ùÞ?°.}×Úá?_x000E_|.¼Ø?ÅÈ­_x0010_Ñá?ìñÉv02à?Mv&amp;ï¥Ú?Ê»%6JÛ?_x001C__x0014_Êà?ñKYiwá?Ø#ÅêFûÞ?Q_x0013_¾Hú_x0002_â?Ây~¼å0Ù?ÓÎÛ~á?0$kÿW à?hsu*Ìá?ØHE_x0015_1Ú?_x0001__x0003_Éo_x001D_Çä?^»u(_x0005_¯à?³_x001D_òeT_x0013_ã?e¶B]Y$ã?,×mÍIà?_x0001__x0003_â4Û¼ÞZÚ?_x0018_ÐÐIÐá?Ý÷þ_x000C_iä?Àý÷³¡ß?_x001D_j_x0011_mà?Æ,¸V_x001D_¹ã?UOUÜwÝ?¾Û_x0015_Ì¸¥Û?_x0010_Ì7çØÝ?&gt;&gt;r[_x001C_&lt;á?z_x001A_0ôþÈç?nG¬ã½Ü?±\d_x000E_ó»Ý?éÔ_x000B_Iã?bÊ4r²µä?ªq¼"^à?f¢F#_x000F_â?Öv_x0017_*ÊÚ?8~O_x0019_EÛ?Uw?¸Bëß?[]bKvà?þ¡4 ÖÜ?_x0008_ñ_x000F_¥å?|³æ_x0005_ã?÷mÅ_x000B_Qcä?ßÆ¥?Há?nX²Ëá?Ìf=&amp;â?ÎÁ_x0019__x0002_aâ?_x001E_ºz±ãá?ðSl_x0016_nòá?CóØ:_x0001__x0002_³á?Øô®8KÝ?íHõË_x001D_éá?·:Ö&lt;)Ü?Ò©#íà?¤z_x0014_á?Þu;ÐðÜ?9R_x001A__x001A_Ìå?@­ôý¹â?_x001D_l¦_x001C_-á?¼] P¨à?ªgv\ðÕ?KºÌ_x000D_Oä?_x000F_m«DÖ9à?Þ1¤SÜJá?ÂUm°oMÜ?fc²\¥_x000E_å?má³Ð¡ã?ebÇ7s_x001A_Ý?#DIøS_x000B_ä?ÊhÉ_x000B_Æ_x000D_×?_x0017__ð]¸á?¦@ºßÑtà?µ×_x0005_¹ãuâ?!A4óÓß?y_è.Ì_x0014_ä?øîÁ ß?Øé3&lt;_x000F_Éà?_x0007_°Ná`Ü?_x001F_à,ÌË»á?_x0006_dFëF.à?_x0008_mÄ8à?_x0001__x0002__x0007_¥»²#á?!¸Ñ²_x0007_ç?`Ô¸V¹Æá?½Sô{â?þ_x0018_9äm_x0015_à?¾«L¶âà?ns3_x0013_®à?é9ã_x0010_ä_x0013_â?_x001B_|q '7ß?µ_x0008_b?ã?½Y_x001F_*0â?õÉõE¾Ü?0ªÅ?Û?*iÕCâ?zmrõîPà?q+lÞ_x0018_â?	~Ö%r7Ý?×nð@à?_x0010_Èáÿ%à?§j_x001C_èm[ß?£v¨ÿÛvá?aBi_x0013_ÈÜâ?_x000C_jú;÷äà?ô¸­Î\ã?8§_x001F_èÆÙ?#LI¢3â?êWauÄÙ? ;ÃáõÓâ?ÍH«õÑ·à?Õ}²ÿá?3+~!s÷ã?mv?Ü_x0003__x0005_Mâ?_x001A_Jë0_x000C_Þ?1_x000F_'@j_x001E_Þ?ËfÅ&amp;¸4á?èáÍâ?`_x0013_,!Â|ä?ãW»*^á?®³´¬_x0012_×à?_x0016_©7Emä?ü£Ú_x001A_ßá?&amp;ìí,_x000E_ÔÞ?ñè\u+wÞ?ðZXéÃå?¿Æê±Bßå?°Kâ8äMÙ?§×¾¡	â?U&gt;_x000D_ÑÚ?_x0016_¶@Ã_x0011_á?%L&lt;$[ÛÛ?Ü|Øâ?ä"ó_x0004_6â?L_x0006_Ì_x000F_Ø¢ä?_x0002_±Ýò¡á?=G®3îß?½+ÑlÏéá?_x000C__x001C_Ðû_x0010_ðæ?Ñ_x000F_£_x0003_þß?â^2§¤ã?\»%Uå3Ý?ÞkoìãÝ?Rf*¯ñªç?_x0001_½3GV¶ã?_x0001__x0004_y_x001F__x0003_3ë´â?öªÅöÔä?¤Úóà¤iÚ?ï_x001E__x0002_5êä?4;ÍXä?°_x0018_Ñ_x0002_Tá?Ë_x0014_p_x000B_Èªá?à«_êÅã?ôèÄ¹_x0012_8ã?Rjo2ä?Ñk_x000E__x0001_;Ø?-Ø_x0003_Ù_x0001__x0008_Ô?ÃÖçÎBûá?è·Ð°â?h¨_x0017_/»Jß?®_x000B__x0014_Ül¨á?ôð_x0019__x0015_Wâ?_x001F_A~Õà?_x0002_¸_x0014_®Ä¦à?.é¸?Îà?"R_x000C_qLå?¡óîg^_x0003_â?%u)`Ë_x000E_Ü?7½©×+¾ã?êÕ7_x0002_9?Þ?IiC¬»á?Q_x0003_?îÞ?¤kìº|ïå?CSÊTûyä?Bänû,æ?Ì\½_x0011_I¨â?L AÜ_x0005__x0006_mÁÞ?²R,v.Qå?ÛYílö¹Ý?û{ }âÝ?½_x0003__x0004_gÞÞ?~Máí_x0004__x001A_ß?´_x001F_s·ëÝß?¯_x000B_ù}±à?óe_x001F_Ê]ðÝ?F#RêÝ?ü_x0015__x000C_´§Þ?óûKú·Þ?Â£ÏÈTâ?FÖ_x000F_%µÛÚ?÷îÙC±Ðà?çeÙà?C#°Ùo_x0002_á?Y«9£ã?Ã¦HG_x0003_£à?_x0001__x0008_BåÜ?£_x0017__x000B__x0015_|Ú?ß¯aº\_x0017_ä?è_x0001_ª+2ã?æÅ¼v­Xà?Fý±÷Rç?_x0016_ð_x0012_2?á?_x0018_P_x001D_í_x001A_ã?rPõFQÝ?Y-Õj_¶á?;`}ª_x0008_,ß?CÐº_x001C_\á?R_x0001__x0001_PYÔ?_x0001__x0002_ÌÌçW¦_x0016_á?^{ÅVC_x0010_ã?ÔÜg_x000D_»­Ý?NÂ¼ÐÜ?t_x0019_ÚKWá?êÂ_ÉSß?àõ_x0011_"Ú??pÈ'?ä?µò&gt;è½Ë×?ÃVJA4±Þ?ý¿I_x0013_Zóä?üÐ¸_x0019__x001D_â?ñ_x001B_4¶lbæ?&amp;ì,_x0004__x001F_+Þ?Ø_x001A_+EÙá?_x0012_aþvë`à?U÷àOBß?ÚÔEÔÞ?_x0002_l_x0002_ ëÞ?ç1Ù_x0004_ådã?Á&gt;+jYÚÔ?òL°ùÐâ?vX*\QÖ?E-:y®&lt;ß?Í«c0ÍHØ?÷Ê^¾Ì_x0008_Ý?&gt;ê't~Ü?_x000D_jÁ2@Ø?µÄ×c¤&amp;ã?_x001A_Âoz¾â?¼, èÊà?&gt;Ó2¢_x0001__x0005_^ã?_x0017_X¤[ià?£ñôgr\à?¨j^$%â?_x0019_c¿Xã?´P{JÝÜ?­hBÉ#à?ÍZ_x0015__x000F_à?Àf_x0008_~_x0014_å?_x0004__x0001_¼¬hâ?±_x0004__x001F_Gûâ?_x0015_)dÎxÞ?QÅÂß?]¡è9_x0005_â?_x0006_Öv_x0003_ÓÜ?«ÀÂ3Ùã?sà_x000D_Ûä?³_x0017_Í»¨0Ü?xãòqâã?_x0002__x0001_ê¨×ã?H_x001F_æ·våâ?FÅM½_x001C_qÙ?P_x0005_À×9á?©Ú¨³Ù?_x0003_óLV?£â?s_x0017_(ZiAá?_x001F_6ûaXà?Îä?pËÝ?_x001F_ïi.0õß?!EÕäH(â?_x000C_ü&gt;ê_x001C__x0002_ä?¼l_x0016_¯_á?_x0004_	Àr¼]«Þ?1ä|åã?ù_x0006_K_x0010_ä?VTt_x0005_â?Nt_x0004_úgg×?õôóJW7à?_x001D__x0005_EÛß?Ef_x0002__x0008_à?@tZ¨_x0007_äÛ?]S_x0007_%t_x0013_à?úY¢Î_x0006_à?×a8-ÄsÝ?ÐL_x000F_F_x0015_îá?%8Hðâ?O_x0012_X_x0008_#á?#[_x0004__x0001_õà?v«êJÉrä?¼RP5aÛ?_x000F_]² gÇâ?íÂ=`_x001B_â?]°;V;â?_x0016_j_x0001__x000D__x0003_æÞ?`ð[¯áîä?_x000B_&lt;_x0003__x0001_×á?ñ QÙ.ã?UÄxbà?ÃXÿ_x0016_jÝ?p´¼cøQâ?E9_x001B_Õ%*á?_x0004_ÿûÓ&lt;â?3-®¨å?B0É_x0001__x0002__x0004_&gt;â?$_x0012__x001C_õ_x0008_Ü?&lt;¨ñÏÛóá?l¿-m£Þ?)Å¬àÜ?§¿Ãû_x0003_Kâ?ÜÇnRj-â?M	è&gt;EUã?õê_x0014__x0012_à?¿DÏ·|ß?&amp;h3ÁCá?h%k_x0016_¬Ý?`@Ç~â?.ÈÎÇÏÞ?¢èptÉAÞ?_Ná`Å´à?(ù·TËß?Âàºâà?|AkÞÏWÛ?þ!_x0001_è&amp;"ç?¥A 	_x001D_oÞ?jÒ¶ÀÕ_Þ?Ô¥cðb«â?sðþúä?¡Ëz_x0006_à?_x000E__x000F_½È_x0010_Õß?_x0019_b¼e_x0002_â?¹Îþë&amp;â?y)×ñÓá?Ú¿fwâß?ÿ¼Ò.®à?_x001A_Ð_x0008_çP_x000D_á?_x0002__x0005__x0004_ª¯_x0007_Àà?ÜZ¤LÑeæ?ìÖ_x0016_T*0á?ûéM|á?Ó	ùtëÝ?L¡w·ùà?q¦_x000B__x0019_þÜã?_x0003_)Ã_x0002_Þ?_x001B_¼óü_x001B_ã?V5ùÐI«à?ä=Z_x001D_ä?¤å(_x0015_*kä?B_x001C_"Å!Þ?ä_x0017_Å:Ûâ?Ã_x0015__x000E_\õà?¾_x0015_@Cá?÷tná?We]_x000C_à?S0_x0001_º^ÊÝ?ôLn_x000F_Mâ?é§4__x0008_ß?;Àá;?0×?O?\Íà?Wìö_x0019_èà?y*òÓ·å?\2_x0017_Å­úà?5BüF¡â?´P_x0004_×LÝ?´¬{Ö÷¸ä?â_x0008_»À¥&gt;ã?_x0006_¬_x0008_äÞ?=_x0012_	'_x0001__x0002_üßà?)»Õ×ÃÌá?Ã_x0006_jÅóÞ?åùK_x0013_ Òã?ìBOVã?"_x0018__x000F_`!þâ?SZ_x000E_ïC}ß?_x0003_Ã9Ë_x000F__x0006_á?v_x000F__x001F_CH¬Ù?1­åÀ±*à?ôæ_x0006_2¼_x0002_æ?_x0005_|rAÞ?Ü._x000E_iæ?¬o)_x000E_-óâ?ÅÂ/\°µà?¦·{_"ã?âê¶¸_x001D_hß?v·_x0013_oã°×?7©¶g×Ú?_x0003_òÄm_x0016_ªà?O_x0015_ÓÌ3ôÛ?Ø_x0007_g'Sà?ËMV&amp;HÊâ?ûs_x001B_§)9â?_ÔÏB{ïã?n_x0011_EØ_x000B_!á?F8(_x0006_TUà?["ì:3Rá?!ç±5áoá?y¿_x000C_J"ùØ?¤_x001D_e»_x0013_ã?X»/uG_x0019_á?_x0001__x0002_Å_x0008_LGNá?Nà¤o)&amp;Ý?r«-Ýuä?§ßÞ­³¼à?H6TrØ?zê6$_x001B_XÕ?ÛòùÓÖ?±_x0018_Ç_x0013_'ß?ÿH_x0012__x0007_oà?¿0Æe_x001F_á?$7¦1Ý?n)³Ìf}Þ?£«ä"fÕØ?ÊäëÊGå?¬¼Ãæ?xgÁ$ÜÀÝ?Ö,_x0019_Àdæß?óÈÌ)gà?5:Qõ§á?Ê_x0007_æ#úXß?äVÄÙé)å?ò_x001F_Þû#ÒÕ?Þ_x0017_zyüã?èc¦_x001F_gã?¼_x0008_ÐÒà?{âè´³Ü?U¯_x000B_a\6ä?X¾c¾Ò¤Ý?©T_x001F_fAà?H÷g¡Zà?"ã¼¦jÙ?_x000F_µê_x0004__x0005_Sgå?È­Ï_x0005_ý-Ý?ÛÝ_x0018_x?ã?BÕÅÃä? ö4_x0001_%ã?_x0015_£_x001D_3UÜ?,À'Ç_x0012_bá?-2Üj×à?Ä_x0016_-/sâ?ª&gt;8_x0017_»_x0002_ã?¾_x000F_çð2ä?}_x000F_Ymqäâ?ýfLïØà?D_x0011_ø_x000D_óâ?_x0004_ßZnBýä?¶È|¨ÌÝá?_x0018_%ÿgUä?ÇYt_x000C_,Ïâ?G7tSSæ?QÜ_x001A_o£Ü?ö i]_å? &gt;Iñ!1â?ü&lt;#Ó_x0011_â?!6f_x000F_#²á?xªæ9X}á?§ùÃõ_x0010_â?w«²BjDæ?y þ¯»uå?È3á_x0015_{_x0012_Û?½_x0002_Ü#_x0018_×Ù?_x0003_c"u(ÊÜ?j_x000B_ µwá?_x0003__x0004_Ø½_x0015_×%Mà?F±.2Nuâ?õ^§,Fà?g²eº»Eá?{Ç½Å$_x0011_ß?£_x0001_0²_x0004_è?oøçdôã?@vãËã?i§£C_x000C_ÕÛ?×Q-£tã?ÛC_x000C_ºõá?_x0012_L_x0018_Ó_x0002_Ý?_x0010__x0004_f¦6÷Ù?ë0_x001D_GÛ?ñT~ÞÛ?ÿjo÷×?j(.í2KÚ?_x001D_á¼_x001B_c&lt;Ý?6o?ËÌÍä?Àº­¢ý0ß?*½_x0008_hÀá?ÊNÛý¡_x000D_â?²ArVAÕâ?-4Çö_x000F_à?ÎºÝÑ_x0004_Èà?îwSìÛ?Gr`Þ¹á?ªËïî_x0008_þà?ø_x0019_&amp;à?G-ÝÛ¼£Ú?_x0004_F_x0003_¥WÏã?RY_x0016__x0001__x0003_ìØâ?ðåõ_x0006_c_x0004_á?Lé_x0013_b­á?4^ÚQÁÞ?¤µ_x0004_ä¦è?µ*®q¨è×?&amp;ÕF\t´Ý?ÞËAcü_x001B_à?°uZhåñÝ?¸:_x0006_lÈjâ?_x0013_j»ê_x0016_°å?&amp;×vóÁÖ?ów¡h/å?@,PUÀ	à?ù_x0004_¥­]Ãà?_x0004_2^©\â?¾_x000F_/_x000F_Ú?eKhb³:ã?_x001D_¢_x0008_Â¬ã?ÅXöUÅÞ?ÓÛ_x001D_ìá?_x0011_{Û?6­_x001D_É_x0002_á?;èºÌ:å?_x0001_ï_o¹_x000E_ä?ªg{_x000B__x000C_zá?T¬ï«_x000C_*â?z_x0019_NC_x0018_à?,9aÜ?­Ã§Ì&amp;Ü?Ç_x0019_ð&lt;à?\®ÕÏétá?_x0002__x0006_¤ÔöÇã?¯ W(]_x0014_ß?tÁ_x0008_ê_x0005_ä?"ÓÃ_x0012_â?*êÏGþ_x0006_á?Ç1çµ_x0007_ä?÷åÆ+_x0019_XÝ?®_x001B__x0017__x0004__x0015__x000C_Ù?ð_x001A__x000E_#æ?|Ï_x0003__x000D_dâ?ëÈáíàà?ø,ÖNÞ?Üæ·Cäé?¶p}_x0013_ø*á?ÄÙ_x0001__x0010_/3å?¸!_x0016_,_x001F_²ß?ó«"x`Aß?×ÜÛÀr÷â?ë]vfâ?Dç+ò_x001A_à?ðÜv_x000F_?Ù?hn©Ï_x0019_Þ?Ë±¡Lúá?3K0F.áä?Àd¡(Ùcà?ÀÄ_x000C__x0003_dá?_x0018_]VöÆà?ÈÚíÙã?éhVÿrúã?`­Ý²°â?ÚeSCbã?"ÌÑ1_x0003__x0004_â?¾&gt;_x0006_!ð+à?"_x0017_8_x001C_îÐä?_x000B_ò¼5Ià?THî8Þ?d6æØäsÜ?ç?1í/à?ÄæFÊPâ?k§²1?iá?(Üóµn_x0016_Û?+ãæ9Ýà?nvþÿK°à? yuNÝá?ºBvº_x000D__x0011_ã?÷*_x0008_£/Þ?OÝ_x0018_&gt;Û?æTÄê6wæ?Öä]f.Û?Lûp_x0018__x0019_Ü?J_x0012_ÉkFÝ?¦	gî¦ÇÛ?¢^¥¦ËØ?DM½1Pá?£º9Î+â?ãOVmoß?)©5._x001E_Ò?n\àÅÄá?:öfý'ä?=_x000D_w&amp;¶$ä?k_x0018_Ý4_x0002__x0017_â?_x0005_¬Ô[_x0017_à?sÉ£_x001C__x0001_Lè?_x0003__x0004_mÕZ-ÂEã?¦xR_x001D__x0008__x0001_æ?À_x0017_-_x0010_üûâ?Ïb$Ñï°á?ª¥óªã?yH;Î_x0002_Aä?6/;_x0017_Ý2Û?¶õ_x001B__x0010_Úæ?üò¥]]_x0001_Ü?_x0018_ì®H«ÅÜ?_x000E_xÛÒ_x0004__x0016_Ø?Ía_x0016_mÒ®á?_x0017_ôÿ Fä?U­PÒà?ðÕÊq7èÚ?­À4Íïzà?//ó·_x001E_Û?Æ!»´8æ?ÒGy|ËÛ?³COb"â?ºÀ£6^kÛ?ÄHC¦_x001A_Ü?_x000D_Û5óà?¨µ-ô± å?_x0010_ä¶|Kà?_x0012_Ö_x0006_áM-Ü?è»hûxnÜ?_x000F_§¸þ¤ä?Rô£¦JéÙ?8^!²Gä?¾'!,Èñá?_x0004_PÚ?_x0002__x0003_¿jÞ?@_x000C_ 0_x0007_#ã?¾»Y½Ú?¾MÝjÒèâ?_x0007_1_x0005_ ;6ç?qe²1@ââ?­:¦1)ä?_x0006_N_x0008_w¢AÜ?Äoá:_x001D_5ã?É_x0012_Ýo^#â?¶È_x001B_/=+ã?ZæçÚ¥üà??Ò]&amp;må?Òú 1±oâ?ßÜYeâ?_x0016_K?u_x001D_à?ñoZÓï{ã?Mï{_x0002_Ý?Y&gt;ø%_x000D_ÇÚ?_x0012_â¸Ú`U×?t)ç¹ö¸ß?gl_x001B_­nã?²x!°Lã?á&lt;Àÿ{å?ÁYg_x0001_èá?ÝÁYäà_x0008_á?¶îØãÓ_x0002_à?QÛÞ_x001D_¤á?¡X·ß?_x000D_Ün`Bã?3É!Î`Iß?_x0011_L?ôÀxã?_x0002__x0003_qi-p­Ý?àÀ2älâ?=³jÑÎÞ?Q£_x0004_)ÌNâ?ÝµOê±ã?ã,ë£¨»Ü?2¶_x001C_0h_x0016_â?&lt;ÞÔX~¿ß?(;U&amp;Û?0ý`B_x001D_Çß?/_x000C_Eeä?òtÜ7]Ø?3v¼z§Kä?R;_x001A__x0003_ý¢â?Ùò=®â?½_x0001_sQ¤úâ?ð®56@Àã?F_x0007_[*©	Û?.#_x0007__x000F_&gt;Ôã?	Zéâ_x001F_»à?¢7G~_x001F_â?\êÐÁ&amp;®ß?.m)èXâ?µ£m.Æâ?îz#Úâ=à?OéymzÖå?¬_x0016_Ø8Éeà?=Lç6bà?C@__x001F_piã?ET^Ë°ä?ß_x0017__x0019_M¸ßá?_x0017_-óÃ_x0002__x0003_2éã?c_x001C_¥ÀNá?JÈÀ|â?] 9&lt;%õÜ?2ÆÑhâ?_x001D_âÕã?A4þ_x001C_¥Êá?¨o_x0017_iSæß?u_x001D_P¨mÀà?5ÚËöã2Ú?f"¼ùx|á?5_x001D_7.Ó_x0010_à?_x0008_n×@2á?:Ez_x0012_ªÜ?Mè'³èà?ø"ø_x0012_Û_x000B_å?Äçt¿'Ù?,pëJ¬ã?ÉÁ?_x001A_á?_x001A_Êsµ|á?$_x0001_þ´1_x0013_á?rqÀo_x000F_Þ?_x0010_Q¾Öýìã?KäæZPã?\gÄá?h³`ò!ã?²Ææ?@Ç×_x001D_5Ö?&amp;ç¯§¶Þ?ÓhI_x0017_cÞ?ÿÂ_x001F_X_x0013__â?FªÇ°_x0003_á?_x0001__x0006_ñ_x0007_á¬êà?jãÕ__x000D_à?7_x0017__x0003_æÈ¦â?"ARoºß?!mØ%¹à?µ_x0015_aZîâ?\gÃ8¥Ù?S&amp;1ÕÑÝ?ËÞòôlÆã?tÓì_x001E_Ö?û¾£ñ_x0006_ã?&gt;Ú¹T¦á?³×S­¿à?_x0016_Å§ü_x0014_Óß?	ø_x000D__x001E_Ý?+ø3_x0016_x¤à?U_x0015_KçÕß?_x0002_AÀ7lýá?[_x0017_'_x0001_`â?3\Wi­æ?ZÂ%ÉUÝ?Í7O_x001C__x000E_Ø?_x0011_cg0_x001C_á?ZymÎYËâ?Ó¹:Y\Xá?_x0019__x0004_Â_x001D_»Hâ?Ê_x0017__x000E_ç?\Ó~/.há?¼ÜkÙþÝ?ÔYÉÁ'Þ?&lt;_x000E_Ùæò«Ú?_x0005_@_x000E__x0002__x0003_Wß?q:_x0006__à?ßTÁÖn=å??_x0017_ÒË³â?ùu_x001F_jÜá?Z9Ç_x001C_¡®ä?8_x0005_mÔ¹.á?&lt;lÒ3, ä?ðz`ê&gt;_x0012_Ý?V¿7ùp\â?tø_x0012_4à?uªÑ:hä?ÃóàvMUá?_x0016_^	n`äÞ?ÿ!ArÒá?Z[+ËÞ?¦ºS_x0014_jå?µªL¥_x0006_Þ?±¹NÔMsá?ùyF)0)à?_x000C_Ø`ú±já?yL_x0010_³dÝ?í_x0001_bibÝ?p/eÃá?^7SëYAÝ?oÝå_x0018__ã?y_x0005_Å»â?É_x001B_4{à?_x0011_`#_x001D__x0007_â?_³¹g7°Û?_x0019_MùÁâ?Ñ±åÍç_x0019_á?_x0001__x0003_aÁÿã_x0010_¾à?d¶_x000E_:_x0016_ðá?4\up.6á?D¯Ö,ùûß?è9o_x0001_þ/ã?Öô_x0002_áâ?¾	u'àâ?Oå_x0017_y£á?¿¼~U_x0005_èâ?ÎûyØ1¦ã?`¸_x000F_¯&lt;qà?âÂ^t­Nà?·6§tà?ÅÒ_x0006_¸xlã?]·¿÷Cà?_x0007__x0010__x001A_Z.ä?þNs _x0001_á?÷õõ_x0010_ºÚÞ?N}0ñcèã?ü¼qF*uÞ?%få?²LÐ`:ßã?ë¤1ö;\Ý?±Qå?·ÜgY_x000D_ã?¶&lt;ÊwÕá?_x0014_nVr_x001B_ß?½8_x000D_»ZZá?q?EÎdqá?£{Ô13ß?g_x001E_¦_x000E_á?Ãú9_x0004__x0007_Sä?Ý6;°±_x0002_à?h²_x001D_ò_x0013_æ?=58Ô_x000E_öâ?­}î_x0014_îâ?»Å_x0011_ô_x0015_Sâ?Ö@_x0008_|KîØ?Ol_x0004_çv¹à?Q-É,9ã?Öð@µ?â?_x0015_óÄó_x001A_å?_x001E__x0018_w_x000B_C_x0003_ß?_x0001_ÎHÀ$¹â?®âyIä?sÆk_x001F_má?ÿ_vÞDªä?åO_x0005_~Rã?¾¤æ½ÐFã?Ôµr¹_x0001__x0001_ã?l¶_x001E_}çåà?dô½¼_x0006_wß?â×áëûÜ?â¹_x0019__x0016_Wä?ÏñÀ&gt; â?Ö	g_x0017_Ý?Cù_x0008_èä?lNx¼¡xâ?ÿ~íÂ`ã?_x0005_èâÁô~Ý?K_x000E_k_x000E_0µß?_x0017_«Â©ZÞ?d|n_x0018_ã?_x0002__x0003_/_x0004_ÖwÝ÷á?l5"¸fß?å_x000F_³ú_x0004_à?`FÁ_x0007_áMÞ?Wº(¹óSÞ?~Õ1UÙæå?èðÆ_x001C_ò&amp;á?t¹[à?6 [²gÜ?Ae±_x0011__x0017_æ?Üþ¦rÁåá?ö6Çë3á?¾_x0001_úë©å?8¬_x001C_Ô_x0007_ìà?_x001F_Ó]5p&lt;á?%_x001D_TeKá?Í`'#ôgà?®¶-&amp;Åà?*2j æÞÙ?±â_x001C__x000D_¢(ã?ãGµ+T_x000B_ß?_x0002_*.ÜÝ?_x0006__x0011_ÚV»_x0016_ã?2Sâþã?»X_x0005__x0002_;aá?ºP±	ÌÜ?Ó7§_x001E_Àä?öÅ¢A_x0005_ìâ?-ÈÏ_x0002_£_x0014_Þ?¦G_x001A_¯Æ_x0007_Þ?8?_x000F_GþµÛ?_x0003_Ù?i_x0001__x0003_äPä?éûþ_x001C_1:Ü?ªúÙÇÙ?ªSæû¾&amp;á?ø_x001C_m}_x000C_Yå?;&lt;_x001B__x000F_{½á?Z_x0002__x0017_õÍ×â?_x001E_·áþdùÝ?_x0010_b§tHã?°¤érß?Ó_x0018_4KGá?{¶ââÇã?_x000E_³_x0008_HÆMã?F®O_x0019_Z_x0007_à?_x0011_ðçxà?î_x0012_`gÞ?Îëµ?á?,h_x001F_}LÓ? F¼_x0007_&gt;Fâ?_x001C_\Ííæá?é_x000C_P_x0005__x0008__x0001_â?_x001C_%_x001D_ùï_x001D_ã?	¡5&amp;þ_x001B_ä?§3b5_x001D_à?-_x0011_ÉÙ_x0007__x0008_ã?ÍT{GRVà?£_x000B_½6Fâ?lFp[Ü?º_x0007_+Ó_x000C_¿Û?ò@ÿU7Þ?ò[À&lt;®_x001D_á?2ØÖ0µ½â?_x0001__x0005__x001C_ÓÚ©÷æÝ?÷Ö_x0006_¨8à?2_x0002_`²Cä?$_x0004_³_x000D_á?ÒÁ8 ñá?&lt;_x0005_ªG²æ?Î:úîÃã?F&gt;1NSà?XË±_x0011_¦\ä?B_uÆ	âá?_x000D_¸_x001D_£FbÞ?ôÉ³_x0011_¡å?_x000B_·%EW¢à?Ä_x0011_S$ß?Çõ_x0003_NuþÚ?c^D_x001A_A_x0004_Ú?¬#ºá?RjþùHÜ?ÿÖ pu7â?Ü¼ê¹¤ß?(_x001A__x0010_Wß?kªBó_x001E__x001F_â?¡J@ÂTtÚ?&amp;:U=_x0008_Ðß?Ô¹q_x0013_?oÛ?_x0006_	cU¹Ø?¤û&lt;_x0012_vã?¯(8flß?ÖÈÅ*wÂá?_x000F_î_x001C_¬â å?ë²w6_x0008_ã?O"kã_x0002__x0003__Äß?·A8C÷à?R_x0017_ääÙà?Ô_x001A_º-`ä?ò­º¼ÜàÚ?èk SÇá?Ë"Ìñà?À4z]Þ?­ÐEn¹á?RbADà?_x0019_ÃB-_ß?üÔ«ðZâ?_x0008__x0006_F&gt;_x0005_üÛ?8I_x0015_%½_x0001_ß?@ÍT[_x0004_å?ò³v®Ïá?©«]@à?¹U*/ãzÝ?tLâ?qâ?_x000D_µ_x0005_Á5à?SJÇöm¼ã?ZÕ~,Gá?öW;÷¢Üä?üv@Þ«á?ÜVÈ_x001E_:ä?¬LêÁ7á?1rÅ©·yâ?Tn,_x0014_¢©ã?¼(_x0017_ùmà?_x0006_kÝAª¶â?_x001D_Í¢s9óß?cßÅÞ|ã?_x0001__x0002_È0_x0014__x001B_Äâ?È_x0018_NC_x000F_°ã?Óó·fFªâ?_x0008__4¬-á?)%ØuXä?¢Ã[Ûà§ß?_x0006_×Ú_x0012_ýâ?¼¿!ZHÞ?ï	è2â?a®¥CM_x0016_á?ßRùÚ?lÈÌEß?T_x001D_»zø¼å?{¨ôÜà?` _x001C_Õ!à?®F ä?ÌíÊ«jà?A_x0010_b _x000D_ïà?ÎÑU}Ü?¹q_x001A_p_x0010_á?¯Ý{±dß?.	¥_x000F_8øà?¢Ð7­/ã?¬N.^~à?Ä_x001B_J_x0004_¥»Þ?iÜ3êÞAâ?Õ0_x001C_%ÞvÛ?_x000B_,­_x0008_Pß?ÿd¦z@Ú?%ãhç?²yPt¯á?_x000D_,B^_x0003__x0004_eá?_	x@câ?N¯$Î÷pã?_x001C_ÜÈ©ùÞ?°.}×Úá?_x000E_|.¼Ø?ÅÈ­_x0010_Ñá?ìñÉv02à?Mv&amp;ï¥Ú?Ê»%6JÛ?_x001C__x0014_Êà?ñKYiwá?Ø#ÅêFûÞ?Q_x0013_¾Hú_x0002_â?Ây~¼å0Ù?ÓÎÛ~á?0$kÿW à?hsu*Ìá?ØHE_x0015_1Ú?_x0001__x0003_Éo_x001D_Çä?^»u(_x0005_¯à?³_x001D_òeT_x0013_ã?e¶B]Y$ã?,×mÍIà?â4Û¼ÞZÚ?_x0018_ÐÐIÐá?Ý÷þ_x000C_iä?Àý÷³¡ß?_x001D_j_x0011_mà?Æ,¸V_x001D_¹ã?UOUÜwÝ?¾Û_x0015_Ì¸¥Û?_x0001__x0003__x0010_Ì7çØÝ?&gt;&gt;r[_x001C_&lt;á?z_x001A_0ôþÈç?nG¬ã½Ü?±\d_x000E_ó»Ý?éÔ_x000B_Iã?bÊ4r²µä?ªq¼"^à?f¢F#_x000F_â?Öv_x0017_*ÊÚ?8~O_x0019_EÛ?Uw?¸Bëß?[]bKvà?þ¡4 ÖÜ?_x0008_ñ_x000F_¥å?|³æ_x0005_ã?÷mÅ_x000B_Qcä?ßÆ¥?Há?nX²Ëá?Ìf=&amp;â?ÎÁ_x0019__x0002_aâ?_x001E_ºz±ãá?ðSl_x0016_nòá?CóØ:³á?Øô®8KÝ?íHõË_x001D_éá?·:Ö&lt;)Ü?Ò©#íà?¤z_x0014_á?Þu;ÐðÜ?9R_x001A__x001A_Ìå?@­ôý_x0001__x0002_¹â?_x001D_l¦_x001C_-á?¼] P¨à?ªgv\ðÕ?KºÌ_x000D_Oä?_x000F_m«DÖ9à?Þ1¤SÜJá?ÂUm°oMÜ?fc²\¥_x000E_å?má³Ð¡ã?ebÇ7s_x001A_Ý?#DIøS_x000B_ä?ÊhÉ_x000B_Æ_x000D_×?_x0017__ð]¸á?¦@ºßÑtà?µ×_x0005_¹ãuâ?!A4óÓß?y_è.Ì_x0014_ä?øîÁ ß?Øé3&lt;_x000F_Éà?_x0007_°Ná`Ü?_x001F_à,ÌË»á?_x0006_dFëF.à?_x0008_mÄ8à?_x0007_¥»²#á?!¸Ñ²_x0007_ç?`Ô¸V¹Æá?½Sô{â?þ_x0018_9äm_x0015_à?¾«L¶âà?ns3_x0013_®à?é9ã_x0010_ä_x0013_â?_x0001__x0002__x001B_|q '7ß?µ_x0008_b?ã?½Y_x001F_*0â?õÉõE¾Ü?0ªÅ?Û?*iÕCâ?zmrõîPà?q+lÞ_x0018_â?	~Ö%r7Ý?×nð@à?_x0010_Èáÿ%à?§j_x001C_èm[ß?£v¨ÿÛvá?aBi_x0013_ÈÜâ?_x000C_jú;÷äà?ô¸­Î\ã?8§_x001F_èÆÙ?#LI¢3â?êWauÄÙ? ;ÃáõÓâ?ÍH«õÑ·à?Õ}²ÿá?3+~!s÷ã?mv?ÜMâ?_x001A_Jë0_x000C_Þ?1_x000F_'@j_x001E_Þ?ËfÅ&amp;¸4á?èáÍâ?`_x0013_,!Â|ä?ãW»*^á?®³´¬_x0012_×à?_x0016_©7E_x0005__x0007_mä?ü£Ú_x001A_ßá?&amp;ìí,_x000E_ÔÞ?ñè\u+wÞ?ðZXéÃå?¿Æê±Bßå?°Kâ8äMÙ?§×¾¡	â?U&gt;_x000D_ÑÚ?_x0016_¶@Ã_x0011_á?%L&lt;$[ÛÛ?Ü|Øâ?ä"ó_x0004_6â?L_x0006_Ì_x000F_Ø¢ä?_x0002_±Ýò¡á?=G®3îß?½+ÑlÏéá?_x000C__x001C_Ðû_x0010_ðæ?Ñ_x000F_£_x0005_þß?â^2§¤ã?\»%Uå3Ý?ÞkoìãÝ?Rf*¯ñªç?_x0001_½3GV¶ã?y_x001F__x0003_3ë´â?öªÅöÔä?¤Úóà¤iÚ?ï_x001E__x0002_5êä?4;ÍXä?°_x0018_Ñ_x0002_Tá?Ë_x0014_p_x000B_Èªá?à«_êÅã?_x0001__x0005_ôèÄ¹_x0012_8ã?Rjo2ä?Ñk_x000E__x0001_;Ø?-Ø_x0003_Ù_x0001__x0008_Ô?ÃÖçÎBûá?è·Ð°â?h¨_x0017_/»Jß?®_x000B__x0014_Ül¨á?ôð_x0019__x0015_Wâ?_x001F_A~Õà?_x0002_¸_x0014_®Ä¦à?.é¸?Îà?"R_x000C_qLå?¡óîg^_x0003_â?%u)`Ë_x000E_Ü?7½©×+¾ã?êÕ7_x0002_9?Þ?IiC¬»á?Q_x0003_?îÞ?¤kìº|ïå?CSÊTûyä?Bänû,æ?Ì\½_x0011_I¨â?L AÜmÁÞ?²R,v.Qå?ÛYílö¹Ý?û{ }âÝ?½_x0003__x0004_gÞÞ?~Máí_x0004__x001A_ß?´_x001F_s·ëÝß?¯_x000B_ù}±à?óe_x001F_Ê_x0004__x0005_]ðÝ?F#RêÝ?ü_x0015__x000C_´§Þ?óûKú·Þ?Â£ÏÈTâ?FÖ_x000F_%µÛÚ?÷îÙC±Ðà?çeÙà?C#°Ùo_x0002_á?Y«9£ã?Ã¦HG_x0003_£à?_x0001__x0008_BåÜ?£_x0017__x000B__x0015_|Ú?ß¯aº\_x0017_ä?è_x0001_ª+2ã?æÅ¼v­Xà?Fý±÷Rç?_x0016_ð_x0012_2?á?_x0018_P_x001D_í_x001A_ã?rPõFQÝ?Y-Õj_¶á?;`}ª_x0008_,ß?CÐº_x001C_\á?R_x0001__x0001_PYÔ?ÌÌçW¦_x0016_á?^{ÅVC_x0010_ã?ÔÜg_x000D_»­Ý?NÂ¼ÐÜ?t_x0019_ÚKWá?êÂ_ÉSß?àõ_x0011_"Ú??pÈ'?ä?_x0001__x0002_µò&gt;è½Ë×?ÃVJA4±Þ?ý¿I_x0013_Zóä?üÐ¸_x0019__x001D_â?ñ_x001B_4¶lbæ?&amp;ì,_x0004__x001F_+Þ?Ø_x001A_+EÙá?_x0012_aþvë`à?U÷àOBß?ÚÔEÔÞ?_x0002_l_x0002_ ëÞ?ç1Ù_x0004_ådã?Á&gt;+jYÚÔ?òL°ùÐâ?vX*\QÖ?E-:y®&lt;ß?Í«c0ÍHØ?÷Ê^¾Ì_x0008_Ý?&gt;ê't~Ü?_x000D_jÁ2@Ø?µÄ×c¤&amp;ã?_x001A_Âoz¾â?¼, èÊà?&gt;Ó2¢^ã?_x0017_X¤[ià?£ñôgr\à?¨j^$%â?_x0019_c¿Xã?´P{JÝÜ?­hBÉ#à?ÍZ_x0015__x000F_à?Àf_x0008__x0001__x0007_~_x0014_å?_x0004__x0001_¼¬hâ?±_x0004__x001F_Gûâ?_x0015_)dÎxÞ?QÅÂß?]¡è9_x0007_â?_x0006_Öv_x0003_ÓÜ?«ÀÂ3Ùã?sà_x000D_Ûä?³_x0017_Í»¨0Ü?xãòqâã?_x0002__x0001_ê¨×ã?H_x001F_æ·våâ?FÅM½_x001C_qÙ?P_x0007_À×9á?©Ú¨³Ù?_x0003_óLV?£â?s_x0017_(ZiAá?_x001F_6ûaXà?Îä?pËÝ?_x001F_ïi.0õß?!EÕäH(â?_x000C_ü&gt;ê_x001C__x0002_ä?¼l_x0016_¯_á?Àr¼]«Þ?1ä|åã?ù_x0006_K_x0010_ä?VTt_x0005_â?Nt_x0001_úgg×?õôóJW7à?_x001D__x0005_EÛß?Ef_x0002__x0008_à?_x0002__x0005_@tZ¨_x0007_äÛ?]S_x0007_%t_x0013_à?úY¢Î_x0006_à?×a8-ÄsÝ?ÐL_x000F_F_x0015_îá?%8Hðâ?O_x0012_X_x0008_#á?#[_x0002__x0001_õà?v«êJÉrä?¼RP5aÛ?_x000F_]² gÇâ?íÂ=`_x001B_â?]°;V;â?_x0016_j_x0001__x000D__x0003_æÞ?`ð[¯áîä?_x000B_&lt;_x0003__x0001_×á?ñ QÙ.ã?UÄxbà?ÃXÿ_x0016_jÝ?p´¼cøQâ?E9_x001B_Õ%*á?_x0002_ÿûÓ&lt;â?3-®¨å?B0É_x0004_&gt;â?$_x0012__x001C_õ_x0008_Ü?&lt;¨ñÏÛóá?l¿-m£Þ?)Å¬àÜ?§¿Ãû_x0003_Kâ?ÜÇnRj-â?M	è&gt;EUã?õê_x0014__x0001__x0002__x0012_à?¿DÏ·|ß?&amp;h3ÁCá?h%k_x0016_¬Ý?`@Ç~â?.ÈÎÇÏÞ?¢èptÉAÞ?_Ná`Å´à?(ù·TËß?Âàºâà?|AkÞÏWÛ?þ!_x0001_è&amp;"ç?¥A 	_x001D_oÞ?jÒ¶ÀÕ_Þ?Ô¥cðb«â?sðþúä?¡Ëz_x0006_à?_x000E__x000F_½È_x0010_Õß?_x0019_b¼e_x0002_â?¹Îþë&amp;â?y)×ñÓá?Ú¿fwâß?ÿ¼Ò.®à?_x001A_Ð_x0008_çP_x000D_á?_x0004_ª¯_x0007_Àà?ÜZ¤LÑeæ?ìÖ_x0016_T*0á?ûéM|á?Ó	ùtëÝ?L¡w·ùà?q¦_x000B__x0019_þÜã?_x0003_)Ã_x0001_Þ?_x0002__x0005__x001B_¼óü_x001B_ã?V5ùÐI«à?ä=Z_x001D_ä?¤å(_x0015_*kä?B_x001C_"Å!Þ?ä_x0017_Å:Ûâ?Ã_x0015__x000E_\õà?¾_x0015_@Cá?÷tná?We]_x000C_à?S0_x0001_º^ÊÝ?ôLn_x000F_Mâ?é§4__x0008_ß?;Àá;?0×?O?\Íà?Wìö_x0019_èà?y*òÓ·å?\2_x0017_Å­úà?5BüF¡â?´P_x0004_×LÝ?´¬{Ö÷¸ä?â_x0008_»À¥&gt;ã?_x0006_¬_x0008_äÞ?=_x0012_	'üßà?)»Õ×ÃÌá?Ã_x0006_jÅóÞ?åùK_x0013_ Òã?ìBOVã?"_x0018__x000F_`!þâ?SZ_x000E_ïC}ß?_x0003_Ã9Ë_x000F__x0006_á?v_x000F__x001F_C_x0001__x0002_H¬Ù?1­åÀ±*à?ôæ_x0006_2¼_x0002_æ?_x0005_|rAÞ?Ü._x000E_iæ?¬o)_x000E_-óâ?ÅÂ/\°µà?¦·{_"ã?âê¶¸_x001D_hß?v·_x0013_oã°×?7©¶g×Ú?_x0003_òÄm_x0016_ªà?O_x0015_ÓÌ3ôÛ?Ø_x0007_g'Sà?ËMV&amp;HÊâ?ûs_x001B_§)9â?_ÔÏB{ïã?n_x0011_EØ_x000B_!á?F8(_x0006_TUà?["ì:3Rá?!ç±5áoá?y¿_x000C_J"ùØ?¤_x001D_e»_x0013_ã?X»/uG_x0019_á?Å_x0008_LGNá?Nà¤o)&amp;Ý?r«-Ýuä?§ßÞ­³¼à?H6TrØ?zê6$_x001B_XÕ?ÛòùÓÖ?±_x0018_Ç_x0013_'ß?_x0002__x0003_ÿH_x0012__x0007_oà?¿0Æe_x001F_á?$7¦1Ý?n)³Ìf}Þ?£«ä"fÕØ?ÊäëÊGå?¬¼Ãæ?xgÁ$ÜÀÝ?Ö,_x0019_Àdæß?óÈÌ)gà?5:Qõ§á?Ê_x0007_æ#úXß?äVÄÙé)å?ò_x001F_Þû#ÒÕ?Þ_x0017_zyüã?èc¦_x001F_gã?¼_x0008_ÐÒà?{âè´³Ü?U¯_x000B_a\6ä?X¾c¾Ò¤Ý?©T_x001F_fAà?H÷g¡Zà?"ã¼¦jÙ?_x000F_µêSgå?È­Ï_x0003_ý-Ý?ÛÝ_x0018_x?ã?BÕÅÃä? ö4_x0001_%ã?_x0015_£_x001D_3UÜ?,À'Ç_x0012_bá?-2Üj×à?Ä_x0016_-_x0004__x0005_/sâ?ª&gt;8_x0017_»_x0002_ã?¾_x000F_çð2ä?}_x000F_Ymqäâ?ýfLïØà?D_x0011_ø_x000D_óâ?_x0004_ßZnBýä?¶È|¨ÌÝá?_x0018_%ÿgUä?ÇYt_x000C_,Ïâ?G7tSSæ?QÜ_x001A_o£Ü?ö i]_å? &gt;Iñ!1â?ü&lt;#Ó_x0011_â?!6f_x000F_#²á?xªæ9X}á?§ùÃõ_x0010_â?w«²BjDæ?y þ¯»uå?È3á_x0015_{_x0012_Û?½_x0002_Ü#_x0018_×Ù?_x0003_c"u(ÊÜ?j_x000B_ µwá?Ø½_x0015_×%Mà?F±.2Nuâ?õ^§,Fà?g²eº»Eá?{Ç½Å$_x0011_ß?£_x0001_0²_x0005_è?oøçdôã?@vãËã?_x0001__x0003_i§£C_x000C_ÕÛ?×Q-£tã?ÛC_x000C_ºõá?_x0012_L_x0018_Ó_x0002_Ý?_x0010__x0003_f¦6÷Ù?ë0_x001D_GÛ?ñT~ÞÛ?ÿjo÷×?j(.í2KÚ?_x001D_á¼_x001B_c&lt;Ý?6o?ËÌÍä?Àº­¢ý0ß?*½_x0008_hÀá?ÊNÛý¡_x000D_â?²ArVAÕâ?-4Çö_x000F_à?ÎºÝÑ_x0003_Èà?îwSìÛ?Gr`Þ¹á?ªËïî_x0008_þà?ø_x0019_&amp;à?G-ÝÛ¼£Ú?_x0003_F_x0001_¥WÏã?RY_x0016_ìØâ?ðåõ_x0006_c_x0004_á?Lé_x0013_b­á?4^ÚQÁÞ?¤µ_x0004_ä¦è?µ*®q¨è×?&amp;ÕF\t´Ý?ÞËAcü_x001B_à?°uZh_x0001__x0003_åñÝ?¸:_x0006_lÈjâ?_x0013_j»ê_x0016_°å?&amp;×vóÁÖ?ów¡h/å?@,PUÀ	à?ù_x0004_¥­]Ãà?_x0004_2^©\â?¾_x000F_/_x000F_Ú?eKhb³:ã?_x001D_¢_x0008_Â¬ã?ÅXöUÅÞ?ÓÛ_x001D_ìá?_x0011_{Û?6­_x001D_É_x0002_á?;èºÌ:å?_x0001_ï_o¹_x000E_ä?ªg{_x000B__x000C_zá?T¬ï«_x000C_*â?z_x0019_NC_x0018_à?,9aÜ?­Ã§Ì&amp;Ü?Ç_x0019_ð&lt;à?\®ÕÏétá?¤ÔöÇã?¯ W(]_x0014_ß?tÁ_x0008_ê_x0005_ä?"ÓÃ_x0012_â?*êÏGþ_x0003_á?Ç1çµ_x0007_ä?÷åÆ+_x0019_XÝ?®_x001B__x0017__x0004__x0015__x000C_Ù?_x0002__x0004_ð_x001A__x000E_#æ?|Ï_x0003__x000D_dâ?ëÈáíàà?ø,ÖNÞ?Üæ·Cäé?¶p}_x0013_ø*á?ÄÙ_x0001__x0010_/3å?¸!_x0016_,_x001F_²ß?ó«"x`Aß?×ÜÛÀr÷â?ë]vfâ?Dç+ò_x001A_à?ðÜv_x000F_?Ù?hn©Ï_x0019_Þ?Ë±¡Lúá?3K0F.áä?Àd¡(Ùcà?ÀÄ_x000C__x0003_dá?_x0018_]VöÆà?ÈÚíÙã?éhVÿrúã?`­Ý²°â?ÚeSCbã?"ÌÑ1â?¾&gt;_x0006_!ð+à?"_x0017_8_x001C_îÐä?_x000B_ò¼5Ià?THî8Þ?d6æØäsÜ?ç?1í/à?ÄæFÊPâ?k§²1_x0003__x0004_?iá?(Üóµn_x0016_Û?+ãæ9Ýà?nvþÿK°à? yuNÝá?ºBvº_x000D__x0011_ã?÷*_x0008_£/Þ?OÝ_x0018_&gt;Û?æTÄê6wæ?Öä]f.Û?Lûp_x0018__x0019_Ü?J_x0012_ÉkFÝ?¦	gî¦ÇÛ?¢^¥¦ËØ?DM½1Pá?£º9Î+â?ãOVmoß?)©5._x001E_Ò?n\àÅÄá?:öfý'ä?=_x000D_w&amp;¶$ä?k_x0018_Ý4_x0002__x0017_â?_x0005_¬Ô[_x0017_à?sÉ£_x001C__x0001_Lè?mÕZ-ÂEã?¦xR_x001D__x0008__x0001_æ?À_x0017_-_x0010_üûâ?Ïb$Ñï°á?ª¥óªã?yH;Î_x0002_Aä?6/;_x0017_Ý2Û?¶õ_x001B__x0010_Úæ?_x0002__x0003_üò¥]]_x0001_Ü?_x0018_ì®H«ÅÜ?_x000E_xÛÒ_x0003__x0016_Ø?Ía_x0016_mÒ®á?_x0017_ôÿ Fä?U­PÒà?ðÕÊq7èÚ?­À4Íïzà?//ó·_x001E_Û?Æ!»´8æ?ÒGy|ËÛ?³COb"â?ºÀ£6^kÛ?ÄHC¦_x001A_Ü?_x000D_Û5óà?¨µ-ô± å?_x0010_ä¶|Kà?_x0012_Ö_x0006_áM-Ü?è»hûxnÜ?_x000F_§¸þ¤ä?Rô£¦JéÙ?8^!²Gä?¾'!,Èñá?_x0003_PÚ?¿jÞ?@_x000C_ 0_x0007_#ã?¾»Y½Ú?¾MÝjÒèâ?_x0007_1_x0005_ ;6ç?qe²1@ââ?­:¦1)ä?_x0006_N_x0008_w¢AÜ?Äoá:_x0002__x0003__x001D_5ã?É_x0012_Ýo^#â?¶È_x001B_/=+ã?ZæçÚ¥üà??Ò]&amp;må?Òú 1±oâ?ßÜYeâ?_x0016_K?u_x001D_à?ñoZÓï{ã?Mï{_x0002_Ý?Y&gt;ø%_x000D_ÇÚ?_x0012_â¸Ú`U×?t)ç¹ö¸ß?gl_x001B_­nã?²x!°Lã?á&lt;Àÿ{å?ÁYg_x0001_èá?ÝÁYäà_x0008_á?¶îØãÓ_x0002_à?QÛÞ_x001D_¤á?¡X·ß?_x000D_Ün`Bã?3É!Î`Iß?_x0011_L?ôÀxã?qi-p­Ý?àÀ2älâ?=³jÑÎÞ?Q£_x0004_)ÌNâ?ÝµOê±ã?ã,ë£¨»Ü?2¶_x001C_0h_x0016_â?&lt;ÞÔX~¿ß?_x0002__x0003_(;U&amp;Û?0ý`B_x001D_Çß?/_x000C_Eeä?òtÜ7]Ø?3v¼z§Kä?R;_x001A__x0003_ý¢â?Ùò=®â?½_x0001_sQ¤úâ?ð®56@Àã?F_x0007_[*©	Û?.#_x0007__x000F_&gt;Ôã?	Zéâ_x001F_»à?¢7G~_x001F_â?\êÐÁ&amp;®ß?.m)èXâ?µ£m.Æâ?îz#Úâ=à?OéymzÖå?¬_x0016_Ø8Éeà?=Lç6bà?C@__x001F_piã?ET^Ë°ä?ß_x0017__x0019_M¸ßá?_x0017_-óÃ2éã?c_x001C_¥ÀNá?JÈÀ|â?] 9&lt;%õÜ?2ÆÑhâ?_x001D_âÕã?A4þ_x001C_¥Êá?¨o_x0017_iSæß?u_x001D_P¨_x0002__x0004_mÀà?5ÚËöã2Ú?f"¼ùx|á?5_x001D_7.Ó_x0010_à?_x0008_n×@2á?:Ez_x0012_ªÜ?Mè'³èà?ø"ø_x0012_Û_x000B_å?Äçt¿'Ù?,pëJ¬ã?ÉÁ?_x001A_á?_x001A_Êsµ|á?$_x0001_þ´1_x0013_á?rqÀo_x000F_Þ?_x0010_Q¾Öýìã?KäæZPã?\gÄá?h³`ò!ã?²Ææ?@Ç×_x001D_5Ö?&amp;ç¯§¶Þ?ÓhI_x0017_cÞ?ÿÂ_x001F_X_x0013__â?FªÇ°_x0004_á?ñ_x0007_á¬êà?jãÕ__x000D_à?7_x0017__x0003_æÈ¦â?"ARoºß?!mØ%¹à?µ_x0015_aZîâ?\gÃ8¥Ù?S&amp;1ÕÑÝ?_x0001__x0003_ËÞòôlÆã?tÓì_x001E_Ö?û¾£ñ_x0003_ã?&gt;Ú¹T¦á?³×S­¿à?_x0016_Å§ü_x0014_Óß?	ø_x000D__x001E_Ý?+ø3_x0016_x¤à?U_x0015_KçÕß?_x0002_AÀ7lýá?[_x0017_'_x0001_`â?3\Wi­æ?ZÂ%ÉUÝ?Í7O_x001C__x000E_Ø?_x0011_cg0_x001C_á?ZymÎYËâ?Ó¹:Y\Xá?_x0019__x0004_Â_x001D_»Hâ?Ê_x0017__x000E_ç?\Ó~/.há?¼ÜkÙþÝ?ÔYÉÁ'Þ?&lt;_x000E_Ùæò«Ú?_x0005_@_x000E_Wß?q:_x0006__à?ßTÁÖn=å??_x0017_ÒË³â?ùu_x001F_jÜá?Z9Ç_x001C_¡®ä?8_x0005_mÔ¹.á?&lt;lÒ3, ä?ðz`ê_x0003__x0004_&gt;_x0012_Ý?V¿7ùp\â?tø_x0012_4à?uªÑ:hä?ÃóàvMUá?_x0016_^	n`äÞ?ÿ!ArÒá?Z[+ËÞ?¦ºS_x0014_jå?µªL¥_x0006_Þ?±¹NÔMsá?ùyF)0)à?_x000C_Ø`ú±já?yL_x0010_³dÝ?í_x0001_bibÝ?p/eÃá?^7SëYAÝ?oÝå_x0018__ã?y_x0005_Å»â?É_x001B_4{à?_x0011_`#_x001D__x0007_â?_³¹g7°Û?_x0019_MùÁâ?Ñ±åÍç_x0019_á?aÁÿã_x0010_¾à?d¶_x000E_:_x0016_ðá?4\up.6á?D¯Ö,ùûß?è9o_x0003_þ/ã?Öô_x0002_áâ?¾	u'àâ?Oå_x0017_y£á?_x0001__x0003_¿¼~U_x0005_èâ?ÎûyØ1¦ã?`¸_x000F_¯&lt;qà?âÂ^t­Nà?·6§tà?ÅÒ_x0006_¸xlã?]·¿÷Cà?_x0007__x0010__x001A_Z.ä?þNs _x0001_á?÷õõ_x0010_ºÚÞ?N}0ñcèã?ü¼qF*uÞ?%få?²LÐ`:ßã?ë¤1ö;\Ý?±Qå?·ÜgY_x000D_ã?¶&lt;ÊwÕá?_x0014_nVr_x001B_ß?½8_x000D_»ZZá?q?EÎdqá?£{Ô13ß?g_x001E_¦_x000E_á?Ãú9Sä?Ý6;°±_x0002_à?h²_x001D_ò_x0013_æ?=58Ô_x000E_öâ?­}î_x0014_îâ?»Å_x0011_ô_x0015_Sâ?Ö@_x0008_|KîØ?Ol_x0001_çv¹à?Q-É,_x0002__x000C_9ã?Öð@µ?â?_x0015_óÄó_x001A_å?_x001E__x0018_w_x000B_C_x0003_ß?_x0001_ÎHÀ$¹â?®âyIä?sÆk_x001F_má?ÿ_vÞDªä?åO_x0005_~Rã?¾¤æ½ÐFã?Ôµr¹_x0001__x0001_ã?l¶_x001E_}çåà?dô½¼_x0006_wß?â×áëûÜ?â¹_x0019__x0016_Wä?ÏñÀ&gt; â?Ö	g_x0017_Ý?Cù_x0008_èä?lNx¼¡xâ?ÿ~íÂ`ã?_x0005_èâÁô~Ý?K_x000E_k_x000E_0µß?_x0017_«Â©ZÞ?d|n_x0018_ã?/_x0004_ÖwÝ÷á?l5"¸fß?å_x000F_³ú_x0004_à?`FÁ_x0007_áMÞ?Wº(¹óSÞ?~Õ1UÙæå?èðÆ_x001C_ò&amp;á?t¹[à?_x0003__x0004_6 [²gÜ?Ae±_x0011__x0017_æ?Üþ¦rÁåá?ö6Çë3á?¾_x0001_úë©å?8¬_x001C_Ô_x0007_ìà?_x001F_Ó]5p&lt;á?%_x001D_TeKá?Í`'#ôgà?®¶-&amp;Åà?*2j æÞÙ?±â_x001C__x000D_¢(ã?ãGµ+T_x000B_ß?_x0003_*.ÜÝ?_x0006__x0011_ÚV»_x0016_ã?2Sâþã?»X_x0005__x0003_;aá?ºP±	ÌÜ?Ó7§_x001E_Àä?öÅ¢A_x0005_ìâ?-ÈÏ_x0003_£_x0014_Þ?¦G_x001A_¯Æ_x0007_Þ?8?_x000F_GþµÛ?_x0004_Ù?iäPä?éûþ_x001C_1:Ü?ªúÙÇÙ?ªSæû¾&amp;á?ø_x001C_m}_x000C_Yå?;&lt;_x001B__x000F_{½á?Z_x0002__x0017_õÍ×â?_x001E_·áþdùÝ?_x0010_b§t_x0001__x0003_Hã?°¤érß?Ó_x0018_4KGá?{¶ââÇã?_x000E_³_x0008_HÆMã?F®O_x0019_Z_x0007_à?_x0011_ðçxà?î_x0012_`gÞ?Îëµ?á?,h_x001F_}LÓ? F¼_x0007_&gt;Fâ?_x001C_\Ííæá?é_x000C_P_x0005__x0008__x0001_â?_x001C_%_x001D_ùï_x001D_ã?	¡5&amp;þ_x001B_ä?§3b5_x001D_à?-_x0011_ÉÙ_x0007__x0008_ã?ÍT{GRVà?£_x000B_½6Fâ?lFp[Ü?º_x0007_+Ó_x000C_¿Û?ò@ÿU7Þ?ò[À&lt;®_x001D_á?2ØÖ0µ½â?_x001C_ÓÚ©÷æÝ?÷Ö_x0006_¨8à?2_x0002_`²Cä?$_x0004_³_x000D_á?ÒÁ8 ñá?&lt;_x0003_ªG²æ?Î:úîÃã?F&gt;1NSà?_x0001__x0002_XË±_x0011_¦\ä?B_uÆ	âá?_x000D_¸_x001D_£FbÞ?ôÉ³_x0011_¡å?_x000B_·%EW¢à?Ä_x0011_S$ß?Çõ_x0003_NuþÚ?c^D_x001A_A_x0004_Ú?¬#ºá?RjþùHÜ?ÿÖ pu7â?Ü¼ê¹¤ß?(_x001A__x0010_Wß?kªBó_x001E__x001F_â?¡J@ÂTtÚ?&amp;:U=_x0008_Ðß?Ô¹q_x0013_?oÛ?_x0006_	cU¹Ø?¤û&lt;_x0012_vã?¯(8flß?ÖÈÅ*wÂá?_x000F_î_x001C_¬â å?ë²w6_x0008_ã?O"kã_Äß?·A8C÷à?R_x0017_ääÙà?Ô_x001A_º-`ä?ò­º¼ÜàÚ?èk SÇá?Ë"Ìñà?À4z]Þ?­ÐE_x0002__x0003_n¹á?RbADà?_x0019_ÃB-_ß?üÔ«ðZâ?_x0008__x0006_F&gt;_x0005_üÛ?8I_x0015_%½_x0001_ß?@ÍT[_x0004_å?ò³v®Ïá?©«]@à?¹U*/ãzÝ?tLâ?qâ?_x000D_µ_x0005_Á5à?SJÇöm¼ã?ZÕ~,Gá?öW;÷¢Üä?üv@Þ«á?ÜVÈ_x001E_:ä?¬LêÁ7á?1rÅ©·yâ?Tn,_x0014_¢©ã?¼(_x0017_ùmà?_x0006_kÝAª¶â?_x001D_Í¢s9óß?cßÅÞ|ã?È0_x0014__x001B_Äâ?È_x0018_NC_x000F_°ã?Óó·fFªâ?_x0008__4¬-á?)%ØuXä?¢Ã[Ûà§ß?_x0006_×Ú_x0012_ýâ?¼¿!ZHÞ?_x0001__x0002_ï	è2â?a®¥CM_x0016_á?ßRùÚ?lÈÌEß?T_x001D_»zø¼å?{¨ôÜà?` _x001C_Õ!à?®F ä?ÌíÊ«jà?A_x0010_b _x000D_ïà?ÎÑU}Ü?¹q_x001A_p_x0010_á?¯Ý{±dß?.	¥_x000F_8øà?¢Ð7­/ã?¬N.^~à?Ä_x001B_J_x0004_¥»Þ?iÜ3êÞAâ?Õ0_x001C_%ÞvÛ?_x000B_,­_x0008_Pß?ÿd¦z@Ú?%ãhç?²yPt¯á?_x000D_,B^eá?_	x@câ?N¯$Î÷pã?_x001C_ÜÈ©ùÞ?°.}×Úá?_x000E_|.¼Ø?ÅÈ­_x0010_Ñá?ìñÉv02à?Mv&amp;ï_x0003__x0004_¥Ú?Ê»%6JÛ?_x001C__x0014_Êà?ñKYiwá?Ø#ÅêFûÞ?Q_x0013_¾Hú_x0002_â?Ây~¼å0Ù?ÓÎÛ~á?0$kÿW à?hsu*Ìá?ØHE_x0015_1Ú?_x0001__x0003_Éo_x001D_Çä?^»u(_x0005_¯à?³_x001D_òeT_x0013_ã?e¶B]Y$ã?,×mÍIà?â4Û¼ÞZÚ?_x0018_ÐÐIÐá?Ý÷þ_x000C_iä?Àý÷³¡ß?_x001D_j_x0011_mà?Æ,¸V_x001D_¹ã?UOUÜwÝ?¾Û_x0015_Ì¸¥Û?_x0010_Ì7çØÝ?&gt;&gt;r[_x001C_&lt;á?z_x001A_0ôþÈç?nG¬ã½Ü?±\d_x000E_ó»Ý?éÔ_x000B_Iã?bÊ4r²µä?ªq¼"^à?_x0001__x0003_f¢F#_x000F_â?Öv_x0017_*ÊÚ?8~O_x0019_EÛ?Uw?¸Bëß?[]bKvà?þ¡4 ÖÜ?_x0008_ñ_x000F_¥å?|³æ_x0005_ã?÷mÅ_x000B_Qcä?ßÆ¥?Há?nX²Ëá?Ìf=&amp;â?ÎÁ_x0019__x0002_aâ?_x001E_ºz±ãá?ðSl_x0016_nòá?CóØ:³á?Øô®8KÝ?íHõË_x001D_éá?·:Ö&lt;)Ü?Ò©#íà?¤z_x0014_á?Þu;ÐðÜ?9R_x001A__x001A_Ìå?@­ôý¹â?_x001D_l¦_x001C_-á?¼] P¨à?ªgv\ðÕ?KºÌ_x000D_Oä?_x000F_m«DÖ9à?Þ1¤SÜJá?ÂUm°oMÜ?fc²\_x0001__x0002_¥_x000E_å?má³Ð¡ã?ebÇ7s_x001A_Ý?#DIøS_x000B_ä?ÊhÉ_x000B_Æ_x000D_×?_x0017__ð]¸á?¦@ºßÑtà?µ×_x0005_¹ãuâ?!A4óÓß?y_è.Ì_x0014_ä?øîÁ ß?Øé3&lt;_x000F_Éà?_x0007_°Ná`Ü?_x001F_à,ÌË»á?_x0006_dFëF.à?_x0008_mÄ8à?_x0007_¥»²#á?!¸Ñ²_x0007_ç?`Ô¸V¹Æá?½Sô{â?þ_x0018_9äm_x0015_à?¾«L¶âà?ns3_x0013_®à?é9ã_x0010_ä_x0013_â?_x001B_|q '7ß?µ_x0008_b?ã?½Y_x001F_*0â?õÉõE¾Ü?0ªÅ?Û?*iÕCâ?zmrõîPà?q+lÞ_x0018_â?_x0001__x0002_	~Ö%r7Ý?×nð@à?_x0010_Èáÿ%à?§j_x001C_èm[ß?£v¨ÿÛvá?aBi_x0013_ÈÜâ?_x000C_jú;÷äà?ô¸­Î\ã?8§_x001F_èÆÙ?#LI¢3â?êWauÄÙ? ;ÃáõÓâ?ÍH«õÑ·à?Õ}²ÿá?3+~!s÷ã?mv?ÜMâ?_x001A_Jë0_x000C_Þ?1_x000F_'@j_x001E_Þ?ËfÅ&amp;¸4á?èáÍâ?`_x0013_,!Â|ä?ãW»*^á?®³´¬_x0012_×à?_x0016_©7Emä?ü£Ú_x001A_ßá?&amp;ìí,_x000E_ÔÞ?ñè\u+wÞ?ðZXéÃå?¿Æê±Bßå?°Kâ8äMÙ?§×¾¡	â?U&gt;_x000D__x0005__x0007_ÑÚ?_x0016_¶@Ã_x0011_á?%L&lt;$[ÛÛ?Ü|Øâ?ä"ó_x0004_6â?L_x0006_Ì_x000F_Ø¢ä?_x0002_±Ýò¡á?=G®3îß?½+ÑlÏéá?_x000C__x001C_Ðû_x0010_ðæ?Ñ_x000F_£_x0005_þß?â^2§¤ã?\»%Uå3Ý?ÞkoìãÝ?Rf*¯ñªç?_x0001_½3GV¶ã?y_x001F__x0003_3ë´â?öªÅöÔä?¤Úóà¤iÚ?ï_x001E__x0002_5êä?4;ÍXä?°_x0018_Ñ_x0002_Tá?Ë_x0014_p_x000B_Èªá?à«_êÅã?ôèÄ¹_x0012_8ã?Rjo2ä?Ñk_x000E__x0005_;Ø?-Ø_x0003_Ù_x0005__x0008_Ô?ÃÖçÎBûá?è·Ð°â?h¨_x0017_/»Jß?®_x000B__x0014_Ül¨á?_x0001__x0005_ôð_x0019__x0015_Wâ?_x001F_A~Õà?_x0002_¸_x0014_®Ä¦à?.é¸?Îà?"R_x000C_qLå?¡óîg^_x0003_â?%u)`Ë_x000E_Ü?7½©×+¾ã?êÕ7_x0002_9?Þ?IiC¬»á?Q_x0003_?îÞ?¤kìº|ïå?CSÊTûyä?Bänû,æ?Ì\½_x0011_I¨â?L AÜmÁÞ?²R,v.Qå?ÛYílö¹Ý?û{ }âÝ?½_x0003__x0004_gÞÞ?~Máí_x0004__x001A_ß?´_x001F_s·ëÝß?¯_x000B_ù}±à?óe_x001F_Ê]ðÝ?F#RêÝ?ü_x0015__x000C_´§Þ?óûKú·Þ?Â£ÏÈTâ?FÖ_x000F_%µÛÚ?÷îÙC±Ðà?çeÙà?C#°Ù_x0005__x0006_o_x0002_á?Y«9£ã?Ã¦HG_x0003_£à?_x0001__x0008_BåÜ?£_x0017__x000B__x0015_|Ú?ß¯aº\_x0017_ä?è_x0001_ª+2ã?æÅ¼v­Xà?Fý±÷Rç?_x0016_ð_x0012_2?á?_x0018_P_x001D_í_x001A_ã?rPõFQÝ?Y-Õj_¶á?;`}ª_x0008_,ß?CÐº_x001C_\á?R_x0001__x0001_PYÔ?ÌÌçW¦_x0016_á?^{ÅVC_x0010_ã?ÔÜg_x000D_»­Ý?NÂ¼ÐÜ?t_x0019_ÚKWá?êÂ_ÉSß?àõ_x0011_"Ú??pÈ'?ä?µò&gt;è½Ë×?ÃVJA4±Þ?ý¿I_x0013_Zóä?üÐ¸_x0019__x001D_â?ñ_x001B_4¶lbæ?&amp;ì,_x0004__x001F_+Þ?Ø_x001A_+EÙá?_x0012_aþvë`à?_x0001__x0002_U÷àOBß?ÚÔEÔÞ?_x0002_l_x0002_ ëÞ?ç1Ù_x0004_ådã?Á&gt;+jYÚÔ?òL°ùÐâ?vX*\QÖ?E-:y®&lt;ß?Í«c0ÍHØ?÷Ê^¾Ì_x0008_Ý?&gt;ê't~Ü?_x000D_jÁ2@Ø?µÄ×c¤&amp;ã?_x001A_Âoz¾â?¼, èÊà?&gt;Ó2¢^ã?_x0017_X¤[ià?£ñôgr\à?¨j^$%â?_x0019_c¿Xã?´P{JÝÜ?­hBÉ#à?ÍZ_x0015__x000F_à?Àf_x0008_~_x0014_å?_x0004__x0001_¼¬hâ?±_x0004__x001F_Gûâ?_x0015_)dÎxÞ?QÅÂß?]¡è9_x0002_â?_x0006_Öv_x0003_ÓÜ?«ÀÂ3Ùã?sà_x0004_	_x000D_Ûä?³_x0017_Í»¨0Ü?xãòqâã?_x0002__x0004_ê¨×ã?H_x001F_æ·våâ?FÅM½_x001C_qÙ?P	À×9á?©Ú¨³Ù?_x0003_óLV?£â?s_x0017_(ZiAá?_x001F_6ûaXà?Îä?pËÝ?_x001F_ïi.0õß?!EÕäH(â?_x000C_ü&gt;ê_x001C__x0002_ä?¼l_x0016_¯_á?Àr¼]«Þ?1ä|åã?ù_x0006_K_x0010_ä?VTt_x0005_â?Nt_x0004_úgg×?õôóJW7à?_x001D__x0005_EÛß?Ef_x0002__x0008_à?@tZ¨_x0007_äÛ?]S_x0007_%t_x0013_à?úY¢Î_x0006_à?×a8-ÄsÝ?ÐL_x000F_F_x0015_îá?%8Hðâ?O_x0012_X_x0008_#á?#[_x0004__x0001_õà?_x0002__x0005_v«êJÉrä?¼RP5aÛ?_x000F_]² gÇâ?íÂ=`_x001B_â?]°;V;â?_x0016_j_x0001__x000D__x0003_æÞ?`ð[¯áîä?_x000B_&lt;_x0003__x0001_×á?ñ QÙ.ã?UÄxbà?ÃXÿ_x0016_jÝ?p´¼cøQâ?E9_x001B_Õ%*á?_x0002_ÿûÓ&lt;â?3-®¨å?B0É_x0004_&gt;â?$_x0012__x001C_õ_x0008_Ü?&lt;¨ñÏÛóá?l¿-m£Þ?)Å¬àÜ?§¿Ãû_x0003_Kâ?ÜÇnRj-â?M	è&gt;EUã?õê_x0014__x0012_à?¿DÏ·|ß?&amp;h3ÁCá?h%k_x0016_¬Ý?`@Ç~â?.ÈÎÇÏÞ?¢èptÉAÞ?_Ná`Å´à?(ù·_x0001__x0002_TËß?Âàºâà?|AkÞÏWÛ?þ!_x0001_è&amp;"ç?¥A 	_x001D_oÞ?jÒ¶ÀÕ_Þ?Ô¥cðb«â?sðþúä?¡Ëz_x0006_à?_x000E__x000F_½È_x0010_Õß?_x0019_b¼e_x0002_â?¹Îþë&amp;â?y)×ñÓá?Ú¿fwâß?ÿ¼Ò.®à?_x001A_Ð_x0008_çP_x000D_á?_x0004_ª¯_x0007_Àà?ÜZ¤LÑeæ?ìÖ_x0016_T*0á?ûéM|á?Ó	ùtëÝ?L¡w·ùà?q¦_x000B__x0019_þÜã?_x0003_)Ã_x0001_Þ?_x001B_¼óü_x001B_ã?V5ùÐI«à?ä=Z_x001D_ä?¤å(_x0015_*kä?B_x001C_"Å!Þ?ä_x0017_Å:Ûâ?Ã_x0015__x000E_\õà?¾_x0015_@Cá?_x0002__x0007_÷tná?We]_x000C_à?S0_x0001_º^ÊÝ?ôLn_x000F_Mâ?é§4__x0008_ß?;Àá;?0×?O?\Íà?Wìö_x0019_èà?y*òÓ·å?\2_x0017_Å­úà?5BüF¡â?´P_x0004_×LÝ?´¬{Ö÷¸ä?â_x0008_»À¥&gt;ã?_x0006_¬_x0008_äÞ?=_x0012_	'üßà?)»Õ×ÃÌá?Ã_x0006_jÅóÞ?åùK_x0013_ Òã?ìBOVã?"_x0018__x000F_`!þâ?SZ_x000E_ïC}ß?_x0003_Ã9Ë_x000F__x0006_á?v_x000F__x001F_CH¬Ù?1­åÀ±*à?ôæ_x0006_2¼_x0007_æ?_x0005_|rAÞ?Ü._x000E_iæ?¬o)_x000E_-óâ?ÅÂ/\°µà?¦·{_"ã?âê¶¸_x0001__x0002__x001D_hß?v·_x0013_oã°×?7©¶g×Ú?_x0003_òÄm_x0016_ªà?O_x0015_ÓÌ3ôÛ?Ø_x0007_g'Sà?ËMV&amp;HÊâ?ûs_x001B_§)9â?_ÔÏB{ïã?n_x0011_EØ_x000B_!á?F8(_x0006_TUà?["ì:3Rá?!ç±5áoá?y¿_x000C_J"ùØ?¤_x001D_e»_x0013_ã?X»/uG_x0019_á?Å_x0008_LGNá?Nà¤o)&amp;Ý?r«-Ýuä?§ßÞ­³¼à?H6TrØ?zê6$_x001B_XÕ?ÛòùÓÖ?±_x0018_Ç_x0013_'ß?ÿH_x0012__x0007_oà?¿0Æe_x001F_á?$7¦1Ý?n)³Ìf}Þ?£«ä"fÕØ?ÊäëÊGå?¬¼Ãæ?xgÁ$ÜÀÝ?_x0003__x0004_Ö,_x0019_Àdæß?óÈÌ)gà?5:Qõ§á?Ê_x0007_æ#úXß?äVÄÙé)å?ò_x001F_Þû#ÒÕ?Þ_x0017_zyüã?èc¦_x001F_gã?¼_x0008_ÐÒà?{âè´³Ü?U¯_x000B_a\6ä?X¾c¾Ò¤Ý?©T_x001F_fAà?H÷g¡Zà?"ã¼¦jÙ?_x000F_µêSgå?È­Ï_x0004_ý-Ý?ÛÝ_x0018_x?ã?BÕÅÃä? ö4_x0001_%ã?_x0015_£_x001D_3UÜ?,À'Ç_x0012_bá?-2Üj×à?Ä_x0016_-/sâ?ª&gt;8_x0017_»_x0002_ã?¾_x000F_çð2ä?}_x000F_Ymqäâ?ýfLïØà?D_x0011_ø_x000D_óâ?_x0003_ßZnBýä?¶È|¨ÌÝá?_x0018_%ÿg_x0004__x0005_Uä?ÇYt_x000C_,Ïâ?G7tSSæ?QÜ_x001A_o£Ü?ö i]_å? &gt;Iñ!1â?ü&lt;#Ó_x0011_â?!6f_x000F_#²á?xªæ9X}á?§ùÃõ_x0010_â?w«²BjDæ?y þ¯»uå?È3á_x0015_{_x0012_Û?½_x0002_Ü#_x0018_×Ù?_x0003_c"u(ÊÜ?j_x000B_ µwá?Ø½_x0015_×%Mà?F±.2Nuâ?õ^§,Fà?g²eº»Eá?{Ç½Å$_x0011_ß?£_x0001_0²_x0005_è?oøçdôã?@vãËã?i§£C_x000C_ÕÛ?×Q-£tã?ÛC_x000C_ºõá?_x0012_L_x0018_Ó_x0002_Ý?_x0010__x0005_f¦6÷Ù?ë0_x001D_GÛ?ñT~ÞÛ?ÿjo÷×?_x0001__x0002_j(.í2KÚ?_x001D_á¼_x001B_c&lt;Ý?6o?ËÌÍä?Àº­¢ý0ß?*½_x0008_hÀá?ÊNÛý¡_x000D_â?²ArVAÕâ?-4Çö_x000F_à?ÎºÝÑ_x0002_Èà?îwSìÛ?Gr`Þ¹á?ªËïî_x0008_þà?ø_x0019_&amp;à?G-ÝÛ¼£Ú?_x0002_F_x0001_¥WÏã?RY_x0016_ìØâ?ðåõ_x0006_c_x0004_á?Lé_x0013_b­á?4^ÚQÁÞ?¤µ_x0004_ä¦è?µ*®q¨è×?&amp;ÕF\t´Ý?ÞËAcü_x001B_à?°uZhåñÝ?¸:_x0006_lÈjâ?_x0013_j»ê_x0016_°å?&amp;×vóÁÖ?ów¡h/å?@,PUÀ	à?ù_x0004_¥­]Ãà?_x0004_2^©\â?¾_x000F__x0006_	/_x000F_Ú?eKhb³:ã?_x001D_¢_x0008_Â¬ã?ÅXöUÅÞ?ÓÛ_x001D_ìá?_x0011_{Û?6­_x001D_É_x0002_á?;èºÌ:å?_x0006_ï_o¹_x000E_ä?ªg{_x000B__x000C_zá?T¬ï«_x000C_*â?z_x0019_NC_x0018_à?,9aÜ?­Ã§Ì&amp;Ü?Ç_x0019_ð&lt;à?\®ÕÏétá?¤ÔöÇã?¯ W(]_x0014_ß?tÁ_x0008_ê_x0005_ä?"ÓÃ_x0012_â?*êÏGþ	á?Ç1çµ_x0007_ä?÷åÆ+_x0019_XÝ?®_x001B__x0017__x0004__x0015__x000C_Ù?ð_x001A__x000E_#æ?|Ï_x0003__x000D_dâ?ëÈáíàà?ø,ÖNÞ?Üæ·Cäé?¶p}_x0013_ø*á?ÄÙ_x0001__x0010_/3å?¸!_x0016_,_x001F_²ß?_x0001__x0002_ó«"x`Aß?×ÜÛÀr÷â?ë]vfâ?Dç+ò_x001A_à?ðÜv_x000F_?Ù?hn©Ï_x0019_Þ?Ë±¡Lúá?3K0F.áä?Àd¡(Ùcà?ÀÄ_x000C__x0003_dá?_x0018_]VöÆà?ÈÚíÙã?éhVÿrúã?`­Ý²°â?ÚeSCbã?"ÌÑ1â?¾&gt;_x0006_!ð+à?"_x0017_8_x001C_îÐä?_x000B_ò¼5Ià?THî8Þ?d6æØäsÜ?ç?1í/à?ÄæFÊPâ?k§²1?iá?(Üóµn_x0016_Û?+ãæ9Ýà?nvþÿK°à? yuNÝá?ºBvº_x000D__x0011_ã?÷*_x0008_£/Þ?OÝ_x0018_&gt;Û?æTÄê_x0003__x0004_6wæ?Öä]f.Û?Lûp_x0018__x0019_Ü?J_x0012_ÉkFÝ?¦	gî¦ÇÛ?¢^¥¦ËØ?DM½1Pá?£º9Î+â?ãOVmoß?)©5._x001E_Ò?n\àÅÄá?:öfý'ä?=_x000D_w&amp;¶$ä?k_x0018_Ý4_x0002__x0017_â?_x0005_¬Ô[_x0017_à?sÉ£_x001C__x0001_Lè?mÕZ-ÂEã?¦xR_x001D__x0008__x0001_æ?À_x0017_-_x0010_üûâ?Ïb$Ñï°á?ª¥óªã?yH;Î_x0002_Aä?6/;_x0017_Ý2Û?¶õ_x001B__x0010_Úæ?üò¥]]_x0001_Ü?_x0018_ì®H«ÅÜ?_x000E_xÛÒ_x0004__x0016_Ø?Ía_x0016_mÒ®á?_x0017_ôÿ Fä?U­PÒà?ðÕÊq7èÚ?­À4Íïzà?_x0001__x0002_//ó·_x001E_Û?Æ!»´8æ?ÒGy|ËÛ?³COb"â?ºÀ£6^kÛ?ÄHC¦_x001A_Ü?_x000D_Û5óà?¨µ-ô± å?_x0010_ä¶|Kà?_x0012_Ö_x0006_áM-Ü?è»hûxnÜ?_x000F_§¸þ¤ä?Rô£¦JéÙ?8^!²Gä?¾'!,Èñá?_x0002_PÚ?¿jÞ?@_x000C_ 0_x0007_#ã?¾»Y½Ú?¾MÝjÒèâ?_x0007_1_x0005_ ;6ç?qe²1@ââ?­:¦1)ä?_x0006_N_x0008_w¢AÜ?Äoá:_x001D_5ã?É_x0012_Ýo^#â?¶È_x001B_/=+ã?ZæçÚ¥üà??Ò]&amp;må?Òú 1±oâ?ßÜYeâ?_x0016_K?u_x001D_à?ñoZÓ_x0002__x0003_ï{ã?Mï{_x0002_Ý?Y&gt;ø%_x000D_ÇÚ?_x0012_â¸Ú`U×?t)ç¹ö¸ß?gl_x001B_­nã?²x!°Lã?á&lt;Àÿ{å?ÁYg_x0001_èá?ÝÁYäà_x0008_á?¶îØãÓ_x0002_à?QÛÞ_x001D_¤á?¡X·ß?_x000D_Ün`Bã?3É!Î`Iß?_x0011_L?ôÀxã?qi-p­Ý?àÀ2älâ?=³jÑÎÞ?Q£_x0004_)ÌNâ?ÝµOê±ã?ã,ë£¨»Ü?2¶_x001C_0h_x0016_â?&lt;ÞÔX~¿ß?(;U&amp;Û?0ý`B_x001D_Çß?/_x000C_Eeä?òtÜ7]Ø?3v¼z§Kä?R;_x001A__x0003_ý¢â?Ùò=®â?½_x0001_sQ¤úâ?_x0001__x0002_ð®56@Àã?F_x0007_[*©	Û?.#_x0007__x000F_&gt;Ôã?	Zéâ_x001F_»à?¢7G~_x001F_â?\êÐÁ&amp;®ß?.m)èXâ?µ£m.Æâ?îz#Úâ=à?OéymzÖå?¬_x0016_Ø8Éeà?=Lç6bà?C@__x001F_piã?ET^Ë°ä?ß_x0017__x0019_M¸ßá?_x0017_-óÃ2éã?c_x001C_¥ÀNá?JÈÀ|â?] 9&lt;%õÜ?2ÆÑhâ?P°îÈ_x0006_cB@_x0001_5]¨´ûB@àþSÒ9A@Ð_x000E_)d2B@Pyr4(ÂB@¨üÃ_x0018__x0017_B@@r1méÀB@à6O½_x001D_ÆA@_x0010_Pè_x0015_¡{A@_x0001_Ìz_x0004_C@Àê_x0016_PÿµA@mÚí_x0003__x000D_k¨A@ ©SÛàA@@ø2¥3B@@;÷_x0004_@B@@_x0002_¤_x001D__x0013__x001D_A@_x000C_._x0001_Ó_x0018_B@°_x001E_Ý	{¾B@_x0010__x001B_ìÓ^B@p2æ´6nB@P$çeÇA@%xW~A@`R]£®A@ |9NrÖA@ Y ùRhB@Ð b_x000E_~&lt;B@0ö÷ÁOB@ðÐ¶¥_x0001__x0008_B@pI_x0007_CwäB@@Û+òúA@`Ôèé¶OA@p_x0005_Íi×iB@ Hü_x0004_­B@ð_x000E__x000C__x000B__x0019_QB@Àl÷A~B@_x0003_\ºïbB@ÀöÇ4K_x0005_B@À_x0006_ã_x000B_EB@_x0010_¬]sdB@ d_x0012_P05B@Pl_x0018_¼¹A@p"¤ªB@ÀÛ~dWàA@_x0004__x0005_Pæ¢ô×ôA@ h_x000F__x0001_ÂIC@°j·K'(B@°_x0003_PlBµA@`ÔhEA@PEczí@B@ÀlHõ_x0002_A@p/ZjB@Ð+Ùu_x0016_¢B@_x0004_©b_x0003__x0008_ÕB@0y÷+Ô1B@p_T#_x000C_ëA@ÀôX2B@p_x0006_bñ¥B@ 4h¦kJB@_x0004_oì³GjB@0_x0018_¦&amp;W:B@àêÙ~¤_x0002_B@ìR_DÔA@Piiù B@°®Gô¦A@pÚÂnbÐB@_x0010_OÛß_x001A_B@À÷(Y­_x0005_B@0fg_x0008_)_x0011_B@_x0004__x0012_Y¼üòA@À8_x0010_ÎA@`o;2±A@À¥_x0015_Üe_x0005_B@ L)7¦ÛA@àBÍ$aB@ð&amp;x_x0001__x0002_ô±B@°ß³ð_x000C_B@@_x0015_È¡B@ð[ÈÿA@ï_x000D__x000D_5B@_x0001_õ3°Ð¹B@_x0001_CnfKÚB@_x0010_°Ü9¦$B@à=@{_x001E_A@Pi_×_x000F_ÚA@À_x0008_!m,qB@`7Àªê=B@ 6R^8B@_x0001_}F_x000D__x0007_B@QÁ_x0010_`ÕA@àFBGÜA@_x0001_/0¡íA@`_x0001_½_x0004_/æA@_x0010_Gk{~B@ )_x0013_uwB@à°_x0001_¬èB@@AYÃlB@pGÐVÖ;B@Ð&gt;¬löA@@J_x0017_êcB@`.×LB@Ðw¨C{B@ðÉÂFÎ½A@ ×B@àEqZañA@@ììùL&lt;B@_x0001_Ô&amp;ü­A@_x0004__x0005__x0004_r¢ôS¥B@`_x0001_¼_x001F_nB@`Î_vB@ _x0003_:_x000B_òwA@`ºÙY_x0003_B@ _x0016_¬·_x0004_B@0¬k#]õA@À°ÏºêB@à¬ð_x0016__x0018_B@ð_x000D_ÝÆóA@Àìñ1\SB@_x0010_hE_x0019_ÙAB@@ÛåYxB@_x0010_¦_x000C_+ÞB@ Æ}ííB@_x0010__x000F_N_x0007_bC@@Âãcu¯B@Ð_x0007_°_x000F_B@P._x000B_pÏA@ð¶®F=}A@À_x0004__x001C_ÛA@Ð_x0001_rdBtB@°ª¨A@P=§[B@0Ê²¨}»A@`¾v~_B@ þhâ_x001F_B@ _x0005_ÝµwBB@ Íªý_x0015__x0002_B@ _x001D_Õ_x000C_6B@p_x0011_¤_x0014_ì¨A@à_x0001_Ý_x0011__x0001__x0002_ÂÓB@ÀN§hj÷A@`_x0007_Ñr_x0015_iB@Àyõ+rA@pÇAãfÉA@À+é$äA@`	Ö_x001B_ÂA@ ¿ÛX"¿B@`D}_ýA@``³:B@ÀK_x0007_ÌCB@_x0010_ÙÊ¹¼'B@ð¼½ÞØãA@àd"BÌëA@àe&lt;À*B@Ð§\ê_x001F_=B@@X4_x0008_OB@p±&amp;µB@ _x001D_[ßFâB@@e2É¸A@ JmXq'B@à+{_x000D_³B@p}´ªOA@°o©¤Ø~B@Ð_ÒãùkB@ÀLM1vB@à_x0016_?¼3 B@@ªí^&amp;'B@ §üá¡B@P"ÄÄäB@þ$ûLcB@`[ï_x0002_B@_x0002__x0003__x0002_]*7¥A@ pd_x0012_fÖB@Ð1_x0003_3_x000C_aB@_x0010_è_x000C_¢]AB@ _x0014_$Â_x0016_B@_x0002__x000E_4WC_x0004_B@_x0010_]rbÐB@°²àg%B@ :,Õ_x0004_B@P_x001E__x0017_ê_x000E_B@pv¸­ö_x0017_B@à_x001F_fJ;1B@ð9-ñ`uA@ÕÒÃY"B@pÐù&amp;ÌUB@Pùá¿A@à9rÙp	B@°ôWØ@B@ûµ_x001B_x/C@pOp;*EB@°üî_x0012_J¿A@_x0002_¥&amp;,_x0011_B@`­-úA@ h?_x0017_`_x001A_B@ üí¼%B@°¤M[Ï¿A@°éT¸ÒcB@°O¾~KCB@pfe]w¼A@ _x0001_¤B!8B@_x0010_:óõbB@è_x0011__x0001__x0003_dTB@ dÁ_x001D_¤=B@`5P§oZB@6ÆyÓÊA@ð@ôh,B@_x0001__x000D_ÐUÊÒA@ÐzcnB@`_x0014_ 9_x001F_B@_x0001__x001D__x001F_f.YB@°Øi¦A@_x0010_¿Ò°S_x0012_B@ ©o_x001F_®eB@_x0010_6L_x001C_ý_x001F_B@àOìû{B@_x0001_á4×ÞLB@_x0010_'_x001B_Ñ_B@àçñ©B@ r4+B@`_x0006_ê ¯9B@ÐPcp¿_x0004_B@ ^²~EGA@=Ù½£B@`_x0002__x001D_ïxA@PL_x0012_¥Ø7B@@ ð4_x0006_¨B@àèë¸A@°_x001B_ß´é¶A@ f_x000D_C@_x0005__x001E__x0004_ª.B@Ð@'6¯_x001F_B@Y% _x001A_B@pÍ;ã[9C@_x0001__x0006_°ó=åÄA@_x0001__x000E__x001D__x0004_ÐùA@Àá¥_x0002_¨A@ EëB@_x0001_êë¤ A@J_x0004_-KA@ð_x0016_3_x0015_ó_x0011_B@ §:_x0003_iìA@_x0010_L¡QîÅB@0_x0012_wi4B@_x0010_1p¦ÇB@pyssàxB@à¦_x0005_Á#yB@0Æu?âA@@_x0007_ôbª_x001B_B@À/ÜDîB@ e7Ñ"B@ ×b;w«B@ RE{ãB@ ¥ÜµÛ_x0005_B@ K"î2íA@@û&gt;À;A@ÀøhûRÅA@à7eì bB@ðÒ?s)_x0019_B@p$õ§ößA@`¥·råjB@ êyóî_x0006_C@°4¸×òA@ðþÒ TA@ Ôj-B@P¹¡_x0010__x0001__x0002_äA@Ðãµê.ñA@@öEt±6B@@G¾&amp;#B@_x0010_¤&amp;h¤æA@à9fôjüA@_x0010_÷¯Û_x000B_4B@_x0001_ï_x0003_ãLÜA@p_x000D_öÅ_x001C_ÙA@@]*&gt;(B@ÀÈNêfA@_x0010_úõW_x0010_B@_x0010_}ÎaÄA@p`_x000C_þrÝA@À_x000F_]}ÃA@0Þ9_x000B_¹FB@ð_x001D__x0008_lB@P5x©­2B@I@;B@ðÆ+íB@ð0v0Q_x0018_B@_x0010_?ýD \B@ðÜÕMB@PÀóÛ;áA@_x0001_láî_x000D__x001D_B@°_x000B__x000C_è»^B@_x0001_ó8áA@_x0001_ÝªÏ_x001C_C@_x0001_¡£HB@Ð/°*A@àÒ^þýA@À¹Y&lt;èUB@_x0001__x0002_u_x0011_)TsB@Àm³ËÇuB@ptó&gt;-¢A@ÐÙñ;ØÃA@àÒ&amp;òÃmB@À|h¹_x0011_*B@`¯°LJB@À@hÖ8_x000E_B@  íèA@ÐûE­TB@_x0015_ÏOþA@ _x001F_WB@ K¨øFB@_x0001_1ã;Ð[B@°_x0003_¦ _x0013_B@ =-Ð_x0008_:B@°_x0005_ø,2B@ Áx[+_x0015_B@0^ssB@@dnD®ìA@_x0001_X_x000F_¤B@`&gt;_x0016__x001D_B@PTç÷xÇB@P°8\!B@àA(ó2A@w&amp;ì*'A@ÀEÛ2B@²ÝÎÄB@à¿A?î}B@0;ú0_x001E_¯A@ ©jkB@ þ_x0015_Î_x0002__x0004_bB@°_x0010_ß_x0001_C@0¯Í_x0012_-GB@ Å@_x0004_$B@po»jÇÔA@ ÂÔx¬}B@À8«`B@p_x000D_RéÞ,B@´J«BB@`éðyB@`_x000B_dCUB@ð_x000C_ÂÏøB@`o,_x000D_ÔA@Ði_x001E_D[B@`W_x0007_g"B@À$M¾È¤A@ ð]QóB@ ?ÙÅ_x0017_7B@°?Px|B@¥3±§CB@À²'é¦ÖA@@6_x001B_'ÛìB@ÀÑ©Û?dB@°jz0B@P*&gt;Õ¢B@à«_x000D_Õõ8B@$¾®¶B@°"­ézB@°Ö_x0004_BñÚB@ÐgsqÔ_x0003_B@ IMU»ÌA@Ò_x0002_Ø8B@_x0003__x0004_°_x0001_"Ð_x0017_´B@àTë/ÃB@_x0003_¤2YA@p¹ý_x0012_êoB@ytÏðA@Äý+^wB@0æÐÏÈA@À0+F¿BB@ð¦&gt;+ôA@°öNS¥¡A@PùÄcäÝB@PZöLÅB@p¤wÞ!ãA@0	æ´_x0001_xB@pÈz7®B@ Ñ¯µ£A@P/Ç_x000C_dA@Ð,(Ã(hB@_x0010_sÌ8YB@_x0003__x000D_G·RB@ð_x001B__x000C_5PB@àUc`ÙA@`ïðæa_x0002_B@`êlMÿ_x0002_B@ üit_x001B_!B@ÀZ¼]j·A@ÐJÄ_ÑA@uÝ_x001E_d_x0005_B@ ªü°.B@Ð9@ÑÛ6B@0¨Ð;f_x0010_C@ I2_x0001__x0002_//B@EÕB_x0011_B@0tÈí_x0008_B@ðÎWMuB@ »ÉdòB@P¹]@?B@`\-ZmB@_x0001_gÒ|oB@Ð¢-tA@°3ñÒæûA@_x0010_^_x0008_ÕZB@_x0007_EHäþA@ ¡Á_x0007_JRB@ '_x001C_|YÊB@ # tq¦B@ÙPA7B@º+_x0001_}B@ÁïKQ´A@`2ÖØMÇA@ &gt;×_x000E_q_x0008_B@c_x0006_BUB@oö_x000F_®B@à¦RÒA@ /úÕ¨IB@0òXB@P¹.	1B@_x0010__É*äSB@Àè%±ª·A@À!Ö_x001A__x000C_'B@ %Ó_x001A_Ý_B@pÆMR_x0010_èA@P_x0008_?ñÝQA@_x0002__x0003_ðE`~B@@wU¯$	B@pI{øA@_x0002_ètêxXA@_x0002__x0010__x0015__x000C_ÅGB@_x0010_o_x0018_M¸B@ ìV½B@ð§Ðç7lB@WÅhÄéA@`p±îÎ¥B@Ð¤eæo5B@0}­É_x0015_B@`ë_x001F_©4C@ÐGa¸ò_x000F_B@¦áNØA@Pû_x0011_H_x001B_B@ ¥m²º_x0013_B@ :§_x0019_EùA@@âñB_x0012_CB@_x0010__x0002_6_x000F_eWB@_x0002_Å_x0004_r;B@_x0002_´*UúB@_x0002_Ý_x0014_P\B@_x0002_Ë_x001E__x001A__x0001_;A@@îy¶B@`És5¬©B@0Ä¥^æìA@0_x0001_¤%µ#B@ÚÙEB@_x0002_NÀ_x0012_LFB@  ?_x0012_A@ðÒ~ø_x0001__x0002_FB@ú9tÍõB@à¡ËÄ,¡B@ Ë#ê A@`Ö£0öOB@g_x0005_ùåA@0_x001D_AÞ×fB@ _x001D_¶?BB@_x0010_z¢Ð'ÛA@Àõ+lHB@Àe¡|JèA@0¹VjdA@0d_x0005_£ýA@°§²0_x0007_B@p@[lB@ÐYyQyB@pCëíèrB@_x0010_?©U,ºB@_x0010_T_x000D_ó­B@°Ñ_x000F_OB@_x0001__x0003_8Þ»ÓA@Ð;o&gt;-¼A@_x0001_è_x0004_¯õTB@À_x0019_«_x0019_-B@¼JÒâA@ÐÎ!I(B@Ð_x0001_mÙÝiA@àÑV_x001F___x0014_B@`4ÿ\­B@`_x001A_ÝC_x000F_B@p_x0006_6,cB@p5¹dòA@_x0002__x0003__x0002_â½ç_x000E_B@ _x000D_(r5òA@À­2_x0005_Ð_x001D_B@¥X±ïB@ÐÆÑê_x0001_ÊA@à_x000B_¯_x000D_bA@ ñ_x001E__x0006__x0017__x0018_B@Àãn%×A@Ø¯O«_x000E_C@pfW_x001B_A@_x0002_&amp;_x0002_UzB@PÂ'á,¾A@àë2_x001F_B@À½_x0005_U ´B@C÷£x]B@u	g\B@À¼c9+0B@à_x0005_t_x0006_|B@²þVÚRB@À5û'[KB@tø_x001A_ªB@p_x001E_4j2«A@0 N¾tA@Ð¤êâ	²A@PÔø¢A@@G'5]B@ "_x0017_©GÞA@pxksÁMB@Pj¿'_x0003_B@NSÓ_x0006_A@ ÐîÔóWB@@Lü_x0017__x0001__x0002_MpB@ E©_x0012_ÇÏA@B};7£B@p_x0010__x0001_#4B@àÝË»ãÙA@ q_x0018_B@ðÁ_x0017_¥0A@ 5!RtB@e6B@·wôÝA@0@WRýþA@À _x0013_y_x0002__x0006_B@ UÚåºùA@@C_x0005__x0008__x0006_ÍB@¬©ÞÞµA@ ]ËÖ!B@°q_x0016_ìÿ:B@`|y,ÌA@`MH_6÷A@À_x0016_ê!õA@ _x0017_¥·£*C@Póz¸¬B@àI6*iB@PëÆì»_A@_x0010_i£_x001E_B@p?à}m¬B@0Çu/.B@ ò$N©DB@_x0010_Sí×ºB@_x0001__x0018_iqJA@0¼â"ù_x001E_B@AÑJq$B@_x0003__x0004_°®î_x0005__x000F_WB@pZª³_x001C__x001E_B@à¤oG¸ÀA@_x0003_©ù=°_x001C_B@À:ay_x0013_B@Ð u§¡QB@_x0003_ÁO÷ª_x0012_B@°ë7_x0014_A@pÌ2_x000F_|ÿB@p_x000F__x001A_÷$B@ P_x0015_(,_x0001_A@ðï_x001F__A@Àt&gt;¡_x0008_ÝB@@jð#ëA@àÅêu_x000D_&gt;B@À¤íJy_x0016_B@pÌ³¡ÝôA@ÀT_x000E_§B@ÐïwßÐA@PI¤_x001F_ÇaB@Ä'*_x000D_B@ LD`_x0017_B@Ðþ 9B@_x0010_4ëGéA@ =Ä8pA@àÉ_x000C_*BB@pá_x0002_ßA@ f×_x0006_£PB@ð)X0rB@@!}QC@ÐÍ©C~KB@ÑÇp_x0001__x0003_`_x0001_B@à_x001F_û&lt;:fB@PÔ¾'&amp;oA@`ê_T@B@°¼?U¡ÎA@7|0)gB@_x0010_±_x0008_ÀôB@ &gt;_x000C_GÌhB@ Ñ±@ðXB@_x0010_üåCýA@Ð_x0014__x0016_lÜ¸B@0èd,OB@àøêaãA@ x$ÒËA@_x0002_N_x0006_C@0_x0006_x_x000B_¹)B@6\_x001C_B@àì_x001F_³úHB@À[oò_x000F_ B@ý_x0003_9bB@Ab¦n_x000D_B@àñ2¥LB@b6_x0019_n#B@_x0001_ßå×äA@fìüA@@ww-_x000F_B@ nüÈ*B@Ðìò[á_x0014_B@ _x000D__x0019_:ÌA@ #o8MQB@=ô_x000C_B@07_x0002_nAB@_x0001__x0002_0äk_x0001_SB@@_x001B_f¡_x0007_÷A@@åâ_x0010_A@@¿»	v`A@_x001D_Ö_x0001_A@p¢_x0017__x0003_øB@ _x0019_'Ú(LB@Î3ñ~B@@Å7ô?B@`#RÎB@À._x001B_z*îA@`o _x0012_PIB@0öq¢×A@)öqä_x001B_B@P¨ç&amp;³A@@*àB@ ÝO_x0014_ÏB@pb ÁÑB@@èÎs_x001D__x001D_B@ ¬ÀÈÔ_x0004_B@°ä_x0017_âÐJB@_x0001_ð³ê¼B@°¨_x0012_¥IB@¥üý¯B@pm@_x000D_7%B@°Kb1Ç&amp;B@ðÅº_x0004_mB@ðÂ_x0002_ôÕ£B@°=à_@»A@BMËÛ-B@ 9ñq^B@_x0001_Zþz_x0003__x0007_	GB@ÀÅ·Ë¾A@PF_x0013_X¿&lt;B@S_x001C_vó)B@ÐÄô_x0001_õ B@P_x0004_4®W,B@`ú"Y_x0005_ËA@Àì!£²B@pn5ª_x001A__x001A_B@ð0_x0013_ÝW;B@`1l_x0002_ìíA@Àg_x0005_¦ B@[Òk«B@0DeÖ_x000D__B@ð_x0005_Ç]-B@P_§e?)B@À)_x001B_ïîA@p/QæB@ Ð	_x0011_)B@ËßÕcþA@ÀÆÖïA@_x0003__x001B_szB@`Jë4VB@Ðþd&amp;¶ÒB@àlø¸D&amp;B@ðEw_x0017__x0014_,B@p0_x0006_jA@_x0003_ðÒ^ÓA@y&gt;B@_x0010_²_x0002_¥B@À_x000B_9¹ÆA@ ëA_x0014_B@_x0005__x0007_ _x0004_%àÙ_x0014_C@`îaü©A@_x0005_»ü¡ñÜA@°Ük_x0001_AÊA@öK'§îA@ _x001F_ï¢/B@`É|_x000B_åñA@#^ÖÒ_x0002_C@_x0005__x0015_­¥æB@_x0015_%J_x001E_KB@°¼ñ·_x001B_A@_x0005_S·ò`_x0006_B@@vë¬ù`B@`Õ	WVB@ ¶§kïA@àE_x0001__x001F_?B@ _x001A_-HzgB@Ðu¨ÞKB@`_x0011_o]_x0013_áA@PÆÒ"ÞB@PVæ#ï_x0013_B@pZnA@P_x001A_ªÉò\B@àlDa­B@ËlÄ}êA@ðfHãéB@à/YÂ B@@ÍàFçA@Ð0.FCC@_x0005_pÇÉÒB@Ðm_x0003_òý{B@PNûV_x0002__x0003__x0010_B@p_x0001__x0014_ñÂA@@±l³reB@&amp;QçG·B@_x0002_Õ½i¢ßA@ ð_x0017_È_x001D_#B@@_x0010_&amp;_x001F_)HB@à_x001B_"B@ u3f¥_x0017_C@_x0010_¬Ðüù%B@ðd&lt;¨GB@_x0019_Ó¨~A@_x0010_¥à#B@¹XI_x0008__x0001_B@_x0002_IÍó¥_x0017_B@P¾°f_x000B_oB@ ô_x0006_L	ÜB@Àx_x0017_DGLB@À=]3´ÁA@PýÍý?ØA@_x0010_¿¸d+B@w:·¡B@°_x0010_±¸_x0007_×B@À¸ô¨B@ _x0016_w_x0014_Q¹B@Pãá_x000C_B@_x0002_ËlÄÚA@P_x000C_Ü$´jB@ÐúT_x0019_«A@àIàP3B@P_x001F__$kB@PÔ_x0019_ùA@_x0001__x0003_@Ô_x000E_Æ0B@0ÑòÁÇB@0ttÉñB@ð M_x0008_K©B@ðÕÔÞïqB@ð$§B@@óøÚ_x001D__x000B_B@ hóå¢A@ðIJ¤¼ãB@0G¢%aÈB@À_x0016__x001D_)h`B@ §E_x0002_JB@`{L@HZB@`ü_x0010_þtA@ì_x0010_%FXB@ Ã[ÛC@@ÇëPF_x0019_C@0JZ×ØVB@Pýå-%@B@ ÿg8VB@ÐÀêÖAA@`4Ë)¢rB@Ðtú_x001E_A@àWÎs&gt;B@_x0010__x001C_8ÒyåA@ @{à_x0012_B@Ðp¿¨é_x0015_B@_x0001_î4SA@zÔÇûA@@_x000B_À19B@@_x0017_ÍË­A@krÌ_x0002__x0003_ò÷A@PÇTH;¸B@)$_x0006__x000C_B@@#_x000E_ÀqB@à_x000F_~æ8±B@àÒ÷É_x0018_½A@Ðm×n_x001E_ÑB@_x0010_ÌX¡xB@ ÙF:MB@_x0010_7©¼íèA@ É_x0017_(pB@@w"ªªA@àßÈÖûÎA@ ªçB@@²m_x001E_à×A@5?H7A@PÌ_x0001_^_x0019_B@_x0007_fuóëA@`g®ïA@P¶e#@6B@ =_x0015_·|1B@ðìüh[oB@p~fK¨yA@`£¨y(B@@O&lt;ðA@Pj~±_x0001_B@õj0\A@_x0002_^8b#C@ð¡ú_x0003_«fB@ÀIíR0B@0§29%	C@`_x0013_4¼B@</t>
  </si>
  <si>
    <t>3276167023dc34a7d5890774ee3d5807_x0002__x0003__EU_x001F__x0012_B@ éá;_x001C_çA@ _x0012_åvSB@¤´_x0012_XB@à÷§¼ÏB@Ð¦6·~_x0007_B@À_x001D_Ã_x001E_B@á_x001C__x0017_vB@P88ºñ-B@U_x0004_ë!B@à_x001C_¡_x0013_h°A@°cWÿåB@@Ýä_x0016_[B@@ñÚ_x000D_MB@@dùÛvB@ðBV:_x0014_þA@p@ÆxwB@ð"VªLB@ð¶_x001F__x000C_Yò@@ Û­~_x000D_IB@0*.wMB@ _x001A_¾B@ mèà_x0010_B@e=Ñ1ÑA@ à½gB@ _x0011_FÆ¢öB@`]ºhJ_x0015_B@_x0010_HÇÄØDB@`²0'ÁB@@d-É B@@«_x0001_Ë»B@°¡m«_x0002__x0003_§tB@°Íì9=A@° ÚåáA@`©k³B@ ­üë.ÈA@`êèìqB@àu\5_x001B_B@ gÑM ÉB@È|_x0018_[ÿA@_x0002_|_x0004_Ù_x0019_øA@ðù³~±:B@ X0ôEB@`t_x0007_â&amp;C@pEÒ_x0017_D*B@àXH°ß°A@Àe´@´A@P"g¡©ÍA@ÀÎÞûéA@_x0002__x001D__x0017__x0006_ÕA@0\P9D»B@ð_x000D_÷D;áB@ &lt;ðô&lt;¹A@_x0010_&lt;¹_x001B__x001D_}B@À$t×kB@°_x0001_ fß¬A@aQ_x001D_daB@{MôA@ Ñ?äÊB@ðG_x0007_m5B@à?_x0013_Y]B@°wÍ_x0007_B@@¶y	ÊXB@_x0001__x0002_0¦½_x001C_î;B@ ð`(¬A@ð_x0007_ÎÛæA@`yÜ_x0003_tB@@;[Ò®B@ÀfÂ¬¶ÌB@À`ïðG3B@_x0001_ö[{ÅB@`yV«Î_x0019_B@°i¯_x001A_½NB@_x0010_Ô_£B@P½é5 ÖA@À/?iB@_x0010_/ßtû_B@_x0001_ëÁúYB@À_x0019_dØ_x0010_åA@_x0010_ØÚÕÙ×B@ðF³#Ê&gt;B@ Çü¶ÅB@pOBËµB@Àd^æ]B@@(ÇiZB@ öüÅËõA@©L#üA@àó»èãB@Àùñ;zB@0&lt;¡!A@_x0015_ 7¯ÅA@ÒsB½B@ H._x000E_TB@_x0001__x001A__x000C_Á%¦A@ 3ú_x0017__x0002__x0003_bB@0òQ@øÑA@_x0002__x0012__x0002_3_x0004__x000E_B@_x0010_JæÈB@ÐlFFóA@03WôeB@0O_x0016_óÅ4B@0_x0014_fQ]µB@à¯ø³dqA@Z_x0002_ëdB@Ì©¹Z³A@àä2/z¶B@ «_x001A_l_x001E_C@PEÇÞA@pÉPö_x0002_B@_x0002__x0015_ÝNY_x0001_B@ ªZµíËB@°NZi_x000E_ýB@`_x0002__x0013__x0004_B@À_x000D__x0019_b_x000B_B@`ZÂ=TêA@Àäð¡ÏøA@ÐD¥9Ñ	B@P_x000E_ zé°B@_x0002_XiàÛÈA@@Ãê_x000C_DB@p¿A|úA@°Õx~÷ÿA@ÐÇWÆÛðA@àDTy$ÃA@yr&gt;«ØB@þÒó8ûA@_x0001__x0002_&amp;&gt;/_x0008_B@°n0W;_x0003_B@p­i&gt;ÔB@@OÞÿßB@À©þ98ÐA@À'WõÑ_x000B_B@Às_x0011_þê+B@àF}_x0001_0B@ W-¡8B@ ª	j3A@0lE3lA@ _x0006_.[)B@PCÜ¥?A@@$¶Þ¯B@ð¨æC¨B@`_x0011_Ñ_x0018_A@Ð[Î0_x000C_B@¬û\¯¿B@@7ÅªB@à÷øZB@À¸íÊhÂB@pÒIAlÍA@_x0010_ÄJ_x0019_X_x0016_B@ÐµY,¾B@àð­ó&gt;_x001E_B@ðÅá_x0011_NB@Àù"]DºA@@Ö¾H]¤B@Pdm«0ZA@P,5TûtB@_®4½(B@ØqM_x0001__x0003_h=B@°h,­ÃB@w(·sBA@àêOàØA@_x0001_Û/vÓB@p@§_x001E_i7B@Àª0üùMB@_x0010_øæÝÉ/B@ _x0002_çDJöA@_x0010_#c_x0002_4/B@À×Èã0B@ m:^B@ðûIX!°B@0å¾×lNB@`ÐN2-B@Ðb(ÄàPB@_#_x0017__x0006_B@ N&gt;q0+B@p¡ÉÜA@ ¡KlãeA@_x0001_b.»Æ¨B@`_x000D_ÿ8B@`~LÖÀA@°`Ò«B@°lìGDB@_x0001_o§w&amp;B@i_x001B_!_x001C_B@ áûk" B@ OÁ8B@_x0001_LA_x0013_eB@0z7cÆB@PÄAGÎ_x000D_B@_x0003__x0005__x0003_ÔBªsqB@ 9_x0018_÷_x0017_A@;_x0002_è²üA@Ð OÚB@rÁ\íQB@ðq{"þ]B@p_x001C__x0013__x000D_*ÝA@* Qá5B@ _x000C_¾ä¯A@ þK_x001F_¶pB@ ÔëUB@ÐõÎÍB@P°îÈ_x0006_cB@_x0003_5]¨´ûB@àþSÒ9A@Ð_x000E_)d2B@Pyr4(ÂB@¨üÃ_x0018__x0017_B@@r1méÀB@à6O½_x001D_ÆA@_x0010_Pè_x0015_¡{A@_x0003_Ìz_x0004_C@Àê_x0016_PÿµA@mÚík¨A@ ©SÛàA@@ø2¥3B@@;÷_x0004_@B@@_x0002_¤_x001D__x0013__x001D_A@_x000C_._x0001_Ó_x0018_B@°_x001E_Ý	{¾B@_x0010__x001B_ìÓ^B@p2æ´	_x000D_6nB@P$çeÇA@%xW~A@`R]£®A@ |9NrÖA@ Y ùRhB@Ð b_x000E_~&lt;B@0ö÷ÁOB@ðÐ¶¥_x0001__x0008_B@pI_x0007_CwäB@@Û+òúA@`Ôèé¶OA@p_x0005_Íi×iB@ Hü_x0004_­B@ð_x000E__x000C__x000B__x0019_QB@Àl÷A~B@	\ºïbB@ÀöÇ4K_x0005_B@À_x0006_ã_x000B_EB@_x0010_¬]sdB@ d_x0012_P05B@Pl_x0018_¼¹A@p"¤ªB@ÀÛ~dWàA@Pæ¢ô×ôA@ h_x000F__x0001_ÂIC@°j·K'(B@°_x0003_PlBµA@`ÔhEA@PEczí@B@ÀlHõ_x0002_A@p/ZjB@_x0001__x0002_Ð+Ùu_x0016_¢B@_x0001_©b_x0003__x0008_ÕB@0y÷+Ô1B@p_T#_x000C_ëA@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_x0003__x0001__x0001_ _x0003__x0001__x0001_¡_x0003__x0001__x0001_¢_x0003__x0001__x0001_£_x0003__x0001__x0001_¤_x0003__x0001__x0001_¥_x0003__x0001__x0001_¦_x0003__x0001__x0001_§_x0003__x0001__x0001_¨_x0003__x0001__x0001_©_x0003__x0001__x0001_ª_x0003__x0001__x0001_«_x0003__x0001__x0001_¬_x0003__x0001__x0001_­_x0003__x0001__x0001_®_x0003__x0001__x0001_¯_x0003__x0001__x0001_°_x0003__x0001__x0001_±_x0003__x0001__x0001_²_x0003__x0001__x0001_³_x0003__x0001__x0001_´_x0003__x0001__x0001_µ_x0003__x0001__x0001_¶_x0003__x0001__x0001_·_x0003__x0001__x0001__x0001__x0002_¸_x0003__x0001__x0001_¹_x0003__x0001__x0001_º_x0003__x0001__x0001_»_x0003__x0001__x0001_¼_x0003__x0001__x0001_½_x0003__x0001__x0001_¾_x0003__x0001__x0001_¿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0005_÷_x0003__x0001__x0001_ø_x0003__x0001__x0001_ù_x0003__x0001__x0001_ú_x0003__x0001__x0001_û_x0003__x0001__x0001_ü_x0003__x0001__x0001_ý_x0003__x0001__x0001_þ_x0003__x0001__x0001_ÿ_x0003__x0001__x0001__x0001__x0004__x0001__x0001_ÀôX2B@p_x0006_bñ¥B@ 4h¦kJB@_x0001_oì³GjB@0_x0018_¦&amp;W:B@àêÙ~¤_x0002_B@ìR_DÔA@Piiù B@°®Gô¦A@pÚÂnbÐB@_x0010_OÛß_x001A_B@À÷(Y­_x0005_B@0fg_x0008_)_x0011_B@_x0001__x0012_Y¼üòA@À8_x0010_ÎA@`o;2±A@À¥_x0015_Üe_x0005_B@ L)7¦ÛA@àBÍ$aB@ð&amp;xô±B@°ß³ð_x000C_B@@_x0015_È¡B@ð[ÈÿA@ï_x000D__x000D_5B@_x0001_õ3°Ð¹B@_x0001_CnfKÚB@_x0010_°Ü9_x0002__x0005_¦$B@à=@{_x001E_A@Pi_×_x000F_ÚA@À_x0008_!m,qB@`7Àªê=B@ 6R^8B@_x0002_}F_x000D__x0007_B@QÁ_x0010_`ÕA@àFBGÜA@_x0002_/0¡íA@`_x0002_½_x0004_/æA@_x0010_Gk{~B@ )_x0013_uwB@à°_x0002_¬èB@@AYÃlB@pGÐVÖ;B@Ð&gt;¬löA@@J_x0017_êcB@`.×LB@Ðw¨C{B@ðÉÂFÎ½A@ ×B@àEqZañA@@ììùL&lt;B@_x0002_Ô&amp;ü­A@_x0002_r¢ôS¥B@`_x0001_¼_x001F_nB@`Î_vB@ _x0003_:_x000B_òwA@`ºÙY_x0003_B@ _x0016_¬·_x0002_B@0¬k#]õA@_x0003__x0004_À°ÏºêB@à¬ð_x0016__x0018_B@ð_x000D_ÝÆóA@Àìñ1\SB@_x0010_hE_x0019_ÙAB@@ÛåYxB@_x0010_¦_x000C_+ÞB@ Æ}ííB@_x0010__x000F_N_x0007_bC@@Âãcu¯B@Ð_x0007_°_x000F_B@P._x000B_pÏA@ð¶®F=}A@À_x0003__x001C_ÛA@Ð_x0001_rdBtB@°ª¨A@P=§[B@0Ê²¨}»A@`¾v~_B@ þhâ_x001F_B@ _x0004_ÝµwBB@ Íªý_x0015__x0002_B@ _x001D_Õ_x000C_6B@p_x0011_¤_x0014_ì¨A@à_x0001_Ý_x0011_ÂÓB@ÀN§hj÷A@`_x0007_Ñr_x0015_iB@Àyõ+rA@pÇAãfÉA@À+é$äA@`	Ö_x001B_ÂA@ ¿ÛX_x0001__x0002_"¿B@`D}_ýA@``³:B@ÀK_x0007_ÌCB@_x0010_ÙÊ¹¼'B@ð¼½ÞØãA@àd"BÌëA@àe&lt;À*B@Ð§\ê_x001F_=B@@X4_x0008_OB@p±&amp;µB@ _x001D_[ßFâB@@e2É¸A@ JmXq'B@à+{_x000D_³B@p}´ªOA@°o©¤Ø~B@Ð_ÒãùkB@ÀLM1vB@à_x0016_?¼3 B@@ªí^&amp;'B@ §üá¡B@P"ÄÄäB@þ$ûLcB@`[ï_x0002_B@_x0001_]*7¥A@ pd_x0012_fÖB@Ð1_x0002_3_x000C_aB@_x0010_è_x000C_¢]AB@ _x0014_$Â_x0016_B@_x0001__x000E_4WC_x0004_B@_x0010_]rbÐB@_x0002__x0003_°²àg%B@ :,Õ_x0004_B@P_x001E__x0017_ê_x000E_B@pv¸­ö_x0017_B@à_x001F_fJ;1B@ð9-ñ`uA@ÕÒÃY"B@pÐù&amp;ÌUB@Pùá¿A@à9rÙp	B@°ôWØ@B@ûµ_x001B_x/C@pOp;*EB@°üî_x0012_J¿A@_x0002_¥&amp;,_x0011_B@`­-úA@ h?_x0017_`_x001A_B@ üí¼%B@°¤M[Ï¿A@°éT¸ÒcB@°O¾~KCB@pfe]w¼A@ _x0001_¤B!8B@_x0010_:óõbB@è_x0011_dTB@ dÁ_x001D_¤=B@`5P§oZB@6ÆyÓÊA@ð@ôh,B@_x0002__x000D_ÐUÊÒA@ÐzcnB@`_x0014_ _x0001__x0003_9_x001F_B@_x0001__x001D__x001F_f.YB@°Øi¦A@_x0010_¿Ò°S_x0012_B@ ©o_x001F_®eB@_x0010_6L_x001C_ý_x001F_B@àOìû{B@_x0001_á4×ÞLB@_x0010_'_x001B_Ñ_B@àçñ©B@ r4+B@`_x0006_ê ¯9B@ÐPcp¿_x0004_B@ ^²~EGA@=Ù½£B@`_x0002__x001D_ïxA@PL_x0012_¥Ø7B@@ ð4_x0006_¨B@àèë¸A@°_x001B_ß´é¶A@ f_x000D_C@_x0005__x001E__x0004_ª.B@Ð@'6¯_x001F_B@Y% _x001A_B@pÍ;ã[9C@°ó=åÄA@_x0001__x000E__x001D__x0004_ÐùA@Àá¥_x0002_¨A@ EëB@_x0001_êë¤ A@J_x0004_-KA@ð_x0016_3_x0015_ó_x0011_B@_x0001__x0002_ §:_x0003_iìA@_x0010_L¡QîÅB@0_x0012_wi4B@_x0010_1p¦ÇB@pyssàxB@à¦_x0005_Á#yB@0Æu?âA@@_x0007_ôbª_x001B_B@À/ÜDîB@ e7Ñ"B@ ×b;w«B@ RE{ãB@ ¥ÜµÛ_x0005_B@ K"î2íA@@û&gt;À;A@ÀøhûRÅA@à7eì bB@ðÒ?s)_x0019_B@p$õ§ößA@`¥·råjB@ êyóî_x0002_C@°4¸×òA@ðþÒ TA@ Ôj-B@P¹¡_x0010_äA@Ðãµê.ñA@@öEt±6B@@G¾&amp;#B@_x0010_¤&amp;h¤æA@à9fôjüA@_x0010_÷¯Û_x000B_4B@_x0001_ï_x0003_ã_x0001__x0002_LÜA@p_x000D_öÅ_x001C_ÙA@@]*&gt;(B@ÀÈNêfA@_x0010_úõW_x0010_B@_x0010_}ÎaÄA@p`_x000C_þrÝA@À_x000F_]}ÃA@0Þ9_x000B_¹FB@ð_x001D__x0008_lB@P5x©­2B@I@;B@ðÆ+íB@ð0v0Q_x0018_B@_x0010_?ýD \B@ðÜÕMB@PÀóÛ;áA@_x0001_láî_x000D__x001D_B@°_x000B__x000C_è»^B@_x0001_ó8áA@_x0001_ÝªÏ_x001C_C@_x0001_¡£HB@Ð/°*A@àÒ^þýA@À¹Y&lt;èUB@u_x0011_)TsB@Àm³ËÇuB@ptó&gt;-¢A@ÐÙñ;ØÃA@àÒ&amp;òÃmB@À|h¹_x0011_*B@`¯°LJB@_x0002__x0004_À@hÖ8_x000E_B@  íèA@ÐûE­TB@_x0015_ÏOþA@ _x001F_WB@ K¨øFB@_x0002_1ã;Ð[B@°_x0003_¦ _x0013_B@ =-Ð_x0008_:B@°_x0005_ø,2B@ Áx[+_x0015_B@0^ssB@@dnD®ìA@_x0002_X_x000F_¤B@`&gt;_x0016__x001D_B@PTç÷xÇB@P°8\!B@àA(ó2A@w&amp;ì*'A@ÀEÛ2B@²ÝÎÄB@à¿A?î}B@0;ú0_x001E_¯A@ ©jkB@ þ_x0015_ÎbB@°_x0010_ß_x0001_C@0¯Í_x0012_-GB@ Å@_x0004_$B@po»jÇÔA@ ÂÔx¬}B@À8«`B@p_x000D_Ré_x0002__x0004_Þ,B@´J«BB@`éðyB@`_x000B_dCUB@ð_x000C_ÂÏøB@`o,_x000D_ÔA@Ði_x001E_D[B@`W_x0007_g"B@À$M¾È¤A@ ð]QóB@ ?ÙÅ_x0017_7B@°?Px|B@¥3±§CB@À²'é¦ÖA@@6_x001B_'ÛìB@ÀÑ©Û?dB@°jz0B@P*&gt;Õ¢B@à«_x000D_Õõ8B@$¾®¶B@°"­ézB@°Ö_x0004_BñÚB@ÐgsqÔ_x0003_B@ IMU»ÌA@Ò_x0002_Ø8B@°_x0001_"Ð_x0017_´B@àTë/ÃB@_x0002_¤2YA@p¹ý_x0012_êoB@ytÏðA@Äý+^wB@0æÐÏÈA@_x0003__x0004_À0+F¿BB@ð¦&gt;+ôA@°öNS¥¡A@PùÄcäÝB@PZöLÅB@p¤wÞ!ãA@0	æ´_x0001_xB@pÈz7®B@ Ñ¯µ£A@P/Ç_x000C_dA@Ð,(Ã(hB@_x0010_sÌ8YB@_x0003__x000D_G·RB@ð_x001B__x000C_5PB@àUc`ÙA@`ïðæa_x0002_B@`êlMÿ_x0002_B@ üit_x001B_!B@ÀZ¼]j·A@ÐJÄ_ÑA@uÝ_x001E_d_x0005_B@ ªü°.B@Ð9@ÑÛ6B@0¨Ð;f_x0010_C@ I2//B@EÕB_x0011_B@0tÈí_x0008_B@ðÎWMuB@ »ÉdòB@P¹]@?B@`\-ZmB@_x0003_gÒ_x0001__x0002_|oB@Ð¢-tA@°3ñÒæûA@_x0010_^_x0008_ÕZB@_x0007_EHäþA@ ¡Á_x0007_JRB@ '_x001C_|YÊB@ # tq¦B@ÙPA7B@º+_x0001_}B@ÁïKQ´A@`2ÖØMÇA@ &gt;×_x000E_q_x0008_B@c_x0006_BUB@oö_x000F_®B@à¦RÒA@ /úÕ¨IB@0òXB@P¹.	1B@_x0010__É*äSB@Àè%±ª·A@À!Ö_x001A__x000C_'B@ %Ó_x001A_Ý_B@pÆMR_x0010_èA@P_x0008_?ñÝQA@ðE`~B@@wU¯$	B@pI{øA@_x0001_ètêxXA@_x0001__x0010__x0015__x000C_ÅGB@_x0010_o_x0018_M¸B@ ìV½B@_x0002__x0003_ð§Ðç7lB@WÅhÄéA@`p±îÎ¥B@Ð¤eæo5B@0}­É_x0015_B@`ë_x001F_©4C@ÐGa¸ò_x000F_B@¦áNØA@Pû_x0011_H_x001B_B@ ¥m²º_x0013_B@ :§_x0019_EùA@@âñB_x0012_CB@_x0010__x0002_6_x000F_eWB@_x0002_Å_x0004_r;B@_x0002_´*UúB@_x0002_Ý_x0014_P\B@_x0002_Ë_x001E__x001A__x0001_;A@@îy¶B@`És5¬©B@0Ä¥^æìA@0_x0001_¤%µ#B@ÚÙEB@_x0002_NÀ_x0012_LFB@  ?_x0012_A@ðÒ~øFB@ú9tÍõB@à¡ËÄ,¡B@ Ë#ê A@`Ö£0öOB@g_x0005_ùåA@0_x001D_AÞ×fB@ _x001D_¶_x0002__x0008_?BB@_x0010_z¢Ð'ÛA@Àõ+lHB@Àe¡|JèA@0¹VjdA@0d_x0005_£ýA@°§²0_x0007_B@p@[lB@ÐYyQyB@pCëíèrB@_x0010_?©U,ºB@_x0010_T_x000D_ó­B@°Ñ_x000F_OB@_x0002__x0003_8Þ»ÓA@Ð;o&gt;-¼A@_x0002_è_x0004_¯õTB@À_x0019_«_x0019_-B@¼JÒâA@ÐÎ!I(B@Ð_x0002_mÙÝiA@àÑV_x001F___x0014_B@`4ÿ\­B@`_x001A_ÝC_x000F_B@p_x0006_6,cB@p5¹dòA@_x0002_â½ç_x000E_B@ _x000D_(r5òA@À­2_x0005_Ð_x001D_B@¥X±ïB@ÐÆÑê_x0001_ÊA@à_x000B_¯_x000D_bA@ ñ_x001E__x0006__x0017__x0018_B@_x0001__x0002_Àãn%×A@Ø¯O«_x000E_C@pfW_x001B_A@_x0001_&amp;_x0001_UzB@PÂ'á,¾A@àë2_x001F_B@À½_x0005_U ´B@C÷£x]B@u	g\B@À¼c9+0B@à_x0005_t_x0006_|B@²þVÚRB@À5û'[KB@tø_x001A_ªB@p_x001E_4j2«A@0 N¾tA@Ð¤êâ	²A@PÔø¢A@@G'5]B@ "_x0017_©GÞA@pxksÁMB@Pj¿'_x0002_B@NSÓ_x0006_A@ ÐîÔóWB@@Lü_x0017_MpB@ E©_x0012_ÇÏA@B};7£B@p_x0010__x0001_#4B@àÝË»ãÙA@ q_x0018_B@ðÁ_x0017_¥0A@ 5!R_x0001__x0002_tB@e6B@·wôÝA@0@WRýþA@À _x0013_y_x0002__x0006_B@ UÚåºùA@@C_x0005__x0008__x0006_ÍB@¬©ÞÞµA@ ]ËÖ!B@°q_x0016_ìÿ:B@`|y,ÌA@`MH_6÷A@À_x0016_ê!õA@ _x0017_¥·£*C@Póz¸¬B@àI6*iB@PëÆì»_A@_x0010_i£_x001E_B@p?à}m¬B@0Çu/.B@ ò$N©DB@_x0010_Sí×ºB@_x0001__x0018_iqJA@0¼â"ù_x001E_B@AÑJq$B@°®î_x0005__x000F_WB@pZª³_x001C__x001E_B@à¤oG¸ÀA@_x0001_©ù=°_x001C_B@À:ay_x0013_B@Ð u§¡QB@_x0001_ÁO÷ª_x0012_B@_x0003__x0004_°ë7_x0014_A@pÌ2_x000F_|ÿB@p_x000F__x001A_÷$B@ P_x0015_(,_x0001_A@ðï_x001F__A@Àt&gt;¡_x0008_ÝB@@jð#ëA@àÅêu_x000D_&gt;B@À¤íJy_x0016_B@pÌ³¡ÝôA@ÀT_x000E_§B@ÐïwßÐA@PI¤_x001F_ÇaB@Ä'*_x000D_B@ LD`_x0017_B@Ðþ 9B@_x0010_4ëGéA@ =Ä8pA@àÉ_x000C_*BB@pá_x0002_ßA@ f×_x0006_£PB@ð)X0rB@@!}QC@ÐÍ©C~KB@ÑÇp`_x0003_B@à_x001F_û&lt;:fB@PÔ¾'&amp;oA@`ê_T@B@°¼?U¡ÎA@7|0)gB@_x0010_±_x0008_ÀôB@ &gt;_x000C_G_x0001__x0004_ÌhB@ Ñ±@ðXB@_x0010_üåCýA@Ð_x0014__x0016_lÜ¸B@0èd,OB@àøêaãA@ x$ÒËA@_x0002_N_x0006_C@0_x0006_x_x000B_¹)B@6\_x001C_B@àì_x001F_³úHB@À[oò_x000F_ B@ý_x0004_9bB@Ab¦n_x000D_B@àñ2¥LB@b6_x0019_n#B@_x0001_ßå×äA@fìüA@@ww-_x000F_B@ nüÈ*B@Ðìò[á_x0014_B@ _x000D__x0019_:ÌA@ #o8MQB@=ô_x000C_B@07_x0002_nAB@0äk_x0001_SB@@_x001B_f¡_x0007_÷A@@åâ_x0010_A@@¿»	v`A@_x001D_Ö_x0001_A@p¢_x0017__x0003_øB@ _x0019_'Ú(LB@_x0002__x0003_Î3ñ~B@@Å7ô?B@`#RÎB@À._x001B_z*îA@`o _x0012_PIB@0öq¢×A@)öqä_x001B_B@P¨ç&amp;³A@@*àB@ ÝO_x0014_ÏB@pb ÁÑB@@èÎs_x001D__x001D_B@ ¬ÀÈÔ_x0004_B@°ä_x0017_âÐJB@_x0002_ð³ê¼B@°¨_x0012_¥IB@¥üý¯B@pm@_x000D_7%B@°Kb1Ç&amp;B@ðÅº_x0004_mB@ðÂ_x0003_ôÕ£B@°=à_@»A@BMËÛ-B@ 9ñq^B@_x0002_Zþz	GB@ÀÅ·Ë¾A@PF_x0013_X¿&lt;B@S_x001C_vó)B@ÐÄô_x0001_õ B@P_x0004_4®W,B@`ú"Y_x0005_ËA@Àì!£_x0003__x0007_²B@pn5ª_x001A__x001A_B@ð0_x0013_ÝW;B@`1l_x0002_ìíA@Àg_x0005_¦ B@[Òk«B@0DeÖ_x000D__B@ð_x0005_Ç]-B@P_§e?)B@À)_x001B_ïîA@p/QæB@ Ð	_x0011_)B@ËßÕcþA@ÀÆÖïA@_x0003__x001B_szB@`Jë4VB@Ðþd&amp;¶ÒB@àlø¸D&amp;B@ðEw_x0017__x0014_,B@p0_x0006_jA@_x0003_ðÒ^ÓA@y&gt;B@_x0010_²_x0002_¥B@À_x000B_9¹ÆA@ ëA_x0014_B@ _x0004_%àÙ_x0014_C@`îaü©A@_x0003_»ü¡ñÜA@°Ük_x0001_AÊA@öK'§îA@ _x001F_ï¢/B@`É|_x000B_åñA@_x0004__x0005_#^ÖÒ_x0002_C@_x0004__x0015_­¥æB@_x0015_%J_x001E_KB@°¼ñ·_x001B_A@_x0004_S·ò`_x0006_B@@vë¬ù`B@`Õ	WVB@ ¶§kïA@àE_x0001__x001F_?B@ _x001A_-HzgB@Ðu¨ÞKB@`_x0011_o]_x0013_áA@PÆÒ"ÞB@PVæ#ï_x0013_B@pZnA@P_x001A_ªÉò\B@àlDa­B@ËlÄ}êA@ðfHãéB@à/YÂ B@@ÍàFçA@Ð0.FCC@_x0004_pÇÉÒB@Ðm_x0003_òý{B@PNûV_x0010_B@p_x0001__x0014_ñÂA@@±l³reB@&amp;QçG·B@_x0004_Õ½i¢ßA@ ð_x0017_È_x001D_#B@@_x0010_&amp;_x001F_)HB@à_x001B_"_x0002__x0003_B@ u3f¥_x0017_C@_x0010_¬Ðüù%B@ðd&lt;¨GB@_x0019_Ó¨~A@_x0010_¥à#B@¹XI_x0008__x0001_B@_x0002_IÍó¥_x0017_B@P¾°f_x000B_oB@ ô_x0006_L	ÜB@Àx_x0017_DGLB@À=]3´ÁA@PýÍý?ØA@_x0010_¿¸d+B@w:·¡B@°_x0010_±¸_x0007_×B@À¸ô¨B@ _x0016_w_x0014_Q¹B@Pãá_x000C_B@_x0002_ËlÄÚA@P_x000C_Ü$´jB@ÐúT_x0019_«A@àIàP3B@P_x001F__$kB@PÔ_x0019_ùA@@Ô_x000E_Æ0B@0ÑòÁÇB@0ttÉñB@ð M_x0008_K©B@ðÕÔÞïqB@ð$§B@@óøÚ_x001D__x000B_B@_x0001__x0003_ hóå¢A@ðIJ¤¼ãB@0G¢%aÈB@À_x0016__x001D_)h`B@ §E_x0002_JB@`{L@HZB@`ü_x0010_þtA@ì_x0010_%FXB@ Ã[ÛC@@ÇëPF_x0019_C@0JZ×ØVB@Pýå-%@B@ ÿg8VB@ÐÀêÖAA@`4Ë)¢rB@Ðtú_x001E_A@àWÎs&gt;B@_x0010__x001C_8ÒyåA@ @{à_x0012_B@Ðp¿¨é_x0015_B@_x0001_î4SA@zÔÇûA@@_x000B_À19B@@_x0017_ÍË­A@krÌò÷A@PÇTH;¸B@)$_x0006__x000C_B@@#_x000E_ÀqB@à_x000F_~æ8±B@àÒ÷É_x0018_½A@Ðm×n_x001E_ÑB@_x0010_ÌX_x0002__x0003_¡xB@ ÙF:MB@_x0010_7©¼íèA@ É_x0017_(pB@@w"ªªA@àßÈÖûÎA@ ªçB@@²m_x001E_à×A@5?H7A@PÌ_x0001_^_x0019_B@_x0007_fuóëA@`g®ïA@P¶e#@6B@ =_x0015_·|1B@ðìüh[oB@p~fK¨yA@`£¨y(B@@O&lt;ðA@Pj~±_x0001_B@õj0\A@_x0002_^8b#C@ð¡ú_x0003_«fB@ÀIíR0B@0§29%	C@`_x0013_4¼B@_EU_x001F__x0012_B@ éá;_x001C_çA@ _x0012_åvSB@¤´_x0012_XB@à÷§¼ÏB@Ð¦6·~_x0007_B@À_x001D_Ã_x001E_B@_x0002__x0003_á_x001C__x0017_vB@P88ºñ-B@U_x0004_ë!B@à_x001C_¡_x0013_h°A@°cWÿåB@@Ýä_x0016_[B@@ñÚ_x000D_MB@@dùÛvB@ðBV:_x0014_þA@p@ÆxwB@ð"VªLB@ð¶_x001F__x000C_Yò@@ Û­~_x000D_IB@0*.wMB@ _x001A_¾B@ mèà_x0010_B@e=Ñ1ÑA@ à½gB@ _x0011_FÆ¢öB@`]ºhJ_x0015_B@_x0010_HÇÄØDB@`²0'ÁB@@d-É B@@«_x0001_Ë»B@°¡m«§tB@°Íì9=A@° ÚåáA@`©k³B@ ­üë.ÈA@`êèìqB@àu\5_x001B_B@ gÑM_x0002__x0005_ ÉB@È|_x0018_[ÿA@_x0002_|_x0004_Ù_x0019_øA@ðù³~±:B@ X0ôEB@`t_x0007_â&amp;C@pEÒ_x0017_D*B@àXH°ß°A@Àe´@´A@P"g¡©ÍA@ÀÎÞûéA@_x0002__x001D__x0017__x0006_ÕA@0\P9D»B@ð_x000D_÷D;áB@ &lt;ðô&lt;¹A@_x0010_&lt;¹_x001B__x001D_}B@À$t×kB@°_x0001_ fß¬A@aQ_x001D_daB@{MôA@ Ñ?äÊB@ðG_x0007_m5B@à?_x0013_Y]B@°wÍ_x0007_B@@¶y	ÊXB@0¦½_x001C_î;B@ ð`(¬A@ð_x0007_ÎÛæA@`yÜ_x0003_tB@@;[Ò®B@ÀfÂ¬¶ÌB@À`ïðG3B@_x0001__x0002__x0001_ö[{ÅB@`yV«Î_x0019_B@°i¯_x001A_½NB@_x0010_Ô_£B@P½é5 ÖA@À/?iB@_x0010_/ßtû_B@_x0001_ëÁúYB@À_x0019_dØ_x0010_åA@_x0010_ØÚÕÙ×B@ðF³#Ê&gt;B@ Çü¶ÅB@pOBËµB@Àd^æ]B@@(ÇiZB@ öüÅËõA@©L#üA@àó»èãB@Àùñ;zB@0&lt;¡!A@_x0015_ 7¯ÅA@ÒsB½B@ H._x000E_TB@_x0001__x001A__x000C_Á%¦A@ 3ú_x0017_bB@0òQ@øÑA@_x0001__x0012__x0001_3_x0004__x000E_B@_x0010_JæÈB@ÐlFFóA@03WôeB@0O_x0016_óÅ4B@0_x0014_fQ_x0002__x0005_]µB@à¯ø³dqA@Z_x0002_ëdB@Ì©¹Z³A@àä2/z¶B@ «_x001A_l_x001E_C@PEÇÞA@pÉPö_x0002_B@_x0002__x0015_ÝNY_x0001_B@ ªZµíËB@°NZi_x000E_ýB@`_x0002__x0013__x0004_B@À_x000D__x0019_b_x000B_B@`ZÂ=TêA@Àäð¡ÏøA@ÐD¥9Ñ	B@P_x000E_ zé°B@_x0002_XiàÛÈA@@Ãê_x000C_DB@p¿A|úA@°Õx~÷ÿA@ÐÇWÆÛðA@àDTy$ÃA@yr&gt;«ØB@þÒó8ûA@&amp;&gt;/_x0008_B@°n0W;_x0003_B@p­i&gt;ÔB@@OÞÿßB@À©þ98ÐA@À'WõÑ_x000B_B@Às_x0011_þê+B@_x0001__x0002_àF}_x0001_0B@ W-¡8B@ ª	j3A@0lE3lA@ _x0006_.[)B@PCÜ¥?A@@$¶Þ¯B@ð¨æC¨B@`_x0011_Ñ_x0018_A@Ð[Î0_x000C_B@¬û\¯¿B@@7ÅªB@à÷øZB@À¸íÊhÂB@pÒIAlÍA@_x0010_ÄJ_x0019_X_x0016_B@ÐµY,¾B@àð­ó&gt;_x001E_B@ðÅá_x0011_NB@Àù"]DºA@@Ö¾H]¤B@Pdm«0ZA@P,5TûtB@_®4½(B@ØqMh=B@°h,­ÃB@w(·sBA@àêOàØA@_x0001_Û/vÓB@p@§_x001E_i7B@Àª0üùMB@_x0010_øæÝ_x0001__x0003_É/B@ _x0002_çDJöA@_x0010_#c_x0002_4/B@À×Èã0B@ m:^B@ðûIX!°B@0å¾×lNB@`ÐN2-B@Ðb(ÄàPB@_#_x0017__x0006_B@ N&gt;q0+B@p¡ÉÜA@ ¡KlãeA@_x0001_b.»Æ¨B@`_x000D_ÿ8B@`~LÖÀA@°`Ò«B@°lìGDB@_x0001_o§w&amp;B@i_x001B_!_x001C_B@ áûk" B@ OÁ8B@_x0001_LA_x0013_eB@0z7cÆB@PÄAGÎ_x000D_B@_x0001_ÔBªsqB@ 9_x0018_÷_x0017_A@;_x0002_è²üA@Ð OÚB@rÁ\íQB@ðq{"þ]B@p_x001C__x0013__x000D_*ÝA@_x0003__x0005_* Qá5B@ _x000C_¾ä¯A@ þK_x001F_¶pB@ ÔëUB@ÐõÎÍB@P°îÈ_x0006_cB@_x0003_5]¨´ûB@àþSÒ9A@Ð_x000E_)d2B@Pyr4(ÂB@¨üÃ_x0018__x0017_B@@r1méÀB@à6O½_x001D_ÆA@_x0010_Pè_x0015_¡{A@_x0003_Ìz_x0004_C@Àê_x0016_PÿµA@mÚík¨A@ ©SÛàA@@ø2¥3B@@;÷_x0004_@B@@_x0002_¤_x001D__x0013__x001D_A@_x000C_._x0001_Ó_x0018_B@°_x001E_Ý	{¾B@_x0010__x001B_ìÓ^B@p2æ´6nB@P$çeÇA@%xW~A@`R]£®A@ |9NrÖA@ Y ùRhB@Ð b_x000E_~&lt;B@0ö÷	_x000D_ÁOB@ðÐ¶¥_x0001__x0008_B@pI_x0007_CwäB@@Û+òúA@`Ôèé¶OA@p_x0005_Íi×iB@ Hü_x0004_­B@ð_x000E__x000C__x000B__x0019_QB@Àl÷A~B@	\ºïbB@ÀöÇ4K_x0005_B@À_x0006_ã_x000B_EB@_x0010_¬]sdB@ d_x0012_P05B@Pl_x0018_¼¹A@p"¤ªB@ÀÛ~dWàA@Pæ¢ô×ôA@ h_x000F__x0001_ÂIC@°j·K'(B@°_x0003_PlBµA@`ÔhEA@PEczí@B@ÀlHõ_x0002_A@p/ZjB@Ð+Ùu_x0016_¢B@	©b_x0003__x0008_ÕB@0y÷+Ô1B@p_T#_x000C_ëA@ÀôX2B@p_x0006_bñ¥B@ 4h¦kJB@_x0001__x0003__x0001_oì³GjB@0_x0018_¦&amp;W:B@àêÙ~¤_x0002_B@ìR_DÔA@Piiù B@°®Gô¦A@pÚÂnbÐB@_x0010_OÛß_x001A_B@À÷(Y­_x0003_B@0fg_x0008_)_x0011_B@_x0001__x0012_Y¼üòA@À8_x0010_ÎA@`o;2±A@À¥_x0015_Üe_x0003_B@ L)7¦ÛA@àBÍ$aB@ð&amp;xô±B@°ß³ð_x000C_B@@_x0015_È¡B@ð[ÈÿA@ï_x000D__x000D_5B@_x0001_õ3°Ð¹B@_x0001_CnfKÚB@_x0010_°Ü9¦$B@à=@{_x001E_A@Pi_×_x000F_ÚA@À_x0008_!m,qB@`7Àªê=B@ 6R^8B@_x0001_}F_x000D__x0007_B@QÁ_x0010_`ÕA@àFBG_x0002__x0005_ÜA@_x0002_/0¡íA@`_x0002_½_x0004_/æA@_x0010_Gk{~B@ )_x0013_uwB@à°_x0002_¬èB@@AYÃlB@pGÐVÖ;B@Ð&gt;¬löA@@J_x0017_êcB@`.×LB@Ðw¨C{B@ðÉÂFÎ½A@ ×B@àEqZañA@@ììùL&lt;B@_x0002_Ô&amp;ü­A@_x0002_r¢ôS¥B@`_x0001_¼_x001F_nB@`Î_vB@ _x0003_:_x000B_òwA@`ºÙY_x0003_B@ _x0016_¬·_x0002_B@0¬k#]õA@À°ÏºêB@à¬ð_x0016__x0018_B@ð_x000D_ÝÆóA@Àìñ1\SB@_x0010_hE_x0019_ÙAB@@ÛåYxB@_x0010_¦_x000C_+ÞB@ Æ}ííB@_x0003__x0004__x0010__x000F_N_x0007_bC@@Âãcu¯B@Ð_x0007_°_x000F_B@P._x000B_pÏA@ð¶®F=}A@À_x0003__x001C_ÛA@Ð_x0001_rdBtB@°ª¨A@P=§[B@0Ê²¨}»A@`¾v~_B@ þhâ_x001F_B@ _x0004_ÝµwBB@ Íªý_x0015__x0002_B@ _x001D_Õ_x000C_6B@p_x0011_¤_x0014_ì¨A@à_x0001_Ý_x0011_ÂÓB@ÀN§hj÷A@`_x0007_Ñr_x0015_iB@Àyõ+rA@pÇAãfÉA@À+é$äA@`	Ö_x001B_ÂA@ ¿ÛX"¿B@`D}_ýA@``³:B@ÀK_x0007_ÌCB@_x0010_ÙÊ¹¼'B@ð¼½ÞØãA@àd"BÌëA@àe&lt;À*B@Ð§\ê_x0001__x0002__x001F_=B@@X4_x0008_OB@p±&amp;µB@ _x001D_[ßFâB@@e2É¸A@ JmXq'B@à+{_x000D_³B@p}´ªOA@°o©¤Ø~B@Ð_ÒãùkB@ÀLM1vB@à_x0016_?¼3 B@@ªí^&amp;'B@ §üá¡B@P"ÄÄäB@þ$ûLcB@`[ï_x0002_B@_x0001_]*7¥A@ pd_x0012_fÖB@Ð1_x0002_3_x000C_aB@_x0010_è_x000C_¢]AB@ _x0014_$Â_x0016_B@_x0001__x000E_4WC_x0004_B@_x0010_]rbÐB@°²àg%B@ :,Õ_x0004_B@P_x001E__x0017_ê_x000E_B@pv¸­ö_x0017_B@à_x001F_fJ;1B@ð9-ñ`uA@ÕÒÃY"B@pÐù&amp;ÌUB@_x0002__x0003_Pùá¿A@à9rÙp	B@°ôWØ@B@ûµ_x001B_x/C@pOp;*EB@°üî_x0012_J¿A@_x0002_¥&amp;,_x0011_B@`­-úA@ h?_x0017_`_x001A_B@ üí¼%B@°¤M[Ï¿A@°éT¸ÒcB@°O¾~KCB@pfe]w¼A@ _x0001_¤B!8B@_x0010_:óõbB@è_x0011_dTB@ dÁ_x001D_¤=B@`5P§oZB@6ÆyÓÊA@ð@ôh,B@_x0002__x000D_ÐUÊÒA@ÐzcnB@`_x0014_ 9_x001F_B@_x0002__x001D__x001F_f.YB@°Øi¦A@_x0010_¿Ò°S_x0012_B@ ©o_x001F_®eB@_x0010_6L_x001C_ý_x001F_B@àOìû{B@_x0002_á4×ÞLB@_x0010_'_x001B_Ñ_x0001__x0008__B@àçñ©B@ r4+B@`_x0006_ê ¯9B@ÐPcp¿_x0004_B@ ^²~EGA@=Ù½£B@`_x0002__x001D_ïxA@PL_x0012_¥Ø7B@@ ð4_x0006_¨B@àèë¸A@°_x001B_ß´é¶A@ f_x000D_C@_x0005__x001E__x0004_ª.B@Ð@'6¯_x001F_B@Y% _x001A_B@pÍ;ã[9C@°ó=åÄA@_x0001__x000E__x001D__x0004_ÐùA@Àá¥_x0002_¨A@ EëB@_x0001_êë¤ A@J_x0004_-KA@ð_x0016_3_x0015_ó_x0011_B@ §:_x0003_iìA@_x0010_L¡QîÅB@0_x0012_wi4B@_x0010_1p¦ÇB@pyssàxB@à¦_x0005_Á#yB@0Æu?âA@@_x0007_ôbª_x001B_B@_x0001__x0002_À/ÜDîB@ e7Ñ"B@ ×b;w«B@ RE{ãB@ ¥ÜµÛ_x0005_B@ K"î2íA@@û&gt;À;A@ÀøhûRÅA@à7eì bB@ðÒ?s)_x0019_B@p$õ§ößA@`¥·råjB@ êyóî_x0002_C@°4¸×òA@ðþÒ TA@ Ôj-B@P¹¡_x0010_äA@Ðãµê.ñA@@öEt±6B@@G¾&amp;#B@_x0010_¤&amp;h¤æA@à9fôjüA@_x0010_÷¯Û_x000B_4B@_x0001_ï_x0003_ãLÜA@p_x000D_öÅ_x001C_ÙA@@]*&gt;(B@ÀÈNêfA@_x0010_úõW_x0010_B@_x0010_}ÎaÄA@p`_x000C_þrÝA@À_x000F_]}ÃA@0Þ9_x000B__x0001__x0002_¹FB@ð_x001D__x0008_lB@P5x©­2B@I@;B@ðÆ+íB@ð0v0Q_x0018_B@_x0010_?ýD \B@ðÜÕMB@PÀóÛ;áA@_x0001_láî_x000D__x001D_B@°_x000B__x000C_è»^B@_x0001_ó8áA@_x0001_ÝªÏ_x001C_C@_x0001_¡£HB@Ð/°*A@àÒ^þýA@À¹Y&lt;èUB@u_x0011_)TsB@Àm³ËÇuB@ptó&gt;-¢A@ÐÙñ;ØÃA@àÒ&amp;òÃmB@À|h¹_x0011_*B@`¯°LJB@À@hÖ8_x000E_B@  íèA@ÐûE­TB@_x0015_ÏOþA@ _x001F_WB@ K¨øFB@_x0001_1ã;Ð[B@°_x0003_¦ _x0013_B@_x0002__x0003_ =-Ð_x0008_:B@°_x0005_ø,2B@ Áx[+_x0015_B@0^ssB@@dnD®ìA@_x0002_X_x000F_¤B@`&gt;_x0016__x001D_B@PTç÷xÇB@P°8\!B@àA(ó2A@w&amp;ì*'A@ÀEÛ2B@²ÝÎÄB@à¿A?î}B@0;ú0_x001E_¯A@ ©jkB@ þ_x0015_ÎbB@°_x0010_ß_x0001_C@0¯Í_x0012_-GB@ Å@_x0003_$B@po»jÇÔA@ ÂÔx¬}B@À8«`B@p_x000D_RéÞ,B@´J«BB@`éðyB@`_x000B_dCUB@ð_x000C_ÂÏøB@`o,_x000D_ÔA@Ði_x001E_D[B@`W_x0007_g"B@À$M¾_x0002__x0004_È¤A@ ð]QóB@ ?ÙÅ_x0017_7B@°?Px|B@¥3±§CB@À²'é¦ÖA@@6_x001B_'ÛìB@ÀÑ©Û?dB@°jz0B@P*&gt;Õ¢B@à«_x000D_Õõ8B@$¾®¶B@°"­ézB@°Ö_x0004_BñÚB@ÐgsqÔ_x0003_B@ IMU»ÌA@Ò_x0002_Ø8B@°_x0001_"Ð_x0017_´B@àTë/ÃB@_x0002_¤2YA@p¹ý_x0012_êoB@ytÏðA@Äý+^wB@0æÐÏÈA@À0+F¿BB@ð¦&gt;+ôA@°öNS¥¡A@PùÄcäÝB@PZöLÅB@p¤wÞ!ãA@0	æ´_x0001_xB@pÈz7®B@_x0001__x0003_ Ñ¯µ£A@P/Ç_x000C_dA@Ð,(Ã(hB@_x0010_sÌ8YB@_x0001__x000D_G·RB@ð_x001B__x000C_5PB@àUc`ÙA@`ïðæa_x0002_B@`êlMÿ_x0002_B@ üit_x001B_!B@ÀZ¼]j·A@ÐJÄ_ÑA@uÝ_x001E_d_x0005_B@ ªü°.B@Ð9@ÑÛ6B@0¨Ð;f_x0010_C@ I2//B@EÕB_x0011_B@0tÈí_x0008_B@ðÎWMuB@ »ÉdòB@P¹]@?B@`\-ZmB@_x0001_gÒ|oB@Ð¢-tA@°3ñÒæûA@_x0010_^_x0008_ÕZB@_x0007_EHäþA@ ¡Á_x0007_JRB@ '_x001C_|YÊB@ # tq¦B@ÙPA_x0001__x0002_7B@º+_x0001_}B@ÁïKQ´A@`2ÖØMÇA@ &gt;×_x000E_q_x0008_B@c_x0006_BUB@oö_x000F_®B@à¦RÒA@ /úÕ¨IB@0òXB@P¹.	1B@_x0010__É*äSB@Àè%±ª·A@À!Ö_x001A__x000C_'B@ %Ó_x001A_Ý_B@pÆMR_x0010_èA@P_x0008_?ñÝQA@ðE`~B@@wU¯$	B@pI{øA@_x0001_ètêxXA@_x0001__x0010__x0015__x000C_ÅGB@_x0010_o_x0018_M¸B@ ìV½B@ð§Ðç7lB@WÅhÄéA@`p±îÎ¥B@Ð¤eæo5B@0}­É_x0015_B@`ë_x001F_©4C@ÐGa¸ò_x000F_B@¦áNØA@_x0002__x0003_Pû_x0011_H_x001B_B@ ¥m²º_x0013_B@ :§_x0019_EùA@@âñB_x0012_CB@_x0010__x0002_6_x000F_eWB@_x0002_Å_x0004_r;B@_x0002_´*UúB@_x0002_Ý_x0014_P\B@_x0002_Ë_x001E__x001A__x0001_;A@@îy¶B@`És5¬©B@0Ä¥^æìA@0_x0001_¤%µ#B@ÚÙEB@_x0002_NÀ_x0012_LFB@  ?_x0012_A@ðÒ~øFB@ú9tÍõB@à¡ËÄ,¡B@ Ë#ê A@`Ö£0öOB@g_x0005_ùåA@0_x001D_AÞ×fB@ _x001D_¶?BB@_x0010_z¢Ð'ÛA@Àõ+lHB@Àe¡|JèA@0¹VjdA@0d_x0005_£ýA@°§²0_x0007_B@p@[lB@ÐYyQ_x0002__x0007_yB@pCëíèrB@_x0010_?©U,ºB@_x0010_T_x000D_ó­B@°Ñ_x000F_OB@_x0002__x0003_8Þ»ÓA@Ð;o&gt;-¼A@_x0002_è_x0004_¯õTB@À_x0019_«_x0019_-B@¼JÒâA@ÐÎ!I(B@Ð_x0002_mÙÝiA@àÑV_x001F___x0014_B@`4ÿ\­B@`_x001A_ÝC_x000F_B@p_x0006_6,cB@p5¹dòA@_x0002_â½ç_x000E_B@ _x000D_(r5òA@À­2_x0005_Ð_x001D_B@¥X±ïB@ÐÆÑê_x0001_ÊA@à_x000B_¯_x000D_bA@ ñ_x001E__x0006__x0017__x0018_B@Àãn%×A@Ø¯O«_x000E_C@pfW_x001B_A@_x0002_&amp;_x0002_UzB@PÂ'á,¾A@àë2_x001F_B@À½_x0005_U ´B@C÷£x]B@_x0001__x0002_u	g\B@À¼c9+0B@à_x0005_t_x0006_|B@²þVÚRB@À5û'[KB@tø_x001A_ªB@p_x001E_4j2«A@0 N¾tA@Ð¤êâ	²A@PÔø¢A@@G'5]B@ "_x0017_©GÞA@pxksÁMB@Pj¿'_x0002_B@NSÓ_x0006_A@ ÐîÔóWB@@Lü_x0017_MpB@ E©_x0012_ÇÏA@B};7£B@p_x0010__x0001_#4B@àÝË»ãÙA@ q_x0018_B@ðÁ_x0017_¥0A@ 5!RtB@e6B@·wôÝA@0@WRýþA@À _x0013_y_x0002__x0006_B@ UÚåºùA@@C_x0005__x0008__x0006_ÍB@¬©ÞÞµA@ ]Ë_x0002__x0003_Ö!B@°q_x0016_ìÿ:B@`|y,ÌA@`MH_6÷A@À_x0016_ê!õA@ _x0017_¥·£*C@Póz¸¬B@àI6*iB@PëÆì»_A@_x0010_i£_x001E_B@p?à}m¬B@0Çu/.B@ ò$N©DB@_x0010_Sí×ºB@_x0002__x0018_iqJA@0¼â"ù_x001E_B@AÑJq$B@°®î_x0005__x000F_WB@pZª³_x001C__x001E_B@à¤oG¸ÀA@_x0002_©ù=°_x001C_B@À:ay_x0013_B@Ð u§¡QB@_x0002_ÁO÷ª_x0012_B@°ë7_x0014_A@pÌ2_x000F_|ÿB@p_x000F__x001A_÷$B@ P_x0015_(,_x0001_A@ðï_x001F__A@Àt&gt;¡_x0008_ÝB@@jð#ëA@àÅêu_x000D_&gt;B@_x0001__x0003_À¤íJy_x0016_B@pÌ³¡ÝôA@ÀT_x000E_§B@ÐïwßÐA@PI¤_x001F_ÇaB@Ä'*_x000D_B@ LD`_x0017_B@Ðþ 9B@_x0010_4ëGéA@ =Ä8pA@àÉ_x000C_*BB@pá_x0002_ßA@ f×_x0006_£PB@ð)X0rB@@!}QC@ÐÍ©C~KB@ÑÇp`_x0001_B@à_x001F_û&lt;:fB@PÔ¾'&amp;oA@`ê_T@B@°¼?U¡ÎA@7|0)gB@_x0010_±_x0008_ÀôB@ &gt;_x000C_GÌhB@ Ñ±@ðXB@_x0010_üåCýA@Ð_x0014__x0016_lÜ¸B@0èd,OB@àøêaãA@ x$ÒËA@_x0002_N_x0006_C@0_x0006_x_x000B__x0001__x0004_¹)B@6\_x001C_B@àì_x001F_³úHB@À[oò_x000F_ B@ý_x0004_9bB@Ab¦n_x000D_B@àñ2¥LB@b6_x0019_n#B@_x0001_ßå×äA@fìüA@@ww-_x000F_B@ nüÈ*B@Ðìò[á_x0014_B@ _x000D__x0019_:ÌA@ #o8MQB@=ô_x000C_B@07_x0002_nAB@0äk_x0001_SB@@_x001B_f¡_x0007_÷A@@åâ_x0010_A@@¿»	v`A@_x001D_Ö_x0001_A@p¢_x0017__x0003_øB@ _x0019_'Ú(LB@Î3ñ~B@@Å7ô?B@`#RÎB@À._x001B_z*îA@`o _x0012_PIB@0öq¢×A@)öqä_x001B_B@P¨ç&amp;³A@_x0003__x0006_@*àB@ ÝO_x0014_ÏB@pb ÁÑB@@èÎs_x001D__x001D_B@ ¬ÀÈÔ_x0004_B@°ä_x0017_âÐJB@_x0003_ð³ê¼B@°¨_x0012_¥IB@¥üý¯B@pm@_x000D_7%B@°Kb1Ç&amp;B@ðÅº_x0004_mB@ðÂ_x0006_ôÕ£B@°=à_@»A@BMËÛ-B@ 9ñq^B@_x0003_Zþz	GB@ÀÅ·Ë¾A@PF_x0013_X¿&lt;B@S_x001C_vó)B@ÐÄô_x0001_õ B@P_x0004_4®W,B@`ú"Y_x0005_ËA@Àì!£²B@pn5ª_x001A__x001A_B@ð0_x0013_ÝW;B@`1l_x0002_ìíA@Àg_x0005_¦ B@[Òk«B@0DeÖ_x000D__B@ð_x0005_Ç]-B@P_§e_x0003__x0005_?)B@À)_x001B_ïîA@p/QæB@ Ð	_x0011_)B@ËßÕcþA@ÀÆÖïA@_x0003__x001B_szB@`Jë4VB@Ðþd&amp;¶ÒB@àlø¸D&amp;B@ðEw_x0017__x0014_,B@p0_x0006_jA@_x0003_ðÒ^ÓA@y&gt;B@_x0010_²_x0002_¥B@À_x000B_9¹ÆA@ ëA_x0014_B@ _x0004_%àÙ_x0014_C@`îaü©A@_x0003_»ü¡ñÜA@°Ük_x0001_AÊA@öK'§îA@ _x001F_ï¢/B@`É|_x000B_åñA@#^ÖÒ_x0002_C@_x0003__x0015_­¥æB@_x0015_%J_x001E_KB@°¼ñ·_x001B_A@_x0003_S·ò`_x0006_B@@vë¬ù`B@`Õ	WVB@ ¶§kïA@_x0002__x0004_àE_x0001__x001F_?B@ _x001A_-HzgB@Ðu¨ÞKB@`_x0011_o]_x0013_áA@PÆÒ"ÞB@PVæ#ï_x0013_B@pZnA@P_x001A_ªÉò\B@àlDa­B@ËlÄ}êA@ðfHãéB@à/YÂ B@@ÍàFçA@Ð0.FCC@_x0002_pÇÉÒB@Ðm_x0003_òý{B@PNûV_x0010_B@p_x0001__x0014_ñÂA@@±l³reB@&amp;QçG·B@_x0002_Õ½i¢ßA@ ð_x0017_È_x001D_#B@@_x0010_&amp;_x001F_)HB@à_x001B_"B@ u3f¥_x0017_C@_x0010_¬Ðüù%B@ðd&lt;¨GB@_x0019_Ó¨~A@_x0010_¥à#B@¹XI_x0008__x0001_B@_x0002_IÍó¥_x0017_B@P¾°f_x0001__x0003__x000B_oB@ ô_x0006_L	ÜB@Àx_x0017_DGLB@À=]3´ÁA@PýÍý?ØA@_x0010_¿¸d+B@w:·¡B@°_x0010_±¸_x0007_×B@À¸ô¨B@ _x0016_w_x0014_Q¹B@Pãá_x000C_B@_x0001_ËlÄÚA@P_x000C_Ü$´jB@ÐúT_x0019_«A@àIàP3B@P_x001F__$kB@PÔ_x0019_ùA@@Ô_x000E_Æ0B@0ÑòÁÇB@0ttÉñB@ð M_x0008_K©B@ðÕÔÞïqB@ð$§B@@óøÚ_x001D__x000B_B@ hóå¢A@ðIJ¤¼ãB@0G¢%aÈB@À_x0016__x001D_)h`B@ §E_x0002_JB@`{L@HZB@`ü_x0010_þtA@ì_x0010_%FXB@_x0001__x0002_ Ã[ÛC@@ÇëPF_x0019_C@0JZ×ØVB@Pýå-%@B@ ÿg8VB@ÐÀêÖAA@`4Ë)¢rB@Ðtú_x001E_A@àWÎs&gt;B@_x0010__x001C_8ÒyåA@ @{à_x0012_B@Ðp¿¨é_x0015_B@_x0001_î4SA@zÔÇûA@@_x000B_À19B@@_x0017_ÍË­A@krÌò÷A@PÇTH;¸B@)$_x0006__x000C_B@@#_x000E_ÀqB@à_x000F_~æ8±B@àÒ÷É_x0018_½A@Ðm×n_x001E_ÑB@_x0010_ÌX¡xB@ ÙF:MB@_x0010_7©¼íèA@ É_x0017_(pB@@w"ªªA@àßÈÖûÎA@ ªçB@@²m_x001E_à×A@5?H_x0002__x0003_7A@PÌ_x0001_^_x0019_B@_x0007_fuóëA@`g®ïA@P¶e#@6B@ =_x0015_·|1B@ðìüh[oB@p~fK¨yA@`£¨y(B@@O&lt;ðA@Pj~±_x0001_B@õj0\A@_x0002_^8b#C@ð¡ú_x0003_«fB@ÀIíR0B@0§29%	C@`_x0013_4¼B@_EU_x001F__x0012_B@ éá;_x001C_çA@ _x0012_åvSB@¤´_x0012_XB@à÷§¼ÏB@Ð¦6·~_x0007_B@À_x001D_Ã_x001E_B@á_x001C__x0017_vB@P88ºñ-B@U_x0004_ë!B@à_x001C_¡_x0013_h°A@°cWÿåB@@Ýä_x0016_[B@@ñÚ_x000D_MB@@dùÛvB@_x0002__x0003_ðBV:_x0014_þA@p@ÆxwB@ð"VªLB@ð¶_x001F__x000C_Yò@@ Û­~_x000D_IB@0*.wMB@ _x001A_¾B@ mèà_x0010_B@e=Ñ1ÑA@ à½gB@ _x0011_FÆ¢öB@`]ºhJ_x0015_B@_x0010_HÇÄØDB@`²0'ÁB@@d-É B@@«_x0001_Ë»B@°¡m«§tB@°Íì9=A@° ÚåáA@`©k³B@ ­üë.ÈA@`êèìqB@àu\5_x001B_B@ gÑM ÉB@È|_x0018_[ÿA@_x0002_|_x0004_Ù_x0019_øA@ðù³~±:B@ X0ôEB@`t_x0007_â&amp;C@pEÒ_x0017_D*B@àXH°ß°A@Àe´_x0002__x0004_@´A@P"g¡©ÍA@ÀÎÞûéA@_x0002__x001D__x0017__x0006_ÕA@0\P9D»B@ð_x000D_÷D;áB@ &lt;ðô&lt;¹A@_x0010_&lt;¹_x001B__x001D_}B@À$t×kB@°_x0001_ fß¬A@aQ_x001D_daB@{MôA@ Ñ?äÊB@ðG_x0007_m5B@à?_x0013_Y]B@°wÍ_x0007_B@@¶y	ÊXB@0¦½_x001C_î;B@ ð`(¬A@ð_x0007_ÎÛæA@`yÜ_x0003_tB@@;[Ò®B@ÀfÂ¬¶ÌB@À`ïðG3B@_x0002_ö[{ÅB@`yV«Î_x0019_B@°i¯_x001A_½NB@_x0010_Ô_£B@P½é5 ÖA@À/?iB@_x0010_/ßtû_B@_x0002_ëÁúYB@_x0001__x0002_À_x0019_dØ_x0010_åA@_x0010_ØÚÕÙ×B@ðF³#Ê&gt;B@ Çü¶ÅB@pOBËµB@Àd^æ]B@@(ÇiZB@ öüÅËõA@©L#üA@àó»èãB@Àùñ;zB@0&lt;¡!A@_x0015_ 7¯ÅA@ÒsB½B@ H._x000E_TB@_x0001__x001A__x000C_Á%¦A@ 3ú_x0017_bB@0òQ@øÑA@_x0001__x0012__x0001_3_x0004__x000E_B@_x0010_JæÈB@ÐlFFóA@03WôeB@0O_x0016_óÅ4B@0_x0014_fQ]µB@à¯ø³dqA@Z_x0001_ëdB@Ì©¹Z³A@àä2/z¶B@ «_x001A_l_x001E_C@PEÇÞA@pÉPö_x0001_B@_x0001__x0015_ÝN_x0002__x0005_Y_x0001_B@ ªZµíËB@°NZi_x000E_ýB@`_x0002__x0013__x0004_B@À_x000D__x0019_b_x000B_B@`ZÂ=TêA@Àäð¡ÏøA@ÐD¥9Ñ	B@P_x000E_ zé°B@_x0002_XiàÛÈA@@Ãê_x000C_DB@p¿A|úA@°Õx~÷ÿA@ÐÇWÆÛðA@àDTy$ÃA@yr&gt;«ØB@þÒó8ûA@&amp;&gt;/_x0008_B@°n0W;_x0003_B@p­i&gt;ÔB@@OÞÿßB@À©þ98ÐA@À'WõÑ_x000B_B@Às_x0011_þê+B@àF}_x0002_0B@ W-¡8B@ ª	j3A@0lE3lA@ _x0006_.[)B@PCÜ¥?A@@$¶Þ¯B@ð¨æC¨B@_x0001__x0003_`_x0011_Ñ_x0018_A@Ð[Î0_x000C_B@¬û\¯¿B@@7ÅªB@à÷øZB@À¸íÊhÂB@pÒIAlÍA@_x0010_ÄJ_x0019_X_x0016_B@ÐµY,¾B@àð­ó&gt;_x001E_B@ðÅá_x0011_NB@Àù"]DºA@@Ö¾H]¤B@Pdm«0ZA@P,5TûtB@_®4½(B@ØqMh=B@°h,­ÃB@w(·sBA@àêOàØA@_x0001_Û/vÓB@p@§_x001E_i7B@Àª0üùMB@_x0010_øæÝÉ/B@ _x0002_çDJöA@_x0010_#c_x0002_4/B@À×Èã0B@ m:^B@ðûIX!°B@0å¾×lNB@`ÐN2-B@Ðb(Ä_x0001__x0003_àPB@_#_x0017__x0006_B@ N&gt;q0+B@p¡ÉÜA@ ¡KlãeA@_x0001_b.»Æ¨B@`_x000D_ÿ8B@`~LÖÀA@°`Ò«B@°lìGDB@_x0001_o§w&amp;B@i_x001B_!_x001C_B@ áûk" B@ OÁ8B@_x0001_LA_x0013_eB@0z7cÆB@PÄAGÎ_x000D_B@_x0001_ÔBªsqB@ 9_x0018_÷_x0017_A@;_x0002_è²üA@Ð OÚB@rÁ\íQB@ðq{"þ]B@p_x001C__x0013__x000D_*ÝA@* Qá5B@ _x000C_¾ä¯A@ þK_x001F_¶pB@ ÔëUB@ÐõÎÍB@P°îÈ_x0006_cB@_x0001_5]¨´ûB@àþSÒ9A@_x0003__x0006_Ð_x000E_)d2B@Pyr4(ÂB@¨üÃ_x0018__x0017_B@@r1méÀB@à6O½_x001D_ÆA@_x0010_Pè_x0015_¡{A@_x0003_Ìz_x0004_C@Àê_x0016_PÿµA@mÚík¨A@ ©SÛàA@@ø2¥3B@@;÷_x0004_@B@@_x0002_¤_x001D__x0013__x001D_A@_x000C_._x0001_Ó_x0018_B@°_x001E_Ý	{¾B@_x0010__x001B_ìÓ^B@p2æ´6nB@P$çeÇA@%xW~A@`R]£®A@ |9NrÖA@ Y ùRhB@Ð b_x000E_~&lt;B@0ö÷ÁOB@ðÐ¶¥_x0001__x0008_B@pI_x0007_CwäB@@Û+òúA@`Ôèé¶OA@p_x0005_Íi×iB@ Hü_x0004_­B@ð_x000E__x000C__x000B__x0019_QB@Àl÷_x0004__x0007_A~B@_x0004_\ºïbB@ÀöÇ4K_x0005_B@À_x0006_ã_x000B_EB@_x0010_¬]sdB@ d_x0012_P05B@Pl_x0018_¼¹A@p"¤ªB@ÀÛ~dWàA@Pæ¢ô×ôA@ h_x000F__x0001_ÂIC@°j·K'(B@°_x0003_PlBµA@`ÔhEA@PEczí@B@ÀlHõ_x0002_A@p/ZjB@Ð+Ùu_x0016_¢B@_x0004_©b_x0003__x0008_ÕB@0y÷+Ô1B@p_T#_x000C_ëA@ÀôX2B@p_x0006_bñ¥B@ 4h¦kJB@_x0004_oì³GjB@0_x0018_¦&amp;W:B@àêÙ~¤_x0002_B@ìR_DÔA@Piiù B@°®Gô¦A@pÚÂnbÐB@_x0010_OÛß_x001A_B@_x0001__x0002_À÷(Y­_x0002_B@0fg_x0008_)_x0011_B@_x0001__x0012_Y¼üòA@À8_x0010_ÎA@`o;2±A@À¥_x0015_Üe_x0002_B@ L)7¦ÛA@àBÍ$aB@ð&amp;xô±B@°ß³ð_x000C_B@@_x0015_È¡B@ð[ÈÿA@ï_x000D__x000D_5B@_x0001_õ3°Ð¹B@_x0001_CnfKÚB@_x0010_°Ü9¦$B@à=@{_x001E_A@Pi_×_x000F_ÚA@À_x0008_!m,qB@`7Àªê=B@ 6R^8B@_x0001_}F_x000D__x0007_B@QÁ_x0010_`ÕA@àFBGÜA@_x0001_/0¡íA@`_x0001_½_x0004_/æA@_x0010_Gk{~B@ )_x0013_uwB@à°_x0001_¬èB@@AYÃlB@pGÐVÖ;B@Ð&gt;¬_x0002__x0004_löA@@J_x0017_êcB@`.×LB@Ðw¨C{B@ðÉÂFÎ½A@ ×B@àEqZañA@@ììùL&lt;B@_x0002_Ô&amp;ü­A@_x0002_r¢ôS¥B@`_x0001_¼_x001F_nB@`Î_vB@ _x0003_:_x000B_òwA@`ºÙY_x0003_B@ _x0016_¬·_x0002_B@0¬k#]õA@À°ÏºêB@à¬ð_x0016__x0018_B@ð_x000D_ÝÆóA@Àìñ1\SB@_x0010_hE_x0019_ÙAB@@ÛåYxB@_x0010_¦_x000C_+ÞB@ Æ}ííB@_x0010__x000F_N_x0007_bC@@Âãcu¯B@Ð_x0007_°_x000F_B@P._x000B_pÏA@ð¶®F=}A@À_x0002__x001C_ÛA@Ð_x0001_rdBtB@°ª¨A@_x0003__x0004_P=§[B@0Ê²¨}»A@`¾v~_B@ þhâ_x001F_B@ _x0004_ÝµwBB@ Íªý_x0015__x0002_B@ _x001D_Õ_x000C_6B@p_x0011_¤_x0014_ì¨A@à_x0001_Ý_x0011_ÂÓB@ÀN§hj÷A@`_x0007_Ñr_x0015_iB@Àyõ+rA@pÇAãfÉA@À+é$äA@`	Ö_x001B_ÂA@ ¿ÛX"¿B@`D}_ýA@``³:B@ÀK_x0007_ÌCB@_x0010_ÙÊ¹¼'B@ð¼½ÞØãA@àd"BÌëA@àe&lt;À*B@Ð§\ê_x001F_=B@@X4_x0008_OB@p±&amp;µB@ _x001D_[ßFâB@@e2É¸A@ JmXq'B@à+{_x000D_³B@p}´ªOA@°o©¤_x0001__x0002_Ø~B@Ð_ÒãùkB@ÀLM1vB@à_x0016_?¼3 B@@ªí^&amp;'B@ §üá¡B@P"ÄÄäB@þ$ûLcB@`[ï_x0002_B@_x0001_]*7¥A@ pd_x0012_fÖB@Ð1_x0002_3_x000C_aB@_x0010_è_x000C_¢]AB@ _x0014_$Â_x0016_B@_x0001__x000E_4WC_x0004_B@_x0010_]rbÐB@°²àg%B@ :,Õ_x0004_B@P_x001E__x0017_ê_x000E_B@pv¸­ö_x0017_B@à_x001F_fJ;1B@ð9-ñ`uA@ÕÒÃY"B@pÐù&amp;ÌUB@Pùá¿A@à9rÙp	B@°ôWØ@B@ûµ_x001B_x/C@pOp;*EB@°üî_x0012_J¿A@_x0001_¥&amp;,_x0011_B@`­-úA@_x0003__x0005_ h?_x0017_`_x001A_B@ üí¼%B@°¤M[Ï¿A@°éT¸ÒcB@°O¾~KCB@pfe]w¼A@ _x0001_¤B!8B@_x0010_:óõbB@è_x0011_dTB@ dÁ_x001D_¤=B@`5P§oZB@6ÆyÓÊA@ð@ôh,B@_x0003__x000D_ÐUÊÒA@ÐzcnB@`_x0014_ 9_x001F_B@_x0003__x001D__x001F_f.YB@°Øi¦A@_x0010_¿Ò°S_x0012_B@ ©o_x001F_®eB@_x0010_6L_x001C_ý_x001F_B@àOìû{B@_x0003_á4×ÞLB@_x0010_'_x001B_Ñ_B@àçñ©B@ r4+B@`_x0006_ê ¯9B@ÐPcp¿_x0004_B@ ^²~EGA@=Ù½£B@`_x0002__x001D_ïxA@PL_x0012_¥_x0001__x0008_Ø7B@@ ð4_x0006_¨B@àèë¸A@°_x001B_ß´é¶A@ f_x000D_C@_x0005__x001E__x0004_ª.B@Ð@'6¯_x001F_B@Y% _x001A_B@pÍ;ã[9C@°ó=åÄA@_x0001__x000E__x001D__x0004_ÐùA@Àá¥_x0002_¨A@ EëB@_x0001_êë¤ A@J_x0004_-KA@ð_x0016_3_x0015_ó_x0011_B@ §:_x0003_iìA@_x0010_L¡QîÅB@0_x0012_wi4B@_x0010_1p¦ÇB@pyssàxB@à¦_x0005_Á#yB@0Æu?âA@@_x0007_ôbª_x001B_B@À/ÜDîB@ e7Ñ"B@ ×b;w«B@ RE{ãB@ ¥ÜµÛ_x0005_B@ K"î2íA@@û&gt;À;A@ÀøhûRÅA@_x0001__x0002_à7eì bB@ðÒ?s)_x0019_B@p$õ§ößA@`¥·råjB@ êyóî_x0002_C@°4¸×òA@ðþÒ TA@ Ôj-B@P¹¡_x0010_äA@Ðãµê.ñA@@öEt±6B@@G¾&amp;#B@_x0010_¤&amp;h¤æA@à9fôjüA@_x0010_÷¯Û_x000B_4B@_x0001_ï_x0003_ãLÜA@p_x000D_öÅ_x001C_ÙA@@]*&gt;(B@ÀÈNêfA@_x0010_úõW_x0010_B@_x0010_}ÎaÄA@p`_x000C_þrÝA@À_x000F_]}ÃA@0Þ9_x000B_¹FB@ð_x001D__x0008_lB@P5x©­2B@I@;B@ðÆ+íB@ð0v0Q_x0018_B@_x0010_?ýD \B@ðÜÕMB@PÀóÛ_x0001__x0002_;áA@_x0001_láî_x000D__x001D_B@°_x000B__x000C_è»^B@_x0001_ó8áA@_x0001_ÝªÏ_x001C_C@_x0001_¡£HB@Ð/°*A@àÒ^þýA@À¹Y&lt;èUB@u_x0011_)TsB@Àm³ËÇuB@ptó&gt;-¢A@ÐÙñ;ØÃA@àÒ&amp;òÃmB@À|h¹_x0011_*B@`¯°LJB@À@hÖ8_x000E_B@  íèA@ÐûE­TB@_x0015_ÏOþA@ _x001F_WB@ K¨øFB@_x0001_1ã;Ð[B@°_x0003_¦ _x0013_B@ =-Ð_x0008_:B@°_x0005_ø,2B@ Áx[+_x0015_B@0^ssB@@dnD®ìA@_x0001_X_x000F_¤B@`&gt;_x0016__x001D_B@PTç÷xÇB@_x0002__x0003_P°8\!B@àA(ó2A@w&amp;ì*'A@ÀEÛ2B@²ÝÎÄB@à¿A?î}B@0;ú0_x001E_¯A@ ©jkB@ þ_x0015_ÎbB@°_x0010_ß_x0001_C@0¯Í_x0012_-GB@ Å@_x0003_$B@po»jÇÔA@ ÂÔx¬}B@À8«`B@p_x000D_RéÞ,B@´J«BB@`éðyB@`_x000B_dCUB@ð_x000C_ÂÏøB@`o,_x000D_ÔA@Ði_x001E_D[B@`W_x0007_g"B@À$M¾È¤A@ ð]QóB@ ?ÙÅ_x0017_7B@°?Px|B@¥3±§CB@À²'é¦ÖA@@6_x001B_'ÛìB@ÀÑ©Û?dB@°jz_x0004__x0005_0B@P*&gt;Õ¢B@à«_x000D_Õõ8B@$¾®¶B@°"­ézB@°Ö_x0005_BñÚB@ÐgsqÔ_x0003_B@ IMU»ÌA@Ò_x0004_Ø8B@°_x0001_"Ð_x0017_´B@àTë/ÃB@_x0004_¤2YA@p¹ý_x0012_êoB@ytÏðA@Äý+^wB@0æÐÏÈA@À0+F¿BB@ð¦&gt;+ôA@°öNS¥¡A@PùÄcäÝB@PZöLÅB@p¤wÞ!ãA@0	æ´_x0001_xB@pÈz7®B@ Ñ¯µ£A@P/Ç_x000C_dA@Ð,(Ã(hB@_x0010_sÌ8YB@_x0004__x000D_G·RB@ð_x001B__x000C_5PB@àUc`ÙA@`ïðæa_x0002_B@_x0001__x0003_`êlMÿ_x0002_B@ üit_x001B_!B@ÀZ¼]j·A@ÐJÄ_ÑA@uÝ_x001E_d_x0005_B@ ªü°.B@Ð9@ÑÛ6B@0¨Ð;f_x0010_C@ I2//B@EÕB_x0011_B@0tÈí_x0008_B@ðÎWMuB@ »ÉdòB@P¹]@?B@`\-ZmB@_x0001_gÒ|oB@Ð¢-tA@°3ñÒæûA@_x0010_^_x0008_ÕZB@_x0007_EHäþA@ ¡Á_x0007_JRB@ '_x001C_|YÊB@ # tq¦B@ÙPA7B@º+_x0001_}B@ÁïKQ´A@`2ÖØMÇA@ &gt;×_x000E_q_x0008_B@c_x0006_BUB@oö_x000F_®B@à¦RÒA@ /úÕ_x0001__x0002_¨IB@0òXB@P¹.	1B@_x0010__É*äSB@Àè%±ª·A@À!Ö_x001A__x000C_'B@ %Ó_x001A_Ý_B@pÆMR_x0010_èA@P_x0008_?ñÝQA@ðE`~B@@wU¯$	B@pI{øA@_x0001_ètêxXA@_x0001__x0010__x0015__x000C_ÅGB@_x0010_o_x0018_M¸B@ ìV½B@ð§Ðç7lB@WÅhÄéA@`p±îÎ¥B@Ð¤eæo5B@0}­É_x0015_B@`ë_x001F_©4C@ÐGa¸ò_x000F_B@¦áNØA@Pû_x0011_H_x001B_B@ ¥m²º_x0013_B@ :§_x0019_EùA@@âñB_x0012_CB@_x0010__x0001_6_x000F_eWB@_x0001_Å_x0004_r;B@_x0001_´*UúB@_x0001_Ý_x0014_P\B@_x0002__x0006__x0002_Ë_x001E__x001A__x0001_;A@@îy¶B@`És5¬©B@0Ä¥^æìA@0_x0001_¤%µ#B@ÚÙEB@_x0002_NÀ_x0012_LFB@  ?_x0012_A@ðÒ~øFB@ú9tÍõB@à¡ËÄ,¡B@ Ë#ê A@`Ö£0öOB@g_x0005_ùåA@0_x001D_AÞ×fB@ _x001D_¶?BB@_x0010_z¢Ð'ÛA@Àõ+lHB@Àe¡|JèA@0¹VjdA@0d_x0005_£ýA@°§²0_x0007_B@p@[lB@ÐYyQyB@pCëíèrB@_x0010_?©U,ºB@_x0010_T_x000D_ó­B@°Ñ_x000F_OB@_x0002__x0003_8Þ»ÓA@Ð;o&gt;-¼A@_x0002_è_x0004_¯õTB@À_x0019_«_x0019__x0002__x0003_-B@¼JÒâA@ÐÎ!I(B@Ð_x0002_mÙÝiA@àÑV_x001F___x0014_B@`4ÿ\­B@`_x001A_ÝC_x000F_B@p_x0006_6,cB@p5¹dòA@_x0002_â½ç_x000E_B@ _x000D_(r5òA@À­2_x0005_Ð_x001D_B@¥X±ïB@ÐÆÑê_x0001_ÊA@à_x000B_¯_x000D_bA@ ñ_x001E__x0006__x0017__x0018_B@Àãn%×A@Ø¯O«_x000E_C@pfW_x001B_A@_x0002_&amp;_x0002_UzB@PÂ'á,¾A@àë2_x001F_B@À½_x0005_U ´B@C÷£x]B@u	g\B@À¼c9+0B@à_x0005_t_x0006_|B@²þVÚRB@À5û'[KB@tø_x001A_ªB@p_x001E_4j2«A@0 N¾tA@_x0001__x0002_Ð¤êâ	²A@PÔø¢A@@G'5]B@ "_x0017_©GÞA@pxksÁMB@Pj¿'_x0002_B@NSÓ_x0006_A@ ÐîÔóWB@@Lü_x0017_MpB@ E©_x0012_ÇÏA@B};7£B@p_x0010__x0001_#4B@àÝË»ãÙA@ q_x0018_B@ðÁ_x0017_¥0A@ 5!RtB@e6B@·wôÝA@0@WRýþA@À _x0013_y_x0002__x0006_B@ UÚåºùA@@C_x0005__x0008__x0006_ÍB@¬©ÞÞµA@ ]ËÖ!B@°q_x0016_ìÿ:B@`|y,ÌA@`MH_6÷A@À_x0016_ê!õA@ _x0017_¥·£*C@Póz¸¬B@àI6*iB@PëÆì_x0002__x0003_»_A@_x0010_i£_x001E_B@p?à}m¬B@0Çu/.B@ ò$N©DB@_x0010_Sí×ºB@_x0002__x0018_iqJA@0¼â"ù_x001E_B@AÑJq$B@°®î_x0005__x000F_WB@pZª³_x001C__x001E_B@à¤oG¸ÀA@_x0002_©ù=°_x001C_B@À:ay_x0013_B@Ð u§¡QB@_x0002_ÁO÷ª_x0012_B@°ë7_x0014_A@pÌ2_x000F_|ÿB@p_x000F__x001A_÷$B@ P_x0015_(,_x0001_A@ðï_x001F__A@Àt&gt;¡_x0008_ÝB@@jð#ëA@àÅêu_x000D_&gt;B@À¤íJy_x0016_B@pÌ³¡ÝôA@ÀT_x000E_§B@ÐïwßÐA@PI¤_x001F_ÇaB@Ä'*_x000D_B@ LD`_x0017_B@Ðþ 9B@_x0001__x0003__x0010_4ëGéA@ =Ä8pA@àÉ_x000C_*BB@pá_x0002_ßA@ f×_x0006_£PB@ð)X0rB@@!}QC@ÐÍ©C~KB@ÑÇp`_x0001_B@à_x001F_û&lt;:fB@PÔ¾'&amp;oA@`ê_T@B@°¼?U¡ÎA@7|0)gB@_x0010_±_x0008_ÀôB@ &gt;_x000C_GÌhB@ Ñ±@ðXB@_x0010_üåCýA@Ð_x0014__x0016_lÜ¸B@0èd,OB@àøêaãA@ x$ÒËA@_x0002_N_x0006_C@0_x0006_x_x000B_¹)B@6\_x001C_B@àì_x001F_³úHB@À[oò_x000F_ B@ý_x0003_9bB@Ab¦n_x000D_B@àñ2¥LB@b6_x0019_n#B@_x0001_ßå_x0001__x0005_×äA@fìüA@@ww-_x000F_B@ nüÈ*B@Ðìò[á_x0014_B@ _x000D__x0019_:ÌA@ #o8MQB@=ô_x000C_B@07_x0002_nAB@0äk_x0001_SB@@_x001B_f¡_x0007_÷A@@åâ_x0010_A@@¿»	v`A@_x001D_Ö_x0001_A@p¢_x0017__x0003_øB@ _x0019_'Ú(LB@Î3ñ~B@@Å7ô?B@`#RÎB@À._x001B_z*îA@`o _x0012_PIB@0öq¢×A@)öqä_x001B_B@P¨ç&amp;³A@@*àB@ ÝO_x0014_ÏB@pb ÁÑB@@èÎs_x001D__x001D_B@ ¬ÀÈÔ_x0004_B@°ä_x0017_âÐJB@_x0001_ð³ê¼B@°¨_x0012_¥IB@_x0003__x0006_¥üý¯B@pm@_x000D_7%B@°Kb1Ç&amp;B@ðÅº_x0004_mB@ðÂ_x0006_ôÕ£B@°=à_@»A@BMËÛ-B@ 9ñq^B@_x0003_Zþz	GB@ÀÅ·Ë¾A@PF_x0013_X¿&lt;B@S_x001C_vó)B@ÐÄô_x0001_õ B@P_x0004_4®W,B@`ú"Y_x0005_ËA@Àì!£²B@pn5ª_x001A__x001A_B@ð0_x0013_ÝW;B@`1l_x0002_ìíA@Àg_x0005_¦ B@[Òk«B@0DeÖ_x000D__B@ð_x0005_Ç]-B@P_§e?)B@À)_x001B_ïîA@p/QæB@ Ð	_x0011_)B@ËßÕcþA@ÀÆÖïA@_x0003__x001B_szB@`Jë4VB@Ðþd&amp;_x0003__x0005_¶ÒB@àlø¸D&amp;B@ðEw_x0017__x0014_,B@p0_x0006_jA@_x0003_ðÒ^ÓA@y&gt;B@_x0010_²_x0002_¥B@À_x000B_9¹ÆA@ ëA_x0014_B@ _x0004_%àÙ_x0014_C@`îaü©A@_x0003_»ü¡ñÜA@°Ük_x0001_AÊA@öK'§îA@ _x001F_ï¢/B@`É|_x000B_åñA@#^ÖÒ_x0002_C@_x0003__x0015_­¥æB@_x0015_%J_x001E_KB@°¼ñ·_x001B_A@_x0003_S·ò`_x0006_B@@vë¬ù`B@`Õ	WVB@ ¶§kïA@àE_x0001__x001F_?B@ _x001A_-HzgB@Ðu¨ÞKB@`_x0011_o]_x0013_áA@PÆÒ"ÞB@PVæ#ï_x0013_B@pZnA@P_x001A_ªÉò\B@_x0002__x0004_àlDa­B@ËlÄ}êA@ðfHãéB@à/YÂ B@@ÍàFçA@Ð0.FCC@_x0002_pÇÉÒB@Ðm_x0003_òý{B@PNûV_x0010_B@p_x0001__x0014_ñÂA@@±l³reB@&amp;QçG·B@_x0002_Õ½i¢ßA@ ð_x0017_È_x001D_#B@@_x0010_&amp;_x001F_)HB@à_x001B_"B@ u3f¥_x0017_C@_x0010_¬Ðüù%B@ðd&lt;¨GB@_x0019_Ó¨~A@_x0010_¥à#B@¹XI_x0008__x0001_B@_x0002_IÍó¥_x0017_B@P¾°f_x000B_oB@ ô_x0006_L	ÜB@Àx_x0017_DGLB@À=]3´ÁA@PýÍý?ØA@_x0010_¿¸d+B@w:·¡B@°_x0010_±¸_x0007_×B@À¸ô¨_x0001__x0003_B@ _x0016_w_x0014_Q¹B@Pãá_x000C_B@_x0001_ËlÄÚA@P_x000C_Ü$´jB@ÐúT_x0019_«A@àIàP3B@P_x001F__$kB@PÔ_x0019_ùA@@Ô_x000E_Æ0B@0ÑòÁÇB@0ttÉñB@ð M_x0008_K©B@ðÕÔÞïqB@ð$§B@@óøÚ_x001D__x000B_B@ hóå¢A@ðIJ¤¼ãB@0G¢%aÈB@À_x0016__x001D_)h`B@ §E_x0002_JB@`{L@HZB@`ü_x0010_þtA@ì_x0010_%FXB@ Ã[ÛC@@ÇëPF_x0019_C@0JZ×ØVB@Pýå-%@B@ ÿg8VB@ÐÀêÖAA@`4Ë)¢rB@Ðtú_x001E_A@_x0002__x0003_àWÎs&gt;B@_x0010__x001C_8ÒyåA@ @{à_x0012_B@Ðp¿¨é_x0015_B@_x0002_î4SA@zÔÇûA@@_x000B_À19B@@_x0017_ÍË­A@krÌò÷A@PÇTH;¸B@)$_x0006__x000C_B@@#_x000E_ÀqB@à_x000F_~æ8±B@àÒ÷É_x0018_½A@Ðm×n_x001E_ÑB@_x0010_ÌX¡xB@ ÙF:MB@_x0010_7©¼íèA@ É_x0017_(pB@@w"ªªA@àßÈÖûÎA@ ªçB@@²m_x001E_à×A@5?H7A@PÌ_x0001_^_x0019_B@_x0007_fuóëA@`g®ïA@P¶e#@6B@ =_x0015_·|1B@ðìüh[oB@p~fK¨yA@`£¨y_x0002__x0003_(B@@O&lt;ðA@Pj~±_x0001_B@õj0\A@_x0002_^8b#C@ð¡ú_x0003_«fB@ÀIíR0B@0§29%	C@`_x0013_4¼B@_EU_x001F__x0012_B@ éá;_x001C_çA@ _x0012_åvSB@¤´_x0012_XB@à÷§¼ÏB@Ð¦6·~_x0007_B@À_x001D_Ã_x001E_B@á_x001C__x0017_vB@P88ºñ-B@U_x0004_ë!B@à_x001C_¡_x0013_h°A@°cWÿåB@@Ýä_x0016_[B@@ñÚ_x000D_MB@@dùÛvB@ðBV:_x0014_þA@p@ÆxwB@ð"VªLB@ð¶_x001F__x000C_Yò@@ Û­~_x000D_IB@0*.wMB@ _x001A_¾B@ mèà_x0010_B@_x0002__x0003_e=Ñ1ÑA@ à½gB@ _x0011_FÆ¢öB@`]ºhJ_x0015_B@_x0010_HÇÄØDB@`²0'ÁB@@d-É B@@«_x0001_Ë»B@°¡m«§tB@°Íì9=A@° ÚåáA@`©k³B@ ­üë.ÈA@`êèìqB@àu\5_x001B_B@ gÑM ÉB@È|_x0018_[ÿA@_x0002_|_x0004_Ù_x0019_øA@ðù³~±:B@ X0ôEB@`t_x0007_â&amp;C@pEÒ_x0017_D*B@àXH°ß°A@Àe´@´A@P"g¡©ÍA@ÀÎÞûéA@_x0002__x001D__x0017__x0006_ÕA@0\P9D»B@ð_x000D_÷D;áB@ &lt;ðô&lt;¹A@_x0010_&lt;¹_x001B__x001D_}B@À$t×_x0002__x0004_kB@°_x0001_ fß¬A@aQ_x001D_daB@{MôA@ Ñ?äÊB@ðG_x0007_m5B@à?_x0013_Y]B@°wÍ_x0007_B@@¶y	ÊXB@0¦½_x001C_î;B@ ð`(¬A@ð_x0007_ÎÛæA@`yÜ_x0003_tB@@;[Ò®B@ÀfÂ¬¶ÌB@À`ïðG3B@_x0002_ö[{ÅB@`yV«Î_x0019_B@°i¯_x001A_½NB@_x0010_Ô_£B@P½é5 ÖA@À/?iB@_x0010_/ßtû_B@_x0002_ëÁúYB@À_x0019_dØ_x0010_åA@_x0010_ØÚÕÙ×B@ðF³#Ê&gt;B@ Çü¶ÅB@pOBËµB@Àd^æ]B@@(ÇiZB@ öüÅËõA@_x0002__x0003_©L#üA@àó»èãB@Àùñ;zB@0&lt;¡!A@_x0015_ 7¯ÅA@ÒsB½B@ H._x000E_TB@_x0002__x001A__x000C_Á%¦A@ 3ú_x0017_bB@0òQ@øÑA@_x0002__x0012__x0002_3_x0004__x000E_B@_x0010_JæÈB@ÐlFFóA@03WôeB@0O_x0016_óÅ4B@0_x0014_fQ]µB@à¯ø³dqA@Z_x0002_ëdB@Ì©¹Z³A@àä2/z¶B@ «_x001A_l_x001E_C@PEÇÞA@pÉPö_x0002_B@_x0002__x0015_ÝNY_x0001_B@ ªZµíËB@°NZi_x000E_ýB@`_x0002__x0013__x0004_B@À_x000D__x0019_b_x000B_B@`ZÂ=TêA@Àäð¡ÏøA@ÐD¥9Ñ	B@P_x000E_ z_x0001__x0002_é°B@_x0001_XiàÛÈA@@Ãê_x000C_DB@p¿A|úA@°Õx~÷ÿA@ÐÇWÆÛðA@àDTy$ÃA@yr&gt;«ØB@þÒó8ûA@&amp;&gt;/_x0008_B@°n0W;_x0003_B@p­i&gt;ÔB@@OÞÿßB@À©þ98ÐA@À'WõÑ_x000B_B@Às_x0011_þê+B@àF}_x0001_0B@ W-¡8B@ ª	j3A@0lE3lA@ _x0006_.[)B@PCÜ¥?A@@$¶Þ¯B@ð¨æC¨B@`_x0011_Ñ_x0018_A@Ð[Î0_x000C_B@¬û\¯¿B@@7ÅªB@à÷øZB@À¸íÊhÂB@pÒIAlÍA@_x0010_ÄJ_x0019_X_x0016_B@_x0001__x0003_ÐµY,¾B@àð­ó&gt;_x001E_B@ðÅá_x0011_NB@Àù"]DºA@@Ö¾H]¤B@Pdm«0ZA@P,5TûtB@_®4½(B@ØqMh=B@°h,­ÃB@w(·sBA@àêOàØA@_x0001_Û/vÓB@p@§_x001E_i7B@Àª0üùMB@_x0010_øæÝÉ/B@ _x0002_çDJöA@_x0010_#c_x0002_4/B@À×Èã0B@ m:^B@ðûIX!°B@0å¾×lNB@`ÐN2-B@Ðb(ÄàPB@_#_x0017__x0006_B@ N&gt;q0+B@p¡ÉÜA@ ¡KlãeA@_x0001_b.»Æ¨B@`_x000D_ÿ8B@`~LÖÀA@°`Ò_x0001__x0003_«B@°lìGDB@_x0001_o§w&amp;B@i_x001B_!_x001C_B@ áûk" B@ OÁ8B@_x0001_LA_x0013_eB@0z7cÆB@PÄAGÎ_x000D_B@_x0001_ÔBªsqB@ 9_x0018_÷_x0017_A@;_x0002_è²üA@Ð OÚB@rÁ\íQB@ðq{"þ]B@p_x001C__x0013__x000D_*ÝA@* Qá5B@ _x000C_¾ä¯A@ þK_x001F_¶pB@ ÔëUB@ÐõÎÍB@P°îÈ_x0006_cB@_x0001_5]¨´ûB@àþSÒ9A@Ð_x000E_)d2B@Pyr4(ÂB@¨üÃ_x0018__x0017_B@@r1méÀB@à6O½_x001D_ÆA@_x0010_Pè_x0015_¡{A@_x0001_Ìz_x0004_C@Àê_x0016_PÿµA@_x0003__x000D_mÚík¨A@ ©SÛàA@@ø2¥3B@@;÷_x0004_@B@@_x0002_¤_x001D__x0013__x001D_A@_x000C_._x0001_Ó_x0018_B@°_x001E_Ý	{¾B@_x0010__x001B_ìÓ^B@p2æ´6nB@P$çeÇA@%xW~A@`R]£®A@ |9NrÖA@ Y ùRhB@Ð b_x000E_~&lt;B@0ö÷ÁOB@ðÐ¶¥_x0001__x0008_B@pI_x0007_CwäB@@Û+òúA@`Ôèé¶OA@p_x0005_Íi×iB@ Hü_x0004_­B@ð_x000E__x000C__x000B__x0019_QB@Àl÷A~B@_x0003_\ºïbB@ÀöÇ4K_x0005_B@À_x0006_ã_x000B_EB@_x0010_¬]sdB@ d_x0012_P05B@Pl_x0018_¼¹A@p"¤ªB@ÀÛ~d_x0004__x0005_WàA@Pæ¢ô×ôA@ h_x000F__x0001_ÂIC@°j·K'(B@°_x0003_PlBµA@`ÔhEA@PEczí@B@ÀlHõ_x0002_A@p/ZjB@Ð+Ùu_x0016_¢B@_x0004_©b_x0003__x0008_ÕB@0y÷+Ô1B@p_T#_x000C_ëA@ÀôX2B@p_x0006_bñ¥B@ 4h¦kJB@_x0004_oì³GjB@0_x0018_¦&amp;W:B@àêÙ~¤_x0002_B@ìR_DÔA@Piiù B@°®Gô¦A@pÚÂnbÐB@_x0010_OÛß_x001A_B@À÷(Y­_x0005_B@0fg_x0008_)_x0011_B@_x0004__x0012_Y¼üòA@À8_x0010_ÎA@`o;2±A@À¥_x0015_Üe_x0005_B@ L)7¦ÛA@àBÍ$aB@_x0001__x0002_ð&amp;xô±B@°ß³ð_x000C_B@@_x0015_È¡B@ð[ÈÿA@ï_x000D__x000D_5B@_x0001_õ3°Ð¹B@_x0001_CnfKÚB@_x0010_°Ü9¦$B@à=@{_x001E_A@Pi_×_x000F_ÚA@À_x0008_!m,qB@`7Àªê=B@ 6R^8B@_x0001_}F_x000D__x0007_B@QÁ_x0010_`ÕA@àFBGÜA@_x0001_/0¡íA@`_x0001_½_x0004_/æA@_x0010_Gk{~B@ )_x0013_uwB@à°_x0001_¬èB@@AYÃlB@pGÐVÖ;B@Ð&gt;¬löA@@J_x0017_êcB@`.×LB@Ðw¨C{B@ðÉÂFÎ½A@ ×B@àEqZañA@@ììùL&lt;B@_x0001_Ô&amp;_x0004__x0005_ü­A@_x0004_r¢ôS¥B@`_x0001_¼_x001F_nB@`Î_vB@ _x0003_:_x000B_òwA@`ºÙY_x0003_B@ _x0016_¬·_x0004_B@0¬k#]õA@À°ÏºêB@à¬ð_x0016__x0018_B@ð_x000D_ÝÆóA@Àìñ1\SB@_x0010_hE_x0019_ÙAB@@ÛåYxB@_x0010_¦_x000C_+ÞB@ Æ}ííB@_x0010__x000F_N_x0007_bC@@Âãcu¯B@Ð_x0007_°_x000F_B@P._x000B_pÏA@ð¶®F=}A@À_x0004__x001C_ÛA@Ð_x0001_rdBtB@°ª¨A@P=§[B@0Ê²¨}»A@`¾v~_B@ þhâ_x001F_B@ _x0005_ÝµwBB@ Íªý_x0015__x0002_B@ _x001D_Õ_x000C_6B@p_x0011_¤_x0014_ì¨A@_x0002__x0003_à_x0001_Ý_x0011_ÂÓB@ÀN§hj÷A@`_x0007_Ñr_x0015_iB@Àyõ+rA@pÇAãfÉA@À+é$äA@`	Ö_x001B_ÂA@ ¿ÛX"¿B@`D}_ýA@``³:B@ÀK_x0007_ÌCB@_x0010_ÙÊ¹¼'B@ð¼½ÞØãA@àd"BÌëA@àe&lt;À*B@Ð§\ê_x001F_=B@@X4_x0008_OB@p±&amp;µB@ _x001D_[ßFâB@@e2É¸A@ JmXq'B@à+{_x000D_³B@p}´ªOA@°o©¤Ø~B@Ð_ÒãùkB@ÀLM1vB@à_x0016_?¼3 B@@ªí^&amp;'B@ §üá¡B@P"ÄÄäB@þ$ûLcB@`[_x0002__x0003_ï_x0003_B@_x0002_]*7¥A@ pd_x0012_fÖB@Ð1_x0003_3_x000C_aB@_x0010_è_x000C_¢]AB@ _x0014_$Â_x0016_B@_x0002__x000E_4WC_x0004_B@_x0010_]rbÐB@°²àg%B@ :,Õ_x0004_B@P_x001E__x0017_ê_x000E_B@pv¸­ö_x0017_B@à_x001F_fJ;1B@ð9-ñ`uA@ÕÒÃY"B@pÐù&amp;ÌUB@Pùá¿A@à9rÙp	B@°ôWØ@B@ûµ_x001B_x/C@pOp;*EB@°üî_x0012_J¿A@_x0002_¥&amp;,_x0011_B@`­-úA@ h?_x0017_`_x001A_B@ üí¼%B@°¤M[Ï¿A@°éT¸ÒcB@°O¾~KCB@pfe]w¼A@ _x0001_¤B!8B@_x0010_:óõbB@_x0001__x0003_è_x0011_dTB@ dÁ_x001D_¤=B@`5P§oZB@6ÆyÓÊA@ð@ôh,B@_x0001__x000D_ÐUÊÒA@ÐzcnB@`_x0014_ 9_x001F_B@_x0001__x001D__x001F_f.YB@°Øi¦A@_x0010_¿Ò°S_x0012_B@ ©o_x001F_®eB@_x0010_6L_x001C_ý_x001F_B@àOìû{B@_x0001_á4×ÞLB@_x0010_'_x001B_Ñ_B@àçñ©B@ r4+B@`_x0006_ê ¯9B@ÐPcp¿_x0004_B@ ^²~EGA@=Ù½£B@`_x0002__x001D_ïxA@PL_x0012_¥Ø7B@@ ð4_x0006_¨B@àèë¸A@°_x001B_ß´é¶A@ f_x000D_C@_x0005__x001E__x0004_ª.B@Ð@'6¯_x001F_B@Y% _x001A_B@pÍ;ã_x0001__x0006_[9C@°ó=åÄA@_x0001__x000E__x001D__x0004_ÐùA@Àá¥_x0002_¨A@ EëB@_x0001_êë¤ A@J_x0004_-KA@ð_x0016_3_x0015_ó_x0011_B@ §:_x0003_iìA@_x0010_L¡QîÅB@0_x0012_wi4B@_x0010_1p¦ÇB@pyssàxB@à¦_x0005_Á#yB@0Æu?âA@@_x0007_ôbª_x001B_B@À/ÜDîB@ e7Ñ"B@ ×b;w«B@ RE{ãB@ ¥ÜµÛ_x0005_B@ K"î2íA@@û&gt;À;A@ÀøhûRÅA@à7eì bB@ðÒ?s)_x0019_B@p$õ§ößA@`¥·råjB@ êyóî_x0006_C@°4¸×òA@ðþÒ TA@ Ôj-B@_x0001__x0002_P¹¡_x0010_äA@Ðãµê.ñA@@öEt±6B@@G¾&amp;#B@_x0010_¤&amp;h¤æA@à9fôjüA@_x0010_÷¯Û_x000B_4B@_x0001_ï_x0003_ãLÜA@p_x000D_öÅ_x001C_ÙA@@]*&gt;(B@ÀÈNêfA@_x0010_úõW_x0010_B@_x0010_}ÎaÄA@p`_x000C_þrÝA@À_x000F_]}ÃA@0Þ9_x000B_¹FB@ð_x001D__x0008_lB@P5x©­2B@I@;B@ðÆ+íB@ð0v0Q_x0018_B@_x0010_?ýD \B@ðÜÕMB@PÀóÛ;áA@_x0001_láî_x000D__x001D_B@°_x000B__x000C_è»^B@_x0001_ó8áA@_x0001_ÝªÏ_x001C_C@_x0001_¡£HB@Ð/°*A@àÒ^þýA@À¹Y&lt;_x0001__x0002_èUB@u_x0011_)TsB@Àm³ËÇuB@ptó&gt;-¢A@ÐÙñ;ØÃA@àÒ&amp;òÃmB@À|h¹_x0011_*B@`¯°LJB@À@hÖ8_x000E_B@  íèA@ÐûE­TB@_x0015_ÏOþA@ _x001F_WB@ K¨øFB@_x0001_1ã;Ð[B@°_x0003_¦ _x0013_B@ =-Ð_x0008_:B@°_x0005_ø,2B@ Áx[+_x0015_B@0^ssB@@dnD®ìA@_x0001_X_x000F_¤B@`&gt;_x0016__x001D_B@PTç÷xÇB@P°8\!B@àA(ó2A@w&amp;ì*'A@ÀEÛ2B@²ÝÎÄB@à¿A?î}B@0;ú0_x001E_¯A@ ©jkB@_x0002__x0004_ þ_x0015_ÎbB@°_x0010_ß_x0001_C@0¯Í_x0012_-GB@ Å@_x0004_$B@po»jÇÔA@ ÂÔx¬}B@À8«`B@p_x000D_RéÞ,B@´J«BB@`éðyB@`_x000B_dCUB@ð_x000C_ÂÏøB@`o,_x000D_ÔA@Ði_x001E_D[B@`W_x0007_g"B@À$M¾È¤A@ ð]QóB@ ?ÙÅ_x0017_7B@°?Px|B@¥3±§CB@À²'é¦ÖA@@6_x001B_'ÛìB@ÀÑ©Û?dB@°jz0B@P*&gt;Õ¢B@à«_x000D_Õõ8B@$¾®¶B@°"­ézB@°Ö_x0004_BñÚB@ÐgsqÔ_x0003_B@ IMU»ÌA@Ò_x0002_Ø_x0003__x0004_8B@°_x0001_"Ð_x0017_´B@àTë/ÃB@_x0003_¤2YA@p¹ý_x0012_êoB@ytÏðA@Äý+^wB@0æÐÏÈA@À0+F¿BB@ð¦&gt;+ôA@°öNS¥¡A@PùÄcäÝB@PZöLÅB@p¤wÞ!ãA@0	æ´_x0001_xB@pÈz7®B@ Ñ¯µ£A@P/Ç_x000C_dA@Ð,(Ã(hB@_x0010_sÌ8YB@_x0003__x000D_G·RB@ð_x001B__x000C_5PB@àUc`ÙA@`ïðæa_x0002_B@`êlMÿ_x0002_B@ üit_x001B_!B@ÀZ¼]j·A@ÐJÄ_ÑA@uÝ_x001E_d_x0005_B@ ªü°.B@Ð9@ÑÛ6B@0¨Ð;f_x0010_C@_x0001__x0002_ I2//B@EÕB_x0011_B@0tÈí_x0008_B@ðÎWMuB@ »ÉdòB@P¹]@?B@`\-ZmB@_x0001_gÒ|oB@Ð¢-tA@°3ñÒæûA@_x0010_^_x0008_ÕZB@_x0007_EHäþA@ ¡Á_x0007_JRB@ '_x001C_|YÊB@ # tq¦B@ÙPA7B@º+_x0001_}B@ÁïKQ´A@`2ÖØMÇA@ &gt;×_x000E_q_x0008_B@c_x0006_BUB@oö_x000F_®B@à¦RÒA@ /úÕ¨IB@0òXB@P¹.	1B@_x0010__É*äSB@Àè%±ª·A@À!Ö_x001A__x000C_'B@ %Ó_x001A_Ý_B@pÆMR_x0010_èA@P_x0008_?ñ_x0002__x0003_ÝQA@ðE`~B@@wU¯$	B@pI{øA@_x0002_ètêxXA@_x0002__x0010__x0015__x000C_ÅGB@_x0010_o_x0018_M¸B@ ìV½B@ð§Ðç7lB@WÅhÄéA@`p±îÎ¥B@Ð¤eæo5B@0}­É_x0015_B@`ë_x001F_©4C@ÐGa¸ò_x000F_B@¦áNØA@Pû_x0011_H_x001B_B@ ¥m²º_x0013_B@ :§_x0019_EùA@@âñB_x0012_CB@_x0010__x0002_6_x000F_eWB@_x0002_Å_x0004_r;B@_x0002_´*UúB@_x0002_Ý_x0014_P\B@_x0002_Ë_x001E__x001A__x0001_;A@@îy¶B@`És5¬©B@0Ä¥^æìA@0_x0001_¤%µ#B@ÚÙEB@_x0002_NÀ_x0012_LFB@  ?_x0012_A@_x0001__x0002_ðÒ~øFB@ú9tÍõB@à¡ËÄ,¡B@ Ë#ê A@`Ö£0öOB@g_x0005_ùåA@0_x001D_AÞ×fB@ _x001D_¶?BB@_x0010_z¢Ð'ÛA@Àõ+lHB@Àe¡|JèA@0¹VjdA@0d_x0005_£ýA@°§²0_x0007_B@p@[lB@ÐYyQyB@pCëíèrB@_x0010_?©U,ºB@_x0010_T_x000D_ó­B@°Ñ_x000F_OB@_x0001__x0003_8Þ»ÓA@Ð;o&gt;-¼A@_x0001_è_x0004_¯õTB@À_x0019_«_x0019_-B@¼JÒâA@ÐÎ!I(B@Ð_x0001_mÙÝiA@àÑV_x001F___x0014_B@`4ÿ\­B@`_x001A_ÝC_x000F_B@p_x0006_6,cB@p5¹_x0002__x0003_dòA@_x0002_â½ç_x000E_B@ _x000D_(r5òA@À­2_x0005_Ð_x001D_B@¥X±ïB@ÐÆÑê_x0001_ÊA@à_x000B_¯_x000D_bA@ ñ_x001E__x0006__x0017__x0018_B@Àãn%×A@Ø¯O«_x000E_C@pfW_x001B_A@_x0002_&amp;_x0002_UzB@PÂ'á,¾A@àë2_x001F_B@À½_x0005_U ´B@C÷£x]B@u	g\B@À¼c9+0B@à_x0005_t_x0006_|B@²þVÚRB@À5û'[KB@tø_x001A_ªB@p_x001E_4j2«A@0 N¾tA@Ð¤êâ	²A@PÔø¢A@@G'5]B@ "_x0017_©GÞA@pxksÁMB@Pj¿'_x0003_B@NSÓ_x0006_A@ ÐîÔóWB@_x0001__x0002_@Lü_x0017_MpB@ E©_x0012_ÇÏA@B};7£B@p_x0010__x0001_#4B@àÝË»ãÙA@ q_x0018_B@ðÁ_x0017_¥0A@ 5!RtB@e6B@·wôÝA@0@WRýþA@À _x0013_y_x0002__x0006_B@ UÚåºùA@@C_x0005__x0008__x0006_ÍB@¬©ÞÞµA@ ]ËÖ!B@°q_x0016_ìÿ:B@`|y,ÌA@`MH_6÷A@À_x0016_ê!õA@ _x0017_¥·£*C@Póz¸¬B@àI6*iB@PëÆì»_A@_x0010_i£_x001E_B@p?à}m¬B@0Çu/.B@ ò$N©DB@_x0010_Sí×ºB@_x0001__x0018_iqJA@0¼â"ù_x001E_B@AÑJ_x0003__x0004_q$B@°®î_x0005__x000F_WB@pZª³_x001C__x001E_B@à¤oG¸ÀA@_x0003_©ù=°_x001C_B@À:ay_x0013_B@Ð u§¡QB@_x0003_ÁO÷ª_x0012_B@°ë7_x0014_A@pÌ2_x000F_|ÿB@p_x000F__x001A_÷$B@ P_x0015_(,_x0001_A@ðï_x001F__A@Àt&gt;¡_x0008_ÝB@@jð#ëA@àÅêu_x000D_&gt;B@À¤íJy_x0016_B@pÌ³¡ÝôA@ÀT_x000E_§B@ÐïwßÐA@PI¤_x001F_ÇaB@Ä'*_x000D_B@ LD`_x0017_B@Ðþ 9B@_x0010_4ëGéA@ =Ä8pA@àÉ_x000C_*BB@pá_x0002_ßA@ f×_x0006_£PB@ð)X0rB@@!}QC@ÐÍ©C~KB@_x0001__x0003_ÑÇp`_x0001_B@à_x001F_û&lt;:fB@PÔ¾'&amp;oA@`ê_T@B@°¼?U¡ÎA@7|0)gB@_x0010_±_x0008_ÀôB@ &gt;_x000C_GÌhB@ Ñ±@ðXB@_x0010_üåCýA@Ð_x0014__x0016_lÜ¸B@0èd,OB@àøêaãA@ x$ÒËA@_x0002_N_x0006_C@0_x0006_x_x000B_¹)B@6\_x001C_B@àì_x001F_³úHB@À[oò_x000F_ B@ý_x0003_9bB@Ab¦n_x000D_B@àñ2¥LB@b6_x0019_n#B@_x0001_ßå×äA@fìüA@@ww-_x000F_B@ nüÈ*B@Ðìò[á_x0014_B@ _x000D__x0019_:ÌA@ #o8MQB@=ô_x000C_B@07_x0002__x0001__x0002_nAB@0äk_x0001_SB@@_x001B_f¡_x0007_÷A@@åâ_x0010_A@@¿»	v`A@_x001D_Ö_x0001_A@p¢_x0017__x0003_øB@ _x0019_'Ú(LB@Î3ñ~B@@Å7ô?B@`#RÎB@À._x001B_z*îA@`o _x0012_PIB@0öq¢×A@)öqä_x001B_B@P¨ç&amp;³A@@*àB@ ÝO_x0014_ÏB@pb ÁÑB@@èÎs_x001D__x001D_B@ ¬ÀÈÔ_x0004_B@°ä_x0017_âÐJB@_x0001_ð³ê¼B@°¨_x0012_¥IB@¥üý¯B@pm@_x000D_7%B@°Kb1Ç&amp;B@ðÅº_x0004_mB@ðÂ_x0002_ôÕ£B@°=à_@»A@BMËÛ-B@ 9ñq^B@_x0003__x0007__x0003_Zþz	GB@ÀÅ·Ë¾A@PF_x0013_X¿&lt;B@S_x001C_vó)B@ÐÄô_x0001_õ B@P_x0004_4®W,B@`ú"Y_x0005_ËA@Àì!£²B@pn5ª_x001A__x001A_B@ð0_x0013_ÝW;B@`1l_x0002_ìíA@Àg_x0005_¦ B@[Òk«B@0DeÖ_x000D__B@ð_x0005_Ç]-B@P_§e?)B@À)_x001B_ïîA@p/QæB@ Ð	_x0011_)B@ËßÕcþA@ÀÆÖïA@_x0003__x001B_szB@`Jë4VB@Ðþd&amp;¶ÒB@àlø¸D&amp;B@ðEw_x0017__x0014_,B@p0_x0006_jA@_x0003_ðÒ^ÓA@y&gt;B@_x0010_²_x0002_¥B@À_x000B_9¹ÆA@ ëA_x0005__x0007__x0014_B@ _x0004_%àÙ_x0014_C@`îaü©A@_x0005_»ü¡ñÜA@°Ük_x0001_AÊA@öK'§îA@ _x001F_ï¢/B@`É|_x000B_åñA@#^ÖÒ_x0002_C@_x0005__x0015_­¥æB@_x0015_%J_x001E_KB@°¼ñ·_x001B_A@_x0005_S·ò`_x0006_B@@vë¬ù`B@`Õ	WVB@ ¶§kïA@àE_x0001__x001F_?B@ _x001A_-HzgB@Ðu¨ÞKB@`_x0011_o]_x0013_áA@PÆÒ"ÞB@PVæ#ï_x0013_B@pZnA@P_x001A_ªÉò\B@àlDa­B@ËlÄ}êA@ðfHãéB@à/YÂ B@@ÍàFçA@Ð0.FCC@_x0005_pÇÉÒB@Ðm_x0003_òý{B@_x0002__x0003_PNûV_x0010_B@p_x0001__x0014_ñÂA@@±l³reB@&amp;QçG·B@_x0002_Õ½i¢ßA@ ð_x0017_È_x001D_#B@@_x0010_&amp;_x001F_)HB@à_x001B_"B@ u3f¥_x0017_C@_x0010_¬Ðüù%B@ðd&lt;¨GB@_x0019_Ó¨~A@_x0010_¥à#B@¹XI_x0008__x0001_B@_x0002_IÍó¥_x0017_B@P¾°f_x000B_oB@ ô_x0006_L	ÜB@Àx_x0017_DGLB@À=]3´ÁA@PýÍý?ØA@_x0010_¿¸d+B@w:·¡B@°_x0010_±¸_x0007_×B@À¸ô¨B@ _x0016_w_x0014_Q¹B@Pãá_x000C_B@_x0002_ËlÄÚA@P_x000C_Ü$´jB@ÐúT_x0019_«A@àIàP3B@P_x001F__$kB@PÔ_x0001__x0003__x0019_ùA@@Ô_x000E_Æ0B@0ÑòÁÇB@0ttÉñB@ð M_x0008_K©B@ðÕÔÞïqB@ð$§B@@óøÚ_x001D__x000B_B@ hóå¢A@ðIJ¤¼ãB@0G¢%aÈB@À_x0016__x001D_)h`B@ §E_x0002_JB@`{L@HZB@`ü_x0010_þtA@ì_x0010_%FXB@ Ã[ÛC@@ÇëPF_x0019_C@0JZ×ØVB@Pýå-%@B@ ÿg8VB@ÐÀêÖAA@`4Ë)¢rB@Ðtú_x001E_A@àWÎs&gt;B@_x0010__x001C_8ÒyåA@ @{à_x0012_B@Ðp¿¨é_x0015_B@_x0001_î4SA@zÔÇûA@@_x000B_À19B@@_x0017_ÍË­A@</t>
  </si>
  <si>
    <t>bfb6097cd5b5c5220901f8029c3cc7c6_x0002__x0003_krÌò÷A@PÇTH;¸B@)$_x0006__x000C_B@@#_x000E_ÀqB@à_x000F_~æ8±B@àÒ÷É_x0018_½A@Ðm×n_x001E_ÑB@_x0010_ÌX¡xB@ ÙF:MB@_x0010_7©¼íèA@ É_x0017_(pB@@w"ªªA@àßÈÖûÎA@ ªçB@@²m_x001E_à×A@5?H7A@PÌ_x0001_^_x0019_B@_x0007_fuóëA@`g®ïA@P¶e#@6B@ =_x0015_·|1B@ðìüh[oB@p~fK¨yA@`£¨y(B@@O&lt;ðA@Pj~±_x0001_B@õj0\A@_x0002_^8b#C@ð¡ú_x0003_«fB@ÀIíR0B@0§29%	C@`_x0013__x0002__x0003_4¼B@_EU_x001F__x0012_B@ éá;_x001C_çA@ _x0012_åvSB@¤´_x0012_XB@à÷§¼ÏB@Ð¦6·~_x0007_B@À_x001D_Ã_x001E_B@á_x001C__x0017_vB@P88ºñ-B@U_x0004_ë!B@à_x001C_¡_x0013_h°A@°cWÿåB@@Ýä_x0016_[B@@ñÚ_x000D_MB@@dùÛvB@ðBV:_x0014_þA@p@ÆxwB@ð"VªLB@ð¶_x001F__x000C_Yò@@ Û­~_x000D_IB@0*.wMB@ _x001A_¾B@ mèà_x0010_B@e=Ñ1ÑA@ à½gB@ _x0011_FÆ¢öB@`]ºhJ_x0015_B@_x0010_HÇÄØDB@`²0'ÁB@@d-É B@@«_x0001_Ë»B@_x0002__x0003_°¡m«§tB@°Íì9=A@° ÚåáA@`©k³B@ ­üë.ÈA@`êèìqB@àu\5_x001B_B@ gÑM ÉB@È|_x0018_[ÿA@_x0002_|_x0004_Ù_x0019_øA@ðù³~±:B@ X0ôEB@`t_x0007_â&amp;C@pEÒ_x0017_D*B@àXH°ß°A@Àe´@´A@P"g¡©ÍA@ÀÎÞûéA@_x0002__x001D__x0017__x0006_ÕA@0\P9D»B@ð_x000D_÷D;áB@ &lt;ðô&lt;¹A@_x0010_&lt;¹_x001B__x001D_}B@À$t×kB@°_x0001_ fß¬A@aQ_x001D_daB@{MôA@ Ñ?äÊB@ðG_x0007_m5B@à?_x0013_Y]B@°wÍ_x0007_B@@¶y	_x0001__x0002_ÊXB@0¦½_x001C_î;B@ ð`(¬A@ð_x0007_ÎÛæA@`yÜ_x0003_tB@@;[Ò®B@ÀfÂ¬¶ÌB@À`ïðG3B@_x0001_ö[{ÅB@`yV«Î_x0019_B@°i¯_x001A_½NB@_x0010_Ô_£B@P½é5 ÖA@À/?iB@_x0010_/ßtû_B@_x0001_ëÁúYB@À_x0019_dØ_x0010_åA@_x0010_ØÚÕÙ×B@ðF³#Ê&gt;B@ Çü¶ÅB@pOBËµB@Àd^æ]B@@(ÇiZB@ öüÅËõA@©L#üA@àó»èãB@Àùñ;zB@0&lt;¡!A@_x0015_ 7¯ÅA@ÒsB½B@ H._x000E_TB@_x0001__x001A__x000C_Á%¦A@_x0002__x0003_ 3ú_x0017_bB@0òQ@øÑA@_x0002__x0012__x0002_3_x0004__x000E_B@_x0010_JæÈB@ÐlFFóA@03WôeB@0O_x0016_óÅ4B@0_x0014_fQ]µB@à¯ø³dqA@Z_x0002_ëdB@Ì©¹Z³A@àä2/z¶B@ «_x001A_l_x001E_C@PEÇÞA@pÉPö_x0002_B@_x0002__x0015_ÝNY_x0001_B@ ªZµíËB@°NZi_x000E_ýB@`_x0002__x0013__x0004_B@À_x000D__x0019_b_x000B_B@`ZÂ=TêA@Àäð¡ÏøA@ÐD¥9Ñ	B@P_x000E_ zé°B@_x0002_XiàÛÈA@@Ãê_x000C_DB@p¿A|úA@°Õx~÷ÿA@ÐÇWÆÛðA@àDTy$ÃA@yr&gt;«ØB@þÒó_x0001__x0002_8ûA@&amp;&gt;/_x0008_B@°n0W;_x0003_B@p­i&gt;ÔB@@OÞÿßB@À©þ98ÐA@À'WõÑ_x000B_B@Às_x0011_þê+B@àF}_x0001_0B@ W-¡8B@ ª	j3A@0lE3lA@ _x0006_.[)B@PCÜ¥?A@@$¶Þ¯B@ð¨æC¨B@`_x0011_Ñ_x0018_A@Ð[Î0_x000C_B@¬û\¯¿B@@7ÅªB@à÷øZB@À¸íÊhÂB@pÒIAlÍA@_x0010_ÄJ_x0019_X_x0016_B@ÐµY,¾B@àð­ó&gt;_x001E_B@ðÅá_x0011_NB@Àù"]DºA@@Ö¾H]¤B@Pdm«0ZA@P,5TûtB@_®4½(B@_x0001__x0003_ØqMh=B@°h,­ÃB@w(·sBA@àêOàØA@_x0001_Û/vÓB@p@§_x001E_i7B@Àª0üùMB@_x0010_øæÝÉ/B@ _x0002_çDJöA@_x0010_#c_x0002_4/B@À×Èã0B@ m:^B@ðûIX!°B@0å¾×lNB@`ÐN2-B@Ðb(ÄàPB@_#_x0017__x0006_B@ N&gt;q0+B@p¡ÉÜA@ ¡KlãeA@_x0001_b.»Æ¨B@`_x000D_ÿ8B@`~LÖÀA@°`Ò«B@°lìGDB@_x0001_o§w&amp;B@i_x001B_!_x001C_B@ áûk" B@ OÁ8B@_x0001_LA_x0013_eB@0z7cÆB@PÄAG_x0001__x0004_Î_x000D_B@_x0001_ÔBªsqB@ 9_x0018_÷_x0017_A@;_x0002_è²üA@Ð OÚB@rÁ\íQB@ðq{"þ]B@p_x001C__x0013__x000D_*ÝA@* Qá5B@ _x000C_¾ä¯A@ þK_x001F_¶pB@ ÔëUB@ÐõÎÍB@,yPÆ1@_x0001_e§_x0012_wî8@À·q_x0014_jA @@Ýï5bý.@à¦£á;6@_x0001_A¼Pn,@`DLð,6@@÷þ_x001B_ÈÖ$@¨²Ô0¶_x001B_@ÀTÅÀW9@Ô·ÞíS#@À_x0016__x000C_©_x001C__x000E_"@¬iì_x0012_P'@_x0001__x0018_YÙÝ_x001A_/@L_x0013_Å:"0@_x0001__x001F_È$÷_x0003_@_x0001_ÿâxÆ,@_x0001_Y¦¤Ã_x000F_6@à-FEî1@_x0003__x0006_@F_x0013_©L2@_ù_x0007_õ$@_x0003_¬úVc8_x001C_@_x0003_Q}R£"@võ±µ^&amp;@@_x001C_Íáâ_x0005_2@åÄµÏï/@?×Í_x0016_ß0@@iµå%_x0004_+@àZ R×7@_x0003_A'y²Ê)@_x0003_zËHz_x0013_@À*å#_x0018__x0018_2@ Q_x001C_j_x001B_º3@ÀÙ²+ï0@À_x0002__x0002_É_x0016__x000D_3@`9_x0005_k¢^4@õPO_x000B_Ã*@_x0003_:í¼_d0@_g×1@@KÞ@/@_x0003_²¾¦ ­#@@y¶!5@mvÈ/L'@_x0003_j×K=8)@@Ë_x0001_;_x0017_&lt;@ÀÓÃu­_x0007_.@+_x0012_8B#@_x0003_wKQ_x0003__x001C_@à(ðê -0@_x0006_¸¶è_x001F_@À"^_x0001__x0002_B 2@@÷v´_x000C_»4@ÀÕèV__x001E_7@À.Å{âï.@@Åz¬!M(@bTT[84@_x0001_6á~Æ53@@[+û_x0002_0@_x001D_^[_x001D_2@_x0001__x0017_$ü)¼/@@×ÿ@j*@@ÿWLg*&amp;@àØ9w²­4@@3ª_x0011_åê!@ &amp;k_æ6@;ðúÈ,@@_x000C_i¸&gt;D+@fC&amp;×ß+@@ë_x0004_°_x000B_)@@m8ª%@@D$_x0012_«è"@]þ=+@@õpÛ&amp;@_x000B_èçv4@À¼êuy5@e·v:3@@è©ÃZ4@Àp"Ì&gt;*@@H¸¢7=/@àd¸pÇ×5@@_x000D_tû]7@ÀTBÉ³-@_x0001__x0002_@êÙ_x000E_ @±zµ&amp;@ RÕK_x0014_p2@_x0001_K/ÿ_x0008_0@ÀåN_x001B_Ö/@@½ù&lt;í*@Àu±îÿD&amp;@ÀwÈ_x0002_5ð&amp;@_x0001_"_x0007_á_x001A_(@ÀÚIÎfØ'@`&gt;P÷_x001C__x0010_3@`×.«#4@`3±4_x000F__x0002_8@`øw);2@_x0001__x0018__x0016_à/@@¶.^)@ÀHÈEøÐ1@À_x0015_WH_x0019_3@à.ê)é2@ÀÔþT_x000F_$@ÀþÖ$_x0012_|3@_x0001_`0×_x001E_å(@@øÇÊ5ë/@@²Uú¡"@Aæ¥îá4@Àù_x0018_ßyK2@À_x001D_£Ü|®2@S_x0004_Ô^_x0005__x001B_@_x0001_Lûðc*@_x0001_æ³oP*@ö©®¹D)@ 2_x0005_ð_x0001__x0005_ 8@ _x0003_A ;3@_x0001_!Ë!£_x001E_)@ _x0002_ Q_x0005_1@_x0001_Ê],80@ _x0001_ô5Æ2@_x0001_z_x0017_Æ_x0003_7@ 2.P&amp;]3@À©_x0003_×Vº=@à_x0003_öÜ[5@ÆG5¼+@À)æq¶%@òåùy_x0003__x001C_@å1§*Ù&amp;@ ÿ ã_x001B_2@@ÓA+þ` @ É_x001F_Zam1@ÀÆT-Æ×#@ÖM½ì1@@Ò4Ë}g4@@h¥´?0@_x0001__x000E_$_x000E_v*@_x0001_Ôb2U/@ÀtóK _x001A_"@Àÿ¤_x0004__x0018__x000F_7@@3A,øu)@àA_x0015__x0001__x000F_2@_x0001_x*÷Ä_x0001__x001A_@¼ª£%%@ì­@t§'@Àºwmv$@ÞX_x0017_6@_x0002__x0003_À;PP_x0008_*@_x001B_ -§Á/@RÓO0@À+Ç¯ý-@À[&gt;S '@@HË$_(@_x0002_ _x0017__x0006__x0004_F.@_x0002_AUüþ/@à_x000C_½¤fÖ0@À:_x0019_¬_x001B_U4@àL¦Q½7@@Ù_x0015__x0016_Û#@@ÓÐ¦ö-@àCTô 5@_x0002_)ûºìf_x001C_@ &amp;:æ&amp;_x0014_3@àf%Üµ12@ èQ¬2@Àû=_x0001_l¤4@ÀÈÙBï-@ÀÄ Æù´4@Àzg¸3@@Ø_x0004_ôÉ1@ðnJ+@_x0002_h3Á!@_x0002_+þ_x0003_È.7@ &gt;Ã®1@ÊãÆb20@ÀóG:f,@_x0002_#sNª*@ÀE¥ËÃC3@@£Nm_x0002__x0003_»Å-@¨[,9*4@_x0002_ª¼N\ +@@îÜ¥_x001E_,@ÀÏ$Vá.@ñ)_x001A_@×U¸h|-@ ®þ_x0001_'1@_x0002_3qú"A$@@?G¿&amp;+@a\I#,0@À³Ðz [;@ ¢÷ù_0@@ù"ð2$@_x0002_J1Zê+@_x0003_Þ¢F¸)@_x0002_¡_x0002_½,@_x0002_&gt;¬´Í-@_x0002_CÙën?$@@ÝCÒßÏ1@@¥4_x001F_I0@@l_x0013__x001E_/ï#@@ìñ_x001C_/@@¡¯Å1@ÀÏ_x001F_ïµ_x0016_1@À Y°_x0005_0@_x0002_j_x000B__x0006_;_1@ð&amp;ÇÑG%@@éw3¨r.@_x0002__x0003__x0013_hö_x0006_&amp;@ «òjrP2@_x0002_£^e1-@_x0001__x0005_@E¾÷+P1@À#A¸á!@½SðÖû+@ Ü§(æ1@@ã¶_x0003_¹C-@§\ý¦ì2@ÀuÃDq¼0@@¾û|4@ Çùñ=4@_x0001__x0012_NGûY.@@lru¬/@_x0001_fáåðµ*@cz_x0004_å_x0011_@ Ìw_x0014_ Ì4@_x0001__x0018_y$_x001B_@ÀùHÖM/@_x0001_m©I_x0002_5@_x0001_§¯2_x000B_#@j|Qçi#@`YýwÅ9@_x0001_Xb¿î£.@_x0001_æ?pk&lt;-@_x0001_6_x0012_`_x0005_Ã,@À_x0016_ÕMÒ;@©p"|¹$@@$K¿~¯)@_x0001_ü_x001E_á=_x0004_"@àz_x0003_qn,8@Â¯ÊlS!@_x0001_ñ)5°_x0012_@Àø[YÈò+@_x0001__x0011_ª_x0002__x0003_Öm(@ÀyØ_x0001_+i6@_x0002_»gâ-/@ 5ûZ+3@@²Ì2@à»:¬Ï2@@fóy'@@r£÷Û,@@&amp;hP8@Àm_x0017_-@`_x0004_ëö+5@ÀÂõ¨¤3@ZAiÐ*@@éÈ¯Ä(@ÃòÄ03_x001F_@%iîÅÃ$@À_x0007_C»1@_x0002_*á,@=_x001B__x001E_C'@ ©äÀ$2@@éÿ2¥9@ÀÂÖÍ2_x0008_)@_x0002_uC2$f_x0014_@àÚJO_x000D_&lt;4@À2»ë_°'@-]dà(@@é C¡d/@@hþ!-@31 hã'@@'F_x0005_î)@_x0002_ü_x0010_õ_x001A_%/@À;ð¤3ë&amp;@_x0001__x0003__x0001__x0015_£ë°&amp;@ÀGE_x0018_â+4@_x0001_zÀ~ëÓ_x0017_@_x0001_D_x0010_l=Ì+@@í_x001F_$­$@Ûº-Æ_x0006_'@s_x0006__x0016_¿$@_x0001_Tÿ´«r0@ÀPþ+92@_x0001_ÓÖ?F_x0004_/@ [LýÉ_x0014_4@ E;_x001D_3@@i¦ç,@Þ'js1@ D0¥m3@Úkûa'@@ó³ÁLý,@ uÙ_x000E_Î1@_x0001_(ªóh'@%«0»{:@`é~Àª0@_x0001_,öß_x001D_@_x0001_­9×_x0013_*@à}_x0002_â(1@l_x001A__x001B_ñ2@_x0001__x000E_²º\§2@_x0001_½dC&lt;x!@=&gt;ûC $@ÀË_x001A_.G2@_x0001_]¾§5.@à5v0@_x0001_åWv_x0002__x0004_R+@_x0002_¹d_x0011_(@`·M_x0003__x0019_1@®÷¯«·_x001C_@_x0002__°¨Ì&lt;1@ n,ÖR3@ 5ïüÁo1@_x0002_+ø_x000D__x000F_,@@ÏàÑ´/@À_x0004__x0018_5ø.@Àúãï_x000E_@,@àR±312@8ëÆTt(@_x0002_åoæ¯Ñ3@@«y_x0008_-@Ü Íª{6@Yâ_x0001_i-@_x0002_þ¿¨(+_x000C_@_x0002__x0019_´_x0002__x0012_À_x0007_@ÀÓ_x0016__x0013__x0008_/@ G­\­[6@@è]%*	3@_x0002___x0007_ôÒ®"@_x0002_KÃ!ÿ*2@@ÙP×XÁ1@@±¥©]49@  í_x000F__x001C_x0@_x0002_¾_x0015_oô¤-@_x0002_E$^°6&amp;@à_x0008_BØ_x0014__x0006_3@ w©_x0004_ª1@_x0015_C&lt;äx.@_x0001__x0002__É5_x001F_Q4@ Úã$FÙ2@Àq-å'!1@ aë¨±3@_x0001_B¼8C%&amp;@à®&gt;0i1@_x0001__x0004_Bu²}-@_x0001_EÍ3Ð¶!@ *°þj8@À¼ïè8n/@ ECñ¢÷2@_x0001_¬´|ÛM0@J8¤c&amp;@t_x0003_E&lt;8@¾&gt;zýÔ1@_x0001_ÓkÛyÒ.@äæ_x001C_þÃ4@@ïÙU_x0002_/@` 2.²5@ fòä2@ùÊFNe7@_x0001_cÿè*@@¸Ð[u%@_x0001_ÈRN©l3@ ýàï_x001C_5@ãPÕ9H6@dü7¶_x001D_@`-_x0012_ø`2@_x0001_8}ÏÙÑ(@  .&gt;iº2@_x0001_f'Ø±_x0012_%@_x0001_2Ox_x0001__x0002_öB0@_x0001_y	:_x000C_()@_x0001_óø+~k!@_x0001_Û³7@@%ÕÉ&gt;g3@@&lt;É7+'@`W_x0011_©_x0013_Â2@@2°ïL5@y]Ó_x0006_!@_x0001_\!bJ_x0017_@ _x0003_+Tè_x0003_2@`NÞ×aT1@`Åûÿ0@_x0001__x0008_¿{ä0@àá¥_x000C_¥&amp;@D(_x0003_,}*@_x0001_ËÇí*@@tF^-@_x0001_V:&amp;÷u#@ÀÝÃøä%@ÀÕTAaÅ*@x_x000C_¤.@_x0001_?úh/@àÊ_x0010_üÉæ9@Àux_x0013_k°.@®_x0018_[Bâ+@'I_x001A_+@@fÎn¤2@`Ô_x0013_£¸~8@`=ü_x0003__x0019_0@ÅN9B2@ å#_x000B_Ù[2@_x0001__x0004__x0001_=GÅ_x000D__x001F_@ª.#¢á)@ÀQ­_x0002_d1@_x0001__x0004_#e)*@ |\wý0@ Åÿ06@àÊPï4@_x0001_8&amp;|\z/@à¦UP_x0006_þ2@_x0001_ö_x000B_{+#@_x0001_¦°Jó$@_x0001_¦¿À_x000E_+@ F$1@`#Öí'~3@@wá_x0002_¼û%@_x001E__x0003_6é0@à_x0003_ÓNI1@_x0001_1ó8ê.@`^¹/±_x0010_1@À¤_x001F_øþ{#@ý¤à í-@@­.p\ 1@ÀlÜ_x0013__x0005_(@3õôá_x0013_@0Ìjîó3@ÀÿÌn_x001F_+@_x0001_Õ¯B)@_x0001_$_x000F_¯¨_x001E__x0015_@ ©E¿;0@_x0001__x001E_nË¢n4@ û[jâ4@àÈ_x0010__x000C__x0002__x0003_42@_x0006__x0012_/h.(@ -^²ç4@ÀF_x0019_ö{F/@@ÕÌâN,@_x0002_ò©ì;@_x0002_°¥¿Â+@@n¹ÁEÈ @@bi_x0001_ÀÒ,@NÙ_x0016__x001D_,@@F?Äx¢)@_x0002_QÚF0@éÐä»:1@@K_x0004__x000D_¼Ö/@ÀXI,{à8@ ECï.y1@_x0002_lÓ=c0_x000F_@_x0002__x0014_háö3@Y¶¯_x0011__x0016_5@6_x001C_&lt;y(@@ïñãù-@ 'Oa2h0@L_x000F_m0@_x0002_V³H±_x000B__x0002_@@Ì:Ô6q0@@§_x0002_¡ §8@àÔg_x0018_°4@À$§·ñY!@_x0002_ööuá0@À_x0017_GÞVÓ'@àGV_x001D_ô1@ GÒzú&lt;0@_x0003__x0004__x0003_DÍë¹Ï&amp;@`n9_x0011_0@_x0003_]³_x000B_ú_x0004_(@@/³Th5!@_x0003_7_x0013_¥Åk @_x0003_QUð*@`î_x0016__x0016_G4@_x001F_ùÿ_x0004_Õ2@_x0012_PUê2@àÝ72_x0013_Ü5@@ÚèúD5@à½Æé§Ü0@_x0003__x001B_Ò1_x001D_&amp;@Ànÿ6&lt;è#@_x0003_Éb_x001D_1@à_x001D_Nb_x001C_4@À~Zµ'@_x0003_6Ù_x0004_.@Ë}a_x0018_@µLé,,@ ]?_x001F_ê3@JLiT²+@@6Ñ@¥_x0004_4@_x0003_ÕîÕký(@_x0003__x0002__F³©+@À_x0019_S_x0010__x0001_ù(@_x001C_RÙ~_x000F_-@ «p~\8@Àu&lt;`,4%@@ðú¤/ @@zxï&amp;,@@ìæÁ_x0001__x0002_o&amp;@ _x000F_ê_x0006_Ò9@@lC_x000E_ @`±J*»c3@_x0001__x0002_Lx3_x0018_$@`ø«0y¿3@_x0001_Î*5@à_x0013_àÝ¦1@ ¤ËÓv1@_x0001_ë½_x000B_È.@_x0001_0¹?Mò2@ H9B;_x0004_1@àm_x000F__x000E_Eª0@ t¿ÓB_x001B_5@_x0001_®tQ¸P"@_x0001_¬!v«k_x001A_@ÀF¢ëô"@ºå[=3 @_x0001_4£_x0005_}1@_x0005_½6¶_x001A_'@@R_x0010_Ç0@_x0001_òN¸7+@_x0001_/a,¢´ @ªz)mA1@`|_x001C_Ne2@Mp_x001C_¨¾%@@_x0008_(øÈ4@a_x001C_^F'/@À ®÷W±&amp;@_x0001_mLBÛ,@_x0001__x0007_0[wH_x000B_@`l×_x0007_;2@_x0001__x0002_@4ð3@À_x0006_Èé_x0012_'@@Ö¿_x0014_¾+*@ä\¶ùÔ*@_x0001_Ú	é­)@_x0001__x0010_G¾6@@ÿy&lt;ãP#@À¢ï_x001B_p-@Àz¬~üË/@Û=À)h%@_x0001__x0013_YK_x0017_q)@Àó)J)@_x0004__x0006_Ê«!;@ÀP_x000C_Ä¥:5@ `ÔTý_x000F_2@_x0001_Ão_x001E_9{_x0016_@À¬ã_x001B_T -@ÀáË_x0014_!75@çGgq.@ H_x0004_ØîY0@_x0001_ÎhMÁJ4@$X@}_x0012_@wÓ¡Y+-@÷/`®-@_x0001__x0019_yu³61@_x0001_L4¯_x0016_-@G	_x000F_EU$@Àªù+ô,@@U_x0007___x0017_,@àrÌ_x0007_õ0@Àê_x000B__x0005__x0004_,@@ëÏa_x0002__x0003_ê @@~ªäÏ_x001B_9@E«Ø(»-@_x0002_²ô_x0010__x0001_ó?  ßå©_x001E_@_x0002_b6½f~7@_x0002_ æ\O(@ 0Jµ _x0003_0@ÀDÙb]_,@ýlÅ8)@_x0002_î»$«ö4@_x0002_NÐòØ%@àXü©T·1@À&gt;LÀú+@@õÈ_x0004_u,@µ©¨/@_x0002_Si¼"(@÷®_x0006_!@_NÅ÷;0@_x0002_e¸)=,'@ ³a£é0@ àjzE|2@ xv_x0019_âó&lt;@_x0002_&gt;Zê«0@@vMï_x0008_M*@g_x000E__x0003_ºì1@_x0002_së,$__x0019_@_x0002_æÇ"Ï(0@Z_x001E_£%@à_x001B_tí÷1@À5±.xí3@_x0002_ÙÛ_x000B_2@_x0004__x0008_`·6BM1@Às!ZU_x0002_*@`ãQ?TÌ5@_x0004_/+é_x0013_Ø0@ÀïÞc,'@@_x0015_ý_x000F_úZ%@@_x0007_ñ	_x0002_q9@ÀfÒoW-.@@ð¯_x0001_7ð,@`_x0003_È¿0@`6¾¢4@ ÊÌ¦±¼1@_x0004_÷Çõ]+@ ×½¹0@@_x000F_«¹P-@_x0004_»_x001E_R4¸'@@ .n+ú)@¹ÇA°+@_x0004_Îï_x0006_ÖF.@_x0005_Xû_x001E_9,@@_x0019_ëÎ«p%@@~Óñ0@_x0004_²êz+@ c~.30@ W'_x0005__x0006_1@`$~µl)@P×ù-!@W_x001E__x0016_@/IáÌO_x001E_@hH$Â8@@_x001D__x001E_hé³0@à¶|_x0001__x0003_òÛ3@ 'æ B_x001D_0@@_x0003_)ÝÍ6@À4_x001E_Ïù(@À!Î_x0007_À0@@çØ_x0001_9{&amp;@_x0001_·¥_x000B_iá,@_x0001__x001A_`_x0014_¤_x000F_#@@¸£þ£7@@c«ìòÖ6@ÀÍ%_x0012_÷6@À÷7Áþ,@À_x0001_¢.ñ·*@ ¡gÇÉ£0@ )¸Æýü5@ Ò(ër4@¤_x000B__x0006_ça5@À_x0014_'Á-@_x0001_êÈýªæ-@À0_x0003_[5&gt;2@@_x000C_Ê_x0006_Ð4@_x0001_Y_x0007_Ò#@_x000E_Ðk.@ÀGV1@`!5òpv0@À_x000C__x0018__x0017_'$@_x0001_k`îõ/@@§9oÑ2.@EöZ-@À9r±6l.@LÙ·~L%@ _x0002_àÓÆ5@_x0001__x0003_,Q~¶,@Àh^_x0016_;Ô/@s¶_x001E_(@@_x0013_íµP-@@3%_x001C__x0003_+5@ _x001B__x0008_;¥1@_x0001_a:¯Ä.@_x0001_ÂBäï!.@Cvèhª(@ #|Ñí7@À`=B_x001D_.@_x0001_æiZ_x001D_*@Àt&lt;²_x001A_À(@@ñxdß2@eP©	Î3@ Ú_x0004_û_x0002_7@_x0007_Ü³oÚ-@À`Ààe.@_x0001_»Lêw_x0018_@@Ú_x001E_#â_x0014_&amp;@@3¤à`_x0011_0@ b§b_x001E_Þ4@@Þ«µ[å$@ÀÜ1,@_x001A__x0005_°5_x001C_:@À,À_x0005__x001E_)"@ZC¥ú&amp;@®~_x0016_:%@_x0001_ð°_x000B_ª£(@Èüª;».@³Dpwñ(@`²:_x0002__x0003_áC9@@KKÃñ7@ë_x0005_¨j§0@_x0002__x0007_w6/í_x001C_@Á_x001D__x0015_Ý*@àsRI³­1@àéÊ _x0013_.1@_x0002_æB_x0013__x0016_¶(@à/X¢_x000C__x001C_0@(fºû1@ o_x0014_o°0@_x0002_tû_x001E_Ï]'@`5*ÐhP3@ê)ºi",@_x0002_Aþô8_x0019_@à$B¢`}1@@Ì_cB5@æÄÆÈ?(@à¼­!ª_x0018_8@`'wJã3@_x0011_¥_x0001_õø'@_x0002_3_x0017_]II&lt;@)¢£àW4@_x0002__x000F_ræñ2@_x0002_*!_x0016_Ò+@ôqöÜ$@8a_ã1@ ¸_x0016__x0006_^¹5@ÀÉ]F8;'@_x0002_`Ð_x001E_É-@_x0002_¬_x0011_¤ì0@@;Ç´3@_x0001__x0003_ m²ø¿=:@Àò!_x0010_nÓ-@ÀÀÿ_x0002_â}0@j¸`¼o_x001F_@@b_x000B_¶­_x0007_4@8ã&lt;Å\*@ªÐ7{,@`ÔþV2@_x0001_a¾nr7@àb_Vµ0@ÀO-ãl$@á'þ&amp;@À»C«oU.@_x0001__x0006_Åa4@`±Ö[67@Á_x0019_s04@ øÝ#ÌÑ5@"¿a_x001B_r+@ÚÄÆÂ&amp;@À|èp"2@_x0001_V¼_x0018_X"@¿ñ_x0005__x0018_/@à`¾âD-2@_x0001__y(e)@@ÜúvH¨3@·ªE\O3@Àb¿£pw8@àsæ_x0011_5@`ðB =y2@À0cå`ü4@èãÊN+@À2_._x0001__x0002_!@ `ÄáÖÎ7@?äñ6@_x0001_ú¥_x001B_á¦1@ ¾Í_x001D_0@±Þ1b]1@_x0001_øR\ì_x001D__x001E_@ÿ_x0013_ëHE1@`_x0002_Kó$_x0014_@@@@VùJQ:@_x0001_cF)41@ÀÈ_x0010_U½#0@_x0001_å(Ó01@Àå*_x001A_!@]Ï#2@_x0019_8¶_x001F_@à_x0007_õi_x000F_0@_x0001_tÔ_x0011_jÇ'@@Õoñ		,@@g.æQ,@@RïRËë @ÀL}_x0018_Ø)@@áV¢ /@@XÇ_x0019_"@@çKÁ)@`@BÆÄ5@_x0001_¹½Êd+@`Üÿv2@À§1ü©p5@ÍKQþ#@à_x000E_b`lï6@àyr&amp;É2@_x0002__x0005_`_x001C_é3@@ün_x000C_H_x001A_(@à\f_x000F_åh2@@_x0001_=ñC"@_x0002_Ðf«%@ bG_x0005__x0006__x0001_4@ÀÚ6_x0001_&amp;@±ýDZÂ_x001F_@@_x0005_¾Î¤,@_x0002_"^Ñb(@_x0002_ÃH¶&amp;¸(@é_x001A_®_x0001_Z/@@¯ç.@@_x0004_$_x001A_HZ2@_x0002_\[ÜW_x001B_@À"aÄ±_x0010_.@À¿Ò¥É(@_x0002_Êk0¤l*@«1Íá_x0015_@À\¸ÒÊ:@À_x0008_²_x0003_ò1@»ÐÚ»Ë.@¿¨Ü½9@_x0002_Ñyèuô5@@È_x0012_[îö+@­¿ù£î'@Âað_x000B_1@_x0002_ À_x000E_ ¶3@`(&amp;ÖÞ6@v±ß÷*@À¥VS&amp;-@@|£C_x0001__x0005_´°2@_x001A_×Ñ§.@_x0001_ØQË_x0006_r-@¬3ÀÍ"@@a&amp;ÇÈ3@`H_x0003_)_x000E_g1@ 8à¡¾0@@ù9I´2@@_x0019_¨Ôã_x0015_*@àî×_x0004_¼2@R*%3@_x0001__x0008__ñïß?_x0001_/o_x001E_¡0@ ãF]Ã0@_x0001_Õ_x0017_8è3@_x0001__x000E_\Ò_x0005_Ù+@XSú©à%@àLÐPáþ1@_x0001_·y ±8@@_x0005_.øB,@ I g(\0@ §vÕ/6@8¢ÚV-@@_x0018_TBï5@}l7Û2@_x0001_8_x0012_Ù_x0002__x0010_@â_x0010_Éq'@@5_x001B_!_x000B_5@@_x000D_B|d_x0008_%@`å3IVÿ3@Þ_x0005_ÿÐ,@àÄ_x0019_Ô6@_x0001__x0003_ D¨4*@_x0001_rý´j)@@q=¢Ä/@À_x0003_ úd0@à]¢ô:@_x0001_TH`:.@&amp;ZãöØ"@[{Í_x0003_*#@_x0001__x0003_=~å%@@5;3(@À¼îH&amp;@@;_x000D_Þ1é5@ ÝiÆ°7@À_x0017_Sµ¡#@à¹÷z\ÿ2@`¢ºG_x000D_?3@@ûûïx"@{_x0019_°²1@gý8E+)@à¼(²¤6@@I Jx3@ç/[_ª3@_x0001__Ê_x0017_Dÿ*@àtýwK1@gY_x000E_Qâ/@Àb¨%bp"@@âWè'@àD)2@_x0001__x0013_uÛS5@@ºeGº6@ä_x0002_ó¼_x0012_/@q,y_x0002__x0004_Çc6@_x0002_3­l^¯,@ÝnÜÒ0@ ÙÆÖê_x0018_4@{j_x0003_W&amp;@`ú$V_x0014_2@_x0002__x001E_¿¨È¡1@_x0001_SEÀY1@@;ô¥½'@À_x0004_45@7@&lt;°Úx_x0013_0@À&gt;"ÂCÇ3@¢dE§5@ ¡µ_x0016_Î1@ÀË#&lt;J3@ÀåHì_x0018_O)@GwMç)@@W_x0018__x0017_®p4@`ûÎÜ2@_x0002_v¯_x001B_$ @@ØkÌ$@_x0002_Ç¶c_x001D__x0001_6@_x0002_Pt­_x0012_1@ÀB´u×!@ÀN_x0003_N_x001A_3@@dDó%@À$c+@Çùù6@@_x0007_,óÄ_x0018_)@÷²Dsé1@@?©&amp;6/@ Û_x0011_ÿ^¢5@_x0001__x0003__x0001_ ÄwÞÊ_x0019_@@'Mâ	Ý1@Àÿ|Ä_x0014_#@@£«d¹¯5@àô?0:@Q(Ù´&amp;'@@¬xï_x0015_[*@_x0001_ÊKÁ]d*@ â®#±6@@_x001E_¬þ8@@C'kÆ¥*@À_x001B_×µ0U+@KÊ&amp;ä;(@D'u)@E_x0010_Ä/+@@Éíðl5@À_x0011_rf_x0018_%@_x0010_JR0@Ä»_x0002__x0012_Á)@@Úå72C*@ÀÌôØ(@_x0001_Gx¼i$@@¦_x001B__x0006_J7@À¯Y8UÑ)@_x0001_meÊr_x0012_+@2_x001C_*@À_x0003_=î_x0014_7@  ´_x0010_ú¡7@@»qÌCÉ%@@½\­_+@_x0001_¬4._x0006_b.@ &lt;(4_x0001__x0003_? 4@@_x0003_Ò¸$/@_x0001_ó Q_x001D_@_x0001_N½Ñ_x0018_@`2qtï/3@_x0001_DpÒës_x001E_@@Ò=z4@ Ô|ý-_x0005_5@t+°_x0001_Ø @Àmê_x001F_h+@Àÿ_x0014_7_x001E_6@@|ãl_x0001_r3@Àôq_x0017_4@`m±è&gt;6@À}{$%@@3»@\,@_x0001__x0013_Ìb_x0013__x000C_6@@fà4å_x0019_-@&lt;ÃÕÊ0@À&lt;Ù_x0017_gº#@@ô:^Ö4@t¦Ý_x001C_q_x0015_@@ýÆ Ç2@@ÆêL»_x0015_.@_x0001__x000F_Ïâ_x0002_0@@Ò]8"N6@_x0001__x000B_º_x0010_¯ý_x0010_@@Ù_x000F_¤_x000C_&amp;@`-¸è[3@_x0001_Ü?&lt;Ùu/@Àê_x0001_·É0@À_x0014_9*ë¾.@_x0002__x0004__x0011_:ÒôZ)@À_x001C_ÝÞ°.@À\Æ0YÙ.@àöjëiÚ3@À¸ÀQc5@ §;K_x0019_Ï0@@Zõ_x0013_K.@À-`ì0@_x0002_Çâà*@@2iúP.@_x0002_nbÁ_x001E_@_x0002_ÚQ_x0007_¡¢_x0017_@ uôO_x000B_5@À­ë"«À3@@óm_x0015_X$@àq}_x000C__x000D_*3@_x0001_^öW0@@:D¡á-@@¸#?$ç,@_x0002_ú.|8G-@àò_x0003_&gt;¨T3@_x0002_zÀAæÞ1@£ÞÈ¥n6@_x0002_:¼_x0004_U+@Ùj)ks2@t®_x000D_{¬_x001D_@_x0002_iÇ_x001C_Äô)@àRÏé:_x0010_4@FZ_x001F_ù0@à@_x0012_Ìè1@À|\ïÿ&amp;@ÀÏ÷_x0001__x0007__x001D_Q/@_x0001__x0002_Ã8pÁ"@ ÓØ¥j2@ ÛV5G3@@oxÜ¤_x001F_3@À_x0003_Zþ_x000F_5@À2«¸Ú;@À+¸_x001C__x0012_+@àú¿µ¬3@_x0001_Þ1^J9@@¶åÌÃ2@ õhê=9@@&gt;_x0014_ëã.@@4_x0001_._x0012_)@ z_x001A_#á;@_x0001_Ø¡-@@Ð_x001E_ß_x0006_,@à»K¶Ôy0@@Ó_x0004_þ¸3@ÀsZÍý44@nÞ_x0016_¯!@ Ó0_x0007_­2@`Sª%9@/Úb_x0013_i5@ _x0019__x0005_6ï_x0002_6@ÀäXý.@/}¶mH)@_x0001_±Xe^_x000E_-@ úE3C_x0015_0@À Jå	È5@àhÜ´¸_x0011_4@àh¨Ô_Ò4@_x0001__x0002_J+Ü_x0004_2@ ÿOÃt¡:@À¹ÛA1@ÀÚ&gt;â£%@W	G6×5@÷áV37@ ¶Æß4@à`¡Ð_£6@ ¹N©¼7@_x0001_ÅÖ4¼é1@`då_x001C_l4@@£ÄÍM¡5@à_x000E_¿E¯È3@@ü2Jì-@@y_x0016_9:_8@à¶û_x0011_6x0@  d³;E1@À2¡/`&gt;@@L1_x001A_UF3@@NÀÈ-@Ù_x001E_t_x0004_o)@_x0001_Öçì_x0012_&gt;4@Á¶sÓÑ*@ û"_x0004_Þ5@@×¿¬	8@»áF_x001C__x0007_:@ÀÜ±Ü_x0015_§3@ÛREã0@À°_x0010_Ã7@_x0001_aÛGÅ6@À*_x0019_¥_x0001_4@@wC,_x0002__x0004_Û5@à_x0012_§3ü3@ÀM_x0019_9Ï1@À¼¼ïþ/@_x0002_&gt;%7þ7@_x0002_è÷à­t,@_x0002_©£x¤Ø9@`7_x0002_¸Á2@`Î  _x001F_2@ _x001E__x0011_yf`2@_x0002_Õ«21@ÀmnµÜ/@_x0002_ö²6(H-@àß½Æ_x001C_2@ _x001A_¤LJI0@½_x000B_Ð7@¦¸yY¨8@àÝ_x000D_MÉ6@õ×v_x0018_ð7@@¸_x0018__x0011_¢²1@À|ì¬NÇ3@ ²_x000E__x0007_óö8@_x0002_¿U%¾;:@à_x0001_¦gJ#3@@_x0017__x0013_ëùç*@à=Áj90@`xQh 6@àJÐö_x001F_4@`&gt;+_{è3@@_x0003_æPû1@ÀOÌ_x0004_0@àåíâQ0@_x0003__x0004_À¬â_x0006__x0018_ý0@`$iT¢²0@àç7÷ä¥6@À¼Æ·v7@	^*Ë:@ ­oô5@àë)+_x000B_4@@Ûâ_x0004_U1@àEñ_x000D_ñ5@Àð_x0012_Ì­6@_x0003_ÏÁo6@_x0008_FÑµ=.@@}òÛÿ6@_x0003_Üs­"1@`[HèÍ_x000F_4@ÀÑMK_x0001_-@@_³_x0013_*8@À._¸_x0007__x0002_6@ÀLR6T6@À*È(@àhÍKÖ1@þ¿Qû¹1@ Ú;oJ1@`_x0008_$qKÞ:@ ám_x0004_½É6@`¬Ì:1@à`z_x0018_fö4@ 1½!GG4@`	_x001F_Oh6@ £zb:@ Þðk_x0017_æ6@`Á¢1_x0003__x0004__x0015_?@ ·ì_x000B_b8@`ñR±Q2@_x0003_à)1Y/@_x0003_´Ïa2)@_x0003_)_x001F_DIH0@@3{_x0011_d?6@_x0003_Kvm,+@@IóH5@_x000D__x0006_xi_x000F_.@`àÆ¼o5@à_x000D_!ý_x0004_Ä7@à©?yM4@`$³_x000D_¨É1@Dø|LÑ3@ßæ	,@À3©×`ú9@_x0003_4;ô^1@àj1¡¢Ï5@Ä;¹ë[(@@×1_x000B_¢%/@Ö_x0012_D=0@_x0003_ÙÍ_x0002_Å.@_x0003_#,9@ÀÌëß_x0001_1@À_x0014_Í&amp;}þ3@ÀxúmÄZ4@óf+B3@@pØD0@_x0003__x0012__ºÆê0@_x0003_¬þN`3@ ¯¥L_x000B__x0018_4@_x0001__x0002__x0001__x0012_]"Ë4@ _x000F_8¹´7@`IÞ:@Gü9PÙ-@_x0001__x000C_L9?3@àA»ôR³8@@_x000E_( Ñ[)@`~¥B©6@_x0001_ß&gt;_x000B_ì5@` _x000C_x»R6@À_x0005_~Ñö7@ ÇOÚK&lt;3@@­åø_x0004_8@àw°Ô»_x000D_7@à_x0012_yôÍ5@Àt_x000C_¸%"2@À])ïQ,@óÜÈ_x0014_:@À_x0012_m#F5@_x0001_2ytB4@àîo_x001C_e2@@­_x000F_mß1@Ã~ýïÐ6@_x0001_x_x0001_ìÚ*3@_x0001_kÁxü7@ PîIóE2@àÁ;în¤2@À__x0004__x000D__x001D_¡3@È!+(@`xCËM_x000C_3@ EÉªÅ_x000E_5@_x0001_½Í_x0002__x0003_6g.@ c}£4_x0013_2@à¯ì?=4@`ô":}=@;jwrh4@_x0002__x0002_ºÄa[.@àÞÇd2@`8üìz1@_x0002_7_x000D_¼2@_x0002_mäp-.3@À_x001F__x001F_lËe.@ÀAXX_x0007_5@À=v_x0018_¿U4@_x0002_Búë".@À+o¿_x0018_æ3@_x0002_etc5@`6ºÅ¹_x0002_5@@_x000F_N5_x001D_4@_x0002_7)®(=5@Í_x001D_B/@ª&gt;èr3@EOþfá/@@íé,,_x0006_6@âÔe_x000C_í2@_x0002_C&gt;"05@@0ç_x0008_m,@@B_x000D__x0011_l2@ Ác_­5@@=_x0001_@¯ô2@?BüW6@ë_x0017_µ4@À§_x0016_PÚ7@_x0001__x0003_ /zÎk¡7@;1 h3@ a+n¨õ3@ IèFä1@À¦ý/_x0006_û$@Àç_x0017_8@ÀqRøvÕ(@_x0001__x001C_¾Bã3@ dm6_x0003_E8@_x0001_s|ü¢Ó-@k|kÚ³-@ÀS_x0011_'_x0006_=&lt;@ X3Np3@ ©B¤ñ2@À|&amp;_x0011_¿2@ ']_x0005_cò=@J_x0019_Ë.@ ­)Nìv1@Àä8Í,@`¢Ü(è:@_x0001_|Ptö+@@_x0013_dÎ¯O%@@_x0006__x0006_ùJh2@ ­QEæð0@`_x0019_TU_x001B_p9@_x0001_×­)ëÀ3@`_x000B_i¥¼6@@ß§m6@à¥?¯1p6@ Þ ¡G0@Ài_x0002_tÉ2@þ Õ_x0001__x0002_&lt;_x0006_;@@ÌþNø_x0010_3@_x0001_ãvtg8@@V¼õ®!7@ ¥?aï1@ _x0015_^rÉø0@_x0001_äùNC*@À±Aî_x0013_Ô.@ÀOû`_x0015_5@`^¥j°2@´nt0@ 3 Âá5@ KÊ§!"&lt;@À/9T711@_x0001_.¼(_x0006_&amp;@`j3ë×7@`^XËô¡0@à_x0006_"P¡ 1@à¿Â¯º×3@@êu¨E_x0018_3@68·0@@d_x0005_±ù1@ Çæ¹B½3@w._x0003_ÍO0@@§£àë/0@ Å®^7@Eºqæs'@ %ÑÀ;X2@_x0007_0Â7Á.@Àä_x0011_J[0@@ÈDc¯.@@ÏI_x0006_x4@_x0001__x0003_LzÆò5@ 6¹Ã¯3@@_x0001_Ñ_x001F_7@àBÉÚ_x000F__x0018_7@_x0003_¥	ø§2@_x0001_ëÖ_x000E_N5@ÂK|Öó6@`¤¼"0@`YÕyW×2@ 5#h5@ °Z20@ S®ÑèÔ&lt;@_x0001_!4t04@ÀýÑ_x000B_ëø)@_x0001_^}Ö» 1@_x0001_cÞ_x000F_5@_x0001_¹µ¿_x0015_66@`j	_x001A_N6@ÀZ_x0013_5!_x0015_,@_x0001_Fóø|¶.@À]sþ5@@_x0001__x001C_c}Y3@à`â_x000B_Ë4@À¨_x0019__x0004_C2@_x0001_LhaÊ0@`÷Âé¤_x0002_5@Àð;v})@`X]`w 5@ _x0010_Û_x0011_7@`_x000B_ç{îJ5@_x0001_F_x0007_¦_x0012_t2@ËF_x0002__x0005_$ù3@À_x000D_?Õª3@À±¾·}2@`Î)Ë86@_x000B_WÑó0@àò|¾4G7@ m_x0006_	Ü2@Àk_x0010_Ô9@à_x0003_&gt;¿o_x0004_3@ggud#@À_x000F_½òx"@@¾Û_±3@`_x001A_°KÝd9@  _x001A_ 6@Àá_x001D_ô_x0017_-@rBÅöæ5@À_x0013_ã1ì5@ Ç)á_x001A_Ä;@`ù_x000F_á|4@`_x0018_¾¬2_x001D_3@`{YP_x0004_0@`»VÝ6@`X_x0003_a{5@ §;Bu3@@.òÕf±7@_x0002_?ò1x6@ÀÅ_x0012_n	5@ ¢B,7@@ô_x0001_§ú/@ÀE)UuE5@_x0002_P/×_x000C_3@!_x0015_(GI,@_x0005__x0006_ ²Rû8;@_x0005_ß¹Û3@ mG6@_x000B__x0011_YY4@_x001C_@Q_x0017_0@ ?_x0017_¬[õ:@ÀR©¹J5@àK7ïÔ3@ÀÇ _x0011_8@ ×wfî3@_x0005_tD×8@_x0005_|ÊCì6@às¹8B:@À._x0018_Û1@_x0001__x0018_ô:h/@ Z_x000F__x0004_ó6@_x0005_2[Fº½8@ q8°§T9@Àè&gt;Ô)@@_ðâð_x0013_6@à?_x001A_1@ÀÎðÜy^6@_x0005_=`Ø_x0015_/@@_x0008_·âDP4@`¦£|&gt;1@À9Ì_x0006_,@ Þ¸_x0006_¸_:@@¨¦&amp;î6@ ³Õ_x001E_0@À|_x0003_6Ýd6@@3Ýðö8@¢b_x0002__x0001__x0002_Ê3,@_x0001_õ%à:'@@áÄcÆ5@_x0001_ _x0003_]_x001E_45@ £ÍMÉí4@_x0001__x0010__x001B_ÞÖ4@ |è_x0018_20@ {p*Ì1@HH+ÅÒ1@Àù*±Þÿ2@@ZÅç½-@_x0001_öá_x0013_Å/@À·­Yµê1@àÐ°_x0003_¶3@cQbÙ3@`²-{ÊX&lt;@@:ç_x001B_¤3@_x0001_R¿yha2@ Öù_x0015__x000E_2@@6u*)L6@_x0001_åZ_x0006_¼,;@`&lt;GÎO-4@ Ø¤êQú5@àò_x0012_]¬_x000F_6@VÁÚ«v*@À%sbÐ1@ÍZG$A5@ l¹÷¶©1@ qr°ë4@­ þJ9@`H®:58@  /²Èà3@_x0002__x0003_ i¼_x0016_Ò6@À_É8ò-@@1Ê:­û.@`o¹6	2@@_x0004_G¹P_x000C_5@ |§Ä_x0001_7@@Kû©_x000B_Ø/@ øÌd4@@7zã*5@À]ÚÚ¤3@_x0002_ØäÐµû4@@q_x0004_!îÂ-@àrd1E;3@ F1os5@@á_x0010_\oÅ0@_x0002_èú"ïÎ%@`ÜÉ,¾c7@ É]þ:_x0010_2@`÷è_x0004_i1@a0_x0003_S&amp;@`ÁÙ~4@ wû'ÿÉ7@ Zl,4Þ7@À°-3ûî5@_x0002_¼&lt;xÖ0@ õwá.8@ÿ$+Ë3@ _x0004_ÎS«2@_x0002_S_x001E_agÃ=@ïÓXGT2@ÀC¯s~+@@ò`Ô_x0002__x0004_Å2@ÀO_x001D__x0017_z2@f%q1@`÷yÂS4@@!#½¾_x001E_5@@Ó6ÙE_x0007_4@ (²x3~;@@Ã×EÉR5@_x001E_vT®_x0005_$@@oöäìe7@þ;U8@ Ê×Ëõ0@_x0002_-oß_x0019_3@`ªá$Lo4@@-àÄs4@ÄdA	Þ @ ^ûÙÏv4@_x0002_êJ¯ÒN;@àsûÔ_x0002_8@_x0002_\õ_x0015_ãû+@_x0002_m_x000B_jÔ4@¨_x0012_[°0@ EÓ:¹5@D$:HK4@ å_KZD0@ º_x0004_Ù_x0005_4@ _x001A_U_x0003_µÇ0@_x0002_ºÔpÝ+@À_x0015_z_x0006_i5+@à­_x0001_b²ü1@@¥æ	©7@£ÄS«t6@_x0002__x0005_`Ã7på16@£}ú8@Ài£|8@@REÁXÐ4@~n¦Eô/@Àî¾*!_x001D_.@à08ûd_x0006_5@ "¶%ì7@ ~à_x000E__x0003_0@ 5Eu§G3@_x0002_RFí®'@ Tk^2@ ,ÿÆ[7@`(ªÿoM2@ a#ß«v7@7CÂ¹,1@Àôq×I2@`©â*1@ê_x0001_YìÞ2@`}_x0012_K_x0010_;@_x0002_Êq¢¾1/@_x0002_0»[AQ+@ &lt;b²¥2@`êyB_x001C_0@àåA}G&lt;@_x0002_B¢ »ç*@_x0002__x0008_wë6@@p)á_x0019_E.@@X_x0004_'_x0007_87@`@w_x000F_Ã8@Ä¯[5@À¼_x0002__x0003_ÒP5@ ìb|3@à[3_x000D_6@À_x001A_úSñ4@ :×´[¦4@ÀÙÙY8@£ É,@_x0002_Å"nv(@À"c_x0004_^R-@ÀØ~ÉL_x0006_+@@_Ò­ßX5@@vî¿c0@@Õ9§Z¾4@ .0Y_x001A_2@dÌ r+@_x0002_B[vR$5@ _x001B_â_x0014_Ï_x0017_6@¨G¿%¥/@àºëwô_x0014_8@@«%*¾3@@Ìýz±70@_x0002_¿ýª2@@ié/]5#@à8SZÓB6@à4?_x001C_ì_x001A_7@ _x000C_3ÒX`0@ ¢o\±ª1@hÆß4ñ1@y_x001F__x0019_v1@@Á;u_x0008_·9@¼O¯_x0001_-@`ÄøÌ-_x0007_3@_x0005__x0006_Àç]Ë_x0002_4@IÈÇ_x0011_]/@ &amp;ÚÝë\1@@_x0004_,x³L1@_x0005__x000D_zQ1_=@à¡Ô¡_x0001_t8@ _x0004_&amp;EuÐ5@À£ÉFä&amp;@_x0005_&lt;ißïå2@ÀÉ_x000F__x0013_q8@ ÿÒ¾¦3@ x2ic4@ _L_x0018_¬7@À!$t:%@ {âê2@`°3_x0011_9!3@óY`b_x001B_5@_x0005_©®)ëá2@#ÇÞýw.@ »Ç®Ó2@Àl_x000D_õw2@_x0005_i¯_x001C_å4@ «$Îyo2@_x0005_¬lN2_+@@_x001D__x0003_½¤¯;@»_x0011_.s&amp;3@_x0005__x0006_q×_x0016__x0002__x001F_@@_x0005_Ä_x000E_M*@@°wq"W:@@A03ä0@ Ü2ÀR!4@ O_x0012__x0001__x0004_2@ _x001D__x000D_vtE1@@úfr[;8@@þl{_x000E_»/@_x0001_þqa5@_x0001_ÎNu82@ _x001A__x0004_Ò2@_x0001__x0015_Q¨_x000D_ô3@@Á_x0014_UÑ0@_x0008_c¹\¶+@_x0003_á¢pJ4@`3×Oæj0@_x001E_qi*Û4@Äxd±*6@àm_x0002_é³ã&gt;@ +©Éº§4@àOÕ¸1@_Ö_x0012_³5@À×öd_x0018_(@_x0001_IÆpy:4@@_x0001_	ó2/@ÀKá	h¼5@_x000B_^¥[^7@ëÆÌ5@ÀLù«..5@ù_x0002_dp1@ñã]hí8@À_x0005__x0019__x0016_Ì4@à¼R0@@¤ç´_x0014_R/@_x0001_:_x0013_Ü£ö;@À^·_x0006_V3@_x0006__x000E_À_x0002_)¿ãÑ2@aF$4@ ¶`kõ7@_x0007_u_x000B_5@@°Ý¤_x001E_;2@@çv"@³4@`ú&amp;!_x0019__x0017_3@@×_x0001_ö7¥0@Àv_x0008_	1@àë²ÏL2@ôX_x0001_¦`3@_x0006_a¼2@@R_x0003_Ô(d/@ ^YÐá4@@ÛHY62@ H_x001D_=_x001E_C4@_x0006__x000B_&gt;_x001F_Ñò4@1_x0004_s_x0018_[1@_x0006_+ÈwäÖ+@À3¹_x000C_Ñò&amp;@_x0006_ÈZ'*@`y!_x0010_ëd;@ !ªd®4@ 1_x000D_ÁO7@_x0006_Õ4¯Ù04@`¨ _x0005_Ä9@ ô_x0016_êt_x0002_1@ÀzKÚì4@_x0006_¿$$!0@ À¤¸Ë2@@(:c¢h-@ÍRV_x0001__x0002_vv:@ ®CË9@ùJó[æ9@ 3_x001C_«ò×2@_x0001_ßü_x001B_å1@_x0001__x0010_öùô 4@@_x000E_¤õ_x0015_9@`¸Á¬ã7@_x0001_½~_x0003_¸8@@g©ò(3@_x0015_Þ_x0012_83@ÜRJùö5@ ¾r­'_x001B_8@_x0001__x0013_Ç_x0002_.@_x0001_º_x000B__x0016_b3@@aÛ?e5@ ¥öò*{4@@_x001D_~¥Q.@àÇE_x0014_4@`d"ÂNX3@àÐ8^þ2@_x0001_L_x000F_ó8p3@@ÒÉ@_x0003_F/@``Zr®8@@q_x001D_ËÖ¹2@@_x0002_ÇÇ:_x0006_4@À_x000E_A=_x0004__x0001_1@À.=¡_x0018_ú2@_x0001_´&gt;ëÿf8@ ÊûVk5@`\Í_x001C_tz3@ Ú_x001D_FQ3@_x0002__x0003_ P¦4#_x0003_1@àû:fû³:@_x0002_G¹vO3@à_x0013_Å²¤1@ ä¸H-_x0013_1@_x0002_ý48K}6@ _x0008_86*D7@à_x0014_ù¤éï9@Àa»^{33@@Ü¯_x000F_m3@@_x000B_Ë»'@À_x001D_ÙÄ_x0002_í/@_x0002_4Säò&amp;4@À_x0002_&amp;æ&amp;8@_x0002_Lù¾_x0010_ð.@_x0002_PØ´n2@_x0002_JyæN&lt;@â´_x0001_¨,@_x0002_oæx&lt;V0@{f¬6/@Âþ­S_x0007_1@à\^°%3@Àþæ¾'1@ ´_x0008_Ñ;@_x0002_­ÞçD·:@@øy_x0003_û£4@@_x0002_ñ¨Â)@ ^0 ô1@ ¿9æ~5@àvs2_x0014_5@&gt;&amp;±_x0002__x000F_1@àÛ_x0013_[_x0001__x0003_×/4@_x0001_+Êö¿5@@»Gº~«4@_x0001_Ï]Ë0@àByÛ6@`_x0006_#|2@_x0001_·Úfª_x0008_(@_x0001_(¬_x0005_HV5@ ÞDÑz8@_x0001__x0014_GÑµÝ0@ &amp;Ûï¯×:@`ÿ¼_x0013_V7@à%Ïé2À0@ 	³öU&gt;@@Ñ_x0006__x0008_·7@ k)·6@ 0Ø«Z2@^_x001F_'.@À_x000D_F'G«5@À¢2.Ý8@ÀrqF$q0@ öõõ_x0013_3@`Ã\g4@`e_x001A_zc_x0003_7@ ¹	#B¡&lt;@ Ù-_x0005_03@Ôô^4@_x0001_?z}*@à~ë2t7@à`~_x0002__x001F_¿1@_x0001_û_x000B_«G¡2@ î'&gt;_x000B_6@_x0001__x0005_`¯L_x001D_)M:@@ØñÍ¯4@@_x0015_WM¬.@@_x0006__x0013__x000F_L'0@&amp;[»f3@ÀËOM_x001D_¿7@ÀÇñ[_x0019__x001B_:@ÀX¾,7@ _x0003_®ñöñ8@@_x0002_Ú­22@_x0001__x000F_GÑ×&gt;0@àÕß5@Ú±D®Ï,@À_x0003_ÊMÏ·3@_x0001_Z¾Ûè5@@FROÌo1@ká³$7@àL¸Ú6@@±ª&amp;;@ài_x0005_xºQ8@@|WÙ*(6@ \ò_x001D_@8@ ¡À²ö#2@g9N#,@_x0004_î*:@àè]9@@_x0004_*ÀÝx5@@¨¿©å4@ò_x0003_¨;5@_x0001_úa#¼_x0012_*@@^°'5@ bNß_x0002__x0004_¯Ç@@é&lt;N±&lt;@_x0006_D_x0019_5@à_x0005__x0003_ð?64@_x001D__x0017_YP_x0016_5@_x0002_Re_x0014_½Æ+@,÷Æ!/6@Àaéú«*@à_x0016_sO%4@ 98[«0@ ¢cøq2@ ¼ì2@À±l_x0018_ +@`éSó_x0005_1@à"»ð3@ÀåOý,@`T!Hd1@ éVø_x001C_ç8@_x0002_Áî	-2@N¶L&amp;6@À¿ó%_x0005_¡8@»j_x0011_/.@_x0002_kqyüß9@_x0019__x001E__x001B_k6@_x0002_¡ËkÐ_x0007_7@ÀG£_x0015_Î0@`_x0001_õµ_x001A_6@Gþâ¾,@À¿¿_x0011_E/@À°1§n7@ _x0017_PU#0@ÀqþîéÁ*@_x0006__x0008_@8_x0004_7x²2@ l_x0003_»Nì0@ Z_x0013_õÜ_x000F_1@_x0006_@_x0006_MÓ3@ÀÛK«£3@ bè&gt;^_x000E_6@#_x0010_.¾ê(@å_x0016_J3@@Yß@'_x0017_1@ H÷ç»Å1@oi_x0012_&lt;¤&amp;@ V¹X¢_x0016_=@ tÑz·5@ _x0002_LÄ_x0005_3@à¨_x0001_a@_x0010_&lt;@ â/ÀÙ_x000E_9@ÀÜ¼y_x0005_j2@@&lt;Ú{æ»0@_x0006_Ö_x001B__x001C_q÷4@ _x0015_à&lt;07@Ïó)Ò9@`¥)M¿ÿ1@_x0006_y.oè2@àð'_x000C_cV6@@T9k=3@ x,Sú_x0007_3@@¤Ò¹1-@À_x0005_q_x001E_È?7@ Å÷õ­C5@`¹S·4@_x000B_Å._Y6@¾el_x0001__x0002_¡1@À¥ÅÜÐ_6@`~dÌÊ·6@_x0018__x0011_y_x001A_±_x001C_@°Ñ_x0017_S4@_x0001_ÇÚös»4@`å_x0010_ûY7@d_x001B_V]2@À1Ú¢|Á/@`IÍA3Â5@ÌÃã'W;@@ÆN&lt;´2@`ñÏÔCe4@ °_x0001__x000C_T@9@_x000B_Ýì§ü2@_x001D_»5º_x0002_9@àqO×XC6@TªÄ_x001E_2$@ g'Ä0@``¶Ä_x0001_·8@@ÈË¹B_x000D_/@`H f?m7@`»ÝÂáÄ2@`-5/_x000F_9@Àöæ_x0019_[®1@àø3Îe1@@ä_x000E__x0018_»ÿ3@@ê®l4@à¬QQ¦9=@_x0001_×=_x0013_u[3@À2µ_x000F__x0012_;-@@4&amp;¨¢~-@_x0001__x0007_@ð_x001C_æØz/@À4E×¢Ø0@_x0001_Cîa_x0008__x000C_0@Àº*bv_x0005_9@_x0001_¬­Ö_x001C_:@ÀþÒl[â-@yC:ï6@ _x0002_Í6@_x0001_dN_x000C_ë,@@ð4Jµ5@`ô3VÔ?1@`QA ¶¡9@_x0001_ñOgâü6@Çq&amp;7@ _x0006_´ÝÓ_x0002_2@_x0001_@È°,5@ oD_x0019__x000C_4@_x000F_¡qëã,@p_x0013_#_¹0@àÞ£7ï&lt;6@@¯Zµ_x0003_8@$äî³9@è`µ3@@½Ä¸k9@ÞgÖÞ¶2@àAá//È4@@iÅ7@à(@_x000E__x0012_0@ _x0004_ã_x0014_Ô5@ ÷¾µt5@ 5:¸85@_x0001_"ð_x0001__x0002_t§0@@N#:@`æ_x0007_±(4@@èæJ&gt;7@`;_x000D_ÀÎ8@_x0001__x0010_·æÍ_5@ ³ÎFTÖ6@`¾èàÁN1@`¼¦#-1@`§^&lt;³Ë7@ ªÆ#{6@_x0001_õ¦¾7L+@ñ¢HÛ.@ÀYQe_x0019_9@ öÕl]ý4@@J_x0001__d,@@ Í_x0014_¡®6@@.uPýÐ/@ÀÔ_x0007_#ö@2@_x0001_¸ð#9@ aÇã_x001E_81@à,_x0002_W°5@_x0001_9æ£Ä3@_x0001_ë_x0003_SqÊ8@Àÿ{YvE(@_x0001_ª_x0002_»ÿ¥5@_x0001_=RË®l-@`_x0011__x0004_ýÕ8@`Õ_x0011_^Êæ&lt;@_x0001_ÖE.h0@_x0001_QçLk¾1@Àò©9IÂ1@_x0001__x0002_@Æ:_x0015_¬9@À3B\;@ º_x001A_+Ý1@@ª_x001F_¡&amp;2@À¨_x0016_Ü0@_x0010_pxèl1@_x0001_Ñ{eø_x0016_2@@°Gïê8@@!IÒÅ_x001A_/@ÀÁ2tI]4@ ÿ&gt;~1@ y¿_x0015_w´1@_x0001_ïtäa_x001D_1@@££Äq¨.@_x0001_à|+:@_x0012_E«_x0005_1@`¡týÑ_x0002_2@ së_x001D_Õ1@ç'K&gt;ÿ9@À9¶áÇt:@_x0001_óÑü­/@®nºÿ*2@`¦µ_x0011_úk3@ æë)¬7@Ì _x001C_ë3@@Ï½)@À¶Ý'@à]Ó´iÀ6@@C?6*@$ØªÓ7@º_x0007_'sG8@@c:_x0001__x0003_+@_x0001_·_x0016_á±.2@`ÞÛÆ¥19@2Ùw÷6@ÀÏÀ²µæ7@ XP_x0012_äL9@²Òc_x000D_v/@`Éò!=2@ _x0019__x001F_¦"9@@Ò©Aã2@`f¾ö~Á4@@ÅÉïö-@{üp 8@_x0018_®eu&amp;@@Ü_x001A_oF6@àÛÖ30L3@Ày+ß_x001A_4@8Ã_x0002_Y9@@7¢$@`N&amp;_x0018_-0@ ¯åÂ_x000E_å6@_x0001_¥WçÞ3@àÌíþÀ4@àÑ_x000C_Ð®3@@;_x000D_Ö²S1@_x0001_æ&lt;Ô3@ Zrý±3@@,NmzN7@ øê_x0019_8@_x0001__x0015_|_x000C_Å4@@D_x001B__x001C_ì{3@àüÎÝ4@_x0001__x0002_@Üh_x000C_	ö1@ 3v°d3@v­_x0002_ØV*@_x0001_Øö¿\_'@`õÖtL8@ÀÄ_x001B__x0006_97@@]ðCVz.@@è2^»6@à_CôÄa4@àvÑz63@À@_x0019_î_x001B_Î2@ñÝ\$ö2@`þ"²_x0003_ß6@_x0019_@µ§5@àæP¬t9@ ÌíÚ&gt;2@@i£ËP#6@_x0001_Ãòwã)@_x0001_u_x001D_5É1@_x0001_yLAS{7@`Ä_x0011_è4@ÀÙ}¹`5@@=Æ§pX0@ÊHPÏ3@_x0001_?7,w'-@_x000E_ÿ]é_x001B_6@j=Ý_x0014_7@@».6Ö²6@àÚ:cÏ_9@ _x0001_¯^&gt;%&gt;@àOe®gñ2@_x0001__x0007_:d_x0002__x0003_ºÚ7@ #Y¿ÚX&lt;@_x0002_ª;__x0002_7@àêPäN&lt;@ _x000F_?_x0006_x4@@Ù_x0007_Ë¡$2@ ¡ok&gt;@À®|÷3@àÄø3@¡böK5@_x001A_]Eä7@à¡ÕÀG8@_x0002_ÕÊ_x0011_d`.@à¼5%1_x000E_7@àM®jq;&lt;@ 1n8&gt;9@_x0002_ìöÂN¹9@ ÝçTÈ4@¾àT:2@ë¯&amp;µ¼3@_x0002_:+û4@`%Èè09@ _Ö+8@@yÛ¨Å8@`à{I¦6@¤ÿ3Sk=@_x0002_Ó¡z*_x001F_6@@ü_x000B_kPÅ0@`-jT9@_x0002_§C_x0001_­:@Ð%taÐ8@_x0002_¿@Ø¨9:@_x0002__x0003_à8°_x001A_;@ _x000F__x0005_Âòq6@ ÝzÙs8@àÀ)	4k9@`}X_x001B_ñ7@@£)ßy_x0015_4@ lø½;@ 7¼?TJ5@@ÜÀXî5@_x0010_M ÔJ@@®yÓ7@vE~¬ñ3@ÀûË_ÄI2@@ßî_x0004_O8@_x0002_¿_x0008_Æ°×2@`ÔæÅ9@`·ÊLX;@ ¡Ú6Ùï&lt;@ "{:Ö7@`Th6ú5@_x0002_ÿÌß+_x0001_;@_x0002_Õ¦ÈT:@ ú_x0006_Oö8@àÐ(»Ö9@@_x001A_öPR_x001A_8@À¯_x0012_½\6@_x0002_½\_x0016_¼é4@ £_x0010_÷eO;@`Î"X;3@_x0002_,Ü¬Ê&lt;@_x0002_Ñ¿÷_x001E_7@ _x0016__x000D_å_x0004__x0005__x0003_6@ _x0004__áÐ6@Àèþ~ß5@_x0004_7Rà_x001A_¸4@_x0004_Ô ­ÒÓ3@ rüÇ6@À¹_x000F_ÕÊ$5@o/B¢*;@`_=×;@@Vd¡_x0004_X:@À_x0002__x0006_*ÖC;@@8 ØÝE6@@Õ|_x0001_ð7@_x0004_e_x001E__x0016_&lt;@Àp7Oô_x0019_=@ÙªêÊl7@ GÇõà2@ £ÀÖ_x0017__x0018_5@ ÍüÐ9@à_x0013_Çqî68@à	¯°_x0005_8@_x0004_A)P_x0003_6@äÏ¡ò4@à×U«+5@ÈA¢´5@[­A_x0011_y5@_x001F_÷¬;:@ ¢^ÄTó:@ß_x0005_ ù=@àbfµ­9@ GÒK&amp;8@`Ooþú5@_x0002__x0003__x0002_C_x001A_Öéf9@ÀËÎ×ÿA:@ _x0017_	µ!:@ ¨ÛQ_x000B_64@À_x0011_$À¥:@àOï£Ò5@Àº,ë_x0002_*8@ ø[Pz·3@àèØÀ8r;@Àc¥¸9@À{_x0001_ú9@àuu)_x0007_2@à+¢eb6@_x0002__x0003_&amp;Ù¾K6@ º"7ò5@ÀÞBòþ=@ ¿JÓYX:@@È-_x0008_Ðå5@_x0002_¿T«zâ8@@ðåaV8@ _x0012_¢Jh_x0003_:@@¹ùñ8=@ ³_x0008_o:@ì Æé«@@jã:DÃ;@ÿ_x0001_d_x001D_Å6@@Ë6x_x0019_Ã4@`_x0010_;Q12@ _¥4ý#5@`gU?¬é9@`®ª`îû2@`Cÿ8_x0001__x0003_$9@@ª[a#4@@LsÐC9@I_x000D_/ ;@­­ÊV[8@àÁ_x001B_	IX6@_x0001_BÈÿ÷7@ äåÀù3@Àg­ª©å&lt;@`Îÿ`ì_x0002_6@ÀM²D9@ &amp;q{ºÛ1@Ó5Ð4@À¶ÎgÀh5@û_x0011_ÌwX4@ Q£â«@&lt;@À{¯_x0017_Ä36@À_x001B_Ê¶&amp;_x001C_8@_x0001_!Vùe8@@!_x001C_ê~7@@@³_x0011_`f5@_x0001_Ø,û¥5@àÇñþ7@@ªn08@ _x001B_h_x0015_Þ¿8@`äúÄV_x0014_;@àE_x0016_ÐY=@_x0001_[ñ®â_x000D_4@`®/ß#7@à?"õ_x0004_à;@ Diq_x0016_B2@ Ö_x0010_A^&gt;:@_x0001__x0002_ WX:h§9@ ¾/^%ù9@À_x000F_¾ý6I;@àª2_x0013_Ì7@Àª+@T;@ kæA¿:@`Míô_x0001_b9@ÀÉ÷_x0013_6@@@_x0018_uUq3@àÙè®Éú&lt;@_x0001_ç_x0016_´úO9@,,R8@ýå_x0014_­ý6@_x0001_ÉeÕ³i6@ AX/_x001C_^:@`Y!Ør7@ -'Å¿÷:@@K~l¸»6@ _x000C_N_x0007_7@ÀWönsÑ7@@(/¥ ò1@ _x0005_\:gZ7@_x0001_ÜSúõ8@#eP¥F4@À'Wç_x001F_6@@þ|Ø[N8@ 5uùYÃ?@@ÔG÷êp8@`&gt;=³éA4@ ú|bÔ6@k_x0006__x0019_6@ ÀÕ_x0001__x0002__x001A_7@ ©u7@@~2ö_x0013_F4@ ¦lÞ.f9@ Ö·_x0011_õa8@_x0001_ð_x0006_T+4@`aå0£_x0008_8@À(_[E_9@_x0001_T½ê8@À}Ð	º48@à_x0003_GV_x0016__x001B_9@`_x000D_÷é44@@`gc|¬7@ÀEÊëÝ4@`/áîå»9@ ói_x001C_fA7@À@¾L_x000C__x0011_9@_x001E__x001C_h,|3@ÀQ[¢6Ú6@À¥B_x0017__x0002_u9@_x0001_	'þG7@ ×'û_x0008_$:@ alÕ®8@`¤2;@ÀT£å_x0004_;@àmY¿B¤7@_x0001__x0015_#_x0016__x0015_8@@ßßm6@àMX_x0011_Å0@`E_x0002_¯c;@àk­X_x000C_2@ »WD^_x0006_8@_x0001__x0002_@[JÃÊ;@ $c_x000B_4@ 6¾Âæþ3@ NP´&gt;@@µ&lt;é¼7@@_ÿÌ_x0012_E7@ $ð_x001C__x001C_7@0âÑ_x001A_&lt;	@@Àõd_x0008_Ãn4@@É­&lt;_x0019__x0016_6@ fôG®3@À¹AHã£=@À¨$ë½L3@¬ç¢£0@@_x0010_^Å1×6@ 5áª5@_x0001_¹Ï¨_x000B_w&lt;@@ê}_x001F_åê7@_x0001_áFOÖM:@ $a·_x000E_:@àò#·_x0010_:@_x0001_sY5@_x0001_e3ì$7@ÀÖ¦Bó»=@ÀáñÖ"^7@_x0015_ÜöR£;@Àéïõ´:@ ªÊvv6@Àµ×0±5@ 3½_x001D_w¹2@_x0001__x001F__x000D_÷0r4@À_x0017_ï~_x0001__x0005_ X9@@ðÃµä_x0010_7@`|n[NG5@ ±Ä9@ ®·_x0010_&gt;@ þAUÞ5@ÀPõ¯ì0@àù_x001B_¢_x0003_;@#Ó ¹k5@_x0001_wtq_x0010_Ñ5@_x0001__x000B_õ½$ý7@@·Qúc7@ yú\¼|5@ (÷¾ð*6@@_x0011_Eù÷ç7@ Ñä3_x0001_*5@@ÄuK_x0010_5@B_x0018__x000D_Ûø:@_x0001_'_x0005_ë~1@@)ËXÊ6@`A9²¥j4@À[(_x000C_135@A_x0004_c4@ Jua}8@`H&gt;`a¬9@ _x0003_g_x0006_Ý7@_x0001_¥Ç¥ué:@ @úy_x0002_:@`àv"_x0005_7@Q¯C(9@`@üÇ_x0007_z:@[cûwQ5@_x0001__x0002__x0001_¹Ð_x0008_07@ ¶%\x=9@àðLàêS5@à±r_x0016_.?@ÀXé'¶8@ ×Fií2@_x0001_ð#_x0010_76@ 'þÚö8@ _x0005_Qd:â9@ Æ`y×õ9@@ü`_x0013__x0003_Y3@ 'TûZf4@Àïû¬¸µ9@ &gt;	ç&amp;7@àA¡þ8@à^_x0007_Ï_¹6@ ¥É_x0010_5@7õFì8@_x0001__x0005_&gt;O2@àQ_x0002__x0018_"_x0004_9@ ±_x0007_áÐ:@_x0001_áÞú_x001A_&amp;9@@vÅOà6@_x0001_F/ß_x0017_8@@_x0016_òÛ_x0001_Ù7@ f÷óð6@àI`_x001F_eä9@Àz8?_x000B_­5@ _x0001_¹¼:@ K_x0017_ÐÉ37@_x0001_ûÿÚ`&lt;@ Ûý_x0003__x0004__x001B_T7@ÏÀd¾/@@)òùà_x0001_/@®ñ­uÞ7@_x0003_í²:_x000D_n&lt;@_x0003_XÓ_x0015__x000B_7:@@2£À3@_x0003_Áhî¢9@ Nu\9@_x0003_Þ­_x0018_ØS&gt;@ Ò2²_x0001_8@àQñ!ëg7@@Ô qÔí4@àmkâü4:@À_x001E__x0018_öL9@`ÄUf®7@àü_x001A_v®_x0011_;@_x0003_¤,À_x001D__x0017_:@À³]@´ñ8@_x0003_ÀÕ_§:@@Ó(e_x0005_è4@Ü_x0013__x000F_º!9@à_x0013__x0003_$ÕZ7@_x0003_._x000E_ßm3@ Ù´¦ä=@QJW_x0003_8@_x0003_Á[+:@@b¥Öd8@Àî_x0002_eÐü4@à_x0004_Tr®=@àæ_x0013_ùi9@@®¸ðlÌ7@_x0003__x0004__x0003_«._x0010_C^;@ ·2ÄG_x000F_8@}¶_x0001__x000E_ý;@@n._x0001_æ_x001E_:@@_x000E__x001C_,#_x001F_=@_x0003_`§&lt;f6@`¥/Æs­4@@íËÛ_y:@@fÕWè;@ ÿ_x001F__x0015_a&lt;@Àxé°br2@@$³³éÆ9@@%i7Ì5@@}³{_x0002_:@_x0003_L4@Þ_x001E_M]8@@B_x0010_óè5@@_x000E_=¶ÃT3@@#í9¼6=@`+xÃu:@_x0003_|_x000F_¨`5@ ¢õÂ¦_x0007_:@ 4_x0004_òT¹;@Àå³Fe3@ ÓÎWÿg1@`¿_x0006_5ß9@ñ(âÚ_x0013_9@àÀýÕÛ8@_x0003__x0018_¢|AÉ8@_x0003__x0008_àÞ_x0012_5@ ÔLS¨Z6@ «,_x0005__x0006__6@`9_x0015_¿tP7@@/¨	ì_x0002_4@ _x0007__x001A_&gt;Ò4@_x0004_±_x0012_ºr6@å_x0019__x0001_!½7@ 'Ç¥wþ7@àJúÊÊ&gt;@À9_x0012_®_x0012_Á7@ÀLòÅ¯Ñ6@ êi__x0007_6@ Ðãó9@õ¡i¿Ú=@;	A8@ ë©j²9@ _x0005__x0002_¯Ã9@`ÇÙ:³2@ öN³Ï&amp;6@ I_x0008__x0004_F_x001E_9@@í]»&gt;6@ eÒYéÙ8@_x0005_¦üd&lt;@àuÆ¼${;@@%L&amp;c_x0004_8@,#Ý/:@ dC{#ê3@ ëvâ_x0007_4@àI!6@_x0005_uø+_x0003_ô8@àÔx	:@À¨-Ú4@ ÑËß8@_x0001__x0003_j!°x_x000C_9@_x0001_#;eqÔ7@Q_x0010_rºæ8@Àô¤î_x0004_4@_x0001_gvòù7@_x0001_^òF9@ 3®_x001B_5@@½¥Ö0@@ÇîÓ:@_x0012_q¾6@@_x0004_zhs_x000B_6@lo`_x000B_1@_x0001_Ùm|Á8@@Ñ[%;@_x0001_º|î5;@JZX©9@À_x0014_ða¼5@ ÛP_x0010_v;@òN_x0018_ó7@_x0001_B1Aåõ6@à³¤_x0018_âì?@ ÏÞ.Ç6@ÀÒ[_x001E_3@@3_x000D_¨Ù!7@ 2¯nå6@_x0001_*ÿèÁ_x0011_6@ jT3+`8@àXuÁ_x0002_9@_x0001_ë«-#8@ø_x001A_Åë_x001B_&gt;@_x0001_Alc,9@_x0001_±»ì_x0002__x0005_¡_x001F_0@ ÊèLÕ:@£cÇú;@_x0002_zó_x0010_Ì®5@`båHBe7@_x0002_-tèev8@àÈÇ±ùy8@³0&amp;¹-@_x0002_ð»ßh|8@À,½_x0004_ö=@àg"BÿP;@É!:êN3@à_x000B_ä JÇ8@ Å_x0001_Gaw5@BÎ_x000D_X~9@_x0002_BvùY8@@)Ù × 5@à_x0006_xú8@àÐ_x0002_í5@@"{n¼B3@@zð3ÿ2@@Z_x0019__x001E_6@@\¶ý_x0005_;@ '§K_x0014_:@@t_x001F_àÞ9@ Q_x000F_Éû_x0018_&lt;@`ù/´@´;@æÃ	Ä8@_x0002_q_x000D_xå4@7?_x000F__x0003_)4@ ìFï8@&amp;_x001E_é_x0001_A;@_x0001__x0002_à&lt;sp+^5@@ÏÃ(â7@ _-ç1@ è{_x0016_ê6@ û¾_x0003__x0004_Í:@+®ÊµÁ6@ u}²â:@@_x0004_½Ú5@ h´iÕ¾6@àÅ_x0005_­DÙ5@ÀÆZE_x0019_67@_x0001_¦þÃ=@@Sr¨4@_x0001_¸=©_x0002_3@_x0001_æ¼LQ_x0008_7@À¶áÄ_x0001_5@ _x001C_Dó¼&gt;@_x0001__x0001_Øsà2@ÀÆÃks:@@k_x0003_%_x0001_94@ ¸\_x001D_°:@ FóÃì;@ u;^39@`ÕqgÑ*9@à&gt;ãæòÈ7@àe'Í':@`íºÓkÞ8@_x0006_[r¢8@`µißp;@ Lfm,¡3@_x0001_Zí1@_x001A_3_x0002__x0003_è×3@û_x001B_®ì2@ _x0001_VB19@Ài~dÖ95@ _x001C_!·¤µ8@@c_x0019__x0017_×6@_x0002_Í_¶Ï_x0017_3@Ù;Ã7_x0007_9@àº§Û_x0001_Ê9@À_x000F_±ÑÅ4@`m¯÷Ra;@ÀÝH_x001C_±è7@@H$ú¶_x0016_5@áXh_x000C_7@_x0002_Ñ_x0006_/@_x0005_Ï¬kì9@`5òGL:@À_x0014_Ù&lt;75@_x0002_Z®?6@À^^äìw6@_x0002__x0006_Jp_x0015_6@ rï[É¯&lt;@_x0002_½_x0012__x0011_ö3@ÀA ¢MV7@ æx|_x001F_8@À[©çü¨4@ Ã_x0007__x0016_L_x0001_6@ _x000E__x0016_+Rô5@ _x0015_îØ¶?@ ó]­;@_x0002_¨w5í9@_x0002_³üxE1@_x0001__x0007_¡à°µ;7@ÀSÇ_x0007__x0005_«;@_x0007__x0002_Ê_x0014_¹7@Àíìãl8@@ñ/Ûo_x000D_;@À_x0018_Îg$0@:Û2b?7@_x0001_eOr#k7@_x0001_Î:K_x0011__x0001_9@_x0001_,_x0018_¹~87@ÀBW[M4@à _x000B__x001B_-7@_x0001_/(dã6@ _rW¦Ô8@à`CÖðÜ6@`¶_x001D_=_x0010_3@ ¼[yC&gt;@`ÔÍïQo7@_x0001_´ß¸ô¡,@_x0001_ØÄL¢2@ þ¸%Þ/=@ r_x0019_¸ 5@_x0001__x001B_Ë_x0004_88@à~2scû6@`¼c)î5@ _x0006__x0012_À_x000B_;@@×/Î4@ £ç_x0018_ÒU9@À|_x0003_=í°6@À¹Ç?_x0002_7@ OÍÍ_x0013_8@_x0001_Ùiu_x0001__x0002_Ø5@ÀAçá_x001A_33@ §séX8@@4Ò_x0002_®?5@_x0001_R±Ì8@`¨N_x001D_Ù9@1GÜÂi@@@Ç_x0013_9£8@ ä_x0003_¢J6@ W_x0003_ky9@ û»YÊÀ1@_x0001_¬Ä¾#L8@&gt;ÃÅ£¼4@_x0014_§â9@ á_x0002__x001C_?Ï:@_x0001_N'Tû9@ âS!_x001B__x000F_9@ 9õ_x001A_¶16@ÿu||_x000E_&lt;@ Ü_x0006_CüÀ8@À·s¨b5@À_x0019_é¬¤4@Àl5®E|&gt;@ wa7@@_x000D_zý«+7@¿Ä´n8@à6@¯_x0018_H;@`D_x001D_leY9@_x0001_e×N_x000E_³6@`÷Q³Â¬8@_x0001_mxå	c7@àPôÂUn5@_x0003__x0005_@ùvý.6@ û×_x0004_Á6@_x0003__x0002_:ÿà7@ ¿\û£î6@ ÅìÒ«4@ r&gt;ß_x0002_Ò8@àDo8=¯6@_x0003__x0012_×û_x000D_S8@`z$_x0017_ß8@À2ö&amp;Öÿ5@ÀÜú_x001D_@3@_x0003_S£iIK1@ Ev"2@@lÚ×±_x0007_&gt;@_x0003_&amp;þìß¨8@Ìc¥Ã:@`½pD8@sF_x0018_-º&lt;@àÎìì¸5@ÀÓÈ¬_x0019_8@`_x0005_Ý§¬_x0004_5@à¤v«¼&amp;7@@_x001B__x0005_YÐà3@Àâ_x0001__x0010_îH=@ ª±;À&lt;@`lÈÀ¥Õ&lt;@à&lt;º07@½Êa?n6@`~, 8@_x0003_Ùdí.&lt;@ ZDæ9;@Õñ_x0003__x0001__x0002_Ç;@ ÄÈQq7@_x0001_¶×¦Ò}7@`9½¯9@ p_x001B_¼Hf;@_x0001_FÇ_x001A_!4@Àl/vw¶7@À%o¨(;9@à(¸óä8@à_x0016_òÙö=4@_Ü-8@_x0001_õ§Ì47@_x0001_k+AO7@ {eVª7@_x0001_,ÝäÃ4@À¾Ô4_x001E_Ü;@ Ìpmn_x0018_7@@à^_x0004_X"8@Àã&amp;/ù¶5@_x0001_ðKÖK7@À4Xºõ¢;@_x0001_zïÎ_x0007_@9@@ýá²7@@S_x0001_I7@~_x0011_õ_x0011_¿5@ ÔîO%z=@ÝSh!7@ ´ÃÊ·:6@ÀS8MÆ5@À_x0008_ê÷1_x001B_:@ «_x001F_ÃJº:@_x0001_OíNJÝ&lt;@_x0001__x0004_À¿ã¾y7@ ×9¨7@Üö£­1@ °I³â4@À4_x0002_è&lt;8@`©Yé­o;@À\#äb}4@±l(_x001B_ì6@ yí_x001C_hî&gt;@ ÌÔþø3@À0«+&amp;/5@ &gt;$'¡4@@_x000D_%VÒ¼5@`U&gt;­Ä7@À£«wÁÖ5@àt¶Î/^&gt;@ÀÈqÆ|=@_x0001__x0005_îl 8@`&gt;SÛvX2@`ð± z6@_x0004_!fO9@à_x0003__x001C_hQú8@_x0001__x0004_«XöÂ5@àÏ_x0013_¢C8@ -.]k9@@_x0007_ù_¦8@_x0001_ä=_x0007_4P5@[2f:@_x000B_ø:_x0012_ç6@@TJ'mº1@@+_x0016_i//9@_x0001_ð)?_x0003__x0005_£²;@À´+?5@_x0008_¾µ=@×.È:@_x0003_ÃËRë5@ o'Hå0@@_x0003_Ù_x0003_j/_x0016_;@@Çà«':@@ËÓKÌ6@ de¤8\4@àâ*·.s9@@NVØ_x0001_&lt;@_x0003_´i¬D5@@Ý\`7@ Úõ_x0014_â8@¡,_x0012_:@_x0003__x0006_aMÄ_x0004_?@à¸J_x0002_iw7@`èéþÚ8@`$^bÃ2@`©ñ ¸à:@%fÛO6@À /ºÈ_x0004_7@àJKQô¿9@àýü{ã'=@_x001E_&lt;Ó©8@àF¯¶:U4@`C5_x0005_	5@@Q«à¾¢7@ _x0014_Õ¦_x001C_;@ ÞMáÖÿ&lt;@à_x001E_kcæû:@_x0001__x0003_ _x000D_~¿!_x0012_&lt;@`sÔrM¬6@À°+?o_x001C_5@_x0001_»¥B:9@@/mæ¡£3@À§Ç¢ã7@ S¾&gt;r¤9@_x0001_Ýg_x0003_f_x0010_6@Àú;L_x001F_¡:@@â[+×e:@à©i¿äÕ=@à_.^ñ;@@_x0008_l_x0012__x0018_×9@`@Ú;@òó 6@ Î	·È^3@`¨_x0017_&gt;~e=@@×H¢&lt;@ _x000E_®dÚJ9@Àò­8@ 3)_x001E_Û_x0019_9@_x0001_&lt;M_x000C_A2@à¼LDÊ	9@àºQË:{A@À#£Ë_x0011_?@_x0001_ªÖ_þ8@ CõÂH8@_x0001_V_x0005_ß_x0002_ü8@ __x001B_Ó§93@ û_x001E_jªÜ9@_x0001_ÿ[È2@À_x0017_8Z_x0003__x0004_5;8@@9­gs5@ Y_x000F_øÞ6@ ßÀaæö6@ÀØ9Ã2*3@@,iZÇ#6@_x0003_³Å_x0019_%_x0011_8@ Ú÷µ3@_x0003_µX/_x0007_6@àk^s	&lt;@¥~@Ê§6@ÀrþÕ9@À×µO`Ñ;@Àïk_04@@ÇÐ&lt;@ ¹_x0016_¥_x000C_:@%üí_x0002_:@@_x0011__x000F__x0001__x0007_5@à¥\2Ì9@_x0003__x0013_©0ê3@àW_x000C_Òw¿4@`©_x0019_YHÜ:@àê2_x000F__x0006_5@_x0005_¿]SÑ2@`k)*_x0012_7@@õÆ4§5@ S_x0002_¦Ã5@ _x000B_ó6ù7@`EoÔ~Ó7@ À¬ctÂ9@LùvÛ_x0014_2@s_x0004_éÔ7@_x0001__x0002_Rr{É5@@«¸·%U6@_x0004__x001D_Ú+1@PºÞªb?@hsñ|9@¦/-Ê7@@ZåÂ&gt;@@óå=)&lt;@@UðÅØ6@À¡Ôúz5@ éÕGPã8@@}j±Yª:@_x0017__x0005_Á}Å&lt;@`zÕ6@@±|µ=7@e¬Ô_x0011_ü9@`_x001B_í&amp;·7@@_x0005_°@ñV7@ @Î¸ÙÊ3@ v_x0016_É¶:@àBìÂM 9@Àâ_x0005_°8@Àz#uþ9@`pwî:86@\÷á_x0003_:@@pvnþI:@_x0001_ ùÂ´+@_x0001_24_x0011__x0005_8@`ªnR³8@àõ_x000C_¿Ë:@àÁ_x0008_CÎ6@`°¥_x0001__x0002_'Ñ4@ÀEÊ29@_x0001_âõM¯ü=@`Caìñ6@_x0001_ÿA_n8@ÀËY¡ÒP&lt;@ÀzpâM7@À"")ñ%&lt;@@f2wÖì9@ Æ_x0003_h10@_x0001_^êÅV5@Qhöâ;@ÀÁª{_x0010_4@«_x000C_(Û:@_x0007_q_x0001_D!7@àP&lt;@`«ßqB6@ 8éãg_x0008_6@ (e_x0011_%_x001D_8@À_x0019_H½@t8@àû_x0001__x000C_®~?@_x0001_WÚ¹7@_x001F__x0008_Î3@hAé3@@kþ&amp;æ´4@_x0001_ÏÃ_x0010_x5@À@~LÉó4@ :Hæº!&lt;@_x0001_È}CsQ=@à=GÃ_x0011_4@ 9ù0:@à~f×÷Z:@_x0002__x0003_`fÅP®3@àdP_x0006_ºR9@ 5é_x000F__x0006_ê5@àåó_x0017_»&lt;@ÀÿD:@W_ä¢:@àÜ¯_x0005_6@ _x000B_gé_x000D_9@`²_x0001__x0003_'8@ ÞÌ^º«3@`5_x001A_u~5@À#©*µç9@ Ê¡õ+¾;@ÀØN­&lt;@À^@£Øá7@_x0002_	]øss&lt;@ #yv_x000E__x0016_7@@¦@ñ½8@_x0002_ùÃ66ì:@ C_x0013_Ëø4@à_x000E_B_x0015_Ó9@@Ñ¾ÂtG9@àh!+o_x0017_9@`&amp;æÞ_x001F_p5@À_x0019_Êg_x0006_=@@_9ê=8@À«ÓÆµ:@@Ô×Õõõ;@`~¸¶Í69@þilb:@à	­K÷õ5@_x0002_Õ_x0011__x0001__x0002_³(6@÷¤a¸&amp;;@àÆ«x_x0019_:@_x0001_:Ï°¥_x0008_3@`_x0005_ÆØ_x0012_u4@ ìc?­1&lt;@@7U_x000D_è8@À(&amp;$Çx3@ÀñÛ©B:@`êT_x001E_[×4@èÅ³º·6@Ñ_x0019_N@&lt;@ ¿øMÛã5@@baÕ;w9@@Òw´Èí7@`úõ¦ò;@à×»¾Ò1@À,Èõn9@@½_x0013_énâ3@\jû;@àµ|d&lt;?@ ÷ïÕ=5@_x0001_L_x0012_¢KO6@ _x0001_®cR6@À©Æ_x0006_§&lt;@ Îf_x000C_0&gt;@ Ó¡ 1h6@Æ1ä©¢6@À+Ø	;5@À~L+_x0016__x000E_6@ ïè"6@`ËÅðäÎ;@_x0001__x0002__x0018__x0010__x001F_x4@àr_x001B_[ýg8@_x0001_TÓýô_x001B_6@_x0001__x0006__x000F_UG6@ NwÎ5@ gæ¼`4@À$Y_x000F_ó_x000C_=@@M]º`!6@@¶j6@ ÎHÕsa6@`Ä_x0012__x0007_é&lt;@_x0001_Ó·²G=@`¦ºëZÉ4@À~Æ(¦6@ öP_x000C_ñ¦7@_x0001_¯_x001F__x0019_ñ:@_x0001__x0016_0å¥_x000C_8@ ª_x0012_l4i2@@J*G3©1@5õãP:@@s§J2@Àzv_x0011__x0018_-;@` P¸;@_x0001_äMâ#3@ 78²_x001D_©6@ ½¢_x0003__x0014_E&lt;@àºEï|:@À_x0017_óS&lt;;@à_x001E_3sßZ&lt;@@ì_x0013_&amp;û²4@_x0001_y_x001B_æYú6@@_x001F_ré_x0001__x0003_û8&lt;@`ß4¹97@@ñ)(¸8@à&amp;Ý_x0004_¼_x0019_4@À_x0003_¼aj;@@{0w_x001E__x0019_1@`»n½sï9@ÀT8Á7@_x001C_TÛ28@À(Í_x0005_e&lt;@_x0014_	Õ6[0@@°DÞ_x000E_5@à0DÍ4n:@à[ÿ_x0010_â_x0002_8@ ¯Jýh·8@_x0019_ý_x0003_èÅ7@ÀmýBëù5@qÞ.9Á7@àb·Î7@Àa1ïÂ:@`8_x0015_Þ£È;@`¼Ùÿº8@`Û;®²³7@_x0001_o_x0008_=Î8@àTàÔÉ{6@_x0001_Î·¥_x001C_¡7@ ÔÑh¦2@ a"~´v1@_x0001_i8õÎ;@ÀÛ1_x0014_a±:@Àc¹KN4@^è¯÷L:@_x0003__x0005_@¾([k8@ Ð_x0003_Ù$|7@`¥ ¼¥(7@àe¤{¬H7@à	B&amp;_i:@ ¹¿(3p9@@*)Ø²z&lt;@@{ÓU_x000B_¶6@àøÛm6Ó9@_x0003_&amp;ÔXx2@5×[0-6@ Ékæ:@@ìÐ_x0001__x0004_×8@è /79@ &lt;^é05@@­Æ¤£ö7@_x0003_¾Õ_x000F_¿Æ3@_x0003_J%_x0016_JÍ9@_x0003_ú#Ës:@`_x0007_å_x0007_F:@ ²_x001B_È,=@0gY_x0002_Q`@@à{_x0003_ÁY8@@_x0013_Û_x0008_¿_x0008_&lt;@`h2MWg?@ oªúd;@ &gt;¬¡Þ_?@ Ù^_x0018_9@àpõ,À7@ c_x0014_o£z@@_x0003__x0011__x000D_óa_x001E_9@ !¢¥_x0001__x0003_íÌ8@_x0001_y6k_x001D_:@àaµñ_x001D__x0010_&lt;@ ÂèÝZ&lt;@à[ÄØ5@ Û_x0019_Xo;@`H²MHQ?@À2_x0002_]_x0013_=@_x0001_¿èO®o=@Às]}É9@`q&gt;ærÐ7@ ~³_x001A_;ò8@yÜç_x0013_á9@_x0001_ªEìWL=@@UÐhZE&lt;@ »Jâñ¸&lt;@@vÌôo_x0003_;@ ¤WÒ_x001A_@@ ì¨_x0019__x0013_¼:@_x0001_ø¯¸6@@±QrU=@`Dm0t&amp;&gt;@@êËTüÀ&lt;@@_x001D_àßñÏ=@¸á°·x&gt;@@Y3O)ú:@_x0001_¹ÕY{&lt;@ ÞD_x001A_5=@_x0001_ìñò_x0019_&lt;@`È_x000E_¥Î49@_x0001__&amp;¸AÚ&gt;@@·|mr_x001C_:@_x0001__x0002_`öTÎu:@À_x0001_p_x000C_yJA@À_x0010_ÐØQË;@À¦cô_x0019_9@À_x0006_Ü7@`0×ðö_&lt;@ _x001D_6ÒwF8@@­ ªY=@Õì¦&gt;@ÀÓ&amp;Ø?@gP_x001A___x0005_&lt;@@Í}æ®\:@ M%e&gt;@à¶ÏºIä=@Éôøë&lt;@ *_x000E_J_x0014_X=@ !húp8&lt;@À_x0011__x000B_Aê:@À_x001B_uN_x0001_Ô9@@_x0008_ü¶? &gt;@À¨É¿_x001F_Ä8@_x0001_¯_x0014_«´¼?@Àj7¥{;@_x0001__y)v_x001A_;@õïD\A;@ü|R:@ 7íeÇ®9@à,è?_x0003_9@@s_x0005_;É_x0018_;@@Y{]K_x0001_:@ !Sï¬&gt;@@zTE_x0001__x000C_!_x0006_?@ Îº¶³æ=@_x0001__x0010_4Ý&gt;@ ¸' _x0019_Ù:@à-_x000D_d´_x0018_&lt;@@N»3J5?@"_x0019_y*ø?@_x0001_±¯mK¶;@ _x0003__x0005_ö_x001C_M8@@_x0008_À_x001E_Åö9@àÄI¡p=@àÜ_x0004__x0013_æM&lt;@`Õ2_x0002_,&lt;@ ~Î¹µ_x0004_;@`y_x000B_w¦Ú9@À9_x0011_¾s_x0005_:@`ä 3-l:@ñ.?:@_x0001_;_x0007_÷tÑ=@öÐ2[&gt;@ÐÚÛ_x000C_7'@@ _x0018_Jûf=@`=e_x001B_lA&lt;@	_x0003__x001E_ò :@@@Câ1=@À¦_x001F_3Ö=@@_vpû½=@_x0001_L_x0014_»;M9@@Êo_x0007_&gt;@à3+1®:@_x0001__x001A__x0011_î3D&lt;@ôùNî8@_x0001__x0002_ &lt;RÎ]º&gt;@Àëj#o=@Àª°é¤ =@@¦ßU_x0012_ª7@àîwî:@`_x0015_`Ý:@	ç:@Ú°9Ù,@@ 'öæ=@ äÑC_x000F_:@@_x001D_/&gt;Î&lt;@à_x0001_$ª|e&lt;@à_x001B_©u¬=@pl5/´_x0007_@@ 5v£ù÷=@`xpóHA@à_x001D_Úi&amp;÷&gt;@_x000D_±H8;@`¦ØW_x0006_·9@@ÚºÕÉ7@@+%±ÿ9@`/mô=@ /_x0006_¦a8@_x0001_o(_x0017__x0001_=@ M´_x0006_X?9@ _x0007__x0006_Ú\_x0017_=@_x0001_ù`%}&gt;@_x0001_Ð±U4i&lt;@`__x0004_êæ:@`?_x0014__x0014_³_x001E_&lt;@ ù[îÏ8@À±}_x0001__x0003_òÐ?@Àhoä¦:@À¼iÃæP=@àjD_x001A_7@@=_x000E_fÏ9@_x0001_C3:@_x0003_½_x0016__x000D_g9@ _x000B_ª'4U?@À*sOË:@À"ÇFÐ9&lt;@ ÅH&gt;.q&lt;@À¦DmÒÈ;@ þõJ{1:@_x0001_îQ/a:@àãä|çÚ;@`¯%I&lt;@@¢½Í´&lt;@@¹kQôs&gt;@0!S§_x0007__x0014_@@ ä@_x001D_/9@ P_x0013_%_x000E_Ç;@à=õ¶_x000C_?@_x0001_¾_x0012_DÖ7@à.|îyÓ=@@ÏqiAb=@_x0001_]SD=@À_x0019_þ{&gt;@ _x0015_LLÅ;@@~o^ã£&gt;@@^_x001C_¯Â_x000F_&gt;@_x0001_aõ3.=@ÀÂ7_x0002__x001C_;@_x0002__x0005_ ¾U³¹8@`1ÞÊà?@@»ÀD¯ =@ _x0001_ÑÞb&lt;@_x0002__x000C_\_x000D_õb;@ ä»_x001D_úó:@À¾1aHë=@ÀÄ²VÕº;@ ð_x0011_^&gt;@`F_x000E_}1;@`WÖ$.j;@ÀOèÐÉ_x0001_&lt;@ ì¹«7@Àt©¨;@_x0002_s^ü.Ý&lt;@ hû9¯Y9@Àë0+_x000B__x0013_;@ L_x000D_ x_&lt;@àºc\û@@ m%wcy&lt;@À|_x001D_"V9@`nk_x001B_ýC;@_x0016_$x·:@ _x0004__x0002_¦x;@ ¾n¦Ó¼;@ lU6BY9@_x0005_dV1=@nù_x0005_+n&lt;@_x0002_÷ãB2E9@_x0002_[¢-+&lt;@ì6B',=@À_x0003_ïr_x0001__x0006_ÁÔ&lt;@@ì_x000B_Å&gt;L&lt;@àÐdþ_x0003_ù&lt;@_x0001_Ø(íZ9@ _x0016_=_x0010_æ;@`Þc_x0015_$Ë9@qØ°q=@ _x0004_ÿÒ¿;@&gt;&gt;w|ñ&lt;@À¤ÄÔÁ8@ _x000B_t7\H;@@!Ïz&lt;=@ÀÔL¼T;@ o_x000D_ú¹¿=@ÀÖÀ_x001D_§&lt;@_x0001_{&amp;ù¤&gt;@Àÿ.x_h&gt;@` 2Måß;@_x0001_·ÿ×4&lt;@`u×´âö:@`È±_x0006__x0007_6@_x0001__x0002_v¯&gt;@à1­õ­7@@Zñðy)&lt;@`R'PÊ&gt;@ _x0005__x000B_Hi-9@6¾Oà#9@@¤_x0011_=_x0011_@@à±7+bò;@`_x0015_oW;@`©c_x0013_)z;@ 0õ²F_x0019_A@_x0003__x0005_@FûÅw9@àä1+Fµ:@àÚ¦óuÊ8@ lðÙÎ/@@_x000C__x000B_®A8@@O m6@ _x001A_¶_x0018_F;@ ~ã%Üd:@ÀXKüû}?@ ýM_x0015_ß_x0014_&lt;@À¶$ù_x0013_ß=@_x0003_i8Ç¨¯=@Ày¥&lt;±=@5F]ã':@ ¼;dd;@WÖ×Ô8@@@÷ä^M«;@ Ôv1ß&gt;@@}#öº_x001B_&gt;@r¯Uý:@@VQ§i:@@týÌ/8@@eùöWz9@Àßâ+'=@ _x0002_Æ^q;@@kB_x0002_._x001A_:@ÀpÑÂÆ[=@@¯ãÿ@@ÌÔ.s:@§_x0001_+Ö6@@_x0004_#mg&gt;@èMv_x0001__x0002_~5:@@çÆ:@@V'Ì"&lt;@`&lt;ùú®¯;@Àhk@B:@_x0001_ìèÌçÄ:@àZ£8­_x0012_&lt;@À*d3_x0004_:@ áG¶_x0012_ñ9@À¿W_&gt;@ +7ëãC7@à,cÖu&lt;;@à~Z¯t9@ÀÒÍ_x0006__x0018__x000B_:@À¸à@Vo9@àÅÞU¼&lt;@@DÞEüe=@ ÐT_x000B_x_x0002_&lt;@ I_x0005_zËS&gt;@`&gt;+_x0019_õ_x0015_&gt;@@¶H5Ml;@ _x000B_s°'_x0003_=@@¾¬_x0013_9_x0001_&gt;@_x0012_::Í!:@À_x0018_Ì«¹;@ÖËÍ_x0012_=@Bée£#:@PWÚ	¢Ã@@Û;&lt;@@¯¤Le_x0005_8@àÊI\Î:@@ë|×Ý&lt;@_x0003__x0004_ Rì_x0008__=@à"¸Ø_x0014_=@ K8u§8@@«.zwq9@Àl¿ýl=@à|öjÐÖ;@à¶ 62&lt;@ _x0015_õ_x0018_»/;@ ÊF¡¿M:@w'"èÕ&lt;@À_x0011_^ñ[à7@@K·ÏÌç&lt;@@Suæ_x000F__x0012_&gt;@ ¶ÖyG_x0001_=@ ¦ù)M;@`_x0002_ó6&lt;@ _x001E_¥âs_x0007_&lt;@_x001A_X7jY;@`Å7_x0015_ÿ=@_x0003_ê_x0019_­{f:@_x000E_n&gt;2&gt;@ _x0006_Á;@ ïá;?@@²×;È£;@À_x001B_ë_x0005__x0019__x000C_6@`]jgÅ5@àÐ$_x000B_&lt;@À¿µ)=w?@_x0003__x0010__x000E_ûÍ=@ ó`8_x001B_õ8@`Á@_x000C_æ^=@_x0007_ç_x0001__x0002__x0012_*=@@ú_x0018_¨Êq@@à«Ut&lt;@`$£²;@ -è_x0012_×9@` çpÌ=@_x0001_å_x001A_Ðk_x001E_=@@áoç;@ ËC_x0016_öq&gt;@à_x0008_Ñ	¶=@ÀÔõmúÙ&lt;@_x0001_Þ_x000F_ñ:"&gt;@`,I·Ò9@`sþÈþý&lt;@à¯_x0018_Ó¨;@ mR_x001A_·8@ [ý_x000D_H@@_x0001__x000B_µô$&lt;@¾_x0001_ô7Å=@Àq¹9Tp&lt;@_x0001_ÁqOâ9@_x0001_k~Ä3@@ {~8å3=@ _x0010_:ò_x0004_þ;@ Òe«&gt;@ÀÕ_x0010_)0&lt;@_x0001_lø¾}"?@ `¾ß»=@ Ä_x000D_ü?@ ÿ7»`ñ:@_x0001_JS_x0012_Ê¦9@à"»ÿ=@_x0001__x0002_ Oóô_x0012_?@ _x0007_fm?@¨^B}ú7@ éuây=@ài&gt;ïÜ}:@à+v_x001A_¦=@`õhñ_x0012_9@à´·áj&lt;@ zái:@ X]_x0006_F¤8@0´4à_x0006_@@®Ià_x0005_ý=@_x0001_kQI1-:@ ÇçOpª=@_x0001_57ó²ï&gt;@@z60¨°8@ ¬¿²27@t¥ZK=@_x0001_CNgó&lt;@ Þ-^dÉ&lt;@à_x001F_)[¤»&lt;@_x0001_×¤©ò9@_x0001_-)|±è:@ _x000E__x0011_ãaì:@_x0001_yÿÌ_x0002_¡;@`±íDä&amp;9@@_x0013_C¬¤Â9@`Q´Ë¾ú:@_x0001_úþò;@ ë_x0004_ú#&lt;@°À³¼e@@@9=@_x0001__x0002_õ;@G%_x0012_÷A;@ý&gt;Åø_x000F_;@_x0001_jâ=@_x0010_tfaD@@:ÝDèU&lt;@Àþ®"j=@`_x000E_ñ_x0001_Sw=@ãR$_x001F_+8@Æ*_x0004_ÏÁ:@ÀÄµÀgû&lt;@à½!Ä¿Ó:@ Z_x000D_A"È&lt;@`~,û~?@`fDË_x000E_Á&gt;@à©hý'&lt;@@ï£iÈ=@`_x0019_"ÚM_x0014_9@ ¾'99@@_x0005_k_x000C__x000D_;@ å©µÛ&lt;@-Jrz_x0008_&gt;@Ày_x0017_|UÈ9@@«`_x0016_[&lt;@ÀÈÁ_x000D_î&lt;@ èI_x0008__x0004_&lt;@_x0001_Ë;_x0013_¿Ñ&lt;@_x0001__x0005_g9f(9@@[³®Ä;@rv³_x0019_=@_x0001_7V_x0001_ÈJ:@`Âý¹Å6@_x0002__x0003_ 4Å°]C&gt;@À[.B_x0011_;@ _x0011__x000B_ÌI­:@`_x0002_A;í6@Àð_x0001_[_x0004_&lt;@à*_x0016_á·&gt;@_x0019_°×&gt;@@gµc=@#_x0002_U:@ 2¬ª?½&gt;@ måx_x0005__x001B_&lt;@._x001F_];@p_x0015_h._x000B_A@ ?Ëd_x0016_:;@wÍëw{8@`t¹{_x0016_~;@o_x0015_AÆP;@`ín¬_x0004_²:@_x0002_Þ.¤Ól&lt;@ ÇmÄæ&lt;@ . ~_x0015_?&lt;@ äÁ_x0008_Ò\@@ ¾_x0002_óý_x0005_=@ R&lt;¯l&lt;6@à%_x0013_ì¬D&gt;@ H:SoÔ&gt;@)fJÌg:@ [ô¤°;@À¯_x0006_¬}&lt;@ d_x0005_.&lt;@@Qê!J5@_x0002_|å_x0002__x0003__x0001_&lt;@À·ïeN@@à[I¯r¡&gt;@_x0002_åHéâ8@àZ6+º&lt;@Àáð2&lt;&gt;:@À?_x0003_HuC=@?È¸ãg&lt;@àlRöTý9@ S_x001F__x0018_ï&lt;@ óKþ$L:@ çÀ8@ é£äWd8@ ~³Ð_x0005_;@_x0002__x0013_§ñl&gt;@ «[ûë³=@ %_x0007_¦Û=@À_x0003_{_x0014_p7?@_x0002_ÓÄãë&gt;@ÀzBpº·&lt;@ ¢ÓGÍÐ9@÷_x001E_uC9@`_x0002_¡,(Ø&lt;@À*¬t&gt;@û_x0005_ÒS+:@`iBÜ_x001C_Ì;@@_x0011_+U7@_x0002_|Î T;@ Ê~@v&gt;&gt;@.²û5;@_x0002_·Ç_x001B_¹N&gt;@@ÑÚpÁ:@_x0001__x0005_`ÜöLÓ3;@@âs¿¦:@_x0001_£³1F;@à¸K_x001D_Ù;@@`9nq9@à×d²l8@:=7ðj;@_x0001_×Ø«Få9@°QQø4@@_x0001_÷¯_x001F__x0005_M8@t_x0010_Dû=@`_x001E_rYsO9@_x0001__x0018_µ_x0013_#)&gt;@à_x0002_¦_x0010_(_x0016_?@À%Oê9_x000B_=@àíDKÐ_x0004_=@ ýÙjiû;@à³;_x001B_Â=@à¿{_x001C_Ë&lt;@àÒf_x0002_&lt;@_x0001_Ö&gt;å_x0007_×&gt;@`G¼Ý8@`Q#êÛ7@m_x0003_d¡_x0006_9@XÒ5V8@àµ0þ¤	=@@]_x000E_	_x0014__x0010_:@_x0001_c_x0008_Çî¬&lt;@`_x0002_T_x0017_;@ gw_x0006_v8@ q_x001C__x0010__x001D_ê&lt;@_x0001_Zm¢_x0001__x0002_4|=@@/{_x0010_¹9@_x0001_ sw±­&gt;@ 4æ_x0012_8_x0013_&lt;@_x0001_ÄJy¼õ9@ 7òK_x001D_n;@@_x001C__x0012_ñíý5@ ÒJÿ_x0003_=@_x0001_6¥s¬_x0017_&gt;@_x001D_Ñà _x000E_:@_x0011__x0001_VÔ:@_x0001_Uöè¤þ:@`¡uÇ´:@à#£B¨?@À}J_x001D_9@@¿Gwm¥;@:_x0002_e&lt;&lt;@Ànëp£9@ `5N¬¥:@à_x0018__x0001_Þð:@_x0010__x000F_10_x001E_í@@@De]¹æ&gt;@àKÉ%eQ=@@_x0014_-Í_x0018_7@_x0001__x0007_X{;@À_x000C_Å_x0005_÷ä&gt;@À_x0015_1Õï;@@@aç]v&lt;@à_x0013_"Çn&gt;@ _x000E_6@ÀùÓã&lt;;@À_x0019_kÓ_x000D_µ;@_x0001__x0005_`¨_x001B_6Àä&lt;@à®H_x0012_;@Àm!¿·^9@ ];@@ñ \&gt;O;@`UEÿ/Ä&lt;@_x0016_bÞgJ;@À_x0016_Ó_x0013_áp8@-Ú6§k@@@í±0¸;@q_x0003__x0003_oá4@_x0001_0C7£_x001E_8@p&amp;ýìL_x0004_@@à£_x0002_µ=]:@_x0001_4_x0004_Ö¶N&lt;@ m_x0015_Ô=a;@@[ºÜ:@à_x0012_½_x000D_¼Ä&gt;@`/S!£¿9@`H]Ð_x0010_%=@+r+e);@@Y­§f;@@Ia3&lt;@ ð¾_x0015_R:@@ÿ_x001C_g_x0007_8@ K_x0006_^bg&lt;@ 5ÍÅu_x0014_:@õ;8¾&lt;@ 8=@ ,_x000D_Ä«aA@`c~¨[&lt;@`y2·_x0002__x0004_¨Ü:@ OfÃ?=@@ü_x0002_Ku7@à_x000E_Ã_x000C_Î]&lt;@Àü_x0001__x0012_.²9@`Ýl5]E=@À¶·"@&gt;@`_x0008_Í¼/O=@w®_x0007_ð&lt;@ÀxçÑûÉ:@_x000D__x0008_/?@`³ôopµ&lt;@À×V±.:@@a^ÿ$ 9@ÀÏ+Àó@@µSW¼Ô;@à_x0017_Ë;t;@ _x001D_CEF&lt;@ ·_x001F_ÁÅ&gt;@@ÅN¿'=@ _x0019_Ñøý*;@_x0007_-DE¦&lt;@ÀßÉ©ú®;@ Êæs7:@àÃêVñÇ:@@_x0004_Qßv5;@`_x000F__x001B_ý_x001B_Û;@@_x001D_5:®W;@ â_x0019_o¥9@c_x001E_e5Â&lt;@ _x0001__x0003_(!(;@Ûºýb&lt;@_x0001__x0003_Àé_x0003__x000F_iÌ&lt;@_x0001_4èÚ¤:@_x0001_ðÔ¹É8@@_x000C_êL*_x001D_7@ÀA_x0017_`_x0013_8@¯ÉO&lt;U@@*n/[£&lt;@@gº¹_7&gt;@À/ÒË_x0007_X&lt;@dä_x000F_U°?@ ©&amp;ïdo:@À,FF&lt;@ÀU»4è9@ H¾À;@`"wO_x000D_9@_x0001_|Øä²_x000D_@@Í´ñß´?@@ßEïÄ?@ _x0002_]É_x0016_;@ _x0007_Çb÷:@ ì_x0012__K&lt;@ 0»^åG?@àóð_x001F_&gt;@ îdþYú&gt;@_x0001_!_x0006_b°¹;@`VÑ:_x0011_Ã;@@4ä(h=@_x0001_"ÄÊi±&gt;@_x0002_ÅQè=9@_x001F_SÖí;@@ê_x0002_¼_x0011__x0011_=@¬yô_x0003__x0005_&lt;@ _x001F_%a,S9@6÷"âF&lt;@À-×_x001A_Ö;@@-@_x001E_$ ;@@ª»'tä;@_x0003_oU)9@_x0003__x001D_OåÉ	?@_x0003_'Ä_x000F__x0006_w;@ ¶ö@u&gt;&lt;@À¸_x000C_!îm:@ ÿ£ö;@µqëÞ&gt;@)ã_x0018_¹_x0014_=@ ´-§ê;@`ÌotâÑ;@À¬|µ_x0003_t:@°VÑ' @@ tîKÌÐ;@`UÂ_x0015_½Ð:@_x0003_9î'my:@_x0014_·_x0018_¹=@ N_x0007_Pk0&gt;@@áøªÊ?@À_x001D_Vh_x0002_À;@_x0003_4OÞâ;@@³¨xuY7@Ò&amp;_x0004_Î9@5±ë_x0016_R&lt;@_x0003_Í²¬u¸&gt;@_x0013_Êh½9@ _x0013__x0001_ÇU;@_x0001__x0003_Ô°©À«@@_x0001_'Ïü­Ó8@òoÞ_x000F__x0008_:@¼_x0003__x001B_ì9@àWKþPr:@_x0001_N_x001E_f5ø;@ÀHpWÄ:@À2\«u@@@r_x0010_$!@@ _x0011_bÏ_x001B_&lt;@Àü-b_x000C_ç7@@ÏÂ«_x0001_;@àU_x0008_ @ =@ÀÄKpà&lt;@`Õ/_x0001_ìv:@À3ÌlW&lt;@ 0ÃCG=@`Sª_x0005_¡&lt;@àø_x001D_CÚ :@ 6tãñ=@éé_x0001_R;@@M'_x001B_p7@`.Ì_x0016__x0008_=@_x0001__x0002__x000F_­­ê&gt;@U_x0010_­XY:@ ý_x001A_ÆÝ*@@¯ *;&gt;@@`È»£G:@°Zõ_x0005_7A@ 00ÍVu&gt;@`#¾YÂ=@`fg_x001C__x0002__x0004_ì=;@_x0002_û¸Ýi9@ ¸_x000F_G_x0016_;=@àwj~_x0015_&amp;?@`ö4_x0018_:@à3_x0013_Ã_x0018_­;@àñgÍ\&lt;@¹(ßÀ_x000D_&gt;@0)Ü;#´@@ gÿA¾;@@üÞ|W&lt;@@)v_x0007_^78@_x0002_ÍdV=M&gt;@_x0002_êÊà:@FSÉIh;@ _x0006_¨zªt=@0¦VíN_x0001_@@àd_x0010_«_x0011_¤&lt;@_x0002__x0003_³Fd9@W_x0005_æë9@à_x0004_0fÂÞ;@`]â]0z&gt;@ô©fä?@ å?_x0008_ a&gt;@ _x0018_NL2?@äÎSí%;@R_x0010_­_x0006_ú9@@Ú«ïZ=@`qªlß8@ÀKÅ÷g_x000F_&lt;@`L¾ì_x0008_`=@ s}Åÿ°:@_x0001__x0002__x0001_Ü¶_x001D_&gt;@ w4_x0014_ñ=@ ffB@@àURD(Ò&gt;@_x0001_K_x0005_=@@´_x0010_îÇ&gt;@ÀCY4_x0019__x001D_;@èöÆÉ«8@ ¦ öh_x0018_@@ ;Qô¬?@à_x0018_2	×_x001C_=@@{%bu&lt;@ tN_x0017_ø&lt;@àzé_x0006_$_x000D_8@ _x001B_éð_x0002_ì&lt;@ _x0013_U·Å.B@_x0001__x001E__x0005_ü_x0005_¹@@`M¡_x001E_{ã&lt;@@ç%E[&lt;@`ódµá&lt;@@_x0015__x0004__x001C_ñ8@ ÊF_x000D_3=@@MbB_x001D_;8@ÀYA_x001B_Q&lt;@à8Ôÿ@;:@ _x0011_»÷¨K;@ 5_x0001__x0007_à];@ð_x001A_PY8@ o~Á¿:@@Ô_x0003__x0011_1&lt;@_x0001_ò_x0010_á,í8@À_x0015_2Ý_x0006__x0007__x0016_ª:@ &lt;ÄÉ+?@_x0006__x000E_î";@_x0006_d®iæ=@Àïwy»_x0001_?@ÀRÎúH9@`#«_x001C_Á?@ÀX_x000E_/®=@ ª,p5_x000C_&gt;@àÚz~øO:@@J_x0012__x0003_Ù}=@ \.âbÚ8@àÏ8_x001B_M´9@_x0006_ÍéI&gt;@ ¾_x0015_É¦é9@_x0006_ÒþÃ±A8@N_x001D_r;@à½çÒ_x001A_b:@ Lñ(pw:@@Öåææ_x001F_&lt;@_x0006__x0002__x0003_]R_x0003_&lt;@_x0006__x001E_qv=@`êÖW´7@dwìÍ;@àK_x0005_ðÏ{:@`_x000E_zä:@`Q_x0005_5_x0005_7@ ¥]²Y×@@@\cThB=@ÀJ_x0013_rUü;@Ð½Ù´¢@@`_x0004_o¡C?@</t>
  </si>
  <si>
    <t>c55589610d7163b123d322600accc501_x0001__x0004_àÍ#_x0012_"G;@@_x0007_Ïy_x000F_E:@ ýs/Ï&lt;@àk¿v$&gt;@ _sÑ¸?@yË]^_x0007_;@@Å4[û;@_x0001_Ú0À¡=@`âÔo_x0010_î;@à3.è¥;@_x0001_&gt;JÖü8@æ_x000E_Ê-&gt;@ Ààíü&lt;@_x0001_8¥k·¨&lt;@_x0001_ê[_x0018_£=@@"pßÎ:@@_x0013_)çh§=@ b_x0010_2Ü=@_x0001_ÚA[|4@`³_x0004_·&lt;@À_x0002_*1«&lt;@`_x0006_#=&gt;@`_x001F_ö/©?;@_x0001_òóùÁ9@@BÇ#×H=@°û_x0013_\_x001B_Q@@Àá$Z;@À@/¯zw&lt;@Àæ²6Qa?@_x0001_ê_x0003_$_x001D_;@_x0001_(_x001C_(A?@ Z_x0015__x0017__x0002__x0003_T=@àb²ÁI6@T£­Ç%:@¶ì_x000B_ì_x000E_?@@o9@_x000E_ù_x0011_I&gt;@S_x0004_&gt;¦};@@þkå'?@_x0002_Dp¥Ö:@`x(_x0001_«:@_x0002_l»_x0003_:&lt;@@¡¥Ëã{&lt;@p%XãÚá@@à0q¡þ×;@¥54¤ÿ8@Àò½.é_x0013_9@`^îÚ_¬9@ iBJMV:@&gt;_x000E_7Û9@¹ejÿ=?@_x0002_ò&amp;Øä_x0010_@@`ü$ÐÓ19@àøÚ¸_x0014_É=@ m&lt;_x001F_íè=@ Cz¢ç8@ ÙkÂ¾"=@ÀuÉ7:@@z¦¿?@`@¯ ¦_x0005_&gt;@ _x000F_÷(_x001E_&gt;@ ³Q7	;@@Ö]K"ï&lt;@_x0001__x0002_Àuõ¾úA&lt;@4É_x0004_å8@@ÀW_x0011_C:@Àh®_x001D_{=@àåè5Tó&gt;@_x0001_ù_x0011__x001F_®¦?@_x0001_Õ_x001F_¸_x0015__x000E_&lt;@ Tõ7J{?@ h_x0016_&gt;u;@ _x0002_ ²Ô²&lt;@ÀÂæÛU&gt;@@_x0001_þU'ß9@ _x0019_¡S=@àª¾ÏJ_x001A_=@ _x0008_Fö&lt;@À*Ü$Ë8:@@¡¤_x0015_é?@ :·è"S&lt;@@;p\_x0008_-&gt;@ m_x0011_+_x001D_?@Àì¹Í_x000D_=@À.î=@`Uq¶,:@Àí|Þ9Ã:@Gë½&gt;@_x0001_ã\¾Í·=@`ùJ/k8@_x0001__x0012_D`|9@`:-õI?@àC=½Ò&lt;@,ÌH¿8@@Ã`¢_x0001__x0002_²Ö=@À=o7Æ9@`üD.;@ ëBxã?@ _x001D_*¸:@ ¸_x001D_ &gt;=@ k	Å	_x0017_&lt;@ 	èú_x001A_?@À¯WJÂ7@¯lë7=@à[~l_x000E_9@í´-C!?@ ËMÿÈ@@@0©±_x0013__x0013_:@_x0001_G=÷+à:@`_x000E_²ë}â:@@£Rø¡?@@´PE^d@@ ì(_x0016_Øò:@àâÔ¨²_x001E_;@À®_x0011__X:@_x0001_í(ÞC¯:@@-clM_x0015_;@æCòÞÿ&gt;@` ûT9@ $_x0004_B±r&lt;@_x0001__x000D__x000E_üª¹:@X	3Ú:@@?¸:@À-}ê@m9@i2iî?@àuÉ»½:@_x0001__x0004_ wø-_x0003__x000E_;@(¦_x001D_Êí:@@¡ýÂÝÓ?@_x0010_¶ÜÁ1_x000D_@@À{n·»9@_x0001_ÒQ!;@àFì_x0006_èá;@_x0001_:s_x0015_Y&gt;@`©/.&lt;@½ó7@ E_x000F_³c7@_x0001_µ5^á=@`$­õã_x0017_8@_x0001_jÈJ&gt;@@_x001D_zýË&gt;@_x0001_ùi§f8@@·Y#;@Ài@X?@_x0001_ÚÐ±f_x0002_&gt;@À_Y4ò&gt;@ å_x0015_ÔÚh?@ &gt;ïª9@À(Dªv`;@`%Å,pO?@5Èß;@ º$]Ñ®&lt;@_x0001_kUA_x0001_89@_x0001_üÆ´&gt;@`ê_x0013__x0017_÷6@Â_x000B_J=@ÍNÕÎ;@`£.ã_x0002__x0003_×J&lt;@_x0002__x0005_wp?@@]v]_x001C_i6@ _x0012_c¤©ï9@ ²¢×Z÷=@à_x0012_oÊÜ&amp;&lt;@@§ûA®&lt;@_x0002_aíE!ù;@@ í¯# :@_x0002_cÖ õ;@_x0002_³Ç¼ÿ;@@_x0014_q6&gt;@@x?$.û&gt;@Àïü ó°&lt;@r\@yë;@@áu«ª¿&lt;@ ÍW_x0001_;@hù¹Ý;@_x0002_íLÌ!8@ WIº=7@ÀÜu_x000E_Ï&gt;@ÀòÔ_x000C_¼)&gt;@ÀzÝk_9@ÀÔ_x0001_mÞ=@ _x001C__x000E_Âau&lt;@*pàÎÁ;@à	(/;@`Új4;@@_x0015_aºó=@ÀX?Ù8=@ mÎ_¹?@`*_x000E_¾;-;@_x0001__x0004_ _x0014__x0010__x001C_=@ê_x0014_Ýõþ7@ öÆ:@@ÅFðQ&gt;@ ?_x000C_?öÅ&lt;@@&lt;háZ_x000E_=@_x0001_;ö`b	:@ÀDù­_x001D_&lt;@`ÜÂù8@`KÎª~=@`_x0004__x0016__x0004__x0014_&gt;@Sé8Ù=@°D~_x0016_§|@@_x0010_N[Õ_x0002_®A@ÀÃR_x001A_Â=@°_x000F_¾Öa_x001B_@@ÀÖíé:A@`j4_x0019_É?@ È_x0003__l8A@À£~þ©&gt;@_x0008_ã`·[=@_x0010_ö×_x001D_¿A@@sI0E&gt;@`~«Àâ_x000E_&gt;@ lv6ï&gt;@ Ô_x0006_ÏÖ_x001D_@@°ô_x0017_s£6@@ ÑÑá;@`úù_x000D_Ð?@p![3A@@_x001A_Ë]At@@ðHmî_x0001__x0003__x0006_@@`_x0003_Ó¥Ê&gt;@ ^¾ëf=@ _x0011_·_x000E_Á'&gt;@à¸'BüÆ&gt;@Páw?@@°%e¡/@@òt_x001D_V@@ _x000C__x001D_ 9?@_x0010_w¯_x0003_A@`_x0005_°¸ûX?@à_x0019_å°_x000E_¬&lt;@_x0001_ï:XH@@puóÏ@@_x0010__x0002_¹ËX@@°½¿s_x001D_³@@ _x0015_d_ë@@`£aÜ_?@ ñf©A@@0þù?@@P­Å$ú @@íój#T&gt;@_x0001_)×»â_x000B_A@`7=î&gt;@aÍÛ@?@p´¿_x001D_JB@¹_x000F__x001C_è_x0006_@@ ×º&lt;B&gt;@À_x0019_E«Hn=@Àngyt8@@@{cÞ&gt;µ=@_x0010_CU·¤@@89À;SpÆú@@06f©`A@ÖÜA_x001A_@@8Fc_x0019_?@_x0001__x0004_88_x0002__x0004_88_x0003__x0004_88_x0004__x0004_88_x0005__x0004_88_x0006__x0004_88_x0007__x0004_88_x0008__x0004_88	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_x0004_88"_x0004_88#_x0004_88$_x0004_88%_x0004_88&amp;_x0004_88'_x0004_88(_x0004_88)_x0004_88*_x0004_88+_x0004_88,_x0004_88-_x0004_88._x0004_88/_x0004_880_x0004_881_x0004_882_x0004_883_x0004_884_x0004_885_x0004_886_x0004_887_x0004_88_x0001__x0002_8_x0004__x0001__x0001_9_x0004__x0001__x0001_:_x0004__x0001__x0001_;_x0004__x0001__x0001_&lt;_x0004__x0001__x0001_=_x0004__x0001__x0001_&gt;_x0004__x0001__x0001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_x0004__x0001__x0001_\_x0004__x0001__x0001_]_x0004__x0001__x0001_^_x0004__x0001__x0001___x0004__x0001__x0001_`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_x0004__x0001__x0001_|_x0004__x0001__x0001_}_x0004__x0001__x0001_~_x0004__x0001__x0001__x0004__x0001__x0001__x0004__x0001__x0001_°Í¢5þä@@ððdgå¹@@pLqÑpK@@ Âyì(@@_x0014_íÑG+@@Às©_x0004_Åw?@`zD¾&gt;@À¶s»ø@@_x0001_p'_x0004_	&gt;@ð&amp;b^WA@`_x0004_?w²Ø?@@§åmè?@_x0001_aß*×±?@@_x0010_¦ú%9?@`7ës¥&gt;@à/ÒO3&gt;@`_yÊ?@ÀøæåËÛ&gt;@Ði;Î[ï@@_x0001_2_x001A_A@£_x0008_f³º@@ _x000E_1È¨õ@@_x0001_8¯gUl?@@ÃÎ³ @@_x0010_Î_x0008_å:*A@ j}Q0kA@ ´ð_x0002__x0003_Ëÿ?@À¿Bö¬¹=@m¿frÕ&gt;@ õâ^ò@@àR!Ún2@@pPÛ)V'@@@¼s#h?@ _x000E_GL³Â&gt;@ÀãJ&amp;&lt;ß&gt;@ _x0002__x0002_Ê·#?@ É5_x001C_ï_x0005_?@Prw{³@@p6Çná@@ÐE²ñA@°fS @@_x0010_sA2F.@@Ã»åF?@°_x001E_6³m~@@à@£33µ@@ÀÓñ£ ­@@_x0002_ðL$ld&gt;@`¸­Å@@àß_x0006_s¸2?@ ¼zx3/@@@_x0018_£#%&gt;@ ÈåmA_x0001_A@àæ_x0018_¢Ø@@àì¯!Y£@@ÀÖ)6ûL=@À±¨Lz?@à òçEo?@àxð§B?@_x0001__x0002_ E@ú²A@à=²Éº@@_x0001__x0001_vN&lt;?@°½èQ]@@@´+·K:@@ _x0012_XPM§@@@üíïrA@`p_uÀ@@@_x0004_À ¨zB@hhL_x0015_A@ _x001B_`-õ«?@z7óª&gt;@_x0001_¤ü#(b=@`Ë±_x0015_eÛ&gt;@ÀçM_x001E_@@_x0001_s´«]Ç=@À^ïÔm@@_x0001_ñ_x000C_¬)[&gt;@_x0001_aÌqu@@PàrIÙì@@PùZð;@@Àüìÿu?@p_x001E_Ñ/³"@@_x0001__x000E_Ò[ã_x0010_&gt;@àçZ¨_x001D_^A@ _x0003_ß«ÜJ?@àòBjÄ@@@¯_x0017_¹C7=@ æHÎ&gt;@@wF¯Æý&gt;@ _x0019_ha¢u&gt;@`bX6_x0001__x0003_Þ4A@ÀÙ6Hc?@à_x0014_bë¼+@@°õ71&gt;@@@6ø_x0012__x0006_@@_x0001_¼8ü&gt;@à[Ë_x0011_d_x001C_?@àÿký_x0019__x000C_@@À3ZYÙ0@@°	ÃªT@@_x0010_GîîÈé@@`_x001F_WC'{A@`É×ÒWP&gt;@y{5|_x0005_@@à_x001D_øz´_x001C_A@à½_x0013_´qj=@ÃóÍJ´@@À£EL@@ };ü¢@@à_x0011__x001F_ý_x0001_÷@@°8|Bæ_x0004_@@`3HÃù@@°()_x000E_cÈ@@@áêz3}@@ÀéCwð?@_x0001_&lt;ë5_x0011__x0002_&gt;@`Äi©ecA@°Gµê±x@@P´ºÈT9@@ _x001A_Ò_x0005_=È?@`_x0001__x0012_f@~?@@I:¼@@_x0003__x0004_õ_x0005_Fi_x0001_@@`Yù.£â@@A±B§?@ ¢#À_x000D_Í?@à#m_x0019__x0010__x0019_@@_x0003_°öÍ¶B=@`_x001E__x0018_ö?@ðÒ1b@@ ­#¹l&gt;@À¯_x0004_oö?@ÍÎ3J8@@@Û_x000C_¼_x0015_B@_x0003_ûí@@@_x0003_»ýT[j&gt;@@\Ü¹³?@ Ñ£¿éU?@ j?f³Ö?@Pó`_x0013__x0002_@@_x0003_[xvpl&gt;@·Jõ&gt;~@@_x001D_0=@@àa×~_x0010__&gt;@Pæè	Ü&amp;@@0X|@@0µÄ¤b_@@`­#Àá1@@àNAÓxk@@ ¢Zð&gt;@_x0003_fVÒ_x000F_@@ ü`\¸&gt;@ÀÙg¹¬@@ _x0015__x0001__x0002__x0019_ê?@ _x001E_ßPöh@@ +m¯|_x0007_&gt;@ ÄÌ¶?@`7Ãõ@@` rz'í?@ày|µ­@@0¦_x0002_3WP@@P2×&amp;Yñ@@à³¦ìå@@`éíÃ_x000D_@@ððtÆø)@@_x000B_ÏÊ0?@ÀB_x000B__x0004_I&lt;@@_S_x0001_ý@@ÀÑµÅO=@À|ÅÎJ&amp;@@À$î¥_x0006_A@Àkñ,5O&gt;@_x0001_7¾ÜÙH&gt;@p!ÖQØÑA@@ïÜí_x0013_@@ËÞáïë?@@.×	µ×?@_x0010__x0018_KQ)B@ÀÿÇ&gt;@_x0001_¶_x0019_sT?@@OY=_x000D_&gt;@`ü¿_x000F_¬A@@pñpÅï=@ òR½7&lt;@_x0001_$_x000E_^ÿ´?@_x0001__x0002_ f,_x0016_×_x001E_?@0|ã'vBA@_x0008_l_x001F_@@0FÑ(¸@@_x0001_×kZ¨@@à1¬_x0006_á¨@@àà_x0018_;1ö&gt;@`å_x0011_ÜÛ?@ CY_x000E_°A@À_x000C_Øæwø?@Pfû_x000D_A@`+{`Ì@@à^´à¡?@ÀöÊÁþ!?@µ=_x0002_"¦=@`«åö~&gt;@àSk]Ûz@@_x0001__x0014_AÖØÑ?@ Z_x0016_©_x000D_í&gt;@à._x0010_jd@@p¹kwÌA@_x0001_"_x001C_8?@@ÄYS¶¿&lt;@`vßå@@ ­ÈKCÿ&gt;@`W_x0019_´î1?@°Ð,mü#@@å:¤cû?@XÜ©Ä_x0007_?@à¯ÚÚÞ^?@@Ò_x0001_&lt;±_x001E_@@`Q_x0003__x0004_fÞ&gt;@_x0003_þ_x0019_!¦Ñ&gt;@õ_x0003_êâ@@`/dDÜ_x0008_=@0,á®?@¼{T¹~&gt;@ÀIs_x0001_ÿâ&gt;@ ã}({&gt;@ _x0014__x000B_D@@_x0010_ ¿Ë@@ÐN×ô_x001B_@@0w!§_x0010_ß@@_x0010__x001E_.ÜsÊ@@ _x001A_ËwÎ?@Pb_x000E_Ún@@_x0010_®/5Ã@@ É_x0010_y"ò&gt;@`xÇÄjá?@û¸T_x0011_t@@@ë[ó&gt;@ î[Ú8ðA@ ä©ÇàG@@_x0002_0Ý=@à_x0013_q,e?@°WTýib@@PÏÃÖA@@ ¿_x0007__x001C_)¢@@_x0003__x000F__x0005_èõ=@/	ù|&gt;@àîh!@@Ýq÷¼_x0004_@@ððÿå2K@@_x0001__x0002_@Ëâb_x0016_¦?@ÀîÃ½n_x000F_?@ÐÛ,ßÄ_@@`_x001E_~H,q=@`"²Ã»e@@`zñu'É@@0Fgü9n@@_x0001_×A£µ¹?@p_û$«*@@_x0013_¬tó_x001A_@@àÎ$wàÁ?@p Ì@@@Yû_x001A_ì_x001F_?@ _x000E_R£áÓ@@ÀÁjcKã?@°otEA@`$ztó?@ÀÏ«ÿ8&lt;@@¦Û¹Þ	&lt;@ù+©P_x001C_@@0I\6@A@ðc$_x0003_v²@@_x0001_µ*Í«)&gt;@pôß×n@@páÌ Ó{@@p_x0005_ÛC©¹A@B&lt;ªóD@@ÀÄW_x000C_\ý?@_x0001_/´PÀ&gt;@piJvò±@@ UÓÃðw@@_x0001_ÿDW_x0003__x0004_W_x0010_@@0M6Û_x001E_é@@ð¶º­zª@@àúÆM a@@ðý$$Î@@ó-i½&gt;@_x0010_tÁ!m@@à%__x000D_Ñö?@@[v_x0002_V_x0003_&gt;@`Ä\'ÖA@PbS_x0010_É$@@ó_x001F_%¯@@@/_x0008_çè=@@@à­ÎÇ&gt;@ P×ÒOA@ ô;_x0019_@@¹ÝyÎ_x0017_@@°8»_x0001_Dü@@à;¼.(@@P-_x001D_¾ö#A@)û½l¬@@¶_x0008_|lA@`g_x000F_Ï|?@ îv^  &gt;@@¢4_x000B_Ã@@çä$É_x001E_A@àw ø&lt;A@@ØÓÓ=@_x0003_Wªm@@®_x0013_G/?@@mÜU¥@@à`H¦&gt;@_x0001__x0002_E÷_x0010__x0018_&lt;@@_x0001_d_x0003_à=?@_x0001_£}VÈó=@ÀÖ*LbrA@Ð_x001E_$Â@@àY ºù&gt;@ölî¦@@ð_x001A_2z_x0008__x0013_A@À_x000E_¹Ç	ü=@ F'fý&lt;@À=ñ_x0002_ë@@PÊ9ö©i@@0þ.ó[@@ð_x0013_Ø_x0003_W@@à_x001F_ÏjµÒ&gt;@à_x0005_¥ºv?@ qõ&gt;0y?@ ¸éÚ ñ?@33ÜJ&gt;@_x001F_l_x001A_²²&gt;@ ·Ã?@P_x0007_ö}û_x0013_@@ÐW!'Q$@@p4Büe×A@`_x001C_4é÷_x0014_@@@BX^&gt;²?@_x0001__x0011__x0014_+ê?@_x0001_P_x001F_¬¡@@P_x000B__x0018__x0018_cA@Ð_x001C__x0014_@_x001A_5@@à_x0008_ZßM@@ _x000E_p)_x0001__x0002_@@ÿË¿_x0003_£=@_x0001__x0006_UÎ\?@@ ±¾Dl@@æU*Äh?@`'$-[@@p3Ù|LKA@`+ál|_x0003_A@@B_x0007_Ì%@@_x0010_Yø´°@@@Î_x0001_9x&gt;&gt;@Àlj&gt;@ÀÀD÷?@0«­_x0008_´a@@ Ã¤õÅ@@Àc¤O}¶&gt;@`B0ëI@@è·iÑg@@°VþÏ_x0019_@@P¢3Úa^@@@kÙÍÝK&gt;@°'Mº±_x0004_@@p/GºSv@@_x0001_âxRt_x000D_?@é=Îª´&lt;@_x0001_pa¹Ù@@ ¥ÆÅ?@_x0001__x001E_/ O?@ h_x0015_³_x0016_Ï&lt;@0_x0004_Ë#F@@@ÂÑ_x001E__x0002_î@@p¼N¹_x0014_ò@@_x0001__x0004__x0010_4BT	@@@&amp;W¬D_x0014_?@àÄ_x0003_b7_x0002_A@Ð-lQy!@@à¼÷_x001B_YÄ?@ðºØÃë_x001F_B@ çÆêý¬?@@bÈDØ=@µeOSÚ?@à\øÒ_x001D_¼?@à°ÞoGR?@ ¨_x0004_¾&lt;@@0ä_x000C_£ce@@0nª¨~-@@_x0010_Lö.®«A@0Ê$Ìo@@`ô¼q7Y&lt;@ÀÐw_x0006_Ú@@Ðvïñ	A@_x0001_ÙØÌ ?@_x0001_ÍÑ_x0007_ü?@@Ì·LB@@0!ª1C@@ÀH_x0007_°·;@_x0001_uÍC@@ Ù_x0014_m4¢A@à'8_x000E_óø@@ _x0001_pÛð=@ðèåV@@þß_x001E__x0017__x0005_?@_x001E_#AI@@p_x001E__x000D_¼_x0001__x0003__x0018_;@@°ËKÒÙ&gt;@°ÏÔÛqG@@@_Çû\_x000E_?@_x0001_­²Äê=@_x0001_YW)É=@_x0001_g_x000C_õ?@_x0001_eW«rç@@Ð'Æ©@@_x0001_kw`k@@@bó/ò*A@@»jÃ_x0011_A@à£µU@@`Ô!"¼&gt;@·þ_x0002_è]&gt;@ ´ªâ`@@_x0017_÷·óô@@@º3|ø&gt;@ÀàÇ+_x0007_@@Ëõnª_x0014_=@à_x000F_¯¾?@ÐL&gt;ô×@@ 1¶`Aª?@_x0001_ñ_x000C_Ý_Ý@@_x0001_&amp;HÅ6?@@P90Ñ¨?@ÀþáÑ_x0008_6?@@_x000C__x001E_sä?@@/Rç²A@ã´:&gt;@à÷ý?»Î=@à½!Í?@_x0001__x0004_@÷ÏÄÈÉ&gt;@_x0010__x0001_$ðÓA@àa_g ¹=@ 0¡.Á@@Ñàæe&gt;@ð»_x0006_ØÐ@@ _¬.Ú_x001F_A@@kÌq@@@_x0003_go@@°]h÷ï_x0016_@@ðï¦®@@@I2N\@@OÔOM@@PûuÏ_x0004_A@ B_x0012_²ü_x0019_&gt;@àH¬C,@=@ [ìZ5&gt;@ _x0019_%½¿=@ ð/Ó_x0003_q@@ÀP­Qæ&gt;@_x0001_Õwk_x001C_R@@Íë_x0006_Ò?@`_x0002_VNÕ=@P~.f@@ |´3@@ÀÜæSO¬&gt;@Piû_x0007_ý@@`ÅÁß_x001E_@@_x0001_@qøÁÔ&gt;@ /­Ï?@ Ð /&lt;@POã(_x0002__x0003_Î@@@_x001B_¬O_x0006_Ë@@@&amp; è_x0004_å&gt;@àÈR(i?@@Kí\?@à_x001E_« _x001E_T?@ j«¥PA@`zè®D&gt;@À&lt;oLô?@ÇÍ\,@@ÀÉ3ïä&gt;@ ýb_x000C_J?@@#êC?@`_x0013_ëóà_x000B_B@ÀÊ_x0003__x0010_A@ðw_x000D_î@@`u]¼"ì&lt;@ lÏSAç?@àbat_x000F_A@_x0010_0pø_x0012_@@`Éê ì?@@@{4_x000F_è@@@(F¯ø&lt;@ ¹Ì_x0017_é?@`Î4øþ?@pA~·d@@à1ë×¥å?@À[_x0002_'_x0014_p&gt;@@l(_x0001_ôß?@`³ª_x0018_»?@À%ÓÜY@@@ÌæÞ·?@_x0001__x0002__x0001_w!_x0002_Ñ=@_x0001_}_x0006_£µA@_x0001__x0003_£¹_x0001_@@à_x0008_©ãq;@àÁ!±=@ Í_x001D_ÇªpA@ ÕëÊÂ_x0019_?@ðovp´2@@`[ø4_x0018_Ç?@ ú_x0010_©@?@ _x000F_´-¶_x0004_A@!_x0013_±°&gt;@ÀvéÃ'z@@@Úà_x0019_Ý¡?@ÀøB_x001B_´Ê?@Àáâ¦)@@`_x0008__x0014_¶R_x0012_?@À¼Rìóâ=@àwÌí:@@_x0001_6È=é&gt;@p°OßW@@_x0001_8Qú@@°&amp;Ó«YB@Àô_x000B_M@@@_x000E_aÌ´n?@Ð#þ_x000D_@@_x0019_=¨Ë)=@ð¸`-¼7@@ »@^¸§&gt;@_x0010_Såë@@@F²_x0004_Ø@@pa¹_x0012__x0001__x0002_2@@_x0004__x0006_zh@@¸ÙAb?@Ð_x000D_Í\R(A@_x0010_EqNòT@@À÷#µºú&gt;@À¨ÓQ²&gt;@ é&lt;©ÄÃA@ð_x000B__x0002_@@"_x001C_z&lt;ß?@Ð½àêH@@°i¹ö@@_x0010_ß¶_x000C_{@@`ÎÊ¢í¢?@Ð_x000B_êãO@@`R_x001B_nëú?@@DÙ\_x0001_?@êÛ6å`?@`_x0019_ çè©?@p_x000E_~}+_x000C_@@`{_x000D_y¸À?@Àþ¥ñO&gt;@p*õ3Y@@@¾_x0017__x0005_¡?@R¥¼v9@@¬x\@@@5ÚQI?@@]Íxué=@`Å00_x000B_ï&lt;@&gt;_x000C_/=@_x0001_)¦³¦A@p_x0017_ï8ëN@@_x0002__x0005__x0010__x0008_gÕ@@n_x0010_mÏ5@@Ð*Á&gt;SA@@®ñÜ%?@àÂá¨9I@@_x0002_¡MÏ¼Ë&gt;@@n_x001A_ÑÄÜ?@)ä§Î9&gt;@ _x0006_°ÁîvA@pø[$ÂTA@_x0002_©á­_x001C_ZA@`i}Ø¨á?@ zD,?@­ÐH;L@@0Ä_x0008_n0A@5ÆÎ,ó@@P_x0003_ì}_x0016_A@_x0002_¿!_x0007__x0001_@@p{eç'_x0004_@@_x0002_p_x0016_¢@@_x0002_j¶lEþ@@à¾Â4Z&gt;@ i;_x001B_Q_x0012_@@`WËg}s@@ z¬D@@`'Xèah&gt;@ÐpÇ4_x0018_0@@0Ùp_x0005_@@`Û_x0014__x0011__x0007_ñ?@Àì_x0008_áH_x000F_@@à±ÍmH&gt;@ ½äÊ_x0001__x0002_º_x001B_A@_x0001__x0017_²Õ?@_x0001_FÇ&gt;I-@@Àò_x0012_ã$?@`gW¡Qï?@ E¬p_x000D_A@plk1µt@@_x0001_ð.¶T_x0011_@@À¢ïO_x0018_	@@ Ûçuï(?@_x0010_C«&lt;A@PÄ»_x0008_@@@öÀ`Âf?@@ã_x0017_,?@ _x0010_ª»«@@àxwîEÓ@@°ájÑ_x0005_\A@à½ö"_x0003_@@_x0001_p³Á_x000E_@@ ZM=_x0017_=@@ô_x0003_U®º&gt;@ _x001B_°wÔ3@@@ø_x0005_¸_x0001_A@@Êpí_x0017_&gt;@ t_x000F_t¿?@PìêDMàA@_x0001_Éúb_x0013_&gt;@@´4ùà&gt;@à:ñ_x000E_7&gt;@¢q¦Ï'?@P# Þ_x0015_@@Àí47Ç4?@_x0002__x0003_ +]1?¼A@ _x0002_ÌÞäA@0_x000F_ë_x0018_ÖL@@_x0002_»_x0008_é¡u=@ _x0014__x001F_Ô¶?@ÐwÞx@@à¶Gc@@À ´§á*?@ào£Â5@@P_x0019_û_x0014_@@ÀÏ­ÕVN@@À_x000D_þ~ñ&gt;@ÐpFÊU¾@@ !Ûï¼?@ F_x0004__x000F_&amp;=@À_x0018_õ_x0017_p@@ð	z_x000D_\_x0011_A@@öô_x001A_*_x0017_?@_x0010_²1­`A@ÐCS	ÛÖ@@`ýÄ$\_x000B_?@ÀEÃá%=B@0Ä/_x0018_?ê@@À¿§h®@@_x0001_/e¯?@_x0002_ÎÍw&gt;@°Fzë~@@@1CS)%A@ _x001C_9°¼ë&gt;@¡)ªù?@ _x0004_íÂëF@@Ðñ×È_x0004__x0006_·Ç@@pÏ_x0007_QäåA@0&lt;B~_x0002_@@_x0004__x0008_jýéE@@ .¬-«=@PøëEáÜ@@ ®¤.Tq?@@ìvØÊË?@°`_x0002_R°@@pÍ®_x001C_¬nA@ÕÏ_x000C_(O@@@¿¶Ö_x0003_t&gt;@½y_x0004_3Î&gt;@@bÚõb_x000D_@@_x0010_Ó_x0015_óÜë@@_x0005__x0003_ö¨dA@ UÖ¬ã@@`_x0011_­;)A@UÉ4?@@ôô_x001A_×&gt;@°üXÎ_x0001_@@³n7_x001B_&gt;@àwa&amp;_x001D_@@À"_ÍÏ@@`_x0006_Q?@ ¾_x0010_ûÌ@@_x0008_)¾@@pøm,A@ð%;/	A@_x0004_JBy@@_x0010_ðÏÍ©_x0005_A@ %uª?@_x0004__x0006_à_x0002_äÖÊø=@_x0004_x5Í_x0012_~A@råÏ[GA@_x0011_ÛÖiw@@`2,J@@ÐÚ9_x0005_*k@@à¹_x0001__x0007_=@0½ÂÎ%g@@`kX£PâB@ rx&amp;&amp;éA@pxU3Kd@@°Þlàã6@@pãpõ³c@@`Ëìd:æ=@àL7ØÝ@@+)­­=@à=3@@8"R_x001A__x0003_?@ÀÈf÷´¸?@ ?¬ÙÄ?@@_x0008_üÜÞ=@_x0004_²(J[?@°ú ü(@@@	 =b$&gt;@`v_x000B_;þL?@°rJ_x0015__x0010_'A@ nK?@ *¯¡_x0019_@@à_x0003_Q_x000B__x0019_A@À_x0013_!1a&gt;@À¿ObÖXA@@|R_x0001__x0003_Ü§@@P.ù3Ç@@¤æûé_x0010_?@`wÐÔ¿@@`¥³Û_x0017_&gt;@ÀGed"©&gt;@PøõSÅÛ@@`ø³Ì&gt;@ &gt;*_x0010_²=@Ñs_x0010_«Ò?@æÙÞ_x0001__x001D_?@ EàÂ9+?@ÀPlË_x0019_#@@P_Ëò_x0019_@@ð½VP@@ ÂÛ6ÔS=@Ð*òw¨_x0007_@@@EG$.?@q;Wùs?@ íÊSß&lt;@_x0010_"^õ]ýA@_x0010_(ï@@w{¤&gt;_x0017_@@2_x0006_÷ãÈA@À_x0003_©£_x0002_/A@FW^°µ?@ÀlÉø£	?@P_x0008_¥O]@@@-_x0003_ªIÏ@@ÐÓð­_x0012_VA@ c_x001C_æ-?@`ë·9Aè?@_x0001__x0002_P§Ú²·£@@ÀT_x0011_ù|_x0012_@@_x001E_·_x001B_ßô?@à;ÆWÓ.&gt;@«OeÒ@@ j®Æl@@ ÆV¢´P@@ ¬P¤@@_x0001_Ôòe?@_x0010_e-v¥@@_x0001_*MÙ2·@@à£À96;@pü´H@@8ËáQ@@p_x000B_Ö_x0001_£×@@à|ã_x001C_µ°?@ ^7Nú±&gt;@`_x001F_b_x0014_@@p_x0006_-_x0011_ß£A@ =+¬\Â?@@t/_x000E_K@@@à_x0001__x0006_æç8A@@Y¿Wð?@ _x0016_ø/.A@'|Ûè@@ ÿ`»_x001A_b&lt;@àJ¬pÉô&gt;@ÐðÃ×p_x001D_A@À|4¹î&gt;@Ð¸r^}Û@@ {_x0008_Ú?@`³C _x0005__x0007_ÚIA@ ê4kj?@@¸SmM?@_x0005_Ø_x0008_ü+@@`_x0001_mÃA@@àÌ¯À^_x0004_B@ðnE´!_x000B_@@ +cÊ±0&gt;@ __x0013__x001C_5&gt;&gt;@QÞÙ£&gt;@`_x0003_Á"_x0015_?@@&lt;!KÃ&gt;@pA÷!-A@ðÿ_x000E__x0010_yA@Àº_x0002_Ý&amp;R&gt;@@\_x0013_¼Ó°@@ -3q»@@_x0005_ÏÁ£° &gt;@0§C¿ay@@`¶Si&gt;?@`¬_x0003_bLA@_x0010_t¯^_x0004_Å@@ÐcÇ6TÍ@@@ Si?@°P-h@@0_x001C_¾u.@@àÅªC_x001F_&gt;@ èy_x0008_¡_x0008_?@àÖY @@_x0005__x0018_;&gt;_x0014_A@ ±%Þ_x0006_PA@ ¥f)_x001D_@@_x0004_	0ÐÆ;AA@À­¶mÔ?@·ÿ¹_x0013_T@@0`ËÀß@@½èà³Å&gt;@ _x0011__x0004__x0003_¨@@@B_nv@@0èw_x0008_j@@ /Òjv_x0001_?@`V0MfA@_x0004_r_x0007_Ì-4@@`rò$Ò@@_x0004_%³0"A@­]«fr@@4/XN½@@À 5!bD?@`_x0006_è;À]?@ÐË_x0018_Vaî@@ ÿh_x0011_«@@à¸ÆS¹Í=@_x001E_Âçï&gt;@ _x001E_1A@@uý¶^@@@0r_x000D_Ê_x0005_&gt;@`J´]µ@@ 	_x0014_µ&gt;@ _x0010_BÕC¥?@P_x0002_6QÃGA@ {["T;?@æ_x0007_3@@Íj% @@_x000C_m'_x0002__x0004_T!A@À$ÙÅ2=@ ¡¢p@@úèï:&gt;@Ð­_x0006_ã#A@`;Ö\ÌóA@ÝZsQè&gt;@àAhL_x000C_q?@ _x001C_¶Dr?@`8VïtNA@UW¶°A@À_x0005_°_x000B_}?@ ÿwm»?@À1K_x0002__x0016_?@@[_x0005_qP?@ÛÖïw?@À_x0002_áyl_x0018_A@ (ç¢&gt;@ jv²&gt;@@àÅHú`W?@_x0002__x001F_%_x0003__x0011_m?@ç "¢0?@ÀÛîÄy&gt;@ ×_x0001_ðgA@ÂØ_x0016_Z?@_x0002_b:Æ?@_x0002__x0003_f z?@_x0010_?t¿_x0016__A@ ]ªvA@ o&lt;ñ_x0013_®&gt;@@gÞz?@ËÃo_x000E_@@_x0003__x0004_ðqùà@@pû¶Ü'@@àph±_x0003_~=@_x0003_Aô_x001E__x0003__x001E_=@Pðü:ì¸@@Õ² 1=@ ,_x000D_Bùï@@_x0003_6ÔQ!_x0007_A@à_x000D_l3Û=@7{Tõ?@@=&gt;ø5A@ ü_x000F__x000F_ïÃ@@àÓ:Èó@@ U|_x001A_k;A@_x0003__x0012_i_x000E_ä¢&gt;@`ØlnÆ?@À_x0015__x000C_8ò2A@ ù×.æ?@_x0003_ò+H½R@@@¯Í}DV&gt;@ _x001E__x0016_Tÿ@@Y÷¶õÕ&lt;@Ð&lt;_x000B_- @@ £ýí_x0013__x0008_@@_x0010__x001F_j1@@ µù°ô=A@ ¦ãå_x0001_w&lt;@_x0003_tjµÐ&gt;@0_x0003_q@À@@ðdïÁk%@@°9_x0002_}R@@PÔn@_x0002__x0005_-_x0016_@@ÀÒÝ_x001C_\F?@@*g_x0001__x0015_@@ ïO_x0016_a_x0018_@@`æ{ùUÕ@@_x0002_Ü45Ü_x0016_A@®_x001E_4sS@@Ð&gt;é_x0011_@@°©ñ_x000C_[X@@@FÏeK?@p_x001D_gú_x000C_@@_x0002__x0006_È/¦=@ÀLpºÀ_x0004_=@0¨ýú&amp;_x0008_A@à_x0004_¼_x000B_Ñ@@ÀÍ;;p&gt;@¥©)ñ·@@½y_x0014_?@@ Âïs¼_x0003_@@n¯Y¹Ý?@àN1¹¼í?@`_x0010_@_x0007__x000B_¿@@0|ß_x0007_À@@Ø¹ó_CA@ÙH&amp;l¤?@ &amp;Ù@@à®¢å=@ ¶J©þ_?@Àõá#NÞ@@_x0002_É#&gt;tZ@@_x0010_ÈÉr@@_x0002_:=Ûá&gt;@_x0004__x0008_@9á&amp;\"@@àúI_x0003_Æ,&gt;@pà8Ã_x0005_@@px0ÐÉ@@ÀÏ¨!5¶@@A7hhþ·ñ@TúêóÄÀñ@LÊxz$¼ñ@_x0004_º¢á,ºñ@±ÉÅV#Àñ@¨&gt;óÎ¾ñ@_x0018_eðÄ_x000D_¼ñ@_x001C__x0007__x0019__x001F_²ñ@ÞHà/Áñ@(oa_x0016_¾ñ@_x0002__x000C_xÑáÀñ@¿=2ßµñ@êb¨_x0016_Ùºñ@cE8;0¿ñ@aH=ÇÎ½ñ@_x0006_y&amp;_x001A_Äñ@?Å[½ñ@9ïE½ñ@7_x0003_GT?¼ñ@_x0003_y_x000D__x0003_.¾ñ@ÌË"_x001A_n¿ñ@=P[²¶ñ@á_x0011_ÇY»ñ@í]äîgÁñ@jd-_x0006_¶ñ@ÎQ_x0001__x0006_ú´ñ@%_x0002_8_x0002__x0003_Á»ñ@º_x001F__x000F_è&amp;²ñ@_x000B_wx_x0013_¿ñ@äÑ¶ä¶ñ@RCH}¸ñ@ZÂ_x0011_V¼ñ@©ÓèãF·ñ@Ñ\»æ´ñ@J;¾ñ@vº8L»ñ@_x000F_ÍNâþ¶ñ@cÓµ14¹ñ@_x0004_HÑtÆ¾ñ@o6¶G~³ñ@¾Û¹Ìì´ñ@SÓ&lt;	³ñ@_x0008_Y_x0001_­§¼ñ@(9î|5½ñ@_x0010__x0014_ÔÃñ@'+e~¸ñ@óÇâ_x000B_hÂñ@*~åÊºñ@_x0011_M=çT¾ñ@z³¾ñ@ß³6æ¸ñ@vÔ_x0012_m#±ñ@¢_x0007_N_x0012_Ãñ@_x000B_tFû_x0018_¿ñ@Z8Êõ.¶ñ@_C³þÑÀñ@òé=÷@Áñ@kKTâ¹ñ@_x0001__x0003_6&lt;^¢_x0002_Æñ@ $oó¹ñ@AíÕ&lt;?Æñ@Gºi_x0011_ºñ@¶_x0006__x0008__x0001_©¹ñ@d&lt;Æ¿ñ@&gt;G¡-¿ñ@¯ØûÄ_x0013_³ñ@]¡ö_x0003_-Åñ@k#»_x0007_Q¶ñ@ÉË*b$¼ñ@c¯e¦Áñ@`]ï¡Í³ñ@lAÉÌÊÃñ@ÊÍrYS½ñ@%÷E}¸ñ@À_1@?ºñ@+ÕØR¸¼ñ@_x000B_kXÕ¼ñ@RÂ¿E¼ñ@å`øÁñ@.ò¯t¼Àñ@~ß]_x0017_Çñ@FîÞA¸ñ@Xý0_x0019_[¹ñ@ýH_x000B_&amp;bµñ@f5_x0006_¾ñ@«m_x001B_éå½ñ@^&amp;Û_x0019_Èñ@úVYÚI½ñ@Ò¬ºñ@_x000E_æÝ_x0001__x0002_¢¸ñ@O»°·ñ@ZóT¦³ñ@û_x000E__x0019__x0018_B¸ñ@lHÿ}Áñ@_x0018_¢û¼ñ@N³_x000C_ûe¾ñ@Ð_x0007_có¹ñ@=Æ_x0012__x001E_ËÂñ@ÚÙÐO»ñ@÷)_x0005_M_x0019_Àñ@Ì%_x001E__x0015_4¿ñ@_x0018_øÏ{¾ñ@y©Þj,¶ñ@ö@ç/¹ñ@H_x000C_v@¥Âñ@Áð©¶ñ@ ãWMy¾ñ@lE[Ø)¶ñ@áKCt_x0001_Êñ@änÔèÃµñ@»7BÂ¼ñ@x_x0014__x000D_æ»ñ@(SNÏÀñ@	_x0008_:ä7Áñ@M½	|àÂñ@.§ÁÏ_x0011_±ñ@÷Q{6´ñ@+hé2»ñ@VUR¿M³ñ@º_x0008_Î_x0008_,»ñ@W/_x0008_Òy¶ñ@_x0002__x0003_-F_x000E_n_x000E_Àñ@_x0017_lV&gt;¾ñ@(*)Ü©Àñ@þt_x0017_¾ñ@_x001B_Ë¶(¨µñ@ëM´R¼ñ@wmKÃØ»ñ@}Ôõ7`Åñ@_x000F__x0001__x001B_£¶ñ@.Ù7²&gt;½ñ@_x000E_è	p Ãñ@Ï&gt;½ñ@_x0015_¹¨Yè·ñ@å_x001F_wÏ÷Âñ@äô[9_x000E_³ñ@ücÀñ@é[yÓ;Åñ@UÆý¶ñ@ §îÃñ@_x001E_d_x0001_}½ñ@ø_x0006_(m½ñ@­3_x0003_3M·ñ@/þ_x000E_?²ñ@ÎÖ!Üºñ@Îú[Þg´ñ@zeÄþºñ@_x0002_ò«èÆñ@àÞ!­8¼ñ@µÀ[ l°ñ@²Ó©§f»ñ@dL_x001B_G:¹ñ@zF\§_x0001__x0003_o·ñ@$.FÇñ@vñSv¥Áñ@Ý´ w»ºñ@È²å_x001D_¾ñ@0`_x0011_vÂñ@Ö_x0019_+9$ºñ@Ù._x0010__x0017__x001B_¹ñ@¹âü3¹ñ@èN©ÛÄñ@Dk_x0015_Q¾ñ@&lt;_x001A__x0016_Àñ@t0_x000D_¶·ºñ@À[!1_x001D_»ñ@Ä]p_x000B_.±ñ@½_x001D_¨n(½ñ@¡ïã .¿ñ@_x001F_-H§ÓÃñ@'7ïÀñ@Æ_x0019__x0004_¸ºñ@3=BNý¹ñ@ÅZ*»ñ@Ý­G±Äñ@ê_x0018_üÖòÀñ@!!«Ò.¿ñ@w_x0013_:}_x0015_Àñ@Ö%_x0013_&gt;½ñ@¡BÜÕ¹ñ@sbp?Éºñ@.åU­pÃñ@µ$ É¸ñ@$_x000C__x0002_¼ñ@_x0003__x0006_Oklºñ@V9D_x001D_ÿ½ñ@çìuñ¾ñ@¿_{½)Àñ@°Zf_x0015_»ñ@ÐÕËú_x0002_Äñ@|­Âý»¹ñ@Ò2ÿ¾ñ@N_x0006__x001A_$¶ñ@iÙbñ¸»ñ@v_x0019__x0004__x0012_»ñ@3VFÂó´ñ@[gîF_x0016_¹ñ@_x000B_UÃ_x001D_Æñ@_x0019_@`µ_x0017_Çñ@_x0010_«_x0006_£_x0006_ºñ@æÐÖÅ×Çñ@ëPu¤¸ñ@Ï_x001E__x0003_Åñ@#Lé_x0011_Èñ@½_x0005_ä-Àñ@³ÉM_x001F_´ñ@`§_½ñ@$o_x0010_°U¿ñ@t&gt;£ÚÂñ@7=b#/¹ñ@_x0002_:¢_x000F_2¿ñ@*W_x0001_ïv¸ñ@n_x0014_î÷Ãºñ@_x001A_Hª_x0016_d¸ñ@ö°&lt;Te¿ñ@Kz_x0015__x001B__x0001__x0003_&amp;Ãñ@»m N_x001F_´ñ@_x0016__°u)¾ñ@çØ+½ºñ@Ò,AõÇñ@;ÆòCiÅñ@ä®À³&amp;Âñ@_x0002_Â5Ð¿ñ@=Öy`ÂÀñ@ _0Ú ½ñ@_x0012_ûåñ_»ñ@SÓe¤¸ñ@ô$_x0016_Y±ñ@ë	M»I¼ñ@1Êi_x001F_^¾ñ@dbFÇBÀñ@Í6Øb¾ñ@|#EE´ñ@Æ½â»ñ@Ù²_x0019_FÚÂñ@~v(_x000F_Àñ@¨«\S´ñ@Ó_x0001_·±ñ@¢®Î%;ºñ@ï_x000F_&amp;6³ñ@Ë¿êÖ[Äñ@õÛo°Áñ@Çéè1P¹ñ@U»8Ï¦Éñ@`d»~ºñ@_x0011_a_x0019_­_x001E_¶ñ@¨»_x0011_./´ñ@_x0001__x0003_@~Öå·ñ@r_x0005_õ©g¹ñ@øÐ_x0002__x001D_·ñ@`lLÏTÀñ@g91;_x0011_½ñ@KÍô3Åñ@ôöÔ_x001B_Àñ@¢ÌoxdÅñ@x/Ó_x0018_Àñ@ 0Á_x0006_i¸ñ@N÷s"Ä¾ñ@DýÁ&amp;_x0015_±ñ@d)´7m¸ñ@¨+_x0014_Å»ñ@h]Çu¸ñ@²Ô±_x000F_Àñ@QïKjÅñ@æ_x0012_E:Âñ@V7nÔ¾ñ@$_x001B__x0003_Ãñ@_x0019_1à~ä´ñ@¬ïË©(¿ñ@æ]üÃ»ñ@HIQó¾ñ@5L_x000C__x0017_Âñ@_x000F_ùÎÆÚ½ñ@áüÇ3+¾ñ@9¸_x000C_«¼ñ@DR_x001D_c_x0015_¿ñ@ô*i_x0016_t»ñ@Ï"µñ@íÚhe_x0001__x0002_àÀñ@+HÇ_x000F_ºñ@¨}ç_x0008_ê½ñ@_x001D_LÚ]f¼ñ@_x0002_ªd¾ñ@(Qsºñ@*_x0018_Ð4ºñ@s¿_x000E__x0019__x000E_Ëñ@©o[_x0003_Ôºñ@_x0004_­®¥+Åñ@1 ¥îÁ¾ñ@MTí+Áñ@b_x0007_E_x0019_c»ñ@q°;Âñ@_à²Qü¹ñ@&gt;_x0005_þH6µñ@×f¼Tºñ@=+=Áñ@î+÷_x0015_Äñ@~Z{¶ºñ@ß*_x001E_ñ_x0008_Âñ@_x000C_Ãp'¾ºñ@¯·Ì Áñ@xò_x0016_8¾ñ@ìR°Ì¼ñ@\_x000B_ð·ñ@_x001F_ÌyªÏÇñ@PúR±·ñ@uîsVÛ¼ñ@£1;|D¹ñ@l_x0019_D_+Ãñ@ûÇ7+£½ñ@_x0001__x0002_pDÜ¹»ñ@¢CÔö·ñ@_x001B_Qº__x001F_Àñ@Ý4mÇ¿ñ@_x000C_OVÌ¶ñ@_x0016_Ââ_x0001__x0002_Äñ@_x001C_ø° ¸ñ@H_x0017_Û¶ñ@a`ñ©½ñ@B¼£þ·ñ@Ì"_x001F_H;¸ñ@á?^_x000E_Áñ@_x0002_»IØ×¸ñ@.o;¾Âñ@ S~_x0012_¹ñ@{_x0016_iþÕ³ñ@_x0007_u_x001D_»ñ@u÷à¦¾ñ@_x0019_UÁ_x001F_¯ñ@jñ`çÀ³ñ@	+æÛ½¾ñ@ëCmÌè¶ñ@9@Á°Æ½ñ@ YÏ_x001D_h½ñ@iÞOWdµñ@û_x0017_B£¿ñ@n×_x0016_ß½ñ@ÆÊ_x0017__x0012_½ñ@æ©\_x000B__x0014_»ñ@6&lt; _x0001_ºñ@?ãÛ¤¾ñ@?`_x0008_\_x0001__x0002_@»ñ@ÕX_x0007_B¹ñ@iE_x0005_	»ñ@yí±_x0008_Àñ@Þ(¿æ_x001D_¼ñ@öÙ¤aaºñ@°¼î_x0002_Õ»ñ@­tõØ·ñ@QõÇ½ñ@ÌÆ=&gt;¾ñ@ób_x001B_ð}Áñ@Ûý_x000F_Êq»ñ@_x0005_F®$¿ñ@jÙ@ô'¹ñ@_x001B_åÂÇ¸ñ@Hn8ã¨Äñ@)(ÓX*¸ñ@_x001D_é§_x000B_Á¼ñ@_x0005_I:_x0001_Áñ@t°&lt;}ºñ@_x0010_SÌm¦¸ñ@Õ}{ÇÝÀñ@3.¹ñ@/_x0007_L"«»ñ@_x0011_o_o¼ñ@¼mÙC0Èñ@ýº$Ã³ñ@ÇqÄüÁñ@ÖÏÏÇñ@_x001D_Íä×Çñ@îÜÊA½ñ@Kð^EÀñ@_x0001__x0004_ºÂu*´ñ@U¨;OÇñ@V_x001E_=_x0012_Àñ@å}ï.¸ñ@W ·f½ñ@Ñ_x0014_.åÁñ@ü4YD,Ãñ@ôÄÌ¥_x0005_¿ñ@_x0007_mÄà_x001C_Àñ@_x0014_¤_x0002_Qb»ñ@ ÃÂT»ñ@¨_x000C_A_x001C_&lt;¸ñ@â_x000B_6g¸µñ@_x0007_2 _x0011_ºñ@À_x0003_P;â½ñ@òã£ý·ñ@üz_x0001_h¯ñ@|yÜ_x0015__x001F_Àñ@gñéx¿ñ@Èx&lt;1¶ñ@_x001F_Îé_x0006_¼ñ@_x0011_É_x0007_Oµñ@ß._x0002_¸¿ñ@èm61_x0006_¸ñ@q=_x0004_O[¸ñ@ò¢1¶ñ@©cZ1_x001D_¹ñ@cµ°ézÁñ@7P_x0015_î ¼ñ@¹ñìXÃÉñ@D_x0018_ÍE¹ñ@÷_x000F__x0006__x0002__x0003_V¾ñ@"_x0017_dKÙ¾ñ@'Ë{×ºñ@wgs4¶ñ@ÌçÉnòÁñ@¹"]ôµñ@$e#o»ñ@_x001E_ûÔÌµñ@Ìð1&gt;_x000F_µñ@¥0ëqÈ»ñ@b¥_x0006_R­¿ñ@L_x0002_ñÙ½ñ@ÔØú«_x000F_Àñ@zõÞewºñ@«_x000B__x0001_êh»ñ@²{º¶ñ@1ÀaÄå¾ñ@Ø_x0006_Å¹ñ@¤q&lt;³½ñ@$[§âÂºñ@+ôaC_x000E_¿ñ@L_x0010_-a_x0001_¾ñ@`lÛï(Èñ@JËîb¿ñ@\_x0001_*ì½ñ@_x001D_éùS­Àñ@Ö+)h·ñ@M¨ÖfÃñ@ÓN~Ã_x0019_¸ñ@NÌ_x0012_&amp;Áñ@âö¥Nb½ñ@ÜJPµ2ºñ@_x0002__x0005__x0004_Wt¨·ñ@Ñ_x000F_ä©ßÀñ@3_x0019_t±¾ñ@_x0007_¼Èç'¸ñ@¥Abü_x0014_Áñ@Ï©­Àñ@h_x000E_HÜ_x001B_¸ñ@_x0001__x001A_ù~¥¿ñ@;_x0019_ò_x0003_«ñ@Xô&lt;ÕÐ½ñ@H_x0005__x0006_ _x001A_Åñ@PÇg6¸ñ@_x0016_þÃ¦¾ñ@Þ1¿®µñ@8E_x001D_w±Áñ@ÒGÕ¼ñ@[/ ¸ñ@FÖÎ_x0006_þ¼ñ@ðknëÁñ@Ï&gt;õ"Àñ@Ø\õíÆñ@Ñ£p´?Çñ@[K]XiÁñ@Óvüé5µñ@Ñ&gt;ÜB1Ãñ@S_x000E_¨÷Âñ@¥ù§ªðÁñ@õ¦D*Ãñ@7¶·ñ@¼S_x001A_°ã¾ñ@zD~amÀñ@±k_x0018_Ø_x0001__x0003_tÀñ@¿_x0014_ÐÈ±¸ñ@±_x001E_@Ý¼ñ@öm¸6À¸ñ@_x0015_`¦þ»ñ@Ò_x001B__x001E_ =¼ñ@²¡ï_x0014__x0005_Åñ@#Ãq®·ñ@Å_x000E_6$_x000B_Äñ@¦S?}ª¹ñ@ã®G×B¿ñ@ýN²²Ã¹ñ@&amp;ÜO&gt;a¾ñ@re²_x0004_À¸ñ@E_x0019_A;çºñ@.jñ_x0002_¶ñ@Éýµñ@ T_x001B_¶_x0010_¿ñ@¢¼_x000C_C&amp;Æñ@¨TãyT»ñ@~àFã°Àñ@CkÞ½ñ@l_x000E__x0015_%7¼ñ@5ª¿{c¸ñ@¼:Í2¼ñ@¼P_x0007_Ç_x000B_Áñ@Y©®Áñ@S;n°½ñ@à·o£Y±ñ@¨Íê®¦³ñ@ÔøÁo·ñ@,5m5:µñ@_x0002__x0003_ç_x001C_;¹ñ@lÛ&lt;_x001D__x000E_¼ñ@­_x0005_ºñ@³^{_x0011_iµñ@._x0014_M³ñ@_x0001__x0015_uú­ñ@FÁ_x0010__x0013_Äñ@_x0015__x0012__x0019_É_x0005_·ñ@@_x001C_úÅNºñ@_x0011_ªW"Äñ@Ñv«O¤Åñ@\_x000F_-rÄñ@êüV|½ñ@úÛ_x001C_¹ß¼ñ@Å°ÅlÊ¿ñ@h®øe¼ñ@,2Õ¾_x0014_½ñ@_x0010_ Ð_x000B_w¿ñ@¸ä7ëC»ñ@_x0004_U_x000B_Ëñ@3j©O4Ãñ@îbHØ¾ñ@uçê_x0017__x000B_»ñ@@¿_x0005_¿ñ@©ØÝÅñ@Yä/_rÁñ@ÙuýtK»ñ@_x0017_k`\¸ñ@ó|Dº?¼ñ@îJßÕ´ñ@|Å2=éÆñ@Ü·áÔ_x0001__x0002_£Àñ@òî$ëZ¸ñ@ì1òÂ¿ñ@¬Ø_x0003_~±´ñ@³«¨_x001A_½ñ@W_x000F_Óë$¸ñ@_x0003_,Ø¯Â¿ñ@¸ÂàjCÃñ@*¬/Ó¯Èñ@ìäYh0»ñ@ò£äW½ñ@_x001C_n_x0013_ë*Ãñ@û_x0002_Ðùºñ@_x000E_7É_x0005_õÅñ@õa_x0018_ÑÅñ@îØdÚA¿ñ@¯ÇnDKÀñ@©3òà²ñ@¡_x001E_ü¶ñ@#ó¶_x001C_¼ñ@LÓ¿CÀ½ñ@áù_x001D_»ñ@5y5AÁñ@_x0002_ûGª_x000C_¼ñ@&gt;_x0003_tä ¹ñ@Þ_x001E_w¬Áñ@3;ÙêZ¹ñ@gú_x0013_ü/Àñ@\_x0017_ÄÛÀñ@MOÝ¼¸ñ@Ò£P_x001C_a°ñ@_x0003_"BÇºñ@_x0002__x0003_*¶©_x0003_)¼ñ@Eè&amp;Û§½ñ@6N_x000D_«ð¿ñ@«$Cx¼ñ@²:_x0016_ÇÛ´ñ@ªsÓ_x001F_¾ñ@o,#_x0011_¾ñ@dÅ¹Ô¸ñ@1_x000C_Ðé_x000E_·ñ@ÂO(O°ñ@_ KÓêºñ@ã~_x001E_7¯ñ@³}fÇß³ñ@&gt;_x0016__x001E_AG³ñ@¦¤*èòÀñ@i(P	ºñ@qªèHÀñ@-^A±Åñ@­£oßÙ¶ñ@_x0003_û@óÀñ@yöÌg·ñ@ýqáåm¾ñ@ ÇÜ#¹ñ@\á&amp;¼ñ@G*/¾ñ@èÒ'ò½¿ñ@ÝôÓÕ½ñ@ò,Ûj_x0001_¸ñ@0·ÃTY»ñ@%pMòÁñ@9Úuè¹ñ@¸_ö_x0002__x0004_ÓÂñ@,÷_x0010_v¹ñ@K_x0002_¶^·ñ@µE`2#Åñ@_x001B__x0002_Y)_x0012_¹ñ@_ò°$ºñ@êw_x0016_¯$Äñ@Þÿ&gt;üªÂñ@¨9_x0004_m¾ñ@¹ ÒKºñ@IóÊü½¶ñ@kÕpeÙ½ñ@ë_x0004_¹ñ@%_x0019_ngò´ñ@_x0016_ï¿·ñ@¬4SÁiºñ@RY_x0004__x000B_´ñ@ê_x0017_[É´ñ@_x0017_MTÐ·ñ@íÛÏFP·ñ@e_x0012__x0003_ç´ñ@_x001D__Û¹ñ@­"_x001D__x000B_Áñ@Íä«_x0019__x000F_¾ñ@Ó_x0001_Q.¿ñ@`OØR¶ñ@&amp;áûQ¾ñ@Òõ`Û&lt;¾ñ@Õ;¥yºñ@â[yu¿µñ@ä¾B¿ñ@ñ6uÂñ@_x0003__x0005_¨x Ý_x0004_·ñ@_x001E_ì°8kµñ@·7Ë¸ñ@_x000E_¹ñ@_x0004_ÕN4ºñ@øMGªâÃñ@&gt;uçGÇÀñ@v_x000C_2JZ¾ñ@_x0007_ RL·ñ@U_x000B_¸"¾ñ@_x001F_KÓ-¼ñ@z_x0008_O?ºñ@»»íS»ñ@)=iKº¾ñ@_x000E_D!Ì½ñ@%¹×&gt;t¿ñ@E%s§²ñ@6Ãx}³ñ@@ÒrG'¹ñ@ìgïBÃñ@`è_x0001_w:½ñ@¹ÅÕá¹ñ@ívi2À·ñ@i«¹·ñ@ç_x0002_ôÄñ@ë-_x000B__x001B_ºñ@_x0013_¢ûP´ñ@ªÕ1ÍyÂñ@f1kÜ½ñ@Nû_x001B_½ñ@_x0010_'_x001D_¿¾ñ@KLï~_x0001__x0002_¹ñ@_x0007_Nº"Âñ@¹À]_x000B__x0011_¾ñ@¼ñ@_x0018_Ø_x0002_ÇÿÅñ@?DyI½ñ@&gt;_x0005_u_x0019_Åñ@ôBn}É¼ñ@.¦Ç_x0019__µñ@©ãü-Ãñ@Gåä~²¿ñ@c"útÿ¶ñ@0,_x0007_«ºñ@"gßI_x0014_Àñ@Âwð6ºñ@ü·È eÅñ@_x0018_V&gt;Þª±ñ@Öd&amp;ºñ@µêü=¾ñ@tdy¼ñ@	_x000F_ÅÔâÁñ@K7_x0005_^Áñ@÷±_Á_x001B_ºñ@Zê_x0002__x000F_½ñ@Ï_x001C_a7¼ñ@ÎËÈk²¸ñ@tìåÇ_x0005_¼ñ@ÇB)Âñ@2a_x000B_Õ&gt;½ñ@_x000C_lù8µñ@¬Ððø¿ñ@_%tOºñ@_x0005__x0006_ÂjÒÿÁñ@_x001E_¾_x0010_ÐhÃñ@vÔµ_x0001_¹ñ@¸ÕBÂñ@_x0003_rVaÀñ@úï¡OC´ñ@_x0002_l.»ñ@¡ÏïÏ_x0013_Éñ@]_x0016_ _»ñ@P{_x0018__x001E_ã½ñ@_x000D_»à+_x0005_Àñ@©kP8¼ñ@rz6¼P³ñ@Wôf«å¹ñ@2(g'ÚÃñ@°¬LeÁñ@7Ã?e_x001C_¿ñ@{#y¾s¼ñ@³9Þ_x0002_­½ñ@,¿Î½¶ñ@Þ±V´ñ@µ×Ûþjºñ@)½Ï&amp;Nµñ@ ¿kQ¤±ñ@Ð]ìy¾ñ@_x000F__x0004_%9¿ñ@%fÜt¸ñ@_x000C_Çh»ñ@s»gNÊ¾ñ@ç1Üàu¸ñ@Äz_x0006_äÁñ@_x001C_N^¹_x0001__x0002_c¿ñ@âm*¼Ì¿ñ@&gt;þ²E»ñ@_x001B_Ê%7_x0003_¹ñ@Áw_x001D_¨Áñ@écÇ6½ñ@ï¼_x000D_åÅñ@LÓ HÅñ@_x0019_Öe»6¹ñ@_x0018_æÿ'Àñ@{Û´yïºñ@ÒWyz¿ñ@?ÚL.Áñ@|¶OH¶ñ@³p_x0005_^Àñ@·çCöºñ@á¹,ëÅñ@ä_x001C_ÚÅñ@ w¬Ãä»ñ@æ_x000B_à¹¶ñ@¿å-M4Æñ@2×n_x0008_»ñ@_x0017__x001D_Ýdä·ñ@½¤âç»ñ@¹W²X µñ@~ÆäÒ²ñ@±§¬íÂñ@OvLB¸ñ@®¢	_x0006_"¾ñ@_x000E_fy@.·ñ@NÓÿhü´ñ@:WY+½ñ@_x0001__x0005_**Ü1Âñ@î_x001F_ô«°ñ@(+ë Áñ@_x0004_0¹ñ@Ç_x000B_uÐ^»ñ@»s¾_x001B_¹ñ@70_x0003__x0018_¹ñ@æ_x0001_»¼»ñ@½%f¼ñ@j¾_x0002_T·ñ@÷J	°é¸ñ@Âf0up¿ñ@mÊA`»ñ@ûÓp×c»ñ@ÿ~xGÂñ@y±ÀÙ¶ñ@Æb_x000D_	¹¼ñ@s¥L¾ñ@{©t«_x0016_¸ñ@äK_x001F_=7½ñ@j	å_Åñ@ô_x0004_~´ñ@üsÍ¼ñ@føà_x0012_¶ñ@Ýá"Ã½ñ@éø_x001D_ª|½ñ@;iÜ|[¿ñ@/Û×ñÂñ@_x000D_®_x0001_l_x0015_¾ñ@!ýh»ñ@SK%"½ñ@z»A_x0003__x0005_Àñ@»ò_x000D_½5»ñ@½µ¤±¬ñ@3¸ú¬_x0010_½ñ@4é­jÁñ@.\¹ñ@À_x0004_V_x001F_µñ@Ö?)`²ñ@¯m_x0019__x0001_MÁñ@"Ðµ%¶ñ@ ê½QY³ñ@Èé&amp;vVºñ@,É¦Ì?¬ñ@Åy5¹ñ@OÃï&amp;Óºñ@PoeÈ»ñ@ªy{Äm½ñ@_x0011_!¢2ºñ@H¶Þ$Àñ@J7j_x0011_±Áñ@½Õy_¹ñ@ÂFÓyî¹ñ@z©_x0008_ðÁñ@µ=D{¹´ñ@¡ªù_x001F_E¿ñ@_x001F_Z»ó;¶ñ@%±_x001F_\»¾ñ@ò_x0002_¾ñ@ùt£¬\´ñ@_x001B_6O´LÇñ@tg¢?¾¼ñ@";0ÚÄñ@_x0002__x0005_A×_x001B_¸¶ñ@JDò ¾ñ@ûç0vöÃñ@hÓï9p»ñ@¦)ÛÀ¾ñ@eoð@Óñ@fo_x0004_­Éñ@US|±¹ñ@}Áµê_x0004_³ñ@x¸¦lç»ñ@m`¹ñ@H	_x0001__x001B_¾ñ@ôHl+Àñ@»ÿ@_x000E_9ºñ@_x0008_Ê:æ¶ñ@_x0018__x0013_F_x001D_~»ñ@_x000F_?N]øÀñ@Ø=Yº·ñ@¡¦ºTî½ñ@á&amp;¾`ºñ@fÂ¼ñ@¤_x000C_÷¾ñ@Uz.Àñ@íÕ©w_x000B_¾ñ@ ¶tn¸ñ@üpS¬®¹ñ@k]]¿ñ@_x0003_¼;Èñ@ïá±ëºñ@ Ó¢_x0015_¹ñ@ÄWpºñ@Ó_x001B_e¨_x0001__x0002_%Áñ@¥¢_x001C_åÆ¹ñ@ë_x001A__x000F_ªñ½ñ@fÒã	æÂñ@RÄ]¼ñ@×§ÓðÂñ@L"Ép_x0017_¿ñ@gÅ_x0012_X½ñ@,Í1ä_x001F_Ãñ@ª_x0017_ùL÷Âñ@Ö_x0006_ä_x0016_}½ñ@ zqDFºñ@ü·Nk¿ñ@#³öÿ¹ñ@ÕZNôµñ@F_x0019_´L7·ñ@yó??Q±ñ@eÄ¾°ïÂñ@Õ_x0003_é´¼ñ@7ù¼ñ@ö_x0006__x000B_H¾ñ@_x001C_Ïâmõ·ñ@ÌÀ£`}·ñ@_x001D_+ËÜ¹ñ@+ýÚÎf¿ñ@wZ-ËN¼ñ@Ú3_x001A_]ºñ@¨^ºù¸ñ@m^MÍ»ñ@~E_x0014_ç±¹ñ@ÂÀç×·ñ@p-ÄÄñ@_x0001__x0002_&amp;IÌÁñ@;º·ñ@~¡¦E«¸ñ@HØñgÀñ@ªå}H¸ñ@u_x000E__x001A_/_x0001_¶ñ@*rÁÂûºñ@6ð*¢¼ñ@5÷\I¾ñ@ÙÐFÑ·ñ@¨Â;|²ñ@*«8:´»ñ@æÿjHJ·ñ@WrÚ`U²ñ@*=ô	_x0014_Æñ@ÇÜ4&gt;Àñ@º ¸]ý´ñ@#èjÀñ@_x0017_®?®¢¼ñ@WÄc_x0010_FÄñ@#_x0008_ýO»ñ@öüw(¹ñ@Â9_x0016_Õ;¿ñ@Âúëf4¸ñ@P'°,±ñ@£¸V_x0016_xÀñ@ô{r¼ñ@ë_x0018_&lt;Çñ@huÅñ@pÞcµ±ñ@à_x0016_¡Êo¸ñ@L«ÛV_x0004__x0006_Ô·ñ@_x0001_áh3»ñ@BÅçC¾ñ@£¶_x0012_lÖÀñ@½d­Äñ@ÊÔäx»ñ@µ£Îá1¹ñ@-@V\ºñ@BË4_x0004_Ãñ@mÚ_x000E_dÍºñ@zO_x001F_¾ñ@^.¢«+Àñ@¸)ð½¸ñ@6±³ñ@?'GÀñ@PO÷ºñ@_x0015_r±ñ@p°^ ½ñ@9pÁÕÖ¼ñ@:_x0006_í§!Âñ@_x0002_¸±èÑ¹ñ@{P¢AÊÀñ@¨»ñ@_x0012_óÓ]¸ñ@:ÿ_x001A_,Ó¶ñ@q_x0003_&gt;¿½ñ@K)»Î4Âñ@Yc)mÊÄñ@½_x0005_ZãçÊñ@Ôa¬&lt;6Æñ@åvå½ñ@ji_x0003_¯Éñ@_x0002__x0003_­ùCÞÃñ@v×{»ñ@ì®ë%¢·ñ@%3w8¸ñ@&lt;Lá|I¹ñ@ÈqÝ^Àñ@tÛ§Ä_x0015_Àñ@Ó$ê ü¿ñ@¡¾º9Áñ@ ÜH½ºñ@+B&gt;»ñ@_x0004_¿JN·Âñ@ýç³÷´ñ@ÅKFN¼ñ@v³¶RÎÂñ@9ÿp9|³ñ@KÃ9?à»ñ@Ö8Á$Æñ@_x0001_[_x0015__x0011_Àñ@ï_x0002__x0018_Ùtºñ@øb¾k²Äñ@'_x001E_£K»ñ@_x000E_?ç_x0002_½ñ@Â_x0016_Ð_x0005_®Æñ@_x001A_¨ê_x0012_·ñ@I¨b·¾ñ@ÈbtÀñ@ì_x0015_«_¾ñ@··¥S)½ñ@A_x0002_8¸ñ@Ë ÃÅñ@,_x001B_¾_x0003__x0004_¿¾ñ@¿h\,¿ñ@_x0003__x0011_áYØÁñ@GË|ñ¤¿ñ@$¡þiÁñ@\k±G%¹ñ@t¥]CÀñ@_x0007_«Vxæ¼ñ@^¸T[ºñ@Ö§-_x0013_lÃñ@_x0014_¨pj¾ñ@_x0005_±ÑoÃñ@4XxeGÀñ@-nI®o·ñ@óÉ_x0003_Ap»ñ@Ü_x001F__x001F_jÜ»ñ@(ä§QNÁñ@aCÀ&amp;Àñ@4Ð°Á|¹ñ@_x001B__x000B_¢_x0018_i¼ñ@n_x001F_ÙÎ¿ñ@¤¡_x0002_·´ñ@O_x0010_'%&lt;Àñ@¨_x0016_Ë´_x0007_½ñ@JCÄ¡{¶ñ@_x0001_Ø_x001C_ù¹ñ@L_x0002_øû_x0018_½ñ@d±¶¤®½ñ@´¹¸_x000F_G¾ñ@A7hhþ·ñ@TúêóÄÀñ@LÊxz$¼ñ@_x0004__x0005__x0004_º¢á,ºñ@±ÉÅV#Àñ@¨&gt;óÎ¾ñ@_x0018_eðÄ_x000D_¼ñ@_x001C__x0007__x0019__x001F_²ñ@ÞHà/Áñ@(oa_x0016_¾ñ@_x0002__x000C_xÑáÀñ@¿=2ßµñ@êb¨_x0016_Ùºñ@cE8;0¿ñ@aH=ÇÎ½ñ@_x0006_y&amp;_x001A_Äñ@?Å[½ñ@9ïE½ñ@7_x0003_GT?¼ñ@_x0003_y_x000D__x0003_.¾ñ@ÌË"_x001A_n¿ñ@=P[²¶ñ@á_x0011_ÇY»ñ@í]äîgÁñ@jd-_x0006_¶ñ@ÎQ_x0001__x0006_ú´ñ@%_x0002_8Á»ñ@º_x001F__x000F_è&amp;²ñ@_x000B_wx_x0013_¿ñ@äÑ¶ä¶ñ@RCH}¸ñ@ZÂ_x0011_V¼ñ@©ÓèãF·ñ@Ñ\»æ´ñ@J;_x0003__x0005_¾ñ@vº8L»ñ@_x000F_ÍNâþ¶ñ@cÓµ14¹ñ@_x0004_HÑtÆ¾ñ@o6¶G~³ñ@¾Û¹Ìì´ñ@SÓ&lt;	³ñ@_x0008_Y_x0001_­§¼ñ@(9î|5½ñ@_x0010__x0014_ÔÃñ@'+e~¸ñ@óÇâ_x000B_hÂñ@*~åÊºñ@_x0011_M=çT¾ñ@z³¾ñ@ß³6æ¸ñ@vÔ_x0012_m#±ñ@¢_x0007_N_x0012_Ãñ@_x000B_tFû_x0018_¿ñ@Z8Êõ.¶ñ@_C³þÑÀñ@òé=÷@Áñ@kKTâ¹ñ@6&lt;^¢_x0002_Æñ@ $oó¹ñ@AíÕ&lt;?Æñ@Gºi_x0011_ºñ@¶_x0006__x0008__x0003_©¹ñ@d&lt;Æ¿ñ@&gt;G¡-¿ñ@¯ØûÄ_x0013_³ñ@_x0001__x0002_]¡ö_x0002_-Åñ@k#»_x0007_Q¶ñ@ÉË*b$¼ñ@c¯e¦Áñ@`]ï¡Í³ñ@lAÉÌÊÃñ@ÊÍrYS½ñ@%÷E}¸ñ@À_1@?ºñ@+ÕØR¸¼ñ@_x000B_kXÕ¼ñ@RÂ¿E¼ñ@å`øÁñ@.ò¯t¼Àñ@~ß]_x0017_Çñ@FîÞA¸ñ@Xý0_x0019_[¹ñ@ýH_x000B_&amp;bµñ@f5_x0006_¾ñ@«m_x001B_éå½ñ@^&amp;Û_x0019_Èñ@úVYÚI½ñ@Ò¬ºñ@_x000E_æÝ¢¸ñ@O»°·ñ@ZóT¦³ñ@û_x000E__x0019__x0018_B¸ñ@lHÿ}Áñ@_x0018_¢û¼ñ@N³_x000C_ûe¾ñ@Ð_x0007_có¹ñ@=Æ_x0012__x001E__x0001__x0002_ËÂñ@ÚÙÐO»ñ@÷)_x0005_M_x0019_Àñ@Ì%_x001E__x0015_4¿ñ@_x0018_øÏ{¾ñ@y©Þj,¶ñ@ö@ç/¹ñ@H_x000C_v@¥Âñ@Áð©¶ñ@ ãWMy¾ñ@lE[Ø)¶ñ@áKCt_x0001_Êñ@änÔèÃµñ@»7BÂ¼ñ@x_x0014__x000D_æ»ñ@(SNÏÀñ@	_x0008_:ä7Áñ@M½	|àÂñ@.§ÁÏ_x0011_±ñ@÷Q{6´ñ@+hé2»ñ@VUR¿M³ñ@º_x0008_Î_x0008_,»ñ@W/_x0008_Òy¶ñ@-F_x000E_n_x000E_Àñ@_x0017_lV&gt;¾ñ@(*)Ü©Àñ@þt_x0017_¾ñ@_x001B_Ë¶(¨µñ@ëM´R¼ñ@wmKÃØ»ñ@}Ôõ7`Åñ@_x0002__x0003__x000F__x0001__x001B_£¶ñ@.Ù7²&gt;½ñ@_x000E_è	p Ãñ@Ï&gt;½ñ@_x0015_¹¨Yè·ñ@å_x001F_wÏ÷Âñ@äô[9_x000E_³ñ@ücÀñ@é[yÓ;Åñ@UÆý¶ñ@ §îÃñ@_x001E_d_x0001_}½ñ@ø_x0006_(m½ñ@­3_x0003_3M·ñ@/þ_x000E_?²ñ@ÎÖ!Üºñ@Îú[Þg´ñ@zeÄþºñ@_x0002_ò«èÆñ@àÞ!­8¼ñ@µÀ[ l°ñ@²Ó©§f»ñ@dL_x001B_G:¹ñ@zF\§o·ñ@$.FÇñ@vñSv¥Áñ@Ý´ w»ºñ@È²å_x001D_¾ñ@0`_x0011_vÂñ@Ö_x0019_+9$ºñ@Ù._x0010__x0017__x001B_¹ñ@¹âü_x0001__x0003_3¹ñ@èN©ÛÄñ@Dk_x0015_Q¾ñ@&lt;_x001A__x0016_Àñ@t0_x000D_¶·ºñ@À[!1_x001D_»ñ@Ä]p_x000B_.±ñ@½_x001D_¨n(½ñ@¡ïã .¿ñ@_x001F_-H§ÓÃñ@'7ïÀñ@Æ_x0019__x0004_¸ºñ@3=BNý¹ñ@ÅZ*»ñ@Ý­G±Äñ@ê_x0018_üÖòÀñ@!!«Ò.¿ñ@w_x0013_:}_x0015_Àñ@Ö%_x0013_&gt;½ñ@¡BÜÕ¹ñ@sbp?Éºñ@.åU­pÃñ@µ$ É¸ñ@$_x000C__x0002_¼ñ@Oklºñ@V9D_x001D_ÿ½ñ@çìuñ¾ñ@¿_{½)Àñ@°Zf_x0015_»ñ@ÐÕËú_x0002_Äñ@|­Âý»¹ñ@Ò2ÿ¾ñ@_x0003__x0006_N_x0006__x001A_$¶ñ@iÙbñ¸»ñ@v_x0019__x0004__x0012_»ñ@3VFÂó´ñ@[gîF_x0016_¹ñ@_x000B_UÃ_x001D_Æñ@_x0019_@`µ_x0017_Çñ@_x0010_«_x0006_£_x0006_ºñ@æÐÖÅ×Çñ@ëPu¤¸ñ@Ï_x001E__x0003_Åñ@#Lé_x0011_Èñ@½_x0005_ä-Àñ@³ÉM_x001F_´ñ@`§_½ñ@$o_x0010_°U¿ñ@t&gt;£ÚÂñ@7=b#/¹ñ@_x0002_:¢_x000F_2¿ñ@*W_x0001_ïv¸ñ@n_x0014_î÷Ãºñ@_x001A_Hª_x0016_d¸ñ@ö°&lt;Te¿ñ@Kz_x0015__x001B_&amp;Ãñ@»m N_x001F_´ñ@_x0016__°u)¾ñ@çØ+½ºñ@Ò,AõÇñ@;ÆòCiÅñ@ä®À³&amp;Âñ@_x0002_Â5Ð¿ñ@=Öy`_x0001__x0003_ÂÀñ@ _0Ú ½ñ@_x0012_ûåñ_»ñ@SÓe¤¸ñ@ô$_x0016_Y±ñ@ë	M»I¼ñ@1Êi_x001F_^¾ñ@dbFÇBÀñ@Í6Øb¾ñ@|#EE´ñ@Æ½â»ñ@Ù²_x0019_FÚÂñ@~v(_x000F_Àñ@¨«\S´ñ@Ó_x0001_·±ñ@¢®Î%;ºñ@ï_x000F_&amp;6³ñ@Ë¿êÖ[Äñ@õÛo°Áñ@Çéè1P¹ñ@U»8Ï¦Éñ@`d»~ºñ@_x0011_a_x0019_­_x001E_¶ñ@¨»_x0011_./´ñ@@~Öå·ñ@r_x0005_õ©g¹ñ@øÐ_x0002__x001D_·ñ@`lLÏTÀñ@g91;_x0011_½ñ@KÍô3Åñ@ôöÔ_x001B_Àñ@¢ÌoxdÅñ@_x0001__x0002_x/Ó_x0018_Àñ@ 0Á_x0006_i¸ñ@N÷s"Ä¾ñ@DýÁ&amp;_x0015_±ñ@d)´7m¸ñ@¨+_x0014_Å»ñ@h]Çu¸ñ@²Ô±_x000F_Àñ@QïKjÅñ@æ_x0012_E:Âñ@V7nÔ¾ñ@$_x001B__x0002_Ãñ@_x0019_1à~ä´ñ@¬ïË©(¿ñ@æ]üÃ»ñ@HIQó¾ñ@5L_x000C__x0017_Âñ@_x000F_ùÎÆÚ½ñ@áüÇ3+¾ñ@9¸_x000C_«¼ñ@DR_x001D_c_x0015_¿ñ@ô*i_x0016_t»ñ@Ï"µñ@íÚheàÀñ@+HÇ_x000F_ºñ@¨}ç_x0008_ê½ñ@_x001D_LÚ]f¼ñ@_x0002_ªd¾ñ@(Qsºñ@*_x0018_Ð4ºñ@s¿_x000E__x0019__x000E_Ëñ@©o[_x0003__x0001__x0002_Ôºñ@_x0004_­®¥+Åñ@1 ¥îÁ¾ñ@MTí+Áñ@b_x0007_E_x0019_c»ñ@q°;Âñ@_à²Qü¹ñ@&gt;_x0005_þH6µñ@×f¼Tºñ@=+=Áñ@î+÷_x0015_Äñ@~Z{¶ºñ@ß*_x001E_ñ_x0008_Âñ@_x000C_Ãp'¾ºñ@¯·Ì Áñ@xò_x0016_8¾ñ@ìR°Ì¼ñ@\_x000B_ð·ñ@_x001F_ÌyªÏÇñ@PúR±·ñ@uîsVÛ¼ñ@£1;|D¹ñ@l_x0019_D_+Ãñ@ûÇ7+£½ñ@pDÜ¹»ñ@¢CÔö·ñ@_x001B_Qº__x001F_Àñ@Ý4mÇ¿ñ@_x000C_OVÌ¶ñ@_x0016_Ââ_x0001__x0002_Äñ@_x001C_ø° ¸ñ@H_x0017_Û¶ñ@_x0001__x0002_a`ñ©½ñ@B¼£þ·ñ@Ì"_x001F_H;¸ñ@á?^_x000E_Áñ@_x0002_»IØ×¸ñ@.o;¾Âñ@ S~_x0012_¹ñ@{_x0016_iþÕ³ñ@_x0007_u_x001D_»ñ@u÷à¦¾ñ@_x0019_UÁ_x001F_¯ñ@jñ`çÀ³ñ@	+æÛ½¾ñ@ëCmÌè¶ñ@9@Á°Æ½ñ@ YÏ_x001D_h½ñ@iÞOWdµñ@û_x0017_B£¿ñ@n×_x0016_ß½ñ@ÆÊ_x0017__x0012_½ñ@æ©\_x000B__x0014_»ñ@6&lt; _x0001_ºñ@?ãÛ¤¾ñ@?`_x0008_\@»ñ@ÕX_x0007_B¹ñ@iE_x0005_	»ñ@yí±_x0008_Àñ@Þ(¿æ_x001D_¼ñ@öÙ¤aaºñ@°¼î_x0002_Õ»ñ@­tõØ·ñ@QõÇ_x0001__x0002_½ñ@ÌÆ=&gt;¾ñ@ób_x001B_ð}Áñ@Ûý_x000F_Êq»ñ@_x0005_F®$¿ñ@jÙ@ô'¹ñ@_x001B_åÂÇ¸ñ@Hn8ã¨Äñ@)(ÓX*¸ñ@_x001D_é§_x000B_Á¼ñ@_x0005_I:_x0001_Áñ@t°&lt;}ºñ@_x0010_SÌm¦¸ñ@Õ}{ÇÝÀñ@3.¹ñ@/_x0007_L"«»ñ@_x0011_o_o¼ñ@¼mÙC0Èñ@ýº$Ã³ñ@ÇqÄüÁñ@ÖÏÏÇñ@_x001D_Íä×Çñ@îÜÊA½ñ@Kð^EÀñ@ºÂu*´ñ@U¨;OÇñ@V_x001E_=_x0012_Àñ@å}ï.¸ñ@W ·f½ñ@Ñ_x0014_.åÁñ@ü4YD,Ãñ@ôÄÌ¥_x0005_¿ñ@_x0001__x0004__x0007_mÄà_x001C_Àñ@_x0014_¤_x0002_Qb»ñ@ ÃÂT»ñ@¨_x000C_A_x001C_&lt;¸ñ@â_x000B_6g¸µñ@_x0007_2 _x0011_ºñ@À_x0003_P;â½ñ@òã£ý·ñ@üz_x0001_h¯ñ@|yÜ_x0015__x001F_Àñ@gñéx¿ñ@Èx&lt;1¶ñ@_x001F_Îé_x0006_¼ñ@_x0011_É_x0007_Oµñ@ß._x0002_¸¿ñ@èm61_x0006_¸ñ@q=_x0004_O[¸ñ@ò¢1¶ñ@©cZ1_x001D_¹ñ@cµ°ézÁñ@7P_x0015_î ¼ñ@¹ñìXÃÉñ@D_x0018_ÍE¹ñ@÷_x000F__x0006_V¾ñ@"_x0017_dKÙ¾ñ@'Ë{×ºñ@wgs4¶ñ@ÌçÉnòÁñ@¹"]ôµñ@$e#o»ñ@_x001E_ûÔÌµñ@Ìð1&gt;_x0002__x0003__x000F_µñ@¥0ëqÈ»ñ@b¥_x0006_R­¿ñ@L_x0002_ñÙ½ñ@ÔØú«_x000F_Àñ@zõÞewºñ@«_x000B__x0001_êh»ñ@²{º¶ñ@1ÀaÄå¾ñ@Ø_x0006_Å¹ñ@¤q&lt;³½ñ@$[§âÂºñ@+ôaC_x000E_¿ñ@L_x0010_-a_x0001_¾ñ@`lÛï(Èñ@JËîb¿ñ@\_x0001_*ì½ñ@_x001D_éùS­Àñ@Ö+)h·ñ@M¨ÖfÃñ@ÓN~Ã_x0019_¸ñ@NÌ_x0012_&amp;Áñ@âö¥Nb½ñ@ÜJPµ2ºñ@_x0004_Wt¨·ñ@Ñ_x000F_ä©ßÀñ@3_x0019_t±¾ñ@_x0007_¼Èç'¸ñ@¥Abü_x0014_Áñ@Ï©­Àñ@h_x000E_HÜ_x001B_¸ñ@_x0001__x001A_ù~¥¿ñ@_x0001__x0002_;_x0019_ò_x0003_«ñ@Xô&lt;ÕÐ½ñ@H_x0002__x0006_ _x001A_Åñ@PÇg6¸ñ@_x0016_þÃ¦¾ñ@Þ1¿®µñ@8E_x001D_w±Áñ@ÒGÕ¼ñ@[/ ¸ñ@FÖÎ_x0006_þ¼ñ@ðknëÁñ@Ï&gt;õ"Àñ@Ø\õíÆñ@Ñ£p´?Çñ@[K]XiÁñ@Óvüé5µñ@Ñ&gt;ÜB1Ãñ@S_x000E_¨÷Âñ@¥ù§ªðÁñ@õ¦D*Ãñ@7¶·ñ@¼S_x001A_°ã¾ñ@zD~amÀñ@±k_x0018_ØtÀñ@¿_x0014_ÐÈ±¸ñ@±_x001E_@Ý¼ñ@öm¸6À¸ñ@_x0015_`¦þ»ñ@Ò_x001B__x001E_ =¼ñ@²¡ï_x0014__x0005_Åñ@#Ãq®·ñ@Å_x000E_6$_x0003__x0006__x000B_Äñ@¦S?}ª¹ñ@ã®G×B¿ñ@ýN²²Ã¹ñ@&amp;ÜO&gt;a¾ñ@re²_x0004_À¸ñ@E_x0019_A;çºñ@.jñ_x0002_¶ñ@Éýµñ@ T_x001B_¶_x0010_¿ñ@¢¼_x000C_C&amp;Æñ@¨TãyT»ñ@~àFã°Àñ@CkÞ½ñ@l_x000E__x0015_%7¼ñ@5ª¿{c¸ñ@¼:Í2¼ñ@¼P_x0007_Ç_x000B_Áñ@Y©®Áñ@S;n°½ñ@à·o£Y±ñ@¨Íê®¦³ñ@ÔøÁo·ñ@,5m5:µñ@ç_x001C_;¹ñ@lÛ&lt;_x001D__x000E_¼ñ@­_x0005_ºñ@³^{_x0011_iµñ@._x0014_M³ñ@_x0001__x0015_uú­ñ@FÁ_x0010__x0013_Äñ@_x0015__x0012__x0019_É_x0005_·ñ@_x0001__x0002_@_x001C_úÅNºñ@_x0011_ªW"Äñ@Ñv«O¤Åñ@\_x000F_-rÄñ@êüV|½ñ@úÛ_x001C_¹ß¼ñ@Å°ÅlÊ¿ñ@h®øe¼ñ@,2Õ¾_x0014_½ñ@_x0010_ Ð_x000B_w¿ñ@¸ä7ëC»ñ@_x0004_U_x000B_Ëñ@3j©O4Ãñ@îbHØ¾ñ@uçê_x0017__x000B_»ñ@@¿_x0005_¿ñ@©ØÝÅñ@Yä/_rÁñ@ÙuýtK»ñ@_x0017_k`\¸ñ@ó|Dº?¼ñ@îJßÕ´ñ@|Å2=éÆñ@Ü·áÔ£Àñ@òî$ëZ¸ñ@ì1òÂ¿ñ@¬Ø_x0003_~±´ñ@³«¨_x001A_½ñ@W_x000F_Óë$¸ñ@_x0003_,Ø¯Â¿ñ@¸ÂàjCÃñ@*¬/Ó_x0001__x0002_¯Èñ@ìäYh0»ñ@ò£äW½ñ@_x001C_n_x0013_ë*Ãñ@û_x0002_Ðùºñ@_x000E_7É_x0005_õÅñ@õa_x0018_ÑÅñ@îØdÚA¿ñ@¯ÇnDKÀñ@©3òà²ñ@¡_x001E_ü¶ñ@#ó¶_x001C_¼ñ@LÓ¿CÀ½ñ@áù_x001D_»ñ@5y5AÁñ@_x0002_ûGª_x000C_¼ñ@&gt;_x0003_tä ¹ñ@Þ_x001E_w¬Áñ@3;ÙêZ¹ñ@gú_x0013_ü/Àñ@\_x0017_ÄÛÀñ@MOÝ¼¸ñ@Ò£P_x001C_a°ñ@_x0003_"BÇºñ@*¶©_x0002_)¼ñ@Eè&amp;Û§½ñ@6N_x000D_«ð¿ñ@«$Cx¼ñ@²:_x0016_ÇÛ´ñ@ªsÓ_x001F_¾ñ@o,#_x0011_¾ñ@dÅ¹Ô¸ñ@_x0002__x0003_1_x000C_Ðé_x000E_·ñ@ÂO(O°ñ@_ KÓêºñ@ã~_x001E_7¯ñ@³}fÇß³ñ@&gt;_x0016__x001E_AG³ñ@¦¤*èòÀñ@i(P	ºñ@qªèHÀñ@-^A±Åñ@­£oßÙ¶ñ@_x0003_û@óÀñ@yöÌg·ñ@ýqáåm¾ñ@ ÇÜ#¹ñ@\á&amp;¼ñ@G*/¾ñ@èÒ'ò½¿ñ@ÝôÓÕ½ñ@ò,Ûj_x0001_¸ñ@0·ÃTY»ñ@%pMòÁñ@9Úuè¹ñ@¸_öÓÂñ@,÷_x0010_v¹ñ@K_x0002_¶^·ñ@µE`2#Åñ@_x001B__x0002_Y)_x0012_¹ñ@_ò°$ºñ@êw_x0016_¯$Äñ@Þÿ&gt;üªÂñ@¨9_x0003__x0002__x0005_m¾ñ@¹ ÒKºñ@IóÊü½¶ñ@kÕpeÙ½ñ@ë_x0005_¹ñ@%_x0019_ngò´ñ@_x0016_ï¿·ñ@¬4SÁiºñ@RY_x0005__x000B_´ñ@ê_x0017_[É´ñ@_x0017_MTÐ·ñ@íÛÏFP·ñ@e_x0012__x0003_ç´ñ@_x001D__Û¹ñ@­"_x001D__x000B_Áñ@Íä«_x0019__x000F_¾ñ@Ó_x0001_Q.¿ñ@`OØR¶ñ@&amp;áûQ¾ñ@Òõ`Û&lt;¾ñ@Õ;¥yºñ@â[yu¿µñ@ä¾B¿ñ@ñ6uÂñ@¨x Ý_x0004_·ñ@_x001E_ì°8kµñ@·7Ë¸ñ@_x000E_¹ñ@_x0004_ÕN4ºñ@øMGªâÃñ@&gt;uçGÇÀñ@v_x000C_2JZ¾ñ@_x0003__x0004__x0007_ RL·ñ@U_x000B_¸"¾ñ@_x001F_KÓ-¼ñ@z_x0008_O?ºñ@»»íS»ñ@)=iKº¾ñ@_x000E_D!Ì½ñ@%¹×&gt;t¿ñ@E%s§²ñ@6Ãx}³ñ@@ÒrG'¹ñ@ìgïBÃñ@`è_x0001_w:½ñ@¹ÅÕá¹ñ@ívi2À·ñ@i«¹·ñ@ç_x0002_ôÄñ@ë-_x000B__x001B_ºñ@_x0013_¢ûP´ñ@ªÕ1ÍyÂñ@f1kÜ½ñ@Nû_x001B_½ñ@_x0010_'_x001D_¿¾ñ@KLï~¹ñ@_x0007_Nº"Âñ@¹À]_x000B__x0011_¾ñ@¼ñ@_x0018_Ø_x0004_ÇÿÅñ@?DyI½ñ@&gt;_x0005_u_x0019_Åñ@ôBn}É¼ñ@.¦Ç_x0019__x0004__x0006__µñ@©ãü-Ãñ@Gåä~²¿ñ@c"útÿ¶ñ@0,_x0007_«ºñ@"gßI_x0014_Àñ@Âwð6ºñ@ü·È eÅñ@_x0018_V&gt;Þª±ñ@Öd&amp;ºñ@µêü=¾ñ@tdy¼ñ@	_x000F_ÅÔâÁñ@K7_x0005_^Áñ@÷±_Á_x001B_ºñ@Zê_x0006__x000F_½ñ@Ï_x001C_a7¼ñ@ÎËÈk²¸ñ@tìåÇ_x0005_¼ñ@ÇB)Âñ@2a_x000B_Õ&gt;½ñ@_x000C_lù8µñ@¬Ððø¿ñ@_%tOºñ@ÂjÒÿÁñ@_x001E_¾_x0010_ÐhÃñ@vÔµ_x0001_¹ñ@¸ÕBÂñ@_x0003_rVaÀñ@úï¡OC´ñ@_x0002_l.»ñ@¡ÏïÏ_x0013_Éñ@_x0001__x0005_]_x0016_ _»ñ@P{_x0018__x001E_ã½ñ@_x000D_»à+_x0001_Àñ@©kP8¼ñ@rz6¼P³ñ@Wôf«å¹ñ@2(g'ÚÃñ@°¬LeÁñ@7Ã?e_x001C_¿ñ@{#y¾s¼ñ@³9Þ_x0002_­½ñ@,¿Î½¶ñ@Þ±V´ñ@µ×Ûþjºñ@)½Ï&amp;Nµñ@ ¿kQ¤±ñ@Ð]ìy¾ñ@_x000F__x0004_%9¿ñ@%fÜt¸ñ@_x000C_Çh»ñ@s»gNÊ¾ñ@ç1Üàu¸ñ@Äz_x0005_äÁñ@_x001C_N^¹c¿ñ@âm*¼Ì¿ñ@&gt;þ²E»ñ@_x001B_Ê%7_x0003_¹ñ@Áw_x001D_¨Áñ@écÇ6½ñ@ï¼_x000D_åÅñ@LÓ HÅñ@_x0019_Öe»_x0001__x0002_6¹ñ@_x0018_æÿ'Àñ@{Û´yïºñ@ÒWyz¿ñ@?ÚL.Áñ@|¶OH¶ñ@³p_x0005_^Àñ@·çCöºñ@á¹,ëÅñ@ä_x001C_ÚÅñ@ w¬Ãä»ñ@æ_x000B_à¹¶ñ@¿å-M4Æñ@2×n_x0008_»ñ@_x0017__x001D_Ýdä·ñ@½¤âç»ñ@¹W²X µñ@~ÆäÒ²ñ@±§¬íÂñ@OvLB¸ñ@®¢	_x0006_"¾ñ@_x000E_fy@.·ñ@NÓÿhü´ñ@:WY+½ñ@**Ü1Âñ@î_x001F_ô«°ñ@(+ë Áñ@_x0004_0¹ñ@Ç_x000B_uÐ^»ñ@»s¾_x001B_¹ñ@70_x0003__x0018_¹ñ@æ_x0001_»¼»ñ@_x0003__x0005_½%f¼ñ@j¾_x0002_T·ñ@÷J	°é¸ñ@Âf0up¿ñ@mÊA`»ñ@ûÓp×c»ñ@ÿ~xGÂñ@y±ÀÙ¶ñ@Æb_x000D_	¹¼ñ@s¥L¾ñ@{©t«_x0016_¸ñ@äK_x001F_=7½ñ@j	å_Åñ@ô_x0004_~´ñ@üsÍ¼ñ@føà_x0012_¶ñ@Ýá"Ã½ñ@éø_x001D_ª|½ñ@;iÜ|[¿ñ@/Û×ñÂñ@_x000D_®_x0003_l_x0015_¾ñ@!ýh»ñ@SK%"½ñ@z»AÀñ@»ò_x000D_½5»ñ@½µ¤±¬ñ@3¸ú¬_x0010_½ñ@4é­jÁñ@.\¹ñ@À_x0004_V_x001F_µñ@Ö?)`²ñ@¯m_x0019__x0001__x0001__x0003_MÁñ@"Ðµ%¶ñ@ ê½QY³ñ@Èé&amp;vVºñ@,É¦Ì?¬ñ@Åy5¹ñ@OÃï&amp;Óºñ@PoeÈ»ñ@ªy{Äm½ñ@_x0011_!¢2ºñ@H¶Þ$Àñ@J7j_x0011_±Áñ@½Õy_¹ñ@ÂFÓyî¹ñ@z©_x0008_ðÁñ@µ=D{¹´ñ@¡ªù_x001F_E¿ñ@_x001F_Z»ó;¶ñ@%±_x001F_\»¾ñ@ò_x0002_¾ñ@ùt£¬\´ñ@_x001B_6O´LÇñ@tg¢?¾¼ñ@";0ÚÄñ@A×_x001B_¸¶ñ@JDò ¾ñ@ûç0vöÃñ@hÓï9p»ñ@¦)ÛÀ¾ñ@eoð@Óñ@fo_x0004_­Éñ@US|±¹ñ@_x0002__x0005_}Áµê_x0004_³ñ@x¸¦lç»ñ@m`¹ñ@H	_x0001__x001B_¾ñ@ôHl+Àñ@»ÿ@_x000E_9ºñ@_x0008_Ê:æ¶ñ@_x0018__x0013_F_x001D_~»ñ@_x000F_?N]øÀñ@Ø=Yº·ñ@¡¦ºTî½ñ@á&amp;¾`ºñ@fÂ¼ñ@¤_x000C_÷¾ñ@Uz.Àñ@íÕ©w_x000B_¾ñ@ ¶tn¸ñ@üpS¬®¹ñ@k]]¿ñ@_x0003_¼;Èñ@ïá±ëºñ@ Ó¢_x0015_¹ñ@ÄWpºñ@Ó_x001B_e¨%Áñ@¥¢_x001C_åÆ¹ñ@ë_x001A__x000F_ªñ½ñ@fÒã	æÂñ@RÄ]¼ñ@×§ÓðÂñ@L"Ép_x0017_¿ñ@gÅ_x0012_X½ñ@,Í1ä_x0001__x0002__x001F_Ãñ@ª_x0017_ùL÷Âñ@Ö_x0006_ä_x0016_}½ñ@ zqDFºñ@ü·Nk¿ñ@#³öÿ¹ñ@ÕZNôµñ@F_x0019_´L7·ñ@yó??Q±ñ@eÄ¾°ïÂñ@Õ_x0003_é´¼ñ@7ù¼ñ@ö_x0006__x000B_H¾ñ@_x001C_Ïâmõ·ñ@ÌÀ£`}·ñ@_x001D_+ËÜ¹ñ@+ýÚÎf¿ñ@wZ-ËN¼ñ@Ú3_x001A_]ºñ@¨^ºù¸ñ@m^MÍ»ñ@~E_x0014_ç±¹ñ@ÂÀç×·ñ@p-ÄÄñ@&amp;IÌÁñ@;º·ñ@~¡¦E«¸ñ@HØñgÀñ@ªå}H¸ñ@u_x000E__x001A_/_x0001_¶ñ@*rÁÂûºñ@6ð*¢¼ñ@_x0002__x0003_5÷\I¾ñ@ÙÐFÑ·ñ@¨Â;|²ñ@*«8:´»ñ@æÿjHJ·ñ@WrÚ`U²ñ@*=ô	_x0014_Æñ@ÇÜ4&gt;Àñ@º ¸]ý´ñ@#èjÀñ@_x0017_®?®¢¼ñ@WÄc_x0010_FÄñ@#_x0008_ýO»ñ@öüw(¹ñ@Â9_x0016_Õ;¿ñ@Âúëf4¸ñ@P'°,±ñ@£¸V_x0016_xÀñ@ô{r¼ñ@ë_x0018_&lt;Çñ@huÅñ@pÞcµ±ñ@à_x0016_¡Êo¸ñ@L«ÛVÔ·ñ@_x0001_áh3»ñ@BÅçC¾ñ@£¶_x0012_lÖÀñ@½d­Äñ@ÊÔäx»ñ@µ£Îá1¹ñ@-@V\ºñ@BË4_x0001__x0004__x0001_Ãñ@mÚ_x000E_dÍºñ@zO_x001F_¾ñ@^.¢«+Àñ@¸)ð½¸ñ@6±³ñ@?'GÀñ@PO÷ºñ@_x0015_r±ñ@p°^ ½ñ@9pÁÕÖ¼ñ@:_x0004_í§!Âñ@_x0002_¸±èÑ¹ñ@{P¢AÊÀñ@¨»ñ@_x0012_óÓ]¸ñ@:ÿ_x001A_,Ó¶ñ@q_x0003_&gt;¿½ñ@K)»Î4Âñ@Yc)mÊÄñ@½_x0005_ZãçÊñ@Ôa¬&lt;6Æñ@åvå½ñ@ji_x0003_¯Éñ@­ùCÞÃñ@v×{»ñ@ì®ë%¢·ñ@%3w8¸ñ@&lt;Lá|I¹ñ@ÈqÝ^Àñ@tÛ§Ä_x0015_Àñ@Ó$ê ü¿ñ@_x0002__x0003_¡¾º9Áñ@ ÜH½ºñ@+B&gt;»ñ@_x0004_¿JN·Âñ@ýç³÷´ñ@ÅKFN¼ñ@v³¶RÎÂñ@9ÿp9|³ñ@KÃ9?à»ñ@Ö8Á$Æñ@_x0001_[_x0015__x0011_Àñ@ï_x0002__x0018_Ùtºñ@øb¾k²Äñ@'_x001E_£K»ñ@_x000E_?ç_x0002_½ñ@Â_x0016_Ð_x0005_®Æñ@_x001A_¨ê_x0012_·ñ@I¨b·¾ñ@ÈbtÀñ@ì_x0015_«_¾ñ@··¥S)½ñ@A_x0002_8¸ñ@Ë ÃÅñ@,_x001B_¾¿¾ñ@¿h\,¿ñ@_x0002__x0011_áYØÁñ@GË|ñ¤¿ñ@$¡þiÁñ@\k±G%¹ñ@t¥]CÀñ@_x0007_«Vxæ¼ñ@^¸T_x0003__x0004_[ºñ@Ö§-_x0013_lÃñ@_x0014_¨pj¾ñ@_x0005_±ÑoÃñ@4XxeGÀñ@-nI®o·ñ@óÉ_x0003_Ap»ñ@Ü_x001F__x001F_jÜ»ñ@(ä§QNÁñ@aCÀ&amp;Àñ@4Ð°Á|¹ñ@_x001B__x000B_¢_x0018_i¼ñ@n_x001F_ÙÎ¿ñ@¤¡_x0002_·´ñ@O_x0010_'%&lt;Àñ@¨_x0016_Ë´_x0007_½ñ@JCÄ¡{¶ñ@_x0001_Ø_x001C_ù¹ñ@L_x0002_øû_x0018_½ñ@d±¶¤®½ñ@´¹¸_x000F_G¾ñ@A7hhþ·ñ@TúêóÄÀñ@LÊxz$¼ñ@_x0003_º¢á,ºñ@±ÉÅV#Àñ@¨&gt;óÎ¾ñ@_x0018_eðÄ_x000D_¼ñ@_x001C__x0007__x0019__x001F_²ñ@ÞHà/Áñ@(oa_x0016_¾ñ@_x0002__x000C_xÑáÀñ@_x0005__x0007_¿=2ßµñ@êb¨_x0016_Ùºñ@cE8;0¿ñ@aH=ÇÎ½ñ@_x0006_y&amp;_x001A_Äñ@?Å[½ñ@9ïE½ñ@7_x0003_GT?¼ñ@_x0003_y_x000D__x0003_.¾ñ@ÌË"_x001A_n¿ñ@=P[²¶ñ@á_x0011_ÇY»ñ@í]äîgÁñ@jd-_x0006_¶ñ@ÎQ_x0001__x0006_ú´ñ@%_x0002_8Á»ñ@º_x001F__x000F_è&amp;²ñ@_x000B_wx_x0013_¿ñ@äÑ¶ä¶ñ@RCH}¸ñ@ZÂ_x0011_V¼ñ@©ÓèãF·ñ@Ñ\»æ´ñ@J;¾ñ@vº8L»ñ@_x000F_ÍNâþ¶ñ@cÓµ14¹ñ@_x0004_HÑtÆ¾ñ@o6¶G~³ñ@¾Û¹Ìì´ñ@SÓ&lt;	³ñ@_x0008_Y_x0001_­_x0001__x0003_§¼ñ@(9î|5½ñ@_x0010__x0014_ÔÃñ@'+e~¸ñ@óÇâ_x000B_hÂñ@*~åÊºñ@_x0011_M=çT¾ñ@z³¾ñ@ß³6æ¸ñ@vÔ_x0012_m#±ñ@¢_x0007_N_x0012_Ãñ@_x000B_tFû_x0018_¿ñ@Z8Êõ.¶ñ@_C³þÑÀñ@òé=÷@Áñ@kKTâ¹ñ@6&lt;^¢_x0002_Æñ@ $oó¹ñ@AíÕ&lt;?Æñ@Gºi_x0011_ºñ@¶_x0006__x0008__x0001_©¹ñ@d&lt;Æ¿ñ@&gt;G¡-¿ñ@¯ØûÄ_x0013_³ñ@]¡ö_x0003_-Åñ@k#»_x0007_Q¶ñ@ÉË*b$¼ñ@c¯e¦Áñ@`]ï¡Í³ñ@lAÉÌÊÃñ@ÊÍrYS½ñ@%÷E}¸ñ@_x0001__x0002_À_1@?ºñ@+ÕØR¸¼ñ@_x000B_kXÕ¼ñ@RÂ¿E¼ñ@å`øÁñ@.ò¯t¼Àñ@~ß]_x0017_Çñ@FîÞA¸ñ@Xý0_x0019_[¹ñ@ýH_x000B_&amp;bµñ@f5_x0006_¾ñ@«m_x001B_éå½ñ@^&amp;Û_x0019_Èñ@úVYÚI½ñ@Ò¬ºñ@_x000E_æÝ¢¸ñ@O»°·ñ@ZóT¦³ñ@û_x000E__x0019__x0018_B¸ñ@lHÿ}Áñ@_x0018_¢û¼ñ@N³_x000C_ûe¾ñ@Ð_x0007_có¹ñ@=Æ_x0012__x001E_ËÂñ@ÚÙÐO»ñ@÷)_x0005_M_x0019_Àñ@Ì%_x001E__x0015_4¿ñ@_x0018_øÏ{¾ñ@y©Þj,¶ñ@ö@ç/¹ñ@H_x000C_v@¥Âñ@Áð_x0002__x0003_©¶ñ@ ãWMy¾ñ@lE[Ø)¶ñ@áKCt_x0002_Êñ@änÔèÃµñ@»7BÂ¼ñ@x_x0014__x000D_æ»ñ@(SNÏÀñ@	_x0008_:ä7Áñ@M½	|àÂñ@.§ÁÏ_x0011_±ñ@÷Q{6´ñ@+hé2»ñ@VUR¿M³ñ@º_x0008_Î_x0008_,»ñ@W/_x0008_Òy¶ñ@-F_x000E_n_x000E_Àñ@_x0017_lV&gt;¾ñ@(*)Ü©Àñ@þt_x0017_¾ñ@_x001B_Ë¶(¨µñ@ëM´R¼ñ@wmKÃØ»ñ@}Ôõ7`Åñ@_x000F__x0001__x001B_£¶ñ@.Ù7²&gt;½ñ@_x000E_è	p Ãñ@Ï&gt;½ñ@_x0015_¹¨Yè·ñ@å_x001F_wÏ÷Âñ@äô[9_x000E_³ñ@ücÀñ@_x0002__x0003_é[yÓ;Åñ@UÆý¶ñ@ §îÃñ@_x001E_d_x0001_}½ñ@ø_x0006_(m½ñ@­3_x0003_3M·ñ@/þ_x000E_?²ñ@ÎÖ!Üºñ@Îú[Þg´ñ@zeÄþºñ@_x0002_ò«èÆñ@àÞ!­8¼ñ@µÀ[ l°ñ@²Ó©§f»ñ@dL_x001B_G:¹ñ@zF\§o·ñ@$.FÇñ@vñSv¥Áñ@Ý´ w»ºñ@È²å_x001D_¾ñ@0`_x0011_vÂñ@Ö_x0019_+9$ºñ@Ù._x0010__x0017__x001B_¹ñ@¹âü3¹ñ@èN©ÛÄñ@Dk_x0015_Q¾ñ@&lt;_x001A__x0016_Àñ@t0_x000D_¶·ºñ@À[!1_x001D_»ñ@Ä]p_x000B_.±ñ@½_x001D_¨n(½ñ@¡ïã _x0001__x0003_.¿ñ@_x001F_-H§ÓÃñ@'7ïÀñ@Æ_x0019__x0004_¸ºñ@3=BNý¹ñ@ÅZ*»ñ@Ý­G±Äñ@ê_x0018_üÖòÀñ@!!«Ò.¿ñ@w_x0013_:}_x0015_Àñ@Ö%_x0013_&gt;½ñ@¡BÜÕ¹ñ@sbp?Éºñ@.åU­pÃñ@µ$ É¸ñ@$_x000C__x0002_¼ñ@Oklºñ@V9D_x001D_ÿ½ñ@çìuñ¾ñ@¿_{½)Àñ@°Zf_x0015_»ñ@ÐÕËú_x0002_Äñ@|­Âý»¹ñ@Ò2ÿ¾ñ@N_x0003__x001A_$¶ñ@iÙbñ¸»ñ@v_x0019__x0004__x0012_»ñ@3VFÂó´ñ@[gîF_x0016_¹ñ@_x000B_UÃ_x001D_Æñ@_x0019_@`µ_x0017_Çñ@_x0010_«_x0003_£_x0003_ºñ@_x0003__x0004_æÐÖÅ×Çñ@ëPu¤¸ñ@Ï_x001E__x0003_Åñ@#Lé_x0011_Èñ@½_x0005_ä-Àñ@³ÉM_x001F_´ñ@`§_½ñ@$o_x0010_°U¿ñ@t&gt;£ÚÂñ@7=b#/¹ñ@_x0002_:¢_x000F_2¿ñ@*W_x0001_ïv¸ñ@n_x0014_î÷Ãºñ@_x001A_Hª_x0016_d¸ñ@ö°&lt;Te¿ñ@Kz_x0015__x001B_&amp;Ãñ@»m N_x001F_´ñ@_x0016__°u)¾ñ@çØ+½ºñ@Ò,AõÇñ@;ÆòCiÅñ@ä®À³&amp;Âñ@_x0002_Â5Ð¿ñ@=Öy`ÂÀñ@ _0Ú ½ñ@_x0012_ûåñ_»ñ@SÓe¤¸ñ@ô$_x0016_Y±ñ@ë	M»I¼ñ@1Êi_x001F_^¾ñ@dbFÇBÀñ@Í6Ø_x0001__x0003_b¾ñ@|#EE´ñ@Æ½â»ñ@Ù²_x0019_FÚÂñ@~v(_x000F_Àñ@¨«\S´ñ@Ó_x0001_·±ñ@¢®Î%;ºñ@ï_x000F_&amp;6³ñ@Ë¿êÖ[Äñ@õÛo°Áñ@Çéè1P¹ñ@U»8Ï¦Éñ@`d»~ºñ@_x0011_a_x0019_­_x001E_¶ñ@¨»_x0011_./´ñ@@~Öå·ñ@r_x0005_õ©g¹ñ@øÐ_x0002__x001D_·ñ@`lLÏTÀñ@g91;_x0011_½ñ@KÍô3Åñ@ôöÔ_x001B_Àñ@¢ÌoxdÅñ@x/Ó_x0018_Àñ@ 0Á_x0006_i¸ñ@N÷s"Ä¾ñ@DýÁ&amp;_x0015_±ñ@d)´7m¸ñ@¨+_x0014_Å»ñ@h]Çu¸ñ@²Ô±_x000F_Àñ@_x0001__x0002_QïKjÅñ@æ_x0012_E:Âñ@V7nÔ¾ñ@$_x001B__x0002_Ãñ@_x0019_1à~ä´ñ@¬ïË©(¿ñ@æ]üÃ»ñ@HIQó¾ñ@5L_x000C__x0017_Âñ@_x000F_ùÎÆÚ½ñ@áüÇ3+¾ñ@9¸_x000C_«¼ñ@DR_x001D_c_x0015_¿ñ@ô*i_x0016_t»ñ@Ï"µñ@íÚheàÀñ@+HÇ_x000F_ºñ@¨}ç_x0008_ê½ñ@_x001D_LÚ]f¼ñ@_x0002_ªd¾ñ@(Qsºñ@*_x0018_Ð4ºñ@s¿_x000E__x0019__x000E_Ëñ@©o[_x0003_Ôºñ@_x0004_­®¥+Åñ@1 ¥îÁ¾ñ@MTí+Áñ@b_x0007_E_x0019_c»ñ@q°;Âñ@_à²Qü¹ñ@&gt;_x0005_þH6µñ@×f¼_x0001__x0002_Tºñ@=+=Áñ@î+÷_x0015_Äñ@~Z{¶ºñ@ß*_x001E_ñ_x0008_Âñ@_x000C_Ãp'¾ºñ@¯·Ì Áñ@xò_x0016_8¾ñ@ìR°Ì¼ñ@\_x000B_ð·ñ@_x001F_ÌyªÏÇñ@PúR±·ñ@uîsVÛ¼ñ@£1;|D¹ñ@l_x0019_D_+Ãñ@ûÇ7+£½ñ@pDÜ¹»ñ@¢CÔö·ñ@_x001B_Qº__x001F_Àñ@Ý4mÇ¿ñ@_x000C_OVÌ¶ñ@_x0016_Ââ_x0001__x0002_Äñ@_x001C_ø° ¸ñ@H_x0017_Û¶ñ@a`ñ©½ñ@B¼£þ·ñ@Ì"_x001F_H;¸ñ@á?^_x000E_Áñ@_x0002_»IØ×¸ñ@.o;¾Âñ@ S~_x0012_¹ñ@{_x0016_iþÕ³ñ@_x0001__x0002__x0007_u_x001D_»ñ@u÷à¦¾ñ@_x0019_UÁ_x001F_¯ñ@jñ`çÀ³ñ@	+æÛ½¾ñ@ëCmÌè¶ñ@9@Á°Æ½ñ@ YÏ_x001D_h½ñ@iÞOWdµñ@û_x0017_B£¿ñ@n×_x0016_ß½ñ@ÆÊ_x0017__x0012_½ñ@æ©\_x000B__x0014_»ñ@6&lt; _x0001_ºñ@?ãÛ¤¾ñ@?`_x0008_\@»ñ@ÕX_x0007_B¹ñ@iE_x0005_	»ñ@yí±_x0008_Àñ@Þ(¿æ_x001D_¼ñ@öÙ¤aaºñ@°¼î_x0002_Õ»ñ@­tõØ·ñ@QõÇ½ñ@ÌÆ=&gt;¾ñ@ób_x001B_ð}Áñ@Ûý_x000F_Êq»ñ@_x0005_F®$¿ñ@jÙ@ô'¹ñ@_x001B_åÂÇ¸ñ@Hn8ã¨Äñ@)(ÓX_x0001__x0004_*¸ñ@_x001D_é§_x000B_Á¼ñ@_x0005_I:_x0001_Áñ@t°&lt;}ºñ@_x0010_SÌm¦¸ñ@Õ}{ÇÝÀñ@3.¹ñ@/_x0007_L"«»ñ@_x0011_o_o¼ñ@¼mÙC0Èñ@ýº$Ã³ñ@ÇqÄüÁñ@ÖÏÏÇñ@_x001D_Íä×Çñ@îÜÊA½ñ@Kð^EÀñ@ºÂu*´ñ@U¨;OÇñ@V_x001E_=_x0012_Àñ@å}ï.¸ñ@W ·f½ñ@Ñ_x0014_.åÁñ@ü4YD,Ãñ@ôÄÌ¥_x0005_¿ñ@_x0007_mÄà_x001C_Àñ@_x0014_¤_x0002_Qb»ñ@ ÃÂT»ñ@¨_x000C_A_x001C_&lt;¸ñ@â_x000B_6g¸µñ@_x0007_2 _x0011_ºñ@À_x0003_P;â½ñ@òã£ý·ñ@_x0003__x0004_üz_x0003_h¯ñ@|yÜ_x0015__x001F_Àñ@gñéx¿ñ@Èx&lt;1¶ñ@_x001F_Îé_x0006_¼ñ@_x0011_É_x0007_Oµñ@ß._x0002_¸¿ñ@èm61_x0006_¸ñ@q=_x0004_O[¸ñ@ò¢1¶ñ@©cZ1_x001D_¹ñ@cµ°ézÁñ@7P_x0015_î ¼ñ@¹ñìXÃÉñ@D_x0018_ÍE¹ñ@÷_x000F__x0006_V¾ñ@"_x0017_dKÙ¾ñ@'Ë{×ºñ@wgs4¶ñ@ÌçÉnòÁñ@¹"]ôµñ@$e#o»ñ@_x001E_ûÔÌµñ@Ìð1&gt;_x000F_µñ@¥0ëqÈ»ñ@b¥_x0006_R­¿ñ@L_x0003_ñÙ½ñ@ÔØú«_x000F_Àñ@zõÞewºñ@«_x000B__x0001_êh»ñ@²{º¶ñ@1ÀaÄ_x0002__x0005_å¾ñ@Ø_x0006_Å¹ñ@¤q&lt;³½ñ@$[§âÂºñ@+ôaC_x000E_¿ñ@L_x0010_-a_x0001_¾ñ@`lÛï(Èñ@JËîb¿ñ@\_x0001_*ì½ñ@_x001D_éùS­Àñ@Ö+)h·ñ@M¨ÖfÃñ@ÓN~Ã_x0019_¸ñ@NÌ_x0012_&amp;Áñ@âö¥Nb½ñ@ÜJPµ2ºñ@_x0004_Wt¨·ñ@Ñ_x000F_ä©ßÀñ@3_x0019_t±¾ñ@_x0007_¼Èç'¸ñ@¥Abü_x0014_Áñ@Ï©­Àñ@h_x000E_HÜ_x001B_¸ñ@_x0001__x001A_ù~¥¿ñ@;_x0019_ò_x0003_«ñ@Xô&lt;ÕÐ½ñ@H_x0005__x0006_ _x001A_Åñ@PÇg6¸ñ@_x0016_þÃ¦¾ñ@Þ1¿®µñ@8E_x001D_w±Áñ@ÒGÕ¼ñ@_x0001__x0003_[/ ¸ñ@FÖÎ_x0006_þ¼ñ@ðknëÁñ@Ï&gt;õ"Àñ@Ø\õíÆñ@Ñ£p´?Çñ@[K]XiÁñ@Óvüé5µñ@Ñ&gt;ÜB1Ãñ@S_x000E_¨÷Âñ@¥ù§ªðÁñ@õ¦D*Ãñ@7¶·ñ@¼S_x001A_°ã¾ñ@zD~amÀñ@±k_x0018_ØtÀñ@¿_x0014_ÐÈ±¸ñ@±_x001E_@Ý¼ñ@öm¸6À¸ñ@_x0015_`¦þ»ñ@Ò_x001B__x001E_ =¼ñ@²¡ï_x0014__x0005_Åñ@#Ãq®·ñ@Å_x000E_6$_x000B_Äñ@¦S?}ª¹ñ@ã®G×B¿ñ@ýN²²Ã¹ñ@&amp;ÜO&gt;a¾ñ@re²_x0004_À¸ñ@E_x0019_A;çºñ@.jñ_x0002_¶ñ@Éý_x0002__x0003_µñ@ T_x001B_¶_x0010_¿ñ@¢¼_x000C_C&amp;Æñ@¨TãyT»ñ@~àFã°Àñ@CkÞ½ñ@l_x000E__x0015_%7¼ñ@5ª¿{c¸ñ@¼:Í2¼ñ@¼P_x0007_Ç_x000B_Áñ@Y©®Áñ@S;n°½ñ@à·o£Y±ñ@¨Íê®¦³ñ@ÔøÁo·ñ@,5m5:µñ@ç_x001C_;¹ñ@lÛ&lt;_x001D__x000E_¼ñ@­_x0005_ºñ@³^{_x0011_iµñ@._x0014_M³ñ@_x0001__x0015_uú­ñ@FÁ_x0010__x0013_Äñ@_x0015__x0012__x0019_É_x0005_·ñ@@_x001C_úÅNºñ@_x0011_ªW"Äñ@Ñv«O¤Åñ@\_x000F_-rÄñ@êüV|½ñ@úÛ_x001C_¹ß¼ñ@Å°ÅlÊ¿ñ@h®øe¼ñ@_x0001__x0002_,2Õ¾_x0014_½ñ@_x0010_ Ð_x000B_w¿ñ@¸ä7ëC»ñ@_x0004_U_x000B_Ëñ@3j©O4Ãñ@îbHØ¾ñ@uçê_x0017__x000B_»ñ@@¿_x0005_¿ñ@©ØÝÅñ@Yä/_rÁñ@ÙuýtK»ñ@_x0017_k`\¸ñ@ó|Dº?¼ñ@îJßÕ´ñ@|Å2=éÆñ@Ü·áÔ£Àñ@òî$ëZ¸ñ@ì1òÂ¿ñ@¬Ø_x0003_~±´ñ@³«¨_x001A_½ñ@W_x000F_Óë$¸ñ@_x0003_,Ø¯Â¿ñ@¸ÂàjCÃñ@*¬/Ó¯Èñ@ìäYh0»ñ@ò£äW½ñ@_x001C_n_x0013_ë*Ãñ@û_x0002_Ðùºñ@_x000E_7É_x0005_õÅñ@õa_x0018_ÑÅñ@îØdÚA¿ñ@¯ÇnD_x0001__x0002_KÀñ@©3òà²ñ@¡_x001E_ü¶ñ@#ó¶_x001C_¼ñ@LÓ¿CÀ½ñ@áù_x001D_»ñ@5y5AÁñ@_x0002_ûGª_x000C_¼ñ@&gt;_x0003_tä ¹ñ@Þ_x001E_w¬Áñ@3;ÙêZ¹ñ@gú_x0013_ü/Àñ@\_x0017_ÄÛÀñ@MOÝ¼¸ñ@Ò£P_x001C_a°ñ@_x0003_"BÇºñ@*¶©_x0002_)¼ñ@Eè&amp;Û§½ñ@6N_x000D_«ð¿ñ@«$Cx¼ñ@²:_x0016_ÇÛ´ñ@ªsÓ_x001F_¾ñ@o,#_x0011_¾ñ@dÅ¹Ô¸ñ@1_x000C_Ðé_x000E_·ñ@ÂO(O°ñ@_ KÓêºñ@ã~_x001E_7¯ñ@³}fÇß³ñ@&gt;_x0016__x001E_AG³ñ@¦¤*èòÀñ@i(P	ºñ@_x0002__x0003_qªèHÀñ@-^A±Åñ@­£oßÙ¶ñ@_x0003_û@óÀñ@yöÌg·ñ@ýqáåm¾ñ@ ÇÜ#¹ñ@\á&amp;¼ñ@G*/¾ñ@èÒ'ò½¿ñ@ÝôÓÕ½ñ@ò,Ûj_x0001_¸ñ@0·ÃTY»ñ@%pMòÁñ@9Úuè¹ñ@¸_öÓÂñ@,÷_x0010_v¹ñ@K_x0002_¶^·ñ@µE`2#Åñ@_x001B__x0002_Y)_x0012_¹ñ@_ò°$ºñ@êw_x0016_¯$Äñ@Þÿ&gt;üªÂñ@¨9_x0003_m¾ñ@¹ ÒKºñ@IóÊü½¶ñ@kÕpeÙ½ñ@ë_x0003_¹ñ@%_x0019_ngò´ñ@_x0016_ï¿·ñ@¬4SÁiºñ@RY_x0003__x0002__x0005__x000B_´ñ@ê_x0017_[É´ñ@_x0017_MTÐ·ñ@íÛÏFP·ñ@e_x0012__x0003_ç´ñ@_x001D__Û¹ñ@­"_x001D__x000B_Áñ@Íä«_x0019__x000F_¾ñ@Ó_x0001_Q.¿ñ@`OØR¶ñ@&amp;áûQ¾ñ@Òõ`Û&lt;¾ñ@Õ;¥yºñ@â[yu¿µñ@ä¾B¿ñ@ñ6uÂñ@¨x Ý_x0004_·ñ@_x001E_ì°8kµñ@·7Ë¸ñ@_x000E_¹ñ@_x0004_ÕN4ºñ@øMGªâÃñ@&gt;uçGÇÀñ@v_x000C_2JZ¾ñ@_x0007_ RL·ñ@U_x000B_¸"¾ñ@_x001F_KÓ-¼ñ@z_x0008_O?ºñ@»»íS»ñ@)=iKº¾ñ@_x000E_D!Ì½ñ@%¹×&gt;t¿ñ@_x0003__x0004_E%s§²ñ@6Ãx}³ñ@@ÒrG'¹ñ@ìgïBÃñ@`è_x0001_w:½ñ@¹ÅÕá¹ñ@ívi2À·ñ@i«¹·ñ@ç_x0002_ôÄñ@ë-_x000B__x001B_ºñ@_x0013_¢ûP´ñ@ªÕ1ÍyÂñ@f1kÜ½ñ@Nû_x001B_½ñ@_x0010_'_x001D_¿¾ñ@KLï~¹ñ@_x0007_Nº"Âñ@¹À]_x000B__x0011_¾ñ@¼ñ@_x0018_Ø_x0004_ÇÿÅñ@?DyI½ñ@&gt;_x0005_u_x0019_Åñ@ôBn}É¼ñ@.¦Ç_x0019__µñ@©ãü-Ãñ@Gåä~²¿ñ@c"útÿ¶ñ@0,_x0007_«ºñ@"gßI_x0014_Àñ@Âwð6ºñ@ü·È eÅñ@_x0018_V&gt;Þ_x0004__x0006_ª±ñ@Öd&amp;ºñ@µêü=¾ñ@tdy¼ñ@	_x000F_ÅÔâÁñ@K7_x0005_^Áñ@÷±_Á_x001B_ºñ@Zê_x0006__x000F_½ñ@Ï_x001C_a7¼ñ@ÎËÈk²¸ñ@tìåÇ_x0005_¼ñ@ÇB)Âñ@2a_x000B_Õ&gt;½ñ@_x000C_lù8µñ@¬Ððø¿ñ@_%tOºñ@ÂjÒÿÁñ@_x001E_¾_x0010_ÐhÃñ@vÔµ_x0001_¹ñ@¸ÕBÂñ@_x0003_rVaÀñ@úï¡OC´ñ@_x0002_l.»ñ@¡ÏïÏ_x0013_Éñ@]_x0016_ _»ñ@P{_x0018__x001E_ã½ñ@_x000D_»à+_x0004_Àñ@©kP8¼ñ@rz6¼P³ñ@Wôf«å¹ñ@2(g'ÚÃñ@°¬LeÁñ@_x0001__x0006_7Ã?e_x001C_¿ñ@{#y¾s¼ñ@³9Þ_x0002_­½ñ@,¿Î½¶ñ@Þ±V´ñ@µ×Ûþjºñ@)½Ï&amp;Nµñ@ ¿kQ¤±ñ@Ð]ìy¾ñ@_x000F__x0004_%9¿ñ@%fÜt¸ñ@_x000C_Çh»ñ@s»gNÊ¾ñ@ç1Üàu¸ñ@Äz_x0006_äÁñ@_x001C_N^¹c¿ñ@âm*¼Ì¿ñ@&gt;þ²E»ñ@_x001B_Ê%7_x0003_¹ñ@Áw_x001D_¨Áñ@écÇ6½ñ@ï¼_x000D_åÅñ@LÓ HÅñ@_x0019_Öe»6¹ñ@_x0018_æÿ'Àñ@{Û´yïºñ@ÒWyz¿ñ@?ÚL.Áñ@|¶OH¶ñ@³p_x0005_^Àñ@·çCöºñ@á¹,_x0001__x0005_ëÅñ@ä_x001C_ÚÅñ@ w¬Ãä»ñ@æ_x000B_à¹¶ñ@¿å-M4Æñ@2×n_x0008_»ñ@_x0017__x001D_Ýdä·ñ@½¤âç»ñ@¹W²X µñ@~ÆäÒ²ñ@±§¬íÂñ@OvLB¸ñ@®¢	_x0006_"¾ñ@_x000E_fy@.·ñ@NÓÿhü´ñ@:WY+½ñ@**Ü1Âñ@î_x001F_ô«°ñ@(+ë Áñ@_x0004_0¹ñ@Ç_x000B_uÐ^»ñ@»s¾_x001B_¹ñ@70_x0003__x0018_¹ñ@æ_x0001_»¼»ñ@½%f¼ñ@j¾_x0002_T·ñ@÷J	°é¸ñ@Âf0up¿ñ@mÊA`»ñ@ûÓp×c»ñ@ÿ~xGÂñ@y±ÀÙ¶ñ@</t>
  </si>
  <si>
    <t>b57d2bbc4725c5b452b8b93ae6889a21_x0002__x0003_Æb_x000D_	¹¼ñ@s¥L¾ñ@{©t«_x0016_¸ñ@äK_x001F_=7½ñ@j	å_Åñ@ô_x0004_~´ñ@üsÍ¼ñ@føà_x0012_¶ñ@Ýá"Ã½ñ@éø_x001D_ª|½ñ@;iÜ|[¿ñ@/Û×ñÂñ@_x000D_®_x0002_l_x0015_¾ñ@!ýh»ñ@SK%"½ñ@z»AÀñ@»ò_x000D_½5»ñ@½µ¤±¬ñ@3¸ú¬_x0010_½ñ@4é­jÁñ@.\¹ñ@À_x0004_V_x001F_µñ@Ö?)`²ñ@¯m_x0019__x0001_MÁñ@"Ðµ%¶ñ@ ê½QY³ñ@Èé&amp;vVºñ@,É¦Ì?¬ñ@Åy5¹ñ@OÃï&amp;Óºñ@PoeÈ»ñ@ªy{Ä_x0003__x0005_m½ñ@_x0011_!¢2ºñ@H¶Þ$Àñ@J7j_x0011_±Áñ@½Õy_¹ñ@ÂFÓyî¹ñ@z©_x0008_ðÁñ@µ=D{¹´ñ@¡ªù_x001F_E¿ñ@_x001F_Z»ó;¶ñ@%±_x001F_\»¾ñ@ò_x0002_¾ñ@ùt£¬\´ñ@_x001B_6O´LÇñ@tg¢?¾¼ñ@";0ÚÄñ@A×_x001B_¸¶ñ@JDò ¾ñ@ûç0vöÃñ@hÓï9p»ñ@¦)ÛÀ¾ñ@eoð@Óñ@fo_x0004_­Éñ@US|±¹ñ@}Áµê_x0004_³ñ@x¸¦lç»ñ@m`¹ñ@H	_x0001__x001B_¾ñ@ôHl+Àñ@»ÿ@_x000E_9ºñ@_x0008_Ê:æ¶ñ@_x0018__x0013_F_x001D_~»ñ@_x0001__x0002__x000F_?N]øÀñ@Ø=Yº·ñ@¡¦ºTî½ñ@á&amp;¾`ºñ@fÂ¼ñ@¤_x000C_÷¾ñ@Uz.Àñ@íÕ©w_x000B_¾ñ@ ¶tn¸ñ@üpS¬®¹ñ@k]]¿ñ@_x0003_¼;Èñ@ïá±ëºñ@ Ó¢_x0015_¹ñ@ÄWpºñ@Ó_x001B_e¨%Áñ@¥¢_x001C_åÆ¹ñ@ë_x001A__x000F_ªñ½ñ@fÒã	æÂñ@RÄ]¼ñ@×§ÓðÂñ@L"Ép_x0017_¿ñ@gÅ_x0012_X½ñ@,Í1ä_x001F_Ãñ@ª_x0017_ùL÷Âñ@Ö_x0006_ä_x0016_}½ñ@ zqDFºñ@ü·Nk¿ñ@#³öÿ¹ñ@ÕZNôµñ@F_x0019_´L7·ñ@yó??_x0001__x0002_Q±ñ@eÄ¾°ïÂñ@Õ_x0003_é´¼ñ@7ù¼ñ@ö_x0006__x000B_H¾ñ@_x001C_Ïâmõ·ñ@ÌÀ£`}·ñ@_x001D_+ËÜ¹ñ@+ýÚÎf¿ñ@wZ-ËN¼ñ@Ú3_x001A_]ºñ@¨^ºù¸ñ@m^MÍ»ñ@~E_x0014_ç±¹ñ@ÂÀç×·ñ@p-ÄÄñ@&amp;IÌÁñ@;º·ñ@~¡¦E«¸ñ@HØñgÀñ@ªå}H¸ñ@u_x000E__x001A_/_x0001_¶ñ@*rÁÂûºñ@6ð*¢¼ñ@5÷\I¾ñ@ÙÐFÑ·ñ@¨Â;|²ñ@*«8:´»ñ@æÿjHJ·ñ@WrÚ`U²ñ@*=ô	_x0014_Æñ@ÇÜ4&gt;Àñ@_x0002__x0003_º ¸]ý´ñ@#èjÀñ@_x0017_®?®¢¼ñ@WÄc_x0010_FÄñ@#_x0008_ýO»ñ@öüw(¹ñ@Â9_x0016_Õ;¿ñ@Âúëf4¸ñ@P'°,±ñ@£¸V_x0016_xÀñ@ô{r¼ñ@ë_x0018_&lt;Çñ@huÅñ@pÞcµ±ñ@à_x0016_¡Êo¸ñ@L«ÛVÔ·ñ@_x0001_áh3»ñ@BÅçC¾ñ@£¶_x0012_lÖÀñ@½d­Äñ@ÊÔäx»ñ@µ£Îá1¹ñ@-@V\ºñ@BË4_x0002_Ãñ@mÚ_x000E_dÍºñ@zO_x001F_¾ñ@^.¢«+Àñ@¸)ð½¸ñ@6±³ñ@?'GÀñ@PO÷ºñ@_x0015__x0001__x0006_r±ñ@p°^ ½ñ@9pÁÕÖ¼ñ@:_x0006_í§!Âñ@_x0002_¸±èÑ¹ñ@{P¢AÊÀñ@¨»ñ@_x0012_óÓ]¸ñ@:ÿ_x001A_,Ó¶ñ@q_x0003_&gt;¿½ñ@K)»Î4Âñ@Yc)mÊÄñ@½_x0005_ZãçÊñ@Ôa¬&lt;6Æñ@åvå½ñ@ji_x0003_¯Éñ@­ùCÞÃñ@v×{»ñ@ì®ë%¢·ñ@%3w8¸ñ@&lt;Lá|I¹ñ@ÈqÝ^Àñ@tÛ§Ä_x0015_Àñ@Ó$ê ü¿ñ@¡¾º9Áñ@ ÜH½ºñ@+B&gt;»ñ@_x0004_¿JN·Âñ@ýç³÷´ñ@ÅKFN¼ñ@v³¶RÎÂñ@9ÿp9|³ñ@_x0002__x0003_KÃ9?à»ñ@Ö8Á$Æñ@_x0001_[_x0015__x0011_Àñ@ï_x0002__x0018_Ùtºñ@øb¾k²Äñ@'_x001E_£K»ñ@_x000E_?ç_x0002_½ñ@Â_x0016_Ð_x0005_®Æñ@_x001A_¨ê_x0012_·ñ@I¨b·¾ñ@ÈbtÀñ@ì_x0015_«_¾ñ@··¥S)½ñ@A_x0002_8¸ñ@Ë ÃÅñ@,_x001B_¾¿¾ñ@¿h\,¿ñ@_x0002__x0011_áYØÁñ@GË|ñ¤¿ñ@$¡þiÁñ@\k±G%¹ñ@t¥]CÀñ@_x0007_«Vxæ¼ñ@^¸T[ºñ@Ö§-_x0013_lÃñ@_x0014_¨pj¾ñ@_x0005_±ÑoÃñ@4XxeGÀñ@-nI®o·ñ@óÉ_x0002_Ap»ñ@Ü_x001F__x001F_jÜ»ñ@(ä§Q_x0004__x0005_NÁñ@aCÀ&amp;Àñ@4Ð°Á|¹ñ@_x001B__x000B_¢_x0018_i¼ñ@n_x001F_ÙÎ¿ñ@¤¡_x0002_·´ñ@O_x0010_'%&lt;Àñ@¨_x0016_Ë´_x0007_½ñ@JCÄ¡{¶ñ@_x0001_Ø_x001C_ù¹ñ@L_x0002_øû_x0018_½ñ@d±¶¤®½ñ@´¹¸_x000F_G¾ñ@A7hhþ·ñ@TúêóÄÀñ@LÊxz$¼ñ@_x0004_º¢á,ºñ@±ÉÅV#Àñ@¨&gt;óÎ¾ñ@_x0018_eðÄ_x000D_¼ñ@_x001C__x0007__x0019__x001F_²ñ@ÞHà/Áñ@(oa_x0016_¾ñ@_x0002__x000C_xÑáÀñ@¿=2ßµñ@êb¨_x0016_Ùºñ@cE8;0¿ñ@aH=ÇÎ½ñ@_x0006_y&amp;_x001A_Äñ@?Å[½ñ@9ïE½ñ@7_x0003_GT?¼ñ@_x0005__x0007__x0003_y_x000D__x0003_.¾ñ@ÌË"_x001A_n¿ñ@=P[²¶ñ@á_x0011_ÇY»ñ@í]äîgÁñ@jd-_x0006_¶ñ@ÎQ_x0001__x0006_ú´ñ@%_x0002_8Á»ñ@º_x001F__x000F_è&amp;²ñ@_x000B_wx_x0013_¿ñ@äÑ¶ä¶ñ@RCH}¸ñ@ZÂ_x0011_V¼ñ@©ÓèãF·ñ@Ñ\»æ´ñ@J;¾ñ@vº8L»ñ@_x000F_ÍNâþ¶ñ@cÓµ14¹ñ@_x0004_HÑtÆ¾ñ@o6¶G~³ñ@¾Û¹Ìì´ñ@SÓ&lt;	³ñ@_x0008_Y_x0001_­§¼ñ@(9î|5½ñ@_x0010__x0014_ÔÃñ@'+e~¸ñ@óÇâ_x000B_hÂñ@*~åÊºñ@_x0011_M=çT¾ñ@z³¾ñ@ß³6æ_x0001__x0003_¸ñ@vÔ_x0012_m#±ñ@¢_x0007_N_x0012_Ãñ@_x000B_tFû_x0018_¿ñ@Z8Êõ.¶ñ@_C³þÑÀñ@òé=÷@Áñ@kKTâ¹ñ@6&lt;^¢_x0002_Æñ@ $oó¹ñ@AíÕ&lt;?Æñ@Gºi_x0011_ºñ@¶_x0006__x0008__x0001_©¹ñ@d&lt;Æ¿ñ@&gt;G¡-¿ñ@¯ØûÄ_x0013_³ñ@]¡ö_x0003_-Åñ@k#»_x0007_Q¶ñ@ÉË*b$¼ñ@c¯e¦Áñ@`]ï¡Í³ñ@lAÉÌÊÃñ@ÊÍrYS½ñ@%÷E}¸ñ@À_1@?ºñ@+ÕØR¸¼ñ@_x000B_kXÕ¼ñ@RÂ¿E¼ñ@å`øÁñ@.ò¯t¼Àñ@~ß]_x0017_Çñ@FîÞA¸ñ@_x0001__x0002_Xý0_x0019_[¹ñ@ýH_x000B_&amp;bµñ@f5_x0006_¾ñ@«m_x001B_éå½ñ@^&amp;Û_x0019_Èñ@úVYÚI½ñ@Ò¬ºñ@_x000E_æÝ¢¸ñ@O»°·ñ@ZóT¦³ñ@û_x000E__x0019__x0018_B¸ñ@lHÿ}Áñ@_x0018_¢û¼ñ@N³_x000C_ûe¾ñ@Ð_x0007_có¹ñ@=Æ_x0012__x001E_ËÂñ@ÚÙÐO»ñ@÷)_x0005_M_x0019_Àñ@Ì%_x001E__x0015_4¿ñ@_x0018_øÏ{¾ñ@y©Þj,¶ñ@ö@ç/¹ñ@H_x000C_v@¥Âñ@Áð©¶ñ@ ãWMy¾ñ@lE[Ø)¶ñ@áKCt_x0001_Êñ@änÔèÃµñ@»7BÂ¼ñ@x_x0014__x000D_æ»ñ@(SNÏÀñ@	_x0008_:ä_x0002__x0003_7Áñ@M½	|àÂñ@.§ÁÏ_x0011_±ñ@÷Q{6´ñ@+hé2»ñ@VUR¿M³ñ@º_x0008_Î_x0008_,»ñ@W/_x0008_Òy¶ñ@-F_x000E_n_x000E_Àñ@_x0017_lV&gt;¾ñ@(*)Ü©Àñ@þt_x0017_¾ñ@_x001B_Ë¶(¨µñ@ëM´R¼ñ@wmKÃØ»ñ@}Ôõ7`Åñ@_x000F__x0001__x001B_£¶ñ@.Ù7²&gt;½ñ@_x000E_è	p Ãñ@Ï&gt;½ñ@_x0015_¹¨Yè·ñ@å_x001F_wÏ÷Âñ@äô[9_x000E_³ñ@ücÀñ@é[yÓ;Åñ@UÆý¶ñ@ §îÃñ@_x001E_d_x0001_}½ñ@ø_x0006_(m½ñ@­3_x0003_3M·ñ@/þ_x000E_?²ñ@ÎÖ!Üºñ@_x0001__x0002_Îú[Þg´ñ@zeÄþºñ@_x0001_ò«èÆñ@àÞ!­8¼ñ@µÀ[ l°ñ@²Ó©§f»ñ@dL_x001B_G:¹ñ@zF\§o·ñ@$.FÇñ@vñSv¥Áñ@Ý´ w»ºñ@È²å_x001D_¾ñ@0`_x0011_vÂñ@Ö_x0019_+9$ºñ@Ù._x0010__x0017__x001B_¹ñ@¹âü3¹ñ@èN©ÛÄñ@Dk_x0015_Q¾ñ@&lt;_x001A__x0016_Àñ@t0_x000D_¶·ºñ@À[!1_x001D_»ñ@Ä]p_x000B_.±ñ@½_x001D_¨n(½ñ@¡ïã .¿ñ@_x001F_-H§ÓÃñ@'7ïÀñ@Æ_x0019__x0004_¸ºñ@3=BNý¹ñ@ÅZ*»ñ@Ý­G±Äñ@ê_x0018_üÖòÀñ@!!«Ò_x0001__x0003_.¿ñ@w_x0013_:}_x0015_Àñ@Ö%_x0013_&gt;½ñ@¡BÜÕ¹ñ@sbp?Éºñ@.åU­pÃñ@µ$ É¸ñ@$_x000C__x0002_¼ñ@Oklºñ@V9D_x001D_ÿ½ñ@çìuñ¾ñ@¿_{½)Àñ@°Zf_x0015_»ñ@ÐÕËú_x0002_Äñ@|­Âý»¹ñ@Ò2ÿ¾ñ@N_x0003__x001A_$¶ñ@iÙbñ¸»ñ@v_x0019__x0004__x0012_»ñ@3VFÂó´ñ@[gîF_x0016_¹ñ@_x000B_UÃ_x001D_Æñ@_x0019_@`µ_x0017_Çñ@_x0010_«_x0003_£_x0003_ºñ@æÐÖÅ×Çñ@ëPu¤¸ñ@Ï_x001E__x0001_Åñ@#Lé_x0011_Èñ@½_x0005_ä-Àñ@³ÉM_x001F_´ñ@`§_½ñ@$o_x0010_°U¿ñ@_x0003__x0004_t&gt;£ÚÂñ@7=b#/¹ñ@_x0002_:¢_x000F_2¿ñ@*W_x0001_ïv¸ñ@n_x0014_î÷Ãºñ@_x001A_Hª_x0016_d¸ñ@ö°&lt;Te¿ñ@Kz_x0015__x001B_&amp;Ãñ@»m N_x001F_´ñ@_x0016__°u)¾ñ@çØ+½ºñ@Ò,AõÇñ@;ÆòCiÅñ@ä®À³&amp;Âñ@_x0002_Â5Ð¿ñ@=Öy`ÂÀñ@ _0Ú ½ñ@_x0012_ûåñ_»ñ@SÓe¤¸ñ@ô$_x0016_Y±ñ@ë	M»I¼ñ@1Êi_x001F_^¾ñ@dbFÇBÀñ@Í6Øb¾ñ@|#EE´ñ@Æ½â»ñ@Ù²_x0019_FÚÂñ@~v(_x000F_Àñ@¨«\S´ñ@Ó_x0003_·±ñ@¢®Î%;ºñ@ï_x000F_&amp;6_x0001__x0003_³ñ@Ë¿êÖ[Äñ@õÛo°Áñ@Çéè1P¹ñ@U»8Ï¦Éñ@`d»~ºñ@_x0011_a_x0019_­_x001E_¶ñ@¨»_x0011_./´ñ@@~Öå·ñ@r_x0005_õ©g¹ñ@øÐ_x0002__x001D_·ñ@`lLÏTÀñ@g91;_x0011_½ñ@KÍô3Åñ@ôöÔ_x001B_Àñ@¢ÌoxdÅñ@x/Ó_x0018_Àñ@ 0Á_x0006_i¸ñ@N÷s"Ä¾ñ@DýÁ&amp;_x0015_±ñ@d)´7m¸ñ@¨+_x0014_Å»ñ@h]Çu¸ñ@²Ô±_x000F_Àñ@QïKjÅñ@æ_x0012_E:Âñ@V7nÔ¾ñ@$_x001B__x0003_Ãñ@_x0019_1à~ä´ñ@¬ïË©(¿ñ@æ]üÃ»ñ@HIQó¾ñ@_x0001__x0002_5L_x000C__x0017_Âñ@_x000F_ùÎÆÚ½ñ@áüÇ3+¾ñ@9¸_x000C_«¼ñ@DR_x001D_c_x0015_¿ñ@ô*i_x0016_t»ñ@Ï"µñ@íÚheàÀñ@+HÇ_x000F_ºñ@¨}ç_x0008_ê½ñ@_x001D_LÚ]f¼ñ@_x0002_ªd¾ñ@(Qsºñ@*_x0018_Ð4ºñ@s¿_x000E__x0019__x000E_Ëñ@©o[_x0003_Ôºñ@_x0004_­®¥+Åñ@1 ¥îÁ¾ñ@MTí+Áñ@b_x0007_E_x0019_c»ñ@q°;Âñ@_à²Qü¹ñ@&gt;_x0005_þH6µñ@×f¼Tºñ@=+=Áñ@î+÷_x0015_Äñ@~Z{¶ºñ@ß*_x001E_ñ_x0008_Âñ@_x000C_Ãp'¾ºñ@¯·Ì Áñ@xò_x0016_8¾ñ@ìR°_x0001__x0002_Ì¼ñ@\_x000B_ð·ñ@_x001F_ÌyªÏÇñ@PúR±·ñ@uîsVÛ¼ñ@£1;|D¹ñ@l_x0019_D_+Ãñ@ûÇ7+£½ñ@pDÜ¹»ñ@¢CÔö·ñ@_x001B_Qº__x001F_Àñ@Ý4mÇ¿ñ@_x000C_OVÌ¶ñ@_x0016_Ââ_x0001__x0002_Äñ@_x001C_ø° ¸ñ@H_x0017_Û¶ñ@a`ñ©½ñ@B¼£þ·ñ@Ì"_x001F_H;¸ñ@á?^_x000E_Áñ@_x0002_»IØ×¸ñ@.o;¾Âñ@ S~_x0012_¹ñ@{_x0016_iþÕ³ñ@_x0007_u_x001D_»ñ@u÷à¦¾ñ@_x0019_UÁ_x001F_¯ñ@jñ`çÀ³ñ@	+æÛ½¾ñ@ëCmÌè¶ñ@9@Á°Æ½ñ@ YÏ_x001D_h½ñ@_x0001__x0002_iÞOWdµñ@û_x0017_B£¿ñ@n×_x0016_ß½ñ@ÆÊ_x0017__x0012_½ñ@æ©\_x000B__x0014_»ñ@6&lt; _x0001_ºñ@?ãÛ¤¾ñ@?`_x0008_\@»ñ@ÕX_x0007_B¹ñ@iE_x0005_	»ñ@yí±_x0008_Àñ@Þ(¿æ_x001D_¼ñ@öÙ¤aaºñ@°¼î_x0002_Õ»ñ@­tõØ·ñ@QõÇ½ñ@ÌÆ=&gt;¾ñ@ób_x001B_ð}Áñ@Ûý_x000F_Êq»ñ@_x0005_F®$¿ñ@jÙ@ô'¹ñ@_x001B_åÂÇ¸ñ@Hn8ã¨Äñ@)(ÓX*¸ñ@_x001D_é§_x000B_Á¼ñ@_x0005_I:_x0001_Áñ@t°&lt;}ºñ@_x0010_SÌm¦¸ñ@Õ}{ÇÝÀñ@3.¹ñ@/_x0007_L"«»ñ@_x0011_o__x0001__x0004_o¼ñ@¼mÙC0Èñ@ýº$Ã³ñ@ÇqÄüÁñ@ÖÏÏÇñ@_x001D_Íä×Çñ@îÜÊA½ñ@Kð^EÀñ@ºÂu*´ñ@U¨;OÇñ@V_x001E_=_x0012_Àñ@å}ï.¸ñ@W ·f½ñ@Ñ_x0014_.åÁñ@ü4YD,Ãñ@ôÄÌ¥_x0005_¿ñ@_x0007_mÄà_x001C_Àñ@_x0014_¤_x0002_Qb»ñ@ ÃÂT»ñ@¨_x000C_A_x001C_&lt;¸ñ@â_x000B_6g¸µñ@_x0007_2 _x0011_ºñ@À_x0003_P;â½ñ@òã£ý·ñ@üz_x0001_h¯ñ@|yÜ_x0015__x001F_Àñ@gñéx¿ñ@Èx&lt;1¶ñ@_x001F_Îé_x0006_¼ñ@_x0011_É_x0007_Oµñ@ß._x0002_¸¿ñ@èm61_x0006_¸ñ@_x0002__x0003_q=_x0003_O[¸ñ@ò¢1¶ñ@©cZ1_x001D_¹ñ@cµ°ézÁñ@7P_x0015_î ¼ñ@¹ñìXÃÉñ@D_x0018_ÍE¹ñ@÷_x000F__x0006_V¾ñ@"_x0017_dKÙ¾ñ@'Ë{×ºñ@wgs4¶ñ@ÌçÉnòÁñ@¹"]ôµñ@$e#o»ñ@_x001E_ûÔÌµñ@Ìð1&gt;_x000F_µñ@¥0ëqÈ»ñ@b¥_x0006_R­¿ñ@L_x0002_ñÙ½ñ@ÔØú«_x000F_Àñ@zõÞewºñ@«_x000B__x0001_êh»ñ@²{º¶ñ@1ÀaÄå¾ñ@Ø_x0006_Å¹ñ@¤q&lt;³½ñ@$[§âÂºñ@+ôaC_x000E_¿ñ@L_x0010_-a_x0001_¾ñ@`lÛï(Èñ@JËîb¿ñ@\_x0001_*_x0002__x0005_ì½ñ@_x001D_éùS­Àñ@Ö+)h·ñ@M¨ÖfÃñ@ÓN~Ã_x0019_¸ñ@NÌ_x0012_&amp;Áñ@âö¥Nb½ñ@ÜJPµ2ºñ@_x0004_Wt¨·ñ@Ñ_x000F_ä©ßÀñ@3_x0019_t±¾ñ@_x0007_¼Èç'¸ñ@¥Abü_x0014_Áñ@Ï©­Àñ@h_x000E_HÜ_x001B_¸ñ@_x0001__x001A_ù~¥¿ñ@;_x0019_ò_x0003_«ñ@Xô&lt;ÕÐ½ñ@H_x0005__x0006_ _x001A_Åñ@PÇg6¸ñ@_x0016_þÃ¦¾ñ@Þ1¿®µñ@8E_x001D_w±Áñ@ÒGÕ¼ñ@[/ ¸ñ@FÖÎ_x0006_þ¼ñ@ðknëÁñ@Ï&gt;õ"Àñ@Ø\õíÆñ@Ñ£p´?Çñ@[K]XiÁñ@Óvüé5µñ@_x0001__x0003_Ñ&gt;ÜB1Ãñ@S_x000E_¨÷Âñ@¥ù§ªðÁñ@õ¦D*Ãñ@7¶·ñ@¼S_x001A_°ã¾ñ@zD~amÀñ@±k_x0018_ØtÀñ@¿_x0014_ÐÈ±¸ñ@±_x001E_@Ý¼ñ@öm¸6À¸ñ@_x0015_`¦þ»ñ@Ò_x001B__x001E_ =¼ñ@²¡ï_x0014__x0005_Åñ@#Ãq®·ñ@Å_x000E_6$_x000B_Äñ@¦S?}ª¹ñ@ã®G×B¿ñ@ýN²²Ã¹ñ@&amp;ÜO&gt;a¾ñ@re²_x0004_À¸ñ@E_x0019_A;çºñ@.jñ_x0002_¶ñ@Éýµñ@ T_x001B_¶_x0010_¿ñ@¢¼_x000C_C&amp;Æñ@¨TãyT»ñ@~àFã°Àñ@CkÞ½ñ@l_x000E__x0015_%7¼ñ@5ª¿{c¸ñ@¼:Í_x0002__x0003_2¼ñ@¼P_x0007_Ç_x000B_Áñ@Y©®Áñ@S;n°½ñ@à·o£Y±ñ@¨Íê®¦³ñ@ÔøÁo·ñ@,5m5:µñ@ç_x001C_;¹ñ@lÛ&lt;_x001D__x000E_¼ñ@­_x0005_ºñ@³^{_x0011_iµñ@._x0014_M³ñ@_x0001__x0015_uú­ñ@FÁ_x0010__x0013_Äñ@_x0015__x0012__x0019_É_x0005_·ñ@@_x001C_úÅNºñ@_x0011_ªW"Äñ@Ñv«O¤Åñ@\_x000F_-rÄñ@êüV|½ñ@úÛ_x001C_¹ß¼ñ@Å°ÅlÊ¿ñ@h®øe¼ñ@,2Õ¾_x0014_½ñ@_x0010_ Ð_x000B_w¿ñ@¸ä7ëC»ñ@_x0004_U_x000B_Ëñ@3j©O4Ãñ@îbHØ¾ñ@uçê_x0017__x000B_»ñ@@¿_x0005_¿ñ@_x0001__x0002_©ØÝÅñ@Yä/_rÁñ@ÙuýtK»ñ@_x0017_k`\¸ñ@ó|Dº?¼ñ@îJßÕ´ñ@|Å2=éÆñ@Ü·áÔ£Àñ@òî$ëZ¸ñ@ì1òÂ¿ñ@¬Ø_x0003_~±´ñ@³«¨_x001A_½ñ@W_x000F_Óë$¸ñ@_x0003_,Ø¯Â¿ñ@¸ÂàjCÃñ@*¬/Ó¯Èñ@ìäYh0»ñ@ò£äW½ñ@_x001C_n_x0013_ë*Ãñ@û_x0002_Ðùºñ@_x000E_7É_x0005_õÅñ@õa_x0018_ÑÅñ@îØdÚA¿ñ@¯ÇnDKÀñ@©3òà²ñ@¡_x001E_ü¶ñ@#ó¶_x001C_¼ñ@LÓ¿CÀ½ñ@áù_x001D_»ñ@5y5AÁñ@_x0002_ûGª_x000C_¼ñ@&gt;_x0003_tä_x0001__x0002_ ¹ñ@Þ_x001E_w¬Áñ@3;ÙêZ¹ñ@gú_x0013_ü/Àñ@\_x0017_ÄÛÀñ@MOÝ¼¸ñ@Ò£P_x001C_a°ñ@_x0003_"BÇºñ@*¶©_x0002_)¼ñ@Eè&amp;Û§½ñ@6N_x000D_«ð¿ñ@«$Cx¼ñ@²:_x0016_ÇÛ´ñ@ªsÓ_x001F_¾ñ@o,#_x0011_¾ñ@dÅ¹Ô¸ñ@1_x000C_Ðé_x000E_·ñ@ÂO(O°ñ@_ KÓêºñ@ã~_x001E_7¯ñ@³}fÇß³ñ@&gt;_x0016__x001E_AG³ñ@¦¤*èòÀñ@i(P	ºñ@qªèHÀñ@-^A±Åñ@­£oßÙ¶ñ@_x0002_û@óÀñ@yöÌg·ñ@ýqáåm¾ñ@ ÇÜ#¹ñ@\á&amp;¼ñ@_x0002__x0004_G*/¾ñ@èÒ'ò½¿ñ@ÝôÓÕ½ñ@ò,Ûj_x0001_¸ñ@0·ÃTY»ñ@%pMòÁñ@9Úuè¹ñ@¸_öÓÂñ@,÷_x0010_v¹ñ@K_x0002_¶^·ñ@µE`2#Åñ@_x001B__x0002_Y)_x0012_¹ñ@_ò°$ºñ@êw_x0016_¯$Äñ@Þÿ&gt;üªÂñ@¨9_x0004_m¾ñ@¹ ÒKºñ@IóÊü½¶ñ@kÕpeÙ½ñ@ë_x0004_¹ñ@%_x0019_ngò´ñ@_x0016_ï¿·ñ@¬4SÁiºñ@RY_x0004__x000B_´ñ@ê_x0017_[É´ñ@_x0017_MTÐ·ñ@íÛÏFP·ñ@e_x0012__x0003_ç´ñ@_x001D__Û¹ñ@­"_x001D__x000B_Áñ@Íä«_x0019__x000F_¾ñ@Ó_x0001_Q_x0002__x0003_.¿ñ@`OØR¶ñ@&amp;áûQ¾ñ@Òõ`Û&lt;¾ñ@Õ;¥yºñ@â[yu¿µñ@ä¾B¿ñ@ñ6uÂñ@¨x Ý_x0004_·ñ@_x001E_ì°8kµñ@·7Ë¸ñ@_x000E_¹ñ@_x0004_ÕN4ºñ@øMGªâÃñ@&gt;uçGÇÀñ@v_x000C_2JZ¾ñ@_x0007_ RL·ñ@U_x000B_¸"¾ñ@_x001F_KÓ-¼ñ@z_x0008_O?ºñ@»»íS»ñ@)=iKº¾ñ@_x000E_D!Ì½ñ@%¹×&gt;t¿ñ@E%s§²ñ@6Ãx}³ñ@@ÒrG'¹ñ@ìgïBÃñ@`è_x0001_w:½ñ@¹ÅÕá¹ñ@ívi2À·ñ@i«¹·ñ@_x0001__x0003_ç_x0002_ôÄñ@ë-_x000B__x001B_ºñ@_x0013_¢ûP´ñ@ªÕ1ÍyÂñ@f1kÜ½ñ@Nû_x001B_½ñ@_x0010_'_x001D_¿¾ñ@KLï~¹ñ@_x0007_Nº"Âñ@¹À]_x000B__x0011_¾ñ@¼ñ@_x0018_Ø_x0003_ÇÿÅñ@?DyI½ñ@&gt;_x0005_u_x0019_Åñ@ôBn}É¼ñ@.¦Ç_x0019__µñ@©ãü-Ãñ@Gåä~²¿ñ@c"útÿ¶ñ@0,_x0007_«ºñ@"gßI_x0014_Àñ@Âwð6ºñ@ü·È eÅñ@_x0018_V&gt;Þª±ñ@Öd&amp;ºñ@µêü=¾ñ@tdy¼ñ@	_x000F_ÅÔâÁñ@K7_x0005_^Áñ@÷±_Á_x001B_ºñ@Zê_x0003__x000F_½ñ@Ï_x001C_a7_x0004__x0006_¼ñ@ÎËÈk²¸ñ@tìåÇ_x0005_¼ñ@ÇB)Âñ@2a_x000B_Õ&gt;½ñ@_x000C_lù8µñ@¬Ððø¿ñ@_%tOºñ@ÂjÒÿÁñ@_x001E_¾_x0010_ÐhÃñ@vÔµ_x0001_¹ñ@¸ÕBÂñ@_x0003_rVaÀñ@úï¡OC´ñ@_x0002_l.»ñ@¡ÏïÏ_x0013_Éñ@]_x0016_ _»ñ@P{_x0018__x001E_ã½ñ@_x000D_»à+_x0004_Àñ@©kP8¼ñ@rz6¼P³ñ@Wôf«å¹ñ@2(g'ÚÃñ@°¬LeÁñ@7Ã?e_x001C_¿ñ@{#y¾s¼ñ@³9Þ_x0002_­½ñ@,¿Î½¶ñ@Þ±V´ñ@µ×Ûþjºñ@)½Ï&amp;Nµñ@ ¿kQ¤±ñ@_x0001__x0002_Ð]ìy¾ñ@_x000F__x0004_%9¿ñ@%fÜt¸ñ@_x000C_Çh»ñ@s»gNÊ¾ñ@ç1Üàu¸ñ@Äz_x0002_äÁñ@_x001C_N^¹c¿ñ@âm*¼Ì¿ñ@&gt;þ²E»ñ@_x001B_Ê%7_x0003_¹ñ@Áw_x001D_¨Áñ@écÇ6½ñ@ï¼_x000D_åÅñ@LÓ HÅñ@_x0019_Öe»6¹ñ@_x0018_æÿ'Àñ@{Û´yïºñ@ÒWyz¿ñ@?ÚL.Áñ@|¶OH¶ñ@³p_x0005_^Àñ@·çCöºñ@á¹,ëÅñ@ä_x001C_ÚÅñ@ w¬Ãä»ñ@æ_x000B_à¹¶ñ@¿å-M4Æñ@2×n_x0008_»ñ@_x0017__x001D_Ýdä·ñ@½¤âç»ñ@¹W²X_x0001__x0005_ µñ@~ÆäÒ²ñ@±§¬íÂñ@OvLB¸ñ@®¢	_x0006_"¾ñ@_x000E_fy@.·ñ@NÓÿhü´ñ@:WY+½ñ@**Ü1Âñ@î_x001F_ô«°ñ@(+ë Áñ@_x0004_0¹ñ@Ç_x000B_uÐ^»ñ@»s¾_x001B_¹ñ@70_x0003__x0018_¹ñ@æ_x0001_»¼»ñ@½%f¼ñ@j¾_x0002_T·ñ@÷J	°é¸ñ@Âf0up¿ñ@mÊA`»ñ@ûÓp×c»ñ@ÿ~xGÂñ@y±ÀÙ¶ñ@Æb_x000D_	¹¼ñ@s¥L¾ñ@{©t«_x0016_¸ñ@äK_x001F_=7½ñ@j	å_Åñ@ô_x0004_~´ñ@üsÍ¼ñ@føà_x0012_¶ñ@_x0002__x0003_Ýá"Ã½ñ@éø_x001D_ª|½ñ@;iÜ|[¿ñ@/Û×ñÂñ@_x000D_®_x0002_l_x0015_¾ñ@!ýh»ñ@SK%"½ñ@z»AÀñ@»ò_x000D_½5»ñ@½µ¤±¬ñ@3¸ú¬_x0010_½ñ@4é­jÁñ@.\¹ñ@À_x0004_V_x001F_µñ@Ö?)`²ñ@¯m_x0019__x0001_MÁñ@"Ðµ%¶ñ@ ê½QY³ñ@Èé&amp;vVºñ@,É¦Ì?¬ñ@Åy5¹ñ@OÃï&amp;Óºñ@PoeÈ»ñ@ªy{Äm½ñ@_x0011_!¢2ºñ@H¶Þ$Àñ@J7j_x0011_±Áñ@½Õy_¹ñ@ÂFÓyî¹ñ@z©_x0008_ðÁñ@µ=D{¹´ñ@¡ªù_x001F__x0003__x0005_E¿ñ@_x001F_Z»ó;¶ñ@%±_x001F_\»¾ñ@ò_x0002_¾ñ@ùt£¬\´ñ@_x001B_6O´LÇñ@tg¢?¾¼ñ@";0ÚÄñ@A×_x001B_¸¶ñ@JDò ¾ñ@ûç0vöÃñ@hÓï9p»ñ@¦)ÛÀ¾ñ@eoð@Óñ@fo_x0004_­Éñ@US|±¹ñ@}Áµê_x0004_³ñ@x¸¦lç»ñ@m`¹ñ@H	_x0001__x001B_¾ñ@ôHl+Àñ@»ÿ@_x000E_9ºñ@_x0008_Ê:æ¶ñ@_x0018__x0013_F_x001D_~»ñ@_x000F_?N]øÀñ@Ø=Yº·ñ@¡¦ºTî½ñ@á&amp;¾`ºñ@fÂ¼ñ@¤_x000C_÷¾ñ@Uz.Àñ@íÕ©w_x000B_¾ñ@_x0001__x0002_ ¶tn¸ñ@üpS¬®¹ñ@k]]¿ñ@_x0003_¼;Èñ@ïá±ëºñ@ Ó¢_x0015_¹ñ@ÄWpºñ@Ó_x001B_e¨%Áñ@¥¢_x001C_åÆ¹ñ@ë_x001A__x000F_ªñ½ñ@fÒã	æÂñ@RÄ]¼ñ@×§ÓðÂñ@L"Ép_x0017_¿ñ@gÅ_x0012_X½ñ@,Í1ä_x001F_Ãñ@ª_x0017_ùL÷Âñ@Ö_x0006_ä_x0016_}½ñ@ zqDFºñ@ü·Nk¿ñ@#³öÿ¹ñ@ÕZNôµñ@F_x0019_´L7·ñ@yó??Q±ñ@eÄ¾°ïÂñ@Õ_x0003_é´¼ñ@7ù¼ñ@ö_x0006__x000B_H¾ñ@_x001C_Ïâmõ·ñ@ÌÀ£`}·ñ@_x001D_+ËÜ¹ñ@+ýÚÎ_x0001__x0002_f¿ñ@wZ-ËN¼ñ@Ú3_x001A_]ºñ@¨^ºù¸ñ@m^MÍ»ñ@~E_x0014_ç±¹ñ@ÂÀç×·ñ@p-ÄÄñ@&amp;IÌÁñ@;º·ñ@~¡¦E«¸ñ@HØñgÀñ@ªå}H¸ñ@u_x000E__x001A_/_x0001_¶ñ@*rÁÂûºñ@6ð*¢¼ñ@5÷\I¾ñ@ÙÐFÑ·ñ@¨Â;|²ñ@*«8:´»ñ@æÿjHJ·ñ@WrÚ`U²ñ@*=ô	_x0014_Æñ@ÇÜ4&gt;Àñ@º ¸]ý´ñ@#èjÀñ@_x0017_®?®¢¼ñ@WÄc_x0010_FÄñ@#_x0008_ýO»ñ@öüw(¹ñ@Â9_x0016_Õ;¿ñ@Âúëf4¸ñ@_x0003__x0004_P'°,±ñ@£¸V_x0016_xÀñ@ô{r¼ñ@ë_x0018_&lt;Çñ@huÅñ@pÞcµ±ñ@à_x0016_¡Êo¸ñ@L«ÛVÔ·ñ@_x0001_áh3»ñ@BÅçC¾ñ@£¶_x0012_lÖÀñ@½d­Äñ@ÊÔäx»ñ@µ£Îá1¹ñ@-@V\ºñ@BË4_x0003_Ãñ@mÚ_x000E_dÍºñ@zO_x001F_¾ñ@^.¢«+Àñ@¸)ð½¸ñ@6±³ñ@?'GÀñ@PO÷ºñ@_x0015_r±ñ@p°^ ½ñ@9pÁÕÖ¼ñ@:_x0004_í§!Âñ@_x0002_¸±èÑ¹ñ@{P¢AÊÀñ@¨»ñ@_x0012_óÓ]¸ñ@:ÿ_x001A_,_x0002__x0006_Ó¶ñ@q_x0003_&gt;¿½ñ@K)»Î4Âñ@Yc)mÊÄñ@½_x0005_ZãçÊñ@Ôa¬&lt;6Æñ@åvå½ñ@ji_x0003_¯Éñ@­ùCÞÃñ@v×{»ñ@ì®ë%¢·ñ@%3w8¸ñ@&lt;Lá|I¹ñ@ÈqÝ^Àñ@tÛ§Ä_x0015_Àñ@Ó$ê ü¿ñ@¡¾º9Áñ@ ÜH½ºñ@+B&gt;»ñ@_x0004_¿JN·Âñ@ýç³÷´ñ@ÅKFN¼ñ@v³¶RÎÂñ@9ÿp9|³ñ@KÃ9?à»ñ@Ö8Á$Æñ@_x0001_[_x0015__x0011_Àñ@ï_x0002__x0018_Ùtºñ@øb¾k²Äñ@'_x001E_£K»ñ@_x000E_?ç_x0002_½ñ@Â_x0016_Ð_x0005_®Æñ@_x0001__x0003__x001A_¨ê_x0012_·ñ@I¨b·¾ñ@ÈbtÀñ@ì_x0015_«_¾ñ@··¥S)½ñ@A_x0001_8¸ñ@Ë ÃÅñ@,_x001B_¾¿¾ñ@¿h\,¿ñ@_x0001__x0011_áYØÁñ@GË|ñ¤¿ñ@$¡þiÁñ@\k±G%¹ñ@t¥]CÀñ@_x0007_«Vxæ¼ñ@^¸T[ºñ@Ö§-_x0013_lÃñ@_x0014_¨pj¾ñ@_x0005_±ÑoÃñ@4XxeGÀñ@-nI®o·ñ@óÉ_x0001_Ap»ñ@Ü_x001F__x001F_jÜ»ñ@(ä§QNÁñ@aCÀ&amp;Àñ@4Ð°Á|¹ñ@_x001B__x000B_¢_x0018_i¼ñ@n_x001F_ÙÎ¿ñ@¤¡_x0002_·´ñ@O_x0010_'%&lt;Àñ@¨_x0016_Ë´_x0007_½ñ@JCÄ¡_x0004__x0005_{¶ñ@_x0001_Ø_x001C_ù¹ñ@L_x0002_øû_x0018_½ñ@d±¶¤®½ñ@´¹¸_x000F_G¾ñ@A7hhþ·ñ@TúêóÄÀñ@LÊxz$¼ñ@_x0004_º¢á,ºñ@±ÉÅV#Àñ@¨&gt;óÎ¾ñ@_x0018_eðÄ_x000D_¼ñ@_x001C__x0007__x0019__x001F_²ñ@ÞHà/Áñ@(oa_x0016_¾ñ@_x0002__x000C_xÑáÀñ@¿=2ßµñ@êb¨_x0016_Ùºñ@cE8;0¿ñ@aH=ÇÎ½ñ@_x0006_y&amp;_x001A_Äñ@?Å[½ñ@9ïE½ñ@7_x0003_GT?¼ñ@_x0003_y_x000D__x0003_.¾ñ@ÌË"_x001A_n¿ñ@=P[²¶ñ@á_x0011_ÇY»ñ@í]äîgÁñ@jd-_x0006_¶ñ@ÎQ_x0001__x0006_ú´ñ@%_x0002_8Á»ñ@_x0002__x0003_º_x001F__x000F_è&amp;²ñ@_x000B_wx_x0013_¿ñ@äÑ¶ä¶ñ@RCH}¸ñ@ZÂ_x0011_V¼ñ@©ÓèãF·ñ@Ñ\»æ´ñ@J;¾ñ@vº8L»ñ@_x000F_ÍNâþ¶ñ@cÓµ14¹ñ@_x0004_HÑtÆ¾ñ@o6¶G~³ñ@¾Û¹Ìì´ñ@SÓ&lt;	³ñ@_x0008_Y_x0001_­§¼ñ@(9î|5½ñ@_x0010__x0014_ÔÃñ@'+e~¸ñ@óÇâ_x000B_hÂñ@*~åÊºñ@_x0011_M=çT¾ñ@z³¾ñ@ß³6æ¸ñ@vÔ_x0012_m#±ñ@¢_x0007_N_x0012_Ãñ@_x000B_tFû_x0018_¿ñ@Z8Êõ.¶ñ@_C³þÑÀñ@òé=÷@Áñ@kKTâ¹ñ@6&lt;^¢_x0001__x0003__x0002_Æñ@ $oó¹ñ@AíÕ&lt;?Æñ@Gºi_x0011_ºñ@¶_x0006__x0008__x0001_©¹ñ@d&lt;Æ¿ñ@&gt;G¡-¿ñ@¯ØûÄ_x0013_³ñ@]¡ö_x0003_-Åñ@k#»_x0007_Q¶ñ@ÉË*b$¼ñ@c¯e¦Áñ@`]ï¡Í³ñ@lAÉÌÊÃñ@ÊÍrYS½ñ@%÷E}¸ñ@À_1@?ºñ@+ÕØR¸¼ñ@_x000B_kXÕ¼ñ@RÂ¿E¼ñ@å`øÁñ@.ò¯t¼Àñ@~ß]_x0017_Çñ@FîÞA¸ñ@Xý0_x0019_[¹ñ@ýH_x000B_&amp;bµñ@f5_x0006_¾ñ@«m_x001B_éå½ñ@^&amp;Û_x0019_Èñ@úVYÚI½ñ@Ò¬ºñ@_x000E_æÝ¢¸ñ@_x0001__x0002_O»°·ñ@ZóT¦³ñ@û_x000E__x0019__x0018_B¸ñ@lHÿ}Áñ@_x0018_¢û¼ñ@N³_x000C_ûe¾ñ@Ð_x0007_có¹ñ@=Æ_x0012__x001E_ËÂñ@ÚÙÐO»ñ@÷)_x0005_M_x0019_Àñ@Ì%_x001E__x0015_4¿ñ@_x0018_øÏ{¾ñ@y©Þj,¶ñ@ö@ç/¹ñ@H_x000C_v@¥Âñ@Áð©¶ñ@ ãWMy¾ñ@lE[Ø)¶ñ@áKCt_x0001_Êñ@änÔèÃµñ@»7BÂ¼ñ@x_x0014__x000D_æ»ñ@(SNÏÀñ@	_x0008_:ä7Áñ@M½	|àÂñ@.§ÁÏ_x0011_±ñ@÷Q{6´ñ@+hé2»ñ@VUR¿M³ñ@º_x0008_Î_x0008_,»ñ@W/_x0008_Òy¶ñ@-F_x000E_n_x0002__x0003__x000E_Àñ@_x0017_lV&gt;¾ñ@(*)Ü©Àñ@þt_x0017_¾ñ@_x001B_Ë¶(¨µñ@ëM´R¼ñ@wmKÃØ»ñ@}Ôõ7`Åñ@_x000F__x0001__x001B_£¶ñ@.Ù7²&gt;½ñ@_x000E_è	p Ãñ@Ï&gt;½ñ@_x0015_¹¨Yè·ñ@å_x001F_wÏ÷Âñ@äô[9_x000E_³ñ@ücÀñ@é[yÓ;Åñ@UÆý¶ñ@ §îÃñ@_x001E_d_x0001_}½ñ@ø_x0006_(m½ñ@­3_x0003_3M·ñ@/þ_x000E_?²ñ@ÎÖ!Üºñ@Îú[Þg´ñ@zeÄþºñ@_x0002_ò«èÆñ@àÞ!­8¼ñ@µÀ[ l°ñ@²Ó©§f»ñ@dL_x001B_G:¹ñ@zF\§o·ñ@_x0001__x0003_$.FÇñ@vñSv¥Áñ@Ý´ w»ºñ@È²å_x001D_¾ñ@0`_x0011_vÂñ@Ö_x0019_+9$ºñ@Ù._x0010__x0017__x001B_¹ñ@¹âü3¹ñ@èN©ÛÄñ@Dk_x0015_Q¾ñ@&lt;_x001A__x0016_Àñ@t0_x000D_¶·ºñ@À[!1_x001D_»ñ@Ä]p_x000B_.±ñ@½_x001D_¨n(½ñ@¡ïã .¿ñ@_x001F_-H§ÓÃñ@'7ïÀñ@Æ_x0019__x0004_¸ºñ@3=BNý¹ñ@ÅZ*»ñ@Ý­G±Äñ@ê_x0018_üÖòÀñ@!!«Ò.¿ñ@w_x0013_:}_x0015_Àñ@Ö%_x0013_&gt;½ñ@¡BÜÕ¹ñ@sbp?Éºñ@.åU­pÃñ@µ$ É¸ñ@$_x000C__x0002_¼ñ@Ok_x0003__x0006_lºñ@V9D_x001D_ÿ½ñ@çìuñ¾ñ@¿_{½)Àñ@°Zf_x0015_»ñ@ÐÕËú_x0002_Äñ@|­Âý»¹ñ@Ò2ÿ¾ñ@N_x0006__x001A_$¶ñ@iÙbñ¸»ñ@v_x0019__x0004__x0012_»ñ@3VFÂó´ñ@[gîF_x0016_¹ñ@_x000B_UÃ_x001D_Æñ@_x0019_@`µ_x0017_Çñ@_x0010_«_x0006_£_x0006_ºñ@æÐÖÅ×Çñ@ëPu¤¸ñ@Ï_x001E__x0003_Åñ@#Lé_x0011_Èñ@½_x0005_ä-Àñ@³ÉM_x001F_´ñ@`§_½ñ@$o_x0010_°U¿ñ@t&gt;£ÚÂñ@7=b#/¹ñ@_x0002_:¢_x000F_2¿ñ@*W_x0001_ïv¸ñ@n_x0014_î÷Ãºñ@_x001A_Hª_x0016_d¸ñ@ö°&lt;Te¿ñ@Kz_x0015__x001B_&amp;Ãñ@_x0001__x0003_»m N_x001F_´ñ@_x0016__°u)¾ñ@çØ+½ºñ@Ò,AõÇñ@;ÆòCiÅñ@ä®À³&amp;Âñ@_x0002_Â5Ð¿ñ@=Öy`ÂÀñ@ _0Ú ½ñ@_x0012_ûåñ_»ñ@SÓe¤¸ñ@ô$_x0016_Y±ñ@ë	M»I¼ñ@1Êi_x001F_^¾ñ@dbFÇBÀñ@Í6Øb¾ñ@|#EE´ñ@Æ½â»ñ@Ù²_x0019_FÚÂñ@~v(_x000F_Àñ@¨«\S´ñ@Ó_x0001_·±ñ@¢®Î%;ºñ@ï_x000F_&amp;6³ñ@Ë¿êÖ[Äñ@õÛo°Áñ@Çéè1P¹ñ@U»8Ï¦Éñ@`d»~ºñ@_x0011_a_x0019_­_x001E_¶ñ@¨»_x0011_./´ñ@@~Ö_x0001__x0003_å·ñ@r_x0005_õ©g¹ñ@øÐ_x0002__x001D_·ñ@`lLÏTÀñ@g91;_x0011_½ñ@KÍô3Åñ@ôöÔ_x001B_Àñ@¢ÌoxdÅñ@x/Ó_x0018_Àñ@ 0Á_x0006_i¸ñ@N÷s"Ä¾ñ@DýÁ&amp;_x0015_±ñ@d)´7m¸ñ@¨+_x0014_Å»ñ@h]Çu¸ñ@²Ô±_x000F_Àñ@QïKjÅñ@æ_x0012_E:Âñ@V7nÔ¾ñ@$_x001B__x0003_Ãñ@_x0019_1à~ä´ñ@¬ïË©(¿ñ@æ]üÃ»ñ@HIQó¾ñ@5L_x000C__x0017_Âñ@_x000F_ùÎÆÚ½ñ@áüÇ3+¾ñ@9¸_x000C_«¼ñ@DR_x001D_c_x0015_¿ñ@ô*i_x0016_t»ñ@Ï"µñ@íÚheàÀñ@_x0001__x0002_+HÇ_x000F_ºñ@¨}ç_x0008_ê½ñ@_x001D_LÚ]f¼ñ@_x0002_ªd¾ñ@(Qsºñ@*_x0018_Ð4ºñ@s¿_x000E__x0019__x000E_Ëñ@©o[_x0003_Ôºñ@_x0004_­®¥+Åñ@1 ¥îÁ¾ñ@MTí+Áñ@b_x0007_E_x0019_c»ñ@q°;Âñ@_à²Qü¹ñ@&gt;_x0005_þH6µñ@×f¼Tºñ@=+=Áñ@î+÷_x0015_Äñ@~Z{¶ºñ@ß*_x001E_ñ_x0008_Âñ@_x000C_Ãp'¾ºñ@¯·Ì Áñ@xò_x0016_8¾ñ@ìR°Ì¼ñ@\_x000B_ð·ñ@_x001F_ÌyªÏÇñ@PúR±·ñ@uîsVÛ¼ñ@£1;|D¹ñ@l_x0019_D_+Ãñ@ûÇ7+£½ñ@pDÜ_x0001__x0002_¹»ñ@¢CÔö·ñ@_x001B_Qº__x001F_Àñ@Ý4mÇ¿ñ@_x000C_OVÌ¶ñ@_x0016_Ââ_x0001__x0002_Äñ@_x001C_ø° ¸ñ@H_x0017_Û¶ñ@a`ñ©½ñ@B¼£þ·ñ@Ì"_x001F_H;¸ñ@á?^_x000E_Áñ@_x0002_»IØ×¸ñ@.o;¾Âñ@ S~_x0012_¹ñ@{_x0016_iþÕ³ñ@_x0007_u_x001D_»ñ@u÷à¦¾ñ@_x0019_UÁ_x001F_¯ñ@jñ`çÀ³ñ@	+æÛ½¾ñ@ëCmÌè¶ñ@9@Á°Æ½ñ@ YÏ_x001D_h½ñ@iÞOWdµñ@û_x0017_B£¿ñ@n×_x0016_ß½ñ@ÆÊ_x0017__x0012_½ñ@æ©\_x000B__x0014_»ñ@6&lt; _x0001_ºñ@?ãÛ¤¾ñ@?`_x0008_\@»ñ@_x0001__x0002_ÕX_x0007_B¹ñ@iE_x0005_	»ñ@yí±_x0008_Àñ@Þ(¿æ_x001D_¼ñ@öÙ¤aaºñ@°¼î_x0002_Õ»ñ@­tõØ·ñ@QõÇ½ñ@ÌÆ=&gt;¾ñ@ób_x001B_ð}Áñ@Ûý_x000F_Êq»ñ@_x0005_F®$¿ñ@jÙ@ô'¹ñ@_x001B_åÂÇ¸ñ@Hn8ã¨Äñ@)(ÓX*¸ñ@_x001D_é§_x000B_Á¼ñ@_x0005_I:_x0001_Áñ@t°&lt;}ºñ@_x0010_SÌm¦¸ñ@Õ}{ÇÝÀñ@3.¹ñ@/_x0007_L"«»ñ@_x0011_o_o¼ñ@¼mÙC0Èñ@ýº$Ã³ñ@ÇqÄüÁñ@ÖÏÏÇñ@_x001D_Íä×Çñ@îÜÊA½ñ@Kð^EÀñ@ºÂu_x0001__x0004_*´ñ@U¨;OÇñ@V_x001E_=_x0012_Àñ@å}ï.¸ñ@W ·f½ñ@Ñ_x0014_.åÁñ@ü4YD,Ãñ@ôÄÌ¥_x0005_¿ñ@_x0007_mÄà_x001C_Àñ@_x0014_¤_x0002_Qb»ñ@ ÃÂT»ñ@¨_x000C_A_x001C_&lt;¸ñ@â_x000B_6g¸µñ@_x0007_2 _x0011_ºñ@À_x0003_P;â½ñ@òã£ý·ñ@üz_x0001_h¯ñ@|yÜ_x0015__x001F_Àñ@gñéx¿ñ@Èx&lt;1¶ñ@_x001F_Îé_x0006_¼ñ@_x0011_É_x0007_Oµñ@ß._x0002_¸¿ñ@èm61_x0006_¸ñ@q=_x0004_O[¸ñ@ò¢1¶ñ@©cZ1_x001D_¹ñ@cµ°ézÁñ@7P_x0015_î ¼ñ@¹ñìXÃÉñ@D_x0018_ÍE¹ñ@÷_x000F__x0006_V¾ñ@_x0002__x0003_"_x0017_dKÙ¾ñ@'Ë{×ºñ@wgs4¶ñ@ÌçÉnòÁñ@¹"]ôµñ@$e#o»ñ@_x001E_ûÔÌµñ@Ìð1&gt;_x000F_µñ@¥0ëqÈ»ñ@b¥_x0006_R­¿ñ@L_x0002_ñÙ½ñ@ÔØú«_x000F_Àñ@zõÞewºñ@«_x000B__x0001_êh»ñ@²{º¶ñ@1ÀaÄå¾ñ@Ø_x0006_Å¹ñ@¤q&lt;³½ñ@$[§âÂºñ@+ôaC_x000E_¿ñ@L_x0010_-a_x0001_¾ñ@`lÛï(Èñ@JËîb¿ñ@\_x0001_*ì½ñ@_x001D_éùS­Àñ@Ö+)h·ñ@M¨ÖfÃñ@ÓN~Ã_x0019_¸ñ@NÌ_x0012_&amp;Áñ@âö¥Nb½ñ@ÜJPµ2ºñ@_x0004_Wt_x0002__x0004_¨·ñ@Ñ_x000F_ä©ßÀñ@3_x0019_t±¾ñ@_x0007_¼Èç'¸ñ@¥Abü_x0014_Áñ@Ï©­Àñ@h_x000E_HÜ_x001B_¸ñ@_x0001__x001A_ù~¥¿ñ@;_x0019_ò_x0003_«ñ@Xô&lt;ÕÐ½ñ@H_x0004__x0006_ _x001A_Åñ@PÇg6¸ñ@_x0016_þÃ¦¾ñ@Þ1¿®µñ@8E_x001D_w±Áñ@ÒGÕ¼ñ@[/ ¸ñ@FÖÎ_x0006_þ¼ñ@ðknëÁñ@Ï&gt;õ"Àñ@Ø\õíÆñ@Ñ£p´?Çñ@[K]XiÁñ@Óvüé5µñ@Ñ&gt;ÜB1Ãñ@S_x000E_¨÷Âñ@¥ù§ªðÁñ@õ¦D*Ãñ@7¶·ñ@¼S_x001A_°ã¾ñ@zD~amÀñ@±k_x0018_ØtÀñ@_x0001__x0003_¿_x0014_ÐÈ±¸ñ@±_x001E_@Ý¼ñ@öm¸6À¸ñ@_x0015_`¦þ»ñ@Ò_x001B__x001E_ =¼ñ@²¡ï_x0014__x0005_Åñ@#Ãq®·ñ@Å_x000E_6$_x000B_Äñ@¦S?}ª¹ñ@ã®G×B¿ñ@ýN²²Ã¹ñ@&amp;ÜO&gt;a¾ñ@re²_x0004_À¸ñ@E_x0019_A;çºñ@.jñ_x0002_¶ñ@Éýµñ@ T_x001B_¶_x0010_¿ñ@¢¼_x000C_C&amp;Æñ@¨TãyT»ñ@~àFã°Àñ@CkÞ½ñ@l_x000E__x0015_%7¼ñ@5ª¿{c¸ñ@¼:Í2¼ñ@¼P_x0007_Ç_x000B_Áñ@Y©®Áñ@S;n°½ñ@à·o£Y±ñ@¨Íê®¦³ñ@ÔøÁo·ñ@,5m5:µñ@ç_x001C__x0002__x0003_;¹ñ@lÛ&lt;_x001D__x000E_¼ñ@­_x0005_ºñ@³^{_x0011_iµñ@._x0014_M³ñ@_x0001__x0015_uú­ñ@FÁ_x0010__x0013_Äñ@_x0015__x0012__x0019_É_x0005_·ñ@@_x001C_úÅNºñ@_x0011_ªW"Äñ@Ñv«O¤Åñ@\_x000F_-rÄñ@êüV|½ñ@úÛ_x001C_¹ß¼ñ@Å°ÅlÊ¿ñ@h®øe¼ñ@,2Õ¾_x0014_½ñ@_x0010_ Ð_x000B_w¿ñ@¸ä7ëC»ñ@_x0004_U_x000B_Ëñ@3j©O4Ãñ@îbHØ¾ñ@uçê_x0017__x000B_»ñ@@¿_x0005_¿ñ@©ØÝÅñ@Yä/_rÁñ@ÙuýtK»ñ@_x0017_k`\¸ñ@ó|Dº?¼ñ@îJßÕ´ñ@|Å2=éÆñ@Ü·áÔ£Àñ@_x0001__x0002_òî$ëZ¸ñ@ì1òÂ¿ñ@¬Ø_x0003_~±´ñ@³«¨_x001A_½ñ@W_x000F_Óë$¸ñ@_x0003_,Ø¯Â¿ñ@¸ÂàjCÃñ@*¬/Ó¯Èñ@ìäYh0»ñ@ò£äW½ñ@_x001C_n_x0013_ë*Ãñ@û_x0002_Ðùºñ@_x000E_7É_x0005_õÅñ@õa_x0018_ÑÅñ@îØdÚA¿ñ@¯ÇnDKÀñ@©3òà²ñ@¡_x001E_ü¶ñ@#ó¶_x001C_¼ñ@LÓ¿CÀ½ñ@áù_x001D_»ñ@5y5AÁñ@_x0002_ûGª_x000C_¼ñ@&gt;_x0003_tä ¹ñ@Þ_x001E_w¬Áñ@3;ÙêZ¹ñ@gú_x0013_ü/Àñ@\_x0017_ÄÛÀñ@MOÝ¼¸ñ@Ò£P_x001C_a°ñ@_x0003_"BÇºñ@*¶©_x0002__x0002__x0003_)¼ñ@Eè&amp;Û§½ñ@6N_x000D_«ð¿ñ@«$Cx¼ñ@²:_x0016_ÇÛ´ñ@ªsÓ_x001F_¾ñ@o,#_x0011_¾ñ@dÅ¹Ô¸ñ@1_x000C_Ðé_x000E_·ñ@ÂO(O°ñ@_ KÓêºñ@ã~_x001E_7¯ñ@³}fÇß³ñ@&gt;_x0016__x001E_AG³ñ@¦¤*èòÀñ@i(P	ºñ@qªèHÀñ@-^A±Åñ@­£oßÙ¶ñ@_x0003_û@óÀñ@yöÌg·ñ@ýqáåm¾ñ@ ÇÜ#¹ñ@\á&amp;¼ñ@G*/¾ñ@èÒ'ò½¿ñ@ÝôÓÕ½ñ@ò,Ûj_x0001_¸ñ@0·ÃTY»ñ@%pMòÁñ@9Úuè¹ñ@¸_öÓÂñ@_x0002__x0004_,÷_x0010_v¹ñ@K_x0002_¶^·ñ@µE`2#Åñ@_x001B__x0002_Y)_x0012_¹ñ@_ò°$ºñ@êw_x0016_¯$Äñ@Þÿ&gt;üªÂñ@¨9_x0004_m¾ñ@¹ ÒKºñ@IóÊü½¶ñ@kÕpeÙ½ñ@ë_x0004_¹ñ@%_x0019_ngò´ñ@_x0016_ï¿·ñ@¬4SÁiºñ@RY_x0004__x000B_´ñ@ê_x0017_[É´ñ@_x0017_MTÐ·ñ@íÛÏFP·ñ@e_x0012__x0003_ç´ñ@_x001D__Û¹ñ@­"_x001D__x000B_Áñ@Íä«_x0019__x000F_¾ñ@Ó_x0001_Q.¿ñ@`OØR¶ñ@&amp;áûQ¾ñ@Òõ`Û&lt;¾ñ@Õ;¥yºñ@â[yu¿µñ@ä¾B¿ñ@ñ6uÂñ@¨x Ý_x0003__x0005__x0004_·ñ@_x001E_ì°8kµñ@·7Ë¸ñ@_x000E_¹ñ@_x0004_ÕN4ºñ@øMGªâÃñ@&gt;uçGÇÀñ@v_x000C_2JZ¾ñ@_x0007_ RL·ñ@U_x000B_¸"¾ñ@_x001F_KÓ-¼ñ@z_x0008_O?ºñ@»»íS»ñ@)=iKº¾ñ@_x000E_D!Ì½ñ@%¹×&gt;t¿ñ@E%s§²ñ@6Ãx}³ñ@@ÒrG'¹ñ@ìgïBÃñ@`è_x0001_w:½ñ@¹ÅÕá¹ñ@ívi2À·ñ@i«¹·ñ@ç_x0002_ôÄñ@ë-_x000B__x001B_ºñ@_x0013_¢ûP´ñ@ªÕ1ÍyÂñ@f1kÜ½ñ@Nû_x001B_½ñ@_x0010_'_x001D_¿¾ñ@KLï~¹ñ@_x0001__x0002__x0007_Nº"Âñ@¹À]_x000B__x0011_¾ñ@¼ñ@_x0018_Ø_x0002_ÇÿÅñ@?DyI½ñ@&gt;_x0005_u_x0019_Åñ@ôBn}É¼ñ@.¦Ç_x0019__µñ@©ãü-Ãñ@Gåä~²¿ñ@c"útÿ¶ñ@0,_x0007_«ºñ@"gßI_x0014_Àñ@Âwð6ºñ@ü·È eÅñ@_x0018_V&gt;Þª±ñ@Öd&amp;ºñ@µêü=¾ñ@tdy¼ñ@	_x000F_ÅÔâÁñ@K7_x0005_^Áñ@÷±_Á_x001B_ºñ@Zê_x0002__x000F_½ñ@Ï_x001C_a7¼ñ@ÎËÈk²¸ñ@tìåÇ_x0005_¼ñ@ÇB)Âñ@2a_x000B_Õ&gt;½ñ@_x000C_lù8µñ@¬Ððø¿ñ@_%tOºñ@ÂjÒ_x0005__x0006_ÿÁñ@_x001E_¾_x0010_ÐhÃñ@vÔµ_x0001_¹ñ@¸ÕBÂñ@_x0003_rVaÀñ@úï¡OC´ñ@_x0002_l.»ñ@¡ÏïÏ_x0013_Éñ@]_x0016_ _»ñ@P{_x0018__x001E_ã½ñ@_x000D_»à+_x0005_Àñ@©kP8¼ñ@rz6¼P³ñ@Wôf«å¹ñ@2(g'ÚÃñ@°¬LeÁñ@7Ã?e_x001C_¿ñ@{#y¾s¼ñ@³9Þ_x0002_­½ñ@,¿Î½¶ñ@Þ±V´ñ@µ×Ûþjºñ@)½Ï&amp;Nµñ@ ¿kQ¤±ñ@Ð]ìy¾ñ@_x000F__x0004_%9¿ñ@%fÜt¸ñ@_x000C_Çh»ñ@s»gNÊ¾ñ@ç1Üàu¸ñ@Äz_x0006_äÁñ@_x001C_N^¹c¿ñ@_x0001__x0002_âm*¼Ì¿ñ@&gt;þ²E»ñ@_x001B_Ê%7_x0003_¹ñ@Áw_x001D_¨Áñ@écÇ6½ñ@ï¼_x000D_åÅñ@LÓ HÅñ@_x0019_Öe»6¹ñ@_x0018_æÿ'Àñ@{Û´yïºñ@ÒWyz¿ñ@?ÚL.Áñ@|¶OH¶ñ@³p_x0005_^Àñ@·çCöºñ@á¹,ëÅñ@ä_x001C_ÚÅñ@ w¬Ãä»ñ@æ_x000B_à¹¶ñ@¿å-M4Æñ@2×n_x0008_»ñ@_x0017__x001D_Ýdä·ñ@½¤âç»ñ@¹W²X µñ@~ÆäÒ²ñ@±§¬íÂñ@OvLB¸ñ@®¢	_x0006_"¾ñ@_x000E_fy@.·ñ@NÓÿhü´ñ@:WY+½ñ@**Ü1_x0001__x0005_Âñ@î_x001F_ô«°ñ@(+ë Áñ@_x0004_0¹ñ@Ç_x000B_uÐ^»ñ@»s¾_x001B_¹ñ@70_x0003__x0018_¹ñ@æ_x0001_»¼»ñ@½%f¼ñ@j¾_x0002_T·ñ@÷J	°é¸ñ@Âf0up¿ñ@mÊA`»ñ@ûÓp×c»ñ@ÿ~xGÂñ@y±ÀÙ¶ñ@Æb_x000D_	¹¼ñ@s¥L¾ñ@{©t«_x0016_¸ñ@äK_x001F_=7½ñ@j	å_Åñ@ô_x0004_~´ñ@üsÍ¼ñ@føà_x0012_¶ñ@Ýá"Ã½ñ@éø_x001D_ª|½ñ@;iÜ|[¿ñ@/Û×ñÂñ@_x000D_®_x0001_l_x0015_¾ñ@!ýh»ñ@SK%"½ñ@z»AÀñ@_x0003__x0005_»ò_x000D_½5»ñ@½µ¤±¬ñ@3¸ú¬_x0010_½ñ@4é­jÁñ@.\¹ñ@À_x0004_V_x001F_µñ@Ö?)`²ñ@¯m_x0019__x0001_MÁñ@"Ðµ%¶ñ@ ê½QY³ñ@Èé&amp;vVºñ@,É¦Ì?¬ñ@Åy5¹ñ@OÃï&amp;Óºñ@PoeÈ»ñ@ªy{Äm½ñ@_x0011_!¢2ºñ@H¶Þ$Àñ@J7j_x0011_±Áñ@½Õy_¹ñ@ÂFÓyî¹ñ@z©_x0008_ðÁñ@µ=D{¹´ñ@¡ªù_x001F_E¿ñ@_x001F_Z»ó;¶ñ@%±_x001F_\»¾ñ@ò_x0002_¾ñ@ùt£¬\´ñ@_x001B_6O´LÇñ@tg¢?¾¼ñ@";0ÚÄñ@A×_x001B__x0002__x0005_¸¶ñ@JDò ¾ñ@ûç0vöÃñ@hÓï9p»ñ@¦)ÛÀ¾ñ@eoð@Óñ@fo_x0004_­Éñ@US|±¹ñ@}Áµê_x0004_³ñ@x¸¦lç»ñ@m`¹ñ@H	_x0001__x001B_¾ñ@ôHl+Àñ@»ÿ@_x000E_9ºñ@_x0008_Ê:æ¶ñ@_x0018__x0013_F_x001D_~»ñ@_x000F_?N]øÀñ@Ø=Yº·ñ@¡¦ºTî½ñ@á&amp;¾`ºñ@fÂ¼ñ@¤_x000C_÷¾ñ@Uz.Àñ@íÕ©w_x000B_¾ñ@ ¶tn¸ñ@üpS¬®¹ñ@k]]¿ñ@_x0003_¼;Èñ@ïá±ëºñ@ Ó¢_x0015_¹ñ@ÄWpºñ@Ó_x001B_e¨%Áñ@_x0001__x0002_¥¢_x001C_åÆ¹ñ@ë_x001A__x000F_ªñ½ñ@fÒã	æÂñ@RÄ]¼ñ@×§ÓðÂñ@L"Ép_x0017_¿ñ@gÅ_x0012_X½ñ@,Í1ä_x001F_Ãñ@ª_x0017_ùL÷Âñ@Ö_x0006_ä_x0016_}½ñ@ zqDFºñ@ü·Nk¿ñ@#³öÿ¹ñ@ÕZNôµñ@F_x0019_´L7·ñ@yó??Q±ñ@eÄ¾°ïÂñ@Õ_x0003_é´¼ñ@7ù¼ñ@ö_x0006__x000B_H¾ñ@_x001C_Ïâmõ·ñ@ÌÀ£`}·ñ@_x001D_+ËÜ¹ñ@+ýÚÎf¿ñ@wZ-ËN¼ñ@Ú3_x001A_]ºñ@¨^ºù¸ñ@m^MÍ»ñ@~E_x0014_ç±¹ñ@ÂÀç×·ñ@p-ÄÄñ@&amp;IÌ_x0001__x0002_Áñ@;º·ñ@~¡¦E«¸ñ@HØñgÀñ@ªå}H¸ñ@u_x000E__x001A_/_x0001_¶ñ@*rÁÂûºñ@6ð*¢¼ñ@5÷\I¾ñ@ÙÐFÑ·ñ@¨Â;|²ñ@*«8:´»ñ@æÿjHJ·ñ@WrÚ`U²ñ@*=ô	_x0014_Æñ@ÇÜ4&gt;Àñ@º ¸]ý´ñ@#èjÀñ@_x0017_®?®¢¼ñ@WÄc_x0010_FÄñ@#_x0008_ýO»ñ@öüw(¹ñ@Â9_x0016_Õ;¿ñ@Âúëf4¸ñ@P'°,±ñ@£¸V_x0016_xÀñ@ô{r¼ñ@ë_x0018_&lt;Çñ@huÅñ@pÞcµ±ñ@à_x0016_¡Êo¸ñ@L«ÛVÔ·ñ@_x0004__x0006__x0001_áh3»ñ@BÅçC¾ñ@£¶_x0012_lÖÀñ@½d­Äñ@ÊÔäx»ñ@µ£Îá1¹ñ@-@V\ºñ@BË4_x0004_Ãñ@mÚ_x000E_dÍºñ@zO_x001F_¾ñ@^.¢«+Àñ@¸)ð½¸ñ@6±³ñ@?'GÀñ@PO÷ºñ@_x0015_r±ñ@p°^ ½ñ@9pÁÕÖ¼ñ@:_x0006_í§!Âñ@_x0002_¸±èÑ¹ñ@{P¢AÊÀñ@¨»ñ@_x0012_óÓ]¸ñ@:ÿ_x001A_,Ó¶ñ@q_x0003_&gt;¿½ñ@K)»Î4Âñ@Yc)mÊÄñ@½_x0005_ZãçÊñ@Ôa¬&lt;6Æñ@åvå½ñ@ji_x0003_¯Éñ@­ùC_x0002__x0003_ÞÃñ@v×{»ñ@ì®ë%¢·ñ@%3w8¸ñ@&lt;Lá|I¹ñ@ÈqÝ^Àñ@tÛ§Ä_x0015_Àñ@Ó$ê ü¿ñ@¡¾º9Áñ@ ÜH½ºñ@+B&gt;»ñ@_x0004_¿JN·Âñ@ýç³÷´ñ@ÅKFN¼ñ@v³¶RÎÂñ@9ÿp9|³ñ@KÃ9?à»ñ@Ö8Á$Æñ@_x0001_[_x0015__x0011_Àñ@ï_x0002__x0018_Ùtºñ@øb¾k²Äñ@'_x001E_£K»ñ@_x000E_?ç_x0002_½ñ@Â_x0016_Ð_x0005_®Æñ@_x001A_¨ê_x0012_·ñ@I¨b·¾ñ@ÈbtÀñ@ì_x0015_«_¾ñ@··¥S)½ñ@A_x0002_8¸ñ@Ë ÃÅñ@,_x001B_¾¿¾ñ@_x0003__x0004_¿h\,¿ñ@_x0003__x0011_áYØÁñ@GË|ñ¤¿ñ@$¡þiÁñ@\k±G%¹ñ@t¥]CÀñ@_x0007_«Vxæ¼ñ@^¸T[ºñ@Ö§-_x0013_lÃñ@_x0014_¨pj¾ñ@_x0005_±ÑoÃñ@4XxeGÀñ@-nI®o·ñ@óÉ_x0003_Ap»ñ@Ü_x001F__x001F_jÜ»ñ@(ä§QNÁñ@aCÀ&amp;Àñ@4Ð°Á|¹ñ@_x001B__x000B_¢_x0018_i¼ñ@n_x001F_ÙÎ¿ñ@¤¡_x0002_·´ñ@O_x0010_'%&lt;Àñ@¨_x0016_Ë´_x0007_½ñ@JCÄ¡{¶ñ@_x0001_Ø_x001C_ù¹ñ@L_x0002_øû_x0018_½ñ@d±¶¤®½ñ@´¹¸_x000F_G¾ñ@,yPÆ1@_x0003_e§_x0012_wî8@À·q_x0014_jA @@Ýï5_x0001__x0006_bý.@à¦£á;6@_x0001_A¼Pn,@`DLð,6@@÷þ_x001B_ÈÖ$@¨²Ô0¶_x001B_@ÀTÅÀW9@Ô·ÞíS#@À_x0016__x000C_©_x001C__x000E_"@¬iì_x0012_P'@_x0001__x0018_YÙÝ_x001A_/@L_x0013_Å:"0@_x0001__x001F_È$÷_x0003_@_x0001_ÿâxÆ,@_x0001_Y¦¤Ã_x000F_6@à-FEî1@@F_x0013_©L2@_ù_x0007_õ$@_x0001_¬úVc8_x001C_@_x0001_Q}R£"@võ±µ^&amp;@@_x001C_Íáâ_x0005_2@åÄµÏï/@?×Í_x0016_ß0@@iµå%_x0004_+@àZ R×7@_x0001_A'y²Ê)@_x0001_zËHz_x0013_@À*å#_x0018__x0018_2@ Q_x001C_j_x001B_º3@ÀÙ²+ï0@À_x0002__x0002_É_x0016__x000D_3@_x0002__x0003_`9_x0005_k¢^4@õPO_x000B_Ã*@_x0002_:í¼_d0@_g×1@@KÞ@/@_x0002_²¾¦ ­#@@y¶!5@mvÈ/L'@_x0002_j×K=8)@@Ë_x0001_;_x0017_&lt;@ÀÓÃu­_x0007_.@+_x0012_8B#@_x0002_wKQ_x0002__x001C_@à(ðê -0@_x0003_¸¶è_x001F_@À"^B 2@@÷v´_x000C_»4@ÀÕèV__x001E_7@À.Å{âï.@@Åz¬!M(@bTT[84@_x0002_6á~Æ53@@[+û_x0003_0@_x001D_^[_x001D_2@_x0002__x0017_$ü)¼/@@×ÿ@j*@@ÿWLg*&amp;@àØ9w²­4@@3ª_x0011_åê!@ &amp;k_æ6@;ðúÈ,@@_x000C_i¸_x0001__x0002_&gt;D+@fC&amp;×ß+@@ë_x0004_°_x000B_)@@m8ª%@@D$_x0012_«è"@]þ=+@@õpÛ&amp;@_x000B_èçv4@À¼êuy5@e·v:3@@è©ÃZ4@Àp"Ì&gt;*@@H¸¢7=/@àd¸pÇ×5@@_x000D_tû]7@ÀTBÉ³-@@êÙ_x000E_ @±zµ&amp;@ RÕK_x0014_p2@_x0001_K/ÿ_x0008_0@ÀåN_x001B_Ö/@@½ù&lt;í*@Àu±îÿD&amp;@ÀwÈ_x0002_5ð&amp;@_x0001_"_x0007_á_x001A_(@ÀÚIÎfØ'@`&gt;P÷_x001C__x0010_3@`×.«#4@`3±4_x000F__x0002_8@`øw);2@_x0001__x0018__x0016_à/@@¶.^)@_x0001__x0006_ÀHÈEøÐ1@À_x0015_WH_x0019_3@à.ê)é2@ÀÔþT_x000F_$@ÀþÖ$_x0012_|3@_x0001_`0×_x001E_å(@@øÇÊ5ë/@@²Uú¡"@Aæ¥îá4@Àù_x0018_ßyK2@À_x001D_£Ü|®2@S_x0004_Ô^_x0005__x001B_@_x0001_Lûðc*@_x0001_æ³oP*@ö©®¹D)@ 2_x0005_ð 8@ _x0003_A ;3@_x0001_!Ë!£_x001E_)@ _x0002_ Q_x0006_1@_x0001_Ê],80@ _x0001_ô5Æ2@_x0001_z_x0017_Æ_x0003_7@ 2.P&amp;]3@À©_x0003_×Vº=@à_x0003_öÜ[5@ÆG5¼+@À)æq¶%@òåùy_x0003__x001C_@å1§*Ù&amp;@ ÿ ã_x001B_2@@ÓA+þ` @ É_x001F_Z_x0001__x0002_am1@ÀÆT-Æ×#@ÖM½ì1@@Ò4Ë}g4@@h¥´?0@_x0001__x000E_$_x000E_v*@_x0001_Ôb2U/@ÀtóK _x001A_"@Àÿ¤_x0004__x0018__x000F_7@@3A,øu)@àA_x0015__x0001__x000F_2@_x0001_x*÷Ä_x0001__x001A_@¼ª£%%@ì­@t§'@Àºwmv$@ÞX_x0017_6@À;PP_x0008_*@_x001B_ -§Á/@RÓO0@À+Ç¯ý-@À[&gt;S '@@HË$_(@_x0001_ _x0017__x0006__x0004_F.@_x0001_AUüþ/@à_x000C_½¤fÖ0@À:_x0019_¬_x001B_U4@àL¦Q½7@@Ù_x0015__x0016_Û#@@ÓÐ¦ö-@àCTô 5@_x0001_)ûºìf_x001C_@ &amp;:æ&amp;_x0014_3@_x0002__x0003_àf%Üµ12@ èQ¬2@Àû=_x0001_l¤4@ÀÈÙBï-@ÀÄ Æù´4@Àzg¸3@@Ø_x0004_ôÉ1@ðnJ+@_x0002_h3Á!@_x0002_+þ_x0003_È.7@ &gt;Ã®1@ÊãÆb20@ÀóG:f,@_x0002_#sNª*@ÀE¥ËÃC3@@£Nm»Å-@¨[,9*4@_x0002_ª¼N\ +@@îÜ¥_x001E_,@ÀÏ$Vá.@ñ)_x001A_@×U¸h|-@ ®þ_x0001_'1@_x0002_3qú"A$@@?G¿&amp;+@a\I#,0@À³Ðz [;@ ¢÷ù_0@@ù"ð2$@_x0002_J1Zê+@_x0003_Þ¢F¸)@_x0002_¡_x0001__x0002__x0001_½,@_x0001_&gt;¬´Í-@_x0001_CÙën?$@@ÝCÒßÏ1@@¥4_x001F_I0@@l_x0013__x001E_/ï#@@ìñ_x001C_/@@¡¯Å1@ÀÏ_x001F_ïµ_x0016_1@À Y°_x0005_0@_x0001_j_x000B__x0006_;_1@ð&amp;ÇÑG%@@éw3¨r.@_x0001__x0002__x0013_hö_x0006_&amp;@ «òjrP2@_x0001_£^e1-@@E¾÷+P1@À#A¸á!@½SðÖû+@ Ü§(æ1@@ã¶_x0003_¹C-@§\ý¦ì2@ÀuÃDq¼0@@¾û|4@ Çùñ=4@_x0001__x0012_NGûY.@@lru¬/@_x0001_fáåðµ*@cz_x0004_å_x0011_@ Ìw_x0014_ Ì4@_x0001__x0018_y$_x001B_@ÀùHÖM/@_x0005__x0006__x0005_m©I_x0002_5@_x0005_§¯2_x000B_#@j|Qçi#@`YýwÅ9@_x0005_Xb¿î£.@_x0005_æ?pk&lt;-@_x0005_6_x0012_`_x0006_Ã,@À_x0016_ÕMÒ;@©p"|¹$@@$K¿~¯)@_x0005_ü_x001E_á=_x0004_"@àz_x0003_qn,8@Â¯ÊlS!@_x0005_ñ)5°_x0012_@Àø[YÈò+@_x0005__x0011_ªÖm(@ÀyØ_x0001_+i6@_x0005_»gâ-/@ 5ûZ+3@@²Ì2@à»:¬Ï2@@fóy'@@r£÷Û,@@&amp;hP8@Àm_x0017_-@`_x0004_ëö+5@ÀÂõ¨¤3@ZAiÐ*@@éÈ¯Ä(@ÃòÄ03_x001F_@%iîÅÃ$@À_x0007_C_x0001__x0002_»1@_x0001_*á,@=_x001B__x001E_C'@ ©äÀ$2@@éÿ2¥9@ÀÂÖÍ2_x0008_)@_x0001_uC2$f_x0014_@àÚJO_x000D_&lt;4@À2»ë_°'@-]dà(@@é C¡d/@@hþ!-@31 hã'@@'F_x0005_î)@_x0001_ü_x0010_õ_x001A_%/@À;ð¤3ë&amp;@_x0001__x0015_£ë°&amp;@ÀGE_x0018_â+4@_x0001_zÀ~ëÓ_x0017_@_x0001_D_x0010_l=Ì+@@í_x001F_$­$@Ûº-Æ_x0006_'@s_x0006__x0016_¿$@_x0001_Tÿ´«r0@ÀPþ+92@_x0001_ÓÖ?F_x0004_/@ [LýÉ_x0014_4@ E;_x001D_3@@i¦ç,@Þ'js1@ D0¥m3@Úkûa'@_x0004__x0005_@ó³ÁLý,@ uÙ_x000E_Î1@_x0004_(ªóh'@%«0»{:@`é~Àª0@_x0004_,öß_x001D_@_x0004_­9×_x0013_*@à}_x0002_â(1@l_x001A__x001B_ñ2@_x0004__x000E_²º\§2@_x0004_½dC&lt;x!@=&gt;ûC $@ÀË_x001A_.G2@_x0004_]¾§5.@à5v0@_x0004_åWvR+@_x0004_¹d_x0011_(@`·M_x0003__x0019_1@®÷¯«·_x001C_@_x0004__°¨Ì&lt;1@ n,ÖR3@ 5ïüÁo1@_x0004_+ø_x000D__x000F_,@@ÏàÑ´/@À_x0005__x0018_5ø.@Àúãï_x000E_@,@àR±312@8ëÆTt(@_x0004_åoæ¯Ñ3@@«y_x0008_-@Ü Íª{6@Yâ_x0001__x0001__x0002_i-@_x0001_þ¿¨(+_x000C_@_x0001__x0019_´_x0001__x0012_À_x0007_@ÀÓ_x0016__x0013__x0008_/@ G­\­[6@@è]%*	3@_x0001___x0007_ôÒ®"@_x0001_KÃ!ÿ*2@@ÙP×XÁ1@@±¥©]49@  í_x000F__x001C_x0@_x0001_¾_x0015_oô¤-@_x0001_E$^°6&amp;@à_x0008_BØ_x0014__x0006_3@ w©_x0002_ª1@_x0015_C&lt;äx.@_É5_x001F_Q4@ Úã$FÙ2@Àq-å'!1@ aë¨±3@_x0001_B¼8C%&amp;@à®&gt;0i1@_x0001__x0004_Bu²}-@_x0001_EÍ3Ð¶!@ *°þj8@À¼ïè8n/@ ECñ¢÷2@_x0001_¬´|ÛM0@J8¤c&amp;@t_x0003_E&lt;8@¾&gt;zýÔ1@_x0001_ÓkÛyÒ.@_x0001__x0002_äæ_x001C_þÃ4@@ïÙU_x0002_/@` 2.²5@ fòä2@ùÊFNe7@_x0001_cÿè*@@¸Ð[u%@_x0001_ÈRN©l3@ ýàï_x001C_5@ãPÕ9H6@dü7¶_x001D_@`-_x0012_ø`2@_x0001_8}ÏÙÑ(@  .&gt;iº2@_x0001_f'Ø±_x0012_%@_x0001_2OxöB0@_x0001_y	:_x000C_()@_x0001_óø+~k!@_x0001_Û³7@@%ÕÉ&gt;g3@@&lt;É7+'@`W_x0011_©_x0013_Â2@@2°ïL5@y]Ó_x0006_!@_x0001_\!bJ_x0017_@ _x0003_+Tè_x0003_2@`NÞ×aT1@`Åûÿ0@_x0001__x0008_¿{ä0@àá¥_x000C_¥&amp;@D(_x0003_,}*@_x0001_ËÇ_x0001__x0004_í*@@tF^-@_x0001_V:&amp;÷u#@ÀÝÃøä%@ÀÕTAaÅ*@x_x000C_¤.@_x0001_?úh/@àÊ_x0010_üÉæ9@Àux_x0013_k°.@®_x0018_[Bâ+@'I_x001A_+@@fÎn¤2@`Ô_x0013_£¸~8@`=ü_x0003__x0019_0@ÅN9B2@ å#_x000B_Ù[2@_x0001_=GÅ_x000D__x001F_@ª.#¢á)@ÀQ­_x0002_d1@_x0001__x0004_#e)*@ |\wý0@ Åÿ06@àÊPï4@_x0001_8&amp;|\z/@à¦UP_x0006_þ2@_x0001_ö_x000B_{+#@_x0001_¦°Jó$@_x0001_¦¿À_x000E_+@ F$1@`#Öí'~3@@wá_x0002_¼û%@_x001E__x0003_6é0@_x0002__x0007_à_x0003_ÓNI1@_x0002_1ó8ê.@`^¹/±_x0010_1@À¤_x001F_øþ{#@ý¤à í-@@­.p\ 1@ÀlÜ_x0013__x0005_(@3õôá_x0013_@0Ìjîó3@ÀÿÌn_x001F_+@_x0002_Õ¯B)@_x0002_$_x000F_¯¨_x001E__x0015_@ ©E¿;0@_x0002__x001E_nË¢n4@ û[jâ4@àÈ_x0010__x000C_42@_x0006__x0012_/h.(@ -^²ç4@ÀF_x0019_ö{F/@@ÕÌâN,@_x0002_ò©ì;@_x0002_°¥¿Â+@@n¹ÁEÈ @@bi_x0001_ÀÒ,@NÙ_x0016__x001D_,@@F?Äx¢)@_x0002_QÚF0@éÐä»:1@@K_x0004__x000D_¼Ö/@ÀXI,{à8@ ECï.y1@_x0002_lÓ=_x0001__x0002_c0_x000F_@_x0001__x0014_háö3@Y¶¯_x0011__x0016_5@6_x001C_&lt;y(@@ïñãù-@ 'Oa2h0@L_x000F_m0@_x0001_V³H±_x000B__x0001_@@Ì:Ô6q0@@§_x0001_¡ §8@àÔg_x0018_°4@À$§·ñY!@_x0001_ööuá0@À_x0017_GÞVÓ'@àGV_x001D_ô1@ GÒzú&lt;0@_x0001_DÍë¹Ï&amp;@`n9_x0011_0@_x0001_]³_x000B_ú_x0002_(@@/³Th5!@_x0001_7_x0013_¥Åk @_x0001_QUð*@`î_x0016__x0016_G4@_x001F_ùÿ_x0002_Õ2@_x0012_PUê2@àÝ72_x0013_Ü5@@ÚèúD5@à½Æé§Ü0@_x0001__x001B_Ò1_x001D_&amp;@Ànÿ6&lt;è#@_x0001_Éb_x001D_1@à_x001D_Nb_x001C_4@_x0003__x0005_À~Zµ'@_x0003_6Ù_x0005_.@Ë}a_x0018_@µLé,,@ ]?_x001F_ê3@JLiT²+@@6Ñ@¥_x0005_4@_x0003_ÕîÕký(@_x0003__x0002__F³©+@À_x0019_S_x0010__x0001_ù(@_x001C_RÙ~_x000F_-@ «p~\8@Àu&lt;`,4%@@ðú¤/ @@zxï&amp;,@@ìæÁo&amp;@ _x000F_ê_x0006_Ò9@@lC_x000E_ @`±J*»c3@_x0003__x0005_Lx3_x0018_$@`ø«0y¿3@_x0003_Î*5@à_x0013_àÝ¦1@ ¤ËÓv1@_x0003_ë½_x000B_È.@_x0003_0¹?Mò2@ H9B;_x0004_1@àm_x000F__x000E_Eª0@ t¿ÓB_x001B_5@_x0003_®tQ¸P"@_x0003_¬!v«k_x001A_@ÀF¢_x0001__x0002_ëô"@ºå[=3 @_x0001_4£_x0005_}1@_x0005_½6¶_x001A_'@@R_x0010_Ç0@_x0001_òN¸7+@_x0001_/a,¢´ @ªz)mA1@`|_x001C_Ne2@Mp_x001C_¨¾%@@_x0008_(øÈ4@a_x001C_^F'/@À ®÷W±&amp;@_x0001_mLBÛ,@_x0001__x0007_0[wH_x000B_@`l×_x0007_;2@@4ð3@À_x0006_Èé_x0012_'@@Ö¿_x0014_¾+*@ä\¶ùÔ*@_x0001_Ú	é­)@_x0001__x0010_G¾6@@ÿy&lt;ãP#@À¢ï_x001B_p-@Àz¬~üË/@Û=À)h%@_x0001__x0013_YK_x0017_q)@Àó)J)@_x0004__x0006_Ê«!;@ÀP_x000C_Ä¥:5@ `ÔTý_x000F_2@_x0001_Ão_x001E_9{_x0016_@_x0002__x0003_À¬ã_x001B_T -@ÀáË_x0014_!75@çGgq.@ H_x0004_ØîY0@_x0002_ÎhMÁJ4@$X@}_x0012_@wÓ¡Y+-@÷/`®-@_x0002__x0019_yu³61@_x0002_L4¯_x0016_-@G	_x000F_EU$@Àªù+ô,@@U_x0007___x0017_,@àrÌ_x0007_õ0@Àê_x000B__x0005__x0004_,@@ëÏaê @@~ªäÏ_x001B_9@E«Ø(»-@_x0002_²ô_x0010__x0001_ó?  ßå©_x001E_@_x0002_b6½f~7@_x0002_ æ\O(@ 0Jµ _x0003_0@ÀDÙb]_,@ýlÅ8)@_x0002_î»$«ö4@_x0002_NÐòØ%@àXü©T·1@À&gt;LÀú+@@õÈ_x0004_u,@µ©¨/@_x0002_Si_x0004__x0005_¼"(@÷®_x0006_!@_NÅ÷;0@_x0004_e¸)=,'@ ³a£é0@ àjzE|2@ xv_x0019_âó&lt;@_x0004_&gt;Zê«0@@vMï_x0008_M*@g_x000E__x0005_ºì1@_x0004_së,$__x0019_@_x0004_æÇ"Ï(0@Z_x001E_£%@à_x001B_tí÷1@À5±.xí3@_x0004_ÙÛ_x000B_2@`·6BM1@Às!ZU_x0002_*@`ãQ?TÌ5@_x0004_/+é_x0013_Ø0@ÀïÞc,'@@_x0015_ý_x000F_úZ%@@_x0007_ñ	_x0002_q9@ÀfÒoW-.@@ð¯_x0001_7ð,@`_x0003_È¿0@`6¾¢4@ ÊÌ¦±¼1@_x0004_÷Çõ]+@ ×½¹0@@_x000F_«¹P-@_x0004_»_x001E_R4¸'@_x0001__x0002_@ .n+ú)@¹ÇA°+@_x0001_Îï_x0006_ÖF.@_x0005_Xû_x001E_9,@@_x0019_ëÎ«p%@@~Óñ0@_x0001_²êz+@ c~.30@ W'_x0005__x0006_1@`$~µl)@P×ù-!@W_x001E__x0016_@/IáÌO_x001E_@hH$Â8@@_x001D__x001E_hé³0@à¶|òÛ3@ 'æ B_x001D_0@@_x0002_)ÝÍ6@À4_x001E_Ïù(@À!Î_x0007_À0@@çØ_x0001_9{&amp;@_x0001_·¥_x000B_iá,@_x0001__x001A_`_x0014_¤_x000F_#@@¸£þ£7@@c«ìòÖ6@ÀÍ%_x0012_÷6@À÷7Áþ,@À_x0001_¢.ñ·*@ ¡gÇÉ£0@ )¸Æýü5@ Ò(ër4@¤_x000B__x0006__x0001__x0003_ça5@À_x0014_'Á-@_x0001_êÈýªæ-@À0_x0003_[5&gt;2@@_x000C_Ê_x0006_Ð4@_x0001_Y_x0007_Ò#@_x000E_Ðk.@ÀGV1@`!5òpv0@À_x000C__x0018__x0017_'$@_x0001_k`îõ/@@§9oÑ2.@EöZ-@À9r±6l.@LÙ·~L%@ _x0002_àÓÆ5@,Q~¶,@Àh^_x0016_;Ô/@s¶_x001E_(@@_x0013_íµP-@@3%_x001C__x0003_+5@ _x001B__x0008_;¥1@_x0001_a:¯Ä.@_x0001_ÂBäï!.@Cvèhª(@ #|Ñí7@À`=B_x001D_.@_x0001_æiZ_x001D_*@Àt&lt;²_x001A_À(@@ñxdß2@eP©	Î3@ Ú_x0004_û_x0002_7@_x0001__x0002__x0007_Ü³oÚ-@À`Ààe.@_x0001_»Lêw_x0018_@@Ú_x001E_#â_x0014_&amp;@@3¤à`_x0011_0@ b§b_x001E_Þ4@@Þ«µ[å$@ÀÜ1,@_x001A__x0005_°5_x001C_:@À,À_x0005__x001E_)"@ZC¥ú&amp;@®~_x0016_:%@_x0001_ð°_x000B_ª£(@Èüª;».@³Dpwñ(@`²:áC9@@KKÃñ7@ë_x0005_¨j§0@_x0001__x0007_w6/í_x001C_@Á_x001D__x0015_Ý*@àsRI³­1@àéÊ _x0013_.1@_x0001_æB_x0013__x0016_¶(@à/X¢_x000C__x001C_0@(fºû1@ o_x0014_o°0@_x0001_tû_x001E_Ï]'@`5*ÐhP3@ê)ºi",@_x0001_Aþô8_x0019_@à$B¢`}1@@Ì_c_x0003__x0004_B5@æÄÆÈ?(@à¼­!ª_x0018_8@`'wJã3@_x0011_¥_x0001_õø'@_x0003_3_x0017_]II&lt;@)¢£àW4@_x0003__x000F_ræñ2@_x0003_*!_x0016_Ò+@ôqöÜ$@8a_ã1@ ¸_x0016__x0006_^¹5@ÀÉ]F8;'@_x0003_`Ð_x001E_É-@_x0003_¬_x0011_¤ì0@@;Ç´3@ m²ø¿=:@Àò!_x0010_nÓ-@ÀÀÿ_x0002_â}0@j¸`¼o_x001F_@@b_x000B_¶­_x0007_4@8ã&lt;Å\*@ªÐ7{,@`ÔþV2@_x0003_a¾nr7@àb_Vµ0@ÀO-ãl$@á'þ&amp;@À»C«oU.@_x0003__x0006_Åa4@`±Ö[67@Á_x0019_s04@_x0001__x0002_ øÝ#ÌÑ5@"¿a_x001B_r+@ÚÄÆÂ&amp;@À|èp"2@_x0001_V¼_x0018_X"@¿ñ_x0005__x0018_/@à`¾âD-2@_x0001__y(e)@@ÜúvH¨3@·ªE\O3@Àb¿£pw8@àsæ_x0011_5@`ðB =y2@À0cå`ü4@èãÊN+@À2_.!@ `ÄáÖÎ7@?äñ6@_x0001_ú¥_x001B_á¦1@ ¾Í_x001D_0@±Þ1b]1@_x0001_øR\ì_x001D__x001E_@ÿ_x0013_ëHE1@`_x0002_Kó$_x0014_@@@@VùJQ:@_x0001_cF)41@ÀÈ_x0010_U½#0@_x0001_å(Ó01@Àå*_x001A_!@]Ï#2@_x0019_8¶_x001F_@à_x0007_õ_x0002__x0003_i_x000F_0@_x0002_tÔ_x0011_jÇ'@@Õoñ		,@@g.æQ,@@RïRËë @ÀL}_x0018_Ø)@@áV¢ /@@XÇ_x0019_"@@çKÁ)@`@BÆÄ5@_x0002_¹½Êd+@`Üÿv2@À§1ü©p5@ÍKQþ#@à_x000E_b`lï6@àyr&amp;É2@`_x001C_é3@@ün_x000C_H_x001A_(@à\f_x000F_åh2@@_x0001_=ñC"@_x0002_Ðf«%@ bG_x0003__x0006__x0001_4@ÀÚ6_x0001_&amp;@±ýDZÂ_x001F_@@_x0003_¾Î¤,@_x0002_"^Ñb(@_x0002_ÃH¶&amp;¸(@é_x001A_®_x0001_Z/@@¯ç.@@_x0004_$_x001A_HZ2@_x0002_\[ÜW_x001B_@À"aÄ±_x0010_.@_x0001__x0002_À¿Ò¥É(@_x0001_Êk0¤l*@«1Íá_x0015_@À\¸ÒÊ:@À_x0008_²_x0003_ò1@»ÐÚ»Ë.@¿¨Ü½9@_x0001_Ñyèuô5@@È_x0012_[îö+@­¿ù£î'@Âað_x000B_1@_x0001_ À_x000E_ ¶3@`(&amp;ÖÞ6@v±ß÷*@À¥VS&amp;-@@|£C´°2@_x001A_×Ñ§.@_x0001_ØQË_x0006_r-@¬3ÀÍ"@@a&amp;ÇÈ3@`H_x0003_)_x000E_g1@ 8à¡¾0@@ù9I´2@@_x0019_¨Ôã_x0015_*@àî×_x0004_¼2@R*%3@_x0001__x0008__ñïß?_x0001_/o_x001E_¡0@ ãF]Ã0@_x0001_Õ_x0017_8è3@_x0001__x000E_\Ò_x0002_Ù+@XSú_x0001__x0003_©à%@àLÐPáþ1@_x0001_·y ±8@@_x0003_.øB,@ I g(\0@ §vÕ/6@8¢ÚV-@@_x0018_TBï5@}l7Û2@_x0001_8_x0012_Ù_x0002__x0010_@â_x0010_Éq'@@5_x001B_!_x000B_5@@_x000D_B|d_x0008_%@`å3IVÿ3@Þ_x0003_ÿÐ,@àÄ_x0019_Ô6@ D¨4*@_x0001_rý´j)@@q=¢Ä/@À_x0003_ úd0@à]¢ô:@_x0001_TH`:.@&amp;ZãöØ"@[{Í_x0003_*#@_x0001__x0003_=~å%@@5;3(@À¼îH&amp;@@;_x000D_Þ1é5@ ÝiÆ°7@À_x0017_Sµ¡#@à¹÷z\ÿ2@`¢ºG_x000D_?3@_x0004__x0005_@ûûïx"@{_x0019_°²1@gý8E+)@à¼(²¤6@@I Jx3@ç/[_ª3@_x0004__Ê_x0017_Dÿ*@àtýwK1@gY_x000E_Qâ/@Àb¨%bp"@@âWè'@àD)2@_x0004__x0013_uÛS5@@ºeGº6@ä_x0002_ó¼_x0012_/@q,yÇc6@_x0004_3­l^¯,@ÝnÜÒ0@ ÙÆÖê_x0018_4@{j_x0003_W&amp;@`ú$V_x0014_2@_x0004__x001E_¿¨È¡1@_x0001_SEÀY1@@;ô¥½'@À_x0005_45@7@&lt;°Úx_x0013_0@À&gt;"ÂCÇ3@¢dE§5@ ¡µ_x0016_Î1@ÀË#&lt;J3@ÀåHì_x0018_O)@Gw_x0002__x0004_Mç)@@W_x0018__x0017_®p4@`ûÎÜ2@_x0002_v¯_x001B_$ @@ØkÌ$@_x0002_Ç¶c_x001D__x0001_6@_x0002_Pt­_x0012_1@ÀB´u×!@ÀN_x0003_N_x001A_3@@dDó%@À$c+@Çùù6@@_x0007_,óÄ_x0018_)@÷²Dsé1@@?©&amp;6/@ Û_x0011_ÿ^¢5@_x0002_ ÄwÞÊ_x0019_@@'Mâ	Ý1@Àÿ|Ä_x0014_#@@£«d¹¯5@àô?0:@Q(Ù´&amp;'@@¬xï_x0015_[*@_x0002_ÊKÁ]d*@ â®#±6@@_x001E_¬þ8@@C'kÆ¥*@À_x001B_×µ0U+@KÊ&amp;ä;(@D'u)@E_x0010_Ä/+@@Éíðl5@_x0001__x0003_À_x0011_rf_x0018_%@_x0010_JR0@Ä»_x0002__x0012_Á)@@Úå72C*@ÀÌôØ(@_x0001_Gx¼i$@@¦_x001B__x0006_J7@À¯Y8UÑ)@_x0001_meÊr_x0012_+@2_x001C_*@À_x0003_=î_x0014_7@  ´_x0010_ú¡7@@»qÌCÉ%@@½\­_+@_x0001_¬4._x0006_b.@ &lt;(4? 4@@_x0003_Ò¸$/@_x0001_ó Q_x001D_@_x0001_N½Ñ_x0018_@`2qtï/3@_x0001_DpÒës_x001E_@@Ò=z4@ Ô|ý-_x0005_5@t+°_x0001_Ø @Àmê_x001F_h+@Àÿ_x0014_7_x001E_6@@|ãl_x0001_r3@Àôq_x0017_4@`m±è&gt;6@À}{$%@@3»@\,@_x0001__x0013_Ìb_x0001__x0003__x0013__x000C_6@@fà4å_x0019_-@&lt;ÃÕÊ0@À&lt;Ù_x0017_gº#@@ô:^Ö4@t¦Ý_x001C_q_x0015_@@ýÆ Ç2@@ÆêL»_x0015_.@_x0001__x000F_Ïâ_x0002_0@@Ò]8"N6@_x0001__x000B_º_x0010_¯ý_x0010_@@Ù_x000F_¤_x000C_&amp;@`-¸è[3@_x0001_Ü?&lt;Ùu/@Àê_x0001_·É0@À_x0014_9*ë¾.@_x0011_:ÒôZ)@À_x001C_ÝÞ°.@À\Æ0YÙ.@àöjëiÚ3@À¸ÀQc5@ §;K_x0019_Ï0@@Zõ_x0013_K.@À-`ì0@_x0001_Çâà*@@2iúP.@_x0001_nbÁ_x001E_@_x0001_ÚQ_x0007_¡¢_x0017_@ uôO_x000B_5@À­ë"«À3@@óm_x0015_X$@àq}_x000C__x000D_*3@_x0004__x0005__x0001_^öW0@@:D¡á-@@¸#?$ç,@_x0004_ú.|8G-@àò_x0003_&gt;¨T3@_x0004_zÀAæÞ1@£ÞÈ¥n6@_x0004_:¼_x0005_U+@Ùj)ks2@t®_x000D_{¬_x001D_@_x0004_iÇ_x001C_Äô)@àRÏé:_x0010_4@FZ_x001F_ù0@à@_x0012_Ìè1@À|\ïÿ&amp;@ÀÏ÷_x001D_Q/@_x0004__x0002_Ã8pÁ"@ ÓØ¥j2@ ÛV5G3@@oxÜ¤_x001F_3@À_x0003_Zþ_x000F_5@À2«¸Ú;@À+¸_x001C__x0012_+@àú¿µ¬3@_x0004_Þ1^J9@@¶åÌÃ2@ õhê=9@@&gt;_x0014_ëã.@@4_x0004_._x0012_)@ z_x001A_#á;@_x0004_Ø¡-@@Ð_x001E_ß_x0001__x0003__x0006_,@à»K¶Ôy0@@Ó_x0004_þ¸3@ÀsZÍý44@nÞ_x0016_¯!@ Ó0_x0003_­2@`Sª%9@/Úb_x0013_i5@ _x0019__x0005_6ï_x0002_6@ÀäXý.@/}¶mH)@_x0001_±Xe^_x000E_-@ úE3C_x0015_0@À Jå	È5@àhÜ´¸_x0011_4@àh¨Ô_Ò4@J+Ü_x0004_2@ ÿOÃt¡:@À¹ÛA1@ÀÚ&gt;â£%@W	G6×5@÷áV37@ ¶Æß4@à`¡Ð_£6@ ¹N©¼7@_x0001_ÅÖ4¼é1@`då_x001C_l4@@£ÄÍM¡5@à_x000E_¿E¯È3@@ü2Jì-@@y_x0016_9:_8@à¶û_x0011_6x0@_x0001__x0002_  d³;E1@À2¡/`&gt;@@L1_x001A_UF3@@NÀÈ-@Ù_x001E_t_x0004_o)@_x0001_Öçì_x0012_&gt;4@Á¶sÓÑ*@ û"_x0004_Þ5@@×¿¬	8@»áF_x001C__x0007_:@ÀÜ±Ü_x0015_§3@ÛREã0@À°_x0010_Ã7@_x0001_aÛGÅ6@À*_x0019_¥_x0001_4@@wC,Û5@à_x0012_§3ü3@ÀM_x0019_9Ï1@À¼¼ïþ/@_x0001_&gt;%7þ7@_x0001_è÷à­t,@_x0001_©£x¤Ø9@`7_x0001_¸Á2@`Î  _x001F_2@ _x001E__x0011_yf`2@_x0001_Õ«21@ÀmnµÜ/@_x0001_ö²6(H-@àß½Æ_x001C_2@ _x001A_¤LJI0@½_x000B_Ð7@¦¸y_x0002__x0004_Y¨8@àÝ_x000D_MÉ6@õ×v_x0018_ð7@@¸_x0018__x0011_¢²1@À|ì¬NÇ3@ ²_x000E__x0007_óö8@_x0002_¿U%¾;:@à_x0001_¦gJ#3@@_x0017__x0013_ëùç*@à=Áj90@`xQh 6@àJÐö_x001F_4@`&gt;+_{è3@@_x0003_æPû1@ÀOÌ_x0004_0@àåíâQ0@À¬â_x0006__x0018_ý0@`$iT¢²0@àç7÷ä¥6@À¼Æ·v7@	^*Ë:@ ­oô5@àë)+_x000B_4@@Ûâ_x0004_U1@àEñ_x000D_ñ5@Àð_x0012_Ì­6@_x0002_ÏÁo6@_x0008_FÑµ=.@@}òÛÿ6@_x0002_Üs­"1@`[HèÍ_x000F_4@ÀÑMK_x0001_-@_x0001__x0003_@_³_x0013_*8@À._¸_x0007__x0002_6@ÀLR6T6@À*È(@àhÍKÖ1@þ¿Qû¹1@ Ú;oJ1@`_x0008_$qKÞ:@ ám_x0003_½É6@`¬Ì:1@à`z_x0018_fö4@ 1½!GG4@`	_x001F_Oh6@ £zb:@ Þðk_x0017_æ6@`Á¢1_x0015_?@ ·ì_x000B_b8@`ñR±Q2@_x0001_à)1Y/@_x0001_´Ïa2)@_x0001_)_x001F_DIH0@@3{_x0011_d?6@_x0001_Kvm,+@@IóH5@_x000D__x0006_xi_x000F_.@`àÆ¼o5@à_x000D_!ý_x0003_Ä7@à©?yM4@`$³_x000D_¨É1@Dø|LÑ3@ßæ	,@À3©×_x0003__x0006_`ú9@_x0003_4;ô^1@àj1¡¢Ï5@Ä;¹ë[(@@×1_x000B_¢%/@Ö_x0012_D=0@_x0003_ÙÍ_x0002_Å.@_x0003_#,9@ÀÌëß_x0001_1@À_x0014_Í&amp;}þ3@ÀxúmÄZ4@óf+B3@@pØD0@_x0003__x0012__ºÆê0@_x0003_¬þN`3@ ¯¥L_x000B__x0018_4@_x0003__x0012_]"Ë4@ _x000F_8¹´7@`IÞ:@Gü9PÙ-@_x0003__x000C_L9?3@àA»ôR³8@@_x000E_( Ñ[)@`~¥B©6@_x0003_ß&gt;_x000B_ì5@` _x000C_x»R6@À_x0005_~Ñö7@ ÇOÚK&lt;3@@­åø_x0004_8@àw°Ô»_x000D_7@à_x0012_yôÍ5@Àt_x000C_¸%"2@_x0001__x0002_À])ïQ,@óÜÈ_x0014_:@À_x0012_m#F5@_x0001_2ytB4@àîo_x001C_e2@@­_x000F_mß1@Ã~ýïÐ6@_x0001_x_x0001_ìÚ*3@_x0001_kÁxü7@ PîIóE2@àÁ;în¤2@À__x0004__x000D__x001D_¡3@È!+(@`xCËM_x000C_3@ EÉªÅ_x000E_5@_x0001_½Í6g.@ c}£4_x0013_2@à¯ì?=4@`ô":}=@;jwrh4@_x0001__x0001_ºÄa[.@àÞÇd2@`8üìz1@_x0001_7_x000D_¼2@_x0001_mäp-.3@À_x001F__x001F_lËe.@ÀAXX_x0007_5@À=v_x0018_¿U4@_x0001_Búë".@À+o¿_x0018_æ3@_x0001_etc5@`6ºÅ_x0002__x0003_¹_x0002_5@@_x000F_N5_x001D_4@_x0002_7)®(=5@Í_x001D_B/@ª&gt;èr3@EOþfá/@@íé,,_x0006_6@âÔe_x000C_í2@_x0002_C&gt;"05@@0ç_x0008_m,@@B_x000D__x0011_l2@ Ác_­5@@=_x0001_@¯ô2@?BüW6@ë_x0017_µ4@À§_x0016_PÚ7@ /zÎk¡7@;1 h3@ a+n¨õ3@ IèFä1@À¦ý/_x0006_û$@Àç_x0017_8@ÀqRøvÕ(@_x0002__x001C_¾Bã3@ dm6_x0003_E8@_x0002_s|ü¢Ó-@k|kÚ³-@ÀS_x0011_'_x0006_=&lt;@ X3Np3@ ©B¤ñ2@À|&amp;_x0011_¿2@ ']_x0005_cò=@_x0001__x0003_J_x0019_Ë.@ ­)Nìv1@Àä8Í,@`¢Ü(è:@_x0001_|Ptö+@@_x0013_dÎ¯O%@@_x0006__x0006_ùJh2@ ­QEæð0@`_x0019_TU_x001B_p9@_x0001_×­)ëÀ3@`_x000B_i¥¼6@@ß§m6@à¥?¯1p6@ Þ ¡G0@Ài_x0002_tÉ2@þ Õ&lt;_x0006_;@@ÌþNø_x0010_3@_x0001_ãvtg8@@V¼õ®!7@ ¥?aï1@ _x0015_^rÉø0@_x0001_äùNC*@À±Aî_x0013_Ô.@ÀOû`_x0015_5@`^¥j°2@´nt0@ 3 Âá5@ KÊ§!"&lt;@À/9T711@_x0001_.¼(_x0006_&amp;@`j3ë×7@`^XË_x0001__x0002_ô¡0@à_x0006_"P¡ 1@à¿Â¯º×3@@êu¨E_x0018_3@68·0@@d_x0005_±ù1@ Çæ¹B½3@w._x0003_ÍO0@@§£àë/0@ Å®^7@Eºqæs'@ %ÑÀ;X2@_x0007_0Â7Á.@Àä_x0011_J[0@@ÈDc¯.@@ÏI_x0006_x4@LzÆò5@ 6¹Ã¯3@@_x0001_Ñ_x001F_7@àBÉÚ_x000F__x0018_7@_x0002_¥	ø§2@_x0001_ëÖ_x000E_N5@ÂK|Öó6@`¤¼"0@`YÕyW×2@ 5#h5@ °Z20@ S®ÑèÔ&lt;@_x0001_!4t04@ÀýÑ_x000B_ëø)@_x0001_^}Ö» 1@_x0001_cÞ_x000F_5@_x0001__x0005__x0001_¹µ¿_x0015_66@`j	_x001A_N6@ÀZ_x0013_5!_x0015_,@_x0001_Fóø|¶.@À]sþ5@@_x0001__x001C_c}Y3@à`â_x000B_Ë4@À¨_x0019__x0004_C2@_x0001_LhaÊ0@`÷Âé¤_x0002_5@Àð;v})@`X]`w 5@ _x0010_Û_x0011_7@`_x000B_ç{îJ5@_x0001_F_x0007_¦_x0012_t2@ËF$ù3@À_x000D_?Õª3@À±¾·}2@`Î)Ë86@_x000B_WÑó0@àò|¾4G7@ m_x0006_	Ü2@Àk_x0010_Ô9@à_x0003_&gt;¿o_x0004_3@ggud#@À_x000F_½òx"@@¾Û_±3@`_x001A_°KÝd9@  _x001A_ 6@Àá_x001D_ô_x0017_-@rBÅöæ5@À_x0013_ã1_x0002__x0005_ì5@ Ç)á_x001A_Ä;@`ù_x000F_á|4@`_x0018_¾¬2_x001D_3@`{YP_x0004_0@`»VÝ6@`X_x0003_a{5@ §;Bu3@@.òÕf±7@_x0002_?ò1x6@ÀÅ_x0012_n	5@ ¢B,7@@ô_x0001_§ú/@ÀE)UuE5@_x0002_P/×_x000C_3@!_x0015_(GI,@ ²Rû8;@_x0002_ß¹Û3@ mG6@_x000B__x0011_YY4@_x001C_@Q_x0017_0@ ?_x0017_¬[õ:@ÀR©¹J5@àK7ïÔ3@ÀÇ _x0011_8@ ×wfî3@_x0002_tD×8@_x0002_|ÊCì6@às¹8B:@À._x0018_Û1@_x0001__x0018_ô:h/@ Z_x000F__x0004_ó6@_x0001__x0004__x0001_2[Fº½8@ q8°§T9@Àè&gt;Ô)@@_ðâð_x0013_6@à?_x001A_1@ÀÎðÜy^6@_x0001_=`Ø_x0015_/@@_x0008_·âDP4@`¦£|&gt;1@À9Ì_x0004_,@ Þ¸_x0004_¸_:@@¨¦&amp;î6@ ³Õ_x001E_0@À|_x0003_6Ýd6@@3Ýðö8@¢b_x0002_Ê3,@_x0001_õ%à:'@@áÄcÆ5@_x0001_ _x0003_]_x001E_45@ £ÍMÉí4@_x0001__x0010__x001B_ÞÖ4@ |è_x0018_20@ {p*Ì1@HH+ÅÒ1@Àù*±Þÿ2@@ZÅç½-@_x0001_öá_x0013_Å/@À·­Yµê1@àÐ°_x0003_¶3@cQbÙ3@`²-{ÊX&lt;@@:ç_x001B__x0002__x0003_¤3@_x0002_R¿yha2@ Öù_x0015__x000E_2@@6u*)L6@_x0002_åZ_x0006_¼,;@`&lt;GÎO-4@ Ø¤êQú5@àò_x0012_]¬_x000F_6@VÁÚ«v*@À%sbÐ1@ÍZG$A5@ l¹÷¶©1@ qr°ë4@­ þJ9@`H®:58@  /²Èà3@ i¼_x0016_Ò6@À_É8ò-@@1Ê:­û.@`o¹6	2@@_x0004_G¹P_x000C_5@ |§Ä_x0001_7@@Kû©_x000B_Ø/@ øÌd4@@7zã*5@À]ÚÚ¤3@_x0002_ØäÐµû4@@q_x0004_!îÂ-@àrd1E;3@ F1os5@@á_x0010_\oÅ0@_x0002_èú"ïÎ%@_x0001__x0002_`ÜÉ,¾c7@ É]þ:_x0010_2@`÷è_x0004_i1@a0_x0002_S&amp;@`ÁÙ~4@ wû'ÿÉ7@ Zl,4Þ7@À°-3ûî5@_x0001_¼&lt;xÖ0@ õwá.8@ÿ$+Ë3@ _x0004_ÎS«2@_x0001_S_x001E_agÃ=@ïÓXGT2@ÀC¯s~+@@ò`ÔÅ2@ÀO_x001D__x0017_z2@f%q1@`÷yÂS4@@!#½¾_x001E_5@@Ó6ÙE_x0007_4@ (²x3~;@@Ã×EÉR5@_x001E_vT®_x0005_$@@oöäìe7@þ;U8@ Ê×Ëõ0@_x0001_-oß_x0019_3@`ªá$Lo4@@-àÄs4@ÄdA	Þ @ ^ûÙ_x0002__x0004_Ïv4@_x0002_êJ¯ÒN;@àsûÔ_x0002_8@_x0002_\õ_x0015_ãû+@_x0002_m_x000B_jÔ4@¨_x0012_[°0@ EÓ:¹5@D$:HK4@ å_KZD0@ º_x0004_Ù_x0005_4@ _x001A_U_x0003_µÇ0@_x0002_ºÔpÝ+@À_x0015_z_x0006_i5+@à­_x0001_b²ü1@@¥æ	©7@£ÄS«t6@`Ã7på16@£}ú8@Ài£|8@@REÁXÐ4@~n¦Eô/@Àî¾*!_x001D_.@à08ûd_x0006_5@ "¶%ì7@ ~à_x000E__x0003_0@ 5Eu§G3@_x0002_RFí®'@ Tk^2@ ,ÿÆ[7@`(ªÿoM2@ a#ß«v7@7CÂ¹,1@_x0002__x0003_Àôq×I2@`©â*1@ê_x0001_YìÞ2@`}_x0012_K_x0010_;@_x0002_Êq¢¾1/@_x0002_0»[AQ+@ &lt;b²¥2@`êyB_x001C_0@àåA}G&lt;@_x0002_B¢ »ç*@_x0002__x0008_wë6@@p)á_x0019_E.@@X_x0004_'_x0007_87@`@w_x000F_Ã8@Ä¯[5@À¼ÒP5@ ìb|3@à[3_x000D_6@À_x001A_úSñ4@ :×´[¦4@ÀÙÙY8@£ É,@_x0002_Å"nv(@À"c_x0004_^R-@ÀØ~ÉL_x0006_+@@_Ò­ßX5@@vî¿c0@@Õ9§Z¾4@ .0Y_x001A_2@dÌ r+@_x0002_B[vR$5@ _x001B_â_x0014__x0003__x0005_Ï_x0017_6@¨G¿%¥/@àºëwô_x0014_8@@«%*¾3@@Ìýz±70@_x0003_¿ýª2@@ié/]5#@à8SZÓB6@à4?_x001C_ì_x001A_7@ _x000C_3ÒX`0@ ¢o\±ª1@hÆß4ñ1@y_x001F__x0019_v1@@Á;u_x0008_·9@¼O¯_x0001_-@`ÄøÌ-_x0007_3@Àç]Ë_x0002_4@IÈÇ_x0011_]/@ &amp;ÚÝë\1@@_x0004_,x³L1@_x0003__x000D_zQ1_=@à¡Ô¡_x0001_t8@ _x0004_&amp;EuÐ5@À£ÉFä&amp;@_x0003_&lt;ißïå2@ÀÉ_x000F__x0013_q8@ ÿÒ¾¦3@ x2ic4@ _L_x0018_¬7@À!$t:%@ {âê2@`°3_x0011_9!3@_x0001__x0004_óY`b_x001B_5@_x0001_©®)ëá2@#ÇÞýw.@ »Ç®Ó2@Àl_x000D_õw2@_x0001_i¯_x001C_å4@ «$Îyo2@_x0001_¬lN2_+@@_x001D__x0003_½¤¯;@»_x0011_.s&amp;3@_x0001__x0004_q×_x0016__x0002__x001F_@@_x0001_Ä_x000E_M*@@°wq"W:@@A03ä0@ Ü2ÀR!4@ O_x0012_2@ _x001D__x000D_vtE1@@úfr[;8@@þl{_x000E_»/@_x0001_þqa5@_x0001_ÎNu82@ _x001A__x0004_Ò2@_x0001__x0015_Q¨_x000D_ô3@@Á_x0014_UÑ0@_x0008_c¹\¶+@_x0003_á¢pJ4@`3×Oæj0@_x001E_qi*Û4@Äxd±*6@àm_x0002_é³ã&gt;@ +©Éº§4@àOÕ_x0004__x000C_¸1@_Ö_x0012_³5@À×öd_x0018_(@_x0004_IÆpy:4@@_x0004_	ó2/@ÀKá	h¼5@_x000B_^¥[^7@ëÆÌ5@ÀLù«..5@ù_x0002_dp1@ñã]hí8@À_x0005__x0019__x0016_Ì4@à¼R0@@¤ç´_x0014_R/@_x0004_:_x0013_Ü£ö;@À^·_x0006_V3@À_x0002_)¿ãÑ2@aF$4@ ¶`kõ7@_x0007_u_x000B_5@@°Ý¤_x001E_;2@@çv"@³4@`ú&amp;!_x0019__x0017_3@@×_x0001_ö7¥0@Àv_x0008_	1@àë²ÏL2@ôX_x0001_¦`3@_x0004_a¼2@@R_x0003_Ô(d/@ ^YÐá4@@ÛHY62@ H_x001D_=_x001E_C4@_x0001__x0006__x0001__x000B_&gt;_x001F_Ñò4@1_x0004_s_x0018_[1@_x0001_+ÈwäÖ+@À3¹_x000C_Ñò&amp;@_x0001_ÈZ'*@`y!_x0010_ëd;@ !ªd®4@ 1_x000D_ÁO7@_x0001_Õ4¯Ù04@`¨ _x0005_Ä9@ ô_x0016_êt_x0002_1@ÀzKÚì4@_x0001_¿$$!0@ À¤¸Ë2@@(:c¢h-@ÍRVvv:@ ®CË9@ùJó[æ9@ 3_x001C_«ò×2@_x0001_ßü_x001B_å1@_x0001__x0010_öùô 4@@_x000E_¤õ_x0015_9@`¸Á¬ã7@_x0001_½~_x0003_¸8@@g©ò(3@_x0015_Þ_x0012_83@ÜRJùö5@ ¾r­'_x001B_8@_x0001__x0013_Ç_x0006_.@_x0001_º_x000B__x0016_b3@@aÛ?e5@ ¥öò_x0001__x0002_*{4@@_x001D_~¥Q.@àÇE_x0014_4@`d"ÂNX3@àÐ8^þ2@_x0001_L_x000F_ó8p3@@ÒÉ@_x0003_F/@``Zr®8@@q_x001D_ËÖ¹2@@_x0002_ÇÇ:_x0006_4@À_x000E_A=_x0004__x0001_1@À.=¡_x0018_ú2@_x0001_´&gt;ëÿf8@ ÊûVk5@`\Í_x001C_tz3@ Ú_x001D_FQ3@ P¦4#_x0002_1@àû:fû³:@_x0001_G¹vO3@à_x0013_Å²¤1@ ä¸H-_x0013_1@_x0001_ý48K}6@ _x0008_86*D7@à_x0014_ù¤éï9@Àa»^{33@@Ü¯_x000F_m3@@_x000B_Ë»'@À_x001D_ÙÄ_x0001_í/@_x0001_4Säò&amp;4@À_x0001_&amp;æ&amp;8@_x0001_Lù¾_x0010_ð.@_x0001_PØ´n2@_x0002__x0003__x0002_JyæN&lt;@â´_x0001_¨,@_x0002_oæx&lt;V0@{f¬6/@Âþ­S_x0007_1@à\^°%3@Àþæ¾'1@ ´_x0008_Ñ;@_x0002_­ÞçD·:@@øy_x0003_û£4@@_x0002_ñ¨Â)@ ^0 ô1@ ¿9æ~5@àvs2_x0014_5@&gt;&amp;±_x0002__x000F_1@àÛ_x0013_[×/4@_x0002_+Êö¿5@@»Gº~«4@_x0002_Ï]Ë0@àByÛ6@`_x0006_#|2@_x0002_·Úfª_x0008_(@_x0002_(¬_x0005_HV5@ ÞDÑz8@_x0002__x0014_GÑµÝ0@ &amp;Ûï¯×:@`ÿ¼_x0013_V7@à%Ïé2À0@ 	³öU&gt;@@Ñ_x0006__x0008_·7@ k)·6@ 0Ø_x0001__x0004_«Z2@^_x001F_'.@À_x000D_F'G«5@À¢2.Ý8@ÀrqF$q0@ öõõ_x0013_3@`Ã\g4@`e_x001A_zc_x0004_7@ ¹	#B¡&lt;@ Ù-_x0005_03@Ôô^4@_x0001_?z}*@à~ë2t7@à`~_x0002__x001F_¿1@_x0001_û_x000B_«G¡2@ î'&gt;_x000B_6@`¯L_x001D_)M:@@ØñÍ¯4@@_x0015_WM¬.@@_x0006__x0013__x000F_L'0@&amp;[»f3@ÀËOM_x001D_¿7@ÀÇñ[_x0019__x001B_:@ÀX¾,7@ _x0003_®ñöñ8@@_x0002_Ú­22@_x0001__x000F_GÑ×&gt;0@àÕß5@Ú±D®Ï,@À_x0003_ÊMÏ·3@_x0001_Z¾Ûè5@@FROÌo1@_x0001__x0002_ká³$7@àL¸Ú6@@±ª&amp;;@ài_x0002_xºQ8@@|WÙ*(6@ \ò_x001D_@8@ ¡À²ö#2@g9N#,@_x0004_î*:@àè]9@@_x0004_*ÀÝx5@@¨¿©å4@ò_x0003_¨;5@_x0001_úa#¼_x0012_*@@^°'5@ bNß¯Ç@@é&lt;N±&lt;@_x0006_D_x0019_5@à_x0005__x0003_ð?64@_x001D__x0017_YP_x0016_5@_x0001_Re_x0014_½Æ+@,÷Æ!/6@Àaéú«*@à_x0016_sO%4@ 98[«0@ ¢cøq2@ ¼ì2@À±l_x0018_ +@`éSó_x0005_1@à"»ð3@ÀåOý,@`T!_x0006__x0008_Hd1@ éVø_x001C_ç8@_x0006_Áî	-2@N¶L&amp;6@À¿ó%_x0005_¡8@»j_x0011_/.@_x0006_kqyüß9@_x0019__x001E__x001B_k6@_x0006_¡ËkÐ_x0007_7@ÀG£_x0015_Î0@`_x0001_õµ_x001A_6@Gþâ¾,@À¿¿_x0011_E/@À°1§n7@ _x0017_PU#0@ÀqþîéÁ*@@8_x0004_7x²2@ l_x0003_»Nì0@ Z_x0013_õÜ_x000F_1@_x0006_@_x0006_MÓ3@ÀÛK«£3@ bè&gt;^_x000E_6@#_x0010_.¾ê(@å_x0016_J3@@Yß@'_x0017_1@ H÷ç»Å1@oi_x0012_&lt;¤&amp;@ V¹X¢_x0016_=@ tÑz·5@ _x0002_LÄ_x0005_3@à¨_x0001_a@_x0010_&lt;@ â/ÀÙ_x000E_9@</t>
  </si>
  <si>
    <t>583ad0445a622e60b7d225f67fd232e4_x0001__x0002_ÀÜ¼y_x0005_j2@@&lt;Ú{æ»0@_x0001_Ö_x001B__x001C_q÷4@ _x0015_à&lt;07@Ïó)Ò9@`¥)M¿ÿ1@_x0001_y.oè2@àð'_x000C_cV6@@T9k=3@ x,Sú_x0007_3@@¤Ò¹1-@À_x0005_q_x001E_È?7@ Å÷õ­C5@`¹S·4@_x000B_Å._Y6@¾el¡1@À¥ÅÜÐ_6@`~dÌÊ·6@_x0018__x0011_y_x001A_±_x001C_@°Ñ_x0017_S4@_x0001_ÇÚös»4@`å_x0010_ûY7@d_x001B_V]2@À1Ú¢|Á/@`IÍA3Â5@ÌÃã'W;@@ÆN&lt;´2@`ñÏÔCe4@ °_x0001__x000C_T@9@_x000B_Ýì§ü2@_x001D_»5º_x0002_9@àqO×_x0001__x0003_XC6@TªÄ_x001E_2$@ g'Ä0@``¶Ä_x0001_·8@@ÈË¹B_x000D_/@`H f?m7@`»ÝÂáÄ2@`-5/_x000F_9@Àöæ_x0019_[®1@àø3Îe1@@ä_x000E__x0018_»ÿ3@@ê®l4@à¬QQ¦9=@_x0001_×=_x0013_u[3@À2µ_x000F__x0012_;-@@4&amp;¨¢~-@@ð_x001C_æØz/@À4E×¢Ø0@_x0001_Cîa_x0008__x000C_0@Àº*bv_x0005_9@_x0001_¬­Ö_x001C_:@ÀþÒl[â-@yC:ï6@ _x0002_Í6@_x0001_dN_x000C_ë,@@ð4Jµ5@`ô3VÔ?1@`QA ¶¡9@_x0001_ñOgâü6@Çq&amp;7@ _x0006_´ÝÓ_x0002_2@_x0001_@È°,5@_x0001__x0002_ oD_x0019__x000C_4@_x000F_¡qëã,@p_x0013_#_¹0@àÞ£7ï&lt;6@@¯Zµ_x0003_8@$äî³9@è`µ3@@½Ä¸k9@ÞgÖÞ¶2@àAá//È4@@iÅ7@à(@_x000E__x0012_0@ _x0004_ã_x0014_Ô5@ ÷¾µt5@ 5:¸85@_x0001_"ðt§0@@N#:@`æ_x0007_±(4@@èæJ&gt;7@`;_x000D_ÀÎ8@_x0001__x0010_·æÍ_5@ ³ÎFTÖ6@`¾èàÁN1@`¼¦#-1@`§^&lt;³Ë7@ ªÆ#{6@_x0001_õ¦¾7L+@ñ¢HÛ.@ÀYQe_x0019_9@ öÕl]ý4@@J_x0001__d,@@ Í_x0014__x0001__x0002_¡®6@@.uPýÐ/@ÀÔ_x0007_#ö@2@_x0001_¸ð#9@ aÇã_x001E_81@à,_x0002_W°5@_x0001_9æ£Ä3@_x0001_ë_x0003_SqÊ8@Àÿ{YvE(@_x0001_ª_x0002_»ÿ¥5@_x0001_=RË®l-@`_x0011__x0004_ýÕ8@`Õ_x0011_^Êæ&lt;@_x0001_ÖE.h0@_x0001_QçLk¾1@Àò©9IÂ1@@Æ:_x0015_¬9@À3B\;@ º_x001A_+Ý1@@ª_x001F_¡&amp;2@À¨_x0016_Ü0@_x0010_pxèl1@_x0001_Ñ{eø_x0016_2@@°Gïê8@@!IÒÅ_x001A_/@ÀÁ2tI]4@ ÿ&gt;~1@ y¿_x0015_w´1@_x0001_ïtäa_x001D_1@@££Äq¨.@_x0001_à|+:@_x0012_E«_x0005_1@_x0001__x0002_`¡týÑ_x0002_2@ së_x001D_Õ1@ç'K&gt;ÿ9@À9¶áÇt:@_x0001_óÑü­/@®nºÿ*2@`¦µ_x0011_úk3@ æë)¬7@Ì _x001C_ë3@@Ï½)@À¶Ý'@à]Ó´iÀ6@@C?6*@$ØªÓ7@º_x0007_'sG8@@c:+@_x0001_·_x0016_á±.2@`ÞÛÆ¥19@2Ùw÷6@ÀÏÀ²µæ7@ XP_x0012_äL9@²Òc_x000D_v/@`Éò!=2@ _x0019__x001F_¦"9@@Ò©Aã2@`f¾ö~Á4@@ÅÉïö-@{üp 8@_x0018_®eu&amp;@@Ü_x001A_oF6@àÛÖ30L3@Ày+_x0001__x0004_ß_x001A_4@8Ã_x0002_Y9@@7¢$@`N&amp;_x0018_-0@ ¯åÂ_x000E_å6@_x0001_¥WçÞ3@àÌíþÀ4@àÑ_x000C_Ð®3@@;_x000D_Ö²S1@_x0001_æ&lt;Ô3@ Zrý±3@@,NmzN7@ øê_x0019_8@_x0001__x0015_|_x000C_Å4@@D_x001B__x001C_ì{3@àüÎÝ4@@Üh_x000C_	ö1@ 3v°d3@v­_x0004_ØV*@_x0001_Øö¿\_'@`õÖtL8@ÀÄ_x001B__x0006_97@@]ðCVz.@@è2^»6@à_CôÄa4@àvÑz63@À@_x0019_î_x001B_Î2@ñÝ\$ö2@`þ"²_x0003_ß6@_x0019_@µ§5@àæP¬t9@ ÌíÚ&gt;2@_x0001__x0002_@i£ËP#6@_x0001_Ãòwã)@_x0001_u_x001D_5É1@_x0001_yLAS{7@`Ä_x0011_è4@ÀÙ}¹`5@@=Æ§pX0@ÊHPÏ3@_x0001_?7,w'-@_x000E_ÿ]é_x001B_6@j=Ý_x0014_7@@».6Ö²6@àÚ:cÏ_9@ _x0001_¯^&gt;%&gt;@àOe®gñ2@_x0001__x0007_:dºÚ7@ #Y¿ÚX&lt;@_x0001_ª;__x0001_7@àêPäN&lt;@ _x000F_?_x0006_x4@@Ù_x0007_Ë¡$2@ ¡ok&gt;@À®|÷3@àÄø3@¡böK5@_x001A_]Eä7@à¡ÕÀG8@_x0001_ÕÊ_x0011_d`.@à¼5%1_x000E_7@àM®jq;&lt;@ 1n8&gt;9@_x0001_ìöÂ_x0002__x0003_N¹9@ ÝçTÈ4@¾àT:2@ë¯&amp;µ¼3@_x0002_:+û4@`%Èè09@ _Ö+8@@yÛ¨Å8@`à{I¦6@¤ÿ3Sk=@_x0002_Ó¡z*_x001F_6@@ü_x000B_kPÅ0@`-jT9@_x0002_§C_x0001_­:@Ð%taÐ8@_x0002_¿@Ø¨9:@à8°_x001A_;@ _x000F__x0005_Âòq6@ ÝzÙs8@àÀ)	4k9@`}X_x001B_ñ7@@£)ßy_x0015_4@ lø½;@ 7¼?TJ5@@ÜÀXî5@_x0010_M ÔJ@@®yÓ7@vE~¬ñ3@ÀûË_ÄI2@@ßî_x0004_O8@_x0002_¿_x0008_Æ°×2@`ÔæÅ9@_x0004__x0005_`·ÊLX;@ ¡Ú6Ùï&lt;@ "{:Ö7@`Th6ú5@_x0004_ÿÌß+_x0001_;@_x0004_Õ¦ÈT:@ ú_x0006_Oö8@àÐ(»Ö9@@_x001A_öPR_x001A_8@À¯_x0012_½\6@_x0004_½\_x0016_¼é4@ £_x0010_÷eO;@`Î"X;3@_x0004_,Ü¬Ê&lt;@_x0004_Ñ¿÷_x001E_7@ _x0016__x000D_å_x0003_6@ _x0004__áÐ6@Àèþ~ß5@_x0004_7Rà_x001A_¸4@_x0004_Ô ­ÒÓ3@ rüÇ6@À¹_x000F_ÕÊ$5@o/B¢*;@`_=×;@@Vd¡_x0004_X:@À_x0002__x0006_*ÖC;@@8 ØÝE6@@Õ|_x0001_ð7@_x0004_e_x001E__x0016_&lt;@Àp7Oô_x0019_=@ÙªêÊl7@ GÇõ_x0002__x0004_à2@ £ÀÖ_x0017__x0018_5@ ÍüÐ9@à_x0013_Çqî68@à	¯°_x0004_8@_x0002_A)P_x0003_6@äÏ¡ò4@à×U«+5@ÈA¢´5@[­A_x0011_y5@_x001F_÷¬;:@ ¢^ÄTó:@ß_x0004_ ù=@àbfµ­9@ GÒK&amp;8@`Ooþú5@_x0002_C_x001A_Öéf9@ÀËÎ×ÿA:@ _x0017_	µ!:@ ¨ÛQ_x000B_64@À_x0011_$À¥:@àOï£Ò5@Àº,ë_x0002_*8@ ø[Pz·3@àèØÀ8r;@Àc¥¸9@À{_x0001_ú9@àuu)_x0007_2@à+¢eb6@_x0002__x0004_&amp;Ù¾K6@ º"7ò5@ÀÞBòþ=@_x0003__x0004_ ¿JÓYX:@@È-_x0008_Ðå5@_x0003_¿T«zâ8@@ðåaV8@ _x0012_¢Jh_x0004_:@@¹ùñ8=@ ³_x0008_o:@ì Æé«@@jã:DÃ;@ÿ_x0001_d_x001D_Å6@@Ë6x_x0019_Ã4@`_x0010_;Q12@ _¥4ý#5@`gU?¬é9@`®ª`îû2@`Cÿ8$9@@ª[a#4@@LsÐC9@I_x000D_/ ;@­­ÊV[8@àÁ_x001B_	IX6@_x0003_BÈÿ÷7@ äåÀù3@Àg­ª©å&lt;@`Îÿ`ì_x0002_6@ÀM²D9@ &amp;q{ºÛ1@Ó5Ð4@À¶ÎgÀh5@û_x0011_ÌwX4@ Q£â«@&lt;@À{¯_x0017__x0001__x0002_Ä36@À_x001B_Ê¶&amp;_x001C_8@_x0001_!Vùe8@@!_x001C_ê~7@@@³_x0011_`f5@_x0001_Ø,û¥5@àÇñþ7@@ªn08@ _x001B_h_x0015_Þ¿8@`äúÄV_x0014_;@àE_x0016_ÐY=@_x0001_[ñ®â_x000D_4@`®/ß#7@à?"õ_x0004_à;@ Diq_x0016_B2@ Ö_x0010_A^&gt;:@ WX:h§9@ ¾/^%ù9@À_x000F_¾ý6I;@àª2_x0013_Ì7@Àª+@T;@ kæA¿:@`Míô_x0001_b9@ÀÉ÷_x0013_6@@@_x0018_uUq3@àÙè®Éú&lt;@_x0001_ç_x0016_´úO9@,,R8@ýå_x0014_­ý6@_x0001_ÉeÕ³i6@ AX/_x001C_^:@`Y!Ør7@_x0001__x0002_ -'Å¿÷:@@K~l¸»6@ _x000C_N_x0007_7@ÀWönsÑ7@@(/¥ ò1@ _x0005_\:gZ7@_x0001_ÜSúõ8@#eP¥F4@À'Wç_x001F_6@@þ|Ø[N8@ 5uùYÃ?@@ÔG÷êp8@`&gt;=³éA4@ ú|bÔ6@k_x0006__x0019_6@ ÀÕ_x001A_7@ ©u7@@~2ö_x0013_F4@ ¦lÞ.f9@ Ö·_x0011_õa8@_x0001_ð_x0006_T+4@`aå0£_x0008_8@À(_[E_9@_x0001_T½ê8@À}Ð	º48@à_x0003_GV_x0016__x001B_9@`_x000D_÷é44@@`gc|¬7@ÀEÊëÝ4@`/áîå»9@ ói_x001C_fA7@À@¾L_x0001__x0002__x000C__x0011_9@_x001E__x001C_h,|3@ÀQ[¢6Ú6@À¥B_x0017__x0002_u9@_x0001_	'þG7@ ×'û_x0008_$:@ alÕ®8@`¤2;@ÀT£å_x0004_;@àmY¿B¤7@_x0001__x0015_#_x0016__x0015_8@@ßßm6@àMX_x0011_Å0@`E_x0002_¯c;@àk­X_x000C_2@ »WD^_x0006_8@@[JÃÊ;@ $c_x000B_4@ 6¾Âæþ3@ NP´&gt;@@µ&lt;é¼7@@_ÿÌ_x0012_E7@ $ð_x001C__x001C_7@0âÑ_x001A_&lt;	@@Àõd_x0008_Ãn4@@É­&lt;_x0019__x0016_6@ fôG®3@À¹AHã£=@À¨$ë½L3@¬ç¢£0@@_x0010_^Å1×6@ 5áª5@_x0001__x0002__x0001_¹Ï¨_x000B_w&lt;@@ê}_x001F_åê7@_x0001_áFOÖM:@ $a·_x000E_:@àò#·_x0010_:@_x0001_sY5@_x0001_e3ì$7@ÀÖ¦Bó»=@ÀáñÖ"^7@_x0015_ÜöR£;@Àéïõ´:@ ªÊvv6@Àµ×0±5@ 3½_x001D_w¹2@_x0001__x001F__x000D_÷0r4@À_x0017_ï~ X9@@ðÃµä_x0010_7@`|n[NG5@ ±Ä9@ ®·_x0010_&gt;@ þAUÞ5@ÀPõ¯ì0@àù_x001B_¢_x0003_;@#Ó ¹k5@_x0001_wtq_x0010_Ñ5@_x0001__x000B_õ½$ý7@@·Qúc7@ yú\¼|5@ (÷¾ð*6@@_x0011_Eù÷ç7@ Ñä3_x0001_*5@@ÄuK_x0001__x000B__x0010_5@B_x0018__x000D_Ûø:@_x0001_'_x000B_ë~1@@)ËXÊ6@`A9²¥j4@À[(_x000C_135@A_x0004_c4@ Jua}8@`H&gt;`a¬9@ _x0003_g_x0006_Ý7@_x0001_¥Ç¥ué:@ @úy_x0002_:@`àv"_x000B_7@Q¯C(9@`@üÇ_x0007_z:@[cûwQ5@_x0001_¹Ð_x0008_07@ ¶%\x=9@àðLàêS5@à±r_x0016_.?@ÀXé'¶8@ ×Fií2@_x0001_ð#_x0010_76@ 'þÚö8@ _x0005_Qd:â9@ Æ`y×õ9@@ü`_x0013__x0003_Y3@ 'TûZf4@Àïû¬¸µ9@ &gt;	ç&amp;7@àA¡þ8@à^_x0007_Ï_¹6@_x0002__x0003_ ¥É_x0010_5@7õFì8@_x0002__x0005_&gt;O2@àQ_x0003__x0018_"_x0004_9@ ±_x0007_áÐ:@_x0002_áÞú_x001A_&amp;9@@vÅOà6@_x0002_F/ß_x0017_8@@_x0016_òÛ_x0002_Ù7@ f÷óð6@àI`_x001F_eä9@Àz8?_x000B_­5@ _x0002_¹¼:@ K_x0017_ÐÉ37@_x0002_ûÿÚ`&lt;@ Ûý_x001B_T7@ÏÀd¾/@@)òùà_x0001_/@®ñ­uÞ7@_x0002_í²:_x000D_n&lt;@_x0002_XÓ_x0015__x000B_7:@@2£À3@_x0002_Áhî¢9@ Nu\9@_x0002_Þ­_x0018_ØS&gt;@ Ò2²_x0001_8@àQñ!ëg7@@Ô qÔí4@àmkâü4:@À_x001E__x0018_öL9@`ÄUf®7@àü_x001A_v_x0003__x0004_®_x0011_;@_x0003_¤,À_x001D__x0017_:@À³]@´ñ8@_x0003_ÀÕ_§:@@Ó(e_x0005_è4@Ü_x0013__x000F_º!9@à_x0013__x0003_$ÕZ7@_x0003_._x000E_ßm3@ Ù´¦ä=@QJW_x0003_8@_x0003_Á[+:@@b¥Öd8@Àî_x0002_eÐü4@à_x0004_Tr®=@àæ_x0013_ùi9@@®¸ðlÌ7@_x0003_«._x0010_C^;@ ·2ÄG_x000F_8@}¶_x0001__x000E_ý;@@n._x0001_æ_x001E_:@@_x000E__x001C_,#_x001F_=@_x0003_`§&lt;f6@`¥/Æs­4@@íËÛ_y:@@fÕWè;@ ÿ_x001F__x0015_a&lt;@Àxé°br2@@$³³éÆ9@@%i7Ì5@@}³{_x0002_:@_x0003_L4@Þ_x001E_M]8@_x0003__x0005_@B_x0010_óè5@@_x000E_=¶ÃT3@@#í9¼6=@`+xÃu:@_x0003_|_x000F_¨`5@ ¢õÂ¦_x0007_:@ 4_x0005_òT¹;@Àå³Fe3@ ÓÎWÿg1@`¿_x0006_5ß9@ñ(âÚ_x0013_9@àÀýÕÛ8@_x0003__x0018_¢|AÉ8@_x0003__x0008_àÞ_x0012_5@ ÔLS¨Z6@ «,_6@`9_x0015_¿tP7@@/¨	ì_x0002_4@ _x0007__x001A_&gt;Ò4@_x0004_±_x0012_ºr6@å_x0019__x0001_!½7@ 'Ç¥wþ7@àJúÊÊ&gt;@À9_x0012_®_x0012_Á7@ÀLòÅ¯Ñ6@ êi__x0007_6@ Ðãó9@õ¡i¿Ú=@;	A8@ ë©j²9@ _x0003__x0002_¯Ã9@`ÇÙ_x0001__x0002_:³2@ öN³Ï&amp;6@ I_x0008__x0004_F_x001E_9@@í]»&gt;6@ eÒYéÙ8@_x0001_¦üd&lt;@àuÆ¼${;@@%L&amp;c_x0004_8@,#Ý/:@ dC{#ê3@ ëvâ_x0007_4@àI!6@_x0001_uø+_x0003_ô8@àÔx	:@À¨-Ú4@ ÑËß8@j!°x_x000C_9@_x0001_#;eqÔ7@Q_x0010_rºæ8@Àô¤î_x0004_4@_x0001_gvòù7@_x0001_^òF9@ 3®_x001B_5@@½¥Ö0@@ÇîÓ:@_x0012_q¾6@@_x0004_zhs_x000B_6@lo`_x000B_1@_x0001_Ùm|Á8@@Ñ[%;@_x0001_º|î5;@JZX©9@_x0003__x0005_À_x0014_ða¼5@ ÛP_x0010_v;@òN_x0018_ó7@_x0003_B1Aåõ6@à³¤_x0018_âì?@ ÏÞ.Ç6@ÀÒ[_x001E_3@@3_x000D_¨Ù!7@ 2¯nå6@_x0003_*ÿèÁ_x0011_6@ jT3+`8@àXuÁ_x0002_9@_x0003_ë«-#8@ø_x001A_Åë_x001B_&gt;@_x0003_Alc,9@_x0003_±»ì¡_x001F_0@ ÊèLÕ:@£cÇú;@_x0003_zó_x0010_Ì®5@`båHBe7@_x0003_-tèev8@àÈÇ±ùy8@³0&amp;¹-@_x0003_ð»ßh|8@À,½_x0004_ö=@àg"BÿP;@É!:êN3@à_x000B_ä JÇ8@ Å_x0001_Gaw5@BÎ_x000D_X~9@_x0003_BvùY8@@)Ù _x0002__x0007_× 5@à_x0006_xú8@àÐ_x0002_í5@@"{n¼B3@@zð3ÿ2@@Z_x0019__x001E_6@@\¶ý_x0007_;@ '§K_x0014_:@@t_x001F_àÞ9@ Q_x000F_Éû_x0018_&lt;@`ù/´@´;@æÃ	Ä8@_x0002_q_x000D_xå4@7?_x000F__x0003_)4@ ìFï8@&amp;_x001E_é_x0001_A;@à&lt;sp+^5@@ÏÃ(â7@ _-ç1@ è{_x0016_ê6@ û¾_x0003__x0004_Í:@+®ÊµÁ6@ u}²â:@@_x0004_½Ú5@ h´iÕ¾6@àÅ_x0005_­DÙ5@ÀÆZE_x0019_67@_x0002_¦þÃ=@@Sr¨4@_x0002_¸=©_x0007_3@_x0002_æ¼LQ_x0008_7@À¶áÄ_x0002_5@_x0002__x0004_ _x001C_Dó¼&gt;@_x0002__x0002_Øsà2@ÀÆÃks:@@k_x0003_%_x0002_94@ ¸\_x001D_°:@ FóÃì;@ u;^39@`ÕqgÑ*9@à&gt;ãæòÈ7@àe'Í':@`íºÓkÞ8@_x0006_[r¢8@`µißp;@ Lfm,¡3@_x0002_Zí1@_x001A_3è×3@û_x001B_®ì2@ _x0001_VB19@Ài~dÖ95@ _x001C_!·¤µ8@@c_x0019__x0017_×6@_x0002_Í_¶Ï_x0017_3@Ù;Ã7_x0007_9@àº§Û_x0001_Ê9@À_x000F_±ÑÅ4@`m¯÷Ra;@ÀÝH_x001C_±è7@@H$ú¶_x0016_5@áXh_x000C_7@_x0002_Ñ_x0006_/@_x0005_Ï¬kì9@`5òG_x0003__x0004_L:@À_x0014_Ù&lt;75@_x0003_Z®?6@À^^äìw6@_x0003__x0006_Jp_x0015_6@ rï[É¯&lt;@_x0003_½_x0012__x0011_ö3@ÀA ¢MV7@ æx|_x001F_8@À[©çü¨4@ Ã_x0007__x0016_L_x0001_6@ _x000E__x0016_+Rô5@ _x0015_îØ¶?@ ó]­;@_x0003_¨w5í9@_x0003_³üxE1@¡à°µ;7@ÀSÇ_x0004__x0005_«;@_x0004__x0002_Ê_x0014_¹7@Àíìãl8@@ñ/Ûo_x000D_;@À_x0018_Îg$0@:Û2b?7@_x0003_eOr#k7@_x0003_Î:K_x0011__x0003_9@_x0003_,_x0018_¹~87@ÀBW[M4@à _x000B__x001B_-7@_x0003_/(dã6@ _rW¦Ô8@à`CÖðÜ6@`¶_x001D_=_x0010_3@_x0001__x0005_ ¼[yC&gt;@`ÔÍïQo7@_x0001_´ß¸ô¡,@_x0001_ØÄL¢2@ þ¸%Þ/=@ r_x0019_¸ 5@_x0001__x001B_Ë_x0004_88@à~2scû6@`¼c)î5@ _x0006__x0012_À_x000B_;@@×/Î4@ £ç_x0018_ÒU9@À|_x0003_=í°6@À¹Ç?_x0002_7@ OÍÍ_x0013_8@_x0001_ÙiuØ5@ÀAçá_x001A_33@ §séX8@@4Ò_x0005_®?5@_x0001_R±Ì8@`¨N_x001D_Ù9@1GÜÂi@@@Ç_x0013_9£8@ ä_x0003_¢J6@ W_x0003_ky9@ û»YÊÀ1@_x0001_¬Ä¾#L8@&gt;ÃÅ£¼4@_x0014_§â9@ á_x0005__x001C_?Ï:@_x0001_N'Tû9@ âS!_x0001__x0003__x001B__x000F_9@ 9õ_x001A_¶16@ÿu||_x000E_&lt;@ Ü_x0006_CüÀ8@À·s¨b5@À_x0019_é¬¤4@Àl5®E|&gt;@ wa7@@_x000D_zý«+7@¿Ä´n8@à6@¯_x0018_H;@`D_x001D_leY9@_x0001_e×N_x000E_³6@`÷Q³Â¬8@_x0001_mxå	c7@àPôÂUn5@@ùvý.6@ û×_x0004_Á6@_x0001__x0002_:ÿà7@ ¿\û£î6@ ÅìÒ«4@ r&gt;ß_x0002_Ò8@àDo8=¯6@_x0001__x0012_×û_x000D_S8@`z$_x0017_ß8@À2ö&amp;Öÿ5@ÀÜú_x001D_@3@_x0001_S£iIK1@ Ev"2@@lÚ×±_x0007_&gt;@_x0001_&amp;þìß¨8@Ìc¥Ã:@_x0002__x0003_`½pD8@sF_x0018_-º&lt;@àÎìì¸5@ÀÓÈ¬_x0019_8@`_x0003_Ý§¬_x0004_5@à¤v«¼&amp;7@@_x001B__x0003_YÐà3@Àâ_x0001__x0010_îH=@ ª±;À&lt;@`lÈÀ¥Õ&lt;@à&lt;º07@½Êa?n6@`~, 8@_x0002_Ùdí.&lt;@ ZDæ9;@Õñ_x0002_Ç;@ ÄÈQq7@_x0002_¶×¦Ò}7@`9½¯9@ p_x001B_¼Hf;@_x0002_FÇ_x001A_!4@Àl/vw¶7@À%o¨(;9@à(¸óä8@à_x0016_òÙö=4@_Ü-8@_x0002_õ§Ì47@_x0002_k+AO7@ {eVª7@_x0002_,ÝäÃ4@À¾Ô4_x001E_Ü;@ Ìpm_x0001__x0003_n_x0018_7@@à^_x0004_X"8@Àã&amp;/ù¶5@_x0001_ðKÖK7@À4Xºõ¢;@_x0001_zïÎ_x0007_@9@@ýá²7@@S_x0001_I7@~_x0011_õ_x0011_¿5@ ÔîO%z=@ÝSh!7@ ´ÃÊ·:6@ÀS8MÆ5@À_x0008_ê÷1_x001B_:@ «_x001F_ÃJº:@_x0001_OíNJÝ&lt;@À¿ã¾y7@ ×9¨7@Üö£­1@ °I³â4@À4_x0002_è&lt;8@`©Yé­o;@À\#äb}4@±l(_x001B_ì6@ yí_x001C_hî&gt;@ ÌÔþø3@À0«+&amp;/5@ &gt;$'¡4@@_x000D_%VÒ¼5@`U&gt;­Ä7@À£«wÁÖ5@àt¶Î/^&gt;@_x0002__x0004_ÀÈqÆ|=@_x0002__x0005_îl 8@`&gt;SÛvX2@`ð± z6@_x0004_!fO9@à_x0003__x001C_hQú8@_x0002__x0004_«XöÂ5@àÏ_x0013_¢C8@ -.]k9@@_x0007_ù_¦8@_x0002_ä=_x0007_4P5@[2f:@_x000B_ø:_x0012_ç6@@TJ'mº1@@+_x0016_i//9@_x0002_ð)?£²;@À´+?5@_x0008_¾µ=@×.È:@_x0002_ÃËRë5@ o'Hå0@@_x0002_Ù_x0002_j/_x0016_;@@Çà«':@@ËÓKÌ6@ de¤8\4@àâ*·.s9@@NVØ_x0001_&lt;@_x0002_´i¬D5@@Ý\`7@ Úõ_x0014_â8@¡,_x0012_:@_x0002__x0006_aM_x0001__x0003_Ä_x0004_?@à¸J_x0002_iw7@`èéþÚ8@`$^bÃ2@`©ñ ¸à:@%fÛO6@À /ºÈ_x0004_7@àJKQô¿9@àýü{ã'=@_x001E_&lt;Ó©8@àF¯¶:U4@`C5_x0003_	5@@Q«à¾¢7@ _x0014_Õ¦_x001C_;@ ÞMáÖÿ&lt;@à_x001E_kcæû:@ _x000D_~¿!_x0012_&lt;@`sÔrM¬6@À°+?o_x001C_5@_x0001_»¥B:9@@/mæ¡£3@À§Ç¢ã7@ S¾&gt;r¤9@_x0001_Ýg_x0003_f_x0010_6@Àú;L_x001F_¡:@@â[+×e:@à©i¿äÕ=@à_.^ñ;@@_x0008_l_x0012__x0018_×9@`@Ú;@òó 6@ Î	·È^3@_x0001__x0003_`¨_x0017_&gt;~e=@@×H¢&lt;@ _x000E_®dÚJ9@Àò­8@ 3)_x001E_Û_x0019_9@_x0001_&lt;M_x000C_A2@à¼LDÊ	9@àºQË:{A@À#£Ë_x0011_?@_x0001_ªÖ_þ8@ CõÂH8@_x0001_V_x0005_ß_x0002_ü8@ __x001B_Ó§93@ û_x001E_jªÜ9@_x0001_ÿ[È2@À_x0017_8Z5;8@@9­gs5@ Y_x000F_øÞ6@ ßÀaæö6@ÀØ9Ã2*3@@,iZÇ#6@_x0001_³Å_x0019_%_x0011_8@ Ú÷µ3@_x0001_µX/_x0007_6@àk^s	&lt;@¥~@Ê§6@ÀrþÕ9@À×µO`Ñ;@Àïk_04@@ÇÐ&lt;@ ¹_x0016_¥_x000C_:@%üí_x0003__x0008__x0002_:@@_x0011__x000F__x0001__x0007_5@à¥\2Ì9@_x0003__x0013_©0ê3@àW_x000C_Òw¿4@`©_x0019_YHÜ:@àê2_x000F__x0006_5@_x0005_¿]SÑ2@`k)*_x0012_7@@õÆ4§5@ S_x0002_¦Ã5@ _x000B_ó6ù7@`EoÔ~Ó7@ À¬ctÂ9@LùvÛ_x0014_2@s_x0008_éÔ7@Rr{É5@@«¸·%U6@_x0004__x001D_Ú+1@PºÞªb?@hsñ|9@¦/-Ê7@@ZåÂ&gt;@@óå=)&lt;@@UðÅØ6@À¡Ôúz5@ éÕGPã8@@}j±Yª:@_x0017__x0005_Á}Å&lt;@`zÕ6@@±|µ=7@e¬Ô_x0011_ü9@_x0001__x0002_`_x001B_í&amp;·7@@_x0005_°@ñV7@ @Î¸ÙÊ3@ v_x0016_É¶:@àBìÂM 9@Àâ_x0005_°8@Àz#uþ9@`pwî:86@\÷á_x0003_:@@pvnþI:@_x0001_ ùÂ´+@_x0001_24_x0011__x0005_8@`ªnR³8@àõ_x000C_¿Ë:@àÁ_x0008_CÎ6@`°¥'Ñ4@ÀEÊ29@_x0001_âõM¯ü=@`Caìñ6@_x0001_ÿA_n8@ÀËY¡ÒP&lt;@ÀzpâM7@À"")ñ%&lt;@@f2wÖì9@ Æ_x0003_h10@_x0001_^êÅV5@Qhöâ;@ÀÁª{_x0010_4@«_x000C_(Û:@_x0007_q_x0001_D!7@àP&lt;@`«ß_x0002__x0003_qB6@ 8éãg_x0008_6@ (e_x0011_%_x001D_8@À_x0019_H½@t8@àû_x0002__x000C_®~?@_x0002_WÚ¹7@_x001F__x0008_Î3@hAé3@@kþ&amp;æ´4@_x0002_ÏÃ_x0010_x5@À@~LÉó4@ :Hæº!&lt;@_x0002_È}CsQ=@à=GÃ_x0011_4@ 9ù0:@à~f×÷Z:@`fÅP®3@àdP_x0006_ºR9@ 5é_x000F__x0006_ê5@àåó_x0017_»&lt;@ÀÿD:@W_ä¢:@àÜ¯_x0005_6@ _x000B_gé_x000D_9@`²_x0001__x0003_'8@ ÞÌ^º«3@`5_x001A_u~5@À#©*µç9@ Ê¡õ+¾;@ÀØN­&lt;@À^@£Øá7@_x0002_	]øss&lt;@_x0001__x0002_ #yv_x000E__x0016_7@@¦@ñ½8@_x0001_ùÃ66ì:@ C_x0013_Ëø4@à_x000E_B_x0015_Ó9@@Ñ¾ÂtG9@àh!+o_x0017_9@`&amp;æÞ_x001F_p5@À_x0019_Êg_x0006_=@@_9ê=8@À«ÓÆµ:@@Ô×Õõõ;@`~¸¶Í69@þilb:@à	­K÷õ5@_x0001_Õ_x0011_³(6@÷¤a¸&amp;;@àÆ«x_x0019_:@_x0001_:Ï°¥_x0008_3@`_x0005_ÆØ_x0012_u4@ ìc?­1&lt;@@7U_x000D_è8@À(&amp;$Çx3@ÀñÛ©B:@`êT_x001E_[×4@èÅ³º·6@Ñ_x0019_N@&lt;@ ¿øMÛã5@@baÕ;w9@@Òw´Èí7@`úõ¦ò;@à×»_x0001__x0002_¾Ò1@À,Èõn9@@½_x0013_énâ3@\jû;@àµ|d&lt;?@ ÷ïÕ=5@_x0001_L_x0012_¢KO6@ _x0001_®cR6@À©Æ_x0006_§&lt;@ Îf_x000C_0&gt;@ Ó¡ 1h6@Æ1ä©¢6@À+Ø	;5@À~L+_x0016__x000E_6@ ïè"6@`ËÅðäÎ;@_x0018__x0010__x001F_x4@àr_x001B_[ýg8@_x0001_TÓýô_x001B_6@_x0001__x0006__x000F_UG6@ NwÎ5@ gæ¼`4@À$Y_x000F_ó_x000C_=@@M]º`!6@@¶j6@ ÎHÕsa6@`Ä_x0012__x0007_é&lt;@_x0001_Ó·²G=@`¦ºëZÉ4@À~Æ(¦6@ öP_x000C_ñ¦7@_x0001_¯_x001F__x0019_ñ:@_x0001__x0006__x0001__x0016_0å¥_x000C_8@ ª_x0012_l4i2@@J*G3©1@5õãP:@@s§J2@Àzv_x0011__x0018_-;@` P¸;@_x0001_äMâ#3@ 78²_x001D_©6@ ½¢_x0003__x0014_E&lt;@àºEï|:@À_x0017_óS&lt;;@à_x001E_3sßZ&lt;@@ì_x0013_&amp;û²4@_x0001_y_x001B_æYú6@@_x001F_réû8&lt;@`ß4¹97@@ñ)(¸8@à&amp;Ý_x0004_¼_x0019_4@À_x0006_¼aj;@@{0w_x001E__x0019_1@`»n½sï9@ÀT8Á7@_x001C_TÛ28@À(Í_x0005_e&lt;@_x0014_	Õ6[0@@°DÞ_x000E_5@à0DÍ4n:@à[ÿ_x0010_â_x0002_8@ ¯Jýh·8@_x0019_ý_x0006_èÅ7@ÀmýB_x0002__x0003_ëù5@qÞ.9Á7@àb·Î7@Àa1ïÂ:@`8_x0015_Þ£È;@`¼Ùÿº8@`Û;®²³7@_x0002_o_x0008_=Î8@àTàÔÉ{6@_x0002_Î·¥_x001C_¡7@ ÔÑh¦2@ a"~´v1@_x0002_i8õÎ;@ÀÛ1_x0014_a±:@Àc¹KN4@^è¯÷L:@@¾([k8@ Ð_x0002_Ù$|7@`¥ ¼¥(7@àe¤{¬H7@à	B&amp;_i:@ ¹¿(3p9@@*)Ø²z&lt;@@{ÓU_x000B_¶6@àøÛm6Ó9@_x0002_&amp;ÔXx2@5×[0-6@ Ékæ:@@ìÐ_x0001__x0004_×8@è /79@ &lt;^é05@@­Æ¤£ö7@_x0001__x0003__x0001_¾Õ_x000F_¿Æ3@_x0001_J%_x0016_JÍ9@_x0001_ú#Ës:@`_x0007_å_x0007_F:@ ²_x001B_È,=@0gY_x0002_Q`@@à{_x0001_ÁY8@@_x0013_Û_x0008_¿_x0008_&lt;@`h2MWg?@ oªúd;@ &gt;¬¡Þ_?@ Ù^_x0018_9@àpõ,À7@ c_x0014_o£z@@_x0001__x0011__x000D_óa_x001E_9@ !¢¥íÌ8@_x0001_y6k_x001D_:@àaµñ_x001D__x0010_&lt;@ ÂèÝZ&lt;@ýÿÿÿ_x0004__x0001__x0001__x0004__x0001__x0001__x0004__x0001__x0001_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0004__x0001__x0001__x0001__x0002__x0004__x0001__x0001__x0004__x0001__x0001__x0004__x0001__x0001__x0004__x0001__x0001__x0004__x0001__x0001__x0004__x0001__x0001_ _x0004__x0001__x0001_¡_x0004__x0001__x0001_¢_x0004__x0001__x0001_£_x0004__x0001__x0001_¤_x0004__x0001__x0001_¥_x0004__x0001__x0001_¦_x0004__x0001__x0001_§_x0004__x0001__x0001_¨_x0004__x0001__x0001_©_x0004__x0001__x0001_ª_x0004__x0001__x0001_«_x0004__x0001__x0001_¬_x0004__x0001__x0001_­_x0004__x0001__x0001_®_x0004__x0001__x0001_¯_x0004__x0001__x0001_°_x0004__x0001__x0001_±_x0004__x0001__x0001_²_x0004__x0001__x0001_³_x0004__x0001__x0001_´_x0004__x0001__x0001_µ_x0004__x0001__x0001_¶_x0004__x0001__x0001_·_x0004__x0001__x0001_¸_x0004__x0001__x0001_¹_x0004__x0001__x0001_º_x0004__x0001__x0001_»_x0004__x0001__x0001_þÿÿÿÿÿÿÿÿÿÿÿÿÿÿÿÿÿÿÿÿÿÿÿÿÿÿÿÿÿÿÿÿÿÿÿÿÿÿÿÿÿÿÿÿÿÿÿÿÿÿÿÿÿÿÿÿÿÿÿÿÿÿÿÿÿÿÿÿÿÿÿÿÿÿÿÿÿÿÿÿÿÿÿÿÿÿÿÿÿÿÿÿÿÿÿÿÿÿÿÿÿÿÿÿÿÿÿÿÿÿÿÿÿÿÿ_x0001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à[ÄØ5@ Û_x0019_Xo;@`H²MHQ?@À2_x0002_]_x0013_=@_x0001_¿èO®o=@Às]}É9@`q&gt;ærÐ7@ ~³_x001A_;ò8@yÜç_x0013_á9@_x0001_ªEìWL=@@UÐhZE&lt;@ »Jâ_x0001__x0002_ñ¸&lt;@@vÌôo_x0002_;@ ¤WÒ_x001A_@@ ì¨_x0019__x0013_¼:@_x0001_ø¯¸6@@±QrU=@`Dm0t&amp;&gt;@@êËTüÀ&lt;@@_x001D_àßñÏ=@¸á°·x&gt;@@Y3O)ú:@_x0001_¹ÕY{&lt;@ ÞD_x001A_5=@_x0001_ìñò_x0019_&lt;@`È_x000E_¥Î49@_x0001__&amp;¸AÚ&gt;@@·|mr_x001C_:@`öTÎu:@À_x0001_p_x000C_yJA@À_x0010_ÐØQË;@À¦cô_x0019_9@À_x0006_Ü7@`0×ðö_&lt;@ _x001D_6ÒwF8@@­ ªY=@Õì¦&gt;@ÀÓ&amp;Ø?@gP_x001A___x0005_&lt;@@Í}æ®\:@ M%e&gt;@à¶ÏºIä=@Éôøë&lt;@_x0001__x0007_ *_x000E_J_x0014_X=@ !húp8&lt;@À_x0011__x000B_Aê:@À_x001B_uN_x0001_Ô9@@_x0008_ü¶? &gt;@À¨É¿_x001F_Ä8@_x0001_¯_x0014_«´¼?@Àj7¥{;@_x0001__y)v_x001A_;@õïD\A;@ü|R:@ 7íeÇ®9@à,è?_x0003_9@@s_x0005_;É_x0018_;@@Y{]K_x0001_:@ !Sï¬&gt;@@zTE!_x0006_?@ Îº¶³æ=@_x0001__x0010_4Ý&gt;@ ¸' _x0019_Ù:@à-_x000D_d´_x0018_&lt;@@N»3J5?@"_x0019_y*ø?@_x0001_±¯mK¶;@ _x0003__x0005_ö_x001C_M8@@_x0008_À_x001E_Åö9@àÄI¡p=@àÜ_x0004__x0013_æM&lt;@`Õ2_x0002_,&lt;@ ~Î¹µ_x0004_;@`y_x000B_w¦Ú9@À9_x0011_¾_x0001__x0002_s_x0005_:@`ä 3-l:@ñ.?:@_x0001_;_x0007_÷tÑ=@öÐ2[&gt;@ÐÚÛ_x0002_7'@@ _x0018_Jûf=@`=e_x001B_lA&lt;@	_x0003__x001E_ò :@@@Câ1=@À¦_x001F_3Ö=@@_vpû½=@_x0001_L_x0014_»;M9@@Êo_x0007_&gt;@à3+1®:@_x0001__x001A__x0011_î3D&lt;@ôùNî8@ &lt;RÎ]º&gt;@Àëj#o=@Àª°é¤ =@@¦ßU_x0012_ª7@àîwî:@`_x0015_`Ý:@	ç:@Ú°9Ù,@@ 'öæ=@ äÑC_x000F_:@@_x001D_/&gt;Î&lt;@à_x0001_$ª|e&lt;@à_x001B_©u¬=@pl5/´_x0007_@@ 5v£ù÷=@_x0001__x0002_`xpóHA@à_x001D_Úi&amp;÷&gt;@_x000D_±H8;@`¦ØW_x0006_·9@@ÚºÕÉ7@@+%±ÿ9@`/mô=@ /_x0006_¦a8@_x0001_o(_x0017__x0001_=@ M´_x0006_X?9@ _x0007__x0006_Ú\_x0017_=@_x0001_ù`%}&gt;@_x0001_Ð±U4i&lt;@`__x0004_êæ:@`?_x0014__x0014_³_x001E_&lt;@ ù[îÏ8@À±}òÐ?@Àhoä¦:@À¼iÃæP=@àjD_x001A_7@@=_x000E_fÏ9@_x0001_C3:@_x0002_½_x0016__x000D_g9@ _x000B_ª'4U?@À*sOË:@À"ÇFÐ9&lt;@ ÅH&gt;.q&lt;@À¦DmÒÈ;@ þõJ{1:@_x0001_îQ/a:@àãä|çÚ;@`¯_x0003__x0004_%I&lt;@@¢½Í´&lt;@@¹kQôs&gt;@0!S§_x0007__x0014_@@ ä@_x001D_/9@ P_x0013_%_x000E_Ç;@à=õ¶_x000C_?@_x0003_¾_x0012_DÖ7@à.|îyÓ=@@ÏqiAb=@_x0003_]SD=@À_x0019_þ{&gt;@ _x0015_LLÅ;@@~o^ã£&gt;@@^_x001C_¯Â_x000F_&gt;@_x0003_aõ3.=@ÀÂ7_x0002__x001C_;@ ¾U³¹8@`1ÞÊà?@@»ÀD¯ =@ _x0001_ÑÞb&lt;@_x0003__x000C_\_x000D_õb;@ ä»_x001D_úó:@À¾1aHë=@ÀÄ²VÕº;@ ð_x0011_^&gt;@`F_x000E_}1;@`WÖ$.j;@ÀOèÐÉ_x0001_&lt;@ ì¹«7@Àt©¨;@_x0003_s^ü.Ý&lt;@_x0001__x0002_ hû9¯Y9@Àë0+_x000B__x0013_;@ L_x000D_ x_&lt;@àºc\û@@ m%wcy&lt;@À|_x001D_"V9@`nk_x001B_ýC;@_x0016_$x·:@ _x0004__x0001_¦x;@ ¾n¦Ó¼;@ lU6BY9@_x0002_dV1=@nù_x0002_+n&lt;@_x0001_÷ãB2E9@_x0001_[¢-+&lt;@ì6B',=@À_x0003_ïrÁÔ&lt;@@ì_x000B_Å&gt;L&lt;@àÐdþ_x0003_ù&lt;@_x0001_Ø(íZ9@ _x0016_=_x0010_æ;@`Þc_x0015_$Ë9@qØ°q=@ _x0004_ÿÒ¿;@&gt;&gt;w|ñ&lt;@À¤ÄÔÁ8@ _x000B_t7\H;@@!Ïz&lt;=@ÀÔL¼T;@ o_x000D_ú¹¿=@ÀÖÀ_x001D_§&lt;@_x0001_{&amp;ù_x0001__x0003_¤&gt;@Àÿ.x_h&gt;@` 2Måß;@_x0001_·ÿ×4&lt;@`u×´âö:@`È±_x0003__x0007_6@_x0001__x0002_v¯&gt;@à1­õ­7@@Zñðy)&lt;@`R'PÊ&gt;@ _x0005__x000B_Hi-9@6¾Oà#9@@¤_x0011_=_x0011_@@à±7+bò;@`_x0015_oW;@`©c_x0013_)z;@ 0õ²F_x0019_A@@FûÅw9@àä1+Fµ:@àÚ¦óuÊ8@ lðÙÎ/@@_x000C__x000B_®A8@@O m6@ _x001A_¶_x0018_F;@ ~ã%Üd:@ÀXKüû}?@ ýM_x0015_ß_x0014_&lt;@À¶$ù_x0013_ß=@_x0001_i8Ç¨¯=@Ày¥&lt;±=@5F]ã':@ ¼;dd;@_x0003__x0005_WÖ×Ô8@@@÷ä^M«;@ Ôv1ß&gt;@@}#öº_x001B_&gt;@r¯Uý:@@VQ§i:@@týÌ/8@@eùöWz9@Àßâ+'=@ _x0002_Æ^q;@@kB_x0002_._x001A_:@ÀpÑÂÆ[=@@¯ãÿ@@ÌÔ.s:@§_x0001_+Ö6@@_x0004_#mg&gt;@èMv~5:@@çÆ:@@V'Ì"&lt;@`&lt;ùú®¯;@Àhk@B:@_x0003_ìèÌçÄ:@àZ£8­_x0012_&lt;@À*d3_x0004_:@ áG¶_x0012_ñ9@À¿W_&gt;@ +7ëãC7@à,cÖu&lt;;@à~Z¯t9@ÀÒÍ_x0006__x0018__x000B_:@À¸à@Vo9@àÅÞU_x0002__x0004_¼&lt;@@DÞEüe=@ ÐT_x000B_x_x0004_&lt;@ I_x0005_zËS&gt;@`&gt;+_x0019_õ_x0015_&gt;@@¶H5Ml;@ _x000B_s°'_x0003_=@@¾¬_x0013_9_x0002_&gt;@_x0012_::Í!:@À_x0018_Ì«¹;@ÖËÍ_x0012_=@Bée£#:@PWÚ	¢Ã@@Û;&lt;@@¯¤Le_x0005_8@àÊI\Î:@@ë|×Ý&lt;@ Rì_x0008__=@à"¸Ø_x0014_=@ K8u§8@@«.zwq9@Àl¿ýl=@à|öjÐÖ;@à¶ 62&lt;@ _x0015_õ_x0018_»/;@ ÊF¡¿M:@w'"èÕ&lt;@À_x0011_^ñ[à7@@K·ÏÌç&lt;@@Suæ_x000F__x0012_&gt;@ ¶ÖyG_x0001_=@ ¦ù)M;@_x0001__x0003_`_x0002_ó6&lt;@ _x001E_¥âs_x0007_&lt;@_x001A_X7jY;@`Å7_x0015_ÿ=@_x0001_ê_x0019_­{f:@_x000E_n&gt;2&gt;@ _x0006_Á;@ ïá;?@@²×;È£;@À_x001B_ë_x0005__x0019__x000C_6@`]jgÅ5@àÐ$_x000B_&lt;@À¿µ)=w?@_x0001__x0010__x000E_ûÍ=@ ó`8_x001B_õ8@`Á@_x000C_æ^=@_x0007_ç_x0012_*=@@ú_x0018_¨Êq@@à«Ut&lt;@`$£²;@ -è_x0012_×9@` çpÌ=@_x0001_å_x001A_Ðk_x001E_=@@áoç;@ ËC_x0016_öq&gt;@à_x0008_Ñ	¶=@ÀÔõmúÙ&lt;@_x0001_Þ_x000F_ñ:"&gt;@`,I·Ò9@`sþÈþý&lt;@à¯_x0018_Ó¨;@ mR_x0001__x0002__x001A_·8@ [ý_x000D_H@@_x0001__x000B_µô$&lt;@¾_x0001_ô7Å=@Àq¹9Tp&lt;@_x0001_ÁqOâ9@_x0001_k~Ä3@@ {~8å3=@ _x0010_:ò_x0004_þ;@ Òe«&gt;@ÀÕ_x0010_)0&lt;@_x0001_lø¾}"?@ `¾ß»=@ Ä_x000D_ü?@ ÿ7»`ñ:@_x0001_JS_x0012_Ê¦9@à"»ÿ=@ Oóô_x0012_?@ _x0007_fm?@¨^B}ú7@ éuây=@ài&gt;ïÜ}:@à+v_x001A_¦=@`õhñ_x0012_9@à´·áj&lt;@ zái:@ X]_x0006_F¤8@0´4à_x0006_@@®Ià_x0005_ý=@_x0001_kQI1-:@ ÇçOpª=@_x0001_57ó²ï&gt;@_x0001__x0002_@z60¨°8@ ¬¿²27@t¥ZK=@_x0001_CNgó&lt;@ Þ-^dÉ&lt;@à_x001F_)[¤»&lt;@_x0001_×¤©ò9@_x0001_-)|±è:@ _x000E__x0011_ãaì:@_x0001_yÿÌ_x0002_¡;@`±íDä&amp;9@@_x0013_C¬¤Â9@`Q´Ë¾ú:@_x0001_úþò;@ ë_x0004_ú#&lt;@°À³¼e@@@9=@õ;@G%_x0012_÷A;@ý&gt;Åø_x000F_;@_x0001_jâ=@_x0010_tfaD@@:ÝDèU&lt;@Àþ®"j=@`_x000E_ñ_x0001_Sw=@ãR$_x001F_+8@Æ*_x0004_ÏÁ:@ÀÄµÀgû&lt;@à½!Ä¿Ó:@ Z_x000D_A"È&lt;@`~,û~?@`fDË_x000E_Á&gt;@à©h_x0002__x0003_ý'&lt;@@ï£iÈ=@`_x0019_"ÚM_x0014_9@ ¾'99@@_x0005_k_x000C__x000D_;@ å©µÛ&lt;@-Jrz_x0008_&gt;@Ày_x0017_|UÈ9@@«`_x0016_[&lt;@ÀÈÁ_x000D_î&lt;@ èI_x0008__x0004_&lt;@_x0002_Ë;_x0013_¿Ñ&lt;@_x0002__x0005_g9f(9@@[³®Ä;@rv³_x0019_=@_x0002_7V_x0002_ÈJ:@`Âý¹Å6@ 4Å°]C&gt;@À[.B_x0011_;@ _x0011__x000B_ÌI­:@`_x0002_A;í6@Àð_x0001_[_x0004_&lt;@à*_x0016_á·&gt;@_x0019_°×&gt;@@gµc=@#_x0002_U:@ 2¬ª?½&gt;@ måx_x0005__x001B_&lt;@._x001F_];@p_x0015_h._x000B_A@ ?Ëd_x0016_:;@wÍëw{8@_x0002__x0003_`t¹{_x0016_~;@o_x0015_AÆP;@`ín¬_x0004_²:@_x0002_Þ.¤Ól&lt;@ ÇmÄæ&lt;@ . ~_x0015_?&lt;@ äÁ_x0008_Ò\@@ ¾_x0002_óý_x0005_=@ R&lt;¯l&lt;6@à%_x0013_ì¬D&gt;@ H:SoÔ&gt;@)fJÌg:@ [ô¤°;@À¯_x0006_¬}&lt;@ d_x0005_.&lt;@@Qê!J5@_x0002_|å_x0001_&lt;@À·ïeN@@à[I¯r¡&gt;@_x0002_åHéâ8@àZ6+º&lt;@Àáð2&lt;&gt;:@À?_x0003_HuC=@?È¸ãg&lt;@àlRöTý9@ S_x001F__x0018_ï&lt;@ óKþ$L:@ çÀ8@ é£äWd8@ ~³Ð_x0005_;@_x0002__x0013_§ñl&gt;@ «[û_x0001__x0003_ë³=@ %_x0007_¦Û=@À_x0003_{_x0014_p7?@_x0001_ÓÄãë&gt;@ÀzBpº·&lt;@ ¢ÓGÍÐ9@÷_x001E_uC9@`_x0001_¡,(Ø&lt;@À*¬t&gt;@û_x0005_ÒS+:@`iBÜ_x001C_Ì;@@_x0011_+U7@_x0001_|Î T;@ Ê~@v&gt;&gt;@.²û5;@_x0001_·Ç_x001B_¹N&gt;@@ÑÚpÁ:@`ÜöLÓ3;@@âs¿¦:@_x0001_£³1F;@à¸K_x001D_Ù;@@`9nq9@à×d²l8@:=7ðj;@_x0001_×Ø«Få9@°QQø4@@_x0001_÷¯_x001F__x0003_M8@t_x0010_Dû=@`_x001E_rYsO9@_x0001__x0018_µ_x0013_#)&gt;@à_x0002_¦_x0010_(_x0016_?@À%Oê9_x000B_=@_x0001__x0005_àíDKÐ_x0004_=@ ýÙjiû;@à³;_x001B_Â=@à¿{_x001C_Ë&lt;@àÒf_x0002_&lt;@_x0001_Ö&gt;å_x0007_×&gt;@`G¼Ý8@`Q#êÛ7@m_x0003_d¡_x0006_9@XÒ5V8@àµ0þ¤	=@@]_x000E_	_x0014__x0010_:@_x0001_c_x0008_Çî¬&lt;@`_x0002_T_x0017_;@ gw_x0006_v8@ q_x001C__x0010__x001D_ê&lt;@_x0001_Zm¢4|=@@/{_x0010_¹9@_x0001_ sw±­&gt;@ 4æ_x0012_8_x0013_&lt;@_x0001_ÄJy¼õ9@ 7òK_x001D_n;@@_x001C__x0012_ñíý5@ ÒJÿ_x0003_=@_x0001_6¥s¬_x0017_&gt;@_x001D_Ñà _x000E_:@_x0011__x0001_VÔ:@_x0001_Uöè¤þ:@`¡uÇ´:@à#£B¨?@À}J_x001D_9@@¿Gw_x0001__x0006_m¥;@:_x0006_e&lt;&lt;@Ànëp£9@ `5N¬¥:@à_x0018__x0001_Þð:@_x0010__x000F_10_x001E_í@@@De]¹æ&gt;@àKÉ%eQ=@@_x0014_-Í_x0018_7@_x0001__x0007_X{;@À_x000C_Å_x0005_÷ä&gt;@À_x0015_1Õï;@@@aç]v&lt;@à_x0013_"Çn&gt;@ _x000E_6@ÀùÓã&lt;;@À_x0019_kÓ_x000D_µ;@`¨_x001B_6Àä&lt;@à®H_x0012_;@Àm!¿·^9@ ];@@ñ \&gt;O;@`UEÿ/Ä&lt;@_x0016_bÞgJ;@À_x0016_Ó_x0013_áp8@-Ú6§k@@@í±0¸;@q_x0003__x0003_oá4@_x0001_0C7£_x001E_8@p&amp;ýìL_x0004_@@à£_x0002_µ=]:@_x0001_4_x0004_Ö¶N&lt;@_x0002__x0003_ m_x0015_Ô=a;@@[ºÜ:@à_x0012_½_x000D_¼Ä&gt;@`/S!£¿9@`H]Ð_x0010_%=@+r+e);@@Y­§f;@@Ia3&lt;@ ð¾_x0015_R:@@ÿ_x001C_g_x0007_8@ K_x0006_^bg&lt;@ 5ÍÅu_x0014_:@õ;8¾&lt;@ 8=@ ,_x000D_Ä«aA@`c~¨[&lt;@`y2·¨Ü:@ OfÃ?=@@ü_x0002_Ku7@à_x000E_Ã_x000C_Î]&lt;@Àü_x0001__x0012_.²9@`Ýl5]E=@À¶·"@&gt;@`_x0008_Í¼/O=@w®_x0007_ð&lt;@ÀxçÑûÉ:@_x000D__x0008_/?@`³ôopµ&lt;@À×V±.:@@a^ÿ$ 9@ÀÏ+Àó@@µSW_x0002__x0004_¼Ô;@à_x0017_Ë;t;@ _x001D_CEF&lt;@ ·_x001F_ÁÅ&gt;@@ÅN¿'=@ _x0019_Ñøý*;@_x0007_-DE¦&lt;@ÀßÉ©ú®;@ Êæs7:@àÃêVñÇ:@@_x0004_Qßv5;@`_x000F__x001B_ý_x001B_Û;@@_x001D_5:®W;@ â_x0019_o¥9@c_x001E_e5Â&lt;@ _x0001__x0003_(!(;@Ûºýb&lt;@Àé_x0004__x000F_iÌ&lt;@_x0002_4èÚ¤:@_x0002_ðÔ¹É8@@_x000C_êL*_x001D_7@ÀA_x0017_`_x0013_8@¯ÉO&lt;U@@*n/[£&lt;@@gº¹_7&gt;@À/ÒË_x0007_X&lt;@dä_x000F_U°?@ ©&amp;ïdo:@À,FF&lt;@ÀU»4è9@ H¾À;@`"wO_x000D_9@_x0001__x0003__x0001_|Øä²_x000D_@@Í´ñß´?@@ßEïÄ?@ _x0002_]É_x0016_;@ _x0007_Çb÷:@ ì_x0012__K&lt;@ 0»^åG?@àóð_x001F_&gt;@ îdþYú&gt;@_x0001_!_x0006_b°¹;@`VÑ:_x0011_Ã;@@4ä(h=@_x0001_"ÄÊi±&gt;@_x0002_ÅQè=9@_x001F_SÖí;@@ê_x0002_¼_x0011__x0011_=@¬yô&lt;@ _x001F_%a,S9@6÷"âF&lt;@À-×_x001A_Ö;@@-@_x001E_$ ;@@ª»'tä;@_x0001_oU)9@_x0001__x001D_OåÉ	?@_x0001_'Ä_x000F__x0006_w;@ ¶ö@u&gt;&lt;@À¸_x000C_!îm:@ ÿ£ö;@µqëÞ&gt;@)ã_x0018_¹_x0014_=@ ´-§ê;@`Ìot_x0003__x0005_âÑ;@À¬|µ_x0003_t:@°VÑ' @@ tîKÌÐ;@`UÂ_x0015_½Ð:@_x0003_9î'my:@_x0014_·_x0018_¹=@ N_x0007_Pk0&gt;@@áøªÊ?@À_x001D_Vh_x0002_À;@_x0003_4OÞâ;@@³¨xuY7@Ò&amp;_x0004_Î9@5±ë_x0016_R&lt;@_x0003_Í²¬u¸&gt;@_x0013_Êh½9@ _x0013__x0001_ÇU;@Ô°©À«@@_x0003_'Ïü­Ó8@òoÞ_x000F__x0008_:@¼_x0005__x001B_ì9@àWKþPr:@_x0003_N_x001E_f5ø;@ÀHpWÄ:@À2\«u@@@r_x0010_$!@@ _x0011_bÏ_x001B_&lt;@Àü-b_x000C_ç7@@ÏÂ«_x0003_;@àU_x0008_ @ =@ÀÄKpà&lt;@`Õ/_x0003_ìv:@_x0001__x0003_À3ÌlW&lt;@ 0ÃCG=@`Sª_x0005_¡&lt;@àø_x001D_CÚ :@ 6tãñ=@éé_x0001_R;@@M'_x001B_p7@`.Ì_x0016__x0008_=@_x0001__x0002__x000F_­­ê&gt;@U_x0010_­XY:@ ý_x001A_ÆÝ*@@¯ *;&gt;@@`È»£G:@°Zõ_x0005_7A@ 00ÍVu&gt;@`#¾YÂ=@`fg_x001C_ì=;@_x0001_û¸Ýi9@ ¸_x000F_G_x0016_;=@àwj~_x0015_&amp;?@`ö4_x0018_:@à3_x0013_Ã_x0018_­;@àñgÍ\&lt;@¹(ßÀ_x000D_&gt;@0)Ü;#´@@ gÿA¾;@@üÞ|W&lt;@@)v_x0007_^78@_x0001_ÍdV=M&gt;@_x0001_êÊà:@FSÉIh;@ _x0006_¨z_x0002__x0004_ªt=@0¦VíN_x0001_@@àd_x0010_«_x0011_¤&lt;@_x0002__x0003_³Fd9@W_x0005_æë9@à_x0004_0fÂÞ;@`]â]0z&gt;@ô©fä?@ å?_x0008_ a&gt;@ _x0018_NL2?@äÎSí%;@R_x0010_­_x0006_ú9@@Ú«ïZ=@`qªlß8@ÀKÅ÷g_x000F_&lt;@`L¾ì_x0008_`=@ s}Åÿ°:@_x0002_Ü¶_x001D_&gt;@ w4_x0014_ñ=@ ffB@@àURD(Ò&gt;@_x0002_K_x0005_=@@´_x0010_îÇ&gt;@ÀCY4_x0019__x001D_;@èöÆÉ«8@ ¦ öh_x0018_@@ ;Qô¬?@à_x0018_2	×_x001C_=@@{%bu&lt;@ tN_x0017_ø&lt;@àzé_x0006_$_x000D_8@ _x001B_éð_x0004_ì&lt;@_x0002__x0006_ _x0013_U·Å.B@_x0002__x001E__x0005_ü_x0005_¹@@`M¡_x001E_{ã&lt;@@ç%E[&lt;@`ódµá&lt;@@_x0015__x0004__x001C_ñ8@ ÊF_x000D_3=@@MbB_x001D_;8@ÀYA_x001B_Q&lt;@à8Ôÿ@;:@ _x0011_»÷¨K;@ 5_x0002__x0007_à];@ð_x001A_PY8@ o~Á¿:@@Ô_x0003__x0011_1&lt;@_x0002_ò_x0010_á,í8@À_x0015_2Ý_x0016_ª:@ &lt;ÄÉ+?@_x0002__x000E_î";@_x0002_d®iæ=@Àïwy»_x0001_?@ÀRÎúH9@`#«_x001C_Á?@ÀX_x000E_/®=@ ª,p5_x000C_&gt;@àÚz~øO:@@J_x0012__x0003_Ù}=@ \.âbÚ8@àÏ8_x001B_M´9@_x0002_ÍéI&gt;@ ¾_x0015_É¦é9@_x0002_ÒþÃ_x0001__x0006_±A8@N_x001D_r;@à½çÒ_x001A_b:@ Lñ(pw:@@Öåææ_x001F_&lt;@_x0001__x0002__x0003_]R_x0003_&lt;@_x0001__x001E_qv=@`êÖW´7@dwìÍ;@àK_x0005_ðÏ{:@`_x000E_zä:@`Q_x0005_5_x0005_7@ ¥]²Y×@@@\cThB=@ÀJ_x0013_rUü;@Ð½Ù´¢@@`_x0004_o¡C?@àÍ#_x0012_"G;@@_x0007_Ïy_x000F_E:@ ýs/Ï&lt;@àk¿v$&gt;@ _sÑ¸?@yË]^_x0007_;@@Å4[û;@_x0001_Ú0À¡=@`âÔo_x0010_î;@à3.è¥;@_x0001_&gt;JÖü8@æ_x000E_Ê-&gt;@ Ààíü&lt;@_x0001_8¥k·¨&lt;@_x0001_ê[_x0018_£=@_x0005__x0007_@"pßÎ:@@_x0013_)çh§=@ b_x0010_2Ü=@_x0005_ÚA[|4@`³_x0007_·&lt;@À_x0002_*1«&lt;@`_x0006_#=&gt;@`_x001F_ö/©?;@_x0005_òóùÁ9@@BÇ#×H=@°û_x0013_\_x001B_Q@@Àá$Z;@À@/¯zw&lt;@Àæ²6Qa?@_x0005_ê_x0003_$_x001D_;@_x0005_(_x001C_(A?@ Z_x0015__x0017_T=@àb²ÁI6@T£­Ç%:@¶ì_x000B_ì_x000E_?@@o9@_x000E_ù_x0011_I&gt;@S_x0004_&gt;¦};@@þkå'?@_x0005_Dp¥Ö:@`x(_x0001_«:@_x0005_l»_x0007_:&lt;@@¡¥Ëã{&lt;@p%XãÚá@@à0q¡þ×;@¥54¤ÿ8@Àò½._x0001__x0002_é_x0013_9@`^îÚ_¬9@ iBJMV:@&gt;_x000E_7Û9@¹ejÿ=?@_x0001_ò&amp;Øä_x0010_@@`ü$ÐÓ19@àøÚ¸_x0014_É=@ m&lt;_x001F_íè=@ Cz¢ç8@ ÙkÂ¾"=@ÀuÉ7:@@z¦¿?@`@¯ ¦_x0005_&gt;@ _x000F_÷(_x001E_&gt;@ ³Q7	;@@Ö]K"ï&lt;@Àuõ¾úA&lt;@4É_x0004_å8@@ÀW_x0011_C:@Àh®_x001D_{=@àåè5Tó&gt;@_x0001_ù_x0011__x001F_®¦?@_x0001_Õ_x001F_¸_x0015__x000E_&lt;@ Tõ7J{?@ h_x0016_&gt;u;@ _x0002_ ²Ô²&lt;@ÀÂæÛU&gt;@@_x0001_þU'ß9@ _x0019_¡S=@àª¾ÏJ_x001A_=@ _x0008_Fö&lt;@_x0001__x0002_À*Ü$Ë8:@@¡¤_x0015_é?@ :·è"S&lt;@@;p\_x0008_-&gt;@ m_x0011_+_x001D_?@Àì¹Í_x000D_=@À.î=@`Uq¶,:@Àí|Þ9Ã:@Gë½&gt;@_x0001_ã\¾Í·=@`ùJ/k8@_x0001__x0012_D`|9@`:-õI?@àC=½Ò&lt;@,ÌH¿8@@Ã`¢²Ö=@À=o7Æ9@`üD.;@ ëBxã?@ _x001D_*¸:@ ¸_x001D_ &gt;=@ k	Å	_x0017_&lt;@ 	èú_x001A_?@À¯WJÂ7@¯lë7=@à[~l_x000E_9@í´-C!?@ ËMÿÈ@@@0©±_x0013__x0013_:@_x0001_G=÷+à:@`_x000E_²ë_x0001__x0002_}â:@@£Rø¡?@@´PE^d@@ ì(_x0016_Øò:@àâÔ¨²_x001E_;@À®_x0011__X:@_x0001_í(ÞC¯:@@-clM_x0015_;@æCòÞÿ&gt;@` ûT9@ $_x0004_B±r&lt;@_x0001__x000D__x000E_üª¹:@X	3Ú:@@?¸:@À-}ê@m9@i2iî?@àuÉ»½:@ wø-_x0003__x000E_;@(¦_x001D_Êí:@@¡ýÂÝÓ?@_x0010_¶ÜÁ1_x000D_@@À{n·»9@_x0001_ÒQ!;@àFì_x0006_èá;@_x0001_:s_x0015_Y&gt;@`©/.&lt;@½ó7@ E_x000F_³c7@_x0001_µ5^á=@`$­õã_x0017_8@_x0001_jÈJ&gt;@@_x001D_zýË&gt;@_x0001__x0003__x0001_ùi§f8@@·Y#;@Ài@X?@_x0001_ÚÐ±f_x0002_&gt;@À_Y4ò&gt;@ å_x0015_ÔÚh?@ &gt;ïª9@À(Dªv`;@`%Å,pO?@5Èß;@ º$]Ñ®&lt;@_x0001_kUA_x0001_89@_x0001_üÆ´&gt;@`ê_x0013__x0017_÷6@Â_x000B_J=@ÍNÕÎ;@`£.ã×J&lt;@_x0001__x0005_wp?@@]v]_x001C_i6@ _x0012_c¤©ï9@ ²¢×Z÷=@à_x0012_oÊÜ&amp;&lt;@@§ûA®&lt;@_x0001_aíE!ù;@@ í¯# :@_x0001_cÖ õ;@_x0001_³Ç¼ÿ;@@_x0014_q6&gt;@@x?$.û&gt;@Àïü ó°&lt;@r\@yë;@@áu«_x0003__x0004_ª¿&lt;@ ÍW_x0001_;@hù¹Ý;@_x0003_íLÌ!8@ WIº=7@ÀÜu_x000E_Ï&gt;@ÀòÔ_x000C_¼)&gt;@ÀzÝk_9@ÀÔ_x0001_mÞ=@ _x001C__x000E_Âau&lt;@*pàÎÁ;@à	(/;@`Új4;@@_x0015_aºó=@ÀX?Ù8=@ mÎ_¹?@`*_x000E_¾;-;@ _x0014__x0010__x001C_=@ê_x0014_Ýõþ7@ öÆ:@@ÅFðQ&gt;@ ?_x000C_?öÅ&lt;@@&lt;háZ_x000E_=@_x0003_;ö`b	:@ÀDù­_x001D_&lt;@`ÜÂù8@`KÎª~=@`_x0004__x0016__x0004__x0014_&gt;@Sé8Ù=@°D~_x0016_§|@@_x0010_N[Õ_x0002_®A@ÀÃR_x001A_Â=@_x0001__x0004_°_x000F_¾Öa_x001B_@@ÀÖíé:A@`j4_x0019_É?@ È_x0003__l8A@À£~þ©&gt;@_x0008_ã`·[=@_x0010_ö×_x001D_¿A@@sI0E&gt;@`~«Àâ_x000E_&gt;@ lv6ï&gt;@ Ô_x0006_ÏÖ_x001D_@@°ô_x0017_s£6@@ ÑÑá;@`úù_x000D_Ð?@p![3A@@_x001A_Ë]At@@ðHmî_x0006_@@`_x0004_Ó¥Ê&gt;@ ^¾ëf=@ _x0011_·_x000E_Á'&gt;@à¸'BüÆ&gt;@Páw?@@°%e¡/@@òt_x001D_V@@ _x000C__x001D_ 9?@_x0010_w¯_x0004_A@`_x0005_°¸ûX?@à_x0019_å°_x000E_¬&lt;@_x0001_ï:XH@@puóÏ@@_x0010__x0002_¹ËX@@°½¿s_x0001__x0002__x001D_³@@ _x0015_d_ë@@`£aÜ_?@ ñf©A@@0þù?@@P­Å$ú @@íój#T&gt;@_x0001_)×»â_x000B_A@`7=î&gt;@aÍÛ@?@p´¿_x001D_JB@¹_x000F__x001C_è_x0006_@@ ×º&lt;B&gt;@À_x0019_E«Hn=@Àngyt8@@@{cÞ&gt;µ=@_x0010_CU·¤@@À;SpÆú@@06f©`A@ÖÜA_x001A_@@_x0001_Fc_x0019_?@°Í¢5þä@@ððdgå¹@@pLqÑpK@@ Âyì(@@_x0014_íÑG+@@Às©_x0004_Åw?@`zD¾&gt;@À¶s»ø@@_x0001_p'_x0004_	&gt;@ð&amp;b^WA@`_x0004_?w²Ø?@_x0001__x0002_@§åmè?@_x0001_aß*×±?@@_x0010_¦ú%9?@`7ës¥&gt;@à/ÒO3&gt;@`_yÊ?@ÀøæåËÛ&gt;@Ði;Î[ï@@_x0001_2_x001A_A@£_x0008_f³º@@ _x000E_1È¨õ@@_x0001_8¯gUl?@@ÃÎ³ @@_x0010_Î_x0008_å:*A@ j}Q0kA@ ´ðËÿ?@À¿Bö¬¹=@m¿frÕ&gt;@ õâ^ò@@àR!Ún2@@pPÛ)V'@@@¼s#h?@ _x000E_GL³Â&gt;@ÀãJ&amp;&lt;ß&gt;@ _x0001__x0001_Ê·#?@ É5_x001C_ï_x0005_?@Prw{³@@p6Çná@@ÐE²ñA@°fS @@_x0010_sA2F.@@Ã»_x0002__x0003_åF?@°_x001E_6³m~@@à@£33µ@@ÀÓñ£ ­@@_x0002_ðL$ld&gt;@`¸­Å@@àß_x0006_s¸2?@ ¼zx3/@@@_x0018_£#%&gt;@ ÈåmA_x0001_A@àæ_x0018_¢Ø@@àì¯!Y£@@ÀÖ)6ûL=@À±¨Lz?@à òçEo?@àxð§B?@ E@ú²A@à=²Éº@@_x0002__x0002_vN&lt;?@°½èQ]@@@´+·K:@@ _x0012_XPM§@@@üíïrA@`p_uÀ@@@_x0004_À ¨zB@hhL_x0015_A@ _x001B_`-õ«?@z7óª&gt;@_x0002_¤ü#(b=@`Ë±_x0015_eÛ&gt;@ÀçM_x001E_@@_x0002_s´«]Ç=@_x0001__x0002_À^ïÔm@@_x0001_ñ_x000C_¬)[&gt;@_x0001_aÌqu@@PàrIÙì@@PùZð;@@Àüìÿu?@p_x001E_Ñ/³"@@_x0001__x000E_Ò[ã_x0010_&gt;@àçZ¨_x001D_^A@ _x0003_ß«ÜJ?@àòBjÄ@@@¯_x0017_¹C7=@ æHÎ&gt;@@wF¯Æý&gt;@ _x0019_ha¢u&gt;@`bX6Þ4A@ÀÙ6Hc?@à_x0014_bë¼+@@°õ71&gt;@@@6ø_x0012__x0006_@@_x0001_¼8ü&gt;@à[Ë_x0011_d_x001C_?@àÿký_x0019__x000C_@@À3ZYÙ0@@°	ÃªT@@_x0010_GîîÈé@@`_x001F_WC'{A@`É×ÒWP&gt;@y{5|_x0005_@@à_x001D_øz´_x001C_A@à½_x0013_´qj=@ÃóÍ_x0003__x0006_J´@@À£EL@@ };ü¢@@à_x0011__x001F_ý_x0003_÷@@°8|Bæ_x0004_@@`3HÃù@@°()_x000E_cÈ@@@áêz3}@@ÀéCwð?@_x0003_&lt;ë5_x0011__x0002_&gt;@`Äi©ecA@°Gµê±x@@P´ºÈT9@@ _x001A_Ò_x0005_=È?@`_x0003__x0012_f@~?@@I:¼@@õ_x0005_Fi_x0001_@@`Yù.£â@@A±B§?@ ¢#À_x000D_Í?@à#m_x0019__x0010__x0019_@@_x0003_°öÍ¶B=@`_x001E__x0018_ö?@ðÒ1b@@ ­#¹l&gt;@À¯_x0006_oö?@ÍÎ3J8@@@Û_x000C_¼_x0015_B@_x0003_ûí@@@_x0003_»ýT[j&gt;@@\Ü¹³?@ Ñ£¿éU?@_x0001__x0003_ j?f³Ö?@Pó`_x0013__x0002_@@_x0001_[xvpl&gt;@·Jõ&gt;~@@_x001D_0=@@àa×~_x0010__&gt;@Pæè	Ü&amp;@@0X|@@0µÄ¤b_@@`­#Àá1@@àNAÓxk@@ ¢Zð&gt;@_x0001_fVÒ_x000F_@@ ü`\¸&gt;@ÀÙg¹¬@@ _x0015__x0019_ê?@ _x001E_ßPöh@@ +m¯|_x0007_&gt;@ ÄÌ¶?@`7Ãõ@@` rz'í?@ày|µ­@@0¦_x0003_3WP@@P2×&amp;Yñ@@à³¦ìå@@`éíÃ_x000D_@@ððtÆø)@@_x000B_ÏÊ0?@ÀB_x000B__x0004_I&lt;@@_S_x0001_ý@@ÀÑµÅO=@À|ÅÎ_x0001__x0002_J&amp;@@À$î¥_x0006_A@Àkñ,5O&gt;@_x0001_7¾ÜÙH&gt;@p!ÖQØÑA@@ïÜí_x0013_@@ËÞáïë?@@.×	µ×?@_x0010__x0018_KQ)B@ÀÿÇ&gt;@_x0001_¶_x0019_sT?@@OY=_x000D_&gt;@`ü¿_x000F_¬A@@pñpÅï=@ òR½7&lt;@_x0001_$_x000E_^ÿ´?@ f,_x0016_×_x001E_?@0|ã'vBA@_x0008_l_x001F_@@0FÑ(¸@@_x0001_×kZ¨@@à1¬_x0006_á¨@@àà_x0018_;1ö&gt;@`å_x0011_ÜÛ?@ CY_x000E_°A@À_x000C_Øæwø?@Pfû_x000D_A@`+{`Ì@@à^´à¡?@ÀöÊÁþ!?@µ=_x0002_"¦=@`«åö~&gt;@_x0002__x0003_àSk]Ûz@@_x0002__x0014_AÖØÑ?@ Z_x0016_©_x000D_í&gt;@à._x0010_jd@@p¹kwÌA@_x0002_"_x001C_8?@@ÄYS¶¿&lt;@`vßå@@ ­ÈKCÿ&gt;@`W_x0019_´î1?@°Ð,mü#@@å:¤cû?@XÜ©Ä_x0007_?@à¯ÚÚÞ^?@@Ò_x0002_&lt;±_x001E_@@`QfÞ&gt;@_x0002_þ_x0019_!¦Ñ&gt;@õ_x0002_êâ@@`/dDÜ_x0008_=@0,á®?@¼{T¹~&gt;@ÀIs_x0001_ÿâ&gt;@ ã}({&gt;@ _x0014__x000B_D@@_x0010_ ¿Ë@@ÐN×ô_x001B_@@0w!§_x0010_ß@@_x0010__x001E_.ÜsÊ@@ _x001A_ËwÎ?@Pb_x000E_Ún@@_x0010_®/5Ã@@ É_x0010_y_x0001__x0003_"ò&gt;@`xÇÄjá?@û¸T_x0011_t@@@ë[ó&gt;@ î[Ú8ðA@ ä©ÇàG@@_x0002_0Ý=@à_x0013_q,e?@°WTýib@@PÏÃÖA@@ ¿_x0007__x001C_)¢@@_x0001__x000F__x0005_èõ=@/	ù|&gt;@àîh!@@Ýq÷¼_x0003_@@ððÿå2K@@@Ëâb_x0016_¦?@ÀîÃ½n_x000F_?@ÐÛ,ßÄ_@@`_x001E_~H,q=@`"²Ã»e@@`zñu'É@@0Fgü9n@@_x0001_×A£µ¹?@p_û$«*@@_x0013_¬tó_x001A_@@àÎ$wàÁ?@p Ì@@@Yû_x001A_ì_x001F_?@ _x000E_R£áÓ@@ÀÁjcKã?@°otEA@_x0001__x0004_`$ztó?@ÀÏ«ÿ8&lt;@@¦Û¹Þ	&lt;@ù+©P_x001C_@@0I\6@A@ðc$_x0003_v²@@_x0001_µ*Í«)&gt;@pôß×n@@páÌ Ó{@@p_x0005_ÛC©¹A@B&lt;ªóD@@ÀÄW_x000C_\ý?@_x0001_/´PÀ&gt;@piJvò±@@ UÓÃðw@@_x0001_ÿDWW_x0010_@@0M6Û_x001E_é@@ð¶º­zª@@àúÆM a@@ðý$$Î@@ó-i½&gt;@_x0010_tÁ!m@@à%__x000D_Ñö?@@[v_x0002_V_x0001_&gt;@`Ä\'ÖA@PbS_x0010_É$@@ó_x001F_%¯@@@/_x0008_çè=@@@à­ÎÇ&gt;@ P×ÒOA@ ô;_x0019_@@¹Ýy_x0002__x0004_Î_x0017_@@°8»_x0001_Dü@@à;¼.(@@P-_x001D_¾ö#A@)û½l¬@@¶_x0008_|lA@`g_x000F_Ï|?@ îv^  &gt;@@¢4_x000B_Ã@@çä$É_x001E_A@àw ø&lt;A@@ØÓÓ=@_x0002_Wªm@@®_x0013_G/?@@mÜU¥@@à`H¦&gt;@E÷_x0010__x0018_&lt;@@_x0002_d_x0003_à=?@_x0002_£}VÈó=@ÀÖ*LbrA@Ð_x001E_$Â@@àY ºù&gt;@ölî¦@@ð_x001A_2z_x0008__x0013_A@À_x000E_¹Ç	ü=@ F'fý&lt;@À=ñ_x0004_ë@@PÊ9ö©i@@0þ.ó[@@ð_x0013_Ø_x0003_W@@à_x001F_ÏjµÒ&gt;@à_x0005_¥ºv?@_x0001__x0002_ qõ&gt;0y?@ ¸éÚ ñ?@33ÜJ&gt;@_x001F_l_x001A_²²&gt;@ ·Ã?@P_x0007_ö}û_x0013_@@ÐW!'Q$@@p4Büe×A@`_x001C_4é÷_x0014_@@@BX^&gt;²?@_x0001__x0011__x0014_+ê?@_x0001_P_x001F_¬¡@@P_x000B__x0018__x0018_cA@Ð_x001C__x0014_@_x001A_5@@à_x0008_ZßM@@ _x000E_p)@@ÿË¿_x0003_£=@_x0001__x0006_UÎ\?@@ ±¾Dl@@æU*Äh?@`'$-[@@p3Ù|LKA@`+ál|_x0003_A@@B_x0007_Ì%@@_x0010_Yø´°@@@Î_x0001_9x&gt;&gt;@Àlj&gt;@ÀÀD÷?@0«­_x0008_´a@@ Ã¤õÅ@@Àc¤O}¶&gt;@`B0_x0001__x0005_ëI@@è·iÑg@@°VþÏ_x0019_@@P¢3Úa^@@@kÙÍÝK&gt;@°'Mº±_x0004_@@p/GºSv@@_x0001_âxRt_x000D_?@é=Îª´&lt;@_x0001_pa¹Ù@@ ¥ÆÅ?@_x0001__x001E_/ O?@ h_x0015_³_x0016_Ï&lt;@0_x0004_Ë#F@@@ÂÑ_x001E__x0005_î@@p¼N¹_x0014_ò@@_x0010_4BT	@@@&amp;W¬D_x0014_?@àÄ_x0003_b7_x0002_A@Ð-lQy!@@à¼÷_x001B_YÄ?@ðºØÃë_x001F_B@ çÆêý¬?@@bÈDØ=@µeOSÚ?@à\øÒ_x001D_¼?@à°ÞoGR?@ ¨_x0005_¾&lt;@@0ä_x000C_£ce@@0nª¨~-@@_x0010_Lö.®«A@0Ê$Ìo@@_x0001__x0003_`ô¼q7Y&lt;@ÀÐw_x0006_Ú@@Ðvïñ	A@_x0001_ÙØÌ ?@_x0001_ÍÑ_x0007_ü?@@Ì·LB@@0!ª1C@@ÀH_x0007_°·;@_x0001_uÍC@@ Ù_x0014_m4¢A@à'8_x000E_óø@@ _x0001_pÛð=@ðèåV@@þß_x001E__x0017__x0005_?@_x001E_#AI@@p_x001E__x000D_¼_x0018_;@@°ËKÒÙ&gt;@°ÏÔÛqG@@@_Çû\_x000E_?@_x0001_­²Äê=@_x0001_YW)É=@_x0001_g_x000C_õ?@_x0001_eW«rç@@Ð'Æ©@@_x0001_kw`k@@@bó/ò*A@@»jÃ_x0011_A@à£µU@@`Ô!"¼&gt;@·þ_x0002_è]&gt;@ ´ªâ`@@_x0017_÷·_x0001__x0002_óô@@@º3|ø&gt;@ÀàÇ+_x0007_@@Ëõnª_x0014_=@à_x000F_¯¾?@ÐL&gt;ô×@@ 1¶`Aª?@_x0001_ñ_x000C_Ý_Ý@@_x0001_&amp;HÅ6?@@P90Ñ¨?@ÀþáÑ_x0008_6?@@_x000C__x001E_sä?@@/Rç²A@ã´:&gt;@à÷ý?»Î=@à½!Í?@@÷ÏÄÈÉ&gt;@_x0010__x0001_$ðÓA@àa_g ¹=@ 0¡.Á@@Ñàæe&gt;@ð»_x0006_ØÐ@@ _¬.Ú_x001F_A@@kÌq@@@_x0003_go@@°]h÷ï_x0016_@@ðï¦®@@@I2N\@@OÔOM@@PûuÏ_x0002_A@ B_x0012_²ü_x0019_&gt;@àH¬C,@=@_x0001__x0005_ [ìZ5&gt;@ _x0019_%½¿=@ ð/Ó_x0003_q@@ÀP­Qæ&gt;@_x0001_Õwk_x001C_R@@Íë_x0006_Ò?@`_x0002_VNÕ=@P~.f@@ |´3@@ÀÜæSO¬&gt;@Piû_x0007_ý@@`ÅÁß_x001E_@@_x0001_@qøÁÔ&gt;@ /­Ï?@ Ð /&lt;@POã(Î@@@_x001B_¬O_x0006_Ë@@@&amp; è_x0004_å&gt;@àÈR(i?@@Kí\?@à_x001E_« _x001E_T?@ j«¥PA@`zè®D&gt;@À&lt;oLô?@ÇÍ\,@@ÀÉ3ïä&gt;@ ýb_x000C_J?@@#êC?@`_x0013_ëóà_x000B_B@ÀÊ_x0005__x0010_A@ðw_x000D_î@@`u]¼_x0002__x0005_"ì&lt;@ lÏSAç?@àbat_x000F_A@_x0010_0pø_x0012_@@`Éê ì?@@@{4_x000F_è@@@(F¯ø&lt;@ ¹Ì_x0017_é?@`Î4øþ?@pA~·d@@à1ë×¥å?@À[_x0002_'_x0014_p&gt;@@l(_x0001_ôß?@`³ª_x0018_»?@À%ÓÜY@@@ÌæÞ·?@_x0002_w!_x0005_Ñ=@_x0002_}_x0006_£µA@_x0002__x0003_£¹_x0002_@@à_x0008_©ãq;@àÁ!±=@ Í_x001D_ÇªpA@ ÕëÊÂ_x0019_?@ðovp´2@@`[ø4_x0018_Ç?@ ú_x0010_©@?@ _x000F_´-¶_x0004_A@!_x0013_±°&gt;@ÀvéÃ'z@@@Úà_x0019_Ý¡?@ÀøB_x001B_´Ê?@Àáâ¦)@@_x0001__x0002_`_x0008__x0014_¶R_x0012_?@À¼Rìóâ=@àwÌí:@@_x0001_6È=é&gt;@p°OßW@@_x0001_8Qú@@°&amp;Ó«YB@Àô_x000B_M@@@_x000E_aÌ´n?@Ð#þ_x000D_@@_x0019_=¨Ë)=@ð¸`-¼7@@ »@^¸§&gt;@_x0010_Såë@@@F²_x0004_Ø@@pa¹_x0012_2@@_x0004__x0006_zh@@¸ÙAb?@Ð_x000D_Í\R(A@_x0010_EqNòT@@À÷#µºú&gt;@À¨ÓQ²&gt;@ é&lt;©ÄÃA@ð_x000B__x0002_@@"_x001C_z&lt;ß?@Ð½àêH@@°i¹ö@@_x0010_ß¶_x000C_{@@`ÎÊ¢í¢?@Ð_x000B_êãO@@`R_x001B_nëú?@@DÙ\_x0001__x0002__x0001_?@êÛ6å`?@`_x0019_ çè©?@p_x000E_~}+_x000C_@@`{_x000D_y¸À?@Àþ¥ñO&gt;@p*õ3Y@@@¾_x0017__x0005_¡?@R¥¼v9@@¬x\@@@5ÚQI?@@]Íxué=@`Å00_x000B_ï&lt;@&gt;_x000C_/=@_x0001_)¦³¦A@p_x0017_ï8ëN@@_x0010__x0008_gÕ@@n_x0010_mÏ5@@Ð*Á&gt;SA@@®ñÜ%?@àÂá¨9I@@_x0001_¡MÏ¼Ë&gt;@@n_x001A_ÑÄÜ?@)ä§Î9&gt;@ _x0006_°ÁîvA@pø[$ÂTA@_x0001_©á­_x001C_ZA@`i}Ø¨á?@ zD,?@­ÐH;L@@0Ä_x0008_n0A@5ÆÎ,ó@@_x0002__x0005_P_x0003_ì}_x0016_A@_x0002_¿!_x0007__x0001_@@p{eç'_x0004_@@_x0002_p_x0016_¢@@_x0002_j¶lEþ@@à¾Â4Z&gt;@ i;_x001B_Q_x0012_@@`WËg}s@@ z¬D@@`'Xèah&gt;@ÐpÇ4_x0018_0@@0Ùp_x0005_@@`Û_x0014__x0011__x0007_ñ?@Àì_x0008_áH_x000F_@@à±ÍmH&gt;@ ½äÊº_x001B_A@_x0002__x0017_²Õ?@_x0002_FÇ&gt;I-@@Àò_x0012_ã$?@`gW¡Qï?@ E¬p_x000D_A@plk1µt@@_x0002_ð.¶T_x0011_@@À¢ïO_x0018_	@@ Ûçuï(?@_x0010_C«&lt;A@PÄ»_x0008_@@@öÀ`Âf?@@ã_x0017_,?@ _x0010_ª»«@@àxwîEÓ@@°ájÑ_x0001__x0002__x0005_\A@à½ö"_x0003_@@_x0001_p³Á_x000E_@@ ZM=_x0017_=@@ô_x0003_U®º&gt;@ _x001B_°wÔ3@@@ø_x0005_¸_x0001_A@@Êpí_x0017_&gt;@ t_x000F_t¿?@PìêDMàA@_x0001_Éúb_x0013_&gt;@@´4ùà&gt;@à:ñ_x000E_7&gt;@¢q¦Ï'?@P# Þ_x0015_@@Àí47Ç4?@ +]1?¼A@ _x0001_ÌÞäA@0_x000F_ë_x0018_ÖL@@_x0001_»_x0008_é¡u=@ _x0014__x001F_Ô¶?@ÐwÞx@@à¶Gc@@À ´§á*?@ào£Â5@@P_x0019_û_x0014_@@ÀÏ­ÕVN@@À_x000D_þ~ñ&gt;@ÐpFÊU¾@@ !Ûï¼?@ F_x0004__x000F_&amp;=@À_x0018_õ_x0017_p@@_x0006__x000E_ð	z_x000D_\_x0011_A@@öô_x001A_*_x0017_?@_x0010_²1­`A@ÐCS	ÛÖ@@`ýÄ$\_x000B_?@ÀEÃá%=B@0Ä/_x0018_?ê@@À¿§h®@@_x0001_/e¯?@_x0006_ÎÍw&gt;@°Fzë~@@@1CS)%A@ _x001C_9°¼ë&gt;@¡)ªù?@ _x0004_íÂëF@@Ðñ×È·Ç@@pÏ_x0007_QäåA@0&lt;B~_x0002_@@_x0006__x0008_jýéE@@ .¬-«=@PøëEáÜ@@ ®¤.Tq?@@ìvØÊË?@°`_x0002_R°@@pÍ®_x001C_¬nA@ÕÏ_x000C_(O@@@¿¶Ö_x0003_t&gt;@½y_x0006_3Î&gt;@@bÚõb_x000D_@@_x0010_Ó_x0015_óÜë@@_x0005__x0003_ö¨dA@ UÖ_x0003__x0004_¬ã@@`_x0011_­;)A@UÉ4?@@ôô_x001A_×&gt;@°üXÎ_x0001_@@³n7_x001B_&gt;@àwa&amp;_x001D_@@À"_ÍÏ@@`_x0004_Q?@ ¾_x0010_ûÌ@@_x0008_)¾@@pøm,A@ð%;/	A@_x0003_JBy@@_x0010_ðÏÍ©_x0005_A@ %uª?@à_x0002_äÖÊø=@_x0003_x5Í_x0012_~A@råÏ[GA@_x0011_ÛÖiw@@`2,J@@ÐÚ9_x0005_*k@@à¹_x0001__x0007_=@0½ÂÎ%g@@`kX£PâB@ rx&amp;&amp;éA@pxU3Kd@@°Þlàã6@@pãpõ³c@@`Ëìd:æ=@àL7ØÝ@@+)­­=@_x0001__x0002_à=3@@8"R_x001A__x0003_?@ÀÈf÷´¸?@ ?¬ÙÄ?@@_x0008_üÜÞ=@_x0001_²(J[?@°ú ü(@@@	 =b$&gt;@`v_x000B_;þL?@°rJ_x0015__x0010_'A@ nK?@ *¯¡_x0019_@@à_x0003_Q_x000B__x0019_A@À_x0013_!1a&gt;@À¿ObÖXA@@|RÜ§@@P.ù3Ç@@¤æûé_x0010_?@`wÐÔ¿@@`¥³Û_x0017_&gt;@ÀGed"©&gt;@PøõSÅÛ@@`ø³Ì&gt;@ &gt;*_x0010_²=@Ñs_x0010_«Ò?@æÙÞ_x0001__x001D_?@ EàÂ9+?@ÀPlË_x0019_#@@P_Ëò_x0019_@@ð½VP@@ ÂÛ6ÔS=@Ð*òw_x0001__x0003_¨_x0007_@@@EG$.?@q;Wùs?@ íÊSß&lt;@_x0010_"^õ]ýA@_x0010_(ï@@w{¤&gt;_x0017_@@2_x0006_÷ãÈA@À_x0003_©£_x0002_/A@FW^°µ?@ÀlÉø£	?@P_x0008_¥O]@@@-_x0003_ªIÏ@@ÐÓð­_x0012_VA@ c_x001C_æ-?@`ë·9Aè?@P§Ú²·£@@ÀT_x0011_ù|_x0012_@@_x001E_·_x001B_ßô?@à;ÆWÓ.&gt;@«OeÒ@@ j®Æl@@ ÆV¢´P@@ ¬P¤@@_x0001_Ôòe?@_x0010_e-v¥@@_x0001_*MÙ2·@@à£À96;@pü´H@@8ËáQ@@p_x000B_Ö_x0001_£×@@à|ã_x001C_µ°?@_x0005__x0007_ ^7Nú±&gt;@`_x001F_b_x0014_@@p_x0006_-_x0011_ß£A@ =+¬\Â?@@t/_x000E_K@@@à_x0005__x0006_æç8A@@Y¿Wð?@ _x0016_ø/.A@'|Ûè@@ ÿ`»_x001A_b&lt;@àJ¬pÉô&gt;@ÐðÃ×p_x001D_A@À|4¹î&gt;@Ð¸r^}Û@@ {_x0008_Ú?@`³C ÚIA@ ê4kj?@@¸SmM?@_x0005_Ø_x0008_ü+@@`_x0001_mÃA@@àÌ¯À^_x0004_B@ðnE´!_x000B_@@ +cÊ±0&gt;@ __x0013__x001C_5&gt;&gt;@QÞÙ£&gt;@`_x0003_Á"_x0015_?@@&lt;!KÃ&gt;@pA÷!-A@ðÿ_x000E__x0010_yA@Àº_x0002_Ý&amp;R&gt;@@\_x0013_¼Ó°@@ -3_x0002__x0005_q»@@_x0002_ÏÁ£° &gt;@0§C¿ay@@`¶Si&gt;?@`¬_x0003_bLA@_x0010_t¯^_x0004_Å@@ÐcÇ6TÍ@@@ Si?@°P-h@@0_x001C_¾u.@@àÅªC_x001F_&gt;@ èy_x0008_¡_x0008_?@àÖY @@_x0002__x0018_;&gt;_x0014_A@ ±%Þ_x0006_PA@ ¥f)_x001D_@@0ÐÆ;AA@À­¶mÔ?@·ÿ¹_x0013_T@@0`ËÀß@@½èà³Å&gt;@ _x0011__x0002__x0003_¨@@@B_nv@@0èw_x0008_j@@ /Òjv_x0001_?@`V0MfA@_x0002_r_x0007_Ì-4@@`rò$Ò@@_x0002_%³0"A@­]«fr@@4/XN½@@À 5!bD?@_x0001__x0003_`_x0006_è;À]?@ÐË_x0018_Vaî@@ ÿh_x0011_«@@à¸ÆS¹Í=@_x001E_Âçï&gt;@ _x001E_1A@@uý¶^@@@0r_x000D_Ê_x0005_&gt;@`J´]µ@@ _x0003__x0014_µ&gt;@ _x0010_BÕC¥?@P_x0002_6QÃGA@ {["T;?@æ_x0007_3@@Íj% @@_x000C_m'T!A@À$ÙÅ2=@ ¡¢p@@úèï:&gt;@Ð­_x0006_ã#A@`;Ö\ÌóA@ÝZsQè&gt;@àAhL_x000C_q?@ _x001C_¶Dr?@`8VïtNA@UW¶°A@À_x0005_°_x000B_}?@ ÿwm»?@À1K_x0001__x0016_?@@[_x0005_qP?@ÛÖïw?@À_x0001_áy_x0002__x0004_l_x0018_A@ (ç¢&gt;@ jv²&gt;@@àÅHú`W?@_x0002__x001F_%_x0003__x0011_m?@ç "¢0?@ÀÛîÄy&gt;@ ×_x0001_ðgA@ÂØ_x0016_Z?@_x0002_b:Æ?@_x0002__x0003_f z?@_x0010_?t¿_x0016__A@ ]ªvA@ o&lt;ñ_x0013_®&gt;@@gÞz?@ËÃo_x000E_@@ðqùà@@pû¶Ü'@@àph±_x0002_~=@_x0002_Aô_x001E__x0002__x001E_=@Pðü:ì¸@@Õ² 1=@ ,_x000D_Bùï@@_x0002_6ÔQ!_x0007_A@à_x000D_l3Û=@7{Tõ?@@=&gt;ø5A@ ü_x000F__x000F_ïÃ@@àÓ:Èó@@ U|_x001A_k;A@_x0002__x0012_i_x000E_ä¢&gt;@`ØlnÆ?@_x0003__x0005_À_x0015__x000C_8ò2A@ ù×.æ?@_x0003_ò+H½R@@@¯Í}DV&gt;@ _x001E__x0016_Tÿ@@Y÷¶õÕ&lt;@Ð&lt;_x000B_- @@ £ýí_x0013__x0008_@@_x0010__x001F_j1@@ µù°ô=A@ ¦ãå_x0001_w&lt;@_x0003_tjµÐ&gt;@0_x0003_q@À@@ðdïÁk%@@°9_x0002_}R@@PÔn@-_x0016_@@ÀÒÝ_x001C_\F?@@*g_x0001__x0015_@@ ïO_x0016_a_x0018_@@`æ{ùUÕ@@_x0003_Ü45Ü_x0016_A@®_x001E_4sS@@Ð&gt;é_x0011_@@°©ñ_x000C_[X@@@FÏeK?@p_x001D_gú_x000C_@@_x0003__x0006_È/¦=@ÀLpºÀ_x0004_=@0¨ýú&amp;_x0008_A@à_x0004_¼_x000B_Ñ@@ÀÍ;;p&gt;@¥©)_x0004__x0006_ñ·@@½y_x0014_?@@ Âïs¼_x0003_@@n¯Y¹Ý?@àN1¹¼í?@`_x0010_@_x0007__x000B_¿@@0|ß_x0007_À@@Ø¹ó_CA@ÙH&amp;l¤?@ &amp;Ù@@à®¢å=@ ¶J©þ_?@Àõá#NÞ@@_x0004_É#&gt;tZ@@_x0010_ÈÉr@@_x0004_:=Ûá&gt;@@9á&amp;\"@@àúI_x0003_Æ,&gt;@pà8Ã_x0005_@@px0ÐÉ@@ÀÏ¨!5¶@@_x0001__x0004__x0004__x0004__x0012__x0004__x0004__x0004_SNB Case Data.xlsx_x0002__x0004__x0004__x0004__x0019__x0004__x0004__x0004_Analysis of #003 (Part 3)_x0013__x0004__x0004__x0004__x0002__x0004__x0004__x0004_F5_x0014__x0004__x0004__x0004_=RiskNormal(B17_x0003__x0004_,B18)_x001B__x0003__x0003__x0003_Probability of Default_x0001_E5_x0001__x0001__x0001__x0003__x0003__x0003__x0003__x0003__x0003__x0003__x0003__x0003__x0003__x0003__x0001__x0003__x0003__x0003__x0014__x0003__x0003__x0003__x0016__x0003__x0003__x0003_Probability of Default_x0001__x0003__x0003__x0003__x0003__x0003__x0003__x0003__x0003__x0003__x0003__x0003__x0003__x0003__x0003__x0003__x0003__x0003__x0003__x0003__x0002__x0003__x0003__x0003_F9)_x0003__x0003__x0003_=RiskOutput()+B20*(1-F5) + F5*F6*B20 - B9_x001C__x0003__x0003__x0003_Overall Expected Profit_x0001_E9_x0001__x0001__x0003__x0003__x0003__x0003__x0001__x0003__x0003__x0003__x0003__x0003__x0003__x0003__x0001__x0003__x0003__x0003__x000D__x0003__x0003__x0003__x0003__x0003__x0003__x0003__x0017__x0003__x0003__x0003_Overall Expected Profit_x0003__x0003__x0003__x0003__x0003__x0003__x0003__x0003__x0001__x0003_ÿÿÿÿÿÿ_x0002__x0004_ÿÿÿÿÿÿÿÿÿÿÿÿÿÿÿÿÿÿÿÿÿÿÿÿÿÿÿÿÿÿÿÿÿÿÿÿ_x0002__x0002__x0003__x0002__x0002__x0002_B28_x0016__x0002__x0002__x0002_=RiskSimtable(B30:F30)2_x0002__x0002__x0002_Probability of collection post default_x0001_A28_x0001_B16_x0001_BBB_x0001__x0002__x0002__x0002__x0002__x0002__x0002__x0002__x0001__x0002__x0002__x0002__x0001__x0002__x0002__x0002__x0016__x0002__x0002__x0002_,_x0002__x0002__x0002_Probability of collection post default / BBB_x0001__x0002__x0002__x0002__x0002__x0002__x0002__x0002__x0002__x0002__x0002__x0002__x0002__x0002__x0002__x0002__x0002__x0002__x0002__x0002__x0003__x0002__x0002__x0002_F28N_x0002__x0002__x0002_=RiskOutput("Profit with dif_x0002__x0004_f Collection Probs.")+B20*(1-F5) + F5*B28*B20 - B9_x001D__x0002__x0002__x0002_Overall Expected Profit_x0001_E28_x0001__x0001__x0002__x0002__x0002__x0002__x0001__x0002__x0002__x0002__x0001__x0002__x0002__x0002__x0001__x0002__x0002__x0002_1_x0002__x0002__x0002__x0002__x0002__x0002__x0002_"_x0002__x0002__x0002_Profit with diff Collection Probs._x0002__x0002__x0002__x0002__x0002__x0002__x0002__x0002__x0002__x0002_ÿÿÿÿÿÿÿÿÿÿÿÿÿÿÿÿÿÿÿÿÿÿÿÿÿÿÿÿÿÿÿÿÿÿÿÿÿÿÿÿÿÿ_x0002__x0002__x0003__x0002__x0002__x0002_B31_x0013__x0002__x0002__x0002_=RiskMin($F$28,B29)_x0002__x0002__x0002__x0002__x0002__x0002__x0002__x0002__x0002__x0002__x0002__x0002__x0003__x0002__x0002__x0002_C31_x0013__x0002__x0002__x0002__x0001__x0002_=RiskMin($F$28,C29)_x0001__x0001__x0001__x0001__x0001__x0001__x0001__x0001__x0001__x0001__x0001__x0001__x0003__x0001__x0001__x0001_D31_x0013__x0001__x0001__x0001_=RiskMin($F$28,D29)_x0001__x0001__x0001__x0001__x0001__x0001__x0001__x0001__x0001__x0001__x0001__x0001__x0003__x0001__x0001__x0001_E31_x0013__x0001__x0001__x0001_=RiskMin($F$28,E29)_x0001__x0001__x0001__x0001__x0001__x0001__x0001__x0001__x0001__x0001__x0001__x0001__x0003__x0001__x0001__x0001_F31_x0013__x0001__x0001__x0001_=RiskMin($F$28,F29)_x0001__x0001__x0001__x0001__x0001__x0001__x0001__x0001__x0001__x0001__x0001__x0001__x0003__x0001__x0001__x0001_B32_x0014__x0001__x0001__x0001_=RiskMean($F$28,B29)_x0001__x0001__x0001__x0001__x0001__x0001__x0001__x0001__x0001__x0001__x0001__x0001__x0003__x0001__x0001__x0001_C32_x0014__x0001__x0001__x0001_=RiskMean($F$28,C29)_x0001__x0001__x0001__x0001__x0001__x0001__x0001__x0001__x0001__x0001__x0001__x0001__x0003__x0001__x0001__x0001_D32_x0014__x0001__x0001__x0002__x0001__x0001_=RiskMean($F$28,D29)_x0001__x0001__x0001__x0001__x0001__x0001__x0001__x0001__x0001__x0001__x0001__x0001__x0003__x0001__x0001__x0001_E32_x0014__x0001__x0001__x0001_=RiskMean($F$28,E29)_x0001__x0001__x0001__x0001__x0001__x0001__x0001__x0001__x0001__x0001__x0001__x0001__x0003__x0001__x0001__x0001_F32_x0014__x0001__x0001__x0001_=RiskMean($F$28,F29)_x0001__x0001__x0001__x0001__x0001__x0001__x0001__x0001__x0001__x0001__x0001__x0001__x0003__x0001__x0001__x0001_B33_x0016__x0001__x0001__x0001_=RiskStdDev($F$28,B29)_x0001__x0001__x0001__x0001__x0001__x0001__x0001__x0001__x0001__x0001__x0001__x0001__x0003__x0001__x0001__x0001_C33_x0016__x0001__x0001__x0001_=RiskStdDev($F$28,C29)_x0001__x0001__x0001__x0001__x0001__x0001__x0001__x0001__x0001__x0001__x0001__x0001__x0003__x0001__x0001__x0001_D33_x0016__x0001__x0001__x0001_=RiskStdDev($F$28,D29)_x0001__x0001__x0001__x0001__x0001__x0001__x0001__x0001__x0001__x0001__x0004__x0001__x0001__x0001__x0003__x0001__x0001__x0001_E33_x0016__x0001__x0001__x0001_=RiskStdDev($F$28,E29)_x0001__x0001__x0001__x0001__x0001__x0001__x0001__x0001__x0001__x0001__x0001__x0001__x0003__x0001__x0001__x0001_F33_x0016__x0001__x0001__x0001_=RiskStdDev($F$28,F29)_x0001__x0001__x0001__x0001__x0001__x0001__x0001__x0001__x0001__x0001__x0001__x0001__x0011__x0001__x0001__x0001_Optimal Portfolio_x0004__x0001__x0001__x0001__x0002__x0001__x0001__x0001_F3¢_x0001__x0001__x0001_=RiskNormal(VLOOKUP(A3,'Exhibits and Tables'!$A$5:$B$10,2,FALSE),VLOOKUP(A3,'Exhibits and Tables'!$A$5:$C$10,3,FALSE),RiskCo_x0003__x0004_rrmat(DefaultRateCorrelationMatrix,1))_x001F__x0003__x0003__x0003_Wait-and-see_x0001_B3_x0001_F2_x0001_Default Rate_x0001__x0003__x0003__x0003__x0003__x0003__x0003__x0003__x0002__x0003__x0003__x0003__x0001__x0003__x0003__x0003_¢_x0003__x0003__x0003__x001B__x0003__x0003__x0003_Wait-and-see / Default Rate_x0001__x0003__x0003__x0003__x001C__x0003__x0003__x0003_DefaultRateCorrelationMatrix_x0003__x0003__x0003__x0003__x0001__x0003__x0003__x0003_1_x0003__x0003__x0003__x0003__x0002__x0003__x0003__x0003_F4¢_x0003__x0003__x0003_=RiskNormal(VLOOKUP(A4,'Exhibits and Tables'!$A$5:$B$10,2,FALSE),VLOO_x0004__x0005_KUP(A4,'Exhibits and Tables'!$A$5:$C$10,3,FALSE),RiskCorrmat(DefaultRateCorrelationMatrix,2))_x001F__x0004__x0004__x0004_Wait-and-see_x0001_B4_x0001_F2_x0001_Default Rate_x0001__x0004__x0004__x0004__x0004__x0004__x0004__x0004__x0003__x0004__x0004__x0004__x0001__x0004__x0004__x0004_¢_x0004__x0004__x0004__x001B__x0004__x0004__x0004_Wait-and-see / Default Rate_x0001__x0004__x0004__x0004__x001C__x0004__x0004__x0004_DefaultRateCorrelationMatrix_x0004__x0004__x0004__x0004__x0001__x0004__x0004__x0004_2_x0004__x0004__x0004__x0004__x0002__x0004__x0004__x0004_F5¢_x0004__x0004__x0004_=RiskNormal(VL_x0002__x0003_OOKUP(A5,'Exhibits and Tables'!$A$5:$B$10,2,FALSE),VLOOKUP(A5,'Exhibits and Tables'!$A$5:$C$10,3,FALSE),RiskCorrmat(DefaultRateCorrelationMatrix,3))_x001F__x0002__x0002__x0002_Wait-and-see_x0001_B5_x0001_F2_x0001_Default Rate_x0001__x0002__x0002__x0002__x0002__x0002__x0002__x0002__x0004__x0002__x0002__x0002__x0001__x0002__x0002__x0002_¢_x0002__x0002__x0002__x001B__x0002__x0002__x0002_Wait-and-see / Default Rate_x0001__x0002__x0002__x0002__x001C__x0002__x0002__x0002_DefaultRat_x0003__x0004_eCorrelationMatrix_x0003__x0003__x0003__x0003__x0001__x0003__x0003__x0003_3_x0003__x0003__x0003__x0003__x0002__x0003__x0003__x0003_F6¢_x0003__x0003__x0003_=RiskNormal(VLOOKUP(A6,'Exhibits and Tables'!$A$5:$B$10,2,FALSE),VLOOKUP(A6,'Exhibits and Tables'!$A$5:$C$10,3,FALSE),RiskCorrmat(DefaultRateCorrelationMatrix,4))'_x0003__x0003__x0003_Liquidate Collateral_x0001_B6_x0001_F2_x0001_Default Rate_x0001__x0003__x0003__x0003__x0003__x0003__x0003__x0004__x0003__x0003__x0005__x0003__x0003__x0003__x0001__x0003__x0003__x0003_¢_x0003__x0003__x0003_#_x0003__x0003__x0003_Liquidate Collateral / Default Rate_x0001__x0003__x0003__x0003__x001C__x0003__x0003__x0003_DefaultRateCorrelationMatrix_x0003__x0003__x0003__x0003__x0001__x0003__x0003__x0003_4_x0003__x0003__x0003__x0003__x0002__x0003__x0003__x0003_F7¢_x0003__x0003__x0003_=RiskNormal(VLOOKUP(A7,'Exhibits and Tables'!$A$5:$B$10,2,FALSE),VLOOKUP(A7,'Exhibits and Tables'!$A$5:$C$10,3,FALSE),RiskCorrmat(DefaultRat_x0003__x0004_eCorrelationMatrix,5))_x001F__x0003__x0003__x0003_Wait-and-see_x0001_B7_x0001_F2_x0001_Default Rate_x0001__x0003__x0003__x0003__x0003__x0003__x0003__x0003__x0006__x0003__x0003__x0003__x0001__x0003__x0003__x0003_¢_x0003__x0003__x0003__x001B__x0003__x0003__x0003_Wait-and-see / Default Rate_x0001__x0003__x0003__x0003__x001C__x0003__x0003__x0003_DefaultRateCorrelationMatrix_x0003__x0003__x0003__x0003__x0001__x0003__x0003__x0003_5_x0003__x0003__x0003__x0003__x0002__x0003__x0003__x0003_F8¢_x0003__x0003__x0003_=RiskNormal(VLOOKUP(A8,'Exhibits and Tables'!$A$5:$B$10,2,FALSE),VLOOKUP(A8,'Exhibits_x0003__x0004_ and Tables'!$A$5:$C$10,3,FALSE),RiskCorrmat(DefaultRateCorrelationMatrix,6))'_x0003__x0003__x0003_Liquidate Collateral_x0001_B8_x0001_F2_x0001_Default Rate_x0001__x0003__x0003__x0003__x0003__x0003__x0003__x0003__x0007__x0003__x0003__x0003__x0001__x0003__x0003__x0003_¢_x0003__x0003__x0003_#_x0003__x0003__x0003_Liquidate Collateral / Default Rate_x0001__x0003__x0003__x0003__x001C__x0003__x0003__x0003_DefaultRateCorrelationMatrix_x0003__x0003__x0003__x0003__x0001__x0003__x0003__x0003_6_x0003__x0003__x0003__x0003__x0002__x0003__x0003__x0003_F9¢_x0003__x0003__x0003_=RiskNormal(VL_x0002__x0003_OOKUP(A9,'Exhibits and Tables'!$A$5:$B$10,2,FALSE),VLOOKUP(A9,'Exhibits and Tables'!$A$5:$C$10,3,FALSE),RiskCorrmat(DefaultRateCorrelationMatrix,7))_x001F__x0002__x0002__x0002_Wait-and-see_x0001_B9_x0001_F2_x0001_Default Rate_x0001__x0002__x0002__x0002__x0002__x0002__x0002__x0002__x0008__x0002__x0002__x0002__x0001__x0002__x0002__x0002_¢_x0002__x0002__x0002__x001B__x0002__x0002__x0002_Wait-and-see / Default Rate_x0001__x0002__x0002__x0002__x001C__x0002__x0002__x0002_DefaultRat_x0002__x0004_eCorrelationMatrix_x0002__x0002__x0002__x0002__x0001__x0002__x0002__x0002_7_x0002__x0002__x0002__x0002__x0003__x0002__x0002__x0002_F10¤_x0002__x0002__x0002_=RiskNormal(VLOOKUP(A10,'Exhibits and Tables'!$A$5:$B$10,2,FALSE),VLOOKUP(A10,'Exhibits and Tables'!$A$5:$C$10,3,FALSE),RiskCorrmat(DefaultRateCorrelationMatrix,8)) _x0002__x0002__x0002_Wait-and-see_x0001_B10_x0001_F2_x0001_Default Rate_x0001__x0002__x0002__x0002__x0002__x0002__x0002__x0002_	_x0002__x0002__x0004__x0002__x0002__x0001__x0002__x0002__x0002_¤_x0002__x0002__x0002__x001B__x0002__x0002__x0002_Wait-and-see / Default Rate_x0001__x0002__x0002__x0002__x001C__x0002__x0002__x0002_DefaultRateCorrelationMatrix_x0002__x0002__x0002__x0002__x0001__x0002__x0002__x0002_8_x0002__x0002__x0002__x0002__x0003__x0002__x0002__x0002_F11¤_x0002__x0002__x0002_=RiskNormal(VLOOKUP(A11,'Exhibits and Tables'!$A$5:$B$10,2,FALSE),VLOOKUP(A11,'Exhibits and Tables'!$A$5:$C$10,3,FALSE),RiskCorrmat(DefaultRateCorrelat_x0002__x0004_ionMatrix,9))(_x0002__x0002__x0002_Liquidate Collateral_x0001_B11_x0001_F2_x0001_Default Rate_x0001__x0002__x0002__x0002__x0002__x0002__x0002__x0002__x0004__x0002__x0002__x0002__x0001__x0002__x0002__x0002_¤_x0002__x0002__x0002_#_x0002__x0002__x0002_Liquidate Collateral / Default Rate_x0001__x0002__x0002__x0002__x001C__x0002__x0002__x0002_DefaultRateCorrelationMatrix_x0002__x0002__x0002__x0002__x0001__x0002__x0002__x0002_9_x0002__x0002__x0002__x0002__x0003__x0002__x0002__x0002_J14'_x0002__x0002__x0002_=RiskOutput()+SUMPRODUCT(J3:J11,N3:N11),_x0002__x0002__x0002_Total Expected Payout_x0001_I14_x0001_J2_x0001_Expe_x0003__x0004_cted Payout_x0003__x0003__x0003__x0003__x0001__x0003__x0003__x0003__x0002__x0003__x0003__x0003__x0001__x0003__x0003__x0003__x000D__x0003__x0003__x0003__x0003__x0003__x0003__x0003_'_x0003__x0003__x0003_Total Expected Payout / Expected Payout_x0003__x0003__x0003__x0003__x0003__x0003__x0003__x0003__x0001__x0003_ÿÿÿÿÿÿÿÿÿÿÿÿÿÿÿÿÿÿÿÿÿÿÿÿÿÿÿÿÿÿÿÿÿÿÿÿÿÿÿÿÿÿ_x0003__x0003__x0001__x0003__x0003__x0003_3_x0003__x0003__x0003_'[SNB Case Data.xlsx]Analysis of #003 (Part 3)'!F28_x0005__x0003__x0003__x0003__x0005__x0003__x0003__x0003_Sim 1_x0005__x0003__x0003__x0003_Sim 2_x0005__x0003__x0003__x0003_Sim 3_x0005__x0003__x0003__x0003_Sim 4_x0005__x0003__x0003__x0003_Sim 5_x0003__x0003__x0003__x0003__x0003__x0003__x0008__x0003__x0003__x0003_SP_x0004__x0007_U18J8C_x0003__x0004__x0004__x0004__x0005__x0004__x0004__x0004__x0004__x0004__x0004__x0005__x0004__x0004__x0004__x0004__x0004__x0004__x0006__x0004__x0004__x0004__x0007__x0004__x0004_?à_x0004__x0004__x0001__x0004__x0004__x0004__x0004__x0004_VUKX89G7FV4SXR2RLCWL4X16_x0004__x0004__x0004_ÿÿÿÿ_x0004__x0004_ÿÿ_x0004__x0004_ÿÿÿÿ_x0004__x0004_ÿÿ_x0004__x0004__x0004__x0004__x0004__x0004__x0004__x0004__x0004__x0004__x0004__x0004__x0004__x0004__x0004__x0004__x0004__x0004__x0004__x0004__x0004__x0004__x0004__x0004__x0004__x0004__x0004__x0004__x0004__x0004__x0004__x0004_ÿÿÿÿ_x0004__x0004_ÿÿÿÿ_x0004__x0004_ÿÿÿÿ_x0004__x0004_ÿÿÿÿ_x0004__x0004_ÿÿÿÿ_x0004__x0004_ÿÿÿÿ_x0004__x0004_ÿÿÿÿ_x0004__x0004_ÿÿÿÿ_x0004__x0004_ÿÿÿÿ_x0004__x0004_ÿÿ _x0001__x0004__x0004_ _x0004__x0004__x0004_Y¸³ë×_x0001_È_x0017_'Ïë×_x0001_L|Øë×_x0001__x0010_'_x0004__x0004_4_x0011__x0004__x0004__x0004__x0002__x0004__x0004__x0010__x0001__x0004__x0004__x0004__x0004__x0012__x0004__x0004_SNB Case Data.xls_x0003__x0006_x_x0018__x0003__x0003__x0003_VUKX89G7FV4SXR2RLCWL4X16_x0002__x0003__x0003__x0003__x0003__x0019__x0003__x0003_Analysis of #003 (Part 3)_x0013__x0003__x0003__x0003__x0003__x0004__x0003__x0003__x0003__x0005__x0003__x0014__x0003__x0003_=RiskNormal(B17,B18)_x001B__x0003__x0003_Probability of Default_x0001_E5_x0001__x0001__x0003__x0001__x0003__x0003__x0003__x0003__x0003__x0003__x0003__x0003__x0001__x0003__x0003__x0003__x0014__x0003__x0003__x0003__x0003__x0003__x0003__x0001__x0003_ÿÿÿÿ_x0003__x0003__x0003__x0003__x0003__x0003__x0003__x0003__x0003__x0003__x0003__x0003__x0003__x0003__x0003__x0003__x0003__x0008__x0003__x0003__x0003__x0005__x0003_)_x0003__x0003_=RiskOutput()+B20*(1-F5) + F5*F6*B20 - B9_x001C__x0003__x0003_Overall Expected Pr_x0002__x0003_ofit_x0001_E9_x0001__x0001__x0002__x0002__x0002__x0002__x0002__x0001__x0002__x0002__x0002__x0002__x0002__x0002__x0002__x0002__x0001__x0002__x0002__x0002__x000D__x0002__x0002__x0002__x0002__x0002__x0002__x0002__x0002__x0002__x0002__x0002__x0002__x0002__x0002__x0002__x0001_ÿÿÿÿÿÿÿÿÿÿÿÿÿÿÿÿÿÿÿÿÿÿÿÿÿÿÿÿÿÿÿÿÿÿÿÿÿÿÿÿÿÿ_x0002_ÿÿ_x0002__x001B__x0002__x0002__x0002__x0001__x0002__x0016__x0002__x0002_=RiskSimtable(B30:F30)2_x0002__x0002_Probability of collection post default_x0001_A28_x0001_B16_x0001_BBB_x0002__x0001__x0002__x0002__x0002__x0002__x0001__x0002__x0002__x0002__x0001__x0002__x0002__x0002__x0016__x0002__x0002__x0002__x0002__x0002__x0002__x0001__x0002_ÿÿÿÿ_x0002__x0002__x0002__x0002__x0002__x0002__x0002__x0002__x0002__x0002__x0002__x0002__x0002__x0002__x0002__x0002__x0002__x001B__x0002__x0002__x0002__x0005__x0002_N_x0002__x0002_=RiskOutput("Pr_x0002__x0003_ofit with diff Collection Probs.")+B20*(1-F5) + F5*B28*B20 - B9_x001D__x0002__x0002_Overall Expected Profit_x0001_E28_x0001__x0001__x0002__x0002__x0002__x0002__x0002__x0001__x0002__x0002__x0002__x0002__x0001__x0002__x0002__x0002__x0001__x0002__x0002__x0002_1_x0002__x0002__x0002__x0002__x0002_"_x0002__x0002_Profit with diff Collection Probs._x0002__x0002__x0002__x0002__x0002__x0002__x0002__x0002_ÿÿÿÿÿÿÿÿÿÿÿÿÿÿÿÿÿÿÿÿÿÿÿÿÿÿÿÿÿÿÿÿÿÿÿÿÿÿÿÿÿÿ_x0002_ÿÿ_x0002__x001E__x0002__x0002__x0002__x0001__x0002__x0013__x0002__x0002_=RiskMin($F$28,B29)_x0002__x0002__x0002__x0002__x0002__x0002__x0002__x0002__x0002__x0006__x0007__x0006__x0006__x0006__x0006__x001E__x0006__x0006__x0006__x0002__x0006__x0013__x0006__x0006_=RiskMin($F$28,C29)_x0006__x0006__x0006__x0006__x0006__x0006__x0006__x0006__x0006__x0006__x0006__x0006__x0006__x001E__x0006__x0006__x0006__x0003__x0006__x0013__x0006__x0006_=RiskMin($F$28,D29)_x0006__x0006__x0006__x0006__x0006__x0006__x0006__x0006__x0006__x0006__x0006__x0006__x0006__x001E__x0006__x0006__x0006__x0004__x0006__x0013__x0006__x0006_=RiskMin($F$28,E29)_x0006__x0006__x0006__x0006__x0006__x0006__x0006__x0006__x0006__x0006__x0006__x0006__x0006__x001E__x0006__x0006__x0006__x0005__x0006__x0013__x0006__x0006_=RiskMin($F$28,F29)_x0006__x0006__x0006__x0006__x0006__x0006__x0006__x0006__x0006__x0006__x0006__x0006__x0006__x001F__x0006__x0006__x0006__x0001__x0006__x0014__x0006__x0006_=RiskMean($F$28,B29)_x0006__x0006__x0006__x0006__x0006__x0006__x0006__x0006__x0006__x0006__x0006__x0006__x0006__x001F__x0006__x0006__x0006__x0002__x0006__x0014__x0006__x0006_=RiskMean($F$28,C29)_x0006__x0006__x0006__x0007__x0006__x0006__x0006__x0006__x0006__x0006__x0006__x0006__x0006__x0006__x0006__x001F__x0006__x0006__x0006__x0003__x0006__x0014__x0006__x0006_=RiskMean($F$28,D29)_x0006__x0006__x0006__x0006__x0006__x0006__x0006__x0006__x0006__x0006__x0006__x0006__x0006__x001F__x0006__x0006__x0006__x0004__x0006__x0014__x0006__x0006_=RiskMean($F$28,E29)_x0006__x0006__x0006__x0006__x0006__x0006__x0006__x0006__x0006__x0006__x0006__x0006__x0006__x001F__x0006__x0006__x0006__x0005__x0006__x0014__x0006__x0006_=RiskMean($F$28,F29)_x0006__x0006__x0006__x0006__x0006__x0006__x0006__x0006__x0006__x0006__x0006__x0006__x0006_ _x0006__x0006__x0006__x0001__x0006__x0016__x0006__x0006_=RiskStdDev($F$28,B29)_x0006__x0006__x0006__x0006__x0006__x0006__x0006__x0006__x0006__x0006__x0006__x0006__x0006_ _x0006__x0006__x0006__x0002__x0006__x0016__x0006__x0006_=RiskStdDev($F$28,C29)_x0006__x0006__x0006__x0006__x0006__x0006__x0006__x0006__x0006__x0006__x0006__x0006__x0006_ _x0006__x0006__x0006__x0003__x0006__x0016__x0006__x0006_=RiskS</t>
  </si>
  <si>
    <t>2001353f7894e9fb46fd27dd702f6de0_x0001__x0003_tdDev($F$28,D29)_x0001__x0001__x0001__x0001__x0001__x0001__x0001__x0001__x0001__x0001__x0001__x0001__x0001_ _x0001__x0001__x0001__x0004__x0001__x0016__x0001__x0001_=RiskStdDev($F$28,E29)_x0001__x0001__x0001__x0001__x0001__x0001__x0001__x0001__x0001__x0001__x0001__x0001__x0001_ _x0001__x0001__x0001__x0005__x0001__x0016__x0001__x0001_=RiskStdDev($F$28,F29)_x0001__x0001__x0001__x0001__x0001__x0001__x0001__x0001__x0001__x0001__x0001__x0001__x0001__x0011__x0001__x0001_Optimal Portfolio_x0003__x0001__x0001__x0001__x0001__x0002__x0001__x0001__x0001__x0005__x0001_¢_x0001__x0001_=RiskNormal(VLOOKUP(A3,'Exhibits and Tables'!$A$5:$B$10,2,FALSE),VLOOKUP(A3,'Exhibits and Tabl_x0004__x0006_es'!$A$5:$C$10,3,FALSE),RiskCorrmat(DefaultRateCorrelationMatrix,1))_x001F__x0004__x0004_Wait-and-see_x0001_B3_x0001_F2_x0001_Default Rate_x0004__x0001__x0004__x0004__x0004__x0004__x0002__x0004__x0004__x0004__x0001__x0004__x0004__x0004_¢_x0004__x0004__x0004__x0004__x0004__x0004__x0001__x0004_ÿÿÿÿ_x001C__x0004__x0004_DefaultRateCorrelationMatrix_x0004__x0004__x0004__x0001__x0004__x0004_1_x0004__x0004__x0004__x0004__x0004__x0004__x0004__x0004__x0003__x0004__x0004__x0004__x0005__x0004_¢_x0004__x0004_=RiskNormal(VLOOKUP(A4,'Exhibits and Tables'!$A$5:$B$10,2,FAL_x0002__x0006_SE),VLOOKUP(A4,'Exhibits and Tables'!$A$5:$C$10,3,FALSE),RiskCorrmat(DefaultRateCorrelationMatrix,2))_x001F__x0002__x0002_Wait-and-see_x0001_B4_x0001_F2_x0001_Default Rate_x0002__x0001__x0002__x0002__x0002__x0002__x0003__x0002__x0002__x0002__x0001__x0002__x0002__x0002_¢_x0002__x0002__x0002__x0002__x0002__x0002__x0001__x0002_ÿÿÿÿ_x001C__x0002__x0002_DefaultRateCorrelationMatrix_x0002__x0002__x0002__x0001__x0002__x0002_2_x0002__x0002__x0002__x0002__x0002__x0002__x0002__x0002__x0004__x0002__x0002__x0002__x0005__x0002_¢_x0002__x0002_=RiskNormal(VLOOKUP(A5,'Exhi_x0002__x0003_bits and Tables'!$A$5:$B$10,2,FALSE),VLOOKUP(A5,'Exhibits and Tables'!$A$5:$C$10,3,FALSE),RiskCorrmat(DefaultRateCorrelationMatrix,3))_x001F__x0002__x0002_Wait-and-see_x0001_B5_x0001_F2_x0001_Default Rate_x0002__x0001__x0002__x0002__x0002__x0002__x0004__x0002__x0002__x0002__x0001__x0002__x0002__x0002_¢_x0002__x0002__x0002__x0002__x0002__x0002__x0001__x0002_ÿÿÿÿ_x001C__x0002__x0002_DefaultRateCorrelationMatrix_x0002__x0002__x0002__x0001__x0002__x0002_3_x0002__x0002__x0002__x0002__x0002__x0002__x0002__x0002__x0005__x0002__x0002__x0002__x0005__x0002__x0003__x0002_¢_x0002__x0002_=RiskNormal(VLOOKUP(A6,'Exhibits and Tables'!$A$5:$B$10,2,FALSE),VLOOKUP(A6,'Exhibits and Tables'!$A$5:$C$10,3,FALSE),RiskCorrmat(DefaultRateCorrelationMatrix,4))'_x0002__x0002_Liquidate Collateral_x0001_B6_x0001_F2_x0001_Default Rate_x0002__x0001__x0002__x0002__x0002__x0002__x0005__x0002__x0002__x0002__x0001__x0002__x0002__x0002_¢_x0002__x0002__x0002__x0002__x0002__x0002__x0001__x0002_ÿÿÿÿ_x001C__x0002__x0002_DefaultRat_x0002__x0003_eCorrelationMatrix_x0002__x0002__x0002__x0001__x0002__x0002_4_x0002__x0002__x0002__x0002__x0002__x0002__x0002__x0002__x0006__x0002__x0002__x0002__x0005__x0002_¢_x0002__x0002_=RiskNormal(VLOOKUP(A7,'Exhibits and Tables'!$A$5:$B$10,2,FALSE),VLOOKUP(A7,'Exhibits and Tables'!$A$5:$C$10,3,FALSE),RiskCorrmat(DefaultRateCorrelationMatrix,5))_x001F__x0002__x0002_Wait-and-see_x0001_B7_x0001_F2_x0001_Default Rate_x0002__x0001__x0002__x0002__x0002__x0002__x0006__x0002__x0002__x0002__x0003__x0002__x0001__x0002__x0002__x0002_¢_x0002__x0002__x0002__x0002__x0002__x0002__x0001__x0002_ÿÿÿÿ_x001C__x0002__x0002_DefaultRateCorrelationMatrix_x0002__x0002__x0002__x0001__x0002__x0002_5_x0002__x0002__x0002__x0002__x0002__x0002__x0002__x0002__x0007__x0002__x0002__x0002__x0005__x0002_¢_x0002__x0002_=RiskNormal(VLOOKUP(A8,'Exhibits and Tables'!$A$5:$B$10,2,FALSE),VLOOKUP(A8,'Exhibits and Tables'!$A$5:$C$10,3,FALSE),RiskCorrmat(DefaultRateCorrelationMatrix,6))'_x0002__x0002_Liquida_x0002__x0003_te Collateral_x0001_B8_x0001_F2_x0001_Default Rate_x0002__x0001__x0002__x0002__x0002__x0002__x0007__x0002__x0002__x0002__x0001__x0002__x0002__x0002_¢_x0002__x0002__x0002__x0002__x0002__x0002__x0001__x0002_ÿÿÿÿ_x001C__x0002__x0002_DefaultRateCorrelationMatrix_x0002__x0002__x0002__x0001__x0002__x0002_6_x0002__x0002__x0002__x0002__x0002__x0002__x0002__x0002__x0008__x0002__x0002__x0002__x0005__x0002_¢_x0002__x0002_=RiskNormal(VLOOKUP(A9,'Exhibits and Tables'!$A$5:$B$10,2,FALSE),VLOOKUP(A9,'Exhibits and Tables'!$A$5:$C$10,3,FALSE),RiskCorrmat(De_x0002__x0003_faultRateCorrelationMatrix,7))_x001F__x0002__x0002_Wait-and-see_x0001_B9_x0001_F2_x0001_Default Rate_x0002__x0001__x0002__x0002__x0002__x0002__x0008__x0002__x0002__x0002__x0001__x0002__x0002__x0002_¢_x0002__x0002__x0002__x0002__x0002__x0002__x0001__x0002_ÿÿÿÿ_x001C__x0002__x0002_DefaultRateCorrelationMatrix_x0002__x0002__x0002__x0001__x0002__x0002_7_x0002__x0002__x0002__x0002__x0002__x0002__x0002__x0002_	_x0002__x0002__x0002__x0005__x0002_¤_x0002__x0002_=RiskNormal(VLOOKUP(A10,'Exhibits and Tables'!$A$5:$B$10,2,FALSE),VLOOKUP(A10,'Exhibits and Tables'_x0002__x0003_!$A$5:$C$10,3,FALSE),RiskCorrmat(DefaultRateCorrelationMatrix,8)) _x0002__x0002_Wait-and-see_x0001_B10_x0001_F2_x0001_Default Rate_x0002__x0001__x0002__x0002__x0002__x0002_	_x0002__x0002__x0002__x0001__x0002__x0002__x0002_¤_x0002__x0002__x0002__x0002__x0002__x0002__x0001__x0002_ÿÿÿÿ_x001C__x0002__x0002_DefaultRateCorrelationMatrix_x0002__x0002__x0002__x0001__x0002__x0002_8_x0002__x0002__x0002__x0002__x0002__x0002__x0002__x0002__x0003__x0002__x0002__x0002__x0005__x0002_¤_x0002__x0002_=RiskNormal(VLOOKUP(A11,'Exhibits and Tables'!$A$5:$B$10,2,FALS_x0002__x0003_E),VLOOKUP(A11,'Exhibits and Tables'!$A$5:$C$10,3,FALSE),RiskCorrmat(DefaultRateCorrelationMatrix,9))(_x0002__x0002_Liquidate Collateral_x0001_B11_x0001_F2_x0001_Default Rate_x0002__x0001__x0002__x0002__x0002__x0002__x0003__x0002__x0002__x0002__x0001__x0002__x0002__x0002_¤_x0002__x0002__x0002__x0002__x0002__x0002__x0001__x0002_ÿÿÿÿ_x001C__x0002__x0002_DefaultRateCorrelationMatrix_x0002__x0002__x0002__x0001__x0002__x0002_9_x0002__x0002__x0002__x0002__x0002__x0002__x0002__x0002__x000D__x0002__x0002__x0002_	_x0002_'_x0002__x0002_=RiskOutput()+SUMPR_x0006__x0007_ODUCT(J3:J11,N3:N11),_x0006__x0006_Total Expected Payout_x0001_I14_x0001_J2_x0001_Expected Payout_x0006__x0006__x0006__x0006__x0006__x0001__x0006__x0006__x0006__x0006__x0002__x0006__x0006__x0006__x0001__x0006__x0006__x0006__x000D__x0006__x0006__x0006__x0006__x0006__x0006__x0006__x0006__x0006__x0006__x0006__x0006__x0006__x0006__x0006__x0001_ÿÿÿÿÿÿÿÿÿÿÿÿÿÿÿÿÿÿÿÿÿÿÿÿÿÿÿÿÿÿÿÿÿÿÿÿÿÿÿÿÿÿ_x0006_ÿÿ_x000B__x0006__x0006__x0006__x0006__x0006__x0006__x0006__x0003__x0006__x0006__x0006__x000F__x0006__x0006__x0006__x000B__x0006__x0006__x0006__x0006__x0006__x0006__x0006__x0006__x0006__x0006__x0006__x0006__x0006__x0006__x0006__x0006__x0006__x0002__x0006__x0006__x0006__x0006__x0006__x0006__x0006__x0001__x0006__x0006__x0006__x0006__x0006__x0006__x0006__x0006__x0006__x0001__x0006__x0001__x0006__x0006__x0006__x0006__x0006__x0006__x0006__x0001__x0006__x0002__x0006__x0006__x0006__x0006__x0006__x0006__x0006__x0001__x0006__x0003__x0006__x0006__x0006__x0006__x0006__x0006__x0006__x0001__x0006__x0004__x0006__x0006__x0006__x0006__x0006__x0006__x0006__x0001__x0006__x0005__x0006__x0006__x0006__x0006__x0006__x0006__x0006__x0004__x000B__x0001__x0004__x0006__x0004__x0004__x0004__x0004__x0004__x0004__x0004__x0001__x0004__x0007__x0004__x0004__x0004__x0004__x0004__x0004__x0004__x0001__x0004__x0008__x0004__x0004__x0004__x0004__x0004__x0003__x0004__x0004__x0004__x0004__x0004__x0004__x0004__x0001__x0004__x0004__x0004__x0004__x0004__x0004__x0004__x0004__x0004__x0003__x0004__x0004__x0004__x0004__x0004__x0004__x0004__x0001__x0004_	_x0004__x0004__x0004__x0004__x0004__x0004__x0004__x0004__x0004__x0001__x0004__x0004__x0004__x0004__x0004__x0004__x0004__x0004__x001B__x0004__x0004__x0004__x0005__x0004__x0012_'_x0004__x0004_d_x0004__x0004__x0004_ÿÿÿÿÿÿÿÿÿÿÿÿÿÿÿÿÿÿÿÿÿÿÿÿÿÿÿÿÿÿÿÿÿÿÿÿÿÿÿÿÿÿÿÿÿÿÿÿÿÿÿÿÿÿÿÿÿÿÿÿÿÿÿÿÿÿÿÿÿÿÿÿÿÿÿÿÿÿÿÿÿÿÿÿÿÿÿÿ_x0004__x0004__x0004__x0004_ N_x0004__x0004_E_x0002__x0004__x0004__x0004__x0004__x0004__x0004__x0004__x0004__x0004__x0004__x0004__x0004__x0004__x0004__x0004__x0004__x0004__x0004__x0001__x0004__x0004__x0004__x0004__x0010__x0004__x0004__x0002__x0004__x0004__x0004__x0004__x0004__x0001__x0004__x0004__x0004__x0013__x0004__x0004__x0004__x0001__x0004__x0004__x0004__x0004__x0010__x0004__x0004__x0002__x0004__x0004__x0004__x0004__x0004__x0001__x0004__x0004__x0004__x0013__x0004__x0004__x0004__x0001__x0004__x0004__x0003__x0004__x0003__x0003__x0010__x0003__x0003__x0002__x0003__x0003__x0003__x0003__x0003__x0001__x0003__x0003__x0003__x0013__x0003__x0003__x0003__x0001__x0003__x0003__x0003__x0003__x0010__x0003__x0003__x0002__x0003__x0003__x0003__x0003__x0003__x0001__x0003__x0003__x0003__x0013__x0003__x0003__x0003__x0001__x0003__x0003__x0003__x0003__x0010__x0003__x0003__x0002__x0003__x0003__x0003__x0003__x0003__x0001__x0003__x0003__x0003__x0013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0014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0001__x0003__x0003__x0003__x0016__x0003__x0003__x0003__x0001__x0003__x0003__x0003__x0003__x0010__x0003__x0003__x0002__x0003__x0003__x0003__x0003__x0003__x0012__x0003__x0001__x0003__x0003__x0003__x0016__x0003__x0003__x0003__x0001__x0003__x0003__x0003__x0003__x0010__x0003__x0003__x0002__x0003__x0003__x0003__x0003__x0003__x0001__x0003__x0003__x0003__x0016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D__x0003__x0003_Overall Expected Profit_x0001_E28_x0001__x0001__x000F__x0003__x0003__x0003__x0003__x0003__x0003__x0003__x0004__x0003__x0003__x0003__x0003__x0003__x0003__x0003__x0003__x0003__x0005__x0003__x0003__x0003__x0003__x0003__x0003__x0003__x0003__x0003__x0006__x0003__x0003__x0003__x0003__x0003__x0003__x0003__x0003__x0003__x0007__x0003__x0003__x0003__x0003__x0003__x0003__x0003__x0003__x0003__x0008__x0003__x0003__x0003__x0003__x0003__x0003__x0003__x0003__x0003_	_x0003__x0003__x0003__x0003__x0003__x0003__x0003__x0003__x0003__x0012__x0003__x0003__x0003__x0003__x0003__x0003__x0003__x0003__x0003__x000B__x0003__x0003__x0003__x0003__x0003__x0003__x0003__x0003__x0003__x000C__x0003__x0003__x0003__x0003__x0003__x0003__x0003__x0003__x0003__x000D__x0003__x0003__x0003__x0003__x0003__x0003__x0003__x0003__x0003__x000E__x0003__x0003__x0003__x0003__x0003__x0003__x0003__x0003__x0003__x000F__x0003__x0003__x0003__x0003__x0003__x0003__x0003__x0003__x0003__x0010__x0003__x0003__x0003__x0003__x0003__x0003__x0003__x0003__x0003__x0011__x0003__x0003__x0003__x0003__x0003__x0003__x0003__x0003__x0003__x0001__x0003__x0012__x0001__x0001__x0001__x0001__x0001_!N_x0001__x0001_A_x0004__x0001__x0001__x0005__x0001__x0001_0.00%3_x0001__x0001__-$* #,##0.000_-;-$* #,##0.000_-;_-$* "-"??_-;_-@_-_x0002__x0001__x0001_0%2_x0001__x0001__($* #,##0.00_);_($* (#,##0.00);_($* "-"??_);_(@_)2_x0001__x0001__($* #,##0.00_);_($* (#,##0.00);_($* "-"??_);_(@_)2_x0001__x0001__($* #,##0.00_);_($* (#,##0.00);_($* "-"??_);_(@_)2_x0001__x0001__(_x0001__x0002_$* #,##0.00_);_($* (#,##0.00);_($* "-"??_);_(@_)2_x0001__x0001__($* #,##0.00_);_($* (#,##0.00);_($* "-"??_);_(@_)2_x0001__x0001__($* #,##0.00_);_($* (#,##0.00);_($* "-"??_);_(@_)2_x0001__x0001__($* #,##0.00_);_($* (#,##0.00);_($* "-"??_);_(@_)2_x0001__x0001__($* #,##0.00_);_($* (#,##0.00);_($* "_x0001__x0002_-"??_);_(@_)2_x0001__x0001__($* #,##0.00_);_($* (#,##0.00);_($* "-"??_);_(@_)2_x0001__x0001__($* #,##0.00_);_($* (#,##0.00);_($* "-"??_);_(@_)2_x0001__x0001__($* #,##0.00_);_($* (#,##0.00);_($* "-"??_);_(@_)2_x0001__x0001__($* #,##0.00_);_($* (#,##0.00);_($* "-"??_);_(@_)2_x0001__x0001__($* #,##0.00_);_($*_x0001__x0002_ (#,##0.00);_($* "-"??_);_(@_)2_x0001__x0001__($* #,##0.00_);_($* (#,##0.00);_($* "-"??_);_(@_)2_x0001__x0001__($* #,##0.00_);_($* (#,##0.00);_($* "-"??_);_(@_)2_x0001__x0001__($* #,##0.00_);_($* (#,##0.00);_($* "-"??_);_(@_)_x0005__x0001__x0001_0.00%_x0005__x0001__x0001_0.00%_x0005__x0001__x0001_0.00%_x0005__x0001__x0001_0.00%_x0005__x0001__x0001_0.00%_x0005__x0001__x0001_0.00%_x0005__x0001__x0001_0._x0002__x0004_00%_x0005__x0002__x0002_0.00%_x0005__x0002__x0002_0.00%2_x0002__x0002__($* #,##0.00_);_($* (#,##0.00);_($* "-"??_);_(@_)_x0001__x0002__x0002__x0002__x0002__x0002__x0002__x0002__x0003__x0002__x0002__x0002_"N_x0002__x0002_è_x0002__x0002__x0002__x0002__x0002__x0002__x0002__x0002__x0002_ÿÿÿÿ_x0002__x0002__x0002_ÿÿÿÿ_x0002__x0002__x0002__x0002__x0002__x0002_ÿÿÿÿ_x0002__x0002__x0002_ÿÿÿÿÿÿÿÿÿÿÿÿÿÿÿÿÿÿÿÿÿÿÿÿÿÿÿÿÿÿÿÿÿÿÿÿÿÿÿÿÿÿÿÿÿÿÿÿÿÿÿÿÿÿÿÿÿÿÿÿÿÿÿÿ_x0002__x0002__x0002__x0002__x0002__x0002__x0002__x0002__x0002__x0002_ÿÿÿÿ_x0002__x0002__x0002__x0002__x0002__x0002_ÿÿÿÿ_x0002__x0002__x0002__x0002__x0002__x0002_ÿÿÿÿ_x0002__x0002__x0002__x0002__x0002__x0002_ÿÿÿÿ_x0002__x0002__x0002__x0002__x0003__x0004__x0003__x0003_ÿÿÿÿ_x0003__x0003__x0003__x0003__x0003__x0003_ÿÿÿÿ_x0003__x0003__x0003__x0003__x0003__x0003_ÿÿÿÿ_x0003__x0003__x0003__x0003__x0003__x0003_ÿÿÿÿ_x0003__x0003__x0003__x0003__x0003__x0003_ÿÿÿÿ_x0003__x0003__x0003_ÿÿÿÿ_x0003__x0003__x0003__x0003_#N_x0003__x0003_`_x0003__x0003__x0003_÷ÿÿÿÿÿÿÿ÷ÿÿÿÿÿÿÿ÷ÿÿÿÿÿÿÿ÷ÿÿÿÿÿÿÿ÷ÿÿÿÿÿÿÿ÷ÿÿÿÿÿÿÿ÷ÿÿÿÿÿÿÿ÷ÿÿÿÿÿÿÿ÷ÿÿÿÿÿÿÿ÷ÿÿÿÿÿÿÿ÷ÿÿÿÿÿÿÿ$N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0004__x0006__x0004__x0004__x0004__x0002__x0004__x0004__x0004__x0004__x0004__x0001__x0004__x0004__x0004__x0002__x0004__x0004__x0004__x0004__x0004__x0001__x0004__x0004__x0004__x0002__x0004__x0004__x0004__x0004__x0004__x0001__x0004__x0004__x0004__x0002__x0004__x0004__x0004__x0004__x0004__x0001__x0004__x0004__x0004__x0002__x0004__x0004__x0004__x0004__x0004__x0001__x0004__x0004__x0004__x0002__x0004__x0004__x0004__x0004__x0004__x0001__x0004__x0004__x0004__x0002__x0004__x0004__x0004__x0004__x0004__x0011_'_x0004__x0004__x000C__x0004__x0004__x0004__x0001__x0004__x0004__x0004__x0013_'_x0004__x0004_ _x0004__x0004__x0004__x0005__x0004__x0004__x0004_Æ?Æ/Æ?Æ/Æ?Æ/Æ?Æ/Æ?Æ/_x0015_'_x0004__x0004_x_x0004__x0004__x0004_l_x0004__x0004__x0004__x0004__x0004__x0004__x0004__x0004__x0001_d_x0004__x0004__x0004__x0013__x0004__x0004_0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ÿÿÿÿ_x0001_K_x0004__x0004__x0004_ÿÿÿÿ_x0004__x0004__x0004__x0004__x0004__x0004__x0004__x0004__x0004__x0003__x0004__x0004__x0004_ÿÿÿÿÿÿÿÿÿÿÿÿ_x0004__x0004__x0004__x0004_ÿÿÿÿ_x0016_'_x0004__x0004_ _x0002__x0004__x0004__x000F__x0004__x0004__x0004__x0005__x0004__x0004__x0004__x0004__x0008___x0001__x0002_ñïß?_x0001__x0008__ñïß?_x0001__x0008__ñïß?_x0001__x0008__ñïß?_x0001__x0008__ñïß?_x0005__x0001__x0001__x0001__x0018__x0011_y_x001A_±_x001C_@_x0018__x0011_y_x001A_±_x001C_@_x0018__x0011_y_x001A_±_x001C_@_x0018__x0011_y_x001A_±_x001C_@_x0018__x0011_y_x001A_±_x001C_@_x0005__x0001__x0001__x0001__x0001_ ùÂ´+@_x0001_ ùÂ´+@_x0001_ ùÂ´+@_x0001_ ùÂ´+@_x0001_ ùÂ´+@_x0005__x0001__x0001__x0001__x0001_ÚA[|4@_x0001_ÚA[|4@_x0001_ÚA[|4@_x0001_ÚA[|4@_x0001_ÚA[|4@_x0005__x0001__x0001__x0001_à£À96;@à£À96;@à£À96;@à£À96;@à£À96;@_x0005__x0001__x0001__x0001_%_x001A_0_x000F_:/@%_x001A_0_x000F_:/@%_x001A_0_x000F_:/@%_x001A_0_x000F_:/@%_x001A__x0001__x0002_0_x000F_:/@_x0005__x0001__x0001__x0001_Üþ³ÒýÅ3@Üþ³ÒýÅ3@Üþ³ÒýÅ3@Üþ³ÒýÅ3@Üþ³ÒýÅ3@_x0005__x0001__x0001__x0001_¢p_x001C__x000D_ôî7@¢p_x001C__x000D_ôî7@¢p_x001C__x000D_ôî7@¢p_x001C__x000D_ôî7@¢p_x001C__x000D_ôî7@_x0005__x0001__x0001__x0001_hâGê_x0017_&lt;@hâGê_x0017_&lt;@hâGê_x0017_&lt;@hâGê_x0017_&lt;@hâGê_x0017_&lt;@_x0005__x0001__x0001__x0001__x001A_ªö@p @@_x001A_ªö@p @@_x001A_ªö@p @@_x001A_ªö@p @@_x001A_ªö@p @@_x0005__x0001__x0001__x0001_5¾_x0018_pc_x0013_@5¾_x0018_pc_x0013_@5¾_x0018_pc_x0013_@5¾_x0018_pc_x0013_@5¾_x0018_pc_x0013_@_x0005__x0001__x0001__x0001__x001E__x001F_¿2(_x0010_@_x001E__x001F_¿2(_x0010_@_x001E__x001F_¿2(_x0010__x0001__x0002_@_x001E__x001F_¿2(_x0010_@_x001E__x001F_¿2(_x0010_@_x0005__x0001__x0001__x0001_ýdËêÙ	@ýdËêÙ	@ýdËêÙ	@ýdËêÙ	@ýdËêÙ	@_x0005__x0001__x0001__x0001_4¾_x0018_pc_x0003_@4¾_x0018_pc_x0003_@4¾_x0018_pc_x0003_@4¾_x0018_pc_x0003_@4¾_x0018_pc_x0003_@_x0005__x0001__x0001__x0001_ýdËêÙù?ýdËêÙù?ýdËêÙù?ýdËêÙù?ýdËêÙù?_x0017_'_x0001__x0001_3_x0006__x0001__x0001__x0005__x0001__x0001__x0001__x000B__x0001__x0001__x0001__x0017__x0001__x0001_RiskNormal(0.1029,2E-2)%_x0001__x0001_RiskSimtable({0.7,0.75,0.8,0.85,0.9})_x0015__x0001__x0001_RiskNormal(6E-3_x0001__x0002_,1E-3)_x0017__x0001__x0001_RiskNormal(1.5E-2,3E-3)_x0018__x0001__x0001_RiskNormal(2.91E-2,5E-3)_x0018__x0001__x0001_RiskNormal(2.91E-2,5E-3)_x0017__x0001__x0001_RiskNormal(0.1029,2E-2)_x0017__x0001__x0001_RiskNormal(0.1029,2E-2)_x0017__x0001__x0001_RiskNormal(0.2993,5E-2)_x0017__x0001__x0001_RiskNormal(0.5372,8E-2)_x0017__x0001__x0001_RiskNormal(0.5372,8E-2)_x000B__x0001__x0001__x0001__x0017__x0001__x0001_RiskNormal(0.1029,2E_x0001__x0002_-2)%_x0001__x0001_RiskSimtable({0.7,0.75,0.8,0.85,0.9})_x0015__x0001__x0001_RiskNormal(6E-3,1E-3)_x0017__x0001__x0001_RiskNormal(1.5E-2,3E-3)_x0018__x0001__x0001_RiskNormal(2.91E-2,5E-3)_x0018__x0001__x0001_RiskNormal(2.91E-2,5E-3)_x0017__x0001__x0001_RiskNormal(0.1029,2E-2)_x0017__x0001__x0001_RiskNormal(0.1029,2E-2)_x0017__x0001__x0001_RiskNormal(0.2993,5E-2)_x0017__x0001__x0001_RiskNormal(0.53_x0001__x0002_72,8E-2)_x0017__x0001__x0001_RiskNormal(0.5372,8E-2)_x000B__x0001__x0001__x0001__x0017__x0001__x0001_RiskNormal(0.1029,2E-2)%_x0001__x0001_RiskSimtable({0.7,0.75,0.8,0.85,0.9})_x0015__x0001__x0001_RiskNormal(6E-3,1E-3)_x0017__x0001__x0001_RiskNormal(1.5E-2,3E-3)_x0018__x0001__x0001_RiskNormal(2.91E-2,5E-3)_x0018__x0001__x0001_RiskNormal(2.91E-2,5E-3)_x0017__x0001__x0001_RiskNormal(0.1029,2E-2)_x0017__x0001__x0001_RiskNo_x0001__x0002_rmal(0.1029,2E-2)_x0017__x0001__x0001_RiskNormal(0.2993,5E-2)_x0017__x0001__x0001_RiskNormal(0.5372,8E-2)_x0017__x0001__x0001_RiskNormal(0.5372,8E-2)_x000B__x0001__x0001__x0001__x0017__x0001__x0001_RiskNormal(0.1029,2E-2)%_x0001__x0001_RiskSimtable({0.7,0.75,0.8,0.85,0.9})_x0015__x0001__x0001_RiskNormal(6E-3,1E-3)_x0017__x0001__x0001_RiskNormal(1.5E-2,3E-3)_x0018__x0001__x0001_RiskNormal(2.91E-2,5E-3)_x0018__x0001__x0001__x0002__x0001_RiskNormal(2.91E-2,5E-3)_x0017__x0001__x0001_RiskNormal(0.1029,2E-2)_x0017__x0001__x0001_RiskNormal(0.1029,2E-2)_x0017__x0001__x0001_RiskNormal(0.2993,5E-2)_x0017__x0001__x0001_RiskNormal(0.5372,8E-2)_x0017__x0001__x0001_RiskNormal(0.5372,8E-2)_x000B__x0001__x0001__x0001__x0017__x0001__x0001_RiskNormal(0.1029,2E-2)%_x0001__x0001_RiskSimtable({0.7,0.75,0.8,0.85,0.9})_x0015__x0001__x0001_RiskNormal(6E-3_x0002__x0003_,1E-3)_x0017__x0002__x0002_RiskNormal(1.5E-2,3E-3)_x0018__x0002__x0002_RiskNormal(2.91E-2,5E-3)_x0018__x0002__x0002_RiskNormal(2.91E-2,5E-3)_x0017__x0002__x0002_RiskNormal(0.1029,2E-2)_x0017__x0002__x0002_RiskNormal(0.1029,2E-2)_x0017__x0002__x0002_RiskNormal(0.2993,5E-2)_x0017__x0002__x0002_RiskNormal(0.5372,8E-2)_x0017__x0002__x0002_RiskNormal(0.5372,8E-2)_x0018_'_x0002__x0002__x000C__x0002__x0002__x0002_,_x0002_._x0002__x0019_'_x0002__x0002__x000C__x0002__x0002__x0002__x0001__x0002__x0002__x0002__x001A_'_x0002__x0002__x0002__x0003__x000C__x0002__x0002__x0002__x0002__x0002__x0002__x0002__x0001__x0002__x0002_ÿÿÿÿ</t>
  </si>
  <si>
    <t>a92197b920b1cb976e92d37cbb23b2ea0|1|620692|eccb42cd9c8c95b7d932dda745e7ba2b</t>
  </si>
  <si>
    <t>Credit Strategy at Seoul National Bank</t>
  </si>
  <si>
    <t>Given a set of loan requests, we set out to recommend collection strategies and optimal portfolio allocations for the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</si>
</sst>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_(* #,##0.00_);_(* \(#,##0.00\);_(* &quot;-&quot;??_);_(@_)"/>
    <numFmt numFmtId="165" formatCode="#,##0.00%_);\(#,##0.00%\)"/>
    <numFmt numFmtId="166" formatCode="#,##0.0;\-#,##0.0"/>
    <numFmt numFmtId="167" formatCode="#,##0.0%_);\(#,##0.0%\)"/>
    <numFmt numFmtId="168" formatCode="0.0%"/>
    <numFmt numFmtId="169" formatCode="[$$-409]\ #,##0.0000"/>
    <numFmt numFmtId="170" formatCode="#,##0.0000"/>
    <numFmt numFmtId="171" formatCode="0.0000"/>
    <numFmt numFmtId="172" formatCode="_-&quot;$&quot;* #,##0.000_-;\-&quot;$&quot;* #,##0.000_-;_-&quot;$&quot;* &quot;-&quot;??_-;_-@_-"/>
    <numFmt numFmtId="173" formatCode="0.000"/>
  </numFmts>
  <fonts count="37" x14ac:knownFonts="1">
    <font>
      <sz val="11"/>
      <color theme="1"/>
      <name val="Calibri"/>
      <family val="2"/>
      <scheme val="minor"/>
    </font>
    <font>
      <sz val="11"/>
      <color theme="1"/>
      <name val="Calibri"/>
      <family val="2"/>
      <scheme val="minor"/>
    </font>
    <font>
      <sz val="10"/>
      <name val="Arial"/>
      <family val="2"/>
    </font>
    <font>
      <b/>
      <sz val="10"/>
      <color indexed="9"/>
      <name val="Arial"/>
      <family val="2"/>
    </font>
    <font>
      <sz val="10"/>
      <color indexed="12"/>
      <name val="Arial"/>
      <family val="2"/>
    </font>
    <font>
      <b/>
      <sz val="10"/>
      <name val="Arial"/>
      <family val="2"/>
    </font>
    <font>
      <sz val="10"/>
      <color indexed="8"/>
      <name val="Arial"/>
      <family val="2"/>
    </font>
    <font>
      <sz val="11"/>
      <name val="돋움"/>
      <family val="3"/>
      <charset val="129"/>
    </font>
    <font>
      <b/>
      <sz val="9"/>
      <color indexed="81"/>
      <name val="Tahoma"/>
      <family val="2"/>
    </font>
    <font>
      <sz val="9"/>
      <color indexed="81"/>
      <name val="Tahoma"/>
      <family val="2"/>
    </font>
    <font>
      <sz val="10"/>
      <name val="돋움"/>
      <family val="3"/>
      <charset val="129"/>
    </font>
    <font>
      <b/>
      <sz val="11"/>
      <name val="Arial"/>
      <family val="2"/>
    </font>
    <font>
      <b/>
      <sz val="10"/>
      <color indexed="9"/>
      <name val="굴림"/>
      <family val="3"/>
      <charset val="129"/>
    </font>
    <font>
      <i/>
      <sz val="10"/>
      <name val="Arial"/>
      <family val="2"/>
    </font>
    <font>
      <sz val="10"/>
      <color theme="0"/>
      <name val="Arial"/>
      <family val="2"/>
    </font>
    <font>
      <u/>
      <sz val="10"/>
      <color theme="10"/>
      <name val="Arial"/>
      <family val="2"/>
    </font>
    <font>
      <b/>
      <sz val="11"/>
      <color theme="1"/>
      <name val="Calibri"/>
      <family val="2"/>
      <scheme val="minor"/>
    </font>
    <font>
      <b/>
      <sz val="12"/>
      <color theme="1"/>
      <name val="Calibri"/>
      <family val="2"/>
      <scheme val="minor"/>
    </font>
    <font>
      <b/>
      <sz val="14"/>
      <color theme="1"/>
      <name val="Calibri"/>
      <family val="2"/>
      <scheme val="minor"/>
    </font>
    <font>
      <sz val="11"/>
      <name val="Calibri"/>
      <family val="2"/>
      <scheme val="minor"/>
    </font>
    <font>
      <u/>
      <sz val="11"/>
      <color theme="1"/>
      <name val="Calibri"/>
      <family val="2"/>
      <scheme val="minor"/>
    </font>
    <font>
      <b/>
      <sz val="12"/>
      <color rgb="FF000000"/>
      <name val="Tahoma"/>
      <family val="2"/>
    </font>
    <font>
      <b/>
      <sz val="9"/>
      <color rgb="FF000000"/>
      <name val="Tahoma"/>
      <family val="2"/>
    </font>
    <font>
      <sz val="9"/>
      <color rgb="FF000000"/>
      <name val="Tahoma"/>
      <family val="2"/>
    </font>
    <font>
      <sz val="9"/>
      <color rgb="FF000000"/>
      <name val="Times New Roman"/>
      <family val="1"/>
    </font>
    <font>
      <i/>
      <sz val="8"/>
      <color rgb="FF000000"/>
      <name val="Tahoma"/>
      <family val="2"/>
    </font>
    <font>
      <sz val="8"/>
      <color rgb="FF000000"/>
      <name val="Tahoma"/>
      <family val="2"/>
    </font>
    <font>
      <b/>
      <sz val="11"/>
      <name val="Calibri"/>
      <family val="2"/>
      <scheme val="minor"/>
    </font>
    <font>
      <sz val="9"/>
      <color theme="1"/>
      <name val="Calibri"/>
      <family val="2"/>
      <scheme val="minor"/>
    </font>
    <font>
      <sz val="8"/>
      <color theme="1"/>
      <name val="Calibri"/>
      <family val="2"/>
      <scheme val="minor"/>
    </font>
    <font>
      <b/>
      <sz val="8"/>
      <color theme="1"/>
      <name val="Calibri"/>
      <family val="2"/>
      <scheme val="minor"/>
    </font>
    <font>
      <sz val="8"/>
      <color theme="1"/>
      <name val="Tahoma"/>
      <family val="2"/>
    </font>
    <font>
      <b/>
      <sz val="8"/>
      <color theme="1"/>
      <name val="Tahoma"/>
      <family val="2"/>
    </font>
    <font>
      <b/>
      <sz val="14"/>
      <color theme="1"/>
      <name val="Tahoma"/>
      <family val="2"/>
    </font>
    <font>
      <b/>
      <u/>
      <sz val="9"/>
      <color indexed="81"/>
      <name val="Tahoma"/>
      <family val="2"/>
    </font>
    <font>
      <sz val="8"/>
      <color rgb="FFFF00FF"/>
      <name val="Calibri"/>
      <family val="2"/>
      <scheme val="minor"/>
    </font>
    <font>
      <b/>
      <sz val="14"/>
      <name val="Calibri"/>
      <family val="2"/>
      <scheme val="minor"/>
    </font>
  </fonts>
  <fills count="18">
    <fill>
      <patternFill patternType="none"/>
    </fill>
    <fill>
      <patternFill patternType="gray125"/>
    </fill>
    <fill>
      <patternFill patternType="solid">
        <fgColor indexed="56"/>
        <bgColor indexed="64"/>
      </patternFill>
    </fill>
    <fill>
      <patternFill patternType="solid">
        <fgColor theme="0"/>
        <bgColor indexed="64"/>
      </patternFill>
    </fill>
    <fill>
      <patternFill patternType="solid">
        <fgColor theme="9" tint="-0.249977111117893"/>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D3D3D3"/>
      </patternFill>
    </fill>
    <fill>
      <patternFill patternType="solid">
        <fgColor rgb="FFF5F5F5"/>
      </patternFill>
    </fill>
    <fill>
      <patternFill patternType="solid">
        <fgColor theme="2" tint="-9.9978637043366805E-2"/>
        <bgColor indexed="64"/>
      </patternFill>
    </fill>
    <fill>
      <patternFill patternType="solid">
        <fgColor theme="2" tint="-0.14999847407452621"/>
        <bgColor indexed="64"/>
      </patternFill>
    </fill>
    <fill>
      <patternFill patternType="solid">
        <fgColor theme="7" tint="0.79998168889431442"/>
        <bgColor indexed="64"/>
      </patternFill>
    </fill>
    <fill>
      <patternFill patternType="solid">
        <fgColor theme="0" tint="-0.14999847407452621"/>
        <bgColor indexed="64"/>
      </patternFill>
    </fill>
  </fills>
  <borders count="37">
    <border>
      <left/>
      <right/>
      <top/>
      <bottom/>
      <diagonal/>
    </border>
    <border>
      <left/>
      <right/>
      <top style="thick">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A9A9A9"/>
      </left>
      <right style="thin">
        <color rgb="FFA9A9A9"/>
      </right>
      <top style="thin">
        <color rgb="FFA9A9A9"/>
      </top>
      <bottom style="thin">
        <color rgb="FFA9A9A9"/>
      </bottom>
      <diagonal/>
    </border>
    <border>
      <left style="thin">
        <color rgb="FFA9A9A9"/>
      </left>
      <right style="thin">
        <color rgb="FFA9A9A9"/>
      </right>
      <top/>
      <bottom style="thin">
        <color rgb="FFA9A9A9"/>
      </bottom>
      <diagonal/>
    </border>
    <border>
      <left/>
      <right style="thin">
        <color rgb="FFA9A9A9"/>
      </right>
      <top/>
      <bottom style="thin">
        <color rgb="FFA9A9A9"/>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34998626667073579"/>
      </left>
      <right/>
      <top style="thin">
        <color theme="0" tint="-0.249977111117893"/>
      </top>
      <bottom style="thin">
        <color theme="0" tint="-0.249977111117893"/>
      </bottom>
      <diagonal/>
    </border>
    <border>
      <left style="thin">
        <color theme="1" tint="-0.34998626667073579"/>
      </left>
      <right style="thin">
        <color theme="0" tint="-0.249977111117893"/>
      </right>
      <top style="thin">
        <color theme="1" tint="-0.34998626667073579"/>
      </top>
      <bottom/>
      <diagonal/>
    </border>
    <border>
      <left style="thin">
        <color theme="0" tint="-0.249977111117893"/>
      </left>
      <right style="thin">
        <color theme="0" tint="-0.249977111117893"/>
      </right>
      <top style="thin">
        <color theme="1" tint="-0.34998626667073579"/>
      </top>
      <bottom/>
      <diagonal/>
    </border>
    <border>
      <left style="thin">
        <color theme="0" tint="-0.249977111117893"/>
      </left>
      <right style="thin">
        <color theme="1" tint="-0.34998626667073579"/>
      </right>
      <top style="thin">
        <color theme="1" tint="-0.34998626667073579"/>
      </top>
      <bottom/>
      <diagonal/>
    </border>
    <border>
      <left style="thin">
        <color theme="0" tint="-0.249977111117893"/>
      </left>
      <right style="thin">
        <color theme="1" tint="-0.34998626667073579"/>
      </right>
      <top style="thin">
        <color theme="0" tint="-0.249977111117893"/>
      </top>
      <bottom style="thin">
        <color theme="0" tint="-0.249977111117893"/>
      </bottom>
      <diagonal/>
    </border>
    <border>
      <left style="thin">
        <color theme="1" tint="-0.34998626667073579"/>
      </left>
      <right/>
      <top style="thin">
        <color theme="0" tint="-0.249977111117893"/>
      </top>
      <bottom style="thin">
        <color theme="1" tint="-0.34998626667073579"/>
      </bottom>
      <diagonal/>
    </border>
    <border>
      <left style="thin">
        <color theme="0" tint="-0.249977111117893"/>
      </left>
      <right style="thin">
        <color theme="0" tint="-0.249977111117893"/>
      </right>
      <top style="thin">
        <color theme="0" tint="-0.249977111117893"/>
      </top>
      <bottom style="thin">
        <color theme="1" tint="-0.34998626667073579"/>
      </bottom>
      <diagonal/>
    </border>
    <border>
      <left style="thin">
        <color theme="0" tint="-0.249977111117893"/>
      </left>
      <right style="thin">
        <color theme="1" tint="-0.34998626667073579"/>
      </right>
      <top style="thin">
        <color theme="0" tint="-0.249977111117893"/>
      </top>
      <bottom style="thin">
        <color theme="1" tint="-0.34998626667073579"/>
      </bottom>
      <diagonal/>
    </border>
    <border>
      <left/>
      <right/>
      <top style="thin">
        <color theme="0" tint="-0.249977111117893"/>
      </top>
      <bottom style="dashed">
        <color theme="0" tint="-0.249977111117893"/>
      </bottom>
      <diagonal/>
    </border>
    <border>
      <left/>
      <right style="thin">
        <color theme="0" tint="-0.249977111117893"/>
      </right>
      <top/>
      <bottom style="dashed">
        <color theme="0" tint="-0.249977111117893"/>
      </bottom>
      <diagonal/>
    </border>
    <border>
      <left style="thin">
        <color indexed="64"/>
      </left>
      <right style="thin">
        <color indexed="64"/>
      </right>
      <top/>
      <bottom/>
      <diagonal/>
    </border>
  </borders>
  <cellStyleXfs count="8">
    <xf numFmtId="0" fontId="0" fillId="0" borderId="0"/>
    <xf numFmtId="164" fontId="1" fillId="0" borderId="0" applyFont="0" applyFill="0" applyBorder="0" applyAlignment="0" applyProtection="0"/>
    <xf numFmtId="0" fontId="2" fillId="3" borderId="0"/>
    <xf numFmtId="0" fontId="7" fillId="0" borderId="0" applyFont="0">
      <alignment vertical="center"/>
    </xf>
    <xf numFmtId="0" fontId="2" fillId="0" borderId="0"/>
    <xf numFmtId="0" fontId="15"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2">
    <xf numFmtId="0" fontId="0" fillId="0" borderId="0" xfId="0"/>
    <xf numFmtId="0" fontId="2" fillId="3" borderId="0" xfId="2"/>
    <xf numFmtId="0" fontId="0" fillId="0" borderId="0" xfId="0"/>
    <xf numFmtId="0" fontId="2" fillId="0" borderId="0" xfId="4"/>
    <xf numFmtId="0" fontId="10" fillId="0" borderId="0" xfId="4" applyFont="1"/>
    <xf numFmtId="0" fontId="11" fillId="0" borderId="0" xfId="4" applyFont="1"/>
    <xf numFmtId="0" fontId="3" fillId="2" borderId="0" xfId="4" applyFont="1" applyFill="1"/>
    <xf numFmtId="0" fontId="4" fillId="2" borderId="0" xfId="4" applyFont="1" applyFill="1"/>
    <xf numFmtId="0" fontId="12" fillId="2" borderId="0" xfId="4" applyFont="1" applyFill="1" applyBorder="1" applyAlignment="1">
      <alignment horizontal="center" vertical="center"/>
    </xf>
    <xf numFmtId="0" fontId="3" fillId="2" borderId="0" xfId="4" applyFont="1" applyFill="1" applyBorder="1" applyAlignment="1">
      <alignment horizontal="left"/>
    </xf>
    <xf numFmtId="0" fontId="2" fillId="0" borderId="0" xfId="4" applyAlignment="1">
      <alignment horizontal="centerContinuous"/>
    </xf>
    <xf numFmtId="0" fontId="5" fillId="0" borderId="0" xfId="4" applyFont="1" applyFill="1" applyBorder="1" applyAlignment="1">
      <alignment horizontal="centerContinuous"/>
    </xf>
    <xf numFmtId="0" fontId="5" fillId="0" borderId="0" xfId="4" applyFont="1" applyAlignment="1">
      <alignment horizontal="centerContinuous"/>
    </xf>
    <xf numFmtId="0" fontId="2" fillId="0" borderId="0" xfId="4" applyBorder="1"/>
    <xf numFmtId="0" fontId="2" fillId="0" borderId="0" xfId="4" applyBorder="1" applyAlignment="1">
      <alignment horizontal="centerContinuous"/>
    </xf>
    <xf numFmtId="0" fontId="5" fillId="0" borderId="0" xfId="4" applyFont="1"/>
    <xf numFmtId="10" fontId="2" fillId="0" borderId="0" xfId="4" applyNumberFormat="1"/>
    <xf numFmtId="165" fontId="2" fillId="0" borderId="0" xfId="4" applyNumberFormat="1"/>
    <xf numFmtId="166" fontId="2" fillId="0" borderId="0" xfId="4" applyNumberFormat="1"/>
    <xf numFmtId="0" fontId="13" fillId="0" borderId="0" xfId="4" applyFont="1"/>
    <xf numFmtId="167" fontId="14" fillId="0" borderId="0" xfId="4" applyNumberFormat="1" applyFont="1"/>
    <xf numFmtId="0" fontId="15" fillId="0" borderId="0" xfId="5"/>
    <xf numFmtId="0" fontId="2" fillId="0" borderId="0" xfId="4" applyFill="1" applyBorder="1" applyAlignment="1">
      <alignment horizontal="right"/>
    </xf>
    <xf numFmtId="0" fontId="3" fillId="0" borderId="0" xfId="0" applyFont="1" applyFill="1"/>
    <xf numFmtId="0" fontId="0" fillId="0" borderId="0" xfId="0" applyFill="1"/>
    <xf numFmtId="0" fontId="0" fillId="0" borderId="0" xfId="0" applyFont="1" applyFill="1"/>
    <xf numFmtId="0" fontId="2" fillId="0" borderId="0" xfId="4" applyFill="1"/>
    <xf numFmtId="0" fontId="0" fillId="0" borderId="0" xfId="0" applyFont="1" applyFill="1" applyAlignment="1">
      <alignment horizontal="center"/>
    </xf>
    <xf numFmtId="164" fontId="0" fillId="0" borderId="0" xfId="1" applyFont="1" applyFill="1"/>
    <xf numFmtId="0" fontId="2" fillId="0" borderId="0" xfId="4" applyAlignment="1">
      <alignment horizontal="center"/>
    </xf>
    <xf numFmtId="166" fontId="0" fillId="0" borderId="0" xfId="0" applyNumberFormat="1" applyFont="1" applyFill="1"/>
    <xf numFmtId="167" fontId="2" fillId="0" borderId="0" xfId="4" applyNumberFormat="1"/>
    <xf numFmtId="167" fontId="0" fillId="0" borderId="0" xfId="0" applyNumberFormat="1" applyFont="1" applyFill="1"/>
    <xf numFmtId="0" fontId="3" fillId="4" borderId="0" xfId="0" applyFont="1" applyFill="1"/>
    <xf numFmtId="0" fontId="6" fillId="4" borderId="0" xfId="0" applyFont="1" applyFill="1"/>
    <xf numFmtId="0" fontId="3" fillId="4" borderId="0" xfId="0" applyFont="1" applyFill="1" applyAlignment="1">
      <alignment horizontal="left"/>
    </xf>
    <xf numFmtId="44" fontId="0" fillId="0" borderId="0" xfId="0" applyNumberFormat="1"/>
    <xf numFmtId="0" fontId="0" fillId="0" borderId="0" xfId="0" quotePrefix="1" applyAlignment="1">
      <alignment horizontal="left"/>
    </xf>
    <xf numFmtId="0" fontId="0" fillId="0" borderId="0" xfId="0" applyAlignment="1">
      <alignment horizontal="left"/>
    </xf>
    <xf numFmtId="168" fontId="0" fillId="0" borderId="0" xfId="7" applyNumberFormat="1" applyFont="1"/>
    <xf numFmtId="0" fontId="0" fillId="0" borderId="0" xfId="0" pivotButton="1"/>
    <xf numFmtId="0" fontId="0" fillId="0" borderId="0" xfId="0" applyNumberFormat="1"/>
    <xf numFmtId="0" fontId="16" fillId="0" borderId="0" xfId="0" applyFont="1"/>
    <xf numFmtId="0" fontId="0" fillId="0" borderId="1" xfId="0" applyBorder="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5" borderId="0" xfId="0" quotePrefix="1" applyFill="1" applyAlignment="1">
      <alignment horizontal="left"/>
    </xf>
    <xf numFmtId="44" fontId="0" fillId="0" borderId="0" xfId="0" applyNumberFormat="1" applyAlignment="1">
      <alignment horizontal="left"/>
    </xf>
    <xf numFmtId="9" fontId="0" fillId="0" borderId="0" xfId="0" applyNumberFormat="1" applyAlignment="1">
      <alignment horizontal="left"/>
    </xf>
    <xf numFmtId="0" fontId="14" fillId="0" borderId="0" xfId="4" applyFont="1"/>
    <xf numFmtId="0" fontId="0" fillId="0" borderId="6" xfId="0" applyBorder="1"/>
    <xf numFmtId="9" fontId="0" fillId="0" borderId="0" xfId="0" applyNumberFormat="1" applyBorder="1"/>
    <xf numFmtId="10" fontId="0" fillId="0" borderId="0" xfId="0" applyNumberFormat="1" applyBorder="1"/>
    <xf numFmtId="10" fontId="0" fillId="0" borderId="0" xfId="7" applyNumberFormat="1" applyFont="1" applyBorder="1"/>
    <xf numFmtId="0" fontId="0" fillId="0" borderId="8" xfId="0" applyBorder="1"/>
    <xf numFmtId="9" fontId="0" fillId="0" borderId="9" xfId="0" applyNumberFormat="1" applyBorder="1"/>
    <xf numFmtId="10" fontId="0" fillId="0" borderId="9" xfId="0" applyNumberFormat="1" applyBorder="1"/>
    <xf numFmtId="0" fontId="16" fillId="8" borderId="11" xfId="0" applyFont="1" applyFill="1" applyBorder="1"/>
    <xf numFmtId="0" fontId="16" fillId="8" borderId="12" xfId="0" applyFont="1" applyFill="1" applyBorder="1"/>
    <xf numFmtId="0" fontId="16" fillId="8" borderId="13" xfId="0" applyFont="1" applyFill="1" applyBorder="1"/>
    <xf numFmtId="0" fontId="0" fillId="0" borderId="0" xfId="0" applyBorder="1"/>
    <xf numFmtId="0" fontId="0" fillId="0" borderId="7" xfId="0" applyBorder="1"/>
    <xf numFmtId="0" fontId="0" fillId="0" borderId="10" xfId="0" applyBorder="1"/>
    <xf numFmtId="44" fontId="0" fillId="0" borderId="0" xfId="6" applyFont="1" applyBorder="1"/>
    <xf numFmtId="44" fontId="0" fillId="0" borderId="0" xfId="0" applyNumberFormat="1" applyBorder="1"/>
    <xf numFmtId="0" fontId="0" fillId="0" borderId="9" xfId="0" applyBorder="1"/>
    <xf numFmtId="44" fontId="0" fillId="0" borderId="9" xfId="6" applyFont="1" applyBorder="1"/>
    <xf numFmtId="44" fontId="0" fillId="0" borderId="9" xfId="0" applyNumberFormat="1" applyBorder="1"/>
    <xf numFmtId="0" fontId="16" fillId="8" borderId="14" xfId="0" applyFont="1" applyFill="1" applyBorder="1"/>
    <xf numFmtId="9" fontId="0" fillId="0" borderId="15" xfId="7" applyFont="1" applyBorder="1"/>
    <xf numFmtId="168" fontId="0" fillId="0" borderId="15" xfId="7" applyNumberFormat="1" applyFont="1" applyBorder="1"/>
    <xf numFmtId="0" fontId="16" fillId="8" borderId="14" xfId="0" applyFont="1" applyFill="1" applyBorder="1" applyAlignment="1">
      <alignment horizontal="center"/>
    </xf>
    <xf numFmtId="9" fontId="0" fillId="0" borderId="0" xfId="7" applyFont="1" applyBorder="1"/>
    <xf numFmtId="168" fontId="0" fillId="0" borderId="7" xfId="7" applyNumberFormat="1" applyFont="1" applyBorder="1"/>
    <xf numFmtId="9" fontId="0" fillId="0" borderId="9" xfId="7" applyFont="1" applyBorder="1"/>
    <xf numFmtId="168" fontId="0" fillId="0" borderId="10" xfId="7" applyNumberFormat="1" applyFont="1" applyBorder="1"/>
    <xf numFmtId="0" fontId="16" fillId="0" borderId="0" xfId="0" applyFont="1" applyAlignment="1">
      <alignment horizontal="center"/>
    </xf>
    <xf numFmtId="0" fontId="1" fillId="0" borderId="0" xfId="0" applyFont="1"/>
    <xf numFmtId="44" fontId="1" fillId="0" borderId="0" xfId="0" applyNumberFormat="1" applyFont="1"/>
    <xf numFmtId="0" fontId="19" fillId="3" borderId="2" xfId="2" applyFont="1" applyBorder="1"/>
    <xf numFmtId="0" fontId="17" fillId="0" borderId="0" xfId="0" applyFont="1"/>
    <xf numFmtId="0" fontId="20" fillId="0" borderId="0" xfId="0" applyFont="1"/>
    <xf numFmtId="0" fontId="1" fillId="0" borderId="2" xfId="0" applyFont="1" applyBorder="1"/>
    <xf numFmtId="9" fontId="1" fillId="0" borderId="2" xfId="0" applyNumberFormat="1" applyFont="1" applyBorder="1"/>
    <xf numFmtId="0" fontId="19" fillId="10" borderId="2" xfId="2" applyFont="1" applyFill="1" applyBorder="1"/>
    <xf numFmtId="44" fontId="19" fillId="10" borderId="2" xfId="6" applyNumberFormat="1" applyFont="1" applyFill="1" applyBorder="1"/>
    <xf numFmtId="10" fontId="19" fillId="10" borderId="2" xfId="7" applyNumberFormat="1" applyFont="1" applyFill="1" applyBorder="1"/>
    <xf numFmtId="44" fontId="19" fillId="10" borderId="2" xfId="6" applyFont="1" applyFill="1" applyBorder="1"/>
    <xf numFmtId="44" fontId="19" fillId="10" borderId="2" xfId="2" applyNumberFormat="1" applyFont="1" applyFill="1" applyBorder="1"/>
    <xf numFmtId="0" fontId="0" fillId="0" borderId="2" xfId="0" applyFont="1" applyFill="1" applyBorder="1"/>
    <xf numFmtId="10" fontId="1" fillId="0" borderId="2" xfId="7" applyNumberFormat="1" applyFont="1" applyBorder="1"/>
    <xf numFmtId="10" fontId="1" fillId="9" borderId="2" xfId="0" applyNumberFormat="1" applyFont="1" applyFill="1" applyBorder="1"/>
    <xf numFmtId="0" fontId="22" fillId="0" borderId="0" xfId="0" applyFont="1" applyAlignment="1">
      <alignment horizontal="left" vertical="top" wrapText="1" shrinkToFit="1" readingOrder="1"/>
    </xf>
    <xf numFmtId="0" fontId="24" fillId="0" borderId="0" xfId="0" applyFont="1" applyAlignment="1">
      <alignment horizontal="left" vertical="top" wrapText="1" shrinkToFit="1" readingOrder="1"/>
    </xf>
    <xf numFmtId="0" fontId="26" fillId="13" borderId="17" xfId="0" applyFont="1" applyFill="1" applyBorder="1" applyAlignment="1">
      <alignment horizontal="left" vertical="center" wrapText="1" shrinkToFit="1" readingOrder="1"/>
    </xf>
    <xf numFmtId="0" fontId="26" fillId="13" borderId="18" xfId="0" applyFont="1" applyFill="1" applyBorder="1" applyAlignment="1">
      <alignment horizontal="left" vertical="center" wrapText="1" shrinkToFit="1" readingOrder="1"/>
    </xf>
    <xf numFmtId="0" fontId="26" fillId="0" borderId="17" xfId="0" applyFont="1" applyBorder="1" applyAlignment="1">
      <alignment horizontal="left" vertical="center" readingOrder="1"/>
    </xf>
    <xf numFmtId="0" fontId="26" fillId="0" borderId="18" xfId="0" applyFont="1" applyBorder="1" applyAlignment="1">
      <alignment horizontal="left" vertical="center" readingOrder="1"/>
    </xf>
    <xf numFmtId="9" fontId="0" fillId="0" borderId="14" xfId="0" applyNumberFormat="1" applyBorder="1"/>
    <xf numFmtId="0" fontId="1" fillId="0" borderId="14" xfId="0" applyFont="1" applyBorder="1"/>
    <xf numFmtId="44" fontId="0" fillId="14" borderId="14" xfId="0" applyNumberFormat="1" applyFill="1" applyBorder="1"/>
    <xf numFmtId="0" fontId="1" fillId="0" borderId="4" xfId="0" applyFont="1" applyBorder="1"/>
    <xf numFmtId="0" fontId="0" fillId="0" borderId="14" xfId="0" applyBorder="1" applyAlignment="1">
      <alignment wrapText="1"/>
    </xf>
    <xf numFmtId="0" fontId="0" fillId="0" borderId="3" xfId="0" applyBorder="1" applyAlignment="1">
      <alignment wrapText="1"/>
    </xf>
    <xf numFmtId="0" fontId="0" fillId="0" borderId="4" xfId="0" applyBorder="1"/>
    <xf numFmtId="0" fontId="0" fillId="0" borderId="5" xfId="0" applyBorder="1"/>
    <xf numFmtId="9" fontId="0" fillId="0" borderId="7" xfId="0" applyNumberFormat="1" applyBorder="1"/>
    <xf numFmtId="44" fontId="0" fillId="0" borderId="7" xfId="6" applyFont="1" applyBorder="1"/>
    <xf numFmtId="44" fontId="0" fillId="0" borderId="10" xfId="6" applyFont="1" applyBorder="1"/>
    <xf numFmtId="172" fontId="1" fillId="8" borderId="2" xfId="0" applyNumberFormat="1" applyFont="1" applyFill="1" applyBorder="1"/>
    <xf numFmtId="172" fontId="1" fillId="11" borderId="2" xfId="0" applyNumberFormat="1" applyFont="1" applyFill="1" applyBorder="1"/>
    <xf numFmtId="44" fontId="0" fillId="0" borderId="0" xfId="6" applyNumberFormat="1" applyFont="1" applyBorder="1"/>
    <xf numFmtId="0" fontId="27" fillId="8" borderId="3" xfId="2" applyFont="1" applyFill="1" applyBorder="1"/>
    <xf numFmtId="0" fontId="27" fillId="8" borderId="4" xfId="2" applyFont="1" applyFill="1" applyBorder="1"/>
    <xf numFmtId="0" fontId="27" fillId="8" borderId="4" xfId="2" applyFont="1" applyFill="1" applyBorder="1" applyAlignment="1">
      <alignment horizontal="center"/>
    </xf>
    <xf numFmtId="0" fontId="27" fillId="8" borderId="8" xfId="2" applyFont="1" applyFill="1" applyBorder="1" applyAlignment="1">
      <alignment horizontal="left"/>
    </xf>
    <xf numFmtId="0" fontId="27" fillId="8" borderId="9" xfId="2" applyFont="1" applyFill="1" applyBorder="1" applyAlignment="1">
      <alignment horizontal="left"/>
    </xf>
    <xf numFmtId="0" fontId="27" fillId="8" borderId="10" xfId="2" applyFont="1" applyFill="1" applyBorder="1" applyAlignment="1">
      <alignment horizontal="left"/>
    </xf>
    <xf numFmtId="0" fontId="19" fillId="3" borderId="6" xfId="2" applyFont="1" applyBorder="1"/>
    <xf numFmtId="0" fontId="19" fillId="3" borderId="0" xfId="2" applyFont="1" applyBorder="1"/>
    <xf numFmtId="44" fontId="19" fillId="3" borderId="0" xfId="6" applyNumberFormat="1" applyFont="1" applyFill="1" applyBorder="1"/>
    <xf numFmtId="9" fontId="19" fillId="3" borderId="0" xfId="7" applyFont="1" applyFill="1" applyBorder="1"/>
    <xf numFmtId="10" fontId="19" fillId="3" borderId="7" xfId="7" applyNumberFormat="1" applyFont="1" applyFill="1" applyBorder="1"/>
    <xf numFmtId="10" fontId="19" fillId="3" borderId="0" xfId="7" applyNumberFormat="1" applyFont="1" applyFill="1" applyBorder="1"/>
    <xf numFmtId="44" fontId="19" fillId="3" borderId="0" xfId="6" applyFont="1" applyFill="1" applyBorder="1"/>
    <xf numFmtId="44" fontId="19" fillId="3" borderId="7" xfId="2" applyNumberFormat="1" applyFont="1" applyBorder="1"/>
    <xf numFmtId="0" fontId="19" fillId="3" borderId="8" xfId="2" applyFont="1" applyBorder="1"/>
    <xf numFmtId="0" fontId="19" fillId="3" borderId="9" xfId="2" applyFont="1" applyBorder="1"/>
    <xf numFmtId="44" fontId="19" fillId="3" borderId="9" xfId="6" applyNumberFormat="1" applyFont="1" applyFill="1" applyBorder="1"/>
    <xf numFmtId="9" fontId="19" fillId="3" borderId="9" xfId="7" applyFont="1" applyFill="1" applyBorder="1"/>
    <xf numFmtId="10" fontId="19" fillId="3" borderId="10" xfId="7" applyNumberFormat="1" applyFont="1" applyFill="1" applyBorder="1"/>
    <xf numFmtId="10" fontId="19" fillId="3" borderId="9" xfId="7" applyNumberFormat="1" applyFont="1" applyFill="1" applyBorder="1"/>
    <xf numFmtId="44" fontId="19" fillId="3" borderId="9" xfId="6" applyFont="1" applyFill="1" applyBorder="1"/>
    <xf numFmtId="44" fontId="19" fillId="3" borderId="10" xfId="2" applyNumberFormat="1" applyFont="1" applyBorder="1"/>
    <xf numFmtId="10" fontId="0" fillId="0" borderId="0" xfId="7" applyNumberFormat="1" applyFont="1"/>
    <xf numFmtId="173" fontId="28" fillId="8" borderId="25" xfId="0" applyNumberFormat="1" applyFont="1" applyFill="1" applyBorder="1" applyAlignment="1">
      <alignment horizontal="right"/>
    </xf>
    <xf numFmtId="173" fontId="28" fillId="8" borderId="30" xfId="0" applyNumberFormat="1" applyFont="1" applyFill="1" applyBorder="1" applyAlignment="1">
      <alignment horizontal="right"/>
    </xf>
    <xf numFmtId="173" fontId="28" fillId="8" borderId="32" xfId="0" applyNumberFormat="1" applyFont="1" applyFill="1" applyBorder="1" applyAlignment="1">
      <alignment horizontal="right"/>
    </xf>
    <xf numFmtId="173" fontId="28" fillId="8" borderId="33" xfId="0" applyNumberFormat="1" applyFont="1" applyFill="1" applyBorder="1" applyAlignment="1">
      <alignment horizontal="right"/>
    </xf>
    <xf numFmtId="173" fontId="28" fillId="15" borderId="28" xfId="0" applyNumberFormat="1" applyFont="1" applyFill="1" applyBorder="1" applyAlignment="1">
      <alignment horizontal="left"/>
    </xf>
    <xf numFmtId="173" fontId="28" fillId="15" borderId="29" xfId="0" applyNumberFormat="1" applyFont="1" applyFill="1" applyBorder="1" applyAlignment="1">
      <alignment horizontal="left"/>
    </xf>
    <xf numFmtId="173" fontId="28" fillId="15" borderId="26" xfId="0" applyNumberFormat="1" applyFont="1" applyFill="1" applyBorder="1" applyAlignment="1">
      <alignment horizontal="left"/>
    </xf>
    <xf numFmtId="173" fontId="28" fillId="15" borderId="31" xfId="0" applyNumberFormat="1" applyFont="1" applyFill="1" applyBorder="1" applyAlignment="1">
      <alignment horizontal="left"/>
    </xf>
    <xf numFmtId="173" fontId="28" fillId="15" borderId="27" xfId="0" quotePrefix="1" applyNumberFormat="1" applyFont="1" applyFill="1" applyBorder="1" applyAlignment="1">
      <alignment horizontal="left"/>
    </xf>
    <xf numFmtId="44" fontId="0" fillId="6" borderId="0" xfId="0" applyNumberFormat="1" applyFill="1" applyAlignment="1">
      <alignment horizontal="left"/>
    </xf>
    <xf numFmtId="9" fontId="0" fillId="5" borderId="0" xfId="0" applyNumberFormat="1" applyFill="1" applyAlignment="1">
      <alignment horizontal="left"/>
    </xf>
    <xf numFmtId="44" fontId="0" fillId="0" borderId="9" xfId="6" applyNumberFormat="1" applyFont="1" applyBorder="1"/>
    <xf numFmtId="10" fontId="0" fillId="0" borderId="9" xfId="7" applyNumberFormat="1" applyFont="1" applyBorder="1"/>
    <xf numFmtId="10" fontId="0" fillId="9" borderId="0" xfId="7" applyNumberFormat="1" applyFont="1" applyFill="1" applyBorder="1"/>
    <xf numFmtId="10" fontId="0" fillId="9" borderId="9" xfId="7" applyNumberFormat="1" applyFont="1" applyFill="1" applyBorder="1"/>
    <xf numFmtId="44" fontId="0" fillId="8" borderId="0" xfId="6" applyFont="1" applyFill="1"/>
    <xf numFmtId="0" fontId="0" fillId="0" borderId="3" xfId="0" applyBorder="1"/>
    <xf numFmtId="0" fontId="0" fillId="0" borderId="4"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9" fontId="0" fillId="16" borderId="7" xfId="0" applyNumberFormat="1" applyFill="1" applyBorder="1"/>
    <xf numFmtId="9" fontId="0" fillId="16" borderId="10" xfId="0" applyNumberFormat="1" applyFill="1" applyBorder="1"/>
    <xf numFmtId="9" fontId="29" fillId="0" borderId="23" xfId="0" applyNumberFormat="1" applyFont="1" applyBorder="1" applyAlignment="1">
      <alignment horizontal="right" vertical="top"/>
    </xf>
    <xf numFmtId="0" fontId="30" fillId="8" borderId="21" xfId="0" quotePrefix="1" applyFont="1" applyFill="1" applyBorder="1" applyAlignment="1">
      <alignment horizontal="left" vertical="top"/>
    </xf>
    <xf numFmtId="44" fontId="29" fillId="0" borderId="19" xfId="0" applyNumberFormat="1" applyFont="1" applyBorder="1" applyAlignment="1">
      <alignment horizontal="right" vertical="top"/>
    </xf>
    <xf numFmtId="0" fontId="30" fillId="8" borderId="19" xfId="0" applyFont="1" applyFill="1" applyBorder="1" applyAlignment="1">
      <alignment horizontal="center"/>
    </xf>
    <xf numFmtId="0" fontId="30" fillId="8" borderId="0" xfId="0" applyFont="1" applyFill="1" applyAlignment="1">
      <alignment horizontal="left"/>
    </xf>
    <xf numFmtId="0" fontId="29" fillId="0" borderId="23" xfId="0" applyFont="1" applyBorder="1" applyAlignment="1">
      <alignment horizontal="right" vertical="top"/>
    </xf>
    <xf numFmtId="0" fontId="30" fillId="8" borderId="21" xfId="0" applyFont="1" applyFill="1" applyBorder="1" applyAlignment="1">
      <alignment horizontal="left" vertical="top"/>
    </xf>
    <xf numFmtId="0" fontId="29" fillId="0" borderId="19" xfId="0" applyFont="1" applyBorder="1" applyAlignment="1">
      <alignment horizontal="right" vertical="top"/>
    </xf>
    <xf numFmtId="0" fontId="29" fillId="0" borderId="34" xfId="0" applyFont="1" applyBorder="1" applyAlignment="1">
      <alignment horizontal="right" vertical="top"/>
    </xf>
    <xf numFmtId="0" fontId="30" fillId="8" borderId="35" xfId="0" applyFont="1" applyFill="1" applyBorder="1" applyAlignment="1">
      <alignment horizontal="left" vertical="top"/>
    </xf>
    <xf numFmtId="0" fontId="29" fillId="0" borderId="23" xfId="0" quotePrefix="1" applyFont="1" applyBorder="1" applyAlignment="1">
      <alignment horizontal="right" vertical="top"/>
    </xf>
    <xf numFmtId="10" fontId="29" fillId="0" borderId="23" xfId="0" applyNumberFormat="1" applyFont="1" applyBorder="1" applyAlignment="1">
      <alignment horizontal="right" vertical="top"/>
    </xf>
    <xf numFmtId="10" fontId="29" fillId="0" borderId="34" xfId="0" applyNumberFormat="1" applyFont="1" applyBorder="1" applyAlignment="1">
      <alignment horizontal="right" vertical="top"/>
    </xf>
    <xf numFmtId="0" fontId="29" fillId="0" borderId="19" xfId="0" quotePrefix="1" applyFont="1" applyBorder="1" applyAlignment="1">
      <alignment horizontal="right" vertical="top"/>
    </xf>
    <xf numFmtId="9" fontId="29" fillId="0" borderId="34" xfId="0" applyNumberFormat="1" applyFont="1" applyBorder="1" applyAlignment="1">
      <alignment horizontal="right" vertical="top"/>
    </xf>
    <xf numFmtId="46" fontId="29" fillId="0" borderId="34" xfId="0" applyNumberFormat="1" applyFont="1" applyBorder="1" applyAlignment="1">
      <alignment horizontal="right" vertical="top"/>
    </xf>
    <xf numFmtId="22" fontId="29" fillId="0" borderId="23" xfId="0" applyNumberFormat="1" applyFont="1" applyBorder="1" applyAlignment="1">
      <alignment horizontal="right" vertical="top"/>
    </xf>
    <xf numFmtId="46" fontId="29" fillId="0" borderId="23" xfId="0" applyNumberFormat="1" applyFont="1" applyBorder="1" applyAlignment="1">
      <alignment horizontal="right" vertical="top"/>
    </xf>
    <xf numFmtId="44" fontId="29" fillId="0" borderId="23" xfId="0" applyNumberFormat="1" applyFont="1" applyBorder="1" applyAlignment="1">
      <alignment horizontal="right" vertical="top"/>
    </xf>
    <xf numFmtId="2" fontId="29" fillId="0" borderId="23" xfId="0" applyNumberFormat="1" applyFont="1" applyBorder="1" applyAlignment="1">
      <alignment horizontal="right" vertical="top"/>
    </xf>
    <xf numFmtId="0" fontId="31" fillId="3" borderId="0" xfId="0" applyFont="1" applyFill="1"/>
    <xf numFmtId="0" fontId="32" fillId="3" borderId="0" xfId="0" applyFont="1" applyFill="1"/>
    <xf numFmtId="0" fontId="33" fillId="3" borderId="0" xfId="0" applyFont="1" applyFill="1"/>
    <xf numFmtId="0" fontId="33" fillId="3" borderId="0" xfId="0" quotePrefix="1" applyFont="1" applyFill="1"/>
    <xf numFmtId="168" fontId="29" fillId="0" borderId="23" xfId="0" applyNumberFormat="1" applyFont="1" applyBorder="1" applyAlignment="1">
      <alignment horizontal="center" vertical="top"/>
    </xf>
    <xf numFmtId="44" fontId="29" fillId="0" borderId="23" xfId="0" applyNumberFormat="1" applyFont="1" applyBorder="1" applyAlignment="1">
      <alignment horizontal="center" vertical="top"/>
    </xf>
    <xf numFmtId="9" fontId="29" fillId="0" borderId="22" xfId="0" applyNumberFormat="1" applyFont="1" applyBorder="1" applyAlignment="1">
      <alignment horizontal="center" vertical="top"/>
    </xf>
    <xf numFmtId="9" fontId="29" fillId="0" borderId="23" xfId="0" applyNumberFormat="1" applyFont="1" applyBorder="1" applyAlignment="1">
      <alignment horizontal="center" vertical="top"/>
    </xf>
    <xf numFmtId="44" fontId="29" fillId="0" borderId="22" xfId="0" applyNumberFormat="1" applyFont="1" applyBorder="1" applyAlignment="1">
      <alignment horizontal="center" vertical="top"/>
    </xf>
    <xf numFmtId="0" fontId="29" fillId="0" borderId="23" xfId="0" applyFont="1" applyBorder="1" applyAlignment="1">
      <alignment horizontal="center" vertical="top"/>
    </xf>
    <xf numFmtId="21" fontId="29" fillId="0" borderId="23" xfId="0" applyNumberFormat="1" applyFont="1" applyBorder="1" applyAlignment="1">
      <alignment horizontal="center" vertical="top"/>
    </xf>
    <xf numFmtId="168" fontId="29" fillId="0" borderId="19" xfId="0" applyNumberFormat="1" applyFont="1" applyBorder="1" applyAlignment="1">
      <alignment horizontal="center" vertical="top"/>
    </xf>
    <xf numFmtId="44" fontId="29" fillId="0" borderId="19" xfId="0" applyNumberFormat="1" applyFont="1" applyBorder="1" applyAlignment="1">
      <alignment horizontal="center" vertical="top"/>
    </xf>
    <xf numFmtId="9" fontId="29" fillId="0" borderId="20" xfId="0" applyNumberFormat="1" applyFont="1" applyBorder="1" applyAlignment="1">
      <alignment horizontal="center" vertical="top"/>
    </xf>
    <xf numFmtId="9" fontId="29" fillId="0" borderId="19" xfId="0" applyNumberFormat="1" applyFont="1" applyBorder="1" applyAlignment="1">
      <alignment horizontal="center" vertical="top"/>
    </xf>
    <xf numFmtId="44" fontId="29" fillId="0" borderId="20" xfId="0" applyNumberFormat="1" applyFont="1" applyBorder="1" applyAlignment="1">
      <alignment horizontal="center" vertical="top"/>
    </xf>
    <xf numFmtId="0" fontId="29" fillId="0" borderId="19" xfId="0" applyFont="1" applyBorder="1" applyAlignment="1">
      <alignment horizontal="center" vertical="top"/>
    </xf>
    <xf numFmtId="21" fontId="29" fillId="0" borderId="19" xfId="0" applyNumberFormat="1" applyFont="1" applyBorder="1" applyAlignment="1">
      <alignment horizontal="center" vertical="top"/>
    </xf>
    <xf numFmtId="0" fontId="30" fillId="8" borderId="19" xfId="0" quotePrefix="1" applyFont="1" applyFill="1" applyBorder="1" applyAlignment="1">
      <alignment horizontal="center"/>
    </xf>
    <xf numFmtId="0" fontId="30" fillId="8" borderId="20" xfId="0" applyFont="1" applyFill="1" applyBorder="1" applyAlignment="1">
      <alignment horizontal="center"/>
    </xf>
    <xf numFmtId="168" fontId="35" fillId="0" borderId="23" xfId="0" applyNumberFormat="1" applyFont="1" applyBorder="1" applyAlignment="1">
      <alignment horizontal="center" vertical="top"/>
    </xf>
    <xf numFmtId="168" fontId="35" fillId="0" borderId="19" xfId="0" applyNumberFormat="1" applyFont="1" applyBorder="1" applyAlignment="1">
      <alignment horizontal="center" vertical="top"/>
    </xf>
    <xf numFmtId="44" fontId="35" fillId="0" borderId="19" xfId="0" applyNumberFormat="1" applyFont="1" applyBorder="1" applyAlignment="1">
      <alignment horizontal="center" vertical="top"/>
    </xf>
    <xf numFmtId="0" fontId="16" fillId="0" borderId="11" xfId="0" applyFont="1" applyBorder="1"/>
    <xf numFmtId="0" fontId="16" fillId="0" borderId="12" xfId="0" applyFont="1" applyBorder="1"/>
    <xf numFmtId="0" fontId="16" fillId="0" borderId="13" xfId="0" applyFont="1" applyBorder="1"/>
    <xf numFmtId="0" fontId="0" fillId="0" borderId="11" xfId="0" applyBorder="1"/>
    <xf numFmtId="44" fontId="0" fillId="8" borderId="13" xfId="6" applyFont="1" applyFill="1" applyBorder="1"/>
    <xf numFmtId="0" fontId="19" fillId="10" borderId="2" xfId="2" applyFont="1" applyFill="1" applyBorder="1" applyAlignment="1">
      <alignment horizontal="left"/>
    </xf>
    <xf numFmtId="0" fontId="19" fillId="9" borderId="2" xfId="2" applyFont="1" applyFill="1" applyBorder="1" applyAlignment="1">
      <alignment horizontal="left"/>
    </xf>
    <xf numFmtId="0" fontId="19" fillId="11" borderId="2" xfId="2" applyFont="1" applyFill="1" applyBorder="1" applyAlignment="1">
      <alignment horizontal="left"/>
    </xf>
    <xf numFmtId="0" fontId="19" fillId="17" borderId="2" xfId="2" applyFont="1" applyFill="1" applyBorder="1" applyAlignment="1">
      <alignment horizontal="left"/>
    </xf>
    <xf numFmtId="44" fontId="0" fillId="8" borderId="9" xfId="6" applyFont="1" applyFill="1" applyBorder="1"/>
    <xf numFmtId="0" fontId="19" fillId="16" borderId="2" xfId="2" applyFont="1" applyFill="1" applyBorder="1" applyAlignment="1">
      <alignment horizontal="left"/>
    </xf>
    <xf numFmtId="44" fontId="0" fillId="10" borderId="4" xfId="6" applyFont="1" applyFill="1" applyBorder="1"/>
    <xf numFmtId="168" fontId="0" fillId="10" borderId="0" xfId="7" applyNumberFormat="1" applyFont="1" applyFill="1" applyBorder="1"/>
    <xf numFmtId="168" fontId="0" fillId="10" borderId="9" xfId="7" applyNumberFormat="1" applyFont="1" applyFill="1" applyBorder="1"/>
    <xf numFmtId="9" fontId="0" fillId="0" borderId="0" xfId="7" applyFont="1"/>
    <xf numFmtId="10" fontId="0" fillId="8" borderId="0" xfId="7" applyNumberFormat="1" applyFont="1" applyFill="1"/>
    <xf numFmtId="0" fontId="0" fillId="0" borderId="0" xfId="0" applyFill="1" applyBorder="1"/>
    <xf numFmtId="0" fontId="0" fillId="0" borderId="2" xfId="0" applyBorder="1"/>
    <xf numFmtId="44" fontId="0" fillId="0" borderId="14" xfId="6" applyFont="1" applyBorder="1" applyAlignment="1">
      <alignment horizontal="right"/>
    </xf>
    <xf numFmtId="9" fontId="0" fillId="0" borderId="36" xfId="0" applyNumberFormat="1" applyBorder="1" applyAlignment="1">
      <alignment horizontal="right"/>
    </xf>
    <xf numFmtId="9" fontId="0" fillId="0" borderId="15" xfId="0" applyNumberFormat="1" applyBorder="1" applyAlignment="1">
      <alignment horizontal="right"/>
    </xf>
    <xf numFmtId="0" fontId="0" fillId="0" borderId="0" xfId="0" quotePrefix="1"/>
    <xf numFmtId="10" fontId="0" fillId="8" borderId="9" xfId="7" applyNumberFormat="1" applyFont="1" applyFill="1" applyBorder="1"/>
    <xf numFmtId="0" fontId="36" fillId="3" borderId="0" xfId="2" applyFont="1"/>
    <xf numFmtId="0" fontId="27" fillId="8" borderId="4" xfId="2" applyFont="1" applyFill="1" applyBorder="1" applyAlignment="1">
      <alignment horizontal="center"/>
    </xf>
    <xf numFmtId="0" fontId="27" fillId="8" borderId="3" xfId="2" applyFont="1" applyFill="1" applyBorder="1" applyAlignment="1">
      <alignment horizontal="center"/>
    </xf>
    <xf numFmtId="0" fontId="27" fillId="8" borderId="5" xfId="2" applyFont="1" applyFill="1" applyBorder="1" applyAlignment="1">
      <alignment horizontal="center"/>
    </xf>
    <xf numFmtId="0" fontId="18" fillId="0" borderId="2" xfId="0" applyFont="1" applyBorder="1" applyAlignment="1">
      <alignment horizontal="center"/>
    </xf>
    <xf numFmtId="0" fontId="24" fillId="0" borderId="16" xfId="0" applyFont="1" applyBorder="1" applyAlignment="1">
      <alignment horizontal="left" vertical="top" wrapText="1" shrinkToFit="1" readingOrder="1"/>
    </xf>
    <xf numFmtId="0" fontId="25" fillId="12" borderId="16" xfId="0" applyFont="1" applyFill="1" applyBorder="1" applyAlignment="1">
      <alignment horizontal="left" vertical="top" wrapText="1" shrinkToFit="1" readingOrder="1"/>
    </xf>
    <xf numFmtId="0" fontId="26" fillId="13" borderId="17" xfId="0" applyFont="1" applyFill="1" applyBorder="1" applyAlignment="1">
      <alignment horizontal="left" vertical="center" wrapText="1" shrinkToFit="1" readingOrder="1"/>
    </xf>
    <xf numFmtId="0" fontId="26" fillId="13" borderId="18" xfId="0" applyFont="1" applyFill="1" applyBorder="1" applyAlignment="1">
      <alignment horizontal="right" vertical="center" wrapText="1" shrinkToFit="1" readingOrder="1"/>
    </xf>
    <xf numFmtId="0" fontId="26" fillId="0" borderId="17" xfId="0" applyFont="1" applyBorder="1" applyAlignment="1">
      <alignment horizontal="left" vertical="center" readingOrder="1"/>
    </xf>
    <xf numFmtId="169" fontId="26" fillId="0" borderId="18" xfId="0" applyNumberFormat="1" applyFont="1" applyBorder="1" applyAlignment="1">
      <alignment horizontal="right" vertical="center" readingOrder="1"/>
    </xf>
    <xf numFmtId="0" fontId="21" fillId="0" borderId="0" xfId="0" applyFont="1" applyAlignment="1">
      <alignment horizontal="left" vertical="top" readingOrder="1"/>
    </xf>
    <xf numFmtId="0" fontId="23" fillId="0" borderId="0" xfId="0" applyFont="1" applyAlignment="1">
      <alignment horizontal="left" vertical="top" wrapText="1" shrinkToFit="1" readingOrder="1"/>
    </xf>
    <xf numFmtId="0" fontId="24" fillId="0" borderId="0" xfId="0" applyFont="1" applyAlignment="1">
      <alignment horizontal="left" vertical="top" wrapText="1" shrinkToFit="1" readingOrder="1"/>
    </xf>
    <xf numFmtId="170" fontId="26" fillId="0" borderId="18" xfId="0" applyNumberFormat="1" applyFont="1" applyBorder="1" applyAlignment="1">
      <alignment horizontal="right" vertical="center" readingOrder="1"/>
    </xf>
    <xf numFmtId="171" fontId="26" fillId="0" borderId="18" xfId="0" applyNumberFormat="1" applyFont="1" applyBorder="1" applyAlignment="1">
      <alignment horizontal="right" vertical="center" readingOrder="1"/>
    </xf>
    <xf numFmtId="168" fontId="26" fillId="0" borderId="17" xfId="0" applyNumberFormat="1" applyFont="1" applyBorder="1" applyAlignment="1">
      <alignment horizontal="left" vertical="center" readingOrder="1"/>
    </xf>
    <xf numFmtId="9" fontId="26" fillId="0" borderId="17" xfId="0" applyNumberFormat="1" applyFont="1" applyBorder="1" applyAlignment="1">
      <alignment horizontal="left" vertical="center" readingOrder="1"/>
    </xf>
    <xf numFmtId="9" fontId="26" fillId="0" borderId="18" xfId="0" applyNumberFormat="1" applyFont="1" applyBorder="1" applyAlignment="1">
      <alignment horizontal="right" vertical="center" readingOrder="1"/>
    </xf>
    <xf numFmtId="0" fontId="26" fillId="0" borderId="18" xfId="0" applyFont="1" applyBorder="1" applyAlignment="1">
      <alignment horizontal="right" vertical="center" readingOrder="1"/>
    </xf>
    <xf numFmtId="0" fontId="26" fillId="0" borderId="18" xfId="0" applyFont="1" applyBorder="1" applyAlignment="1">
      <alignment horizontal="left" vertical="center" readingOrder="1"/>
    </xf>
    <xf numFmtId="0" fontId="30" fillId="8" borderId="24" xfId="0" applyFont="1" applyFill="1" applyBorder="1" applyAlignment="1">
      <alignment horizontal="left"/>
    </xf>
    <xf numFmtId="0" fontId="0" fillId="0" borderId="0" xfId="0" applyAlignment="1">
      <alignment horizontal="left"/>
    </xf>
    <xf numFmtId="0" fontId="30" fillId="8" borderId="0" xfId="0" applyFont="1" applyFill="1" applyAlignment="1">
      <alignment horizontal="center" vertical="center"/>
    </xf>
    <xf numFmtId="0" fontId="0" fillId="0" borderId="19" xfId="0" applyBorder="1" applyAlignment="1">
      <alignment horizontal="center" vertical="center"/>
    </xf>
    <xf numFmtId="0" fontId="30" fillId="8" borderId="21" xfId="0"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left"/>
    </xf>
  </cellXfs>
  <cellStyles count="8">
    <cellStyle name="Book1" xfId="3" xr:uid="{00000000-0005-0000-0000-000000000000}"/>
    <cellStyle name="Comma" xfId="1" builtinId="3"/>
    <cellStyle name="Currency" xfId="6" builtinId="4"/>
    <cellStyle name="Hyperlink" xfId="5" builtinId="8"/>
    <cellStyle name="Normal" xfId="0" builtinId="0"/>
    <cellStyle name="Normal 2" xfId="2" xr:uid="{00000000-0005-0000-0000-000004000000}"/>
    <cellStyle name="Normal 2 2" xfId="4" xr:uid="{00000000-0005-0000-0000-000005000000}"/>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Comparison of </a:t>
            </a:r>
            <a:r>
              <a:rPr lang="en-CA" baseline="0"/>
              <a:t>Collection Strategies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'Collection Strategy (Part 2)'!$C$4</c:f>
              <c:strCache>
                <c:ptCount val="1"/>
                <c:pt idx="0">
                  <c:v>Liquidate</c:v>
                </c:pt>
              </c:strCache>
            </c:strRef>
          </c:tx>
          <c:spPr>
            <a:ln w="28575" cap="rnd">
              <a:solidFill>
                <a:schemeClr val="accent2"/>
              </a:solidFill>
              <a:round/>
            </a:ln>
            <a:effectLst/>
          </c:spPr>
          <c:marker>
            <c:symbol val="none"/>
          </c:marker>
          <c:cat>
            <c:numRef>
              <c:f>'Collection Strategy (Part 2)'!$B$5:$B$17</c:f>
              <c:numCache>
                <c:formatCode>General</c:formatCode>
                <c:ptCount val="13"/>
                <c:pt idx="0">
                  <c:v>4</c:v>
                </c:pt>
                <c:pt idx="1">
                  <c:v>5</c:v>
                </c:pt>
                <c:pt idx="2">
                  <c:v>6</c:v>
                </c:pt>
                <c:pt idx="3">
                  <c:v>7</c:v>
                </c:pt>
                <c:pt idx="4">
                  <c:v>8</c:v>
                </c:pt>
                <c:pt idx="5">
                  <c:v>9</c:v>
                </c:pt>
                <c:pt idx="6">
                  <c:v>10</c:v>
                </c:pt>
                <c:pt idx="7">
                  <c:v>11</c:v>
                </c:pt>
                <c:pt idx="8">
                  <c:v>12</c:v>
                </c:pt>
                <c:pt idx="9">
                  <c:v>13</c:v>
                </c:pt>
                <c:pt idx="10">
                  <c:v>14</c:v>
                </c:pt>
                <c:pt idx="11">
                  <c:v>15</c:v>
                </c:pt>
                <c:pt idx="12">
                  <c:v>16</c:v>
                </c:pt>
              </c:numCache>
            </c:numRef>
          </c:cat>
          <c:val>
            <c:numRef>
              <c:f>'Collection Strategy (Part 2)'!$C$5:$C$17</c:f>
              <c:numCache>
                <c:formatCode>0%</c:formatCode>
                <c:ptCount val="13"/>
                <c:pt idx="0">
                  <c:v>0.7</c:v>
                </c:pt>
                <c:pt idx="1">
                  <c:v>0.7</c:v>
                </c:pt>
                <c:pt idx="2">
                  <c:v>0.7</c:v>
                </c:pt>
                <c:pt idx="3">
                  <c:v>0.7</c:v>
                </c:pt>
                <c:pt idx="4">
                  <c:v>0.7</c:v>
                </c:pt>
                <c:pt idx="5">
                  <c:v>0.7</c:v>
                </c:pt>
                <c:pt idx="6">
                  <c:v>0.7</c:v>
                </c:pt>
                <c:pt idx="7">
                  <c:v>0.7</c:v>
                </c:pt>
                <c:pt idx="8">
                  <c:v>0.7</c:v>
                </c:pt>
                <c:pt idx="9">
                  <c:v>0.7</c:v>
                </c:pt>
                <c:pt idx="10">
                  <c:v>0.7</c:v>
                </c:pt>
                <c:pt idx="11">
                  <c:v>0.7</c:v>
                </c:pt>
                <c:pt idx="12">
                  <c:v>0.7</c:v>
                </c:pt>
              </c:numCache>
            </c:numRef>
          </c:val>
          <c:smooth val="0"/>
          <c:extLst>
            <c:ext xmlns:c16="http://schemas.microsoft.com/office/drawing/2014/chart" uri="{C3380CC4-5D6E-409C-BE32-E72D297353CC}">
              <c16:uniqueId val="{00000001-0163-4014-A8EE-0ACCFD18B873}"/>
            </c:ext>
          </c:extLst>
        </c:ser>
        <c:ser>
          <c:idx val="2"/>
          <c:order val="1"/>
          <c:tx>
            <c:strRef>
              <c:f>'Collection Strategy (Part 2)'!$D$4</c:f>
              <c:strCache>
                <c:ptCount val="1"/>
                <c:pt idx="0">
                  <c:v>Partial Settlement</c:v>
                </c:pt>
              </c:strCache>
            </c:strRef>
          </c:tx>
          <c:spPr>
            <a:ln w="28575" cap="rnd">
              <a:solidFill>
                <a:schemeClr val="accent3"/>
              </a:solidFill>
              <a:round/>
            </a:ln>
            <a:effectLst/>
          </c:spPr>
          <c:marker>
            <c:symbol val="none"/>
          </c:marker>
          <c:cat>
            <c:numRef>
              <c:f>'Collection Strategy (Part 2)'!$B$5:$B$17</c:f>
              <c:numCache>
                <c:formatCode>General</c:formatCode>
                <c:ptCount val="13"/>
                <c:pt idx="0">
                  <c:v>4</c:v>
                </c:pt>
                <c:pt idx="1">
                  <c:v>5</c:v>
                </c:pt>
                <c:pt idx="2">
                  <c:v>6</c:v>
                </c:pt>
                <c:pt idx="3">
                  <c:v>7</c:v>
                </c:pt>
                <c:pt idx="4">
                  <c:v>8</c:v>
                </c:pt>
                <c:pt idx="5">
                  <c:v>9</c:v>
                </c:pt>
                <c:pt idx="6">
                  <c:v>10</c:v>
                </c:pt>
                <c:pt idx="7">
                  <c:v>11</c:v>
                </c:pt>
                <c:pt idx="8">
                  <c:v>12</c:v>
                </c:pt>
                <c:pt idx="9">
                  <c:v>13</c:v>
                </c:pt>
                <c:pt idx="10">
                  <c:v>14</c:v>
                </c:pt>
                <c:pt idx="11">
                  <c:v>15</c:v>
                </c:pt>
                <c:pt idx="12">
                  <c:v>16</c:v>
                </c:pt>
              </c:numCache>
            </c:numRef>
          </c:cat>
          <c:val>
            <c:numRef>
              <c:f>'Collection Strategy (Part 2)'!$D$5:$D$17</c:f>
              <c:numCache>
                <c:formatCode>0.00%</c:formatCode>
                <c:ptCount val="13"/>
                <c:pt idx="0">
                  <c:v>0.3</c:v>
                </c:pt>
                <c:pt idx="1">
                  <c:v>0.31666666666666665</c:v>
                </c:pt>
                <c:pt idx="2">
                  <c:v>0.33333333333333331</c:v>
                </c:pt>
                <c:pt idx="3">
                  <c:v>0.35</c:v>
                </c:pt>
                <c:pt idx="4">
                  <c:v>0.36666666666666664</c:v>
                </c:pt>
                <c:pt idx="5">
                  <c:v>0.3833333333333333</c:v>
                </c:pt>
                <c:pt idx="6">
                  <c:v>0.4</c:v>
                </c:pt>
                <c:pt idx="7">
                  <c:v>0.41666666666666669</c:v>
                </c:pt>
                <c:pt idx="8">
                  <c:v>0.43333333333333335</c:v>
                </c:pt>
                <c:pt idx="9">
                  <c:v>0.44999999999999996</c:v>
                </c:pt>
                <c:pt idx="10">
                  <c:v>0.46666666666666667</c:v>
                </c:pt>
                <c:pt idx="11">
                  <c:v>0.48333333333333334</c:v>
                </c:pt>
                <c:pt idx="12">
                  <c:v>0.5</c:v>
                </c:pt>
              </c:numCache>
            </c:numRef>
          </c:val>
          <c:smooth val="0"/>
          <c:extLst>
            <c:ext xmlns:c16="http://schemas.microsoft.com/office/drawing/2014/chart" uri="{C3380CC4-5D6E-409C-BE32-E72D297353CC}">
              <c16:uniqueId val="{00000002-0163-4014-A8EE-0ACCFD18B873}"/>
            </c:ext>
          </c:extLst>
        </c:ser>
        <c:ser>
          <c:idx val="3"/>
          <c:order val="2"/>
          <c:tx>
            <c:strRef>
              <c:f>'Collection Strategy (Part 2)'!$E$4</c:f>
              <c:strCache>
                <c:ptCount val="1"/>
                <c:pt idx="0">
                  <c:v>Wait-and-see</c:v>
                </c:pt>
              </c:strCache>
            </c:strRef>
          </c:tx>
          <c:spPr>
            <a:ln w="28575" cap="rnd">
              <a:solidFill>
                <a:schemeClr val="accent4"/>
              </a:solidFill>
              <a:round/>
            </a:ln>
            <a:effectLst/>
          </c:spPr>
          <c:marker>
            <c:symbol val="none"/>
          </c:marker>
          <c:cat>
            <c:numRef>
              <c:f>'Collection Strategy (Part 2)'!$B$5:$B$17</c:f>
              <c:numCache>
                <c:formatCode>General</c:formatCode>
                <c:ptCount val="13"/>
                <c:pt idx="0">
                  <c:v>4</c:v>
                </c:pt>
                <c:pt idx="1">
                  <c:v>5</c:v>
                </c:pt>
                <c:pt idx="2">
                  <c:v>6</c:v>
                </c:pt>
                <c:pt idx="3">
                  <c:v>7</c:v>
                </c:pt>
                <c:pt idx="4">
                  <c:v>8</c:v>
                </c:pt>
                <c:pt idx="5">
                  <c:v>9</c:v>
                </c:pt>
                <c:pt idx="6">
                  <c:v>10</c:v>
                </c:pt>
                <c:pt idx="7">
                  <c:v>11</c:v>
                </c:pt>
                <c:pt idx="8">
                  <c:v>12</c:v>
                </c:pt>
                <c:pt idx="9">
                  <c:v>13</c:v>
                </c:pt>
                <c:pt idx="10">
                  <c:v>14</c:v>
                </c:pt>
                <c:pt idx="11">
                  <c:v>15</c:v>
                </c:pt>
                <c:pt idx="12">
                  <c:v>16</c:v>
                </c:pt>
              </c:numCache>
            </c:numRef>
          </c:cat>
          <c:val>
            <c:numRef>
              <c:f>'Collection Strategy (Part 2)'!$E$5:$E$17</c:f>
              <c:numCache>
                <c:formatCode>0.00%</c:formatCode>
                <c:ptCount val="13"/>
                <c:pt idx="0">
                  <c:v>0.55000000000000004</c:v>
                </c:pt>
                <c:pt idx="1">
                  <c:v>0.58333333333333337</c:v>
                </c:pt>
                <c:pt idx="2">
                  <c:v>0.6166666666666667</c:v>
                </c:pt>
                <c:pt idx="3">
                  <c:v>0.65</c:v>
                </c:pt>
                <c:pt idx="4">
                  <c:v>0.68333333333333335</c:v>
                </c:pt>
                <c:pt idx="5">
                  <c:v>0.71666666666666667</c:v>
                </c:pt>
                <c:pt idx="6">
                  <c:v>0.75</c:v>
                </c:pt>
                <c:pt idx="7">
                  <c:v>0.78333333333333333</c:v>
                </c:pt>
                <c:pt idx="8">
                  <c:v>0.81666666666666665</c:v>
                </c:pt>
                <c:pt idx="9">
                  <c:v>0.85</c:v>
                </c:pt>
                <c:pt idx="10">
                  <c:v>0.8833333333333333</c:v>
                </c:pt>
                <c:pt idx="11">
                  <c:v>0.91666666666666652</c:v>
                </c:pt>
                <c:pt idx="12">
                  <c:v>0.95</c:v>
                </c:pt>
              </c:numCache>
            </c:numRef>
          </c:val>
          <c:smooth val="0"/>
          <c:extLst>
            <c:ext xmlns:c16="http://schemas.microsoft.com/office/drawing/2014/chart" uri="{C3380CC4-5D6E-409C-BE32-E72D297353CC}">
              <c16:uniqueId val="{00000003-0163-4014-A8EE-0ACCFD18B873}"/>
            </c:ext>
          </c:extLst>
        </c:ser>
        <c:dLbls>
          <c:showLegendKey val="0"/>
          <c:showVal val="0"/>
          <c:showCatName val="0"/>
          <c:showSerName val="0"/>
          <c:showPercent val="0"/>
          <c:showBubbleSize val="0"/>
        </c:dLbls>
        <c:smooth val="0"/>
        <c:axId val="669065208"/>
        <c:axId val="669068160"/>
      </c:lineChart>
      <c:catAx>
        <c:axId val="669065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Financial Risk Score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68160"/>
        <c:crosses val="autoZero"/>
        <c:auto val="1"/>
        <c:lblAlgn val="ctr"/>
        <c:lblOffset val="100"/>
        <c:noMultiLvlLbl val="0"/>
      </c:catAx>
      <c:valAx>
        <c:axId val="66906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Expected</a:t>
                </a:r>
                <a:r>
                  <a:rPr lang="en-CA" baseline="0"/>
                  <a:t> Collection</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065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wmf"/><Relationship Id="rId1"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xdr:from>
      <xdr:col>9</xdr:col>
      <xdr:colOff>38100</xdr:colOff>
      <xdr:row>2</xdr:row>
      <xdr:rowOff>175260</xdr:rowOff>
    </xdr:from>
    <xdr:to>
      <xdr:col>12</xdr:col>
      <xdr:colOff>678180</xdr:colOff>
      <xdr:row>17</xdr:row>
      <xdr:rowOff>99060</xdr:rowOff>
    </xdr:to>
    <xdr:graphicFrame macro="">
      <xdr:nvGraphicFramePr>
        <xdr:cNvPr id="2" name="Chart 1">
          <a:extLst>
            <a:ext uri="{FF2B5EF4-FFF2-40B4-BE49-F238E27FC236}">
              <a16:creationId xmlns:a16="http://schemas.microsoft.com/office/drawing/2014/main" id="{DA432B10-F823-49F4-AD10-DBEDCAF3D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601980</xdr:colOff>
      <xdr:row>17</xdr:row>
      <xdr:rowOff>129540</xdr:rowOff>
    </xdr:from>
    <xdr:to>
      <xdr:col>7</xdr:col>
      <xdr:colOff>0</xdr:colOff>
      <xdr:row>31</xdr:row>
      <xdr:rowOff>152400</xdr:rowOff>
    </xdr:to>
    <xdr:sp macro="" textlink="">
      <xdr:nvSpPr>
        <xdr:cNvPr id="3" name="Rectangle 2">
          <a:extLst>
            <a:ext uri="{FF2B5EF4-FFF2-40B4-BE49-F238E27FC236}">
              <a16:creationId xmlns:a16="http://schemas.microsoft.com/office/drawing/2014/main" id="{810488F9-6242-4BE9-876D-9002F487764C}"/>
            </a:ext>
          </a:extLst>
        </xdr:cNvPr>
        <xdr:cNvSpPr/>
      </xdr:nvSpPr>
      <xdr:spPr>
        <a:xfrm>
          <a:off x="601980" y="3055620"/>
          <a:ext cx="6019800" cy="258318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ysClr val="windowText" lastClr="000000"/>
              </a:solidFill>
            </a:rPr>
            <a:t>Recommendations:</a:t>
          </a:r>
        </a:p>
        <a:p>
          <a:pPr algn="l"/>
          <a:r>
            <a:rPr lang="en-CA" sz="1100" b="0">
              <a:solidFill>
                <a:sysClr val="windowText" lastClr="000000"/>
              </a:solidFill>
            </a:rPr>
            <a:t>We recommend</a:t>
          </a:r>
          <a:r>
            <a:rPr lang="en-CA" sz="1100" b="0" baseline="0">
              <a:solidFill>
                <a:sysClr val="windowText" lastClr="000000"/>
              </a:solidFill>
            </a:rPr>
            <a:t> a 'Wait-and-see' collection strategy for firms with a financial risk score of greater than 9 and the 'liquidate' strategy for firms with financial risk score of less than 9. As the risk increases, the expected collection amount decreases below the value of 70%. Then, the bank should liquidate the collateral to maximize the collection amount for high risk firms.</a:t>
          </a:r>
        </a:p>
        <a:p>
          <a:pPr algn="l"/>
          <a:endParaRPr lang="en-CA" sz="1100" b="0" baseline="0">
            <a:solidFill>
              <a:sysClr val="windowText" lastClr="000000"/>
            </a:solidFill>
          </a:endParaRPr>
        </a:p>
        <a:p>
          <a:pPr algn="l"/>
          <a:r>
            <a:rPr lang="en-CA" sz="1100" b="0" baseline="0">
              <a:solidFill>
                <a:sysClr val="windowText" lastClr="000000"/>
              </a:solidFill>
            </a:rPr>
            <a:t>The optimum strategy is dependent on the financial risk score only. It doesn't depend on the amount of the loan or the industry that the firm operates in. </a:t>
          </a:r>
        </a:p>
        <a:p>
          <a:pPr algn="l"/>
          <a:r>
            <a:rPr lang="en-CA" sz="1100" b="0" u="sng" baseline="0">
              <a:solidFill>
                <a:sysClr val="windowText" lastClr="000000"/>
              </a:solidFill>
            </a:rPr>
            <a:t>Risk Profile:</a:t>
          </a:r>
        </a:p>
        <a:p>
          <a:pPr algn="l"/>
          <a:r>
            <a:rPr lang="en-CA" sz="1100" b="0" baseline="0">
              <a:solidFill>
                <a:sysClr val="windowText" lastClr="000000"/>
              </a:solidFill>
            </a:rPr>
            <a:t>In terms of the risk, we calculate the expected loss of 23% using the above strategy. Hence, even if all these loan requests are granted and go into default (worst case), we expect to see a loss of 23% which is slightly above the firm's threshold for total losses (20%). In reality, we would expect to see much lesser defaults. When we account for default probabilities, we notice that the overall loss% plummets to 4.8%. This number is much closer to what the SNB might face with the current loan portfolio.</a:t>
          </a:r>
          <a:endParaRPr lang="en-CA" sz="1100" b="0">
            <a:solidFill>
              <a:sysClr val="windowText" lastClr="000000"/>
            </a:solidFill>
          </a:endParaRPr>
        </a:p>
      </xdr:txBody>
    </xdr:sp>
    <xdr:clientData/>
  </xdr:twoCellAnchor>
  <xdr:twoCellAnchor>
    <xdr:from>
      <xdr:col>7</xdr:col>
      <xdr:colOff>464820</xdr:colOff>
      <xdr:row>17</xdr:row>
      <xdr:rowOff>144780</xdr:rowOff>
    </xdr:from>
    <xdr:to>
      <xdr:col>10</xdr:col>
      <xdr:colOff>1051560</xdr:colOff>
      <xdr:row>31</xdr:row>
      <xdr:rowOff>68580</xdr:rowOff>
    </xdr:to>
    <xdr:sp macro="" textlink="">
      <xdr:nvSpPr>
        <xdr:cNvPr id="4" name="Rectangle 3">
          <a:extLst>
            <a:ext uri="{FF2B5EF4-FFF2-40B4-BE49-F238E27FC236}">
              <a16:creationId xmlns:a16="http://schemas.microsoft.com/office/drawing/2014/main" id="{A246EC88-5731-4932-92B8-EEF103F08373}"/>
            </a:ext>
          </a:extLst>
        </xdr:cNvPr>
        <xdr:cNvSpPr/>
      </xdr:nvSpPr>
      <xdr:spPr>
        <a:xfrm>
          <a:off x="7086600" y="3299460"/>
          <a:ext cx="4831080" cy="24841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ysClr val="windowText" lastClr="000000"/>
              </a:solidFill>
            </a:rPr>
            <a:t>Assumptions and other considerations:</a:t>
          </a:r>
        </a:p>
        <a:p>
          <a:pPr algn="l"/>
          <a:r>
            <a:rPr lang="en-CA" sz="1100" b="0">
              <a:solidFill>
                <a:sysClr val="windowText" lastClr="000000"/>
              </a:solidFill>
            </a:rPr>
            <a:t>1. The</a:t>
          </a:r>
          <a:r>
            <a:rPr lang="en-CA" sz="1100" b="0" baseline="0">
              <a:solidFill>
                <a:sysClr val="windowText" lastClr="000000"/>
              </a:solidFill>
            </a:rPr>
            <a:t> case doesn't specify the time it takes to collect the money in case of 'wait-and-see' strategy. To meet temporary liquidity needs, SNB may decide to use 'partial settlement' strategy.</a:t>
          </a:r>
        </a:p>
        <a:p>
          <a:pPr algn="l"/>
          <a:r>
            <a:rPr lang="en-CA" sz="1100" b="0" baseline="0">
              <a:solidFill>
                <a:sysClr val="windowText" lastClr="000000"/>
              </a:solidFill>
            </a:rPr>
            <a:t>2. Similarly, liquidating a collateral may also take time and it can hamper the relations of the bank with the borrowing firm. Depending on the firm and the size of the borrowings, bank may decide to use the 'partial settlement' option.</a:t>
          </a:r>
        </a:p>
        <a:p>
          <a:pPr algn="l"/>
          <a:r>
            <a:rPr lang="en-CA" sz="1100" b="0" baseline="0">
              <a:solidFill>
                <a:sysClr val="windowText" lastClr="000000"/>
              </a:solidFill>
            </a:rPr>
            <a:t>3. We assume the total value to be 'Principal + Interest'. In certain cases where it is not possible to collect fully, the bank may waive off the interest part and renegotiate with the firm on the principal amount.</a:t>
          </a:r>
        </a:p>
        <a:p>
          <a:pPr algn="l"/>
          <a:r>
            <a:rPr lang="en-CA" sz="1100" b="0" baseline="0">
              <a:solidFill>
                <a:sysClr val="windowText" lastClr="000000"/>
              </a:solidFill>
            </a:rPr>
            <a:t>4. We are given collection probabilities only on the basis of financial risk. However, the industry of the firm (business risk) also might play an important part in determining the cash flows and the ability of a firm to pay back its loans.</a:t>
          </a:r>
          <a:endParaRPr lang="en-CA" sz="1100" b="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563881</xdr:colOff>
      <xdr:row>11</xdr:row>
      <xdr:rowOff>175261</xdr:rowOff>
    </xdr:from>
    <xdr:to>
      <xdr:col>6</xdr:col>
      <xdr:colOff>772613</xdr:colOff>
      <xdr:row>25</xdr:row>
      <xdr:rowOff>144780</xdr:rowOff>
    </xdr:to>
    <xdr:pic>
      <xdr:nvPicPr>
        <xdr:cNvPr id="2" name="Picture 1">
          <a:extLst>
            <a:ext uri="{FF2B5EF4-FFF2-40B4-BE49-F238E27FC236}">
              <a16:creationId xmlns:a16="http://schemas.microsoft.com/office/drawing/2014/main" id="{C76CFDAB-6569-42BF-835A-683C1D4F5620}"/>
            </a:ext>
          </a:extLst>
        </xdr:cNvPr>
        <xdr:cNvPicPr>
          <a:picLocks noChangeAspect="1"/>
        </xdr:cNvPicPr>
      </xdr:nvPicPr>
      <xdr:blipFill>
        <a:blip xmlns:r="http://schemas.openxmlformats.org/officeDocument/2006/relationships" r:embed="rId1"/>
        <a:stretch>
          <a:fillRect/>
        </a:stretch>
      </xdr:blipFill>
      <xdr:spPr>
        <a:xfrm>
          <a:off x="2712721" y="2202181"/>
          <a:ext cx="4178752" cy="2529839"/>
        </a:xfrm>
        <a:prstGeom prst="rect">
          <a:avLst/>
        </a:prstGeom>
      </xdr:spPr>
    </xdr:pic>
    <xdr:clientData/>
  </xdr:twoCellAnchor>
  <xdr:twoCellAnchor>
    <xdr:from>
      <xdr:col>7</xdr:col>
      <xdr:colOff>7620</xdr:colOff>
      <xdr:row>5</xdr:row>
      <xdr:rowOff>0</xdr:rowOff>
    </xdr:from>
    <xdr:to>
      <xdr:col>15</xdr:col>
      <xdr:colOff>441960</xdr:colOff>
      <xdr:row>28</xdr:row>
      <xdr:rowOff>60960</xdr:rowOff>
    </xdr:to>
    <xdr:sp macro="" textlink="">
      <xdr:nvSpPr>
        <xdr:cNvPr id="3" name="Rectangle 2">
          <a:extLst>
            <a:ext uri="{FF2B5EF4-FFF2-40B4-BE49-F238E27FC236}">
              <a16:creationId xmlns:a16="http://schemas.microsoft.com/office/drawing/2014/main" id="{115FF89A-6E34-4627-85EB-15B88B299124}"/>
            </a:ext>
          </a:extLst>
        </xdr:cNvPr>
        <xdr:cNvSpPr/>
      </xdr:nvSpPr>
      <xdr:spPr>
        <a:xfrm>
          <a:off x="7155180" y="929640"/>
          <a:ext cx="6019800" cy="445008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ysClr val="windowText" lastClr="000000"/>
              </a:solidFill>
            </a:rPr>
            <a:t>Analysis and Recommendations:</a:t>
          </a:r>
        </a:p>
        <a:p>
          <a:pPr algn="l"/>
          <a:r>
            <a:rPr lang="en-CA" sz="1100" b="0">
              <a:solidFill>
                <a:sysClr val="windowText" lastClr="000000"/>
              </a:solidFill>
            </a:rPr>
            <a:t>For analysing</a:t>
          </a:r>
          <a:r>
            <a:rPr lang="en-CA" sz="1100" b="0" baseline="0">
              <a:solidFill>
                <a:sysClr val="windowText" lastClr="000000"/>
              </a:solidFill>
            </a:rPr>
            <a:t> the potential profit and risk associated with this loan request, we consider 'Probability of Default' as a random variable. The mean and std. dev were obtained using the approx bond rating for the firm. The expected profit was calculated taking into account the expected collected amounts in both scenarios: where the firm defaults and where it doesn't. We take the probability of collection in case of default to be 95% (as per the 'wait-and-see' strategy). If the firm defaults, we can expect the loss(5%) to be about $40,429.</a:t>
          </a:r>
        </a:p>
        <a:p>
          <a:pPr algn="l"/>
          <a:endParaRPr lang="en-CA" sz="1100" b="0" baseline="0">
            <a:solidFill>
              <a:sysClr val="windowText" lastClr="000000"/>
            </a:solidFill>
          </a:endParaRPr>
        </a:p>
        <a:p>
          <a:pPr algn="l"/>
          <a:r>
            <a:rPr lang="en-CA" sz="1100" b="0">
              <a:solidFill>
                <a:sysClr val="windowText" lastClr="000000"/>
              </a:solidFill>
            </a:rPr>
            <a:t>After</a:t>
          </a:r>
          <a:r>
            <a:rPr lang="en-CA" sz="1100" b="0" baseline="0">
              <a:solidFill>
                <a:sysClr val="windowText" lastClr="000000"/>
              </a:solidFill>
            </a:rPr>
            <a:t> simulating, we obtain the mean profit to be $36,413. Dividing by the requested loan amount gives the return on the asset equal to 4.74%. A quick look at the distribution shows that the profit stays between $35,077 and $37,737. The minimum profit is $33,815. Detailed simulation reports are available in the tab 'Part 3 Simulation Output'.</a:t>
          </a:r>
        </a:p>
        <a:p>
          <a:pPr algn="l"/>
          <a:endParaRPr lang="en-CA" sz="1100" b="0" baseline="0">
            <a:solidFill>
              <a:sysClr val="windowText" lastClr="000000"/>
            </a:solidFill>
          </a:endParaRPr>
        </a:p>
        <a:p>
          <a:pPr algn="l"/>
          <a:r>
            <a:rPr lang="en-CA" sz="1100" b="0" baseline="0">
              <a:solidFill>
                <a:sysClr val="windowText" lastClr="000000"/>
              </a:solidFill>
            </a:rPr>
            <a:t>From the firm's healthy financial ratios, we can conclude that the firm has low financial risk and a low risk of non-collection post default. However, being in the 'Metals and Mining' industry makes it riskier. Hence, it has a bond rating of BBB and a high avg. default rate of 10.29%. Overall, from the simulation results, we can expect a healthy return of 4.74%. Hence, we recommend approving this request.</a:t>
          </a:r>
        </a:p>
        <a:p>
          <a:pPr algn="l"/>
          <a:endParaRPr lang="en-CA" sz="1100" b="0">
            <a:solidFill>
              <a:sysClr val="windowText" lastClr="000000"/>
            </a:solidFill>
          </a:endParaRPr>
        </a:p>
        <a:p>
          <a:pPr algn="l"/>
          <a:r>
            <a:rPr lang="en-CA" sz="1100" b="0" u="sng">
              <a:solidFill>
                <a:sysClr val="windowText" lastClr="000000"/>
              </a:solidFill>
            </a:rPr>
            <a:t>Sensitivity of profit with probabilities of default</a:t>
          </a:r>
          <a:r>
            <a:rPr lang="en-CA" sz="1100" b="0" u="sng" baseline="0">
              <a:solidFill>
                <a:sysClr val="windowText" lastClr="000000"/>
              </a:solidFill>
            </a:rPr>
            <a:t> and non-collection</a:t>
          </a:r>
          <a:r>
            <a:rPr lang="en-CA" sz="1100" b="0" u="sng">
              <a:solidFill>
                <a:sysClr val="windowText" lastClr="000000"/>
              </a:solidFill>
            </a:rPr>
            <a:t>:</a:t>
          </a:r>
        </a:p>
        <a:p>
          <a:pPr algn="l"/>
          <a:r>
            <a:rPr lang="en-CA" sz="1100" b="0">
              <a:solidFill>
                <a:sysClr val="windowText" lastClr="000000"/>
              </a:solidFill>
            </a:rPr>
            <a:t>The profit varies between</a:t>
          </a:r>
          <a:r>
            <a:rPr lang="en-CA" sz="1100" b="0" baseline="0">
              <a:solidFill>
                <a:sysClr val="windowText" lastClr="000000"/>
              </a:solidFill>
            </a:rPr>
            <a:t> $34,996 to $37,831 for probability default values within the 90% confidence interval. (Ref. Output chart in the tab 'Part 3 Simulation Output')</a:t>
          </a:r>
          <a:endParaRPr lang="en-CA" sz="1100" b="0">
            <a:solidFill>
              <a:sysClr val="windowText" lastClr="000000"/>
            </a:solidFill>
          </a:endParaRPr>
        </a:p>
        <a:p>
          <a:pPr algn="l"/>
          <a:r>
            <a:rPr lang="en-CA" sz="1100" b="0">
              <a:solidFill>
                <a:sysClr val="windowText" lastClr="000000"/>
              </a:solidFill>
            </a:rPr>
            <a:t>Also,</a:t>
          </a:r>
          <a:r>
            <a:rPr lang="en-CA" sz="1100" b="0" baseline="0">
              <a:solidFill>
                <a:sysClr val="windowText" lastClr="000000"/>
              </a:solidFill>
            </a:rPr>
            <a:t> we expect that being in the risky industry, it might have a higher risk of non-collection post default. To analyze that, we perform a sensitivity analysis of the expected profit with the probabilities using the 'RISKSIMTABLE' formula. Even at a low probability (70%), we obtain the average profit to be $15,610. </a:t>
          </a:r>
          <a:endParaRPr lang="en-CA" sz="1100" b="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685800</xdr:colOff>
      <xdr:row>4</xdr:row>
      <xdr:rowOff>0</xdr:rowOff>
    </xdr:to>
    <xdr:pic>
      <xdr:nvPicPr>
        <xdr:cNvPr id="2" name="Picture 1">
          <a:extLst>
            <a:ext uri="{FF2B5EF4-FFF2-40B4-BE49-F238E27FC236}">
              <a16:creationId xmlns:a16="http://schemas.microsoft.com/office/drawing/2014/main" id="{121A5908-B7D7-429D-A0D6-CD78F8FDD9A7}"/>
            </a:ext>
          </a:extLst>
        </xdr:cNvPr>
        <xdr:cNvPicPr/>
      </xdr:nvPicPr>
      <xdr:blipFill rotWithShape="1">
        <a:blip xmlns:r="http://schemas.openxmlformats.org/officeDocument/2006/relationships" r:embed="rId1"/>
        <a:stretch>
          <a:fillRect/>
        </a:stretch>
      </xdr:blipFill>
      <xdr:spPr>
        <a:xfrm>
          <a:off x="0" y="0"/>
          <a:ext cx="685800" cy="678180"/>
        </a:xfrm>
        <a:prstGeom prst="rect">
          <a:avLst/>
        </a:prstGeom>
      </xdr:spPr>
    </xdr:pic>
    <xdr:clientData/>
  </xdr:twoCellAnchor>
  <xdr:twoCellAnchor editAs="oneCell">
    <xdr:from>
      <xdr:col>0</xdr:col>
      <xdr:colOff>9525</xdr:colOff>
      <xdr:row>6</xdr:row>
      <xdr:rowOff>9525</xdr:rowOff>
    </xdr:from>
    <xdr:to>
      <xdr:col>3</xdr:col>
      <xdr:colOff>914400</xdr:colOff>
      <xdr:row>20</xdr:row>
      <xdr:rowOff>104775</xdr:rowOff>
    </xdr:to>
    <xdr:pic>
      <xdr:nvPicPr>
        <xdr:cNvPr id="3" name="Picture 2">
          <a:extLst>
            <a:ext uri="{FF2B5EF4-FFF2-40B4-BE49-F238E27FC236}">
              <a16:creationId xmlns:a16="http://schemas.microsoft.com/office/drawing/2014/main" id="{D077A25E-9D46-42F7-BA2F-0387B7B9A56B}"/>
            </a:ext>
          </a:extLst>
        </xdr:cNvPr>
        <xdr:cNvPicPr/>
      </xdr:nvPicPr>
      <xdr:blipFill rotWithShape="1">
        <a:blip xmlns:r="http://schemas.openxmlformats.org/officeDocument/2006/relationships" r:embed="rId2"/>
        <a:stretch>
          <a:fillRect/>
        </a:stretch>
      </xdr:blipFill>
      <xdr:spPr>
        <a:xfrm>
          <a:off x="9525" y="878205"/>
          <a:ext cx="3152775" cy="2198370"/>
        </a:xfrm>
        <a:prstGeom prst="rect">
          <a:avLst/>
        </a:prstGeom>
      </xdr:spPr>
    </xdr:pic>
    <xdr:clientData/>
  </xdr:twoCellAnchor>
  <xdr:twoCellAnchor editAs="oneCell">
    <xdr:from>
      <xdr:col>0</xdr:col>
      <xdr:colOff>9525</xdr:colOff>
      <xdr:row>23</xdr:row>
      <xdr:rowOff>9525</xdr:rowOff>
    </xdr:from>
    <xdr:to>
      <xdr:col>3</xdr:col>
      <xdr:colOff>914400</xdr:colOff>
      <xdr:row>37</xdr:row>
      <xdr:rowOff>104775</xdr:rowOff>
    </xdr:to>
    <xdr:pic>
      <xdr:nvPicPr>
        <xdr:cNvPr id="4" name="Picture 3">
          <a:extLst>
            <a:ext uri="{FF2B5EF4-FFF2-40B4-BE49-F238E27FC236}">
              <a16:creationId xmlns:a16="http://schemas.microsoft.com/office/drawing/2014/main" id="{D4592357-655D-4E46-B47C-E6A0F27BA434}"/>
            </a:ext>
          </a:extLst>
        </xdr:cNvPr>
        <xdr:cNvPicPr/>
      </xdr:nvPicPr>
      <xdr:blipFill rotWithShape="1">
        <a:blip xmlns:r="http://schemas.openxmlformats.org/officeDocument/2006/relationships" r:embed="rId3"/>
        <a:stretch>
          <a:fillRect/>
        </a:stretch>
      </xdr:blipFill>
      <xdr:spPr>
        <a:xfrm>
          <a:off x="9525" y="3339465"/>
          <a:ext cx="3152775" cy="2198370"/>
        </a:xfrm>
        <a:prstGeom prst="rect">
          <a:avLst/>
        </a:prstGeom>
      </xdr:spPr>
    </xdr:pic>
    <xdr:clientData/>
  </xdr:twoCellAnchor>
  <xdr:twoCellAnchor editAs="oneCell">
    <xdr:from>
      <xdr:col>0</xdr:col>
      <xdr:colOff>9525</xdr:colOff>
      <xdr:row>40</xdr:row>
      <xdr:rowOff>9525</xdr:rowOff>
    </xdr:from>
    <xdr:to>
      <xdr:col>3</xdr:col>
      <xdr:colOff>914400</xdr:colOff>
      <xdr:row>54</xdr:row>
      <xdr:rowOff>104775</xdr:rowOff>
    </xdr:to>
    <xdr:pic>
      <xdr:nvPicPr>
        <xdr:cNvPr id="5" name="Picture 4">
          <a:extLst>
            <a:ext uri="{FF2B5EF4-FFF2-40B4-BE49-F238E27FC236}">
              <a16:creationId xmlns:a16="http://schemas.microsoft.com/office/drawing/2014/main" id="{AA00CC75-4B46-4356-B1C8-94B38BFDF74E}"/>
            </a:ext>
          </a:extLst>
        </xdr:cNvPr>
        <xdr:cNvPicPr/>
      </xdr:nvPicPr>
      <xdr:blipFill rotWithShape="1">
        <a:blip xmlns:r="http://schemas.openxmlformats.org/officeDocument/2006/relationships" r:embed="rId4"/>
        <a:stretch>
          <a:fillRect/>
        </a:stretch>
      </xdr:blipFill>
      <xdr:spPr>
        <a:xfrm>
          <a:off x="9525" y="5808345"/>
          <a:ext cx="3152775" cy="21983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11</xdr:row>
      <xdr:rowOff>53340</xdr:rowOff>
    </xdr:from>
    <xdr:to>
      <xdr:col>7</xdr:col>
      <xdr:colOff>472440</xdr:colOff>
      <xdr:row>35</xdr:row>
      <xdr:rowOff>53340</xdr:rowOff>
    </xdr:to>
    <xdr:sp macro="" textlink="">
      <xdr:nvSpPr>
        <xdr:cNvPr id="2" name="Rectangle 1">
          <a:extLst>
            <a:ext uri="{FF2B5EF4-FFF2-40B4-BE49-F238E27FC236}">
              <a16:creationId xmlns:a16="http://schemas.microsoft.com/office/drawing/2014/main" id="{7D0F8E47-CE60-44F3-AD40-3298FA8562AF}"/>
            </a:ext>
          </a:extLst>
        </xdr:cNvPr>
        <xdr:cNvSpPr/>
      </xdr:nvSpPr>
      <xdr:spPr>
        <a:xfrm>
          <a:off x="0" y="2065020"/>
          <a:ext cx="6362700" cy="43891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ysClr val="windowText" lastClr="000000"/>
              </a:solidFill>
            </a:rPr>
            <a:t>Funds</a:t>
          </a:r>
          <a:r>
            <a:rPr lang="en-CA" sz="1100" b="1" baseline="0">
              <a:solidFill>
                <a:sysClr val="windowText" lastClr="000000"/>
              </a:solidFill>
            </a:rPr>
            <a:t> allocation strategy</a:t>
          </a:r>
          <a:r>
            <a:rPr lang="en-CA" sz="1100" b="1">
              <a:solidFill>
                <a:sysClr val="windowText" lastClr="000000"/>
              </a:solidFill>
            </a:rPr>
            <a:t>:</a:t>
          </a:r>
        </a:p>
        <a:p>
          <a:pPr algn="l"/>
          <a:r>
            <a:rPr lang="en-CA" sz="1100" b="0" u="sng">
              <a:solidFill>
                <a:sysClr val="windowText" lastClr="000000"/>
              </a:solidFill>
            </a:rPr>
            <a:t>Data Preparation:</a:t>
          </a:r>
        </a:p>
        <a:p>
          <a:pPr algn="l"/>
          <a:r>
            <a:rPr lang="en-CA" sz="1100" b="0">
              <a:solidFill>
                <a:sysClr val="windowText" lastClr="000000"/>
              </a:solidFill>
            </a:rPr>
            <a:t>To optimally</a:t>
          </a:r>
          <a:r>
            <a:rPr lang="en-CA" sz="1100" b="0" baseline="0">
              <a:solidFill>
                <a:sysClr val="windowText" lastClr="000000"/>
              </a:solidFill>
            </a:rPr>
            <a:t> </a:t>
          </a:r>
          <a:r>
            <a:rPr lang="en-CA" sz="1100" b="0">
              <a:solidFill>
                <a:sysClr val="windowText" lastClr="000000"/>
              </a:solidFill>
            </a:rPr>
            <a:t>allocate the $70M, we start by aggregating the loans on</a:t>
          </a:r>
          <a:r>
            <a:rPr lang="en-CA" sz="1100" b="0" baseline="0">
              <a:solidFill>
                <a:sysClr val="windowText" lastClr="000000"/>
              </a:solidFill>
            </a:rPr>
            <a:t> the basis of bond rating and the collection strategy because the default rate and expected collection post default depends on these factors. We calculate the expected payout for each row based on the default probabilities and the expected collection amount on default. We also calculate the amout in default and expected loss since we structure our constraints around these values.</a:t>
          </a:r>
          <a:endParaRPr lang="en-CA" sz="1100" b="0">
            <a:solidFill>
              <a:sysClr val="windowText" lastClr="000000"/>
            </a:solidFill>
          </a:endParaRPr>
        </a:p>
        <a:p>
          <a:pPr algn="l"/>
          <a:endParaRPr lang="en-CA" sz="1100" b="0">
            <a:solidFill>
              <a:sysClr val="windowText" lastClr="000000"/>
            </a:solidFill>
          </a:endParaRPr>
        </a:p>
        <a:p>
          <a:pPr algn="l"/>
          <a:r>
            <a:rPr lang="en-CA" sz="1100" b="0">
              <a:solidFill>
                <a:sysClr val="windowText" lastClr="000000"/>
              </a:solidFill>
            </a:rPr>
            <a:t>Looking</a:t>
          </a:r>
          <a:r>
            <a:rPr lang="en-CA" sz="1100" b="0" baseline="0">
              <a:solidFill>
                <a:sysClr val="windowText" lastClr="000000"/>
              </a:solidFill>
            </a:rPr>
            <a:t> at the numbers for %Collection and Default rate, we can see that as the rating decreases both these numbers generally get worse (with some exceptions due to the underlying financial risk score composition) while the interest values do not change much. This is further emphasized by the %return which decreases as we move down the bond rating. Hence, our optimal solution should allot more funds to low risk firms.</a:t>
          </a:r>
          <a:endParaRPr lang="en-CA" sz="1100" b="0">
            <a:solidFill>
              <a:sysClr val="windowText" lastClr="000000"/>
            </a:solidFill>
          </a:endParaRPr>
        </a:p>
        <a:p>
          <a:pPr algn="l"/>
          <a:endParaRPr lang="en-CA" sz="1100" b="0" baseline="0">
            <a:solidFill>
              <a:sysClr val="windowText" lastClr="000000"/>
            </a:solidFill>
          </a:endParaRPr>
        </a:p>
        <a:p>
          <a:pPr algn="l"/>
          <a:r>
            <a:rPr lang="en-CA" sz="1100" b="0" u="sng" baseline="0">
              <a:solidFill>
                <a:sysClr val="windowText" lastClr="000000"/>
              </a:solidFill>
            </a:rPr>
            <a:t>Setting up the Risk Optimizer:</a:t>
          </a:r>
        </a:p>
        <a:p>
          <a:pPr algn="l"/>
          <a:r>
            <a:rPr lang="en-CA" sz="1100" b="0">
              <a:solidFill>
                <a:sysClr val="windowText" lastClr="000000"/>
              </a:solidFill>
            </a:rPr>
            <a:t>Objective:</a:t>
          </a:r>
          <a:r>
            <a:rPr lang="en-CA" sz="1100" b="0" baseline="0">
              <a:solidFill>
                <a:sysClr val="windowText" lastClr="000000"/>
              </a:solidFill>
            </a:rPr>
            <a:t> Maximizing expected payout from the portfolio</a:t>
          </a:r>
        </a:p>
        <a:p>
          <a:pPr algn="l"/>
          <a:r>
            <a:rPr lang="en-CA" sz="1100" b="0" baseline="0">
              <a:solidFill>
                <a:sysClr val="windowText" lastClr="000000"/>
              </a:solidFill>
            </a:rPr>
            <a:t>Constraints: </a:t>
          </a:r>
        </a:p>
        <a:p>
          <a:pPr algn="l"/>
          <a:r>
            <a:rPr lang="en-CA" sz="1100" b="0" baseline="0">
              <a:solidFill>
                <a:sysClr val="windowText" lastClr="000000"/>
              </a:solidFill>
            </a:rPr>
            <a:t>1. Maximum Allotted amount : $70M</a:t>
          </a:r>
        </a:p>
        <a:p>
          <a:pPr algn="l"/>
          <a:r>
            <a:rPr lang="en-CA" sz="1100" b="0" baseline="0">
              <a:solidFill>
                <a:sysClr val="windowText" lastClr="000000"/>
              </a:solidFill>
            </a:rPr>
            <a:t>2. Max Amount in Default: 10%</a:t>
          </a:r>
        </a:p>
        <a:p>
          <a:pPr algn="l"/>
          <a:r>
            <a:rPr lang="en-CA" sz="1100" b="0" baseline="0">
              <a:solidFill>
                <a:sysClr val="windowText" lastClr="000000"/>
              </a:solidFill>
            </a:rPr>
            <a:t>3. Max Loss: 20%</a:t>
          </a:r>
          <a:endParaRPr lang="en-CA" sz="1100" b="0">
            <a:solidFill>
              <a:sysClr val="windowText" lastClr="000000"/>
            </a:solidFill>
          </a:endParaRPr>
        </a:p>
        <a:p>
          <a:pPr algn="l"/>
          <a:endParaRPr lang="en-CA" sz="1100" b="0">
            <a:solidFill>
              <a:sysClr val="windowText" lastClr="000000"/>
            </a:solidFill>
          </a:endParaRPr>
        </a:p>
        <a:p>
          <a:pPr algn="l"/>
          <a:r>
            <a:rPr lang="en-CA" sz="1100" b="0">
              <a:solidFill>
                <a:sysClr val="windowText" lastClr="000000"/>
              </a:solidFill>
            </a:rPr>
            <a:t>We take</a:t>
          </a:r>
          <a:r>
            <a:rPr lang="en-CA" sz="1100" b="0" baseline="0">
              <a:solidFill>
                <a:sysClr val="windowText" lastClr="000000"/>
              </a:solidFill>
            </a:rPr>
            <a:t> these constraints directly from the business problem and the policies set up by the bank.</a:t>
          </a:r>
          <a:endParaRPr lang="en-CA" sz="1100" b="0">
            <a:solidFill>
              <a:sysClr val="windowText" lastClr="000000"/>
            </a:solidFill>
          </a:endParaRPr>
        </a:p>
        <a:p>
          <a:pPr algn="l"/>
          <a:r>
            <a:rPr lang="en-CA" sz="1100" b="0">
              <a:solidFill>
                <a:sysClr val="windowText" lastClr="000000"/>
              </a:solidFill>
            </a:rPr>
            <a:t>When</a:t>
          </a:r>
          <a:r>
            <a:rPr lang="en-CA" sz="1100" b="0" baseline="0">
              <a:solidFill>
                <a:sysClr val="windowText" lastClr="000000"/>
              </a:solidFill>
            </a:rPr>
            <a:t> we solve, we get the optimal allocation as expected. Most of the funds are allocated to highly rated firms (AAA, AA, A) and some allocation to BBB ratings. Also, we get substantially low values for %Amount in default (5.1%) and %Loss (1.1%). Hence, we recommend that Mr. Park use the above strategy for allocating funds.</a:t>
          </a:r>
          <a:endParaRPr lang="en-CA" sz="1100" b="0">
            <a:solidFill>
              <a:sysClr val="windowText" lastClr="000000"/>
            </a:solidFill>
          </a:endParaRPr>
        </a:p>
      </xdr:txBody>
    </xdr:sp>
    <xdr:clientData/>
  </xdr:twoCellAnchor>
  <xdr:twoCellAnchor>
    <xdr:from>
      <xdr:col>7</xdr:col>
      <xdr:colOff>906780</xdr:colOff>
      <xdr:row>20</xdr:row>
      <xdr:rowOff>0</xdr:rowOff>
    </xdr:from>
    <xdr:to>
      <xdr:col>12</xdr:col>
      <xdr:colOff>274320</xdr:colOff>
      <xdr:row>35</xdr:row>
      <xdr:rowOff>45720</xdr:rowOff>
    </xdr:to>
    <xdr:sp macro="" textlink="">
      <xdr:nvSpPr>
        <xdr:cNvPr id="3" name="Rectangle 2">
          <a:extLst>
            <a:ext uri="{FF2B5EF4-FFF2-40B4-BE49-F238E27FC236}">
              <a16:creationId xmlns:a16="http://schemas.microsoft.com/office/drawing/2014/main" id="{8BA85E66-D225-46E2-A0D5-4ADA30006563}"/>
            </a:ext>
          </a:extLst>
        </xdr:cNvPr>
        <xdr:cNvSpPr/>
      </xdr:nvSpPr>
      <xdr:spPr>
        <a:xfrm>
          <a:off x="6797040" y="3657600"/>
          <a:ext cx="5463540" cy="278892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ysClr val="windowText" lastClr="000000"/>
              </a:solidFill>
            </a:rPr>
            <a:t>Assumptions and other</a:t>
          </a:r>
          <a:r>
            <a:rPr lang="en-CA" sz="1100" b="1" baseline="0">
              <a:solidFill>
                <a:sysClr val="windowText" lastClr="000000"/>
              </a:solidFill>
            </a:rPr>
            <a:t> </a:t>
          </a:r>
          <a:r>
            <a:rPr lang="en-CA" sz="1100" b="1">
              <a:solidFill>
                <a:sysClr val="windowText" lastClr="000000"/>
              </a:solidFill>
            </a:rPr>
            <a:t>considerations:</a:t>
          </a:r>
        </a:p>
        <a:p>
          <a:pPr algn="l"/>
          <a:r>
            <a:rPr lang="en-CA" sz="1100" b="0">
              <a:solidFill>
                <a:sysClr val="windowText" lastClr="000000"/>
              </a:solidFill>
            </a:rPr>
            <a:t>1. In</a:t>
          </a:r>
          <a:r>
            <a:rPr lang="en-CA" sz="1100" b="0" baseline="0">
              <a:solidFill>
                <a:sysClr val="windowText" lastClr="000000"/>
              </a:solidFill>
            </a:rPr>
            <a:t> a real world scenario, the banks allot some funds to high risk firms as well. However, they set the interest rates even higher so that they can cover part of the extra risk. In this case, we get a solution which prioritizes low risk firms because the interest spread does not adequately represent the risk. This decreases the potential earnings. To improve this, SNB may want to review the interest spreads to increase earnings.</a:t>
          </a:r>
        </a:p>
        <a:p>
          <a:pPr algn="l"/>
          <a:endParaRPr lang="en-CA" sz="1100" b="0" baseline="0">
            <a:solidFill>
              <a:sysClr val="windowText" lastClr="000000"/>
            </a:solidFill>
          </a:endParaRPr>
        </a:p>
        <a:p>
          <a:pPr algn="l"/>
          <a:r>
            <a:rPr lang="en-CA" sz="1100" b="0" baseline="0">
              <a:solidFill>
                <a:sysClr val="windowText" lastClr="000000"/>
              </a:solidFill>
            </a:rPr>
            <a:t>2. We only look at an aggregated allocation strategy because of constraints on the number of random variables in the student version of @risk. As a further step, we need to evaluate which firms with 'BBB' and 'Liquidate collateral' strategy get the 22% allotment. This could be done by running another solver on this segment itself.</a:t>
          </a:r>
          <a:endParaRPr lang="en-CA" sz="1100" b="0">
            <a:solidFill>
              <a:sysClr val="windowText" lastClr="000000"/>
            </a:solidFill>
          </a:endParaRPr>
        </a:p>
        <a:p>
          <a:pPr algn="l"/>
          <a:endParaRPr lang="en-CA" sz="1100" b="0">
            <a:solidFill>
              <a:sysClr val="windowText" lastClr="000000"/>
            </a:solidFill>
          </a:endParaRPr>
        </a:p>
        <a:p>
          <a:pPr algn="l"/>
          <a:r>
            <a:rPr lang="en-CA" sz="1100" b="0">
              <a:solidFill>
                <a:sysClr val="windowText" lastClr="000000"/>
              </a:solidFill>
            </a:rPr>
            <a:t>3. We assume a correlation</a:t>
          </a:r>
          <a:r>
            <a:rPr lang="en-CA" sz="1100" b="0" baseline="0">
              <a:solidFill>
                <a:sysClr val="windowText" lastClr="000000"/>
              </a:solidFill>
            </a:rPr>
            <a:t> of 0.1 between consecutive default rates since there may common macro-economic factors that may lead to defaults. This can be further investigated using real-world data. (Corr. matrix in columns R to AA).</a:t>
          </a:r>
          <a:endParaRPr lang="en-CA" sz="1100" b="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25400</xdr:colOff>
      <xdr:row>5</xdr:row>
      <xdr:rowOff>25400</xdr:rowOff>
    </xdr:from>
    <xdr:ext cx="6045200" cy="3759200"/>
    <xdr:pic>
      <xdr:nvPicPr>
        <xdr:cNvPr id="2" name="Picture 1">
          <a:extLst>
            <a:ext uri="{FF2B5EF4-FFF2-40B4-BE49-F238E27FC236}">
              <a16:creationId xmlns:a16="http://schemas.microsoft.com/office/drawing/2014/main" id="{2241DDD8-3F08-4A1A-AE52-4C34AE57E6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400" y="939800"/>
          <a:ext cx="6045200" cy="3759200"/>
        </a:xfrm>
        <a:prstGeom prst="rect">
          <a:avLst/>
        </a:prstGeom>
      </xdr:spPr>
    </xdr:pic>
    <xdr:clientData/>
  </xdr:oneCellAnchor>
  <xdr:oneCellAnchor>
    <xdr:from>
      <xdr:col>0</xdr:col>
      <xdr:colOff>25400</xdr:colOff>
      <xdr:row>27</xdr:row>
      <xdr:rowOff>25400</xdr:rowOff>
    </xdr:from>
    <xdr:ext cx="6045200" cy="3759200"/>
    <xdr:pic>
      <xdr:nvPicPr>
        <xdr:cNvPr id="3" name="Picture 2">
          <a:extLst>
            <a:ext uri="{FF2B5EF4-FFF2-40B4-BE49-F238E27FC236}">
              <a16:creationId xmlns:a16="http://schemas.microsoft.com/office/drawing/2014/main" id="{9B44BC5B-D6CA-4879-B231-28236F0B908A}"/>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400" y="4963160"/>
          <a:ext cx="6045200" cy="375920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kush Dhamija" refreshedDate="44537.017968981483" createdVersion="7" refreshedVersion="7" minRefreshableVersion="3" recordCount="168" xr:uid="{20334A37-6900-412D-8CE6-84310DA3B3D5}">
  <cacheSource type="worksheet">
    <worksheetSource ref="E4:J172" sheet="Sheet3"/>
  </cacheSource>
  <cacheFields count="6">
    <cacheField name="#" numFmtId="0">
      <sharedItems containsSemiMixedTypes="0" containsString="0" containsNumber="1" containsInteger="1" minValue="1" maxValue="168"/>
    </cacheField>
    <cacheField name="Recommended Strategy" numFmtId="0">
      <sharedItems count="2">
        <s v="Wait-and-see"/>
        <s v="Liquidate"/>
      </sharedItems>
    </cacheField>
    <cacheField name="Bond Rating" numFmtId="0">
      <sharedItems count="6">
        <s v="BBB"/>
        <s v="A"/>
        <s v="AA"/>
        <s v="BB"/>
        <s v="B"/>
        <s v="AAA"/>
      </sharedItems>
    </cacheField>
    <cacheField name="Amount" numFmtId="44">
      <sharedItems containsSemiMixedTypes="0" containsString="0" containsNumber="1" containsInteger="1" minValue="297" maxValue="1246"/>
    </cacheField>
    <cacheField name="Total Value" numFmtId="44">
      <sharedItems containsSemiMixedTypes="0" containsString="0" containsNumber="1" minValue="312.69050999999996" maxValue="1311.82618"/>
    </cacheField>
    <cacheField name="Max. Collected" numFmtId="44">
      <sharedItems containsSemiMixedTypes="0" containsString="0" containsNumber="1" minValue="218.88335699999996" maxValue="1084.53937799999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n v="1"/>
    <x v="0"/>
    <x v="0"/>
    <n v="618"/>
    <n v="650.64893999999993"/>
    <n v="596.42819499999985"/>
  </r>
  <r>
    <n v="2"/>
    <x v="0"/>
    <x v="1"/>
    <n v="752"/>
    <n v="787.66736000000003"/>
    <n v="617.00609866666673"/>
  </r>
  <r>
    <n v="3"/>
    <x v="0"/>
    <x v="0"/>
    <n v="768"/>
    <n v="808.57343999999989"/>
    <n v="768.14476799999989"/>
  </r>
  <r>
    <n v="4"/>
    <x v="0"/>
    <x v="0"/>
    <n v="891"/>
    <n v="938.07152999999994"/>
    <n v="828.62985149999997"/>
  </r>
  <r>
    <n v="5"/>
    <x v="0"/>
    <x v="1"/>
    <n v="836"/>
    <n v="875.65148000000011"/>
    <n v="685.92699266666671"/>
  </r>
  <r>
    <n v="6"/>
    <x v="0"/>
    <x v="2"/>
    <n v="745"/>
    <n v="778.91985"/>
    <n v="739.97385750000001"/>
  </r>
  <r>
    <n v="7"/>
    <x v="0"/>
    <x v="2"/>
    <n v="747"/>
    <n v="781.01091000000008"/>
    <n v="689.89297050000005"/>
  </r>
  <r>
    <n v="8"/>
    <x v="0"/>
    <x v="2"/>
    <n v="762"/>
    <n v="796.69386000000009"/>
    <n v="730.30270499999995"/>
  </r>
  <r>
    <n v="9"/>
    <x v="0"/>
    <x v="1"/>
    <n v="758"/>
    <n v="793.95194000000004"/>
    <n v="674.859149"/>
  </r>
  <r>
    <n v="10"/>
    <x v="0"/>
    <x v="3"/>
    <n v="662"/>
    <n v="706.24145999999996"/>
    <n v="553.22247699999991"/>
  </r>
  <r>
    <n v="11"/>
    <x v="0"/>
    <x v="1"/>
    <n v="858"/>
    <n v="898.69494000000009"/>
    <n v="674.02120500000001"/>
  </r>
  <r>
    <n v="12"/>
    <x v="0"/>
    <x v="3"/>
    <n v="831"/>
    <n v="886.53572999999994"/>
    <n v="753.55537049999998"/>
  </r>
  <r>
    <n v="13"/>
    <x v="0"/>
    <x v="2"/>
    <n v="951"/>
    <n v="994.29903000000002"/>
    <n v="911.44077749999985"/>
  </r>
  <r>
    <n v="14"/>
    <x v="0"/>
    <x v="0"/>
    <n v="960"/>
    <n v="1010.7167999999999"/>
    <n v="892.7998399999999"/>
  </r>
  <r>
    <n v="15"/>
    <x v="0"/>
    <x v="2"/>
    <n v="737"/>
    <n v="770.55561"/>
    <n v="732.02782949999994"/>
  </r>
  <r>
    <n v="16"/>
    <x v="0"/>
    <x v="2"/>
    <n v="952"/>
    <n v="995.34456000000011"/>
    <n v="912.39918"/>
  </r>
  <r>
    <n v="17"/>
    <x v="0"/>
    <x v="1"/>
    <n v="709"/>
    <n v="742.62787000000003"/>
    <n v="606.47942716666671"/>
  </r>
  <r>
    <n v="18"/>
    <x v="0"/>
    <x v="2"/>
    <n v="834"/>
    <n v="871.97202000000004"/>
    <n v="799.30768499999988"/>
  </r>
  <r>
    <n v="19"/>
    <x v="0"/>
    <x v="2"/>
    <n v="666"/>
    <n v="696.32298000000003"/>
    <n v="661.50683100000003"/>
  </r>
  <r>
    <n v="20"/>
    <x v="0"/>
    <x v="2"/>
    <n v="718"/>
    <n v="750.69054000000006"/>
    <n v="663.10997700000007"/>
  </r>
  <r>
    <n v="21"/>
    <x v="0"/>
    <x v="2"/>
    <n v="910"/>
    <n v="951.43230000000005"/>
    <n v="872.14627499999995"/>
  </r>
  <r>
    <n v="22"/>
    <x v="0"/>
    <x v="2"/>
    <n v="606"/>
    <n v="633.59118000000001"/>
    <n v="559.67220899999995"/>
  </r>
  <r>
    <n v="23"/>
    <x v="0"/>
    <x v="2"/>
    <n v="622"/>
    <n v="650.31966"/>
    <n v="596.12635499999988"/>
  </r>
  <r>
    <n v="24"/>
    <x v="0"/>
    <x v="2"/>
    <n v="748"/>
    <n v="782.05644000000007"/>
    <n v="690.81652200000008"/>
  </r>
  <r>
    <n v="25"/>
    <x v="0"/>
    <x v="0"/>
    <n v="971"/>
    <n v="1022.29793"/>
    <n v="732.64684983333336"/>
  </r>
  <r>
    <n v="26"/>
    <x v="1"/>
    <x v="0"/>
    <n v="715"/>
    <n v="752.77344999999991"/>
    <n v="526.94141499999989"/>
  </r>
  <r>
    <n v="27"/>
    <x v="0"/>
    <x v="1"/>
    <n v="943"/>
    <n v="987.72649000000013"/>
    <n v="740.79486750000012"/>
  </r>
  <r>
    <n v="28"/>
    <x v="1"/>
    <x v="0"/>
    <n v="1071"/>
    <n v="1127.5809299999999"/>
    <n v="789.30665099999987"/>
  </r>
  <r>
    <n v="29"/>
    <x v="1"/>
    <x v="0"/>
    <n v="765"/>
    <n v="805.41494999999998"/>
    <n v="563.79046499999993"/>
  </r>
  <r>
    <n v="30"/>
    <x v="0"/>
    <x v="1"/>
    <n v="818"/>
    <n v="856.79774000000009"/>
    <n v="699.71815433333336"/>
  </r>
  <r>
    <n v="31"/>
    <x v="1"/>
    <x v="0"/>
    <n v="758"/>
    <n v="798.04513999999995"/>
    <n v="558.63159799999994"/>
  </r>
  <r>
    <n v="32"/>
    <x v="1"/>
    <x v="0"/>
    <n v="613"/>
    <n v="645.38478999999995"/>
    <n v="451.76935299999991"/>
  </r>
  <r>
    <n v="33"/>
    <x v="0"/>
    <x v="0"/>
    <n v="867"/>
    <n v="912.80360999999994"/>
    <n v="654.17592049999996"/>
  </r>
  <r>
    <n v="34"/>
    <x v="0"/>
    <x v="1"/>
    <n v="944"/>
    <n v="988.77392000000009"/>
    <n v="741.58044000000007"/>
  </r>
  <r>
    <n v="35"/>
    <x v="0"/>
    <x v="0"/>
    <n v="893"/>
    <n v="940.17719"/>
    <n v="673.79365283333334"/>
  </r>
  <r>
    <n v="36"/>
    <x v="0"/>
    <x v="0"/>
    <n v="693"/>
    <n v="729.61118999999997"/>
    <n v="522.88801949999993"/>
  </r>
  <r>
    <n v="37"/>
    <x v="0"/>
    <x v="3"/>
    <n v="387"/>
    <n v="412.86320999999998"/>
    <n v="309.64740749999999"/>
  </r>
  <r>
    <n v="38"/>
    <x v="0"/>
    <x v="1"/>
    <n v="877"/>
    <n v="918.59611000000007"/>
    <n v="688.94708250000008"/>
  </r>
  <r>
    <n v="39"/>
    <x v="0"/>
    <x v="1"/>
    <n v="914"/>
    <n v="957.35102000000006"/>
    <n v="749.92496566666671"/>
  </r>
  <r>
    <n v="40"/>
    <x v="0"/>
    <x v="0"/>
    <n v="860"/>
    <n v="905.43379999999991"/>
    <n v="829.98098333333314"/>
  </r>
  <r>
    <n v="41"/>
    <x v="0"/>
    <x v="0"/>
    <n v="695"/>
    <n v="731.71684999999991"/>
    <n v="670.74044583333318"/>
  </r>
  <r>
    <n v="42"/>
    <x v="0"/>
    <x v="0"/>
    <n v="1063"/>
    <n v="1119.1582899999999"/>
    <n v="988.58982283333319"/>
  </r>
  <r>
    <n v="43"/>
    <x v="0"/>
    <x v="4"/>
    <n v="927"/>
    <n v="996.18200999999999"/>
    <n v="713.93044050000003"/>
  </r>
  <r>
    <n v="44"/>
    <x v="0"/>
    <x v="0"/>
    <n v="715"/>
    <n v="752.77344999999991"/>
    <n v="715.13477749999993"/>
  </r>
  <r>
    <n v="45"/>
    <x v="0"/>
    <x v="3"/>
    <n v="631"/>
    <n v="673.16972999999996"/>
    <n v="549.75527949999992"/>
  </r>
  <r>
    <n v="46"/>
    <x v="1"/>
    <x v="4"/>
    <n v="615"/>
    <n v="660.89744999999994"/>
    <n v="462.6282149999999"/>
  </r>
  <r>
    <n v="47"/>
    <x v="0"/>
    <x v="3"/>
    <n v="843"/>
    <n v="899.33768999999995"/>
    <n v="674.50326749999999"/>
  </r>
  <r>
    <n v="48"/>
    <x v="0"/>
    <x v="3"/>
    <n v="945"/>
    <n v="1008.1543499999999"/>
    <n v="823.32605249999995"/>
  </r>
  <r>
    <n v="49"/>
    <x v="0"/>
    <x v="3"/>
    <n v="469"/>
    <n v="500.34326999999996"/>
    <n v="375.2574525"/>
  </r>
  <r>
    <n v="50"/>
    <x v="0"/>
    <x v="4"/>
    <n v="819"/>
    <n v="880.12197000000003"/>
    <n v="630.75407849999999"/>
  </r>
  <r>
    <n v="51"/>
    <x v="0"/>
    <x v="0"/>
    <n v="903"/>
    <n v="950.70548999999994"/>
    <n v="903.17021549999993"/>
  </r>
  <r>
    <n v="52"/>
    <x v="1"/>
    <x v="4"/>
    <n v="934"/>
    <n v="1003.70442"/>
    <n v="702.59309399999995"/>
  </r>
  <r>
    <n v="53"/>
    <x v="0"/>
    <x v="1"/>
    <n v="628"/>
    <n v="657.78604000000007"/>
    <n v="559.11813400000005"/>
  </r>
  <r>
    <n v="54"/>
    <x v="0"/>
    <x v="2"/>
    <n v="575"/>
    <n v="601.17975000000001"/>
    <n v="531.04211250000003"/>
  </r>
  <r>
    <n v="55"/>
    <x v="0"/>
    <x v="2"/>
    <n v="716"/>
    <n v="748.59948000000009"/>
    <n v="661.26287400000001"/>
  </r>
  <r>
    <n v="56"/>
    <x v="1"/>
    <x v="0"/>
    <n v="622"/>
    <n v="654.86025999999993"/>
    <n v="458.40218199999993"/>
  </r>
  <r>
    <n v="57"/>
    <x v="1"/>
    <x v="4"/>
    <n v="711"/>
    <n v="764.06192999999996"/>
    <n v="534.84335099999998"/>
  </r>
  <r>
    <n v="58"/>
    <x v="1"/>
    <x v="4"/>
    <n v="590"/>
    <n v="634.0317"/>
    <n v="443.82218999999998"/>
  </r>
  <r>
    <n v="59"/>
    <x v="0"/>
    <x v="5"/>
    <n v="809"/>
    <n v="845.75287000000003"/>
    <n v="775.2734641666666"/>
  </r>
  <r>
    <n v="60"/>
    <x v="0"/>
    <x v="5"/>
    <n v="358"/>
    <n v="374.26394000000005"/>
    <n v="330.59981366666671"/>
  </r>
  <r>
    <n v="61"/>
    <x v="1"/>
    <x v="1"/>
    <n v="1060"/>
    <n v="1110.2758000000001"/>
    <n v="777.19306000000006"/>
  </r>
  <r>
    <n v="62"/>
    <x v="0"/>
    <x v="1"/>
    <n v="765"/>
    <n v="801.28395000000012"/>
    <n v="574.25349750000009"/>
  </r>
  <r>
    <n v="63"/>
    <x v="1"/>
    <x v="1"/>
    <n v="975"/>
    <n v="1021.2442500000001"/>
    <n v="714.87097500000004"/>
  </r>
  <r>
    <n v="64"/>
    <x v="1"/>
    <x v="1"/>
    <n v="799"/>
    <n v="836.89657000000011"/>
    <n v="585.82759900000008"/>
  </r>
  <r>
    <n v="65"/>
    <x v="0"/>
    <x v="3"/>
    <n v="825"/>
    <n v="880.13474999999994"/>
    <n v="689.43888749999996"/>
  </r>
  <r>
    <n v="66"/>
    <x v="1"/>
    <x v="4"/>
    <n v="907"/>
    <n v="974.68940999999995"/>
    <n v="682.28258699999992"/>
  </r>
  <r>
    <n v="67"/>
    <x v="0"/>
    <x v="3"/>
    <n v="665"/>
    <n v="709.44195000000002"/>
    <n v="603.02565749999997"/>
  </r>
  <r>
    <n v="68"/>
    <x v="0"/>
    <x v="3"/>
    <n v="1196"/>
    <n v="1275.92868"/>
    <n v="1084.5393779999999"/>
  </r>
  <r>
    <n v="69"/>
    <x v="1"/>
    <x v="4"/>
    <n v="504"/>
    <n v="541.61351999999999"/>
    <n v="379.12946399999998"/>
  </r>
  <r>
    <n v="70"/>
    <x v="0"/>
    <x v="3"/>
    <n v="605"/>
    <n v="645.43214999999998"/>
    <n v="505.58851749999997"/>
  </r>
  <r>
    <n v="71"/>
    <x v="0"/>
    <x v="4"/>
    <n v="846"/>
    <n v="909.13697999999999"/>
    <n v="651.54816900000003"/>
  </r>
  <r>
    <n v="72"/>
    <x v="1"/>
    <x v="4"/>
    <n v="871"/>
    <n v="936.00272999999993"/>
    <n v="655.20191099999988"/>
  </r>
  <r>
    <n v="73"/>
    <x v="1"/>
    <x v="4"/>
    <n v="988"/>
    <n v="1061.7344399999999"/>
    <n v="743.2141079999999"/>
  </r>
  <r>
    <n v="74"/>
    <x v="1"/>
    <x v="4"/>
    <n v="715"/>
    <n v="768.36045000000001"/>
    <n v="537.85231499999998"/>
  </r>
  <r>
    <n v="75"/>
    <x v="0"/>
    <x v="0"/>
    <n v="1165"/>
    <n v="1226.5469499999999"/>
    <n v="1083.4498058333331"/>
  </r>
  <r>
    <n v="76"/>
    <x v="0"/>
    <x v="1"/>
    <n v="807"/>
    <n v="845.27601000000004"/>
    <n v="718.48460850000004"/>
  </r>
  <r>
    <n v="77"/>
    <x v="0"/>
    <x v="1"/>
    <n v="938"/>
    <n v="982.48934000000008"/>
    <n v="736.86700500000006"/>
  </r>
  <r>
    <n v="78"/>
    <x v="1"/>
    <x v="0"/>
    <n v="865"/>
    <n v="910.69794999999999"/>
    <n v="637.48856499999999"/>
  </r>
  <r>
    <n v="79"/>
    <x v="0"/>
    <x v="1"/>
    <n v="753"/>
    <n v="788.71479000000011"/>
    <n v="591.53609250000011"/>
  </r>
  <r>
    <n v="80"/>
    <x v="0"/>
    <x v="1"/>
    <n v="798"/>
    <n v="835.84914000000003"/>
    <n v="682.61013100000002"/>
  </r>
  <r>
    <n v="81"/>
    <x v="1"/>
    <x v="4"/>
    <n v="925"/>
    <n v="994.03274999999996"/>
    <n v="695.82292499999994"/>
  </r>
  <r>
    <n v="82"/>
    <x v="0"/>
    <x v="1"/>
    <n v="406"/>
    <n v="425.25658000000004"/>
    <n v="318.94243500000005"/>
  </r>
  <r>
    <n v="83"/>
    <x v="0"/>
    <x v="1"/>
    <n v="959"/>
    <n v="1004.4853700000001"/>
    <n v="786.8468731666668"/>
  </r>
  <r>
    <n v="84"/>
    <x v="1"/>
    <x v="4"/>
    <n v="1014"/>
    <n v="1089.67482"/>
    <n v="762.7723739999999"/>
  </r>
  <r>
    <n v="85"/>
    <x v="0"/>
    <x v="1"/>
    <n v="937"/>
    <n v="981.44191000000012"/>
    <n v="834.2256235000001"/>
  </r>
  <r>
    <n v="86"/>
    <x v="0"/>
    <x v="1"/>
    <n v="742"/>
    <n v="777.19306000000006"/>
    <n v="582.89479500000004"/>
  </r>
  <r>
    <n v="87"/>
    <x v="0"/>
    <x v="3"/>
    <n v="1031"/>
    <n v="1099.90173"/>
    <n v="934.91647050000006"/>
  </r>
  <r>
    <n v="88"/>
    <x v="0"/>
    <x v="1"/>
    <n v="471"/>
    <n v="493.33953000000002"/>
    <n v="370.00464750000003"/>
  </r>
  <r>
    <n v="89"/>
    <x v="0"/>
    <x v="4"/>
    <n v="675"/>
    <n v="725.37524999999994"/>
    <n v="519.85226249999994"/>
  </r>
  <r>
    <n v="90"/>
    <x v="0"/>
    <x v="1"/>
    <n v="1074"/>
    <n v="1124.9398200000001"/>
    <n v="843.70486500000004"/>
  </r>
  <r>
    <n v="91"/>
    <x v="1"/>
    <x v="4"/>
    <n v="657"/>
    <n v="706.03191000000004"/>
    <n v="494.22233699999998"/>
  </r>
  <r>
    <n v="92"/>
    <x v="1"/>
    <x v="0"/>
    <n v="845"/>
    <n v="889.64134999999999"/>
    <n v="622.74894499999994"/>
  </r>
  <r>
    <n v="93"/>
    <x v="0"/>
    <x v="3"/>
    <n v="653"/>
    <n v="696.63999000000001"/>
    <n v="522.47999249999998"/>
  </r>
  <r>
    <n v="94"/>
    <x v="1"/>
    <x v="0"/>
    <n v="297"/>
    <n v="312.69050999999996"/>
    <n v="218.88335699999996"/>
  </r>
  <r>
    <n v="95"/>
    <x v="1"/>
    <x v="4"/>
    <n v="1056"/>
    <n v="1134.8092799999999"/>
    <n v="794.36649599999987"/>
  </r>
  <r>
    <n v="96"/>
    <x v="0"/>
    <x v="1"/>
    <n v="631"/>
    <n v="660.92833000000007"/>
    <n v="561.78908050000007"/>
  </r>
  <r>
    <n v="97"/>
    <x v="0"/>
    <x v="2"/>
    <n v="945"/>
    <n v="988.0258500000001"/>
    <n v="872.75616750000006"/>
  </r>
  <r>
    <n v="98"/>
    <x v="0"/>
    <x v="3"/>
    <n v="600"/>
    <n v="640.09799999999996"/>
    <n v="522.74669999999992"/>
  </r>
  <r>
    <n v="99"/>
    <x v="1"/>
    <x v="4"/>
    <n v="693"/>
    <n v="744.71858999999995"/>
    <n v="521.30301299999996"/>
  </r>
  <r>
    <n v="100"/>
    <x v="0"/>
    <x v="3"/>
    <n v="794"/>
    <n v="847.06301999999994"/>
    <n v="663.53269899999998"/>
  </r>
  <r>
    <n v="101"/>
    <x v="0"/>
    <x v="2"/>
    <n v="617"/>
    <n v="645.09201000000007"/>
    <n v="569.83127550000006"/>
  </r>
  <r>
    <n v="102"/>
    <x v="0"/>
    <x v="0"/>
    <n v="630"/>
    <n v="663.28289999999993"/>
    <n v="475.35274499999997"/>
  </r>
  <r>
    <n v="103"/>
    <x v="1"/>
    <x v="0"/>
    <n v="776"/>
    <n v="816.99607999999989"/>
    <n v="571.89725599999986"/>
  </r>
  <r>
    <n v="104"/>
    <x v="0"/>
    <x v="3"/>
    <n v="944"/>
    <n v="1007.0875199999999"/>
    <n v="755.31563999999992"/>
  </r>
  <r>
    <n v="105"/>
    <x v="1"/>
    <x v="0"/>
    <n v="859"/>
    <n v="904.38096999999993"/>
    <n v="633.06667899999991"/>
  </r>
  <r>
    <n v="106"/>
    <x v="0"/>
    <x v="2"/>
    <n v="624"/>
    <n v="652.41072000000008"/>
    <n v="576.29613600000005"/>
  </r>
  <r>
    <n v="107"/>
    <x v="1"/>
    <x v="0"/>
    <n v="1246"/>
    <n v="1311.82618"/>
    <n v="918.27832599999999"/>
  </r>
  <r>
    <n v="108"/>
    <x v="1"/>
    <x v="0"/>
    <n v="759"/>
    <n v="799.09796999999992"/>
    <n v="559.36857899999995"/>
  </r>
  <r>
    <n v="109"/>
    <x v="1"/>
    <x v="4"/>
    <n v="916"/>
    <n v="984.36108000000002"/>
    <n v="689.05275599999993"/>
  </r>
  <r>
    <n v="110"/>
    <x v="0"/>
    <x v="3"/>
    <n v="729"/>
    <n v="777.71906999999999"/>
    <n v="635.13724049999996"/>
  </r>
  <r>
    <n v="111"/>
    <x v="0"/>
    <x v="2"/>
    <n v="768"/>
    <n v="802.96704"/>
    <n v="736.05311999999992"/>
  </r>
  <r>
    <n v="112"/>
    <x v="0"/>
    <x v="1"/>
    <n v="602"/>
    <n v="630.55286000000001"/>
    <n v="535.96993099999997"/>
  </r>
  <r>
    <n v="113"/>
    <x v="1"/>
    <x v="0"/>
    <n v="974"/>
    <n v="1025.45642"/>
    <n v="717.81949399999996"/>
  </r>
  <r>
    <n v="114"/>
    <x v="0"/>
    <x v="1"/>
    <n v="500"/>
    <n v="523.71500000000003"/>
    <n v="410.24341666666669"/>
  </r>
  <r>
    <n v="115"/>
    <x v="1"/>
    <x v="0"/>
    <n v="864"/>
    <n v="909.64511999999991"/>
    <n v="636.75158399999987"/>
  </r>
  <r>
    <n v="116"/>
    <x v="0"/>
    <x v="0"/>
    <n v="534"/>
    <n v="562.21121999999991"/>
    <n v="402.91804099999996"/>
  </r>
  <r>
    <n v="117"/>
    <x v="0"/>
    <x v="1"/>
    <n v="877"/>
    <n v="918.59611000000007"/>
    <n v="780.80669350000005"/>
  </r>
  <r>
    <n v="118"/>
    <x v="0"/>
    <x v="1"/>
    <n v="431"/>
    <n v="451.44233000000003"/>
    <n v="338.58174750000001"/>
  </r>
  <r>
    <n v="119"/>
    <x v="0"/>
    <x v="1"/>
    <n v="1000"/>
    <n v="1047.43"/>
    <n v="820.48683333333338"/>
  </r>
  <r>
    <n v="120"/>
    <x v="1"/>
    <x v="0"/>
    <n v="737"/>
    <n v="775.93570999999997"/>
    <n v="543.15499699999998"/>
  </r>
  <r>
    <n v="121"/>
    <x v="0"/>
    <x v="1"/>
    <n v="850"/>
    <n v="890.31550000000004"/>
    <n v="697.41380833333335"/>
  </r>
  <r>
    <n v="122"/>
    <x v="0"/>
    <x v="3"/>
    <n v="821"/>
    <n v="875.8674299999999"/>
    <n v="744.48731549999991"/>
  </r>
  <r>
    <n v="123"/>
    <x v="0"/>
    <x v="1"/>
    <n v="1019"/>
    <n v="1067.3311700000002"/>
    <n v="836.07608316666676"/>
  </r>
  <r>
    <n v="124"/>
    <x v="1"/>
    <x v="0"/>
    <n v="1030"/>
    <n v="1084.4149"/>
    <n v="759.09042999999997"/>
  </r>
  <r>
    <n v="125"/>
    <x v="0"/>
    <x v="0"/>
    <n v="922"/>
    <n v="970.70925999999997"/>
    <n v="695.6749696666667"/>
  </r>
  <r>
    <n v="126"/>
    <x v="0"/>
    <x v="1"/>
    <n v="615"/>
    <n v="644.1694500000001"/>
    <n v="504.59940250000005"/>
  </r>
  <r>
    <n v="127"/>
    <x v="0"/>
    <x v="1"/>
    <n v="816"/>
    <n v="854.70288000000005"/>
    <n v="698.00735200000008"/>
  </r>
  <r>
    <n v="128"/>
    <x v="1"/>
    <x v="4"/>
    <n v="774"/>
    <n v="831.76361999999995"/>
    <n v="582.23453399999994"/>
  </r>
  <r>
    <n v="129"/>
    <x v="1"/>
    <x v="0"/>
    <n v="955"/>
    <n v="1005.4526499999999"/>
    <n v="703.81685499999992"/>
  </r>
  <r>
    <n v="130"/>
    <x v="1"/>
    <x v="0"/>
    <n v="597"/>
    <n v="628.53950999999995"/>
    <n v="439.97765699999997"/>
  </r>
  <r>
    <n v="131"/>
    <x v="0"/>
    <x v="1"/>
    <n v="659"/>
    <n v="690.25637000000006"/>
    <n v="586.71791450000001"/>
  </r>
  <r>
    <n v="132"/>
    <x v="1"/>
    <x v="0"/>
    <n v="893"/>
    <n v="940.17719"/>
    <n v="658.12403299999994"/>
  </r>
  <r>
    <n v="133"/>
    <x v="1"/>
    <x v="4"/>
    <n v="782"/>
    <n v="840.36065999999994"/>
    <n v="588.25246199999992"/>
  </r>
  <r>
    <n v="134"/>
    <x v="0"/>
    <x v="0"/>
    <n v="791"/>
    <n v="832.78852999999992"/>
    <n v="596.83177983333326"/>
  </r>
  <r>
    <n v="135"/>
    <x v="1"/>
    <x v="4"/>
    <n v="609"/>
    <n v="654.44966999999997"/>
    <n v="458.11476899999997"/>
  </r>
  <r>
    <n v="136"/>
    <x v="0"/>
    <x v="0"/>
    <n v="1007"/>
    <n v="1060.1998099999998"/>
    <n v="759.80986383333322"/>
  </r>
  <r>
    <n v="137"/>
    <x v="0"/>
    <x v="0"/>
    <n v="710"/>
    <n v="747.50929999999994"/>
    <n v="710.13383499999986"/>
  </r>
  <r>
    <n v="138"/>
    <x v="0"/>
    <x v="0"/>
    <n v="728"/>
    <n v="766.46024"/>
    <n v="549.29650533333336"/>
  </r>
  <r>
    <n v="139"/>
    <x v="0"/>
    <x v="1"/>
    <n v="885"/>
    <n v="926.97555000000011"/>
    <n v="757.03003250000006"/>
  </r>
  <r>
    <n v="140"/>
    <x v="1"/>
    <x v="0"/>
    <n v="1122"/>
    <n v="1181.2752599999999"/>
    <n v="826.89268199999992"/>
  </r>
  <r>
    <n v="141"/>
    <x v="1"/>
    <x v="0"/>
    <n v="669"/>
    <n v="704.34326999999996"/>
    <n v="493.04028899999992"/>
  </r>
  <r>
    <n v="142"/>
    <x v="1"/>
    <x v="4"/>
    <n v="887"/>
    <n v="953.19681000000003"/>
    <n v="667.23776699999996"/>
  </r>
  <r>
    <n v="143"/>
    <x v="1"/>
    <x v="4"/>
    <n v="1126"/>
    <n v="1210.0333800000001"/>
    <n v="847.02336600000001"/>
  </r>
  <r>
    <n v="144"/>
    <x v="1"/>
    <x v="4"/>
    <n v="825"/>
    <n v="886.56975"/>
    <n v="620.59882499999992"/>
  </r>
  <r>
    <n v="145"/>
    <x v="1"/>
    <x v="0"/>
    <n v="780"/>
    <n v="821.20739999999989"/>
    <n v="574.84517999999991"/>
  </r>
  <r>
    <n v="146"/>
    <x v="1"/>
    <x v="0"/>
    <n v="438"/>
    <n v="461.13953999999995"/>
    <n v="322.79767799999996"/>
  </r>
  <r>
    <n v="147"/>
    <x v="1"/>
    <x v="0"/>
    <n v="475"/>
    <n v="500.09424999999999"/>
    <n v="350.06597499999998"/>
  </r>
  <r>
    <n v="148"/>
    <x v="0"/>
    <x v="1"/>
    <n v="747"/>
    <n v="782.4302100000001"/>
    <n v="612.9036645000001"/>
  </r>
  <r>
    <n v="149"/>
    <x v="1"/>
    <x v="0"/>
    <n v="753"/>
    <n v="792.78098999999997"/>
    <n v="554.94669299999998"/>
  </r>
  <r>
    <n v="150"/>
    <x v="1"/>
    <x v="0"/>
    <n v="751"/>
    <n v="790.67532999999992"/>
    <n v="553.47273099999995"/>
  </r>
  <r>
    <n v="151"/>
    <x v="1"/>
    <x v="0"/>
    <n v="741"/>
    <n v="780.14702999999997"/>
    <n v="546.10292099999992"/>
  </r>
  <r>
    <n v="152"/>
    <x v="0"/>
    <x v="1"/>
    <n v="591"/>
    <n v="619.03113000000008"/>
    <n v="464.27334750000006"/>
  </r>
  <r>
    <n v="153"/>
    <x v="1"/>
    <x v="0"/>
    <n v="751"/>
    <n v="790.67532999999992"/>
    <n v="553.47273099999995"/>
  </r>
  <r>
    <n v="154"/>
    <x v="1"/>
    <x v="0"/>
    <n v="934"/>
    <n v="983.34321999999997"/>
    <n v="688.34025399999996"/>
  </r>
  <r>
    <n v="155"/>
    <x v="1"/>
    <x v="0"/>
    <n v="584"/>
    <n v="614.85271999999998"/>
    <n v="430.39690399999995"/>
  </r>
  <r>
    <n v="156"/>
    <x v="0"/>
    <x v="3"/>
    <n v="1009"/>
    <n v="1076.43147"/>
    <n v="914.96674949999999"/>
  </r>
  <r>
    <n v="157"/>
    <x v="0"/>
    <x v="0"/>
    <n v="512"/>
    <n v="539.04895999999997"/>
    <n v="386.31842133333333"/>
  </r>
  <r>
    <n v="158"/>
    <x v="1"/>
    <x v="4"/>
    <n v="884"/>
    <n v="949.97291999999993"/>
    <n v="664.98104399999988"/>
  </r>
  <r>
    <n v="159"/>
    <x v="0"/>
    <x v="3"/>
    <n v="633"/>
    <n v="675.30338999999992"/>
    <n v="506.47754249999991"/>
  </r>
  <r>
    <n v="160"/>
    <x v="1"/>
    <x v="0"/>
    <n v="839"/>
    <n v="883.32436999999993"/>
    <n v="618.32705899999996"/>
  </r>
  <r>
    <n v="161"/>
    <x v="0"/>
    <x v="3"/>
    <n v="624"/>
    <n v="665.70191999999997"/>
    <n v="521.46650399999999"/>
  </r>
  <r>
    <n v="162"/>
    <x v="0"/>
    <x v="3"/>
    <n v="633"/>
    <n v="675.30338999999992"/>
    <n v="528.98765549999996"/>
  </r>
  <r>
    <n v="163"/>
    <x v="1"/>
    <x v="4"/>
    <n v="672"/>
    <n v="722.15135999999995"/>
    <n v="505.50595199999992"/>
  </r>
  <r>
    <n v="164"/>
    <x v="1"/>
    <x v="0"/>
    <n v="506"/>
    <n v="532.73198000000002"/>
    <n v="372.91238599999997"/>
  </r>
  <r>
    <n v="165"/>
    <x v="1"/>
    <x v="4"/>
    <n v="1207"/>
    <n v="1297.0784100000001"/>
    <n v="907.95488699999999"/>
  </r>
  <r>
    <n v="166"/>
    <x v="1"/>
    <x v="4"/>
    <n v="864"/>
    <n v="928.48032000000001"/>
    <n v="649.93622399999992"/>
  </r>
  <r>
    <n v="167"/>
    <x v="1"/>
    <x v="0"/>
    <n v="591"/>
    <n v="622.22253000000001"/>
    <n v="435.55577099999999"/>
  </r>
  <r>
    <n v="168"/>
    <x v="1"/>
    <x v="0"/>
    <n v="901"/>
    <n v="948.59982999999988"/>
    <n v="664.01988099999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65F62A-C74A-488E-B53F-C859D3031AF7}"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L6:Q16" firstHeaderRow="0" firstDataRow="1" firstDataCol="2"/>
  <pivotFields count="6">
    <pivotField dataField="1" compact="0" outline="0" showAll="0"/>
    <pivotField axis="axisRow" compact="0" outline="0" showAll="0">
      <items count="3">
        <item x="0"/>
        <item x="1"/>
        <item t="default"/>
      </items>
    </pivotField>
    <pivotField axis="axisRow" compact="0" outline="0" showAll="0" defaultSubtotal="0">
      <items count="6">
        <item x="5"/>
        <item x="2"/>
        <item x="1"/>
        <item x="0"/>
        <item x="3"/>
        <item x="4"/>
      </items>
    </pivotField>
    <pivotField dataField="1" compact="0" numFmtId="44" outline="0" showAll="0"/>
    <pivotField dataField="1" compact="0" numFmtId="44" outline="0" showAll="0"/>
    <pivotField dataField="1" compact="0" numFmtId="44" outline="0" showAll="0"/>
  </pivotFields>
  <rowFields count="2">
    <field x="2"/>
    <field x="1"/>
  </rowFields>
  <rowItems count="10">
    <i>
      <x/>
      <x/>
    </i>
    <i>
      <x v="1"/>
      <x/>
    </i>
    <i>
      <x v="2"/>
      <x/>
    </i>
    <i r="1">
      <x v="1"/>
    </i>
    <i>
      <x v="3"/>
      <x/>
    </i>
    <i r="1">
      <x v="1"/>
    </i>
    <i>
      <x v="4"/>
      <x/>
    </i>
    <i>
      <x v="5"/>
      <x/>
    </i>
    <i r="1">
      <x v="1"/>
    </i>
    <i t="grand">
      <x/>
    </i>
  </rowItems>
  <colFields count="1">
    <field x="-2"/>
  </colFields>
  <colItems count="4">
    <i>
      <x/>
    </i>
    <i i="1">
      <x v="1"/>
    </i>
    <i i="2">
      <x v="2"/>
    </i>
    <i i="3">
      <x v="3"/>
    </i>
  </colItems>
  <dataFields count="4">
    <dataField name="Count of #" fld="0" subtotal="count" baseField="2" baseItem="0"/>
    <dataField name="Sum of Amount" fld="3" baseField="0" baseItem="0"/>
    <dataField name="Sum of Total Value" fld="4" baseField="0" baseItem="0"/>
    <dataField name="Sum of Max. Collect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3"/>
  <sheetViews>
    <sheetView zoomScale="90" zoomScaleNormal="90" workbookViewId="0">
      <selection activeCell="H11" sqref="H11"/>
    </sheetView>
  </sheetViews>
  <sheetFormatPr defaultColWidth="9.109375" defaultRowHeight="13.2" x14ac:dyDescent="0.25"/>
  <cols>
    <col min="1" max="1" width="14.21875" style="1" bestFit="1" customWidth="1"/>
    <col min="2" max="2" width="13.44140625" style="1" bestFit="1" customWidth="1"/>
    <col min="3" max="4" width="8" style="1" bestFit="1" customWidth="1"/>
    <col min="5" max="5" width="8.6640625" style="1" bestFit="1" customWidth="1"/>
    <col min="6" max="6" width="26.109375" style="1" bestFit="1" customWidth="1"/>
    <col min="7" max="7" width="19.77734375" style="1" bestFit="1" customWidth="1"/>
    <col min="8" max="8" width="10.6640625" style="1" bestFit="1" customWidth="1"/>
    <col min="9" max="9" width="9.77734375" style="1" bestFit="1" customWidth="1"/>
    <col min="10" max="10" width="13.5546875" style="1" bestFit="1" customWidth="1"/>
    <col min="11" max="11" width="18.88671875" style="1" bestFit="1" customWidth="1"/>
    <col min="12" max="12" width="19.44140625" style="1" bestFit="1" customWidth="1"/>
    <col min="13" max="13" width="23.77734375" style="1" bestFit="1" customWidth="1"/>
    <col min="14" max="14" width="23.21875" style="1" bestFit="1" customWidth="1"/>
    <col min="15" max="15" width="12.88671875" style="1" bestFit="1" customWidth="1"/>
    <col min="16" max="16" width="14.5546875" style="1" bestFit="1" customWidth="1"/>
    <col min="17" max="17" width="10.44140625" style="1" bestFit="1" customWidth="1"/>
    <col min="18" max="18" width="14.6640625" style="1" bestFit="1" customWidth="1"/>
    <col min="19" max="16384" width="9.109375" style="1"/>
  </cols>
  <sheetData>
    <row r="1" spans="1:18" ht="18" x14ac:dyDescent="0.35">
      <c r="A1" s="224" t="s">
        <v>445</v>
      </c>
    </row>
    <row r="2" spans="1:18" ht="14.4" x14ac:dyDescent="0.3">
      <c r="A2" s="119" t="s">
        <v>446</v>
      </c>
    </row>
    <row r="4" spans="1:18" ht="14.4" x14ac:dyDescent="0.3">
      <c r="A4" s="113"/>
      <c r="B4" s="114"/>
      <c r="C4" s="225" t="s">
        <v>67</v>
      </c>
      <c r="D4" s="225"/>
      <c r="E4" s="225"/>
      <c r="F4" s="115" t="s">
        <v>65</v>
      </c>
      <c r="G4" s="226" t="s">
        <v>235</v>
      </c>
      <c r="H4" s="225"/>
      <c r="I4" s="225"/>
      <c r="J4" s="225"/>
      <c r="K4" s="225"/>
      <c r="L4" s="225"/>
      <c r="M4" s="225"/>
      <c r="N4" s="225"/>
      <c r="O4" s="227"/>
      <c r="P4" s="225" t="s">
        <v>236</v>
      </c>
      <c r="Q4" s="225"/>
      <c r="R4" s="227"/>
    </row>
    <row r="5" spans="1:18" ht="14.4" x14ac:dyDescent="0.3">
      <c r="A5" s="116" t="s">
        <v>237</v>
      </c>
      <c r="B5" s="117" t="s">
        <v>4</v>
      </c>
      <c r="C5" s="117" t="s">
        <v>0</v>
      </c>
      <c r="D5" s="117" t="s">
        <v>1</v>
      </c>
      <c r="E5" s="117" t="s">
        <v>2</v>
      </c>
      <c r="F5" s="117" t="s">
        <v>68</v>
      </c>
      <c r="G5" s="116" t="s">
        <v>66</v>
      </c>
      <c r="H5" s="117" t="s">
        <v>75</v>
      </c>
      <c r="I5" s="117" t="s">
        <v>76</v>
      </c>
      <c r="J5" s="117" t="s">
        <v>77</v>
      </c>
      <c r="K5" s="117" t="s">
        <v>69</v>
      </c>
      <c r="L5" s="117" t="s">
        <v>70</v>
      </c>
      <c r="M5" s="117" t="s">
        <v>71</v>
      </c>
      <c r="N5" s="117" t="s">
        <v>72</v>
      </c>
      <c r="O5" s="118" t="s">
        <v>73</v>
      </c>
      <c r="P5" s="117" t="s">
        <v>74</v>
      </c>
      <c r="Q5" s="117" t="s">
        <v>78</v>
      </c>
      <c r="R5" s="118" t="s">
        <v>79</v>
      </c>
    </row>
    <row r="6" spans="1:18" ht="14.4" x14ac:dyDescent="0.3">
      <c r="A6" s="119">
        <v>1</v>
      </c>
      <c r="B6" s="120" t="s">
        <v>5</v>
      </c>
      <c r="C6" s="120">
        <v>5.83</v>
      </c>
      <c r="D6" s="120">
        <v>31.57</v>
      </c>
      <c r="E6" s="120">
        <v>5.39</v>
      </c>
      <c r="F6" s="121">
        <v>618</v>
      </c>
      <c r="G6" s="119" t="str">
        <f>VLOOKUP(B6,'Exhibits and Tables'!$E$4:$G$15,3,FALSE)</f>
        <v>H</v>
      </c>
      <c r="H6" s="120">
        <f>IF(C6 &lt; VLOOKUP(B6,'Exhibits and Tables'!$A$25:$D$31, 2), 1, IF(C6 &lt; VLOOKUP(B6,'Exhibits and Tables'!$A$25:$D$31, 3),2,IF(C6 &lt; VLOOKUP(B6,'Exhibits and Tables'!$A$25:$D$31, 4),3,4)))</f>
        <v>4</v>
      </c>
      <c r="I6" s="120">
        <f>IF(D6 &lt; VLOOKUP(B6,'Exhibits and Tables'!$A$35:$D$41,2,FALSE), 4, IF(D6 &lt; VLOOKUP(B6,'Exhibits and Tables'!$A$35:$D$41,3,FALSE),3,IF(D6 &lt; VLOOKUP(B6,'Exhibits and Tables'!$A$35:$D$41,4,FALSE),2,1)))</f>
        <v>4</v>
      </c>
      <c r="J6" s="120">
        <f>IF(E6 &lt; VLOOKUP(B6,'Exhibits and Tables'!$A$45:$D$51,2,FALSE)*100, 1, IF(E6 &lt; VLOOKUP(B6,'Exhibits and Tables'!$A$45:$D$51,3,FALSE)*100,2,IF(E6 &lt; VLOOKUP(B6,'Exhibits and Tables'!$A$45:$D$51,4,FALSE)*100,3,4)))</f>
        <v>3</v>
      </c>
      <c r="K6" s="120">
        <f>H6 + 2*I6 + J6</f>
        <v>15</v>
      </c>
      <c r="L6" s="120" t="str">
        <f>VLOOKUP(K6,'Exhibits and Tables'!$G$24:$I$26, 3,TRUE)</f>
        <v>L</v>
      </c>
      <c r="M6" s="120" t="str">
        <f>VLOOKUP(G6&amp;"-"&amp;L6,'Exhibits and Tables'!$H$5:$K$13,4,FALSE)</f>
        <v>BBB</v>
      </c>
      <c r="N6" s="122">
        <f>VLOOKUP(M6,'Exhibits and Tables'!$A$5:$C$10,2,FALSE)</f>
        <v>0.10290000000000001</v>
      </c>
      <c r="O6" s="123">
        <f>VLOOKUP(M6,'Exhibits and Tables'!$A$5:$C$10,3,FALSE)</f>
        <v>0.02</v>
      </c>
      <c r="P6" s="124">
        <f>VLOOKUP(M6,'Exhibits and Tables'!$M$5:$N$10,2,FALSE)/10000</f>
        <v>5.2830000000000009E-2</v>
      </c>
      <c r="Q6" s="125">
        <f>F6*(1+P6)</f>
        <v>650.64893999999993</v>
      </c>
      <c r="R6" s="126">
        <f>0.7*Q6</f>
        <v>455.45425799999992</v>
      </c>
    </row>
    <row r="7" spans="1:18" ht="14.4" x14ac:dyDescent="0.3">
      <c r="A7" s="119">
        <v>2</v>
      </c>
      <c r="B7" s="120" t="s">
        <v>6</v>
      </c>
      <c r="C7" s="120">
        <v>3.09</v>
      </c>
      <c r="D7" s="120">
        <v>46.62</v>
      </c>
      <c r="E7" s="120">
        <v>12.92</v>
      </c>
      <c r="F7" s="121">
        <v>752</v>
      </c>
      <c r="G7" s="119" t="str">
        <f>VLOOKUP(B7,'Exhibits and Tables'!$E$4:$G$15,3,FALSE)</f>
        <v>M</v>
      </c>
      <c r="H7" s="120">
        <f>IF(C7 &lt; VLOOKUP(B7,'Exhibits and Tables'!$A$25:$D$31, 2), 1, IF(C7 &lt; VLOOKUP(B7,'Exhibits and Tables'!$A$25:$D$31, 3),2,IF(C7 &lt; VLOOKUP(B7,'Exhibits and Tables'!$A$25:$D$31, 4),3,4)))</f>
        <v>3</v>
      </c>
      <c r="I7" s="120">
        <f>IF(D7 &lt; VLOOKUP(B7,'Exhibits and Tables'!$A$35:$D$41,2,FALSE), 4, IF(D7 &lt; VLOOKUP(B7,'Exhibits and Tables'!$A$35:$D$41,3,FALSE),3,IF(D7 &lt; VLOOKUP(B7,'Exhibits and Tables'!$A$35:$D$41,4,FALSE),2,1)))</f>
        <v>2</v>
      </c>
      <c r="J7" s="120">
        <f>IF(E7 &lt; VLOOKUP(B7,'Exhibits and Tables'!$A$45:$D$51,2,FALSE)*100, 1, IF(E7 &lt; VLOOKUP(B7,'Exhibits and Tables'!$A$45:$D$51,3,FALSE)*100,2,IF(E7 &lt; VLOOKUP(B7,'Exhibits and Tables'!$A$45:$D$51,4,FALSE)*100,3,4)))</f>
        <v>4</v>
      </c>
      <c r="K7" s="120">
        <f t="shared" ref="K7:K70" si="0">H7 + 2*I7 + J7</f>
        <v>11</v>
      </c>
      <c r="L7" s="120" t="str">
        <f>VLOOKUP(K7,'Exhibits and Tables'!$G$24:$I$26, 3,TRUE)</f>
        <v>M</v>
      </c>
      <c r="M7" s="120" t="str">
        <f>VLOOKUP(G7&amp;"-"&amp;L7,'Exhibits and Tables'!$H$5:$K$13,4,FALSE)</f>
        <v>A</v>
      </c>
      <c r="N7" s="122">
        <f>VLOOKUP(M7,'Exhibits and Tables'!$A$5:$C$10,2,FALSE)</f>
        <v>2.9100000000000001E-2</v>
      </c>
      <c r="O7" s="123">
        <f>VLOOKUP(M7,'Exhibits and Tables'!$A$5:$C$10,3,FALSE)</f>
        <v>5.0000000000000001E-3</v>
      </c>
      <c r="P7" s="124">
        <f>VLOOKUP(M7,'Exhibits and Tables'!$M$5:$N$10,2,FALSE)/10000</f>
        <v>4.743E-2</v>
      </c>
      <c r="Q7" s="125">
        <f t="shared" ref="Q7:Q70" si="1">F7*(1+P7)</f>
        <v>787.66736000000003</v>
      </c>
      <c r="R7" s="126">
        <f t="shared" ref="R7:R70" si="2">0.7*Q7</f>
        <v>551.36715200000003</v>
      </c>
    </row>
    <row r="8" spans="1:18" ht="14.4" x14ac:dyDescent="0.3">
      <c r="A8" s="119">
        <v>3</v>
      </c>
      <c r="B8" s="120" t="s">
        <v>5</v>
      </c>
      <c r="C8" s="120">
        <v>6.24</v>
      </c>
      <c r="D8" s="120">
        <v>28.76</v>
      </c>
      <c r="E8" s="120">
        <v>7.57</v>
      </c>
      <c r="F8" s="121">
        <v>768</v>
      </c>
      <c r="G8" s="119" t="str">
        <f>VLOOKUP(B8,'Exhibits and Tables'!$E$4:$G$15,3,FALSE)</f>
        <v>H</v>
      </c>
      <c r="H8" s="120">
        <f>IF(C8 &lt; VLOOKUP(B8,'Exhibits and Tables'!$A$25:$D$31, 2), 1, IF(C8 &lt; VLOOKUP(B8,'Exhibits and Tables'!$A$25:$D$31, 3),2,IF(C8 &lt; VLOOKUP(B8,'Exhibits and Tables'!$A$25:$D$31, 4),3,4)))</f>
        <v>4</v>
      </c>
      <c r="I8" s="120">
        <f>IF(D8 &lt; VLOOKUP(B8,'Exhibits and Tables'!$A$35:$D$41,2,FALSE), 4, IF(D8 &lt; VLOOKUP(B8,'Exhibits and Tables'!$A$35:$D$41,3,FALSE),3,IF(D8 &lt; VLOOKUP(B8,'Exhibits and Tables'!$A$35:$D$41,4,FALSE),2,1)))</f>
        <v>4</v>
      </c>
      <c r="J8" s="120">
        <f>IF(E8 &lt; VLOOKUP(B8,'Exhibits and Tables'!$A$45:$D$51,2,FALSE)*100, 1, IF(E8 &lt; VLOOKUP(B8,'Exhibits and Tables'!$A$45:$D$51,3,FALSE)*100,2,IF(E8 &lt; VLOOKUP(B8,'Exhibits and Tables'!$A$45:$D$51,4,FALSE)*100,3,4)))</f>
        <v>4</v>
      </c>
      <c r="K8" s="120">
        <f t="shared" si="0"/>
        <v>16</v>
      </c>
      <c r="L8" s="120" t="str">
        <f>VLOOKUP(K8,'Exhibits and Tables'!$G$24:$I$26, 3,TRUE)</f>
        <v>L</v>
      </c>
      <c r="M8" s="120" t="str">
        <f>VLOOKUP(G8&amp;"-"&amp;L8,'Exhibits and Tables'!$H$5:$K$13,4,FALSE)</f>
        <v>BBB</v>
      </c>
      <c r="N8" s="122">
        <f>VLOOKUP(M8,'Exhibits and Tables'!$A$5:$C$10,2,FALSE)</f>
        <v>0.10290000000000001</v>
      </c>
      <c r="O8" s="123">
        <f>VLOOKUP(M8,'Exhibits and Tables'!$A$5:$C$10,3,FALSE)</f>
        <v>0.02</v>
      </c>
      <c r="P8" s="124">
        <f>VLOOKUP(M8,'Exhibits and Tables'!$M$5:$N$10,2,FALSE)/10000</f>
        <v>5.2830000000000009E-2</v>
      </c>
      <c r="Q8" s="125">
        <f t="shared" si="1"/>
        <v>808.57343999999989</v>
      </c>
      <c r="R8" s="126">
        <f t="shared" si="2"/>
        <v>566.00140799999986</v>
      </c>
    </row>
    <row r="9" spans="1:18" ht="14.4" x14ac:dyDescent="0.3">
      <c r="A9" s="119">
        <v>4</v>
      </c>
      <c r="B9" s="120" t="s">
        <v>7</v>
      </c>
      <c r="C9" s="120">
        <v>12.56</v>
      </c>
      <c r="D9" s="120">
        <v>19.579999999999998</v>
      </c>
      <c r="E9" s="120">
        <v>6.14</v>
      </c>
      <c r="F9" s="121">
        <v>891</v>
      </c>
      <c r="G9" s="119" t="str">
        <f>VLOOKUP(B9,'Exhibits and Tables'!$E$4:$G$15,3,FALSE)</f>
        <v>H</v>
      </c>
      <c r="H9" s="120">
        <f>IF(C9 &lt; VLOOKUP(B9,'Exhibits and Tables'!$A$25:$D$31, 2), 1, IF(C9 &lt; VLOOKUP(B9,'Exhibits and Tables'!$A$25:$D$31, 3),2,IF(C9 &lt; VLOOKUP(B9,'Exhibits and Tables'!$A$25:$D$31, 4),3,4)))</f>
        <v>4</v>
      </c>
      <c r="I9" s="120">
        <f>IF(D9 &lt; VLOOKUP(B9,'Exhibits and Tables'!$A$35:$D$41,2,FALSE), 4, IF(D9 &lt; VLOOKUP(B9,'Exhibits and Tables'!$A$35:$D$41,3,FALSE),3,IF(D9 &lt; VLOOKUP(B9,'Exhibits and Tables'!$A$35:$D$41,4,FALSE),2,1)))</f>
        <v>3</v>
      </c>
      <c r="J9" s="120">
        <f>IF(E9 &lt; VLOOKUP(B9,'Exhibits and Tables'!$A$45:$D$51,2,FALSE)*100, 1, IF(E9 &lt; VLOOKUP(B9,'Exhibits and Tables'!$A$45:$D$51,3,FALSE)*100,2,IF(E9 &lt; VLOOKUP(B9,'Exhibits and Tables'!$A$45:$D$51,4,FALSE)*100,3,4)))</f>
        <v>4</v>
      </c>
      <c r="K9" s="120">
        <f t="shared" si="0"/>
        <v>14</v>
      </c>
      <c r="L9" s="120" t="str">
        <f>VLOOKUP(K9,'Exhibits and Tables'!$G$24:$I$26, 3,TRUE)</f>
        <v>L</v>
      </c>
      <c r="M9" s="120" t="str">
        <f>VLOOKUP(G9&amp;"-"&amp;L9,'Exhibits and Tables'!$H$5:$K$13,4,FALSE)</f>
        <v>BBB</v>
      </c>
      <c r="N9" s="122">
        <f>VLOOKUP(M9,'Exhibits and Tables'!$A$5:$C$10,2,FALSE)</f>
        <v>0.10290000000000001</v>
      </c>
      <c r="O9" s="123">
        <f>VLOOKUP(M9,'Exhibits and Tables'!$A$5:$C$10,3,FALSE)</f>
        <v>0.02</v>
      </c>
      <c r="P9" s="124">
        <f>VLOOKUP(M9,'Exhibits and Tables'!$M$5:$N$10,2,FALSE)/10000</f>
        <v>5.2830000000000009E-2</v>
      </c>
      <c r="Q9" s="125">
        <f t="shared" si="1"/>
        <v>938.07152999999994</v>
      </c>
      <c r="R9" s="126">
        <f t="shared" si="2"/>
        <v>656.65007099999991</v>
      </c>
    </row>
    <row r="10" spans="1:18" ht="14.4" x14ac:dyDescent="0.3">
      <c r="A10" s="119">
        <v>5</v>
      </c>
      <c r="B10" s="120" t="s">
        <v>6</v>
      </c>
      <c r="C10" s="120">
        <v>1.53</v>
      </c>
      <c r="D10" s="120">
        <v>35.57</v>
      </c>
      <c r="E10" s="120">
        <v>2.52</v>
      </c>
      <c r="F10" s="121">
        <v>836</v>
      </c>
      <c r="G10" s="119" t="str">
        <f>VLOOKUP(B10,'Exhibits and Tables'!$E$4:$G$15,3,FALSE)</f>
        <v>M</v>
      </c>
      <c r="H10" s="120">
        <f>IF(C10 &lt; VLOOKUP(B10,'Exhibits and Tables'!$A$25:$D$31, 2), 1, IF(C10 &lt; VLOOKUP(B10,'Exhibits and Tables'!$A$25:$D$31, 3),2,IF(C10 &lt; VLOOKUP(B10,'Exhibits and Tables'!$A$25:$D$31, 4),3,4)))</f>
        <v>3</v>
      </c>
      <c r="I10" s="120">
        <f>IF(D10 &lt; VLOOKUP(B10,'Exhibits and Tables'!$A$35:$D$41,2,FALSE), 4, IF(D10 &lt; VLOOKUP(B10,'Exhibits and Tables'!$A$35:$D$41,3,FALSE),3,IF(D10 &lt; VLOOKUP(B10,'Exhibits and Tables'!$A$35:$D$41,4,FALSE),2,1)))</f>
        <v>3</v>
      </c>
      <c r="J10" s="120">
        <f>IF(E10 &lt; VLOOKUP(B10,'Exhibits and Tables'!$A$45:$D$51,2,FALSE)*100, 1, IF(E10 &lt; VLOOKUP(B10,'Exhibits and Tables'!$A$45:$D$51,3,FALSE)*100,2,IF(E10 &lt; VLOOKUP(B10,'Exhibits and Tables'!$A$45:$D$51,4,FALSE)*100,3,4)))</f>
        <v>2</v>
      </c>
      <c r="K10" s="120">
        <f t="shared" si="0"/>
        <v>11</v>
      </c>
      <c r="L10" s="120" t="str">
        <f>VLOOKUP(K10,'Exhibits and Tables'!$G$24:$I$26, 3,TRUE)</f>
        <v>M</v>
      </c>
      <c r="M10" s="120" t="str">
        <f>VLOOKUP(G10&amp;"-"&amp;L10,'Exhibits and Tables'!$H$5:$K$13,4,FALSE)</f>
        <v>A</v>
      </c>
      <c r="N10" s="122">
        <f>VLOOKUP(M10,'Exhibits and Tables'!$A$5:$C$10,2,FALSE)</f>
        <v>2.9100000000000001E-2</v>
      </c>
      <c r="O10" s="123">
        <f>VLOOKUP(M10,'Exhibits and Tables'!$A$5:$C$10,3,FALSE)</f>
        <v>5.0000000000000001E-3</v>
      </c>
      <c r="P10" s="124">
        <f>VLOOKUP(M10,'Exhibits and Tables'!$M$5:$N$10,2,FALSE)/10000</f>
        <v>4.743E-2</v>
      </c>
      <c r="Q10" s="125">
        <f t="shared" si="1"/>
        <v>875.65148000000011</v>
      </c>
      <c r="R10" s="126">
        <f t="shared" si="2"/>
        <v>612.95603600000004</v>
      </c>
    </row>
    <row r="11" spans="1:18" ht="14.4" x14ac:dyDescent="0.3">
      <c r="A11" s="119">
        <v>6</v>
      </c>
      <c r="B11" s="120" t="s">
        <v>6</v>
      </c>
      <c r="C11" s="120">
        <v>5110.92</v>
      </c>
      <c r="D11" s="120">
        <v>0</v>
      </c>
      <c r="E11" s="120">
        <v>27.7</v>
      </c>
      <c r="F11" s="121">
        <v>745</v>
      </c>
      <c r="G11" s="119" t="str">
        <f>VLOOKUP(B11,'Exhibits and Tables'!$E$4:$G$15,3,FALSE)</f>
        <v>M</v>
      </c>
      <c r="H11" s="120">
        <f>IF(C11 &lt; VLOOKUP(B11,'Exhibits and Tables'!$A$25:$D$31, 2), 1, IF(C11 &lt; VLOOKUP(B11,'Exhibits and Tables'!$A$25:$D$31, 3),2,IF(C11 &lt; VLOOKUP(B11,'Exhibits and Tables'!$A$25:$D$31, 4),3,4)))</f>
        <v>4</v>
      </c>
      <c r="I11" s="120">
        <f>IF(D11 &lt; VLOOKUP(B11,'Exhibits and Tables'!$A$35:$D$41,2,FALSE), 4, IF(D11 &lt; VLOOKUP(B11,'Exhibits and Tables'!$A$35:$D$41,3,FALSE),3,IF(D11 &lt; VLOOKUP(B11,'Exhibits and Tables'!$A$35:$D$41,4,FALSE),2,1)))</f>
        <v>4</v>
      </c>
      <c r="J11" s="120">
        <f>IF(E11 &lt; VLOOKUP(B11,'Exhibits and Tables'!$A$45:$D$51,2,FALSE)*100, 1, IF(E11 &lt; VLOOKUP(B11,'Exhibits and Tables'!$A$45:$D$51,3,FALSE)*100,2,IF(E11 &lt; VLOOKUP(B11,'Exhibits and Tables'!$A$45:$D$51,4,FALSE)*100,3,4)))</f>
        <v>4</v>
      </c>
      <c r="K11" s="120">
        <f t="shared" si="0"/>
        <v>16</v>
      </c>
      <c r="L11" s="120" t="str">
        <f>VLOOKUP(K11,'Exhibits and Tables'!$G$24:$I$26, 3,TRUE)</f>
        <v>L</v>
      </c>
      <c r="M11" s="120" t="str">
        <f>VLOOKUP(G11&amp;"-"&amp;L11,'Exhibits and Tables'!$H$5:$K$13,4,FALSE)</f>
        <v>AA</v>
      </c>
      <c r="N11" s="122">
        <f>VLOOKUP(M11,'Exhibits and Tables'!$A$5:$C$10,2,FALSE)</f>
        <v>1.4999999999999999E-2</v>
      </c>
      <c r="O11" s="123">
        <f>VLOOKUP(M11,'Exhibits and Tables'!$A$5:$C$10,3,FALSE)</f>
        <v>3.0000000000000001E-3</v>
      </c>
      <c r="P11" s="124">
        <f>VLOOKUP(M11,'Exhibits and Tables'!$M$5:$N$10,2,FALSE)/10000</f>
        <v>4.5530000000000001E-2</v>
      </c>
      <c r="Q11" s="125">
        <f t="shared" si="1"/>
        <v>778.91985</v>
      </c>
      <c r="R11" s="126">
        <f t="shared" si="2"/>
        <v>545.24389499999995</v>
      </c>
    </row>
    <row r="12" spans="1:18" ht="14.4" x14ac:dyDescent="0.3">
      <c r="A12" s="119">
        <v>7</v>
      </c>
      <c r="B12" s="120" t="s">
        <v>6</v>
      </c>
      <c r="C12" s="120">
        <v>6.07</v>
      </c>
      <c r="D12" s="120">
        <v>35.47</v>
      </c>
      <c r="E12" s="120">
        <v>9.86</v>
      </c>
      <c r="F12" s="121">
        <v>747</v>
      </c>
      <c r="G12" s="119" t="str">
        <f>VLOOKUP(B12,'Exhibits and Tables'!$E$4:$G$15,3,FALSE)</f>
        <v>M</v>
      </c>
      <c r="H12" s="120">
        <f>IF(C12 &lt; VLOOKUP(B12,'Exhibits and Tables'!$A$25:$D$31, 2), 1, IF(C12 &lt; VLOOKUP(B12,'Exhibits and Tables'!$A$25:$D$31, 3),2,IF(C12 &lt; VLOOKUP(B12,'Exhibits and Tables'!$A$25:$D$31, 4),3,4)))</f>
        <v>4</v>
      </c>
      <c r="I12" s="120">
        <f>IF(D12 &lt; VLOOKUP(B12,'Exhibits and Tables'!$A$35:$D$41,2,FALSE), 4, IF(D12 &lt; VLOOKUP(B12,'Exhibits and Tables'!$A$35:$D$41,3,FALSE),3,IF(D12 &lt; VLOOKUP(B12,'Exhibits and Tables'!$A$35:$D$41,4,FALSE),2,1)))</f>
        <v>3</v>
      </c>
      <c r="J12" s="120">
        <f>IF(E12 &lt; VLOOKUP(B12,'Exhibits and Tables'!$A$45:$D$51,2,FALSE)*100, 1, IF(E12 &lt; VLOOKUP(B12,'Exhibits and Tables'!$A$45:$D$51,3,FALSE)*100,2,IF(E12 &lt; VLOOKUP(B12,'Exhibits and Tables'!$A$45:$D$51,4,FALSE)*100,3,4)))</f>
        <v>4</v>
      </c>
      <c r="K12" s="120">
        <f t="shared" si="0"/>
        <v>14</v>
      </c>
      <c r="L12" s="120" t="str">
        <f>VLOOKUP(K12,'Exhibits and Tables'!$G$24:$I$26, 3,TRUE)</f>
        <v>L</v>
      </c>
      <c r="M12" s="120" t="str">
        <f>VLOOKUP(G12&amp;"-"&amp;L12,'Exhibits and Tables'!$H$5:$K$13,4,FALSE)</f>
        <v>AA</v>
      </c>
      <c r="N12" s="122">
        <f>VLOOKUP(M12,'Exhibits and Tables'!$A$5:$C$10,2,FALSE)</f>
        <v>1.4999999999999999E-2</v>
      </c>
      <c r="O12" s="123">
        <f>VLOOKUP(M12,'Exhibits and Tables'!$A$5:$C$10,3,FALSE)</f>
        <v>3.0000000000000001E-3</v>
      </c>
      <c r="P12" s="124">
        <f>VLOOKUP(M12,'Exhibits and Tables'!$M$5:$N$10,2,FALSE)/10000</f>
        <v>4.5530000000000001E-2</v>
      </c>
      <c r="Q12" s="125">
        <f t="shared" si="1"/>
        <v>781.01091000000008</v>
      </c>
      <c r="R12" s="126">
        <f t="shared" si="2"/>
        <v>546.70763699999998</v>
      </c>
    </row>
    <row r="13" spans="1:18" ht="14.4" x14ac:dyDescent="0.3">
      <c r="A13" s="119">
        <v>8</v>
      </c>
      <c r="B13" s="120" t="s">
        <v>6</v>
      </c>
      <c r="C13" s="120">
        <v>5.6</v>
      </c>
      <c r="D13" s="120">
        <v>29.6</v>
      </c>
      <c r="E13" s="120">
        <v>5.24</v>
      </c>
      <c r="F13" s="121">
        <v>762</v>
      </c>
      <c r="G13" s="119" t="str">
        <f>VLOOKUP(B13,'Exhibits and Tables'!$E$4:$G$15,3,FALSE)</f>
        <v>M</v>
      </c>
      <c r="H13" s="120">
        <f>IF(C13 &lt; VLOOKUP(B13,'Exhibits and Tables'!$A$25:$D$31, 2), 1, IF(C13 &lt; VLOOKUP(B13,'Exhibits and Tables'!$A$25:$D$31, 3),2,IF(C13 &lt; VLOOKUP(B13,'Exhibits and Tables'!$A$25:$D$31, 4),3,4)))</f>
        <v>4</v>
      </c>
      <c r="I13" s="120">
        <f>IF(D13 &lt; VLOOKUP(B13,'Exhibits and Tables'!$A$35:$D$41,2,FALSE), 4, IF(D13 &lt; VLOOKUP(B13,'Exhibits and Tables'!$A$35:$D$41,3,FALSE),3,IF(D13 &lt; VLOOKUP(B13,'Exhibits and Tables'!$A$35:$D$41,4,FALSE),2,1)))</f>
        <v>4</v>
      </c>
      <c r="J13" s="120">
        <f>IF(E13 &lt; VLOOKUP(B13,'Exhibits and Tables'!$A$45:$D$51,2,FALSE)*100, 1, IF(E13 &lt; VLOOKUP(B13,'Exhibits and Tables'!$A$45:$D$51,3,FALSE)*100,2,IF(E13 &lt; VLOOKUP(B13,'Exhibits and Tables'!$A$45:$D$51,4,FALSE)*100,3,4)))</f>
        <v>3</v>
      </c>
      <c r="K13" s="120">
        <f t="shared" si="0"/>
        <v>15</v>
      </c>
      <c r="L13" s="120" t="str">
        <f>VLOOKUP(K13,'Exhibits and Tables'!$G$24:$I$26, 3,TRUE)</f>
        <v>L</v>
      </c>
      <c r="M13" s="120" t="str">
        <f>VLOOKUP(G13&amp;"-"&amp;L13,'Exhibits and Tables'!$H$5:$K$13,4,FALSE)</f>
        <v>AA</v>
      </c>
      <c r="N13" s="122">
        <f>VLOOKUP(M13,'Exhibits and Tables'!$A$5:$C$10,2,FALSE)</f>
        <v>1.4999999999999999E-2</v>
      </c>
      <c r="O13" s="123">
        <f>VLOOKUP(M13,'Exhibits and Tables'!$A$5:$C$10,3,FALSE)</f>
        <v>3.0000000000000001E-3</v>
      </c>
      <c r="P13" s="124">
        <f>VLOOKUP(M13,'Exhibits and Tables'!$M$5:$N$10,2,FALSE)/10000</f>
        <v>4.5530000000000001E-2</v>
      </c>
      <c r="Q13" s="125">
        <f t="shared" si="1"/>
        <v>796.69386000000009</v>
      </c>
      <c r="R13" s="126">
        <f t="shared" si="2"/>
        <v>557.68570199999999</v>
      </c>
    </row>
    <row r="14" spans="1:18" ht="14.4" x14ac:dyDescent="0.3">
      <c r="A14" s="119">
        <v>9</v>
      </c>
      <c r="B14" s="120" t="s">
        <v>6</v>
      </c>
      <c r="C14" s="120"/>
      <c r="D14" s="120">
        <v>0</v>
      </c>
      <c r="E14" s="120">
        <v>16.04</v>
      </c>
      <c r="F14" s="121">
        <v>758</v>
      </c>
      <c r="G14" s="119" t="str">
        <f>VLOOKUP(B14,'Exhibits and Tables'!$E$4:$G$15,3,FALSE)</f>
        <v>M</v>
      </c>
      <c r="H14" s="120">
        <f>IF(C14 &lt; VLOOKUP(B14,'Exhibits and Tables'!$A$25:$D$31, 2), 1, IF(C14 &lt; VLOOKUP(B14,'Exhibits and Tables'!$A$25:$D$31, 3),2,IF(C14 &lt; VLOOKUP(B14,'Exhibits and Tables'!$A$25:$D$31, 4),3,4)))</f>
        <v>1</v>
      </c>
      <c r="I14" s="120">
        <f>IF(D14 &lt; VLOOKUP(B14,'Exhibits and Tables'!$A$35:$D$41,2,FALSE), 4, IF(D14 &lt; VLOOKUP(B14,'Exhibits and Tables'!$A$35:$D$41,3,FALSE),3,IF(D14 &lt; VLOOKUP(B14,'Exhibits and Tables'!$A$35:$D$41,4,FALSE),2,1)))</f>
        <v>4</v>
      </c>
      <c r="J14" s="120">
        <f>IF(E14 &lt; VLOOKUP(B14,'Exhibits and Tables'!$A$45:$D$51,2,FALSE)*100, 1, IF(E14 &lt; VLOOKUP(B14,'Exhibits and Tables'!$A$45:$D$51,3,FALSE)*100,2,IF(E14 &lt; VLOOKUP(B14,'Exhibits and Tables'!$A$45:$D$51,4,FALSE)*100,3,4)))</f>
        <v>4</v>
      </c>
      <c r="K14" s="120">
        <f t="shared" si="0"/>
        <v>13</v>
      </c>
      <c r="L14" s="120" t="str">
        <f>VLOOKUP(K14,'Exhibits and Tables'!$G$24:$I$26, 3,TRUE)</f>
        <v>M</v>
      </c>
      <c r="M14" s="120" t="str">
        <f>VLOOKUP(G14&amp;"-"&amp;L14,'Exhibits and Tables'!$H$5:$K$13,4,FALSE)</f>
        <v>A</v>
      </c>
      <c r="N14" s="122">
        <f>VLOOKUP(M14,'Exhibits and Tables'!$A$5:$C$10,2,FALSE)</f>
        <v>2.9100000000000001E-2</v>
      </c>
      <c r="O14" s="123">
        <f>VLOOKUP(M14,'Exhibits and Tables'!$A$5:$C$10,3,FALSE)</f>
        <v>5.0000000000000001E-3</v>
      </c>
      <c r="P14" s="124">
        <f>VLOOKUP(M14,'Exhibits and Tables'!$M$5:$N$10,2,FALSE)/10000</f>
        <v>4.743E-2</v>
      </c>
      <c r="Q14" s="125">
        <f t="shared" si="1"/>
        <v>793.95194000000004</v>
      </c>
      <c r="R14" s="126">
        <f t="shared" si="2"/>
        <v>555.76635799999997</v>
      </c>
    </row>
    <row r="15" spans="1:18" ht="14.4" x14ac:dyDescent="0.3">
      <c r="A15" s="119">
        <v>10</v>
      </c>
      <c r="B15" s="120" t="s">
        <v>8</v>
      </c>
      <c r="C15" s="120">
        <v>4.88</v>
      </c>
      <c r="D15" s="120">
        <v>18.43</v>
      </c>
      <c r="E15" s="120">
        <v>4.16</v>
      </c>
      <c r="F15" s="121">
        <v>662</v>
      </c>
      <c r="G15" s="119" t="str">
        <f>VLOOKUP(B15,'Exhibits and Tables'!$E$4:$G$15,3,FALSE)</f>
        <v>H</v>
      </c>
      <c r="H15" s="120">
        <f>IF(C15 &lt; VLOOKUP(B15,'Exhibits and Tables'!$A$25:$D$31, 2), 1, IF(C15 &lt; VLOOKUP(B15,'Exhibits and Tables'!$A$25:$D$31, 3),2,IF(C15 &lt; VLOOKUP(B15,'Exhibits and Tables'!$A$25:$D$31, 4),3,4)))</f>
        <v>3</v>
      </c>
      <c r="I15" s="120">
        <f>IF(D15 &lt; VLOOKUP(B15,'Exhibits and Tables'!$A$35:$D$41,2,FALSE), 4, IF(D15 &lt; VLOOKUP(B15,'Exhibits and Tables'!$A$35:$D$41,3,FALSE),3,IF(D15 &lt; VLOOKUP(B15,'Exhibits and Tables'!$A$35:$D$41,4,FALSE),2,1)))</f>
        <v>3</v>
      </c>
      <c r="J15" s="120">
        <f>IF(E15 &lt; VLOOKUP(B15,'Exhibits and Tables'!$A$45:$D$51,2,FALSE)*100, 1, IF(E15 &lt; VLOOKUP(B15,'Exhibits and Tables'!$A$45:$D$51,3,FALSE)*100,2,IF(E15 &lt; VLOOKUP(B15,'Exhibits and Tables'!$A$45:$D$51,4,FALSE)*100,3,4)))</f>
        <v>2</v>
      </c>
      <c r="K15" s="120">
        <f t="shared" si="0"/>
        <v>11</v>
      </c>
      <c r="L15" s="120" t="str">
        <f>VLOOKUP(K15,'Exhibits and Tables'!$G$24:$I$26, 3,TRUE)</f>
        <v>M</v>
      </c>
      <c r="M15" s="120" t="str">
        <f>VLOOKUP(G15&amp;"-"&amp;L15,'Exhibits and Tables'!$H$5:$K$13,4,FALSE)</f>
        <v>BB</v>
      </c>
      <c r="N15" s="122">
        <f>VLOOKUP(M15,'Exhibits and Tables'!$A$5:$C$10,2,FALSE)</f>
        <v>0.29930000000000001</v>
      </c>
      <c r="O15" s="123">
        <f>VLOOKUP(M15,'Exhibits and Tables'!$A$5:$C$10,3,FALSE)</f>
        <v>0.05</v>
      </c>
      <c r="P15" s="124">
        <f>VLOOKUP(M15,'Exhibits and Tables'!$M$5:$N$10,2,FALSE)/10000</f>
        <v>6.6830000000000001E-2</v>
      </c>
      <c r="Q15" s="125">
        <f t="shared" si="1"/>
        <v>706.24145999999996</v>
      </c>
      <c r="R15" s="126">
        <f t="shared" si="2"/>
        <v>494.36902199999992</v>
      </c>
    </row>
    <row r="16" spans="1:18" ht="14.4" x14ac:dyDescent="0.3">
      <c r="A16" s="119">
        <v>11</v>
      </c>
      <c r="B16" s="120" t="s">
        <v>6</v>
      </c>
      <c r="C16" s="120">
        <v>-3.12</v>
      </c>
      <c r="D16" s="120">
        <v>25.64</v>
      </c>
      <c r="E16" s="120">
        <v>-4.8099999999999996</v>
      </c>
      <c r="F16" s="121">
        <v>858</v>
      </c>
      <c r="G16" s="119" t="str">
        <f>VLOOKUP(B16,'Exhibits and Tables'!$E$4:$G$15,3,FALSE)</f>
        <v>M</v>
      </c>
      <c r="H16" s="120">
        <f>IF(C16 &lt; VLOOKUP(B16,'Exhibits and Tables'!$A$25:$D$31, 2), 1, IF(C16 &lt; VLOOKUP(B16,'Exhibits and Tables'!$A$25:$D$31, 3),2,IF(C16 &lt; VLOOKUP(B16,'Exhibits and Tables'!$A$25:$D$31, 4),3,4)))</f>
        <v>1</v>
      </c>
      <c r="I16" s="120">
        <f>IF(D16 &lt; VLOOKUP(B16,'Exhibits and Tables'!$A$35:$D$41,2,FALSE), 4, IF(D16 &lt; VLOOKUP(B16,'Exhibits and Tables'!$A$35:$D$41,3,FALSE),3,IF(D16 &lt; VLOOKUP(B16,'Exhibits and Tables'!$A$35:$D$41,4,FALSE),2,1)))</f>
        <v>4</v>
      </c>
      <c r="J16" s="120">
        <f>IF(E16 &lt; VLOOKUP(B16,'Exhibits and Tables'!$A$45:$D$51,2,FALSE)*100, 1, IF(E16 &lt; VLOOKUP(B16,'Exhibits and Tables'!$A$45:$D$51,3,FALSE)*100,2,IF(E16 &lt; VLOOKUP(B16,'Exhibits and Tables'!$A$45:$D$51,4,FALSE)*100,3,4)))</f>
        <v>1</v>
      </c>
      <c r="K16" s="120">
        <f t="shared" si="0"/>
        <v>10</v>
      </c>
      <c r="L16" s="120" t="str">
        <f>VLOOKUP(K16,'Exhibits and Tables'!$G$24:$I$26, 3,TRUE)</f>
        <v>M</v>
      </c>
      <c r="M16" s="120" t="str">
        <f>VLOOKUP(G16&amp;"-"&amp;L16,'Exhibits and Tables'!$H$5:$K$13,4,FALSE)</f>
        <v>A</v>
      </c>
      <c r="N16" s="122">
        <f>VLOOKUP(M16,'Exhibits and Tables'!$A$5:$C$10,2,FALSE)</f>
        <v>2.9100000000000001E-2</v>
      </c>
      <c r="O16" s="123">
        <f>VLOOKUP(M16,'Exhibits and Tables'!$A$5:$C$10,3,FALSE)</f>
        <v>5.0000000000000001E-3</v>
      </c>
      <c r="P16" s="124">
        <f>VLOOKUP(M16,'Exhibits and Tables'!$M$5:$N$10,2,FALSE)/10000</f>
        <v>4.743E-2</v>
      </c>
      <c r="Q16" s="125">
        <f t="shared" si="1"/>
        <v>898.69494000000009</v>
      </c>
      <c r="R16" s="126">
        <f t="shared" si="2"/>
        <v>629.08645799999999</v>
      </c>
    </row>
    <row r="17" spans="1:18" ht="14.4" x14ac:dyDescent="0.3">
      <c r="A17" s="119">
        <v>12</v>
      </c>
      <c r="B17" s="120" t="s">
        <v>7</v>
      </c>
      <c r="C17" s="120"/>
      <c r="D17" s="120">
        <v>0</v>
      </c>
      <c r="E17" s="120">
        <v>12.11</v>
      </c>
      <c r="F17" s="121">
        <v>831</v>
      </c>
      <c r="G17" s="119" t="str">
        <f>VLOOKUP(B17,'Exhibits and Tables'!$E$4:$G$15,3,FALSE)</f>
        <v>H</v>
      </c>
      <c r="H17" s="120">
        <f>IF(C17 &lt; VLOOKUP(B17,'Exhibits and Tables'!$A$25:$D$31, 2), 1, IF(C17 &lt; VLOOKUP(B17,'Exhibits and Tables'!$A$25:$D$31, 3),2,IF(C17 &lt; VLOOKUP(B17,'Exhibits and Tables'!$A$25:$D$31, 4),3,4)))</f>
        <v>1</v>
      </c>
      <c r="I17" s="120">
        <f>IF(D17 &lt; VLOOKUP(B17,'Exhibits and Tables'!$A$35:$D$41,2,FALSE), 4, IF(D17 &lt; VLOOKUP(B17,'Exhibits and Tables'!$A$35:$D$41,3,FALSE),3,IF(D17 &lt; VLOOKUP(B17,'Exhibits and Tables'!$A$35:$D$41,4,FALSE),2,1)))</f>
        <v>4</v>
      </c>
      <c r="J17" s="120">
        <f>IF(E17 &lt; VLOOKUP(B17,'Exhibits and Tables'!$A$45:$D$51,2,FALSE)*100, 1, IF(E17 &lt; VLOOKUP(B17,'Exhibits and Tables'!$A$45:$D$51,3,FALSE)*100,2,IF(E17 &lt; VLOOKUP(B17,'Exhibits and Tables'!$A$45:$D$51,4,FALSE)*100,3,4)))</f>
        <v>4</v>
      </c>
      <c r="K17" s="120">
        <f t="shared" si="0"/>
        <v>13</v>
      </c>
      <c r="L17" s="120" t="str">
        <f>VLOOKUP(K17,'Exhibits and Tables'!$G$24:$I$26, 3,TRUE)</f>
        <v>M</v>
      </c>
      <c r="M17" s="120" t="str">
        <f>VLOOKUP(G17&amp;"-"&amp;L17,'Exhibits and Tables'!$H$5:$K$13,4,FALSE)</f>
        <v>BB</v>
      </c>
      <c r="N17" s="122">
        <f>VLOOKUP(M17,'Exhibits and Tables'!$A$5:$C$10,2,FALSE)</f>
        <v>0.29930000000000001</v>
      </c>
      <c r="O17" s="123">
        <f>VLOOKUP(M17,'Exhibits and Tables'!$A$5:$C$10,3,FALSE)</f>
        <v>0.05</v>
      </c>
      <c r="P17" s="124">
        <f>VLOOKUP(M17,'Exhibits and Tables'!$M$5:$N$10,2,FALSE)/10000</f>
        <v>6.6830000000000001E-2</v>
      </c>
      <c r="Q17" s="125">
        <f t="shared" si="1"/>
        <v>886.53572999999994</v>
      </c>
      <c r="R17" s="126">
        <f t="shared" si="2"/>
        <v>620.5750109999999</v>
      </c>
    </row>
    <row r="18" spans="1:18" ht="14.4" x14ac:dyDescent="0.3">
      <c r="A18" s="119">
        <v>13</v>
      </c>
      <c r="B18" s="120" t="s">
        <v>6</v>
      </c>
      <c r="C18" s="120">
        <v>3.21</v>
      </c>
      <c r="D18" s="120">
        <v>23.5</v>
      </c>
      <c r="E18" s="120">
        <v>3.82</v>
      </c>
      <c r="F18" s="121">
        <v>951</v>
      </c>
      <c r="G18" s="119" t="str">
        <f>VLOOKUP(B18,'Exhibits and Tables'!$E$4:$G$15,3,FALSE)</f>
        <v>M</v>
      </c>
      <c r="H18" s="120">
        <f>IF(C18 &lt; VLOOKUP(B18,'Exhibits and Tables'!$A$25:$D$31, 2), 1, IF(C18 &lt; VLOOKUP(B18,'Exhibits and Tables'!$A$25:$D$31, 3),2,IF(C18 &lt; VLOOKUP(B18,'Exhibits and Tables'!$A$25:$D$31, 4),3,4)))</f>
        <v>4</v>
      </c>
      <c r="I18" s="120">
        <f>IF(D18 &lt; VLOOKUP(B18,'Exhibits and Tables'!$A$35:$D$41,2,FALSE), 4, IF(D18 &lt; VLOOKUP(B18,'Exhibits and Tables'!$A$35:$D$41,3,FALSE),3,IF(D18 &lt; VLOOKUP(B18,'Exhibits and Tables'!$A$35:$D$41,4,FALSE),2,1)))</f>
        <v>4</v>
      </c>
      <c r="J18" s="120">
        <f>IF(E18 &lt; VLOOKUP(B18,'Exhibits and Tables'!$A$45:$D$51,2,FALSE)*100, 1, IF(E18 &lt; VLOOKUP(B18,'Exhibits and Tables'!$A$45:$D$51,3,FALSE)*100,2,IF(E18 &lt; VLOOKUP(B18,'Exhibits and Tables'!$A$45:$D$51,4,FALSE)*100,3,4)))</f>
        <v>3</v>
      </c>
      <c r="K18" s="120">
        <f t="shared" si="0"/>
        <v>15</v>
      </c>
      <c r="L18" s="120" t="str">
        <f>VLOOKUP(K18,'Exhibits and Tables'!$G$24:$I$26, 3,TRUE)</f>
        <v>L</v>
      </c>
      <c r="M18" s="120" t="str">
        <f>VLOOKUP(G18&amp;"-"&amp;L18,'Exhibits and Tables'!$H$5:$K$13,4,FALSE)</f>
        <v>AA</v>
      </c>
      <c r="N18" s="122">
        <f>VLOOKUP(M18,'Exhibits and Tables'!$A$5:$C$10,2,FALSE)</f>
        <v>1.4999999999999999E-2</v>
      </c>
      <c r="O18" s="123">
        <f>VLOOKUP(M18,'Exhibits and Tables'!$A$5:$C$10,3,FALSE)</f>
        <v>3.0000000000000001E-3</v>
      </c>
      <c r="P18" s="124">
        <f>VLOOKUP(M18,'Exhibits and Tables'!$M$5:$N$10,2,FALSE)/10000</f>
        <v>4.5530000000000001E-2</v>
      </c>
      <c r="Q18" s="125">
        <f t="shared" si="1"/>
        <v>994.29903000000002</v>
      </c>
      <c r="R18" s="126">
        <f t="shared" si="2"/>
        <v>696.009321</v>
      </c>
    </row>
    <row r="19" spans="1:18" ht="14.4" x14ac:dyDescent="0.3">
      <c r="A19" s="119">
        <v>14</v>
      </c>
      <c r="B19" s="120" t="s">
        <v>8</v>
      </c>
      <c r="C19" s="120">
        <v>8.89</v>
      </c>
      <c r="D19" s="120">
        <v>19.37</v>
      </c>
      <c r="E19" s="120">
        <v>10.95</v>
      </c>
      <c r="F19" s="121">
        <v>960</v>
      </c>
      <c r="G19" s="119" t="str">
        <f>VLOOKUP(B19,'Exhibits and Tables'!$E$4:$G$15,3,FALSE)</f>
        <v>H</v>
      </c>
      <c r="H19" s="120">
        <f>IF(C19 &lt; VLOOKUP(B19,'Exhibits and Tables'!$A$25:$D$31, 2), 1, IF(C19 &lt; VLOOKUP(B19,'Exhibits and Tables'!$A$25:$D$31, 3),2,IF(C19 &lt; VLOOKUP(B19,'Exhibits and Tables'!$A$25:$D$31, 4),3,4)))</f>
        <v>4</v>
      </c>
      <c r="I19" s="120">
        <f>IF(D19 &lt; VLOOKUP(B19,'Exhibits and Tables'!$A$35:$D$41,2,FALSE), 4, IF(D19 &lt; VLOOKUP(B19,'Exhibits and Tables'!$A$35:$D$41,3,FALSE),3,IF(D19 &lt; VLOOKUP(B19,'Exhibits and Tables'!$A$35:$D$41,4,FALSE),2,1)))</f>
        <v>3</v>
      </c>
      <c r="J19" s="120">
        <f>IF(E19 &lt; VLOOKUP(B19,'Exhibits and Tables'!$A$45:$D$51,2,FALSE)*100, 1, IF(E19 &lt; VLOOKUP(B19,'Exhibits and Tables'!$A$45:$D$51,3,FALSE)*100,2,IF(E19 &lt; VLOOKUP(B19,'Exhibits and Tables'!$A$45:$D$51,4,FALSE)*100,3,4)))</f>
        <v>4</v>
      </c>
      <c r="K19" s="120">
        <f t="shared" si="0"/>
        <v>14</v>
      </c>
      <c r="L19" s="120" t="str">
        <f>VLOOKUP(K19,'Exhibits and Tables'!$G$24:$I$26, 3,TRUE)</f>
        <v>L</v>
      </c>
      <c r="M19" s="120" t="str">
        <f>VLOOKUP(G19&amp;"-"&amp;L19,'Exhibits and Tables'!$H$5:$K$13,4,FALSE)</f>
        <v>BBB</v>
      </c>
      <c r="N19" s="122">
        <f>VLOOKUP(M19,'Exhibits and Tables'!$A$5:$C$10,2,FALSE)</f>
        <v>0.10290000000000001</v>
      </c>
      <c r="O19" s="123">
        <f>VLOOKUP(M19,'Exhibits and Tables'!$A$5:$C$10,3,FALSE)</f>
        <v>0.02</v>
      </c>
      <c r="P19" s="124">
        <f>VLOOKUP(M19,'Exhibits and Tables'!$M$5:$N$10,2,FALSE)/10000</f>
        <v>5.2830000000000009E-2</v>
      </c>
      <c r="Q19" s="125">
        <f t="shared" si="1"/>
        <v>1010.7167999999999</v>
      </c>
      <c r="R19" s="126">
        <f t="shared" si="2"/>
        <v>707.50175999999988</v>
      </c>
    </row>
    <row r="20" spans="1:18" ht="14.4" x14ac:dyDescent="0.3">
      <c r="A20" s="119">
        <v>15</v>
      </c>
      <c r="B20" s="120" t="s">
        <v>6</v>
      </c>
      <c r="C20" s="120">
        <v>124.6</v>
      </c>
      <c r="D20" s="120">
        <v>0</v>
      </c>
      <c r="E20" s="120">
        <v>17.86</v>
      </c>
      <c r="F20" s="121">
        <v>737</v>
      </c>
      <c r="G20" s="119" t="str">
        <f>VLOOKUP(B20,'Exhibits and Tables'!$E$4:$G$15,3,FALSE)</f>
        <v>M</v>
      </c>
      <c r="H20" s="120">
        <f>IF(C20 &lt; VLOOKUP(B20,'Exhibits and Tables'!$A$25:$D$31, 2), 1, IF(C20 &lt; VLOOKUP(B20,'Exhibits and Tables'!$A$25:$D$31, 3),2,IF(C20 &lt; VLOOKUP(B20,'Exhibits and Tables'!$A$25:$D$31, 4),3,4)))</f>
        <v>4</v>
      </c>
      <c r="I20" s="120">
        <f>IF(D20 &lt; VLOOKUP(B20,'Exhibits and Tables'!$A$35:$D$41,2,FALSE), 4, IF(D20 &lt; VLOOKUP(B20,'Exhibits and Tables'!$A$35:$D$41,3,FALSE),3,IF(D20 &lt; VLOOKUP(B20,'Exhibits and Tables'!$A$35:$D$41,4,FALSE),2,1)))</f>
        <v>4</v>
      </c>
      <c r="J20" s="120">
        <f>IF(E20 &lt; VLOOKUP(B20,'Exhibits and Tables'!$A$45:$D$51,2,FALSE)*100, 1, IF(E20 &lt; VLOOKUP(B20,'Exhibits and Tables'!$A$45:$D$51,3,FALSE)*100,2,IF(E20 &lt; VLOOKUP(B20,'Exhibits and Tables'!$A$45:$D$51,4,FALSE)*100,3,4)))</f>
        <v>4</v>
      </c>
      <c r="K20" s="120">
        <f t="shared" si="0"/>
        <v>16</v>
      </c>
      <c r="L20" s="120" t="str">
        <f>VLOOKUP(K20,'Exhibits and Tables'!$G$24:$I$26, 3,TRUE)</f>
        <v>L</v>
      </c>
      <c r="M20" s="120" t="str">
        <f>VLOOKUP(G20&amp;"-"&amp;L20,'Exhibits and Tables'!$H$5:$K$13,4,FALSE)</f>
        <v>AA</v>
      </c>
      <c r="N20" s="122">
        <f>VLOOKUP(M20,'Exhibits and Tables'!$A$5:$C$10,2,FALSE)</f>
        <v>1.4999999999999999E-2</v>
      </c>
      <c r="O20" s="123">
        <f>VLOOKUP(M20,'Exhibits and Tables'!$A$5:$C$10,3,FALSE)</f>
        <v>3.0000000000000001E-3</v>
      </c>
      <c r="P20" s="124">
        <f>VLOOKUP(M20,'Exhibits and Tables'!$M$5:$N$10,2,FALSE)/10000</f>
        <v>4.5530000000000001E-2</v>
      </c>
      <c r="Q20" s="125">
        <f t="shared" si="1"/>
        <v>770.55561</v>
      </c>
      <c r="R20" s="126">
        <f t="shared" si="2"/>
        <v>539.38892699999997</v>
      </c>
    </row>
    <row r="21" spans="1:18" ht="14.4" x14ac:dyDescent="0.3">
      <c r="A21" s="119">
        <v>16</v>
      </c>
      <c r="B21" s="120" t="s">
        <v>6</v>
      </c>
      <c r="C21" s="120">
        <v>3.25</v>
      </c>
      <c r="D21" s="120">
        <v>27.91</v>
      </c>
      <c r="E21" s="120">
        <v>4.6500000000000004</v>
      </c>
      <c r="F21" s="121">
        <v>952</v>
      </c>
      <c r="G21" s="119" t="str">
        <f>VLOOKUP(B21,'Exhibits and Tables'!$E$4:$G$15,3,FALSE)</f>
        <v>M</v>
      </c>
      <c r="H21" s="120">
        <f>IF(C21 &lt; VLOOKUP(B21,'Exhibits and Tables'!$A$25:$D$31, 2), 1, IF(C21 &lt; VLOOKUP(B21,'Exhibits and Tables'!$A$25:$D$31, 3),2,IF(C21 &lt; VLOOKUP(B21,'Exhibits and Tables'!$A$25:$D$31, 4),3,4)))</f>
        <v>4</v>
      </c>
      <c r="I21" s="120">
        <f>IF(D21 &lt; VLOOKUP(B21,'Exhibits and Tables'!$A$35:$D$41,2,FALSE), 4, IF(D21 &lt; VLOOKUP(B21,'Exhibits and Tables'!$A$35:$D$41,3,FALSE),3,IF(D21 &lt; VLOOKUP(B21,'Exhibits and Tables'!$A$35:$D$41,4,FALSE),2,1)))</f>
        <v>4</v>
      </c>
      <c r="J21" s="120">
        <f>IF(E21 &lt; VLOOKUP(B21,'Exhibits and Tables'!$A$45:$D$51,2,FALSE)*100, 1, IF(E21 &lt; VLOOKUP(B21,'Exhibits and Tables'!$A$45:$D$51,3,FALSE)*100,2,IF(E21 &lt; VLOOKUP(B21,'Exhibits and Tables'!$A$45:$D$51,4,FALSE)*100,3,4)))</f>
        <v>3</v>
      </c>
      <c r="K21" s="120">
        <f t="shared" si="0"/>
        <v>15</v>
      </c>
      <c r="L21" s="120" t="str">
        <f>VLOOKUP(K21,'Exhibits and Tables'!$G$24:$I$26, 3,TRUE)</f>
        <v>L</v>
      </c>
      <c r="M21" s="120" t="str">
        <f>VLOOKUP(G21&amp;"-"&amp;L21,'Exhibits and Tables'!$H$5:$K$13,4,FALSE)</f>
        <v>AA</v>
      </c>
      <c r="N21" s="122">
        <f>VLOOKUP(M21,'Exhibits and Tables'!$A$5:$C$10,2,FALSE)</f>
        <v>1.4999999999999999E-2</v>
      </c>
      <c r="O21" s="123">
        <f>VLOOKUP(M21,'Exhibits and Tables'!$A$5:$C$10,3,FALSE)</f>
        <v>3.0000000000000001E-3</v>
      </c>
      <c r="P21" s="124">
        <f>VLOOKUP(M21,'Exhibits and Tables'!$M$5:$N$10,2,FALSE)/10000</f>
        <v>4.5530000000000001E-2</v>
      </c>
      <c r="Q21" s="125">
        <f t="shared" si="1"/>
        <v>995.34456000000011</v>
      </c>
      <c r="R21" s="126">
        <f t="shared" si="2"/>
        <v>696.74119200000007</v>
      </c>
    </row>
    <row r="22" spans="1:18" ht="14.4" x14ac:dyDescent="0.3">
      <c r="A22" s="119">
        <v>17</v>
      </c>
      <c r="B22" s="120" t="s">
        <v>6</v>
      </c>
      <c r="C22" s="120">
        <v>5.99</v>
      </c>
      <c r="D22" s="120">
        <v>37.35</v>
      </c>
      <c r="E22" s="120">
        <v>1.33</v>
      </c>
      <c r="F22" s="121">
        <v>709</v>
      </c>
      <c r="G22" s="119" t="str">
        <f>VLOOKUP(B22,'Exhibits and Tables'!$E$4:$G$15,3,FALSE)</f>
        <v>M</v>
      </c>
      <c r="H22" s="120">
        <f>IF(C22 &lt; VLOOKUP(B22,'Exhibits and Tables'!$A$25:$D$31, 2), 1, IF(C22 &lt; VLOOKUP(B22,'Exhibits and Tables'!$A$25:$D$31, 3),2,IF(C22 &lt; VLOOKUP(B22,'Exhibits and Tables'!$A$25:$D$31, 4),3,4)))</f>
        <v>4</v>
      </c>
      <c r="I22" s="120">
        <f>IF(D22 &lt; VLOOKUP(B22,'Exhibits and Tables'!$A$35:$D$41,2,FALSE), 4, IF(D22 &lt; VLOOKUP(B22,'Exhibits and Tables'!$A$35:$D$41,3,FALSE),3,IF(D22 &lt; VLOOKUP(B22,'Exhibits and Tables'!$A$35:$D$41,4,FALSE),2,1)))</f>
        <v>3</v>
      </c>
      <c r="J22" s="120">
        <f>IF(E22 &lt; VLOOKUP(B22,'Exhibits and Tables'!$A$45:$D$51,2,FALSE)*100, 1, IF(E22 &lt; VLOOKUP(B22,'Exhibits and Tables'!$A$45:$D$51,3,FALSE)*100,2,IF(E22 &lt; VLOOKUP(B22,'Exhibits and Tables'!$A$45:$D$51,4,FALSE)*100,3,4)))</f>
        <v>2</v>
      </c>
      <c r="K22" s="120">
        <f t="shared" si="0"/>
        <v>12</v>
      </c>
      <c r="L22" s="120" t="str">
        <f>VLOOKUP(K22,'Exhibits and Tables'!$G$24:$I$26, 3,TRUE)</f>
        <v>M</v>
      </c>
      <c r="M22" s="120" t="str">
        <f>VLOOKUP(G22&amp;"-"&amp;L22,'Exhibits and Tables'!$H$5:$K$13,4,FALSE)</f>
        <v>A</v>
      </c>
      <c r="N22" s="122">
        <f>VLOOKUP(M22,'Exhibits and Tables'!$A$5:$C$10,2,FALSE)</f>
        <v>2.9100000000000001E-2</v>
      </c>
      <c r="O22" s="123">
        <f>VLOOKUP(M22,'Exhibits and Tables'!$A$5:$C$10,3,FALSE)</f>
        <v>5.0000000000000001E-3</v>
      </c>
      <c r="P22" s="124">
        <f>VLOOKUP(M22,'Exhibits and Tables'!$M$5:$N$10,2,FALSE)/10000</f>
        <v>4.743E-2</v>
      </c>
      <c r="Q22" s="125">
        <f t="shared" si="1"/>
        <v>742.62787000000003</v>
      </c>
      <c r="R22" s="126">
        <f t="shared" si="2"/>
        <v>519.83950900000002</v>
      </c>
    </row>
    <row r="23" spans="1:18" ht="14.4" x14ac:dyDescent="0.3">
      <c r="A23" s="119">
        <v>18</v>
      </c>
      <c r="B23" s="120" t="s">
        <v>6</v>
      </c>
      <c r="C23" s="120">
        <v>9488</v>
      </c>
      <c r="D23" s="120">
        <v>0</v>
      </c>
      <c r="E23" s="120">
        <v>3.53</v>
      </c>
      <c r="F23" s="121">
        <v>834</v>
      </c>
      <c r="G23" s="119" t="str">
        <f>VLOOKUP(B23,'Exhibits and Tables'!$E$4:$G$15,3,FALSE)</f>
        <v>M</v>
      </c>
      <c r="H23" s="120">
        <f>IF(C23 &lt; VLOOKUP(B23,'Exhibits and Tables'!$A$25:$D$31, 2), 1, IF(C23 &lt; VLOOKUP(B23,'Exhibits and Tables'!$A$25:$D$31, 3),2,IF(C23 &lt; VLOOKUP(B23,'Exhibits and Tables'!$A$25:$D$31, 4),3,4)))</f>
        <v>4</v>
      </c>
      <c r="I23" s="120">
        <f>IF(D23 &lt; VLOOKUP(B23,'Exhibits and Tables'!$A$35:$D$41,2,FALSE), 4, IF(D23 &lt; VLOOKUP(B23,'Exhibits and Tables'!$A$35:$D$41,3,FALSE),3,IF(D23 &lt; VLOOKUP(B23,'Exhibits and Tables'!$A$35:$D$41,4,FALSE),2,1)))</f>
        <v>4</v>
      </c>
      <c r="J23" s="120">
        <f>IF(E23 &lt; VLOOKUP(B23,'Exhibits and Tables'!$A$45:$D$51,2,FALSE)*100, 1, IF(E23 &lt; VLOOKUP(B23,'Exhibits and Tables'!$A$45:$D$51,3,FALSE)*100,2,IF(E23 &lt; VLOOKUP(B23,'Exhibits and Tables'!$A$45:$D$51,4,FALSE)*100,3,4)))</f>
        <v>3</v>
      </c>
      <c r="K23" s="120">
        <f t="shared" si="0"/>
        <v>15</v>
      </c>
      <c r="L23" s="120" t="str">
        <f>VLOOKUP(K23,'Exhibits and Tables'!$G$24:$I$26, 3,TRUE)</f>
        <v>L</v>
      </c>
      <c r="M23" s="120" t="str">
        <f>VLOOKUP(G23&amp;"-"&amp;L23,'Exhibits and Tables'!$H$5:$K$13,4,FALSE)</f>
        <v>AA</v>
      </c>
      <c r="N23" s="122">
        <f>VLOOKUP(M23,'Exhibits and Tables'!$A$5:$C$10,2,FALSE)</f>
        <v>1.4999999999999999E-2</v>
      </c>
      <c r="O23" s="123">
        <f>VLOOKUP(M23,'Exhibits and Tables'!$A$5:$C$10,3,FALSE)</f>
        <v>3.0000000000000001E-3</v>
      </c>
      <c r="P23" s="124">
        <f>VLOOKUP(M23,'Exhibits and Tables'!$M$5:$N$10,2,FALSE)/10000</f>
        <v>4.5530000000000001E-2</v>
      </c>
      <c r="Q23" s="125">
        <f t="shared" si="1"/>
        <v>871.97202000000004</v>
      </c>
      <c r="R23" s="126">
        <f t="shared" si="2"/>
        <v>610.38041399999997</v>
      </c>
    </row>
    <row r="24" spans="1:18" ht="14.4" x14ac:dyDescent="0.3">
      <c r="A24" s="119">
        <v>19</v>
      </c>
      <c r="B24" s="120" t="s">
        <v>6</v>
      </c>
      <c r="C24" s="120">
        <v>429.33</v>
      </c>
      <c r="D24" s="120">
        <v>0.71</v>
      </c>
      <c r="E24" s="120">
        <v>11.01</v>
      </c>
      <c r="F24" s="121">
        <v>666</v>
      </c>
      <c r="G24" s="119" t="str">
        <f>VLOOKUP(B24,'Exhibits and Tables'!$E$4:$G$15,3,FALSE)</f>
        <v>M</v>
      </c>
      <c r="H24" s="120">
        <f>IF(C24 &lt; VLOOKUP(B24,'Exhibits and Tables'!$A$25:$D$31, 2), 1, IF(C24 &lt; VLOOKUP(B24,'Exhibits and Tables'!$A$25:$D$31, 3),2,IF(C24 &lt; VLOOKUP(B24,'Exhibits and Tables'!$A$25:$D$31, 4),3,4)))</f>
        <v>4</v>
      </c>
      <c r="I24" s="120">
        <f>IF(D24 &lt; VLOOKUP(B24,'Exhibits and Tables'!$A$35:$D$41,2,FALSE), 4, IF(D24 &lt; VLOOKUP(B24,'Exhibits and Tables'!$A$35:$D$41,3,FALSE),3,IF(D24 &lt; VLOOKUP(B24,'Exhibits and Tables'!$A$35:$D$41,4,FALSE),2,1)))</f>
        <v>4</v>
      </c>
      <c r="J24" s="120">
        <f>IF(E24 &lt; VLOOKUP(B24,'Exhibits and Tables'!$A$45:$D$51,2,FALSE)*100, 1, IF(E24 &lt; VLOOKUP(B24,'Exhibits and Tables'!$A$45:$D$51,3,FALSE)*100,2,IF(E24 &lt; VLOOKUP(B24,'Exhibits and Tables'!$A$45:$D$51,4,FALSE)*100,3,4)))</f>
        <v>4</v>
      </c>
      <c r="K24" s="120">
        <f t="shared" si="0"/>
        <v>16</v>
      </c>
      <c r="L24" s="120" t="str">
        <f>VLOOKUP(K24,'Exhibits and Tables'!$G$24:$I$26, 3,TRUE)</f>
        <v>L</v>
      </c>
      <c r="M24" s="120" t="str">
        <f>VLOOKUP(G24&amp;"-"&amp;L24,'Exhibits and Tables'!$H$5:$K$13,4,FALSE)</f>
        <v>AA</v>
      </c>
      <c r="N24" s="122">
        <f>VLOOKUP(M24,'Exhibits and Tables'!$A$5:$C$10,2,FALSE)</f>
        <v>1.4999999999999999E-2</v>
      </c>
      <c r="O24" s="123">
        <f>VLOOKUP(M24,'Exhibits and Tables'!$A$5:$C$10,3,FALSE)</f>
        <v>3.0000000000000001E-3</v>
      </c>
      <c r="P24" s="124">
        <f>VLOOKUP(M24,'Exhibits and Tables'!$M$5:$N$10,2,FALSE)/10000</f>
        <v>4.5530000000000001E-2</v>
      </c>
      <c r="Q24" s="125">
        <f t="shared" si="1"/>
        <v>696.32298000000003</v>
      </c>
      <c r="R24" s="126">
        <f t="shared" si="2"/>
        <v>487.426086</v>
      </c>
    </row>
    <row r="25" spans="1:18" ht="14.4" x14ac:dyDescent="0.3">
      <c r="A25" s="119">
        <v>20</v>
      </c>
      <c r="B25" s="120" t="s">
        <v>6</v>
      </c>
      <c r="C25" s="120">
        <v>5.47</v>
      </c>
      <c r="D25" s="120">
        <v>39.840000000000003</v>
      </c>
      <c r="E25" s="120">
        <v>7.67</v>
      </c>
      <c r="F25" s="121">
        <v>718</v>
      </c>
      <c r="G25" s="119" t="str">
        <f>VLOOKUP(B25,'Exhibits and Tables'!$E$4:$G$15,3,FALSE)</f>
        <v>M</v>
      </c>
      <c r="H25" s="120">
        <f>IF(C25 &lt; VLOOKUP(B25,'Exhibits and Tables'!$A$25:$D$31, 2), 1, IF(C25 &lt; VLOOKUP(B25,'Exhibits and Tables'!$A$25:$D$31, 3),2,IF(C25 &lt; VLOOKUP(B25,'Exhibits and Tables'!$A$25:$D$31, 4),3,4)))</f>
        <v>4</v>
      </c>
      <c r="I25" s="120">
        <f>IF(D25 &lt; VLOOKUP(B25,'Exhibits and Tables'!$A$35:$D$41,2,FALSE), 4, IF(D25 &lt; VLOOKUP(B25,'Exhibits and Tables'!$A$35:$D$41,3,FALSE),3,IF(D25 &lt; VLOOKUP(B25,'Exhibits and Tables'!$A$35:$D$41,4,FALSE),2,1)))</f>
        <v>3</v>
      </c>
      <c r="J25" s="120">
        <f>IF(E25 &lt; VLOOKUP(B25,'Exhibits and Tables'!$A$45:$D$51,2,FALSE)*100, 1, IF(E25 &lt; VLOOKUP(B25,'Exhibits and Tables'!$A$45:$D$51,3,FALSE)*100,2,IF(E25 &lt; VLOOKUP(B25,'Exhibits and Tables'!$A$45:$D$51,4,FALSE)*100,3,4)))</f>
        <v>4</v>
      </c>
      <c r="K25" s="120">
        <f t="shared" si="0"/>
        <v>14</v>
      </c>
      <c r="L25" s="120" t="str">
        <f>VLOOKUP(K25,'Exhibits and Tables'!$G$24:$I$26, 3,TRUE)</f>
        <v>L</v>
      </c>
      <c r="M25" s="120" t="str">
        <f>VLOOKUP(G25&amp;"-"&amp;L25,'Exhibits and Tables'!$H$5:$K$13,4,FALSE)</f>
        <v>AA</v>
      </c>
      <c r="N25" s="122">
        <f>VLOOKUP(M25,'Exhibits and Tables'!$A$5:$C$10,2,FALSE)</f>
        <v>1.4999999999999999E-2</v>
      </c>
      <c r="O25" s="123">
        <f>VLOOKUP(M25,'Exhibits and Tables'!$A$5:$C$10,3,FALSE)</f>
        <v>3.0000000000000001E-3</v>
      </c>
      <c r="P25" s="124">
        <f>VLOOKUP(M25,'Exhibits and Tables'!$M$5:$N$10,2,FALSE)/10000</f>
        <v>4.5530000000000001E-2</v>
      </c>
      <c r="Q25" s="125">
        <f t="shared" si="1"/>
        <v>750.69054000000006</v>
      </c>
      <c r="R25" s="126">
        <f t="shared" si="2"/>
        <v>525.48337800000002</v>
      </c>
    </row>
    <row r="26" spans="1:18" ht="14.4" x14ac:dyDescent="0.3">
      <c r="A26" s="119">
        <v>21</v>
      </c>
      <c r="B26" s="120" t="s">
        <v>6</v>
      </c>
      <c r="C26" s="120">
        <v>4.53</v>
      </c>
      <c r="D26" s="120">
        <v>17.18</v>
      </c>
      <c r="E26" s="120">
        <v>6.32</v>
      </c>
      <c r="F26" s="121">
        <v>910</v>
      </c>
      <c r="G26" s="119" t="str">
        <f>VLOOKUP(B26,'Exhibits and Tables'!$E$4:$G$15,3,FALSE)</f>
        <v>M</v>
      </c>
      <c r="H26" s="120">
        <f>IF(C26 &lt; VLOOKUP(B26,'Exhibits and Tables'!$A$25:$D$31, 2), 1, IF(C26 &lt; VLOOKUP(B26,'Exhibits and Tables'!$A$25:$D$31, 3),2,IF(C26 &lt; VLOOKUP(B26,'Exhibits and Tables'!$A$25:$D$31, 4),3,4)))</f>
        <v>4</v>
      </c>
      <c r="I26" s="120">
        <f>IF(D26 &lt; VLOOKUP(B26,'Exhibits and Tables'!$A$35:$D$41,2,FALSE), 4, IF(D26 &lt; VLOOKUP(B26,'Exhibits and Tables'!$A$35:$D$41,3,FALSE),3,IF(D26 &lt; VLOOKUP(B26,'Exhibits and Tables'!$A$35:$D$41,4,FALSE),2,1)))</f>
        <v>4</v>
      </c>
      <c r="J26" s="120">
        <f>IF(E26 &lt; VLOOKUP(B26,'Exhibits and Tables'!$A$45:$D$51,2,FALSE)*100, 1, IF(E26 &lt; VLOOKUP(B26,'Exhibits and Tables'!$A$45:$D$51,3,FALSE)*100,2,IF(E26 &lt; VLOOKUP(B26,'Exhibits and Tables'!$A$45:$D$51,4,FALSE)*100,3,4)))</f>
        <v>3</v>
      </c>
      <c r="K26" s="120">
        <f t="shared" si="0"/>
        <v>15</v>
      </c>
      <c r="L26" s="120" t="str">
        <f>VLOOKUP(K26,'Exhibits and Tables'!$G$24:$I$26, 3,TRUE)</f>
        <v>L</v>
      </c>
      <c r="M26" s="120" t="str">
        <f>VLOOKUP(G26&amp;"-"&amp;L26,'Exhibits and Tables'!$H$5:$K$13,4,FALSE)</f>
        <v>AA</v>
      </c>
      <c r="N26" s="122">
        <f>VLOOKUP(M26,'Exhibits and Tables'!$A$5:$C$10,2,FALSE)</f>
        <v>1.4999999999999999E-2</v>
      </c>
      <c r="O26" s="123">
        <f>VLOOKUP(M26,'Exhibits and Tables'!$A$5:$C$10,3,FALSE)</f>
        <v>3.0000000000000001E-3</v>
      </c>
      <c r="P26" s="124">
        <f>VLOOKUP(M26,'Exhibits and Tables'!$M$5:$N$10,2,FALSE)/10000</f>
        <v>4.5530000000000001E-2</v>
      </c>
      <c r="Q26" s="125">
        <f t="shared" si="1"/>
        <v>951.43230000000005</v>
      </c>
      <c r="R26" s="126">
        <f t="shared" si="2"/>
        <v>666.00261</v>
      </c>
    </row>
    <row r="27" spans="1:18" ht="14.4" x14ac:dyDescent="0.3">
      <c r="A27" s="119">
        <v>22</v>
      </c>
      <c r="B27" s="120" t="s">
        <v>6</v>
      </c>
      <c r="C27" s="120">
        <v>11.25</v>
      </c>
      <c r="D27" s="120">
        <v>5.82</v>
      </c>
      <c r="E27" s="120">
        <v>1.97</v>
      </c>
      <c r="F27" s="121">
        <v>606</v>
      </c>
      <c r="G27" s="119" t="str">
        <f>VLOOKUP(B27,'Exhibits and Tables'!$E$4:$G$15,3,FALSE)</f>
        <v>M</v>
      </c>
      <c r="H27" s="120">
        <f>IF(C27 &lt; VLOOKUP(B27,'Exhibits and Tables'!$A$25:$D$31, 2), 1, IF(C27 &lt; VLOOKUP(B27,'Exhibits and Tables'!$A$25:$D$31, 3),2,IF(C27 &lt; VLOOKUP(B27,'Exhibits and Tables'!$A$25:$D$31, 4),3,4)))</f>
        <v>4</v>
      </c>
      <c r="I27" s="120">
        <f>IF(D27 &lt; VLOOKUP(B27,'Exhibits and Tables'!$A$35:$D$41,2,FALSE), 4, IF(D27 &lt; VLOOKUP(B27,'Exhibits and Tables'!$A$35:$D$41,3,FALSE),3,IF(D27 &lt; VLOOKUP(B27,'Exhibits and Tables'!$A$35:$D$41,4,FALSE),2,1)))</f>
        <v>4</v>
      </c>
      <c r="J27" s="120">
        <f>IF(E27 &lt; VLOOKUP(B27,'Exhibits and Tables'!$A$45:$D$51,2,FALSE)*100, 1, IF(E27 &lt; VLOOKUP(B27,'Exhibits and Tables'!$A$45:$D$51,3,FALSE)*100,2,IF(E27 &lt; VLOOKUP(B27,'Exhibits and Tables'!$A$45:$D$51,4,FALSE)*100,3,4)))</f>
        <v>2</v>
      </c>
      <c r="K27" s="120">
        <f t="shared" si="0"/>
        <v>14</v>
      </c>
      <c r="L27" s="120" t="str">
        <f>VLOOKUP(K27,'Exhibits and Tables'!$G$24:$I$26, 3,TRUE)</f>
        <v>L</v>
      </c>
      <c r="M27" s="120" t="str">
        <f>VLOOKUP(G27&amp;"-"&amp;L27,'Exhibits and Tables'!$H$5:$K$13,4,FALSE)</f>
        <v>AA</v>
      </c>
      <c r="N27" s="122">
        <f>VLOOKUP(M27,'Exhibits and Tables'!$A$5:$C$10,2,FALSE)</f>
        <v>1.4999999999999999E-2</v>
      </c>
      <c r="O27" s="123">
        <f>VLOOKUP(M27,'Exhibits and Tables'!$A$5:$C$10,3,FALSE)</f>
        <v>3.0000000000000001E-3</v>
      </c>
      <c r="P27" s="124">
        <f>VLOOKUP(M27,'Exhibits and Tables'!$M$5:$N$10,2,FALSE)/10000</f>
        <v>4.5530000000000001E-2</v>
      </c>
      <c r="Q27" s="125">
        <f t="shared" si="1"/>
        <v>633.59118000000001</v>
      </c>
      <c r="R27" s="126">
        <f t="shared" si="2"/>
        <v>443.51382599999999</v>
      </c>
    </row>
    <row r="28" spans="1:18" ht="14.4" x14ac:dyDescent="0.3">
      <c r="A28" s="119">
        <v>23</v>
      </c>
      <c r="B28" s="120" t="s">
        <v>6</v>
      </c>
      <c r="C28" s="120">
        <v>85.09</v>
      </c>
      <c r="D28" s="120">
        <v>0</v>
      </c>
      <c r="E28" s="120">
        <v>5.79</v>
      </c>
      <c r="F28" s="121">
        <v>622</v>
      </c>
      <c r="G28" s="119" t="str">
        <f>VLOOKUP(B28,'Exhibits and Tables'!$E$4:$G$15,3,FALSE)</f>
        <v>M</v>
      </c>
      <c r="H28" s="120">
        <f>IF(C28 &lt; VLOOKUP(B28,'Exhibits and Tables'!$A$25:$D$31, 2), 1, IF(C28 &lt; VLOOKUP(B28,'Exhibits and Tables'!$A$25:$D$31, 3),2,IF(C28 &lt; VLOOKUP(B28,'Exhibits and Tables'!$A$25:$D$31, 4),3,4)))</f>
        <v>4</v>
      </c>
      <c r="I28" s="120">
        <f>IF(D28 &lt; VLOOKUP(B28,'Exhibits and Tables'!$A$35:$D$41,2,FALSE), 4, IF(D28 &lt; VLOOKUP(B28,'Exhibits and Tables'!$A$35:$D$41,3,FALSE),3,IF(D28 &lt; VLOOKUP(B28,'Exhibits and Tables'!$A$35:$D$41,4,FALSE),2,1)))</f>
        <v>4</v>
      </c>
      <c r="J28" s="120">
        <f>IF(E28 &lt; VLOOKUP(B28,'Exhibits and Tables'!$A$45:$D$51,2,FALSE)*100, 1, IF(E28 &lt; VLOOKUP(B28,'Exhibits and Tables'!$A$45:$D$51,3,FALSE)*100,2,IF(E28 &lt; VLOOKUP(B28,'Exhibits and Tables'!$A$45:$D$51,4,FALSE)*100,3,4)))</f>
        <v>3</v>
      </c>
      <c r="K28" s="120">
        <f t="shared" si="0"/>
        <v>15</v>
      </c>
      <c r="L28" s="120" t="str">
        <f>VLOOKUP(K28,'Exhibits and Tables'!$G$24:$I$26, 3,TRUE)</f>
        <v>L</v>
      </c>
      <c r="M28" s="120" t="str">
        <f>VLOOKUP(G28&amp;"-"&amp;L28,'Exhibits and Tables'!$H$5:$K$13,4,FALSE)</f>
        <v>AA</v>
      </c>
      <c r="N28" s="122">
        <f>VLOOKUP(M28,'Exhibits and Tables'!$A$5:$C$10,2,FALSE)</f>
        <v>1.4999999999999999E-2</v>
      </c>
      <c r="O28" s="123">
        <f>VLOOKUP(M28,'Exhibits and Tables'!$A$5:$C$10,3,FALSE)</f>
        <v>3.0000000000000001E-3</v>
      </c>
      <c r="P28" s="124">
        <f>VLOOKUP(M28,'Exhibits and Tables'!$M$5:$N$10,2,FALSE)/10000</f>
        <v>4.5530000000000001E-2</v>
      </c>
      <c r="Q28" s="125">
        <f t="shared" si="1"/>
        <v>650.31966</v>
      </c>
      <c r="R28" s="126">
        <f t="shared" si="2"/>
        <v>455.22376199999997</v>
      </c>
    </row>
    <row r="29" spans="1:18" ht="14.4" x14ac:dyDescent="0.3">
      <c r="A29" s="119">
        <v>24</v>
      </c>
      <c r="B29" s="120" t="s">
        <v>6</v>
      </c>
      <c r="C29" s="120">
        <v>42.14</v>
      </c>
      <c r="D29" s="120">
        <v>3.78</v>
      </c>
      <c r="E29" s="120">
        <v>2.9</v>
      </c>
      <c r="F29" s="121">
        <v>748</v>
      </c>
      <c r="G29" s="119" t="str">
        <f>VLOOKUP(B29,'Exhibits and Tables'!$E$4:$G$15,3,FALSE)</f>
        <v>M</v>
      </c>
      <c r="H29" s="120">
        <f>IF(C29 &lt; VLOOKUP(B29,'Exhibits and Tables'!$A$25:$D$31, 2), 1, IF(C29 &lt; VLOOKUP(B29,'Exhibits and Tables'!$A$25:$D$31, 3),2,IF(C29 &lt; VLOOKUP(B29,'Exhibits and Tables'!$A$25:$D$31, 4),3,4)))</f>
        <v>4</v>
      </c>
      <c r="I29" s="120">
        <f>IF(D29 &lt; VLOOKUP(B29,'Exhibits and Tables'!$A$35:$D$41,2,FALSE), 4, IF(D29 &lt; VLOOKUP(B29,'Exhibits and Tables'!$A$35:$D$41,3,FALSE),3,IF(D29 &lt; VLOOKUP(B29,'Exhibits and Tables'!$A$35:$D$41,4,FALSE),2,1)))</f>
        <v>4</v>
      </c>
      <c r="J29" s="120">
        <f>IF(E29 &lt; VLOOKUP(B29,'Exhibits and Tables'!$A$45:$D$51,2,FALSE)*100, 1, IF(E29 &lt; VLOOKUP(B29,'Exhibits and Tables'!$A$45:$D$51,3,FALSE)*100,2,IF(E29 &lt; VLOOKUP(B29,'Exhibits and Tables'!$A$45:$D$51,4,FALSE)*100,3,4)))</f>
        <v>2</v>
      </c>
      <c r="K29" s="120">
        <f t="shared" si="0"/>
        <v>14</v>
      </c>
      <c r="L29" s="120" t="str">
        <f>VLOOKUP(K29,'Exhibits and Tables'!$G$24:$I$26, 3,TRUE)</f>
        <v>L</v>
      </c>
      <c r="M29" s="120" t="str">
        <f>VLOOKUP(G29&amp;"-"&amp;L29,'Exhibits and Tables'!$H$5:$K$13,4,FALSE)</f>
        <v>AA</v>
      </c>
      <c r="N29" s="122">
        <f>VLOOKUP(M29,'Exhibits and Tables'!$A$5:$C$10,2,FALSE)</f>
        <v>1.4999999999999999E-2</v>
      </c>
      <c r="O29" s="123">
        <f>VLOOKUP(M29,'Exhibits and Tables'!$A$5:$C$10,3,FALSE)</f>
        <v>3.0000000000000001E-3</v>
      </c>
      <c r="P29" s="124">
        <f>VLOOKUP(M29,'Exhibits and Tables'!$M$5:$N$10,2,FALSE)/10000</f>
        <v>4.5530000000000001E-2</v>
      </c>
      <c r="Q29" s="125">
        <f t="shared" si="1"/>
        <v>782.05644000000007</v>
      </c>
      <c r="R29" s="126">
        <f t="shared" si="2"/>
        <v>547.43950800000005</v>
      </c>
    </row>
    <row r="30" spans="1:18" ht="14.4" x14ac:dyDescent="0.3">
      <c r="A30" s="119">
        <v>25</v>
      </c>
      <c r="B30" s="120" t="s">
        <v>6</v>
      </c>
      <c r="C30" s="120">
        <v>0</v>
      </c>
      <c r="D30" s="120">
        <v>43.478999999999999</v>
      </c>
      <c r="E30" s="120">
        <v>1.875</v>
      </c>
      <c r="F30" s="121">
        <v>971</v>
      </c>
      <c r="G30" s="119" t="str">
        <f>VLOOKUP(B30,'Exhibits and Tables'!$E$4:$G$15,3,FALSE)</f>
        <v>M</v>
      </c>
      <c r="H30" s="120">
        <f>IF(C30 &lt; VLOOKUP(B30,'Exhibits and Tables'!$A$25:$D$31, 2), 1, IF(C30 &lt; VLOOKUP(B30,'Exhibits and Tables'!$A$25:$D$31, 3),2,IF(C30 &lt; VLOOKUP(B30,'Exhibits and Tables'!$A$25:$D$31, 4),3,4)))</f>
        <v>1</v>
      </c>
      <c r="I30" s="120">
        <f>IF(D30 &lt; VLOOKUP(B30,'Exhibits and Tables'!$A$35:$D$41,2,FALSE), 4, IF(D30 &lt; VLOOKUP(B30,'Exhibits and Tables'!$A$35:$D$41,3,FALSE),3,IF(D30 &lt; VLOOKUP(B30,'Exhibits and Tables'!$A$35:$D$41,4,FALSE),2,1)))</f>
        <v>3</v>
      </c>
      <c r="J30" s="120">
        <f>IF(E30 &lt; VLOOKUP(B30,'Exhibits and Tables'!$A$45:$D$51,2,FALSE)*100, 1, IF(E30 &lt; VLOOKUP(B30,'Exhibits and Tables'!$A$45:$D$51,3,FALSE)*100,2,IF(E30 &lt; VLOOKUP(B30,'Exhibits and Tables'!$A$45:$D$51,4,FALSE)*100,3,4)))</f>
        <v>2</v>
      </c>
      <c r="K30" s="120">
        <f t="shared" si="0"/>
        <v>9</v>
      </c>
      <c r="L30" s="120" t="str">
        <f>VLOOKUP(K30,'Exhibits and Tables'!$G$24:$I$26, 3,TRUE)</f>
        <v>H</v>
      </c>
      <c r="M30" s="120" t="str">
        <f>VLOOKUP(G30&amp;"-"&amp;L30,'Exhibits and Tables'!$H$5:$K$13,4,FALSE)</f>
        <v>BBB</v>
      </c>
      <c r="N30" s="122">
        <f>VLOOKUP(M30,'Exhibits and Tables'!$A$5:$C$10,2,FALSE)</f>
        <v>0.10290000000000001</v>
      </c>
      <c r="O30" s="123">
        <f>VLOOKUP(M30,'Exhibits and Tables'!$A$5:$C$10,3,FALSE)</f>
        <v>0.02</v>
      </c>
      <c r="P30" s="124">
        <f>VLOOKUP(M30,'Exhibits and Tables'!$M$5:$N$10,2,FALSE)/10000</f>
        <v>5.2830000000000009E-2</v>
      </c>
      <c r="Q30" s="125">
        <f t="shared" si="1"/>
        <v>1022.29793</v>
      </c>
      <c r="R30" s="126">
        <f t="shared" si="2"/>
        <v>715.60855099999992</v>
      </c>
    </row>
    <row r="31" spans="1:18" ht="14.4" x14ac:dyDescent="0.3">
      <c r="A31" s="119">
        <v>26</v>
      </c>
      <c r="B31" s="120" t="s">
        <v>6</v>
      </c>
      <c r="C31" s="120">
        <v>0</v>
      </c>
      <c r="D31" s="120">
        <v>45.378</v>
      </c>
      <c r="E31" s="120">
        <v>-5.8840000000000003</v>
      </c>
      <c r="F31" s="121">
        <v>715</v>
      </c>
      <c r="G31" s="119" t="str">
        <f>VLOOKUP(B31,'Exhibits and Tables'!$E$4:$G$15,3,FALSE)</f>
        <v>M</v>
      </c>
      <c r="H31" s="120">
        <f>IF(C31 &lt; VLOOKUP(B31,'Exhibits and Tables'!$A$25:$D$31, 2), 1, IF(C31 &lt; VLOOKUP(B31,'Exhibits and Tables'!$A$25:$D$31, 3),2,IF(C31 &lt; VLOOKUP(B31,'Exhibits and Tables'!$A$25:$D$31, 4),3,4)))</f>
        <v>1</v>
      </c>
      <c r="I31" s="120">
        <f>IF(D31 &lt; VLOOKUP(B31,'Exhibits and Tables'!$A$35:$D$41,2,FALSE), 4, IF(D31 &lt; VLOOKUP(B31,'Exhibits and Tables'!$A$35:$D$41,3,FALSE),3,IF(D31 &lt; VLOOKUP(B31,'Exhibits and Tables'!$A$35:$D$41,4,FALSE),2,1)))</f>
        <v>2</v>
      </c>
      <c r="J31" s="120">
        <f>IF(E31 &lt; VLOOKUP(B31,'Exhibits and Tables'!$A$45:$D$51,2,FALSE)*100, 1, IF(E31 &lt; VLOOKUP(B31,'Exhibits and Tables'!$A$45:$D$51,3,FALSE)*100,2,IF(E31 &lt; VLOOKUP(B31,'Exhibits and Tables'!$A$45:$D$51,4,FALSE)*100,3,4)))</f>
        <v>1</v>
      </c>
      <c r="K31" s="120">
        <f t="shared" si="0"/>
        <v>6</v>
      </c>
      <c r="L31" s="120" t="str">
        <f>VLOOKUP(K31,'Exhibits and Tables'!$G$24:$I$26, 3,TRUE)</f>
        <v>H</v>
      </c>
      <c r="M31" s="120" t="str">
        <f>VLOOKUP(G31&amp;"-"&amp;L31,'Exhibits and Tables'!$H$5:$K$13,4,FALSE)</f>
        <v>BBB</v>
      </c>
      <c r="N31" s="122">
        <f>VLOOKUP(M31,'Exhibits and Tables'!$A$5:$C$10,2,FALSE)</f>
        <v>0.10290000000000001</v>
      </c>
      <c r="O31" s="123">
        <f>VLOOKUP(M31,'Exhibits and Tables'!$A$5:$C$10,3,FALSE)</f>
        <v>0.02</v>
      </c>
      <c r="P31" s="124">
        <f>VLOOKUP(M31,'Exhibits and Tables'!$M$5:$N$10,2,FALSE)/10000</f>
        <v>5.2830000000000009E-2</v>
      </c>
      <c r="Q31" s="125">
        <f t="shared" si="1"/>
        <v>752.77344999999991</v>
      </c>
      <c r="R31" s="126">
        <f t="shared" si="2"/>
        <v>526.94141499999989</v>
      </c>
    </row>
    <row r="32" spans="1:18" ht="14.4" x14ac:dyDescent="0.3">
      <c r="A32" s="119">
        <v>27</v>
      </c>
      <c r="B32" s="120" t="s">
        <v>6</v>
      </c>
      <c r="C32" s="120">
        <v>0</v>
      </c>
      <c r="D32" s="120">
        <v>32.616999999999997</v>
      </c>
      <c r="E32" s="120">
        <v>-19.73</v>
      </c>
      <c r="F32" s="121">
        <v>943</v>
      </c>
      <c r="G32" s="119" t="str">
        <f>VLOOKUP(B32,'Exhibits and Tables'!$E$4:$G$15,3,FALSE)</f>
        <v>M</v>
      </c>
      <c r="H32" s="120">
        <f>IF(C32 &lt; VLOOKUP(B32,'Exhibits and Tables'!$A$25:$D$31, 2), 1, IF(C32 &lt; VLOOKUP(B32,'Exhibits and Tables'!$A$25:$D$31, 3),2,IF(C32 &lt; VLOOKUP(B32,'Exhibits and Tables'!$A$25:$D$31, 4),3,4)))</f>
        <v>1</v>
      </c>
      <c r="I32" s="120">
        <f>IF(D32 &lt; VLOOKUP(B32,'Exhibits and Tables'!$A$35:$D$41,2,FALSE), 4, IF(D32 &lt; VLOOKUP(B32,'Exhibits and Tables'!$A$35:$D$41,3,FALSE),3,IF(D32 &lt; VLOOKUP(B32,'Exhibits and Tables'!$A$35:$D$41,4,FALSE),2,1)))</f>
        <v>4</v>
      </c>
      <c r="J32" s="120">
        <f>IF(E32 &lt; VLOOKUP(B32,'Exhibits and Tables'!$A$45:$D$51,2,FALSE)*100, 1, IF(E32 &lt; VLOOKUP(B32,'Exhibits and Tables'!$A$45:$D$51,3,FALSE)*100,2,IF(E32 &lt; VLOOKUP(B32,'Exhibits and Tables'!$A$45:$D$51,4,FALSE)*100,3,4)))</f>
        <v>1</v>
      </c>
      <c r="K32" s="120">
        <f t="shared" si="0"/>
        <v>10</v>
      </c>
      <c r="L32" s="120" t="str">
        <f>VLOOKUP(K32,'Exhibits and Tables'!$G$24:$I$26, 3,TRUE)</f>
        <v>M</v>
      </c>
      <c r="M32" s="120" t="str">
        <f>VLOOKUP(G32&amp;"-"&amp;L32,'Exhibits and Tables'!$H$5:$K$13,4,FALSE)</f>
        <v>A</v>
      </c>
      <c r="N32" s="122">
        <f>VLOOKUP(M32,'Exhibits and Tables'!$A$5:$C$10,2,FALSE)</f>
        <v>2.9100000000000001E-2</v>
      </c>
      <c r="O32" s="123">
        <f>VLOOKUP(M32,'Exhibits and Tables'!$A$5:$C$10,3,FALSE)</f>
        <v>5.0000000000000001E-3</v>
      </c>
      <c r="P32" s="124">
        <f>VLOOKUP(M32,'Exhibits and Tables'!$M$5:$N$10,2,FALSE)/10000</f>
        <v>4.743E-2</v>
      </c>
      <c r="Q32" s="125">
        <f t="shared" si="1"/>
        <v>987.72649000000013</v>
      </c>
      <c r="R32" s="126">
        <f t="shared" si="2"/>
        <v>691.40854300000001</v>
      </c>
    </row>
    <row r="33" spans="1:18" ht="14.4" x14ac:dyDescent="0.3">
      <c r="A33" s="119">
        <v>28</v>
      </c>
      <c r="B33" s="120" t="s">
        <v>6</v>
      </c>
      <c r="C33" s="120">
        <v>0.38</v>
      </c>
      <c r="D33" s="120">
        <v>70.281999999999996</v>
      </c>
      <c r="E33" s="120">
        <v>1.125</v>
      </c>
      <c r="F33" s="121">
        <v>1071</v>
      </c>
      <c r="G33" s="119" t="str">
        <f>VLOOKUP(B33,'Exhibits and Tables'!$E$4:$G$15,3,FALSE)</f>
        <v>M</v>
      </c>
      <c r="H33" s="120">
        <f>IF(C33 &lt; VLOOKUP(B33,'Exhibits and Tables'!$A$25:$D$31, 2), 1, IF(C33 &lt; VLOOKUP(B33,'Exhibits and Tables'!$A$25:$D$31, 3),2,IF(C33 &lt; VLOOKUP(B33,'Exhibits and Tables'!$A$25:$D$31, 4),3,4)))</f>
        <v>2</v>
      </c>
      <c r="I33" s="120">
        <f>IF(D33 &lt; VLOOKUP(B33,'Exhibits and Tables'!$A$35:$D$41,2,FALSE), 4, IF(D33 &lt; VLOOKUP(B33,'Exhibits and Tables'!$A$35:$D$41,3,FALSE),3,IF(D33 &lt; VLOOKUP(B33,'Exhibits and Tables'!$A$35:$D$41,4,FALSE),2,1)))</f>
        <v>1</v>
      </c>
      <c r="J33" s="120">
        <f>IF(E33 &lt; VLOOKUP(B33,'Exhibits and Tables'!$A$45:$D$51,2,FALSE)*100, 1, IF(E33 &lt; VLOOKUP(B33,'Exhibits and Tables'!$A$45:$D$51,3,FALSE)*100,2,IF(E33 &lt; VLOOKUP(B33,'Exhibits and Tables'!$A$45:$D$51,4,FALSE)*100,3,4)))</f>
        <v>2</v>
      </c>
      <c r="K33" s="120">
        <f t="shared" si="0"/>
        <v>6</v>
      </c>
      <c r="L33" s="120" t="str">
        <f>VLOOKUP(K33,'Exhibits and Tables'!$G$24:$I$26, 3,TRUE)</f>
        <v>H</v>
      </c>
      <c r="M33" s="120" t="str">
        <f>VLOOKUP(G33&amp;"-"&amp;L33,'Exhibits and Tables'!$H$5:$K$13,4,FALSE)</f>
        <v>BBB</v>
      </c>
      <c r="N33" s="122">
        <f>VLOOKUP(M33,'Exhibits and Tables'!$A$5:$C$10,2,FALSE)</f>
        <v>0.10290000000000001</v>
      </c>
      <c r="O33" s="123">
        <f>VLOOKUP(M33,'Exhibits and Tables'!$A$5:$C$10,3,FALSE)</f>
        <v>0.02</v>
      </c>
      <c r="P33" s="124">
        <f>VLOOKUP(M33,'Exhibits and Tables'!$M$5:$N$10,2,FALSE)/10000</f>
        <v>5.2830000000000009E-2</v>
      </c>
      <c r="Q33" s="125">
        <f t="shared" si="1"/>
        <v>1127.5809299999999</v>
      </c>
      <c r="R33" s="126">
        <f t="shared" si="2"/>
        <v>789.30665099999987</v>
      </c>
    </row>
    <row r="34" spans="1:18" ht="14.4" x14ac:dyDescent="0.3">
      <c r="A34" s="119">
        <v>29</v>
      </c>
      <c r="B34" s="120" t="s">
        <v>6</v>
      </c>
      <c r="C34" s="120">
        <v>0.93</v>
      </c>
      <c r="D34" s="120">
        <v>61.027999999999999</v>
      </c>
      <c r="E34" s="120">
        <v>2.3290000000000002</v>
      </c>
      <c r="F34" s="121">
        <v>765</v>
      </c>
      <c r="G34" s="119" t="str">
        <f>VLOOKUP(B34,'Exhibits and Tables'!$E$4:$G$15,3,FALSE)</f>
        <v>M</v>
      </c>
      <c r="H34" s="120">
        <f>IF(C34 &lt; VLOOKUP(B34,'Exhibits and Tables'!$A$25:$D$31, 2), 1, IF(C34 &lt; VLOOKUP(B34,'Exhibits and Tables'!$A$25:$D$31, 3),2,IF(C34 &lt; VLOOKUP(B34,'Exhibits and Tables'!$A$25:$D$31, 4),3,4)))</f>
        <v>2</v>
      </c>
      <c r="I34" s="120">
        <f>IF(D34 &lt; VLOOKUP(B34,'Exhibits and Tables'!$A$35:$D$41,2,FALSE), 4, IF(D34 &lt; VLOOKUP(B34,'Exhibits and Tables'!$A$35:$D$41,3,FALSE),3,IF(D34 &lt; VLOOKUP(B34,'Exhibits and Tables'!$A$35:$D$41,4,FALSE),2,1)))</f>
        <v>1</v>
      </c>
      <c r="J34" s="120">
        <f>IF(E34 &lt; VLOOKUP(B34,'Exhibits and Tables'!$A$45:$D$51,2,FALSE)*100, 1, IF(E34 &lt; VLOOKUP(B34,'Exhibits and Tables'!$A$45:$D$51,3,FALSE)*100,2,IF(E34 &lt; VLOOKUP(B34,'Exhibits and Tables'!$A$45:$D$51,4,FALSE)*100,3,4)))</f>
        <v>2</v>
      </c>
      <c r="K34" s="120">
        <f t="shared" si="0"/>
        <v>6</v>
      </c>
      <c r="L34" s="120" t="str">
        <f>VLOOKUP(K34,'Exhibits and Tables'!$G$24:$I$26, 3,TRUE)</f>
        <v>H</v>
      </c>
      <c r="M34" s="120" t="str">
        <f>VLOOKUP(G34&amp;"-"&amp;L34,'Exhibits and Tables'!$H$5:$K$13,4,FALSE)</f>
        <v>BBB</v>
      </c>
      <c r="N34" s="122">
        <f>VLOOKUP(M34,'Exhibits and Tables'!$A$5:$C$10,2,FALSE)</f>
        <v>0.10290000000000001</v>
      </c>
      <c r="O34" s="123">
        <f>VLOOKUP(M34,'Exhibits and Tables'!$A$5:$C$10,3,FALSE)</f>
        <v>0.02</v>
      </c>
      <c r="P34" s="124">
        <f>VLOOKUP(M34,'Exhibits and Tables'!$M$5:$N$10,2,FALSE)/10000</f>
        <v>5.2830000000000009E-2</v>
      </c>
      <c r="Q34" s="125">
        <f t="shared" si="1"/>
        <v>805.41494999999998</v>
      </c>
      <c r="R34" s="126">
        <f t="shared" si="2"/>
        <v>563.79046499999993</v>
      </c>
    </row>
    <row r="35" spans="1:18" ht="14.4" x14ac:dyDescent="0.3">
      <c r="A35" s="119">
        <v>30</v>
      </c>
      <c r="B35" s="120" t="s">
        <v>6</v>
      </c>
      <c r="C35" s="120">
        <v>0.44</v>
      </c>
      <c r="D35" s="120">
        <v>30.263000000000002</v>
      </c>
      <c r="E35" s="120">
        <v>0.65700000000000003</v>
      </c>
      <c r="F35" s="121">
        <v>818</v>
      </c>
      <c r="G35" s="119" t="str">
        <f>VLOOKUP(B35,'Exhibits and Tables'!$E$4:$G$15,3,FALSE)</f>
        <v>M</v>
      </c>
      <c r="H35" s="120">
        <f>IF(C35 &lt; VLOOKUP(B35,'Exhibits and Tables'!$A$25:$D$31, 2), 1, IF(C35 &lt; VLOOKUP(B35,'Exhibits and Tables'!$A$25:$D$31, 3),2,IF(C35 &lt; VLOOKUP(B35,'Exhibits and Tables'!$A$25:$D$31, 4),3,4)))</f>
        <v>2</v>
      </c>
      <c r="I35" s="120">
        <f>IF(D35 &lt; VLOOKUP(B35,'Exhibits and Tables'!$A$35:$D$41,2,FALSE), 4, IF(D35 &lt; VLOOKUP(B35,'Exhibits and Tables'!$A$35:$D$41,3,FALSE),3,IF(D35 &lt; VLOOKUP(B35,'Exhibits and Tables'!$A$35:$D$41,4,FALSE),2,1)))</f>
        <v>4</v>
      </c>
      <c r="J35" s="120">
        <f>IF(E35 &lt; VLOOKUP(B35,'Exhibits and Tables'!$A$45:$D$51,2,FALSE)*100, 1, IF(E35 &lt; VLOOKUP(B35,'Exhibits and Tables'!$A$45:$D$51,3,FALSE)*100,2,IF(E35 &lt; VLOOKUP(B35,'Exhibits and Tables'!$A$45:$D$51,4,FALSE)*100,3,4)))</f>
        <v>2</v>
      </c>
      <c r="K35" s="120">
        <f t="shared" si="0"/>
        <v>12</v>
      </c>
      <c r="L35" s="120" t="str">
        <f>VLOOKUP(K35,'Exhibits and Tables'!$G$24:$I$26, 3,TRUE)</f>
        <v>M</v>
      </c>
      <c r="M35" s="120" t="str">
        <f>VLOOKUP(G35&amp;"-"&amp;L35,'Exhibits and Tables'!$H$5:$K$13,4,FALSE)</f>
        <v>A</v>
      </c>
      <c r="N35" s="122">
        <f>VLOOKUP(M35,'Exhibits and Tables'!$A$5:$C$10,2,FALSE)</f>
        <v>2.9100000000000001E-2</v>
      </c>
      <c r="O35" s="123">
        <f>VLOOKUP(M35,'Exhibits and Tables'!$A$5:$C$10,3,FALSE)</f>
        <v>5.0000000000000001E-3</v>
      </c>
      <c r="P35" s="124">
        <f>VLOOKUP(M35,'Exhibits and Tables'!$M$5:$N$10,2,FALSE)/10000</f>
        <v>4.743E-2</v>
      </c>
      <c r="Q35" s="125">
        <f t="shared" si="1"/>
        <v>856.79774000000009</v>
      </c>
      <c r="R35" s="126">
        <f t="shared" si="2"/>
        <v>599.75841800000001</v>
      </c>
    </row>
    <row r="36" spans="1:18" ht="14.4" x14ac:dyDescent="0.3">
      <c r="A36" s="119">
        <v>31</v>
      </c>
      <c r="B36" s="120" t="s">
        <v>6</v>
      </c>
      <c r="C36" s="120">
        <v>0</v>
      </c>
      <c r="D36" s="120">
        <v>51.091000000000001</v>
      </c>
      <c r="E36" s="120">
        <v>-2.14</v>
      </c>
      <c r="F36" s="121">
        <v>758</v>
      </c>
      <c r="G36" s="119" t="str">
        <f>VLOOKUP(B36,'Exhibits and Tables'!$E$4:$G$15,3,FALSE)</f>
        <v>M</v>
      </c>
      <c r="H36" s="120">
        <f>IF(C36 &lt; VLOOKUP(B36,'Exhibits and Tables'!$A$25:$D$31, 2), 1, IF(C36 &lt; VLOOKUP(B36,'Exhibits and Tables'!$A$25:$D$31, 3),2,IF(C36 &lt; VLOOKUP(B36,'Exhibits and Tables'!$A$25:$D$31, 4),3,4)))</f>
        <v>1</v>
      </c>
      <c r="I36" s="120">
        <f>IF(D36 &lt; VLOOKUP(B36,'Exhibits and Tables'!$A$35:$D$41,2,FALSE), 4, IF(D36 &lt; VLOOKUP(B36,'Exhibits and Tables'!$A$35:$D$41,3,FALSE),3,IF(D36 &lt; VLOOKUP(B36,'Exhibits and Tables'!$A$35:$D$41,4,FALSE),2,1)))</f>
        <v>2</v>
      </c>
      <c r="J36" s="120">
        <f>IF(E36 &lt; VLOOKUP(B36,'Exhibits and Tables'!$A$45:$D$51,2,FALSE)*100, 1, IF(E36 &lt; VLOOKUP(B36,'Exhibits and Tables'!$A$45:$D$51,3,FALSE)*100,2,IF(E36 &lt; VLOOKUP(B36,'Exhibits and Tables'!$A$45:$D$51,4,FALSE)*100,3,4)))</f>
        <v>1</v>
      </c>
      <c r="K36" s="120">
        <f t="shared" si="0"/>
        <v>6</v>
      </c>
      <c r="L36" s="120" t="str">
        <f>VLOOKUP(K36,'Exhibits and Tables'!$G$24:$I$26, 3,TRUE)</f>
        <v>H</v>
      </c>
      <c r="M36" s="120" t="str">
        <f>VLOOKUP(G36&amp;"-"&amp;L36,'Exhibits and Tables'!$H$5:$K$13,4,FALSE)</f>
        <v>BBB</v>
      </c>
      <c r="N36" s="122">
        <f>VLOOKUP(M36,'Exhibits and Tables'!$A$5:$C$10,2,FALSE)</f>
        <v>0.10290000000000001</v>
      </c>
      <c r="O36" s="123">
        <f>VLOOKUP(M36,'Exhibits and Tables'!$A$5:$C$10,3,FALSE)</f>
        <v>0.02</v>
      </c>
      <c r="P36" s="124">
        <f>VLOOKUP(M36,'Exhibits and Tables'!$M$5:$N$10,2,FALSE)/10000</f>
        <v>5.2830000000000009E-2</v>
      </c>
      <c r="Q36" s="125">
        <f t="shared" si="1"/>
        <v>798.04513999999995</v>
      </c>
      <c r="R36" s="126">
        <f t="shared" si="2"/>
        <v>558.63159799999994</v>
      </c>
    </row>
    <row r="37" spans="1:18" ht="14.4" x14ac:dyDescent="0.3">
      <c r="A37" s="119">
        <v>32</v>
      </c>
      <c r="B37" s="120" t="s">
        <v>6</v>
      </c>
      <c r="C37" s="120">
        <v>0</v>
      </c>
      <c r="D37" s="120">
        <v>49.009</v>
      </c>
      <c r="E37" s="120">
        <v>-34.091000000000001</v>
      </c>
      <c r="F37" s="121">
        <v>613</v>
      </c>
      <c r="G37" s="119" t="str">
        <f>VLOOKUP(B37,'Exhibits and Tables'!$E$4:$G$15,3,FALSE)</f>
        <v>M</v>
      </c>
      <c r="H37" s="120">
        <f>IF(C37 &lt; VLOOKUP(B37,'Exhibits and Tables'!$A$25:$D$31, 2), 1, IF(C37 &lt; VLOOKUP(B37,'Exhibits and Tables'!$A$25:$D$31, 3),2,IF(C37 &lt; VLOOKUP(B37,'Exhibits and Tables'!$A$25:$D$31, 4),3,4)))</f>
        <v>1</v>
      </c>
      <c r="I37" s="120">
        <f>IF(D37 &lt; VLOOKUP(B37,'Exhibits and Tables'!$A$35:$D$41,2,FALSE), 4, IF(D37 &lt; VLOOKUP(B37,'Exhibits and Tables'!$A$35:$D$41,3,FALSE),3,IF(D37 &lt; VLOOKUP(B37,'Exhibits and Tables'!$A$35:$D$41,4,FALSE),2,1)))</f>
        <v>2</v>
      </c>
      <c r="J37" s="120">
        <f>IF(E37 &lt; VLOOKUP(B37,'Exhibits and Tables'!$A$45:$D$51,2,FALSE)*100, 1, IF(E37 &lt; VLOOKUP(B37,'Exhibits and Tables'!$A$45:$D$51,3,FALSE)*100,2,IF(E37 &lt; VLOOKUP(B37,'Exhibits and Tables'!$A$45:$D$51,4,FALSE)*100,3,4)))</f>
        <v>1</v>
      </c>
      <c r="K37" s="120">
        <f t="shared" si="0"/>
        <v>6</v>
      </c>
      <c r="L37" s="120" t="str">
        <f>VLOOKUP(K37,'Exhibits and Tables'!$G$24:$I$26, 3,TRUE)</f>
        <v>H</v>
      </c>
      <c r="M37" s="120" t="str">
        <f>VLOOKUP(G37&amp;"-"&amp;L37,'Exhibits and Tables'!$H$5:$K$13,4,FALSE)</f>
        <v>BBB</v>
      </c>
      <c r="N37" s="122">
        <f>VLOOKUP(M37,'Exhibits and Tables'!$A$5:$C$10,2,FALSE)</f>
        <v>0.10290000000000001</v>
      </c>
      <c r="O37" s="123">
        <f>VLOOKUP(M37,'Exhibits and Tables'!$A$5:$C$10,3,FALSE)</f>
        <v>0.02</v>
      </c>
      <c r="P37" s="124">
        <f>VLOOKUP(M37,'Exhibits and Tables'!$M$5:$N$10,2,FALSE)/10000</f>
        <v>5.2830000000000009E-2</v>
      </c>
      <c r="Q37" s="125">
        <f t="shared" si="1"/>
        <v>645.38478999999995</v>
      </c>
      <c r="R37" s="126">
        <f t="shared" si="2"/>
        <v>451.76935299999991</v>
      </c>
    </row>
    <row r="38" spans="1:18" ht="14.4" x14ac:dyDescent="0.3">
      <c r="A38" s="119">
        <v>33</v>
      </c>
      <c r="B38" s="120" t="s">
        <v>6</v>
      </c>
      <c r="C38" s="120">
        <v>1.35</v>
      </c>
      <c r="D38" s="120">
        <v>45.402999999999999</v>
      </c>
      <c r="E38" s="120">
        <v>4.3769999999999998</v>
      </c>
      <c r="F38" s="121">
        <v>867</v>
      </c>
      <c r="G38" s="119" t="str">
        <f>VLOOKUP(B38,'Exhibits and Tables'!$E$4:$G$15,3,FALSE)</f>
        <v>M</v>
      </c>
      <c r="H38" s="120">
        <f>IF(C38 &lt; VLOOKUP(B38,'Exhibits and Tables'!$A$25:$D$31, 2), 1, IF(C38 &lt; VLOOKUP(B38,'Exhibits and Tables'!$A$25:$D$31, 3),2,IF(C38 &lt; VLOOKUP(B38,'Exhibits and Tables'!$A$25:$D$31, 4),3,4)))</f>
        <v>2</v>
      </c>
      <c r="I38" s="120">
        <f>IF(D38 &lt; VLOOKUP(B38,'Exhibits and Tables'!$A$35:$D$41,2,FALSE), 4, IF(D38 &lt; VLOOKUP(B38,'Exhibits and Tables'!$A$35:$D$41,3,FALSE),3,IF(D38 &lt; VLOOKUP(B38,'Exhibits and Tables'!$A$35:$D$41,4,FALSE),2,1)))</f>
        <v>2</v>
      </c>
      <c r="J38" s="120">
        <f>IF(E38 &lt; VLOOKUP(B38,'Exhibits and Tables'!$A$45:$D$51,2,FALSE)*100, 1, IF(E38 &lt; VLOOKUP(B38,'Exhibits and Tables'!$A$45:$D$51,3,FALSE)*100,2,IF(E38 &lt; VLOOKUP(B38,'Exhibits and Tables'!$A$45:$D$51,4,FALSE)*100,3,4)))</f>
        <v>3</v>
      </c>
      <c r="K38" s="120">
        <f t="shared" si="0"/>
        <v>9</v>
      </c>
      <c r="L38" s="120" t="str">
        <f>VLOOKUP(K38,'Exhibits and Tables'!$G$24:$I$26, 3,TRUE)</f>
        <v>H</v>
      </c>
      <c r="M38" s="120" t="str">
        <f>VLOOKUP(G38&amp;"-"&amp;L38,'Exhibits and Tables'!$H$5:$K$13,4,FALSE)</f>
        <v>BBB</v>
      </c>
      <c r="N38" s="122">
        <f>VLOOKUP(M38,'Exhibits and Tables'!$A$5:$C$10,2,FALSE)</f>
        <v>0.10290000000000001</v>
      </c>
      <c r="O38" s="123">
        <f>VLOOKUP(M38,'Exhibits and Tables'!$A$5:$C$10,3,FALSE)</f>
        <v>0.02</v>
      </c>
      <c r="P38" s="124">
        <f>VLOOKUP(M38,'Exhibits and Tables'!$M$5:$N$10,2,FALSE)/10000</f>
        <v>5.2830000000000009E-2</v>
      </c>
      <c r="Q38" s="125">
        <f t="shared" si="1"/>
        <v>912.80360999999994</v>
      </c>
      <c r="R38" s="126">
        <f t="shared" si="2"/>
        <v>638.96252699999991</v>
      </c>
    </row>
    <row r="39" spans="1:18" ht="14.4" x14ac:dyDescent="0.3">
      <c r="A39" s="119">
        <v>34</v>
      </c>
      <c r="B39" s="120" t="s">
        <v>6</v>
      </c>
      <c r="C39" s="120">
        <v>0</v>
      </c>
      <c r="D39" s="120">
        <v>19.213000000000001</v>
      </c>
      <c r="E39" s="120">
        <v>-67.938000000000002</v>
      </c>
      <c r="F39" s="121">
        <v>944</v>
      </c>
      <c r="G39" s="119" t="str">
        <f>VLOOKUP(B39,'Exhibits and Tables'!$E$4:$G$15,3,FALSE)</f>
        <v>M</v>
      </c>
      <c r="H39" s="120">
        <f>IF(C39 &lt; VLOOKUP(B39,'Exhibits and Tables'!$A$25:$D$31, 2), 1, IF(C39 &lt; VLOOKUP(B39,'Exhibits and Tables'!$A$25:$D$31, 3),2,IF(C39 &lt; VLOOKUP(B39,'Exhibits and Tables'!$A$25:$D$31, 4),3,4)))</f>
        <v>1</v>
      </c>
      <c r="I39" s="120">
        <f>IF(D39 &lt; VLOOKUP(B39,'Exhibits and Tables'!$A$35:$D$41,2,FALSE), 4, IF(D39 &lt; VLOOKUP(B39,'Exhibits and Tables'!$A$35:$D$41,3,FALSE),3,IF(D39 &lt; VLOOKUP(B39,'Exhibits and Tables'!$A$35:$D$41,4,FALSE),2,1)))</f>
        <v>4</v>
      </c>
      <c r="J39" s="120">
        <f>IF(E39 &lt; VLOOKUP(B39,'Exhibits and Tables'!$A$45:$D$51,2,FALSE)*100, 1, IF(E39 &lt; VLOOKUP(B39,'Exhibits and Tables'!$A$45:$D$51,3,FALSE)*100,2,IF(E39 &lt; VLOOKUP(B39,'Exhibits and Tables'!$A$45:$D$51,4,FALSE)*100,3,4)))</f>
        <v>1</v>
      </c>
      <c r="K39" s="120">
        <f t="shared" si="0"/>
        <v>10</v>
      </c>
      <c r="L39" s="120" t="str">
        <f>VLOOKUP(K39,'Exhibits and Tables'!$G$24:$I$26, 3,TRUE)</f>
        <v>M</v>
      </c>
      <c r="M39" s="120" t="str">
        <f>VLOOKUP(G39&amp;"-"&amp;L39,'Exhibits and Tables'!$H$5:$K$13,4,FALSE)</f>
        <v>A</v>
      </c>
      <c r="N39" s="122">
        <f>VLOOKUP(M39,'Exhibits and Tables'!$A$5:$C$10,2,FALSE)</f>
        <v>2.9100000000000001E-2</v>
      </c>
      <c r="O39" s="123">
        <f>VLOOKUP(M39,'Exhibits and Tables'!$A$5:$C$10,3,FALSE)</f>
        <v>5.0000000000000001E-3</v>
      </c>
      <c r="P39" s="124">
        <f>VLOOKUP(M39,'Exhibits and Tables'!$M$5:$N$10,2,FALSE)/10000</f>
        <v>4.743E-2</v>
      </c>
      <c r="Q39" s="125">
        <f t="shared" si="1"/>
        <v>988.77392000000009</v>
      </c>
      <c r="R39" s="126">
        <f t="shared" si="2"/>
        <v>692.14174400000002</v>
      </c>
    </row>
    <row r="40" spans="1:18" ht="14.4" x14ac:dyDescent="0.3">
      <c r="A40" s="119">
        <v>35</v>
      </c>
      <c r="B40" s="120" t="s">
        <v>6</v>
      </c>
      <c r="C40" s="120">
        <v>0.21</v>
      </c>
      <c r="D40" s="120">
        <v>35.572000000000003</v>
      </c>
      <c r="E40" s="120">
        <v>0.30499999999999999</v>
      </c>
      <c r="F40" s="121">
        <v>893</v>
      </c>
      <c r="G40" s="119" t="str">
        <f>VLOOKUP(B40,'Exhibits and Tables'!$E$4:$G$15,3,FALSE)</f>
        <v>M</v>
      </c>
      <c r="H40" s="120">
        <f>IF(C40 &lt; VLOOKUP(B40,'Exhibits and Tables'!$A$25:$D$31, 2), 1, IF(C40 &lt; VLOOKUP(B40,'Exhibits and Tables'!$A$25:$D$31, 3),2,IF(C40 &lt; VLOOKUP(B40,'Exhibits and Tables'!$A$25:$D$31, 4),3,4)))</f>
        <v>2</v>
      </c>
      <c r="I40" s="120">
        <f>IF(D40 &lt; VLOOKUP(B40,'Exhibits and Tables'!$A$35:$D$41,2,FALSE), 4, IF(D40 &lt; VLOOKUP(B40,'Exhibits and Tables'!$A$35:$D$41,3,FALSE),3,IF(D40 &lt; VLOOKUP(B40,'Exhibits and Tables'!$A$35:$D$41,4,FALSE),2,1)))</f>
        <v>3</v>
      </c>
      <c r="J40" s="120">
        <f>IF(E40 &lt; VLOOKUP(B40,'Exhibits and Tables'!$A$45:$D$51,2,FALSE)*100, 1, IF(E40 &lt; VLOOKUP(B40,'Exhibits and Tables'!$A$45:$D$51,3,FALSE)*100,2,IF(E40 &lt; VLOOKUP(B40,'Exhibits and Tables'!$A$45:$D$51,4,FALSE)*100,3,4)))</f>
        <v>1</v>
      </c>
      <c r="K40" s="120">
        <f t="shared" si="0"/>
        <v>9</v>
      </c>
      <c r="L40" s="120" t="str">
        <f>VLOOKUP(K40,'Exhibits and Tables'!$G$24:$I$26, 3,TRUE)</f>
        <v>H</v>
      </c>
      <c r="M40" s="120" t="str">
        <f>VLOOKUP(G40&amp;"-"&amp;L40,'Exhibits and Tables'!$H$5:$K$13,4,FALSE)</f>
        <v>BBB</v>
      </c>
      <c r="N40" s="122">
        <f>VLOOKUP(M40,'Exhibits and Tables'!$A$5:$C$10,2,FALSE)</f>
        <v>0.10290000000000001</v>
      </c>
      <c r="O40" s="123">
        <f>VLOOKUP(M40,'Exhibits and Tables'!$A$5:$C$10,3,FALSE)</f>
        <v>0.02</v>
      </c>
      <c r="P40" s="124">
        <f>VLOOKUP(M40,'Exhibits and Tables'!$M$5:$N$10,2,FALSE)/10000</f>
        <v>5.2830000000000009E-2</v>
      </c>
      <c r="Q40" s="125">
        <f t="shared" si="1"/>
        <v>940.17719</v>
      </c>
      <c r="R40" s="126">
        <f t="shared" si="2"/>
        <v>658.12403299999994</v>
      </c>
    </row>
    <row r="41" spans="1:18" ht="14.4" x14ac:dyDescent="0.3">
      <c r="A41" s="119">
        <v>36</v>
      </c>
      <c r="B41" s="120" t="s">
        <v>6</v>
      </c>
      <c r="C41" s="120">
        <v>0.48</v>
      </c>
      <c r="D41" s="120">
        <v>37.136000000000003</v>
      </c>
      <c r="E41" s="120">
        <v>0.46700000000000003</v>
      </c>
      <c r="F41" s="121">
        <v>693</v>
      </c>
      <c r="G41" s="119" t="str">
        <f>VLOOKUP(B41,'Exhibits and Tables'!$E$4:$G$15,3,FALSE)</f>
        <v>M</v>
      </c>
      <c r="H41" s="120">
        <f>IF(C41 &lt; VLOOKUP(B41,'Exhibits and Tables'!$A$25:$D$31, 2), 1, IF(C41 &lt; VLOOKUP(B41,'Exhibits and Tables'!$A$25:$D$31, 3),2,IF(C41 &lt; VLOOKUP(B41,'Exhibits and Tables'!$A$25:$D$31, 4),3,4)))</f>
        <v>2</v>
      </c>
      <c r="I41" s="120">
        <f>IF(D41 &lt; VLOOKUP(B41,'Exhibits and Tables'!$A$35:$D$41,2,FALSE), 4, IF(D41 &lt; VLOOKUP(B41,'Exhibits and Tables'!$A$35:$D$41,3,FALSE),3,IF(D41 &lt; VLOOKUP(B41,'Exhibits and Tables'!$A$35:$D$41,4,FALSE),2,1)))</f>
        <v>3</v>
      </c>
      <c r="J41" s="120">
        <f>IF(E41 &lt; VLOOKUP(B41,'Exhibits and Tables'!$A$45:$D$51,2,FALSE)*100, 1, IF(E41 &lt; VLOOKUP(B41,'Exhibits and Tables'!$A$45:$D$51,3,FALSE)*100,2,IF(E41 &lt; VLOOKUP(B41,'Exhibits and Tables'!$A$45:$D$51,4,FALSE)*100,3,4)))</f>
        <v>1</v>
      </c>
      <c r="K41" s="120">
        <f t="shared" si="0"/>
        <v>9</v>
      </c>
      <c r="L41" s="120" t="str">
        <f>VLOOKUP(K41,'Exhibits and Tables'!$G$24:$I$26, 3,TRUE)</f>
        <v>H</v>
      </c>
      <c r="M41" s="120" t="str">
        <f>VLOOKUP(G41&amp;"-"&amp;L41,'Exhibits and Tables'!$H$5:$K$13,4,FALSE)</f>
        <v>BBB</v>
      </c>
      <c r="N41" s="122">
        <f>VLOOKUP(M41,'Exhibits and Tables'!$A$5:$C$10,2,FALSE)</f>
        <v>0.10290000000000001</v>
      </c>
      <c r="O41" s="123">
        <f>VLOOKUP(M41,'Exhibits and Tables'!$A$5:$C$10,3,FALSE)</f>
        <v>0.02</v>
      </c>
      <c r="P41" s="124">
        <f>VLOOKUP(M41,'Exhibits and Tables'!$M$5:$N$10,2,FALSE)/10000</f>
        <v>5.2830000000000009E-2</v>
      </c>
      <c r="Q41" s="125">
        <f t="shared" si="1"/>
        <v>729.61118999999997</v>
      </c>
      <c r="R41" s="126">
        <f t="shared" si="2"/>
        <v>510.72783299999992</v>
      </c>
    </row>
    <row r="42" spans="1:18" ht="14.4" x14ac:dyDescent="0.3">
      <c r="A42" s="119">
        <v>37</v>
      </c>
      <c r="B42" s="120" t="s">
        <v>5</v>
      </c>
      <c r="C42" s="120">
        <v>0.76</v>
      </c>
      <c r="D42" s="120">
        <v>47.601999999999997</v>
      </c>
      <c r="E42" s="120">
        <v>2.1579999999999999</v>
      </c>
      <c r="F42" s="121">
        <v>387</v>
      </c>
      <c r="G42" s="119" t="str">
        <f>VLOOKUP(B42,'Exhibits and Tables'!$E$4:$G$15,3,FALSE)</f>
        <v>H</v>
      </c>
      <c r="H42" s="120">
        <f>IF(C42 &lt; VLOOKUP(B42,'Exhibits and Tables'!$A$25:$D$31, 2), 1, IF(C42 &lt; VLOOKUP(B42,'Exhibits and Tables'!$A$25:$D$31, 3),2,IF(C42 &lt; VLOOKUP(B42,'Exhibits and Tables'!$A$25:$D$31, 4),3,4)))</f>
        <v>2</v>
      </c>
      <c r="I42" s="120">
        <f>IF(D42 &lt; VLOOKUP(B42,'Exhibits and Tables'!$A$35:$D$41,2,FALSE), 4, IF(D42 &lt; VLOOKUP(B42,'Exhibits and Tables'!$A$35:$D$41,3,FALSE),3,IF(D42 &lt; VLOOKUP(B42,'Exhibits and Tables'!$A$35:$D$41,4,FALSE),2,1)))</f>
        <v>3</v>
      </c>
      <c r="J42" s="120">
        <f>IF(E42 &lt; VLOOKUP(B42,'Exhibits and Tables'!$A$45:$D$51,2,FALSE)*100, 1, IF(E42 &lt; VLOOKUP(B42,'Exhibits and Tables'!$A$45:$D$51,3,FALSE)*100,2,IF(E42 &lt; VLOOKUP(B42,'Exhibits and Tables'!$A$45:$D$51,4,FALSE)*100,3,4)))</f>
        <v>2</v>
      </c>
      <c r="K42" s="120">
        <f t="shared" si="0"/>
        <v>10</v>
      </c>
      <c r="L42" s="120" t="str">
        <f>VLOOKUP(K42,'Exhibits and Tables'!$G$24:$I$26, 3,TRUE)</f>
        <v>M</v>
      </c>
      <c r="M42" s="120" t="str">
        <f>VLOOKUP(G42&amp;"-"&amp;L42,'Exhibits and Tables'!$H$5:$K$13,4,FALSE)</f>
        <v>BB</v>
      </c>
      <c r="N42" s="122">
        <f>VLOOKUP(M42,'Exhibits and Tables'!$A$5:$C$10,2,FALSE)</f>
        <v>0.29930000000000001</v>
      </c>
      <c r="O42" s="123">
        <f>VLOOKUP(M42,'Exhibits and Tables'!$A$5:$C$10,3,FALSE)</f>
        <v>0.05</v>
      </c>
      <c r="P42" s="124">
        <f>VLOOKUP(M42,'Exhibits and Tables'!$M$5:$N$10,2,FALSE)/10000</f>
        <v>6.6830000000000001E-2</v>
      </c>
      <c r="Q42" s="125">
        <f t="shared" si="1"/>
        <v>412.86320999999998</v>
      </c>
      <c r="R42" s="126">
        <f t="shared" si="2"/>
        <v>289.00424699999996</v>
      </c>
    </row>
    <row r="43" spans="1:18" ht="14.4" x14ac:dyDescent="0.3">
      <c r="A43" s="119">
        <v>38</v>
      </c>
      <c r="B43" s="120" t="s">
        <v>6</v>
      </c>
      <c r="C43" s="120">
        <v>1.98</v>
      </c>
      <c r="D43" s="120">
        <v>56.259</v>
      </c>
      <c r="E43" s="120">
        <v>6.3890000000000002</v>
      </c>
      <c r="F43" s="121">
        <v>877</v>
      </c>
      <c r="G43" s="119" t="str">
        <f>VLOOKUP(B43,'Exhibits and Tables'!$E$4:$G$15,3,FALSE)</f>
        <v>M</v>
      </c>
      <c r="H43" s="120">
        <f>IF(C43 &lt; VLOOKUP(B43,'Exhibits and Tables'!$A$25:$D$31, 2), 1, IF(C43 &lt; VLOOKUP(B43,'Exhibits and Tables'!$A$25:$D$31, 3),2,IF(C43 &lt; VLOOKUP(B43,'Exhibits and Tables'!$A$25:$D$31, 4),3,4)))</f>
        <v>3</v>
      </c>
      <c r="I43" s="120">
        <f>IF(D43 &lt; VLOOKUP(B43,'Exhibits and Tables'!$A$35:$D$41,2,FALSE), 4, IF(D43 &lt; VLOOKUP(B43,'Exhibits and Tables'!$A$35:$D$41,3,FALSE),3,IF(D43 &lt; VLOOKUP(B43,'Exhibits and Tables'!$A$35:$D$41,4,FALSE),2,1)))</f>
        <v>2</v>
      </c>
      <c r="J43" s="120">
        <f>IF(E43 &lt; VLOOKUP(B43,'Exhibits and Tables'!$A$45:$D$51,2,FALSE)*100, 1, IF(E43 &lt; VLOOKUP(B43,'Exhibits and Tables'!$A$45:$D$51,3,FALSE)*100,2,IF(E43 &lt; VLOOKUP(B43,'Exhibits and Tables'!$A$45:$D$51,4,FALSE)*100,3,4)))</f>
        <v>3</v>
      </c>
      <c r="K43" s="120">
        <f t="shared" si="0"/>
        <v>10</v>
      </c>
      <c r="L43" s="120" t="str">
        <f>VLOOKUP(K43,'Exhibits and Tables'!$G$24:$I$26, 3,TRUE)</f>
        <v>M</v>
      </c>
      <c r="M43" s="120" t="str">
        <f>VLOOKUP(G43&amp;"-"&amp;L43,'Exhibits and Tables'!$H$5:$K$13,4,FALSE)</f>
        <v>A</v>
      </c>
      <c r="N43" s="122">
        <f>VLOOKUP(M43,'Exhibits and Tables'!$A$5:$C$10,2,FALSE)</f>
        <v>2.9100000000000001E-2</v>
      </c>
      <c r="O43" s="123">
        <f>VLOOKUP(M43,'Exhibits and Tables'!$A$5:$C$10,3,FALSE)</f>
        <v>5.0000000000000001E-3</v>
      </c>
      <c r="P43" s="124">
        <f>VLOOKUP(M43,'Exhibits and Tables'!$M$5:$N$10,2,FALSE)/10000</f>
        <v>4.743E-2</v>
      </c>
      <c r="Q43" s="125">
        <f t="shared" si="1"/>
        <v>918.59611000000007</v>
      </c>
      <c r="R43" s="126">
        <f t="shared" si="2"/>
        <v>643.01727700000004</v>
      </c>
    </row>
    <row r="44" spans="1:18" ht="14.4" x14ac:dyDescent="0.3">
      <c r="A44" s="119">
        <v>39</v>
      </c>
      <c r="B44" s="120" t="s">
        <v>6</v>
      </c>
      <c r="C44" s="120">
        <v>2.65</v>
      </c>
      <c r="D44" s="120">
        <v>56.484999999999999</v>
      </c>
      <c r="E44" s="120">
        <v>7.5540000000000003</v>
      </c>
      <c r="F44" s="121">
        <v>914</v>
      </c>
      <c r="G44" s="119" t="str">
        <f>VLOOKUP(B44,'Exhibits and Tables'!$E$4:$G$15,3,FALSE)</f>
        <v>M</v>
      </c>
      <c r="H44" s="120">
        <f>IF(C44 &lt; VLOOKUP(B44,'Exhibits and Tables'!$A$25:$D$31, 2), 1, IF(C44 &lt; VLOOKUP(B44,'Exhibits and Tables'!$A$25:$D$31, 3),2,IF(C44 &lt; VLOOKUP(B44,'Exhibits and Tables'!$A$25:$D$31, 4),3,4)))</f>
        <v>3</v>
      </c>
      <c r="I44" s="120">
        <f>IF(D44 &lt; VLOOKUP(B44,'Exhibits and Tables'!$A$35:$D$41,2,FALSE), 4, IF(D44 &lt; VLOOKUP(B44,'Exhibits and Tables'!$A$35:$D$41,3,FALSE),3,IF(D44 &lt; VLOOKUP(B44,'Exhibits and Tables'!$A$35:$D$41,4,FALSE),2,1)))</f>
        <v>2</v>
      </c>
      <c r="J44" s="120">
        <f>IF(E44 &lt; VLOOKUP(B44,'Exhibits and Tables'!$A$45:$D$51,2,FALSE)*100, 1, IF(E44 &lt; VLOOKUP(B44,'Exhibits and Tables'!$A$45:$D$51,3,FALSE)*100,2,IF(E44 &lt; VLOOKUP(B44,'Exhibits and Tables'!$A$45:$D$51,4,FALSE)*100,3,4)))</f>
        <v>4</v>
      </c>
      <c r="K44" s="120">
        <f t="shared" si="0"/>
        <v>11</v>
      </c>
      <c r="L44" s="120" t="str">
        <f>VLOOKUP(K44,'Exhibits and Tables'!$G$24:$I$26, 3,TRUE)</f>
        <v>M</v>
      </c>
      <c r="M44" s="120" t="str">
        <f>VLOOKUP(G44&amp;"-"&amp;L44,'Exhibits and Tables'!$H$5:$K$13,4,FALSE)</f>
        <v>A</v>
      </c>
      <c r="N44" s="122">
        <f>VLOOKUP(M44,'Exhibits and Tables'!$A$5:$C$10,2,FALSE)</f>
        <v>2.9100000000000001E-2</v>
      </c>
      <c r="O44" s="123">
        <f>VLOOKUP(M44,'Exhibits and Tables'!$A$5:$C$10,3,FALSE)</f>
        <v>5.0000000000000001E-3</v>
      </c>
      <c r="P44" s="124">
        <f>VLOOKUP(M44,'Exhibits and Tables'!$M$5:$N$10,2,FALSE)/10000</f>
        <v>4.743E-2</v>
      </c>
      <c r="Q44" s="125">
        <f t="shared" si="1"/>
        <v>957.35102000000006</v>
      </c>
      <c r="R44" s="126">
        <f t="shared" si="2"/>
        <v>670.145714</v>
      </c>
    </row>
    <row r="45" spans="1:18" ht="14.4" x14ac:dyDescent="0.3">
      <c r="A45" s="119">
        <v>40</v>
      </c>
      <c r="B45" s="120" t="s">
        <v>8</v>
      </c>
      <c r="C45" s="120">
        <v>25.94</v>
      </c>
      <c r="D45" s="120">
        <v>8.6</v>
      </c>
      <c r="E45" s="120">
        <v>8.85</v>
      </c>
      <c r="F45" s="121">
        <v>860</v>
      </c>
      <c r="G45" s="119" t="str">
        <f>VLOOKUP(B45,'Exhibits and Tables'!$E$4:$G$15,3,FALSE)</f>
        <v>H</v>
      </c>
      <c r="H45" s="120">
        <f>IF(C45 &lt; VLOOKUP(B45,'Exhibits and Tables'!$A$25:$D$31, 2), 1, IF(C45 &lt; VLOOKUP(B45,'Exhibits and Tables'!$A$25:$D$31, 3),2,IF(C45 &lt; VLOOKUP(B45,'Exhibits and Tables'!$A$25:$D$31, 4),3,4)))</f>
        <v>4</v>
      </c>
      <c r="I45" s="120">
        <f>IF(D45 &lt; VLOOKUP(B45,'Exhibits and Tables'!$A$35:$D$41,2,FALSE), 4, IF(D45 &lt; VLOOKUP(B45,'Exhibits and Tables'!$A$35:$D$41,3,FALSE),3,IF(D45 &lt; VLOOKUP(B45,'Exhibits and Tables'!$A$35:$D$41,4,FALSE),2,1)))</f>
        <v>4</v>
      </c>
      <c r="J45" s="120">
        <f>IF(E45 &lt; VLOOKUP(B45,'Exhibits and Tables'!$A$45:$D$51,2,FALSE)*100, 1, IF(E45 &lt; VLOOKUP(B45,'Exhibits and Tables'!$A$45:$D$51,3,FALSE)*100,2,IF(E45 &lt; VLOOKUP(B45,'Exhibits and Tables'!$A$45:$D$51,4,FALSE)*100,3,4)))</f>
        <v>3</v>
      </c>
      <c r="K45" s="120">
        <f t="shared" si="0"/>
        <v>15</v>
      </c>
      <c r="L45" s="120" t="str">
        <f>VLOOKUP(K45,'Exhibits and Tables'!$G$24:$I$26, 3,TRUE)</f>
        <v>L</v>
      </c>
      <c r="M45" s="120" t="str">
        <f>VLOOKUP(G45&amp;"-"&amp;L45,'Exhibits and Tables'!$H$5:$K$13,4,FALSE)</f>
        <v>BBB</v>
      </c>
      <c r="N45" s="122">
        <f>VLOOKUP(M45,'Exhibits and Tables'!$A$5:$C$10,2,FALSE)</f>
        <v>0.10290000000000001</v>
      </c>
      <c r="O45" s="123">
        <f>VLOOKUP(M45,'Exhibits and Tables'!$A$5:$C$10,3,FALSE)</f>
        <v>0.02</v>
      </c>
      <c r="P45" s="124">
        <f>VLOOKUP(M45,'Exhibits and Tables'!$M$5:$N$10,2,FALSE)/10000</f>
        <v>5.2830000000000009E-2</v>
      </c>
      <c r="Q45" s="125">
        <f t="shared" si="1"/>
        <v>905.43379999999991</v>
      </c>
      <c r="R45" s="126">
        <f t="shared" si="2"/>
        <v>633.80365999999992</v>
      </c>
    </row>
    <row r="46" spans="1:18" ht="14.4" x14ac:dyDescent="0.3">
      <c r="A46" s="119">
        <v>41</v>
      </c>
      <c r="B46" s="120" t="s">
        <v>5</v>
      </c>
      <c r="C46" s="120">
        <v>10.17</v>
      </c>
      <c r="D46" s="120">
        <v>28.911999999999999</v>
      </c>
      <c r="E46" s="120">
        <v>6.375</v>
      </c>
      <c r="F46" s="121">
        <v>695</v>
      </c>
      <c r="G46" s="119" t="str">
        <f>VLOOKUP(B46,'Exhibits and Tables'!$E$4:$G$15,3,FALSE)</f>
        <v>H</v>
      </c>
      <c r="H46" s="120">
        <f>IF(C46 &lt; VLOOKUP(B46,'Exhibits and Tables'!$A$25:$D$31, 2), 1, IF(C46 &lt; VLOOKUP(B46,'Exhibits and Tables'!$A$25:$D$31, 3),2,IF(C46 &lt; VLOOKUP(B46,'Exhibits and Tables'!$A$25:$D$31, 4),3,4)))</f>
        <v>4</v>
      </c>
      <c r="I46" s="120">
        <f>IF(D46 &lt; VLOOKUP(B46,'Exhibits and Tables'!$A$35:$D$41,2,FALSE), 4, IF(D46 &lt; VLOOKUP(B46,'Exhibits and Tables'!$A$35:$D$41,3,FALSE),3,IF(D46 &lt; VLOOKUP(B46,'Exhibits and Tables'!$A$35:$D$41,4,FALSE),2,1)))</f>
        <v>4</v>
      </c>
      <c r="J46" s="120">
        <f>IF(E46 &lt; VLOOKUP(B46,'Exhibits and Tables'!$A$45:$D$51,2,FALSE)*100, 1, IF(E46 &lt; VLOOKUP(B46,'Exhibits and Tables'!$A$45:$D$51,3,FALSE)*100,2,IF(E46 &lt; VLOOKUP(B46,'Exhibits and Tables'!$A$45:$D$51,4,FALSE)*100,3,4)))</f>
        <v>3</v>
      </c>
      <c r="K46" s="120">
        <f t="shared" si="0"/>
        <v>15</v>
      </c>
      <c r="L46" s="120" t="str">
        <f>VLOOKUP(K46,'Exhibits and Tables'!$G$24:$I$26, 3,TRUE)</f>
        <v>L</v>
      </c>
      <c r="M46" s="120" t="str">
        <f>VLOOKUP(G46&amp;"-"&amp;L46,'Exhibits and Tables'!$H$5:$K$13,4,FALSE)</f>
        <v>BBB</v>
      </c>
      <c r="N46" s="122">
        <f>VLOOKUP(M46,'Exhibits and Tables'!$A$5:$C$10,2,FALSE)</f>
        <v>0.10290000000000001</v>
      </c>
      <c r="O46" s="123">
        <f>VLOOKUP(M46,'Exhibits and Tables'!$A$5:$C$10,3,FALSE)</f>
        <v>0.02</v>
      </c>
      <c r="P46" s="124">
        <f>VLOOKUP(M46,'Exhibits and Tables'!$M$5:$N$10,2,FALSE)/10000</f>
        <v>5.2830000000000009E-2</v>
      </c>
      <c r="Q46" s="125">
        <f t="shared" si="1"/>
        <v>731.71684999999991</v>
      </c>
      <c r="R46" s="126">
        <f t="shared" si="2"/>
        <v>512.20179499999995</v>
      </c>
    </row>
    <row r="47" spans="1:18" ht="14.4" x14ac:dyDescent="0.3">
      <c r="A47" s="119">
        <v>42</v>
      </c>
      <c r="B47" s="120" t="s">
        <v>8</v>
      </c>
      <c r="C47" s="120">
        <v>36.31</v>
      </c>
      <c r="D47" s="120">
        <v>14.56</v>
      </c>
      <c r="E47" s="120">
        <v>19.21</v>
      </c>
      <c r="F47" s="121">
        <v>1063</v>
      </c>
      <c r="G47" s="119" t="str">
        <f>VLOOKUP(B47,'Exhibits and Tables'!$E$4:$G$15,3,FALSE)</f>
        <v>H</v>
      </c>
      <c r="H47" s="120">
        <f>IF(C47 &lt; VLOOKUP(B47,'Exhibits and Tables'!$A$25:$D$31, 2), 1, IF(C47 &lt; VLOOKUP(B47,'Exhibits and Tables'!$A$25:$D$31, 3),2,IF(C47 &lt; VLOOKUP(B47,'Exhibits and Tables'!$A$25:$D$31, 4),3,4)))</f>
        <v>4</v>
      </c>
      <c r="I47" s="120">
        <f>IF(D47 &lt; VLOOKUP(B47,'Exhibits and Tables'!$A$35:$D$41,2,FALSE), 4, IF(D47 &lt; VLOOKUP(B47,'Exhibits and Tables'!$A$35:$D$41,3,FALSE),3,IF(D47 &lt; VLOOKUP(B47,'Exhibits and Tables'!$A$35:$D$41,4,FALSE),2,1)))</f>
        <v>3</v>
      </c>
      <c r="J47" s="120">
        <f>IF(E47 &lt; VLOOKUP(B47,'Exhibits and Tables'!$A$45:$D$51,2,FALSE)*100, 1, IF(E47 &lt; VLOOKUP(B47,'Exhibits and Tables'!$A$45:$D$51,3,FALSE)*100,2,IF(E47 &lt; VLOOKUP(B47,'Exhibits and Tables'!$A$45:$D$51,4,FALSE)*100,3,4)))</f>
        <v>4</v>
      </c>
      <c r="K47" s="120">
        <f t="shared" si="0"/>
        <v>14</v>
      </c>
      <c r="L47" s="120" t="str">
        <f>VLOOKUP(K47,'Exhibits and Tables'!$G$24:$I$26, 3,TRUE)</f>
        <v>L</v>
      </c>
      <c r="M47" s="120" t="str">
        <f>VLOOKUP(G47&amp;"-"&amp;L47,'Exhibits and Tables'!$H$5:$K$13,4,FALSE)</f>
        <v>BBB</v>
      </c>
      <c r="N47" s="122">
        <f>VLOOKUP(M47,'Exhibits and Tables'!$A$5:$C$10,2,FALSE)</f>
        <v>0.10290000000000001</v>
      </c>
      <c r="O47" s="123">
        <f>VLOOKUP(M47,'Exhibits and Tables'!$A$5:$C$10,3,FALSE)</f>
        <v>0.02</v>
      </c>
      <c r="P47" s="124">
        <f>VLOOKUP(M47,'Exhibits and Tables'!$M$5:$N$10,2,FALSE)/10000</f>
        <v>5.2830000000000009E-2</v>
      </c>
      <c r="Q47" s="125">
        <f t="shared" si="1"/>
        <v>1119.1582899999999</v>
      </c>
      <c r="R47" s="126">
        <f t="shared" si="2"/>
        <v>783.41080299999987</v>
      </c>
    </row>
    <row r="48" spans="1:18" ht="14.4" x14ac:dyDescent="0.3">
      <c r="A48" s="119">
        <v>43</v>
      </c>
      <c r="B48" s="120" t="s">
        <v>5</v>
      </c>
      <c r="C48" s="120">
        <v>1.44</v>
      </c>
      <c r="D48" s="120">
        <v>54.747</v>
      </c>
      <c r="E48" s="120">
        <v>2.496</v>
      </c>
      <c r="F48" s="121">
        <v>927</v>
      </c>
      <c r="G48" s="119" t="str">
        <f>VLOOKUP(B48,'Exhibits and Tables'!$E$4:$G$15,3,FALSE)</f>
        <v>H</v>
      </c>
      <c r="H48" s="120">
        <f>IF(C48 &lt; VLOOKUP(B48,'Exhibits and Tables'!$A$25:$D$31, 2), 1, IF(C48 &lt; VLOOKUP(B48,'Exhibits and Tables'!$A$25:$D$31, 3),2,IF(C48 &lt; VLOOKUP(B48,'Exhibits and Tables'!$A$25:$D$31, 4),3,4)))</f>
        <v>3</v>
      </c>
      <c r="I48" s="120">
        <f>IF(D48 &lt; VLOOKUP(B48,'Exhibits and Tables'!$A$35:$D$41,2,FALSE), 4, IF(D48 &lt; VLOOKUP(B48,'Exhibits and Tables'!$A$35:$D$41,3,FALSE),3,IF(D48 &lt; VLOOKUP(B48,'Exhibits and Tables'!$A$35:$D$41,4,FALSE),2,1)))</f>
        <v>2</v>
      </c>
      <c r="J48" s="120">
        <f>IF(E48 &lt; VLOOKUP(B48,'Exhibits and Tables'!$A$45:$D$51,2,FALSE)*100, 1, IF(E48 &lt; VLOOKUP(B48,'Exhibits and Tables'!$A$45:$D$51,3,FALSE)*100,2,IF(E48 &lt; VLOOKUP(B48,'Exhibits and Tables'!$A$45:$D$51,4,FALSE)*100,3,4)))</f>
        <v>2</v>
      </c>
      <c r="K48" s="120">
        <f t="shared" si="0"/>
        <v>9</v>
      </c>
      <c r="L48" s="120" t="str">
        <f>VLOOKUP(K48,'Exhibits and Tables'!$G$24:$I$26, 3,TRUE)</f>
        <v>H</v>
      </c>
      <c r="M48" s="120" t="str">
        <f>VLOOKUP(G48&amp;"-"&amp;L48,'Exhibits and Tables'!$H$5:$K$13,4,FALSE)</f>
        <v>B</v>
      </c>
      <c r="N48" s="122">
        <f>VLOOKUP(M48,'Exhibits and Tables'!$A$5:$C$10,2,FALSE)</f>
        <v>0.53720000000000001</v>
      </c>
      <c r="O48" s="123">
        <f>VLOOKUP(M48,'Exhibits and Tables'!$A$5:$C$10,3,FALSE)</f>
        <v>0.08</v>
      </c>
      <c r="P48" s="124">
        <f>VLOOKUP(M48,'Exhibits and Tables'!$M$5:$N$10,2,FALSE)/10000</f>
        <v>7.4630000000000002E-2</v>
      </c>
      <c r="Q48" s="125">
        <f t="shared" si="1"/>
        <v>996.18200999999999</v>
      </c>
      <c r="R48" s="126">
        <f t="shared" si="2"/>
        <v>697.32740699999999</v>
      </c>
    </row>
    <row r="49" spans="1:18" ht="14.4" x14ac:dyDescent="0.3">
      <c r="A49" s="119">
        <v>44</v>
      </c>
      <c r="B49" s="120" t="s">
        <v>8</v>
      </c>
      <c r="C49" s="120">
        <v>33.6</v>
      </c>
      <c r="D49" s="120">
        <v>10.77</v>
      </c>
      <c r="E49" s="120">
        <v>16.47</v>
      </c>
      <c r="F49" s="121">
        <v>715</v>
      </c>
      <c r="G49" s="119" t="str">
        <f>VLOOKUP(B49,'Exhibits and Tables'!$E$4:$G$15,3,FALSE)</f>
        <v>H</v>
      </c>
      <c r="H49" s="120">
        <f>IF(C49 &lt; VLOOKUP(B49,'Exhibits and Tables'!$A$25:$D$31, 2), 1, IF(C49 &lt; VLOOKUP(B49,'Exhibits and Tables'!$A$25:$D$31, 3),2,IF(C49 &lt; VLOOKUP(B49,'Exhibits and Tables'!$A$25:$D$31, 4),3,4)))</f>
        <v>4</v>
      </c>
      <c r="I49" s="120">
        <f>IF(D49 &lt; VLOOKUP(B49,'Exhibits and Tables'!$A$35:$D$41,2,FALSE), 4, IF(D49 &lt; VLOOKUP(B49,'Exhibits and Tables'!$A$35:$D$41,3,FALSE),3,IF(D49 &lt; VLOOKUP(B49,'Exhibits and Tables'!$A$35:$D$41,4,FALSE),2,1)))</f>
        <v>4</v>
      </c>
      <c r="J49" s="120">
        <f>IF(E49 &lt; VLOOKUP(B49,'Exhibits and Tables'!$A$45:$D$51,2,FALSE)*100, 1, IF(E49 &lt; VLOOKUP(B49,'Exhibits and Tables'!$A$45:$D$51,3,FALSE)*100,2,IF(E49 &lt; VLOOKUP(B49,'Exhibits and Tables'!$A$45:$D$51,4,FALSE)*100,3,4)))</f>
        <v>4</v>
      </c>
      <c r="K49" s="120">
        <f t="shared" si="0"/>
        <v>16</v>
      </c>
      <c r="L49" s="120" t="str">
        <f>VLOOKUP(K49,'Exhibits and Tables'!$G$24:$I$26, 3,TRUE)</f>
        <v>L</v>
      </c>
      <c r="M49" s="120" t="str">
        <f>VLOOKUP(G49&amp;"-"&amp;L49,'Exhibits and Tables'!$H$5:$K$13,4,FALSE)</f>
        <v>BBB</v>
      </c>
      <c r="N49" s="122">
        <f>VLOOKUP(M49,'Exhibits and Tables'!$A$5:$C$10,2,FALSE)</f>
        <v>0.10290000000000001</v>
      </c>
      <c r="O49" s="123">
        <f>VLOOKUP(M49,'Exhibits and Tables'!$A$5:$C$10,3,FALSE)</f>
        <v>0.02</v>
      </c>
      <c r="P49" s="124">
        <f>VLOOKUP(M49,'Exhibits and Tables'!$M$5:$N$10,2,FALSE)/10000</f>
        <v>5.2830000000000009E-2</v>
      </c>
      <c r="Q49" s="125">
        <f t="shared" si="1"/>
        <v>752.77344999999991</v>
      </c>
      <c r="R49" s="126">
        <f t="shared" si="2"/>
        <v>526.94141499999989</v>
      </c>
    </row>
    <row r="50" spans="1:18" ht="14.4" x14ac:dyDescent="0.3">
      <c r="A50" s="119">
        <v>45</v>
      </c>
      <c r="B50" s="120" t="s">
        <v>8</v>
      </c>
      <c r="C50" s="120"/>
      <c r="D50" s="120"/>
      <c r="E50" s="120">
        <v>5.42</v>
      </c>
      <c r="F50" s="121">
        <v>631</v>
      </c>
      <c r="G50" s="119" t="str">
        <f>VLOOKUP(B50,'Exhibits and Tables'!$E$4:$G$15,3,FALSE)</f>
        <v>H</v>
      </c>
      <c r="H50" s="120">
        <f>IF(C50 &lt; VLOOKUP(B50,'Exhibits and Tables'!$A$25:$D$31, 2), 1, IF(C50 &lt; VLOOKUP(B50,'Exhibits and Tables'!$A$25:$D$31, 3),2,IF(C50 &lt; VLOOKUP(B50,'Exhibits and Tables'!$A$25:$D$31, 4),3,4)))</f>
        <v>1</v>
      </c>
      <c r="I50" s="120">
        <f>IF(D50 &lt; VLOOKUP(B50,'Exhibits and Tables'!$A$35:$D$41,2,FALSE), 4, IF(D50 &lt; VLOOKUP(B50,'Exhibits and Tables'!$A$35:$D$41,3,FALSE),3,IF(D50 &lt; VLOOKUP(B50,'Exhibits and Tables'!$A$35:$D$41,4,FALSE),2,1)))</f>
        <v>4</v>
      </c>
      <c r="J50" s="120">
        <f>IF(E50 &lt; VLOOKUP(B50,'Exhibits and Tables'!$A$45:$D$51,2,FALSE)*100, 1, IF(E50 &lt; VLOOKUP(B50,'Exhibits and Tables'!$A$45:$D$51,3,FALSE)*100,2,IF(E50 &lt; VLOOKUP(B50,'Exhibits and Tables'!$A$45:$D$51,4,FALSE)*100,3,4)))</f>
        <v>3</v>
      </c>
      <c r="K50" s="120">
        <f t="shared" si="0"/>
        <v>12</v>
      </c>
      <c r="L50" s="120" t="str">
        <f>VLOOKUP(K50,'Exhibits and Tables'!$G$24:$I$26, 3,TRUE)</f>
        <v>M</v>
      </c>
      <c r="M50" s="120" t="str">
        <f>VLOOKUP(G50&amp;"-"&amp;L50,'Exhibits and Tables'!$H$5:$K$13,4,FALSE)</f>
        <v>BB</v>
      </c>
      <c r="N50" s="122">
        <f>VLOOKUP(M50,'Exhibits and Tables'!$A$5:$C$10,2,FALSE)</f>
        <v>0.29930000000000001</v>
      </c>
      <c r="O50" s="123">
        <f>VLOOKUP(M50,'Exhibits and Tables'!$A$5:$C$10,3,FALSE)</f>
        <v>0.05</v>
      </c>
      <c r="P50" s="124">
        <f>VLOOKUP(M50,'Exhibits and Tables'!$M$5:$N$10,2,FALSE)/10000</f>
        <v>6.6830000000000001E-2</v>
      </c>
      <c r="Q50" s="125">
        <f t="shared" si="1"/>
        <v>673.16972999999996</v>
      </c>
      <c r="R50" s="126">
        <f t="shared" si="2"/>
        <v>471.21881099999996</v>
      </c>
    </row>
    <row r="51" spans="1:18" ht="14.4" x14ac:dyDescent="0.3">
      <c r="A51" s="119">
        <v>46</v>
      </c>
      <c r="B51" s="120" t="s">
        <v>8</v>
      </c>
      <c r="C51" s="120">
        <v>1.34</v>
      </c>
      <c r="D51" s="120">
        <v>50.87</v>
      </c>
      <c r="E51" s="120">
        <v>5</v>
      </c>
      <c r="F51" s="121">
        <v>615</v>
      </c>
      <c r="G51" s="119" t="str">
        <f>VLOOKUP(B51,'Exhibits and Tables'!$E$4:$G$15,3,FALSE)</f>
        <v>H</v>
      </c>
      <c r="H51" s="120">
        <f>IF(C51 &lt; VLOOKUP(B51,'Exhibits and Tables'!$A$25:$D$31, 2), 1, IF(C51 &lt; VLOOKUP(B51,'Exhibits and Tables'!$A$25:$D$31, 3),2,IF(C51 &lt; VLOOKUP(B51,'Exhibits and Tables'!$A$25:$D$31, 4),3,4)))</f>
        <v>2</v>
      </c>
      <c r="I51" s="120">
        <f>IF(D51 &lt; VLOOKUP(B51,'Exhibits and Tables'!$A$35:$D$41,2,FALSE), 4, IF(D51 &lt; VLOOKUP(B51,'Exhibits and Tables'!$A$35:$D$41,3,FALSE),3,IF(D51 &lt; VLOOKUP(B51,'Exhibits and Tables'!$A$35:$D$41,4,FALSE),2,1)))</f>
        <v>1</v>
      </c>
      <c r="J51" s="120">
        <f>IF(E51 &lt; VLOOKUP(B51,'Exhibits and Tables'!$A$45:$D$51,2,FALSE)*100, 1, IF(E51 &lt; VLOOKUP(B51,'Exhibits and Tables'!$A$45:$D$51,3,FALSE)*100,2,IF(E51 &lt; VLOOKUP(B51,'Exhibits and Tables'!$A$45:$D$51,4,FALSE)*100,3,4)))</f>
        <v>2</v>
      </c>
      <c r="K51" s="120">
        <f t="shared" si="0"/>
        <v>6</v>
      </c>
      <c r="L51" s="120" t="str">
        <f>VLOOKUP(K51,'Exhibits and Tables'!$G$24:$I$26, 3,TRUE)</f>
        <v>H</v>
      </c>
      <c r="M51" s="120" t="str">
        <f>VLOOKUP(G51&amp;"-"&amp;L51,'Exhibits and Tables'!$H$5:$K$13,4,FALSE)</f>
        <v>B</v>
      </c>
      <c r="N51" s="122">
        <f>VLOOKUP(M51,'Exhibits and Tables'!$A$5:$C$10,2,FALSE)</f>
        <v>0.53720000000000001</v>
      </c>
      <c r="O51" s="123">
        <f>VLOOKUP(M51,'Exhibits and Tables'!$A$5:$C$10,3,FALSE)</f>
        <v>0.08</v>
      </c>
      <c r="P51" s="124">
        <f>VLOOKUP(M51,'Exhibits and Tables'!$M$5:$N$10,2,FALSE)/10000</f>
        <v>7.4630000000000002E-2</v>
      </c>
      <c r="Q51" s="125">
        <f t="shared" si="1"/>
        <v>660.89744999999994</v>
      </c>
      <c r="R51" s="126">
        <f t="shared" si="2"/>
        <v>462.6282149999999</v>
      </c>
    </row>
    <row r="52" spans="1:18" ht="14.4" x14ac:dyDescent="0.3">
      <c r="A52" s="119">
        <v>47</v>
      </c>
      <c r="B52" s="120" t="s">
        <v>8</v>
      </c>
      <c r="C52" s="120">
        <v>3.41</v>
      </c>
      <c r="D52" s="120">
        <v>32.840000000000003</v>
      </c>
      <c r="E52" s="120">
        <v>8.9</v>
      </c>
      <c r="F52" s="121">
        <v>843</v>
      </c>
      <c r="G52" s="119" t="str">
        <f>VLOOKUP(B52,'Exhibits and Tables'!$E$4:$G$15,3,FALSE)</f>
        <v>H</v>
      </c>
      <c r="H52" s="120">
        <f>IF(C52 &lt; VLOOKUP(B52,'Exhibits and Tables'!$A$25:$D$31, 2), 1, IF(C52 &lt; VLOOKUP(B52,'Exhibits and Tables'!$A$25:$D$31, 3),2,IF(C52 &lt; VLOOKUP(B52,'Exhibits and Tables'!$A$25:$D$31, 4),3,4)))</f>
        <v>3</v>
      </c>
      <c r="I52" s="120">
        <f>IF(D52 &lt; VLOOKUP(B52,'Exhibits and Tables'!$A$35:$D$41,2,FALSE), 4, IF(D52 &lt; VLOOKUP(B52,'Exhibits and Tables'!$A$35:$D$41,3,FALSE),3,IF(D52 &lt; VLOOKUP(B52,'Exhibits and Tables'!$A$35:$D$41,4,FALSE),2,1)))</f>
        <v>2</v>
      </c>
      <c r="J52" s="120">
        <f>IF(E52 &lt; VLOOKUP(B52,'Exhibits and Tables'!$A$45:$D$51,2,FALSE)*100, 1, IF(E52 &lt; VLOOKUP(B52,'Exhibits and Tables'!$A$45:$D$51,3,FALSE)*100,2,IF(E52 &lt; VLOOKUP(B52,'Exhibits and Tables'!$A$45:$D$51,4,FALSE)*100,3,4)))</f>
        <v>3</v>
      </c>
      <c r="K52" s="120">
        <f t="shared" si="0"/>
        <v>10</v>
      </c>
      <c r="L52" s="120" t="str">
        <f>VLOOKUP(K52,'Exhibits and Tables'!$G$24:$I$26, 3,TRUE)</f>
        <v>M</v>
      </c>
      <c r="M52" s="120" t="str">
        <f>VLOOKUP(G52&amp;"-"&amp;L52,'Exhibits and Tables'!$H$5:$K$13,4,FALSE)</f>
        <v>BB</v>
      </c>
      <c r="N52" s="122">
        <f>VLOOKUP(M52,'Exhibits and Tables'!$A$5:$C$10,2,FALSE)</f>
        <v>0.29930000000000001</v>
      </c>
      <c r="O52" s="123">
        <f>VLOOKUP(M52,'Exhibits and Tables'!$A$5:$C$10,3,FALSE)</f>
        <v>0.05</v>
      </c>
      <c r="P52" s="124">
        <f>VLOOKUP(M52,'Exhibits and Tables'!$M$5:$N$10,2,FALSE)/10000</f>
        <v>6.6830000000000001E-2</v>
      </c>
      <c r="Q52" s="125">
        <f t="shared" si="1"/>
        <v>899.33768999999995</v>
      </c>
      <c r="R52" s="126">
        <f t="shared" si="2"/>
        <v>629.53638299999989</v>
      </c>
    </row>
    <row r="53" spans="1:18" ht="14.4" x14ac:dyDescent="0.3">
      <c r="A53" s="119">
        <v>48</v>
      </c>
      <c r="B53" s="120" t="s">
        <v>8</v>
      </c>
      <c r="C53" s="120">
        <v>3.74</v>
      </c>
      <c r="D53" s="120">
        <v>9.02</v>
      </c>
      <c r="E53" s="120">
        <v>1.1399999999999999</v>
      </c>
      <c r="F53" s="121">
        <v>945</v>
      </c>
      <c r="G53" s="119" t="str">
        <f>VLOOKUP(B53,'Exhibits and Tables'!$E$4:$G$15,3,FALSE)</f>
        <v>H</v>
      </c>
      <c r="H53" s="120">
        <f>IF(C53 &lt; VLOOKUP(B53,'Exhibits and Tables'!$A$25:$D$31, 2), 1, IF(C53 &lt; VLOOKUP(B53,'Exhibits and Tables'!$A$25:$D$31, 3),2,IF(C53 &lt; VLOOKUP(B53,'Exhibits and Tables'!$A$25:$D$31, 4),3,4)))</f>
        <v>3</v>
      </c>
      <c r="I53" s="120">
        <f>IF(D53 &lt; VLOOKUP(B53,'Exhibits and Tables'!$A$35:$D$41,2,FALSE), 4, IF(D53 &lt; VLOOKUP(B53,'Exhibits and Tables'!$A$35:$D$41,3,FALSE),3,IF(D53 &lt; VLOOKUP(B53,'Exhibits and Tables'!$A$35:$D$41,4,FALSE),2,1)))</f>
        <v>4</v>
      </c>
      <c r="J53" s="120">
        <f>IF(E53 &lt; VLOOKUP(B53,'Exhibits and Tables'!$A$45:$D$51,2,FALSE)*100, 1, IF(E53 &lt; VLOOKUP(B53,'Exhibits and Tables'!$A$45:$D$51,3,FALSE)*100,2,IF(E53 &lt; VLOOKUP(B53,'Exhibits and Tables'!$A$45:$D$51,4,FALSE)*100,3,4)))</f>
        <v>1</v>
      </c>
      <c r="K53" s="120">
        <f t="shared" si="0"/>
        <v>12</v>
      </c>
      <c r="L53" s="120" t="str">
        <f>VLOOKUP(K53,'Exhibits and Tables'!$G$24:$I$26, 3,TRUE)</f>
        <v>M</v>
      </c>
      <c r="M53" s="120" t="str">
        <f>VLOOKUP(G53&amp;"-"&amp;L53,'Exhibits and Tables'!$H$5:$K$13,4,FALSE)</f>
        <v>BB</v>
      </c>
      <c r="N53" s="122">
        <f>VLOOKUP(M53,'Exhibits and Tables'!$A$5:$C$10,2,FALSE)</f>
        <v>0.29930000000000001</v>
      </c>
      <c r="O53" s="123">
        <f>VLOOKUP(M53,'Exhibits and Tables'!$A$5:$C$10,3,FALSE)</f>
        <v>0.05</v>
      </c>
      <c r="P53" s="124">
        <f>VLOOKUP(M53,'Exhibits and Tables'!$M$5:$N$10,2,FALSE)/10000</f>
        <v>6.6830000000000001E-2</v>
      </c>
      <c r="Q53" s="125">
        <f t="shared" si="1"/>
        <v>1008.1543499999999</v>
      </c>
      <c r="R53" s="126">
        <f t="shared" si="2"/>
        <v>705.70804499999986</v>
      </c>
    </row>
    <row r="54" spans="1:18" ht="14.4" x14ac:dyDescent="0.3">
      <c r="A54" s="119">
        <v>49</v>
      </c>
      <c r="B54" s="120" t="s">
        <v>8</v>
      </c>
      <c r="C54" s="120">
        <v>4.47</v>
      </c>
      <c r="D54" s="120">
        <v>21.46</v>
      </c>
      <c r="E54" s="120">
        <v>8.7200000000000006</v>
      </c>
      <c r="F54" s="121">
        <v>469</v>
      </c>
      <c r="G54" s="119" t="str">
        <f>VLOOKUP(B54,'Exhibits and Tables'!$E$4:$G$15,3,FALSE)</f>
        <v>H</v>
      </c>
      <c r="H54" s="120">
        <f>IF(C54 &lt; VLOOKUP(B54,'Exhibits and Tables'!$A$25:$D$31, 2), 1, IF(C54 &lt; VLOOKUP(B54,'Exhibits and Tables'!$A$25:$D$31, 3),2,IF(C54 &lt; VLOOKUP(B54,'Exhibits and Tables'!$A$25:$D$31, 4),3,4)))</f>
        <v>3</v>
      </c>
      <c r="I54" s="120">
        <f>IF(D54 &lt; VLOOKUP(B54,'Exhibits and Tables'!$A$35:$D$41,2,FALSE), 4, IF(D54 &lt; VLOOKUP(B54,'Exhibits and Tables'!$A$35:$D$41,3,FALSE),3,IF(D54 &lt; VLOOKUP(B54,'Exhibits and Tables'!$A$35:$D$41,4,FALSE),2,1)))</f>
        <v>2</v>
      </c>
      <c r="J54" s="120">
        <f>IF(E54 &lt; VLOOKUP(B54,'Exhibits and Tables'!$A$45:$D$51,2,FALSE)*100, 1, IF(E54 &lt; VLOOKUP(B54,'Exhibits and Tables'!$A$45:$D$51,3,FALSE)*100,2,IF(E54 &lt; VLOOKUP(B54,'Exhibits and Tables'!$A$45:$D$51,4,FALSE)*100,3,4)))</f>
        <v>3</v>
      </c>
      <c r="K54" s="120">
        <f t="shared" si="0"/>
        <v>10</v>
      </c>
      <c r="L54" s="120" t="str">
        <f>VLOOKUP(K54,'Exhibits and Tables'!$G$24:$I$26, 3,TRUE)</f>
        <v>M</v>
      </c>
      <c r="M54" s="120" t="str">
        <f>VLOOKUP(G54&amp;"-"&amp;L54,'Exhibits and Tables'!$H$5:$K$13,4,FALSE)</f>
        <v>BB</v>
      </c>
      <c r="N54" s="122">
        <f>VLOOKUP(M54,'Exhibits and Tables'!$A$5:$C$10,2,FALSE)</f>
        <v>0.29930000000000001</v>
      </c>
      <c r="O54" s="123">
        <f>VLOOKUP(M54,'Exhibits and Tables'!$A$5:$C$10,3,FALSE)</f>
        <v>0.05</v>
      </c>
      <c r="P54" s="124">
        <f>VLOOKUP(M54,'Exhibits and Tables'!$M$5:$N$10,2,FALSE)/10000</f>
        <v>6.6830000000000001E-2</v>
      </c>
      <c r="Q54" s="125">
        <f t="shared" si="1"/>
        <v>500.34326999999996</v>
      </c>
      <c r="R54" s="126">
        <f t="shared" si="2"/>
        <v>350.24028899999996</v>
      </c>
    </row>
    <row r="55" spans="1:18" ht="14.4" x14ac:dyDescent="0.3">
      <c r="A55" s="119">
        <v>50</v>
      </c>
      <c r="B55" s="120" t="s">
        <v>8</v>
      </c>
      <c r="C55" s="120">
        <v>1.7</v>
      </c>
      <c r="D55" s="120">
        <v>35.628999999999998</v>
      </c>
      <c r="E55" s="120">
        <v>8.4740000000000002</v>
      </c>
      <c r="F55" s="121">
        <v>819</v>
      </c>
      <c r="G55" s="119" t="str">
        <f>VLOOKUP(B55,'Exhibits and Tables'!$E$4:$G$15,3,FALSE)</f>
        <v>H</v>
      </c>
      <c r="H55" s="120">
        <f>IF(C55 &lt; VLOOKUP(B55,'Exhibits and Tables'!$A$25:$D$31, 2), 1, IF(C55 &lt; VLOOKUP(B55,'Exhibits and Tables'!$A$25:$D$31, 3),2,IF(C55 &lt; VLOOKUP(B55,'Exhibits and Tables'!$A$25:$D$31, 4),3,4)))</f>
        <v>2</v>
      </c>
      <c r="I55" s="120">
        <f>IF(D55 &lt; VLOOKUP(B55,'Exhibits and Tables'!$A$35:$D$41,2,FALSE), 4, IF(D55 &lt; VLOOKUP(B55,'Exhibits and Tables'!$A$35:$D$41,3,FALSE),3,IF(D55 &lt; VLOOKUP(B55,'Exhibits and Tables'!$A$35:$D$41,4,FALSE),2,1)))</f>
        <v>2</v>
      </c>
      <c r="J55" s="120">
        <f>IF(E55 &lt; VLOOKUP(B55,'Exhibits and Tables'!$A$45:$D$51,2,FALSE)*100, 1, IF(E55 &lt; VLOOKUP(B55,'Exhibits and Tables'!$A$45:$D$51,3,FALSE)*100,2,IF(E55 &lt; VLOOKUP(B55,'Exhibits and Tables'!$A$45:$D$51,4,FALSE)*100,3,4)))</f>
        <v>3</v>
      </c>
      <c r="K55" s="120">
        <f t="shared" si="0"/>
        <v>9</v>
      </c>
      <c r="L55" s="120" t="str">
        <f>VLOOKUP(K55,'Exhibits and Tables'!$G$24:$I$26, 3,TRUE)</f>
        <v>H</v>
      </c>
      <c r="M55" s="120" t="str">
        <f>VLOOKUP(G55&amp;"-"&amp;L55,'Exhibits and Tables'!$H$5:$K$13,4,FALSE)</f>
        <v>B</v>
      </c>
      <c r="N55" s="122">
        <f>VLOOKUP(M55,'Exhibits and Tables'!$A$5:$C$10,2,FALSE)</f>
        <v>0.53720000000000001</v>
      </c>
      <c r="O55" s="123">
        <f>VLOOKUP(M55,'Exhibits and Tables'!$A$5:$C$10,3,FALSE)</f>
        <v>0.08</v>
      </c>
      <c r="P55" s="124">
        <f>VLOOKUP(M55,'Exhibits and Tables'!$M$5:$N$10,2,FALSE)/10000</f>
        <v>7.4630000000000002E-2</v>
      </c>
      <c r="Q55" s="125">
        <f t="shared" si="1"/>
        <v>880.12197000000003</v>
      </c>
      <c r="R55" s="126">
        <f t="shared" si="2"/>
        <v>616.08537899999999</v>
      </c>
    </row>
    <row r="56" spans="1:18" ht="14.4" x14ac:dyDescent="0.3">
      <c r="A56" s="119">
        <v>51</v>
      </c>
      <c r="B56" s="120" t="s">
        <v>8</v>
      </c>
      <c r="C56" s="120">
        <v>6.6</v>
      </c>
      <c r="D56" s="120">
        <v>1.08</v>
      </c>
      <c r="E56" s="120">
        <v>11.454000000000001</v>
      </c>
      <c r="F56" s="121">
        <v>903</v>
      </c>
      <c r="G56" s="119" t="str">
        <f>VLOOKUP(B56,'Exhibits and Tables'!$E$4:$G$15,3,FALSE)</f>
        <v>H</v>
      </c>
      <c r="H56" s="120">
        <f>IF(C56 &lt; VLOOKUP(B56,'Exhibits and Tables'!$A$25:$D$31, 2), 1, IF(C56 &lt; VLOOKUP(B56,'Exhibits and Tables'!$A$25:$D$31, 3),2,IF(C56 &lt; VLOOKUP(B56,'Exhibits and Tables'!$A$25:$D$31, 4),3,4)))</f>
        <v>4</v>
      </c>
      <c r="I56" s="120">
        <f>IF(D56 &lt; VLOOKUP(B56,'Exhibits and Tables'!$A$35:$D$41,2,FALSE), 4, IF(D56 &lt; VLOOKUP(B56,'Exhibits and Tables'!$A$35:$D$41,3,FALSE),3,IF(D56 &lt; VLOOKUP(B56,'Exhibits and Tables'!$A$35:$D$41,4,FALSE),2,1)))</f>
        <v>4</v>
      </c>
      <c r="J56" s="120">
        <f>IF(E56 &lt; VLOOKUP(B56,'Exhibits and Tables'!$A$45:$D$51,2,FALSE)*100, 1, IF(E56 &lt; VLOOKUP(B56,'Exhibits and Tables'!$A$45:$D$51,3,FALSE)*100,2,IF(E56 &lt; VLOOKUP(B56,'Exhibits and Tables'!$A$45:$D$51,4,FALSE)*100,3,4)))</f>
        <v>4</v>
      </c>
      <c r="K56" s="120">
        <f t="shared" si="0"/>
        <v>16</v>
      </c>
      <c r="L56" s="120" t="str">
        <f>VLOOKUP(K56,'Exhibits and Tables'!$G$24:$I$26, 3,TRUE)</f>
        <v>L</v>
      </c>
      <c r="M56" s="120" t="str">
        <f>VLOOKUP(G56&amp;"-"&amp;L56,'Exhibits and Tables'!$H$5:$K$13,4,FALSE)</f>
        <v>BBB</v>
      </c>
      <c r="N56" s="122">
        <f>VLOOKUP(M56,'Exhibits and Tables'!$A$5:$C$10,2,FALSE)</f>
        <v>0.10290000000000001</v>
      </c>
      <c r="O56" s="123">
        <f>VLOOKUP(M56,'Exhibits and Tables'!$A$5:$C$10,3,FALSE)</f>
        <v>0.02</v>
      </c>
      <c r="P56" s="124">
        <f>VLOOKUP(M56,'Exhibits and Tables'!$M$5:$N$10,2,FALSE)/10000</f>
        <v>5.2830000000000009E-2</v>
      </c>
      <c r="Q56" s="125">
        <f t="shared" si="1"/>
        <v>950.70548999999994</v>
      </c>
      <c r="R56" s="126">
        <f t="shared" si="2"/>
        <v>665.49384299999997</v>
      </c>
    </row>
    <row r="57" spans="1:18" ht="14.4" x14ac:dyDescent="0.3">
      <c r="A57" s="119">
        <v>52</v>
      </c>
      <c r="B57" s="120" t="s">
        <v>8</v>
      </c>
      <c r="C57" s="120">
        <v>0</v>
      </c>
      <c r="D57" s="120">
        <v>80.135000000000005</v>
      </c>
      <c r="E57" s="120">
        <v>-9.5210000000000008</v>
      </c>
      <c r="F57" s="121">
        <v>934</v>
      </c>
      <c r="G57" s="119" t="str">
        <f>VLOOKUP(B57,'Exhibits and Tables'!$E$4:$G$15,3,FALSE)</f>
        <v>H</v>
      </c>
      <c r="H57" s="120">
        <f>IF(C57 &lt; VLOOKUP(B57,'Exhibits and Tables'!$A$25:$D$31, 2), 1, IF(C57 &lt; VLOOKUP(B57,'Exhibits and Tables'!$A$25:$D$31, 3),2,IF(C57 &lt; VLOOKUP(B57,'Exhibits and Tables'!$A$25:$D$31, 4),3,4)))</f>
        <v>1</v>
      </c>
      <c r="I57" s="120">
        <f>IF(D57 &lt; VLOOKUP(B57,'Exhibits and Tables'!$A$35:$D$41,2,FALSE), 4, IF(D57 &lt; VLOOKUP(B57,'Exhibits and Tables'!$A$35:$D$41,3,FALSE),3,IF(D57 &lt; VLOOKUP(B57,'Exhibits and Tables'!$A$35:$D$41,4,FALSE),2,1)))</f>
        <v>1</v>
      </c>
      <c r="J57" s="120">
        <f>IF(E57 &lt; VLOOKUP(B57,'Exhibits and Tables'!$A$45:$D$51,2,FALSE)*100, 1, IF(E57 &lt; VLOOKUP(B57,'Exhibits and Tables'!$A$45:$D$51,3,FALSE)*100,2,IF(E57 &lt; VLOOKUP(B57,'Exhibits and Tables'!$A$45:$D$51,4,FALSE)*100,3,4)))</f>
        <v>1</v>
      </c>
      <c r="K57" s="120">
        <f t="shared" si="0"/>
        <v>4</v>
      </c>
      <c r="L57" s="120" t="str">
        <f>VLOOKUP(K57,'Exhibits and Tables'!$G$24:$I$26, 3,TRUE)</f>
        <v>H</v>
      </c>
      <c r="M57" s="120" t="str">
        <f>VLOOKUP(G57&amp;"-"&amp;L57,'Exhibits and Tables'!$H$5:$K$13,4,FALSE)</f>
        <v>B</v>
      </c>
      <c r="N57" s="122">
        <f>VLOOKUP(M57,'Exhibits and Tables'!$A$5:$C$10,2,FALSE)</f>
        <v>0.53720000000000001</v>
      </c>
      <c r="O57" s="123">
        <f>VLOOKUP(M57,'Exhibits and Tables'!$A$5:$C$10,3,FALSE)</f>
        <v>0.08</v>
      </c>
      <c r="P57" s="124">
        <f>VLOOKUP(M57,'Exhibits and Tables'!$M$5:$N$10,2,FALSE)/10000</f>
        <v>7.4630000000000002E-2</v>
      </c>
      <c r="Q57" s="125">
        <f t="shared" si="1"/>
        <v>1003.70442</v>
      </c>
      <c r="R57" s="126">
        <f t="shared" si="2"/>
        <v>702.59309399999995</v>
      </c>
    </row>
    <row r="58" spans="1:18" ht="14.4" x14ac:dyDescent="0.3">
      <c r="A58" s="119">
        <v>53</v>
      </c>
      <c r="B58" s="120" t="s">
        <v>9</v>
      </c>
      <c r="C58" s="120">
        <v>52.44</v>
      </c>
      <c r="D58" s="120">
        <v>0</v>
      </c>
      <c r="E58" s="120">
        <v>1.62</v>
      </c>
      <c r="F58" s="121">
        <v>628</v>
      </c>
      <c r="G58" s="119" t="str">
        <f>VLOOKUP(B58,'Exhibits and Tables'!$E$4:$G$15,3,FALSE)</f>
        <v>M</v>
      </c>
      <c r="H58" s="120">
        <f>IF(C58 &lt; VLOOKUP(B58,'Exhibits and Tables'!$A$25:$D$31, 2), 1, IF(C58 &lt; VLOOKUP(B58,'Exhibits and Tables'!$A$25:$D$31, 3),2,IF(C58 &lt; VLOOKUP(B58,'Exhibits and Tables'!$A$25:$D$31, 4),3,4)))</f>
        <v>4</v>
      </c>
      <c r="I58" s="120">
        <f>IF(D58 &lt; VLOOKUP(B58,'Exhibits and Tables'!$A$35:$D$41,2,FALSE), 4, IF(D58 &lt; VLOOKUP(B58,'Exhibits and Tables'!$A$35:$D$41,3,FALSE),3,IF(D58 &lt; VLOOKUP(B58,'Exhibits and Tables'!$A$35:$D$41,4,FALSE),2,1)))</f>
        <v>4</v>
      </c>
      <c r="J58" s="120">
        <f>IF(E58 &lt; VLOOKUP(B58,'Exhibits and Tables'!$A$45:$D$51,2,FALSE)*100, 1, IF(E58 &lt; VLOOKUP(B58,'Exhibits and Tables'!$A$45:$D$51,3,FALSE)*100,2,IF(E58 &lt; VLOOKUP(B58,'Exhibits and Tables'!$A$45:$D$51,4,FALSE)*100,3,4)))</f>
        <v>1</v>
      </c>
      <c r="K58" s="120">
        <f t="shared" si="0"/>
        <v>13</v>
      </c>
      <c r="L58" s="120" t="str">
        <f>VLOOKUP(K58,'Exhibits and Tables'!$G$24:$I$26, 3,TRUE)</f>
        <v>M</v>
      </c>
      <c r="M58" s="120" t="str">
        <f>VLOOKUP(G58&amp;"-"&amp;L58,'Exhibits and Tables'!$H$5:$K$13,4,FALSE)</f>
        <v>A</v>
      </c>
      <c r="N58" s="122">
        <f>VLOOKUP(M58,'Exhibits and Tables'!$A$5:$C$10,2,FALSE)</f>
        <v>2.9100000000000001E-2</v>
      </c>
      <c r="O58" s="123">
        <f>VLOOKUP(M58,'Exhibits and Tables'!$A$5:$C$10,3,FALSE)</f>
        <v>5.0000000000000001E-3</v>
      </c>
      <c r="P58" s="124">
        <f>VLOOKUP(M58,'Exhibits and Tables'!$M$5:$N$10,2,FALSE)/10000</f>
        <v>4.743E-2</v>
      </c>
      <c r="Q58" s="125">
        <f t="shared" si="1"/>
        <v>657.78604000000007</v>
      </c>
      <c r="R58" s="126">
        <f t="shared" si="2"/>
        <v>460.45022800000004</v>
      </c>
    </row>
    <row r="59" spans="1:18" ht="14.4" x14ac:dyDescent="0.3">
      <c r="A59" s="119">
        <v>54</v>
      </c>
      <c r="B59" s="120" t="s">
        <v>9</v>
      </c>
      <c r="C59" s="120">
        <v>12.71</v>
      </c>
      <c r="D59" s="120">
        <v>13.34</v>
      </c>
      <c r="E59" s="120">
        <v>1.75</v>
      </c>
      <c r="F59" s="121">
        <v>575</v>
      </c>
      <c r="G59" s="119" t="str">
        <f>VLOOKUP(B59,'Exhibits and Tables'!$E$4:$G$15,3,FALSE)</f>
        <v>M</v>
      </c>
      <c r="H59" s="120">
        <f>IF(C59 &lt; VLOOKUP(B59,'Exhibits and Tables'!$A$25:$D$31, 2), 1, IF(C59 &lt; VLOOKUP(B59,'Exhibits and Tables'!$A$25:$D$31, 3),2,IF(C59 &lt; VLOOKUP(B59,'Exhibits and Tables'!$A$25:$D$31, 4),3,4)))</f>
        <v>4</v>
      </c>
      <c r="I59" s="120">
        <f>IF(D59 &lt; VLOOKUP(B59,'Exhibits and Tables'!$A$35:$D$41,2,FALSE), 4, IF(D59 &lt; VLOOKUP(B59,'Exhibits and Tables'!$A$35:$D$41,3,FALSE),3,IF(D59 &lt; VLOOKUP(B59,'Exhibits and Tables'!$A$35:$D$41,4,FALSE),2,1)))</f>
        <v>4</v>
      </c>
      <c r="J59" s="120">
        <f>IF(E59 &lt; VLOOKUP(B59,'Exhibits and Tables'!$A$45:$D$51,2,FALSE)*100, 1, IF(E59 &lt; VLOOKUP(B59,'Exhibits and Tables'!$A$45:$D$51,3,FALSE)*100,2,IF(E59 &lt; VLOOKUP(B59,'Exhibits and Tables'!$A$45:$D$51,4,FALSE)*100,3,4)))</f>
        <v>2</v>
      </c>
      <c r="K59" s="120">
        <f t="shared" si="0"/>
        <v>14</v>
      </c>
      <c r="L59" s="120" t="str">
        <f>VLOOKUP(K59,'Exhibits and Tables'!$G$24:$I$26, 3,TRUE)</f>
        <v>L</v>
      </c>
      <c r="M59" s="120" t="str">
        <f>VLOOKUP(G59&amp;"-"&amp;L59,'Exhibits and Tables'!$H$5:$K$13,4,FALSE)</f>
        <v>AA</v>
      </c>
      <c r="N59" s="122">
        <f>VLOOKUP(M59,'Exhibits and Tables'!$A$5:$C$10,2,FALSE)</f>
        <v>1.4999999999999999E-2</v>
      </c>
      <c r="O59" s="123">
        <f>VLOOKUP(M59,'Exhibits and Tables'!$A$5:$C$10,3,FALSE)</f>
        <v>3.0000000000000001E-3</v>
      </c>
      <c r="P59" s="124">
        <f>VLOOKUP(M59,'Exhibits and Tables'!$M$5:$N$10,2,FALSE)/10000</f>
        <v>4.5530000000000001E-2</v>
      </c>
      <c r="Q59" s="125">
        <f t="shared" si="1"/>
        <v>601.17975000000001</v>
      </c>
      <c r="R59" s="126">
        <f t="shared" si="2"/>
        <v>420.82582500000001</v>
      </c>
    </row>
    <row r="60" spans="1:18" ht="14.4" x14ac:dyDescent="0.3">
      <c r="A60" s="119">
        <v>55</v>
      </c>
      <c r="B60" s="120" t="s">
        <v>9</v>
      </c>
      <c r="C60" s="120">
        <v>8.1199999999999992</v>
      </c>
      <c r="D60" s="120">
        <v>30.28</v>
      </c>
      <c r="E60" s="120">
        <v>8.4600000000000009</v>
      </c>
      <c r="F60" s="121">
        <v>716</v>
      </c>
      <c r="G60" s="119" t="str">
        <f>VLOOKUP(B60,'Exhibits and Tables'!$E$4:$G$15,3,FALSE)</f>
        <v>M</v>
      </c>
      <c r="H60" s="120">
        <f>IF(C60 &lt; VLOOKUP(B60,'Exhibits and Tables'!$A$25:$D$31, 2), 1, IF(C60 &lt; VLOOKUP(B60,'Exhibits and Tables'!$A$25:$D$31, 3),2,IF(C60 &lt; VLOOKUP(B60,'Exhibits and Tables'!$A$25:$D$31, 4),3,4)))</f>
        <v>4</v>
      </c>
      <c r="I60" s="120">
        <f>IF(D60 &lt; VLOOKUP(B60,'Exhibits and Tables'!$A$35:$D$41,2,FALSE), 4, IF(D60 &lt; VLOOKUP(B60,'Exhibits and Tables'!$A$35:$D$41,3,FALSE),3,IF(D60 &lt; VLOOKUP(B60,'Exhibits and Tables'!$A$35:$D$41,4,FALSE),2,1)))</f>
        <v>3</v>
      </c>
      <c r="J60" s="120">
        <f>IF(E60 &lt; VLOOKUP(B60,'Exhibits and Tables'!$A$45:$D$51,2,FALSE)*100, 1, IF(E60 &lt; VLOOKUP(B60,'Exhibits and Tables'!$A$45:$D$51,3,FALSE)*100,2,IF(E60 &lt; VLOOKUP(B60,'Exhibits and Tables'!$A$45:$D$51,4,FALSE)*100,3,4)))</f>
        <v>4</v>
      </c>
      <c r="K60" s="120">
        <f t="shared" si="0"/>
        <v>14</v>
      </c>
      <c r="L60" s="120" t="str">
        <f>VLOOKUP(K60,'Exhibits and Tables'!$G$24:$I$26, 3,TRUE)</f>
        <v>L</v>
      </c>
      <c r="M60" s="120" t="str">
        <f>VLOOKUP(G60&amp;"-"&amp;L60,'Exhibits and Tables'!$H$5:$K$13,4,FALSE)</f>
        <v>AA</v>
      </c>
      <c r="N60" s="122">
        <f>VLOOKUP(M60,'Exhibits and Tables'!$A$5:$C$10,2,FALSE)</f>
        <v>1.4999999999999999E-2</v>
      </c>
      <c r="O60" s="123">
        <f>VLOOKUP(M60,'Exhibits and Tables'!$A$5:$C$10,3,FALSE)</f>
        <v>3.0000000000000001E-3</v>
      </c>
      <c r="P60" s="124">
        <f>VLOOKUP(M60,'Exhibits and Tables'!$M$5:$N$10,2,FALSE)/10000</f>
        <v>4.5530000000000001E-2</v>
      </c>
      <c r="Q60" s="125">
        <f t="shared" si="1"/>
        <v>748.59948000000009</v>
      </c>
      <c r="R60" s="126">
        <f t="shared" si="2"/>
        <v>524.01963599999999</v>
      </c>
    </row>
    <row r="61" spans="1:18" ht="14.4" x14ac:dyDescent="0.3">
      <c r="A61" s="119">
        <v>56</v>
      </c>
      <c r="B61" s="120" t="s">
        <v>9</v>
      </c>
      <c r="C61" s="120">
        <v>1.31</v>
      </c>
      <c r="D61" s="120">
        <v>56.24</v>
      </c>
      <c r="E61" s="120">
        <v>5.09</v>
      </c>
      <c r="F61" s="121">
        <v>622</v>
      </c>
      <c r="G61" s="119" t="str">
        <f>VLOOKUP(B61,'Exhibits and Tables'!$E$4:$G$15,3,FALSE)</f>
        <v>M</v>
      </c>
      <c r="H61" s="120">
        <f>IF(C61 &lt; VLOOKUP(B61,'Exhibits and Tables'!$A$25:$D$31, 2), 1, IF(C61 &lt; VLOOKUP(B61,'Exhibits and Tables'!$A$25:$D$31, 3),2,IF(C61 &lt; VLOOKUP(B61,'Exhibits and Tables'!$A$25:$D$31, 4),3,4)))</f>
        <v>1</v>
      </c>
      <c r="I61" s="120">
        <f>IF(D61 &lt; VLOOKUP(B61,'Exhibits and Tables'!$A$35:$D$41,2,FALSE), 4, IF(D61 &lt; VLOOKUP(B61,'Exhibits and Tables'!$A$35:$D$41,3,FALSE),3,IF(D61 &lt; VLOOKUP(B61,'Exhibits and Tables'!$A$35:$D$41,4,FALSE),2,1)))</f>
        <v>1</v>
      </c>
      <c r="J61" s="120">
        <f>IF(E61 &lt; VLOOKUP(B61,'Exhibits and Tables'!$A$45:$D$51,2,FALSE)*100, 1, IF(E61 &lt; VLOOKUP(B61,'Exhibits and Tables'!$A$45:$D$51,3,FALSE)*100,2,IF(E61 &lt; VLOOKUP(B61,'Exhibits and Tables'!$A$45:$D$51,4,FALSE)*100,3,4)))</f>
        <v>4</v>
      </c>
      <c r="K61" s="120">
        <f t="shared" si="0"/>
        <v>7</v>
      </c>
      <c r="L61" s="120" t="str">
        <f>VLOOKUP(K61,'Exhibits and Tables'!$G$24:$I$26, 3,TRUE)</f>
        <v>H</v>
      </c>
      <c r="M61" s="120" t="str">
        <f>VLOOKUP(G61&amp;"-"&amp;L61,'Exhibits and Tables'!$H$5:$K$13,4,FALSE)</f>
        <v>BBB</v>
      </c>
      <c r="N61" s="122">
        <f>VLOOKUP(M61,'Exhibits and Tables'!$A$5:$C$10,2,FALSE)</f>
        <v>0.10290000000000001</v>
      </c>
      <c r="O61" s="123">
        <f>VLOOKUP(M61,'Exhibits and Tables'!$A$5:$C$10,3,FALSE)</f>
        <v>0.02</v>
      </c>
      <c r="P61" s="124">
        <f>VLOOKUP(M61,'Exhibits and Tables'!$M$5:$N$10,2,FALSE)/10000</f>
        <v>5.2830000000000009E-2</v>
      </c>
      <c r="Q61" s="125">
        <f t="shared" si="1"/>
        <v>654.86025999999993</v>
      </c>
      <c r="R61" s="126">
        <f t="shared" si="2"/>
        <v>458.40218199999993</v>
      </c>
    </row>
    <row r="62" spans="1:18" ht="14.4" x14ac:dyDescent="0.3">
      <c r="A62" s="119">
        <v>57</v>
      </c>
      <c r="B62" s="120" t="s">
        <v>7</v>
      </c>
      <c r="C62" s="120">
        <v>2.23</v>
      </c>
      <c r="D62" s="120">
        <v>36.031999999999996</v>
      </c>
      <c r="E62" s="120">
        <v>1.5569999999999999</v>
      </c>
      <c r="F62" s="121">
        <v>711</v>
      </c>
      <c r="G62" s="119" t="str">
        <f>VLOOKUP(B62,'Exhibits and Tables'!$E$4:$G$15,3,FALSE)</f>
        <v>H</v>
      </c>
      <c r="H62" s="120">
        <f>IF(C62 &lt; VLOOKUP(B62,'Exhibits and Tables'!$A$25:$D$31, 2), 1, IF(C62 &lt; VLOOKUP(B62,'Exhibits and Tables'!$A$25:$D$31, 3),2,IF(C62 &lt; VLOOKUP(B62,'Exhibits and Tables'!$A$25:$D$31, 4),3,4)))</f>
        <v>3</v>
      </c>
      <c r="I62" s="120">
        <f>IF(D62 &lt; VLOOKUP(B62,'Exhibits and Tables'!$A$35:$D$41,2,FALSE), 4, IF(D62 &lt; VLOOKUP(B62,'Exhibits and Tables'!$A$35:$D$41,3,FALSE),3,IF(D62 &lt; VLOOKUP(B62,'Exhibits and Tables'!$A$35:$D$41,4,FALSE),2,1)))</f>
        <v>1</v>
      </c>
      <c r="J62" s="120">
        <f>IF(E62 &lt; VLOOKUP(B62,'Exhibits and Tables'!$A$45:$D$51,2,FALSE)*100, 1, IF(E62 &lt; VLOOKUP(B62,'Exhibits and Tables'!$A$45:$D$51,3,FALSE)*100,2,IF(E62 &lt; VLOOKUP(B62,'Exhibits and Tables'!$A$45:$D$51,4,FALSE)*100,3,4)))</f>
        <v>3</v>
      </c>
      <c r="K62" s="120">
        <f t="shared" si="0"/>
        <v>8</v>
      </c>
      <c r="L62" s="120" t="str">
        <f>VLOOKUP(K62,'Exhibits and Tables'!$G$24:$I$26, 3,TRUE)</f>
        <v>H</v>
      </c>
      <c r="M62" s="120" t="str">
        <f>VLOOKUP(G62&amp;"-"&amp;L62,'Exhibits and Tables'!$H$5:$K$13,4,FALSE)</f>
        <v>B</v>
      </c>
      <c r="N62" s="122">
        <f>VLOOKUP(M62,'Exhibits and Tables'!$A$5:$C$10,2,FALSE)</f>
        <v>0.53720000000000001</v>
      </c>
      <c r="O62" s="123">
        <f>VLOOKUP(M62,'Exhibits and Tables'!$A$5:$C$10,3,FALSE)</f>
        <v>0.08</v>
      </c>
      <c r="P62" s="124">
        <f>VLOOKUP(M62,'Exhibits and Tables'!$M$5:$N$10,2,FALSE)/10000</f>
        <v>7.4630000000000002E-2</v>
      </c>
      <c r="Q62" s="125">
        <f t="shared" si="1"/>
        <v>764.06192999999996</v>
      </c>
      <c r="R62" s="126">
        <f t="shared" si="2"/>
        <v>534.84335099999998</v>
      </c>
    </row>
    <row r="63" spans="1:18" ht="14.4" x14ac:dyDescent="0.3">
      <c r="A63" s="119">
        <v>58</v>
      </c>
      <c r="B63" s="120" t="s">
        <v>7</v>
      </c>
      <c r="C63" s="120">
        <v>0</v>
      </c>
      <c r="D63" s="120">
        <v>34.161000000000001</v>
      </c>
      <c r="E63" s="120">
        <v>-100.413</v>
      </c>
      <c r="F63" s="121">
        <v>590</v>
      </c>
      <c r="G63" s="119" t="str">
        <f>VLOOKUP(B63,'Exhibits and Tables'!$E$4:$G$15,3,FALSE)</f>
        <v>H</v>
      </c>
      <c r="H63" s="120">
        <f>IF(C63 &lt; VLOOKUP(B63,'Exhibits and Tables'!$A$25:$D$31, 2), 1, IF(C63 &lt; VLOOKUP(B63,'Exhibits and Tables'!$A$25:$D$31, 3),2,IF(C63 &lt; VLOOKUP(B63,'Exhibits and Tables'!$A$25:$D$31, 4),3,4)))</f>
        <v>1</v>
      </c>
      <c r="I63" s="120">
        <f>IF(D63 &lt; VLOOKUP(B63,'Exhibits and Tables'!$A$35:$D$41,2,FALSE), 4, IF(D63 &lt; VLOOKUP(B63,'Exhibits and Tables'!$A$35:$D$41,3,FALSE),3,IF(D63 &lt; VLOOKUP(B63,'Exhibits and Tables'!$A$35:$D$41,4,FALSE),2,1)))</f>
        <v>2</v>
      </c>
      <c r="J63" s="120">
        <f>IF(E63 &lt; VLOOKUP(B63,'Exhibits and Tables'!$A$45:$D$51,2,FALSE)*100, 1, IF(E63 &lt; VLOOKUP(B63,'Exhibits and Tables'!$A$45:$D$51,3,FALSE)*100,2,IF(E63 &lt; VLOOKUP(B63,'Exhibits and Tables'!$A$45:$D$51,4,FALSE)*100,3,4)))</f>
        <v>1</v>
      </c>
      <c r="K63" s="120">
        <f t="shared" si="0"/>
        <v>6</v>
      </c>
      <c r="L63" s="120" t="str">
        <f>VLOOKUP(K63,'Exhibits and Tables'!$G$24:$I$26, 3,TRUE)</f>
        <v>H</v>
      </c>
      <c r="M63" s="120" t="str">
        <f>VLOOKUP(G63&amp;"-"&amp;L63,'Exhibits and Tables'!$H$5:$K$13,4,FALSE)</f>
        <v>B</v>
      </c>
      <c r="N63" s="122">
        <f>VLOOKUP(M63,'Exhibits and Tables'!$A$5:$C$10,2,FALSE)</f>
        <v>0.53720000000000001</v>
      </c>
      <c r="O63" s="123">
        <f>VLOOKUP(M63,'Exhibits and Tables'!$A$5:$C$10,3,FALSE)</f>
        <v>0.08</v>
      </c>
      <c r="P63" s="124">
        <f>VLOOKUP(M63,'Exhibits and Tables'!$M$5:$N$10,2,FALSE)/10000</f>
        <v>7.4630000000000002E-2</v>
      </c>
      <c r="Q63" s="125">
        <f t="shared" si="1"/>
        <v>634.0317</v>
      </c>
      <c r="R63" s="126">
        <f t="shared" si="2"/>
        <v>443.82218999999998</v>
      </c>
    </row>
    <row r="64" spans="1:18" ht="14.4" x14ac:dyDescent="0.3">
      <c r="A64" s="119">
        <v>59</v>
      </c>
      <c r="B64" s="120" t="s">
        <v>10</v>
      </c>
      <c r="C64" s="120">
        <v>3285.74</v>
      </c>
      <c r="D64" s="120">
        <v>0</v>
      </c>
      <c r="E64" s="120">
        <v>16.260000000000002</v>
      </c>
      <c r="F64" s="121">
        <v>809</v>
      </c>
      <c r="G64" s="119" t="str">
        <f>VLOOKUP(B64,'Exhibits and Tables'!$E$4:$G$15,3,FALSE)</f>
        <v>L</v>
      </c>
      <c r="H64" s="120">
        <f>IF(C64 &lt; VLOOKUP(B64,'Exhibits and Tables'!$A$25:$D$31, 2), 1, IF(C64 &lt; VLOOKUP(B64,'Exhibits and Tables'!$A$25:$D$31, 3),2,IF(C64 &lt; VLOOKUP(B64,'Exhibits and Tables'!$A$25:$D$31, 4),3,4)))</f>
        <v>4</v>
      </c>
      <c r="I64" s="120">
        <f>IF(D64 &lt; VLOOKUP(B64,'Exhibits and Tables'!$A$35:$D$41,2,FALSE), 4, IF(D64 &lt; VLOOKUP(B64,'Exhibits and Tables'!$A$35:$D$41,3,FALSE),3,IF(D64 &lt; VLOOKUP(B64,'Exhibits and Tables'!$A$35:$D$41,4,FALSE),2,1)))</f>
        <v>4</v>
      </c>
      <c r="J64" s="120">
        <f>IF(E64 &lt; VLOOKUP(B64,'Exhibits and Tables'!$A$45:$D$51,2,FALSE)*100, 1, IF(E64 &lt; VLOOKUP(B64,'Exhibits and Tables'!$A$45:$D$51,3,FALSE)*100,2,IF(E64 &lt; VLOOKUP(B64,'Exhibits and Tables'!$A$45:$D$51,4,FALSE)*100,3,4)))</f>
        <v>3</v>
      </c>
      <c r="K64" s="120">
        <f t="shared" si="0"/>
        <v>15</v>
      </c>
      <c r="L64" s="120" t="str">
        <f>VLOOKUP(K64,'Exhibits and Tables'!$G$24:$I$26, 3,TRUE)</f>
        <v>L</v>
      </c>
      <c r="M64" s="120" t="str">
        <f>VLOOKUP(G64&amp;"-"&amp;L64,'Exhibits and Tables'!$H$5:$K$13,4,FALSE)</f>
        <v>AAA</v>
      </c>
      <c r="N64" s="122">
        <f>VLOOKUP(M64,'Exhibits and Tables'!$A$5:$C$10,2,FALSE)</f>
        <v>6.0000000000000001E-3</v>
      </c>
      <c r="O64" s="123">
        <f>VLOOKUP(M64,'Exhibits and Tables'!$A$5:$C$10,3,FALSE)</f>
        <v>1E-3</v>
      </c>
      <c r="P64" s="124">
        <f>VLOOKUP(M64,'Exhibits and Tables'!$M$5:$N$10,2,FALSE)/10000</f>
        <v>4.5429999999999998E-2</v>
      </c>
      <c r="Q64" s="125">
        <f t="shared" si="1"/>
        <v>845.75287000000003</v>
      </c>
      <c r="R64" s="126">
        <f t="shared" si="2"/>
        <v>592.02700900000002</v>
      </c>
    </row>
    <row r="65" spans="1:18" ht="14.4" x14ac:dyDescent="0.3">
      <c r="A65" s="119">
        <v>60</v>
      </c>
      <c r="B65" s="120" t="s">
        <v>10</v>
      </c>
      <c r="C65" s="120">
        <v>4.5999999999999996</v>
      </c>
      <c r="D65" s="120">
        <v>11.3</v>
      </c>
      <c r="E65" s="120">
        <v>16.420000000000002</v>
      </c>
      <c r="F65" s="121">
        <v>358</v>
      </c>
      <c r="G65" s="119" t="str">
        <f>VLOOKUP(B65,'Exhibits and Tables'!$E$4:$G$15,3,FALSE)</f>
        <v>L</v>
      </c>
      <c r="H65" s="120">
        <f>IF(C65 &lt; VLOOKUP(B65,'Exhibits and Tables'!$A$25:$D$31, 2), 1, IF(C65 &lt; VLOOKUP(B65,'Exhibits and Tables'!$A$25:$D$31, 3),2,IF(C65 &lt; VLOOKUP(B65,'Exhibits and Tables'!$A$25:$D$31, 4),3,4)))</f>
        <v>2</v>
      </c>
      <c r="I65" s="120">
        <f>IF(D65 &lt; VLOOKUP(B65,'Exhibits and Tables'!$A$35:$D$41,2,FALSE), 4, IF(D65 &lt; VLOOKUP(B65,'Exhibits and Tables'!$A$35:$D$41,3,FALSE),3,IF(D65 &lt; VLOOKUP(B65,'Exhibits and Tables'!$A$35:$D$41,4,FALSE),2,1)))</f>
        <v>4</v>
      </c>
      <c r="J65" s="120">
        <f>IF(E65 &lt; VLOOKUP(B65,'Exhibits and Tables'!$A$45:$D$51,2,FALSE)*100, 1, IF(E65 &lt; VLOOKUP(B65,'Exhibits and Tables'!$A$45:$D$51,3,FALSE)*100,2,IF(E65 &lt; VLOOKUP(B65,'Exhibits and Tables'!$A$45:$D$51,4,FALSE)*100,3,4)))</f>
        <v>4</v>
      </c>
      <c r="K65" s="120">
        <f t="shared" si="0"/>
        <v>14</v>
      </c>
      <c r="L65" s="120" t="str">
        <f>VLOOKUP(K65,'Exhibits and Tables'!$G$24:$I$26, 3,TRUE)</f>
        <v>L</v>
      </c>
      <c r="M65" s="120" t="str">
        <f>VLOOKUP(G65&amp;"-"&amp;L65,'Exhibits and Tables'!$H$5:$K$13,4,FALSE)</f>
        <v>AAA</v>
      </c>
      <c r="N65" s="122">
        <f>VLOOKUP(M65,'Exhibits and Tables'!$A$5:$C$10,2,FALSE)</f>
        <v>6.0000000000000001E-3</v>
      </c>
      <c r="O65" s="123">
        <f>VLOOKUP(M65,'Exhibits and Tables'!$A$5:$C$10,3,FALSE)</f>
        <v>1E-3</v>
      </c>
      <c r="P65" s="124">
        <f>VLOOKUP(M65,'Exhibits and Tables'!$M$5:$N$10,2,FALSE)/10000</f>
        <v>4.5429999999999998E-2</v>
      </c>
      <c r="Q65" s="125">
        <f t="shared" si="1"/>
        <v>374.26394000000005</v>
      </c>
      <c r="R65" s="126">
        <f t="shared" si="2"/>
        <v>261.984758</v>
      </c>
    </row>
    <row r="66" spans="1:18" ht="14.4" x14ac:dyDescent="0.3">
      <c r="A66" s="119">
        <v>61</v>
      </c>
      <c r="B66" s="120" t="s">
        <v>10</v>
      </c>
      <c r="C66" s="120">
        <v>6.1</v>
      </c>
      <c r="D66" s="120">
        <v>37.35</v>
      </c>
      <c r="E66" s="120">
        <v>2.96</v>
      </c>
      <c r="F66" s="121">
        <v>1060</v>
      </c>
      <c r="G66" s="119" t="str">
        <f>VLOOKUP(B66,'Exhibits and Tables'!$E$4:$G$15,3,FALSE)</f>
        <v>L</v>
      </c>
      <c r="H66" s="120">
        <f>IF(C66 &lt; VLOOKUP(B66,'Exhibits and Tables'!$A$25:$D$31, 2), 1, IF(C66 &lt; VLOOKUP(B66,'Exhibits and Tables'!$A$25:$D$31, 3),2,IF(C66 &lt; VLOOKUP(B66,'Exhibits and Tables'!$A$25:$D$31, 4),3,4)))</f>
        <v>4</v>
      </c>
      <c r="I66" s="120">
        <f>IF(D66 &lt; VLOOKUP(B66,'Exhibits and Tables'!$A$35:$D$41,2,FALSE), 4, IF(D66 &lt; VLOOKUP(B66,'Exhibits and Tables'!$A$35:$D$41,3,FALSE),3,IF(D66 &lt; VLOOKUP(B66,'Exhibits and Tables'!$A$35:$D$41,4,FALSE),2,1)))</f>
        <v>1</v>
      </c>
      <c r="J66" s="120">
        <f>IF(E66 &lt; VLOOKUP(B66,'Exhibits and Tables'!$A$45:$D$51,2,FALSE)*100, 1, IF(E66 &lt; VLOOKUP(B66,'Exhibits and Tables'!$A$45:$D$51,3,FALSE)*100,2,IF(E66 &lt; VLOOKUP(B66,'Exhibits and Tables'!$A$45:$D$51,4,FALSE)*100,3,4)))</f>
        <v>1</v>
      </c>
      <c r="K66" s="120">
        <f t="shared" si="0"/>
        <v>7</v>
      </c>
      <c r="L66" s="120" t="str">
        <f>VLOOKUP(K66,'Exhibits and Tables'!$G$24:$I$26, 3,TRUE)</f>
        <v>H</v>
      </c>
      <c r="M66" s="120" t="str">
        <f>VLOOKUP(G66&amp;"-"&amp;L66,'Exhibits and Tables'!$H$5:$K$13,4,FALSE)</f>
        <v>A</v>
      </c>
      <c r="N66" s="122">
        <f>VLOOKUP(M66,'Exhibits and Tables'!$A$5:$C$10,2,FALSE)</f>
        <v>2.9100000000000001E-2</v>
      </c>
      <c r="O66" s="123">
        <f>VLOOKUP(M66,'Exhibits and Tables'!$A$5:$C$10,3,FALSE)</f>
        <v>5.0000000000000001E-3</v>
      </c>
      <c r="P66" s="124">
        <f>VLOOKUP(M66,'Exhibits and Tables'!$M$5:$N$10,2,FALSE)/10000</f>
        <v>4.743E-2</v>
      </c>
      <c r="Q66" s="125">
        <f t="shared" si="1"/>
        <v>1110.2758000000001</v>
      </c>
      <c r="R66" s="126">
        <f t="shared" si="2"/>
        <v>777.19306000000006</v>
      </c>
    </row>
    <row r="67" spans="1:18" ht="14.4" x14ac:dyDescent="0.3">
      <c r="A67" s="119">
        <v>62</v>
      </c>
      <c r="B67" s="120" t="s">
        <v>10</v>
      </c>
      <c r="C67" s="120">
        <v>5.46</v>
      </c>
      <c r="D67" s="120">
        <v>50.76</v>
      </c>
      <c r="E67" s="120">
        <v>17.32</v>
      </c>
      <c r="F67" s="121">
        <v>765</v>
      </c>
      <c r="G67" s="119" t="str">
        <f>VLOOKUP(B67,'Exhibits and Tables'!$E$4:$G$15,3,FALSE)</f>
        <v>L</v>
      </c>
      <c r="H67" s="120">
        <f>IF(C67 &lt; VLOOKUP(B67,'Exhibits and Tables'!$A$25:$D$31, 2), 1, IF(C67 &lt; VLOOKUP(B67,'Exhibits and Tables'!$A$25:$D$31, 3),2,IF(C67 &lt; VLOOKUP(B67,'Exhibits and Tables'!$A$25:$D$31, 4),3,4)))</f>
        <v>3</v>
      </c>
      <c r="I67" s="120">
        <f>IF(D67 &lt; VLOOKUP(B67,'Exhibits and Tables'!$A$35:$D$41,2,FALSE), 4, IF(D67 &lt; VLOOKUP(B67,'Exhibits and Tables'!$A$35:$D$41,3,FALSE),3,IF(D67 &lt; VLOOKUP(B67,'Exhibits and Tables'!$A$35:$D$41,4,FALSE),2,1)))</f>
        <v>1</v>
      </c>
      <c r="J67" s="120">
        <f>IF(E67 &lt; VLOOKUP(B67,'Exhibits and Tables'!$A$45:$D$51,2,FALSE)*100, 1, IF(E67 &lt; VLOOKUP(B67,'Exhibits and Tables'!$A$45:$D$51,3,FALSE)*100,2,IF(E67 &lt; VLOOKUP(B67,'Exhibits and Tables'!$A$45:$D$51,4,FALSE)*100,3,4)))</f>
        <v>4</v>
      </c>
      <c r="K67" s="120">
        <f t="shared" si="0"/>
        <v>9</v>
      </c>
      <c r="L67" s="120" t="str">
        <f>VLOOKUP(K67,'Exhibits and Tables'!$G$24:$I$26, 3,TRUE)</f>
        <v>H</v>
      </c>
      <c r="M67" s="120" t="str">
        <f>VLOOKUP(G67&amp;"-"&amp;L67,'Exhibits and Tables'!$H$5:$K$13,4,FALSE)</f>
        <v>A</v>
      </c>
      <c r="N67" s="122">
        <f>VLOOKUP(M67,'Exhibits and Tables'!$A$5:$C$10,2,FALSE)</f>
        <v>2.9100000000000001E-2</v>
      </c>
      <c r="O67" s="123">
        <f>VLOOKUP(M67,'Exhibits and Tables'!$A$5:$C$10,3,FALSE)</f>
        <v>5.0000000000000001E-3</v>
      </c>
      <c r="P67" s="124">
        <f>VLOOKUP(M67,'Exhibits and Tables'!$M$5:$N$10,2,FALSE)/10000</f>
        <v>4.743E-2</v>
      </c>
      <c r="Q67" s="125">
        <f t="shared" si="1"/>
        <v>801.28395000000012</v>
      </c>
      <c r="R67" s="126">
        <f t="shared" si="2"/>
        <v>560.89876500000003</v>
      </c>
    </row>
    <row r="68" spans="1:18" ht="14.4" x14ac:dyDescent="0.3">
      <c r="A68" s="119">
        <v>63</v>
      </c>
      <c r="B68" s="120" t="s">
        <v>10</v>
      </c>
      <c r="C68" s="120">
        <v>2.5499999999999998</v>
      </c>
      <c r="D68" s="120">
        <v>21.04</v>
      </c>
      <c r="E68" s="120">
        <v>14.07</v>
      </c>
      <c r="F68" s="121">
        <v>975</v>
      </c>
      <c r="G68" s="119" t="str">
        <f>VLOOKUP(B68,'Exhibits and Tables'!$E$4:$G$15,3,FALSE)</f>
        <v>L</v>
      </c>
      <c r="H68" s="120">
        <f>IF(C68 &lt; VLOOKUP(B68,'Exhibits and Tables'!$A$25:$D$31, 2), 1, IF(C68 &lt; VLOOKUP(B68,'Exhibits and Tables'!$A$25:$D$31, 3),2,IF(C68 &lt; VLOOKUP(B68,'Exhibits and Tables'!$A$25:$D$31, 4),3,4)))</f>
        <v>1</v>
      </c>
      <c r="I68" s="120">
        <f>IF(D68 &lt; VLOOKUP(B68,'Exhibits and Tables'!$A$35:$D$41,2,FALSE), 4, IF(D68 &lt; VLOOKUP(B68,'Exhibits and Tables'!$A$35:$D$41,3,FALSE),3,IF(D68 &lt; VLOOKUP(B68,'Exhibits and Tables'!$A$35:$D$41,4,FALSE),2,1)))</f>
        <v>2</v>
      </c>
      <c r="J68" s="120">
        <f>IF(E68 &lt; VLOOKUP(B68,'Exhibits and Tables'!$A$45:$D$51,2,FALSE)*100, 1, IF(E68 &lt; VLOOKUP(B68,'Exhibits and Tables'!$A$45:$D$51,3,FALSE)*100,2,IF(E68 &lt; VLOOKUP(B68,'Exhibits and Tables'!$A$45:$D$51,4,FALSE)*100,3,4)))</f>
        <v>2</v>
      </c>
      <c r="K68" s="120">
        <f t="shared" si="0"/>
        <v>7</v>
      </c>
      <c r="L68" s="120" t="str">
        <f>VLOOKUP(K68,'Exhibits and Tables'!$G$24:$I$26, 3,TRUE)</f>
        <v>H</v>
      </c>
      <c r="M68" s="120" t="str">
        <f>VLOOKUP(G68&amp;"-"&amp;L68,'Exhibits and Tables'!$H$5:$K$13,4,FALSE)</f>
        <v>A</v>
      </c>
      <c r="N68" s="122">
        <f>VLOOKUP(M68,'Exhibits and Tables'!$A$5:$C$10,2,FALSE)</f>
        <v>2.9100000000000001E-2</v>
      </c>
      <c r="O68" s="123">
        <f>VLOOKUP(M68,'Exhibits and Tables'!$A$5:$C$10,3,FALSE)</f>
        <v>5.0000000000000001E-3</v>
      </c>
      <c r="P68" s="124">
        <f>VLOOKUP(M68,'Exhibits and Tables'!$M$5:$N$10,2,FALSE)/10000</f>
        <v>4.743E-2</v>
      </c>
      <c r="Q68" s="125">
        <f t="shared" si="1"/>
        <v>1021.2442500000001</v>
      </c>
      <c r="R68" s="126">
        <f t="shared" si="2"/>
        <v>714.87097500000004</v>
      </c>
    </row>
    <row r="69" spans="1:18" ht="14.4" x14ac:dyDescent="0.3">
      <c r="A69" s="119">
        <v>64</v>
      </c>
      <c r="B69" s="120" t="s">
        <v>10</v>
      </c>
      <c r="C69" s="120">
        <v>0.22</v>
      </c>
      <c r="D69" s="120">
        <v>18.170000000000002</v>
      </c>
      <c r="E69" s="120">
        <v>-183.67</v>
      </c>
      <c r="F69" s="121">
        <v>799</v>
      </c>
      <c r="G69" s="119" t="str">
        <f>VLOOKUP(B69,'Exhibits and Tables'!$E$4:$G$15,3,FALSE)</f>
        <v>L</v>
      </c>
      <c r="H69" s="120">
        <f>IF(C69 &lt; VLOOKUP(B69,'Exhibits and Tables'!$A$25:$D$31, 2), 1, IF(C69 &lt; VLOOKUP(B69,'Exhibits and Tables'!$A$25:$D$31, 3),2,IF(C69 &lt; VLOOKUP(B69,'Exhibits and Tables'!$A$25:$D$31, 4),3,4)))</f>
        <v>1</v>
      </c>
      <c r="I69" s="120">
        <f>IF(D69 &lt; VLOOKUP(B69,'Exhibits and Tables'!$A$35:$D$41,2,FALSE), 4, IF(D69 &lt; VLOOKUP(B69,'Exhibits and Tables'!$A$35:$D$41,3,FALSE),3,IF(D69 &lt; VLOOKUP(B69,'Exhibits and Tables'!$A$35:$D$41,4,FALSE),2,1)))</f>
        <v>3</v>
      </c>
      <c r="J69" s="120">
        <f>IF(E69 &lt; VLOOKUP(B69,'Exhibits and Tables'!$A$45:$D$51,2,FALSE)*100, 1, IF(E69 &lt; VLOOKUP(B69,'Exhibits and Tables'!$A$45:$D$51,3,FALSE)*100,2,IF(E69 &lt; VLOOKUP(B69,'Exhibits and Tables'!$A$45:$D$51,4,FALSE)*100,3,4)))</f>
        <v>1</v>
      </c>
      <c r="K69" s="120">
        <f t="shared" si="0"/>
        <v>8</v>
      </c>
      <c r="L69" s="120" t="str">
        <f>VLOOKUP(K69,'Exhibits and Tables'!$G$24:$I$26, 3,TRUE)</f>
        <v>H</v>
      </c>
      <c r="M69" s="120" t="str">
        <f>VLOOKUP(G69&amp;"-"&amp;L69,'Exhibits and Tables'!$H$5:$K$13,4,FALSE)</f>
        <v>A</v>
      </c>
      <c r="N69" s="122">
        <f>VLOOKUP(M69,'Exhibits and Tables'!$A$5:$C$10,2,FALSE)</f>
        <v>2.9100000000000001E-2</v>
      </c>
      <c r="O69" s="123">
        <f>VLOOKUP(M69,'Exhibits and Tables'!$A$5:$C$10,3,FALSE)</f>
        <v>5.0000000000000001E-3</v>
      </c>
      <c r="P69" s="124">
        <f>VLOOKUP(M69,'Exhibits and Tables'!$M$5:$N$10,2,FALSE)/10000</f>
        <v>4.743E-2</v>
      </c>
      <c r="Q69" s="125">
        <f t="shared" si="1"/>
        <v>836.89657000000011</v>
      </c>
      <c r="R69" s="126">
        <f t="shared" si="2"/>
        <v>585.82759900000008</v>
      </c>
    </row>
    <row r="70" spans="1:18" ht="14.4" x14ac:dyDescent="0.3">
      <c r="A70" s="119">
        <v>65</v>
      </c>
      <c r="B70" s="120" t="s">
        <v>11</v>
      </c>
      <c r="C70" s="120">
        <v>14.32</v>
      </c>
      <c r="D70" s="120">
        <v>19.739999999999998</v>
      </c>
      <c r="E70" s="120">
        <v>17.46</v>
      </c>
      <c r="F70" s="121">
        <v>825</v>
      </c>
      <c r="G70" s="119" t="str">
        <f>VLOOKUP(B70,'Exhibits and Tables'!$E$4:$G$15,3,FALSE)</f>
        <v>H</v>
      </c>
      <c r="H70" s="120">
        <f>IF(C70 &lt; VLOOKUP(B70,'Exhibits and Tables'!$A$25:$D$31, 2), 1, IF(C70 &lt; VLOOKUP(B70,'Exhibits and Tables'!$A$25:$D$31, 3),2,IF(C70 &lt; VLOOKUP(B70,'Exhibits and Tables'!$A$25:$D$31, 4),3,4)))</f>
        <v>3</v>
      </c>
      <c r="I70" s="120">
        <f>IF(D70 &lt; VLOOKUP(B70,'Exhibits and Tables'!$A$35:$D$41,2,FALSE), 4, IF(D70 &lt; VLOOKUP(B70,'Exhibits and Tables'!$A$35:$D$41,3,FALSE),3,IF(D70 &lt; VLOOKUP(B70,'Exhibits and Tables'!$A$35:$D$41,4,FALSE),2,1)))</f>
        <v>2</v>
      </c>
      <c r="J70" s="120">
        <f>IF(E70 &lt; VLOOKUP(B70,'Exhibits and Tables'!$A$45:$D$51,2,FALSE)*100, 1, IF(E70 &lt; VLOOKUP(B70,'Exhibits and Tables'!$A$45:$D$51,3,FALSE)*100,2,IF(E70 &lt; VLOOKUP(B70,'Exhibits and Tables'!$A$45:$D$51,4,FALSE)*100,3,4)))</f>
        <v>4</v>
      </c>
      <c r="K70" s="120">
        <f t="shared" si="0"/>
        <v>11</v>
      </c>
      <c r="L70" s="120" t="str">
        <f>VLOOKUP(K70,'Exhibits and Tables'!$G$24:$I$26, 3,TRUE)</f>
        <v>M</v>
      </c>
      <c r="M70" s="120" t="str">
        <f>VLOOKUP(G70&amp;"-"&amp;L70,'Exhibits and Tables'!$H$5:$K$13,4,FALSE)</f>
        <v>BB</v>
      </c>
      <c r="N70" s="122">
        <f>VLOOKUP(M70,'Exhibits and Tables'!$A$5:$C$10,2,FALSE)</f>
        <v>0.29930000000000001</v>
      </c>
      <c r="O70" s="123">
        <f>VLOOKUP(M70,'Exhibits and Tables'!$A$5:$C$10,3,FALSE)</f>
        <v>0.05</v>
      </c>
      <c r="P70" s="124">
        <f>VLOOKUP(M70,'Exhibits and Tables'!$M$5:$N$10,2,FALSE)/10000</f>
        <v>6.6830000000000001E-2</v>
      </c>
      <c r="Q70" s="125">
        <f t="shared" si="1"/>
        <v>880.13474999999994</v>
      </c>
      <c r="R70" s="126">
        <f t="shared" si="2"/>
        <v>616.09432499999991</v>
      </c>
    </row>
    <row r="71" spans="1:18" ht="14.4" x14ac:dyDescent="0.3">
      <c r="A71" s="119">
        <v>66</v>
      </c>
      <c r="B71" s="120" t="s">
        <v>11</v>
      </c>
      <c r="C71" s="120">
        <v>2.94</v>
      </c>
      <c r="D71" s="120">
        <v>46.25</v>
      </c>
      <c r="E71" s="120">
        <v>15.41</v>
      </c>
      <c r="F71" s="121">
        <v>907</v>
      </c>
      <c r="G71" s="119" t="str">
        <f>VLOOKUP(B71,'Exhibits and Tables'!$E$4:$G$15,3,FALSE)</f>
        <v>H</v>
      </c>
      <c r="H71" s="120">
        <f>IF(C71 &lt; VLOOKUP(B71,'Exhibits and Tables'!$A$25:$D$31, 2), 1, IF(C71 &lt; VLOOKUP(B71,'Exhibits and Tables'!$A$25:$D$31, 3),2,IF(C71 &lt; VLOOKUP(B71,'Exhibits and Tables'!$A$25:$D$31, 4),3,4)))</f>
        <v>2</v>
      </c>
      <c r="I71" s="120">
        <f>IF(D71 &lt; VLOOKUP(B71,'Exhibits and Tables'!$A$35:$D$41,2,FALSE), 4, IF(D71 &lt; VLOOKUP(B71,'Exhibits and Tables'!$A$35:$D$41,3,FALSE),3,IF(D71 &lt; VLOOKUP(B71,'Exhibits and Tables'!$A$35:$D$41,4,FALSE),2,1)))</f>
        <v>1</v>
      </c>
      <c r="J71" s="120">
        <f>IF(E71 &lt; VLOOKUP(B71,'Exhibits and Tables'!$A$45:$D$51,2,FALSE)*100, 1, IF(E71 &lt; VLOOKUP(B71,'Exhibits and Tables'!$A$45:$D$51,3,FALSE)*100,2,IF(E71 &lt; VLOOKUP(B71,'Exhibits and Tables'!$A$45:$D$51,4,FALSE)*100,3,4)))</f>
        <v>4</v>
      </c>
      <c r="K71" s="120">
        <f t="shared" ref="K71:K134" si="3">H71 + 2*I71 + J71</f>
        <v>8</v>
      </c>
      <c r="L71" s="120" t="str">
        <f>VLOOKUP(K71,'Exhibits and Tables'!$G$24:$I$26, 3,TRUE)</f>
        <v>H</v>
      </c>
      <c r="M71" s="120" t="str">
        <f>VLOOKUP(G71&amp;"-"&amp;L71,'Exhibits and Tables'!$H$5:$K$13,4,FALSE)</f>
        <v>B</v>
      </c>
      <c r="N71" s="122">
        <f>VLOOKUP(M71,'Exhibits and Tables'!$A$5:$C$10,2,FALSE)</f>
        <v>0.53720000000000001</v>
      </c>
      <c r="O71" s="123">
        <f>VLOOKUP(M71,'Exhibits and Tables'!$A$5:$C$10,3,FALSE)</f>
        <v>0.08</v>
      </c>
      <c r="P71" s="124">
        <f>VLOOKUP(M71,'Exhibits and Tables'!$M$5:$N$10,2,FALSE)/10000</f>
        <v>7.4630000000000002E-2</v>
      </c>
      <c r="Q71" s="125">
        <f t="shared" ref="Q71:Q134" si="4">F71*(1+P71)</f>
        <v>974.68940999999995</v>
      </c>
      <c r="R71" s="126">
        <f t="shared" ref="R71:R134" si="5">0.7*Q71</f>
        <v>682.28258699999992</v>
      </c>
    </row>
    <row r="72" spans="1:18" ht="14.4" x14ac:dyDescent="0.3">
      <c r="A72" s="119">
        <v>67</v>
      </c>
      <c r="B72" s="120" t="s">
        <v>11</v>
      </c>
      <c r="C72" s="120">
        <v>541.86</v>
      </c>
      <c r="D72" s="120">
        <v>0</v>
      </c>
      <c r="E72" s="120">
        <v>7.26</v>
      </c>
      <c r="F72" s="121">
        <v>665</v>
      </c>
      <c r="G72" s="119" t="str">
        <f>VLOOKUP(B72,'Exhibits and Tables'!$E$4:$G$15,3,FALSE)</f>
        <v>H</v>
      </c>
      <c r="H72" s="120">
        <f>IF(C72 &lt; VLOOKUP(B72,'Exhibits and Tables'!$A$25:$D$31, 2), 1, IF(C72 &lt; VLOOKUP(B72,'Exhibits and Tables'!$A$25:$D$31, 3),2,IF(C72 &lt; VLOOKUP(B72,'Exhibits and Tables'!$A$25:$D$31, 4),3,4)))</f>
        <v>4</v>
      </c>
      <c r="I72" s="120">
        <f>IF(D72 &lt; VLOOKUP(B72,'Exhibits and Tables'!$A$35:$D$41,2,FALSE), 4, IF(D72 &lt; VLOOKUP(B72,'Exhibits and Tables'!$A$35:$D$41,3,FALSE),3,IF(D72 &lt; VLOOKUP(B72,'Exhibits and Tables'!$A$35:$D$41,4,FALSE),2,1)))</f>
        <v>3</v>
      </c>
      <c r="J72" s="120">
        <f>IF(E72 &lt; VLOOKUP(B72,'Exhibits and Tables'!$A$45:$D$51,2,FALSE)*100, 1, IF(E72 &lt; VLOOKUP(B72,'Exhibits and Tables'!$A$45:$D$51,3,FALSE)*100,2,IF(E72 &lt; VLOOKUP(B72,'Exhibits and Tables'!$A$45:$D$51,4,FALSE)*100,3,4)))</f>
        <v>3</v>
      </c>
      <c r="K72" s="120">
        <f t="shared" si="3"/>
        <v>13</v>
      </c>
      <c r="L72" s="120" t="str">
        <f>VLOOKUP(K72,'Exhibits and Tables'!$G$24:$I$26, 3,TRUE)</f>
        <v>M</v>
      </c>
      <c r="M72" s="120" t="str">
        <f>VLOOKUP(G72&amp;"-"&amp;L72,'Exhibits and Tables'!$H$5:$K$13,4,FALSE)</f>
        <v>BB</v>
      </c>
      <c r="N72" s="122">
        <f>VLOOKUP(M72,'Exhibits and Tables'!$A$5:$C$10,2,FALSE)</f>
        <v>0.29930000000000001</v>
      </c>
      <c r="O72" s="123">
        <f>VLOOKUP(M72,'Exhibits and Tables'!$A$5:$C$10,3,FALSE)</f>
        <v>0.05</v>
      </c>
      <c r="P72" s="124">
        <f>VLOOKUP(M72,'Exhibits and Tables'!$M$5:$N$10,2,FALSE)/10000</f>
        <v>6.6830000000000001E-2</v>
      </c>
      <c r="Q72" s="125">
        <f t="shared" si="4"/>
        <v>709.44195000000002</v>
      </c>
      <c r="R72" s="126">
        <f t="shared" si="5"/>
        <v>496.60936499999997</v>
      </c>
    </row>
    <row r="73" spans="1:18" ht="14.4" x14ac:dyDescent="0.3">
      <c r="A73" s="119">
        <v>68</v>
      </c>
      <c r="B73" s="120" t="s">
        <v>11</v>
      </c>
      <c r="C73" s="120">
        <v>20.14</v>
      </c>
      <c r="D73" s="120">
        <v>0</v>
      </c>
      <c r="E73" s="120">
        <v>6.46</v>
      </c>
      <c r="F73" s="121">
        <v>1196</v>
      </c>
      <c r="G73" s="119" t="str">
        <f>VLOOKUP(B73,'Exhibits and Tables'!$E$4:$G$15,3,FALSE)</f>
        <v>H</v>
      </c>
      <c r="H73" s="120">
        <f>IF(C73 &lt; VLOOKUP(B73,'Exhibits and Tables'!$A$25:$D$31, 2), 1, IF(C73 &lt; VLOOKUP(B73,'Exhibits and Tables'!$A$25:$D$31, 3),2,IF(C73 &lt; VLOOKUP(B73,'Exhibits and Tables'!$A$25:$D$31, 4),3,4)))</f>
        <v>4</v>
      </c>
      <c r="I73" s="120">
        <f>IF(D73 &lt; VLOOKUP(B73,'Exhibits and Tables'!$A$35:$D$41,2,FALSE), 4, IF(D73 &lt; VLOOKUP(B73,'Exhibits and Tables'!$A$35:$D$41,3,FALSE),3,IF(D73 &lt; VLOOKUP(B73,'Exhibits and Tables'!$A$35:$D$41,4,FALSE),2,1)))</f>
        <v>3</v>
      </c>
      <c r="J73" s="120">
        <f>IF(E73 &lt; VLOOKUP(B73,'Exhibits and Tables'!$A$45:$D$51,2,FALSE)*100, 1, IF(E73 &lt; VLOOKUP(B73,'Exhibits and Tables'!$A$45:$D$51,3,FALSE)*100,2,IF(E73 &lt; VLOOKUP(B73,'Exhibits and Tables'!$A$45:$D$51,4,FALSE)*100,3,4)))</f>
        <v>3</v>
      </c>
      <c r="K73" s="120">
        <f t="shared" si="3"/>
        <v>13</v>
      </c>
      <c r="L73" s="120" t="str">
        <f>VLOOKUP(K73,'Exhibits and Tables'!$G$24:$I$26, 3,TRUE)</f>
        <v>M</v>
      </c>
      <c r="M73" s="120" t="str">
        <f>VLOOKUP(G73&amp;"-"&amp;L73,'Exhibits and Tables'!$H$5:$K$13,4,FALSE)</f>
        <v>BB</v>
      </c>
      <c r="N73" s="122">
        <f>VLOOKUP(M73,'Exhibits and Tables'!$A$5:$C$10,2,FALSE)</f>
        <v>0.29930000000000001</v>
      </c>
      <c r="O73" s="123">
        <f>VLOOKUP(M73,'Exhibits and Tables'!$A$5:$C$10,3,FALSE)</f>
        <v>0.05</v>
      </c>
      <c r="P73" s="124">
        <f>VLOOKUP(M73,'Exhibits and Tables'!$M$5:$N$10,2,FALSE)/10000</f>
        <v>6.6830000000000001E-2</v>
      </c>
      <c r="Q73" s="125">
        <f t="shared" si="4"/>
        <v>1275.92868</v>
      </c>
      <c r="R73" s="126">
        <f t="shared" si="5"/>
        <v>893.1500759999999</v>
      </c>
    </row>
    <row r="74" spans="1:18" ht="14.4" x14ac:dyDescent="0.3">
      <c r="A74" s="119">
        <v>69</v>
      </c>
      <c r="B74" s="120" t="s">
        <v>11</v>
      </c>
      <c r="C74" s="120">
        <v>7.9</v>
      </c>
      <c r="D74" s="120">
        <v>12.64</v>
      </c>
      <c r="E74" s="120">
        <v>1.02</v>
      </c>
      <c r="F74" s="121">
        <v>504</v>
      </c>
      <c r="G74" s="119" t="str">
        <f>VLOOKUP(B74,'Exhibits and Tables'!$E$4:$G$15,3,FALSE)</f>
        <v>H</v>
      </c>
      <c r="H74" s="120">
        <f>IF(C74 &lt; VLOOKUP(B74,'Exhibits and Tables'!$A$25:$D$31, 2), 1, IF(C74 &lt; VLOOKUP(B74,'Exhibits and Tables'!$A$25:$D$31, 3),2,IF(C74 &lt; VLOOKUP(B74,'Exhibits and Tables'!$A$25:$D$31, 4),3,4)))</f>
        <v>3</v>
      </c>
      <c r="I74" s="120">
        <f>IF(D74 &lt; VLOOKUP(B74,'Exhibits and Tables'!$A$35:$D$41,2,FALSE), 4, IF(D74 &lt; VLOOKUP(B74,'Exhibits and Tables'!$A$35:$D$41,3,FALSE),3,IF(D74 &lt; VLOOKUP(B74,'Exhibits and Tables'!$A$35:$D$41,4,FALSE),2,1)))</f>
        <v>2</v>
      </c>
      <c r="J74" s="120">
        <f>IF(E74 &lt; VLOOKUP(B74,'Exhibits and Tables'!$A$45:$D$51,2,FALSE)*100, 1, IF(E74 &lt; VLOOKUP(B74,'Exhibits and Tables'!$A$45:$D$51,3,FALSE)*100,2,IF(E74 &lt; VLOOKUP(B74,'Exhibits and Tables'!$A$45:$D$51,4,FALSE)*100,3,4)))</f>
        <v>1</v>
      </c>
      <c r="K74" s="120">
        <f t="shared" si="3"/>
        <v>8</v>
      </c>
      <c r="L74" s="120" t="str">
        <f>VLOOKUP(K74,'Exhibits and Tables'!$G$24:$I$26, 3,TRUE)</f>
        <v>H</v>
      </c>
      <c r="M74" s="120" t="str">
        <f>VLOOKUP(G74&amp;"-"&amp;L74,'Exhibits and Tables'!$H$5:$K$13,4,FALSE)</f>
        <v>B</v>
      </c>
      <c r="N74" s="122">
        <f>VLOOKUP(M74,'Exhibits and Tables'!$A$5:$C$10,2,FALSE)</f>
        <v>0.53720000000000001</v>
      </c>
      <c r="O74" s="123">
        <f>VLOOKUP(M74,'Exhibits and Tables'!$A$5:$C$10,3,FALSE)</f>
        <v>0.08</v>
      </c>
      <c r="P74" s="124">
        <f>VLOOKUP(M74,'Exhibits and Tables'!$M$5:$N$10,2,FALSE)/10000</f>
        <v>7.4630000000000002E-2</v>
      </c>
      <c r="Q74" s="125">
        <f t="shared" si="4"/>
        <v>541.61351999999999</v>
      </c>
      <c r="R74" s="126">
        <f t="shared" si="5"/>
        <v>379.12946399999998</v>
      </c>
    </row>
    <row r="75" spans="1:18" ht="14.4" x14ac:dyDescent="0.3">
      <c r="A75" s="119">
        <v>70</v>
      </c>
      <c r="B75" s="120" t="s">
        <v>11</v>
      </c>
      <c r="C75" s="120"/>
      <c r="D75" s="120">
        <v>0</v>
      </c>
      <c r="E75" s="120">
        <v>16</v>
      </c>
      <c r="F75" s="121">
        <v>605</v>
      </c>
      <c r="G75" s="119" t="str">
        <f>VLOOKUP(B75,'Exhibits and Tables'!$E$4:$G$15,3,FALSE)</f>
        <v>H</v>
      </c>
      <c r="H75" s="120">
        <f>IF(C75 &lt; VLOOKUP(B75,'Exhibits and Tables'!$A$25:$D$31, 2), 1, IF(C75 &lt; VLOOKUP(B75,'Exhibits and Tables'!$A$25:$D$31, 3),2,IF(C75 &lt; VLOOKUP(B75,'Exhibits and Tables'!$A$25:$D$31, 4),3,4)))</f>
        <v>1</v>
      </c>
      <c r="I75" s="120">
        <f>IF(D75 &lt; VLOOKUP(B75,'Exhibits and Tables'!$A$35:$D$41,2,FALSE), 4, IF(D75 &lt; VLOOKUP(B75,'Exhibits and Tables'!$A$35:$D$41,3,FALSE),3,IF(D75 &lt; VLOOKUP(B75,'Exhibits and Tables'!$A$35:$D$41,4,FALSE),2,1)))</f>
        <v>3</v>
      </c>
      <c r="J75" s="120">
        <f>IF(E75 &lt; VLOOKUP(B75,'Exhibits and Tables'!$A$45:$D$51,2,FALSE)*100, 1, IF(E75 &lt; VLOOKUP(B75,'Exhibits and Tables'!$A$45:$D$51,3,FALSE)*100,2,IF(E75 &lt; VLOOKUP(B75,'Exhibits and Tables'!$A$45:$D$51,4,FALSE)*100,3,4)))</f>
        <v>4</v>
      </c>
      <c r="K75" s="120">
        <f t="shared" si="3"/>
        <v>11</v>
      </c>
      <c r="L75" s="120" t="str">
        <f>VLOOKUP(K75,'Exhibits and Tables'!$G$24:$I$26, 3,TRUE)</f>
        <v>M</v>
      </c>
      <c r="M75" s="120" t="str">
        <f>VLOOKUP(G75&amp;"-"&amp;L75,'Exhibits and Tables'!$H$5:$K$13,4,FALSE)</f>
        <v>BB</v>
      </c>
      <c r="N75" s="122">
        <f>VLOOKUP(M75,'Exhibits and Tables'!$A$5:$C$10,2,FALSE)</f>
        <v>0.29930000000000001</v>
      </c>
      <c r="O75" s="123">
        <f>VLOOKUP(M75,'Exhibits and Tables'!$A$5:$C$10,3,FALSE)</f>
        <v>0.05</v>
      </c>
      <c r="P75" s="124">
        <f>VLOOKUP(M75,'Exhibits and Tables'!$M$5:$N$10,2,FALSE)/10000</f>
        <v>6.6830000000000001E-2</v>
      </c>
      <c r="Q75" s="125">
        <f t="shared" si="4"/>
        <v>645.43214999999998</v>
      </c>
      <c r="R75" s="126">
        <f t="shared" si="5"/>
        <v>451.80250499999994</v>
      </c>
    </row>
    <row r="76" spans="1:18" ht="14.4" x14ac:dyDescent="0.3">
      <c r="A76" s="119">
        <v>71</v>
      </c>
      <c r="B76" s="120" t="s">
        <v>11</v>
      </c>
      <c r="C76" s="120">
        <v>1.06</v>
      </c>
      <c r="D76" s="120">
        <v>9.9700000000000006</v>
      </c>
      <c r="E76" s="120">
        <v>1.27</v>
      </c>
      <c r="F76" s="121">
        <v>846</v>
      </c>
      <c r="G76" s="119" t="str">
        <f>VLOOKUP(B76,'Exhibits and Tables'!$E$4:$G$15,3,FALSE)</f>
        <v>H</v>
      </c>
      <c r="H76" s="120">
        <f>IF(C76 &lt; VLOOKUP(B76,'Exhibits and Tables'!$A$25:$D$31, 2), 1, IF(C76 &lt; VLOOKUP(B76,'Exhibits and Tables'!$A$25:$D$31, 3),2,IF(C76 &lt; VLOOKUP(B76,'Exhibits and Tables'!$A$25:$D$31, 4),3,4)))</f>
        <v>1</v>
      </c>
      <c r="I76" s="120">
        <f>IF(D76 &lt; VLOOKUP(B76,'Exhibits and Tables'!$A$35:$D$41,2,FALSE), 4, IF(D76 &lt; VLOOKUP(B76,'Exhibits and Tables'!$A$35:$D$41,3,FALSE),3,IF(D76 &lt; VLOOKUP(B76,'Exhibits and Tables'!$A$35:$D$41,4,FALSE),2,1)))</f>
        <v>3</v>
      </c>
      <c r="J76" s="120">
        <f>IF(E76 &lt; VLOOKUP(B76,'Exhibits and Tables'!$A$45:$D$51,2,FALSE)*100, 1, IF(E76 &lt; VLOOKUP(B76,'Exhibits and Tables'!$A$45:$D$51,3,FALSE)*100,2,IF(E76 &lt; VLOOKUP(B76,'Exhibits and Tables'!$A$45:$D$51,4,FALSE)*100,3,4)))</f>
        <v>2</v>
      </c>
      <c r="K76" s="120">
        <f t="shared" si="3"/>
        <v>9</v>
      </c>
      <c r="L76" s="120" t="str">
        <f>VLOOKUP(K76,'Exhibits and Tables'!$G$24:$I$26, 3,TRUE)</f>
        <v>H</v>
      </c>
      <c r="M76" s="120" t="str">
        <f>VLOOKUP(G76&amp;"-"&amp;L76,'Exhibits and Tables'!$H$5:$K$13,4,FALSE)</f>
        <v>B</v>
      </c>
      <c r="N76" s="122">
        <f>VLOOKUP(M76,'Exhibits and Tables'!$A$5:$C$10,2,FALSE)</f>
        <v>0.53720000000000001</v>
      </c>
      <c r="O76" s="123">
        <f>VLOOKUP(M76,'Exhibits and Tables'!$A$5:$C$10,3,FALSE)</f>
        <v>0.08</v>
      </c>
      <c r="P76" s="124">
        <f>VLOOKUP(M76,'Exhibits and Tables'!$M$5:$N$10,2,FALSE)/10000</f>
        <v>7.4630000000000002E-2</v>
      </c>
      <c r="Q76" s="125">
        <f t="shared" si="4"/>
        <v>909.13697999999999</v>
      </c>
      <c r="R76" s="126">
        <f t="shared" si="5"/>
        <v>636.3958859999999</v>
      </c>
    </row>
    <row r="77" spans="1:18" ht="14.4" x14ac:dyDescent="0.3">
      <c r="A77" s="119">
        <v>72</v>
      </c>
      <c r="B77" s="120" t="s">
        <v>8</v>
      </c>
      <c r="C77" s="120">
        <v>0</v>
      </c>
      <c r="D77" s="120">
        <v>57.436</v>
      </c>
      <c r="E77" s="120">
        <v>-786.79600000000005</v>
      </c>
      <c r="F77" s="121">
        <v>871</v>
      </c>
      <c r="G77" s="119" t="str">
        <f>VLOOKUP(B77,'Exhibits and Tables'!$E$4:$G$15,3,FALSE)</f>
        <v>H</v>
      </c>
      <c r="H77" s="120">
        <f>IF(C77 &lt; VLOOKUP(B77,'Exhibits and Tables'!$A$25:$D$31, 2), 1, IF(C77 &lt; VLOOKUP(B77,'Exhibits and Tables'!$A$25:$D$31, 3),2,IF(C77 &lt; VLOOKUP(B77,'Exhibits and Tables'!$A$25:$D$31, 4),3,4)))</f>
        <v>1</v>
      </c>
      <c r="I77" s="120">
        <f>IF(D77 &lt; VLOOKUP(B77,'Exhibits and Tables'!$A$35:$D$41,2,FALSE), 4, IF(D77 &lt; VLOOKUP(B77,'Exhibits and Tables'!$A$35:$D$41,3,FALSE),3,IF(D77 &lt; VLOOKUP(B77,'Exhibits and Tables'!$A$35:$D$41,4,FALSE),2,1)))</f>
        <v>1</v>
      </c>
      <c r="J77" s="120">
        <f>IF(E77 &lt; VLOOKUP(B77,'Exhibits and Tables'!$A$45:$D$51,2,FALSE)*100, 1, IF(E77 &lt; VLOOKUP(B77,'Exhibits and Tables'!$A$45:$D$51,3,FALSE)*100,2,IF(E77 &lt; VLOOKUP(B77,'Exhibits and Tables'!$A$45:$D$51,4,FALSE)*100,3,4)))</f>
        <v>1</v>
      </c>
      <c r="K77" s="120">
        <f t="shared" si="3"/>
        <v>4</v>
      </c>
      <c r="L77" s="120" t="str">
        <f>VLOOKUP(K77,'Exhibits and Tables'!$G$24:$I$26, 3,TRUE)</f>
        <v>H</v>
      </c>
      <c r="M77" s="120" t="str">
        <f>VLOOKUP(G77&amp;"-"&amp;L77,'Exhibits and Tables'!$H$5:$K$13,4,FALSE)</f>
        <v>B</v>
      </c>
      <c r="N77" s="122">
        <f>VLOOKUP(M77,'Exhibits and Tables'!$A$5:$C$10,2,FALSE)</f>
        <v>0.53720000000000001</v>
      </c>
      <c r="O77" s="123">
        <f>VLOOKUP(M77,'Exhibits and Tables'!$A$5:$C$10,3,FALSE)</f>
        <v>0.08</v>
      </c>
      <c r="P77" s="124">
        <f>VLOOKUP(M77,'Exhibits and Tables'!$M$5:$N$10,2,FALSE)/10000</f>
        <v>7.4630000000000002E-2</v>
      </c>
      <c r="Q77" s="125">
        <f t="shared" si="4"/>
        <v>936.00272999999993</v>
      </c>
      <c r="R77" s="126">
        <f t="shared" si="5"/>
        <v>655.20191099999988</v>
      </c>
    </row>
    <row r="78" spans="1:18" ht="14.4" x14ac:dyDescent="0.3">
      <c r="A78" s="119">
        <v>73</v>
      </c>
      <c r="B78" s="120" t="s">
        <v>8</v>
      </c>
      <c r="C78" s="120">
        <v>0</v>
      </c>
      <c r="D78" s="120">
        <v>13.608000000000001</v>
      </c>
      <c r="E78" s="120">
        <v>-5.9660000000000002</v>
      </c>
      <c r="F78" s="121">
        <v>988</v>
      </c>
      <c r="G78" s="119" t="str">
        <f>VLOOKUP(B78,'Exhibits and Tables'!$E$4:$G$15,3,FALSE)</f>
        <v>H</v>
      </c>
      <c r="H78" s="120">
        <f>IF(C78 &lt; VLOOKUP(B78,'Exhibits and Tables'!$A$25:$D$31, 2), 1, IF(C78 &lt; VLOOKUP(B78,'Exhibits and Tables'!$A$25:$D$31, 3),2,IF(C78 &lt; VLOOKUP(B78,'Exhibits and Tables'!$A$25:$D$31, 4),3,4)))</f>
        <v>1</v>
      </c>
      <c r="I78" s="120">
        <f>IF(D78 &lt; VLOOKUP(B78,'Exhibits and Tables'!$A$35:$D$41,2,FALSE), 4, IF(D78 &lt; VLOOKUP(B78,'Exhibits and Tables'!$A$35:$D$41,3,FALSE),3,IF(D78 &lt; VLOOKUP(B78,'Exhibits and Tables'!$A$35:$D$41,4,FALSE),2,1)))</f>
        <v>3</v>
      </c>
      <c r="J78" s="120">
        <f>IF(E78 &lt; VLOOKUP(B78,'Exhibits and Tables'!$A$45:$D$51,2,FALSE)*100, 1, IF(E78 &lt; VLOOKUP(B78,'Exhibits and Tables'!$A$45:$D$51,3,FALSE)*100,2,IF(E78 &lt; VLOOKUP(B78,'Exhibits and Tables'!$A$45:$D$51,4,FALSE)*100,3,4)))</f>
        <v>1</v>
      </c>
      <c r="K78" s="120">
        <f t="shared" si="3"/>
        <v>8</v>
      </c>
      <c r="L78" s="120" t="str">
        <f>VLOOKUP(K78,'Exhibits and Tables'!$G$24:$I$26, 3,TRUE)</f>
        <v>H</v>
      </c>
      <c r="M78" s="120" t="str">
        <f>VLOOKUP(G78&amp;"-"&amp;L78,'Exhibits and Tables'!$H$5:$K$13,4,FALSE)</f>
        <v>B</v>
      </c>
      <c r="N78" s="122">
        <f>VLOOKUP(M78,'Exhibits and Tables'!$A$5:$C$10,2,FALSE)</f>
        <v>0.53720000000000001</v>
      </c>
      <c r="O78" s="123">
        <f>VLOOKUP(M78,'Exhibits and Tables'!$A$5:$C$10,3,FALSE)</f>
        <v>0.08</v>
      </c>
      <c r="P78" s="124">
        <f>VLOOKUP(M78,'Exhibits and Tables'!$M$5:$N$10,2,FALSE)/10000</f>
        <v>7.4630000000000002E-2</v>
      </c>
      <c r="Q78" s="125">
        <f t="shared" si="4"/>
        <v>1061.7344399999999</v>
      </c>
      <c r="R78" s="126">
        <f t="shared" si="5"/>
        <v>743.2141079999999</v>
      </c>
    </row>
    <row r="79" spans="1:18" ht="14.4" x14ac:dyDescent="0.3">
      <c r="A79" s="119">
        <v>74</v>
      </c>
      <c r="B79" s="120" t="s">
        <v>7</v>
      </c>
      <c r="C79" s="120">
        <v>0</v>
      </c>
      <c r="D79" s="120">
        <v>63.904000000000003</v>
      </c>
      <c r="E79" s="120">
        <v>-148.703</v>
      </c>
      <c r="F79" s="121">
        <v>715</v>
      </c>
      <c r="G79" s="119" t="str">
        <f>VLOOKUP(B79,'Exhibits and Tables'!$E$4:$G$15,3,FALSE)</f>
        <v>H</v>
      </c>
      <c r="H79" s="120">
        <f>IF(C79 &lt; VLOOKUP(B79,'Exhibits and Tables'!$A$25:$D$31, 2), 1, IF(C79 &lt; VLOOKUP(B79,'Exhibits and Tables'!$A$25:$D$31, 3),2,IF(C79 &lt; VLOOKUP(B79,'Exhibits and Tables'!$A$25:$D$31, 4),3,4)))</f>
        <v>1</v>
      </c>
      <c r="I79" s="120">
        <f>IF(D79 &lt; VLOOKUP(B79,'Exhibits and Tables'!$A$35:$D$41,2,FALSE), 4, IF(D79 &lt; VLOOKUP(B79,'Exhibits and Tables'!$A$35:$D$41,3,FALSE),3,IF(D79 &lt; VLOOKUP(B79,'Exhibits and Tables'!$A$35:$D$41,4,FALSE),2,1)))</f>
        <v>1</v>
      </c>
      <c r="J79" s="120">
        <f>IF(E79 &lt; VLOOKUP(B79,'Exhibits and Tables'!$A$45:$D$51,2,FALSE)*100, 1, IF(E79 &lt; VLOOKUP(B79,'Exhibits and Tables'!$A$45:$D$51,3,FALSE)*100,2,IF(E79 &lt; VLOOKUP(B79,'Exhibits and Tables'!$A$45:$D$51,4,FALSE)*100,3,4)))</f>
        <v>1</v>
      </c>
      <c r="K79" s="120">
        <f t="shared" si="3"/>
        <v>4</v>
      </c>
      <c r="L79" s="120" t="str">
        <f>VLOOKUP(K79,'Exhibits and Tables'!$G$24:$I$26, 3,TRUE)</f>
        <v>H</v>
      </c>
      <c r="M79" s="120" t="str">
        <f>VLOOKUP(G79&amp;"-"&amp;L79,'Exhibits and Tables'!$H$5:$K$13,4,FALSE)</f>
        <v>B</v>
      </c>
      <c r="N79" s="122">
        <f>VLOOKUP(M79,'Exhibits and Tables'!$A$5:$C$10,2,FALSE)</f>
        <v>0.53720000000000001</v>
      </c>
      <c r="O79" s="123">
        <f>VLOOKUP(M79,'Exhibits and Tables'!$A$5:$C$10,3,FALSE)</f>
        <v>0.08</v>
      </c>
      <c r="P79" s="124">
        <f>VLOOKUP(M79,'Exhibits and Tables'!$M$5:$N$10,2,FALSE)/10000</f>
        <v>7.4630000000000002E-2</v>
      </c>
      <c r="Q79" s="125">
        <f t="shared" si="4"/>
        <v>768.36045000000001</v>
      </c>
      <c r="R79" s="126">
        <f t="shared" si="5"/>
        <v>537.85231499999998</v>
      </c>
    </row>
    <row r="80" spans="1:18" ht="14.4" x14ac:dyDescent="0.3">
      <c r="A80" s="119">
        <v>75</v>
      </c>
      <c r="B80" s="120" t="s">
        <v>8</v>
      </c>
      <c r="C80" s="120">
        <v>52.88</v>
      </c>
      <c r="D80" s="120">
        <v>11.542999999999999</v>
      </c>
      <c r="E80" s="120">
        <v>2.6360000000000001</v>
      </c>
      <c r="F80" s="121">
        <v>1165</v>
      </c>
      <c r="G80" s="119" t="str">
        <f>VLOOKUP(B80,'Exhibits and Tables'!$E$4:$G$15,3,FALSE)</f>
        <v>H</v>
      </c>
      <c r="H80" s="120">
        <f>IF(C80 &lt; VLOOKUP(B80,'Exhibits and Tables'!$A$25:$D$31, 2), 1, IF(C80 &lt; VLOOKUP(B80,'Exhibits and Tables'!$A$25:$D$31, 3),2,IF(C80 &lt; VLOOKUP(B80,'Exhibits and Tables'!$A$25:$D$31, 4),3,4)))</f>
        <v>4</v>
      </c>
      <c r="I80" s="120">
        <f>IF(D80 &lt; VLOOKUP(B80,'Exhibits and Tables'!$A$35:$D$41,2,FALSE), 4, IF(D80 &lt; VLOOKUP(B80,'Exhibits and Tables'!$A$35:$D$41,3,FALSE),3,IF(D80 &lt; VLOOKUP(B80,'Exhibits and Tables'!$A$35:$D$41,4,FALSE),2,1)))</f>
        <v>4</v>
      </c>
      <c r="J80" s="120">
        <f>IF(E80 &lt; VLOOKUP(B80,'Exhibits and Tables'!$A$45:$D$51,2,FALSE)*100, 1, IF(E80 &lt; VLOOKUP(B80,'Exhibits and Tables'!$A$45:$D$51,3,FALSE)*100,2,IF(E80 &lt; VLOOKUP(B80,'Exhibits and Tables'!$A$45:$D$51,4,FALSE)*100,3,4)))</f>
        <v>2</v>
      </c>
      <c r="K80" s="120">
        <f t="shared" si="3"/>
        <v>14</v>
      </c>
      <c r="L80" s="120" t="str">
        <f>VLOOKUP(K80,'Exhibits and Tables'!$G$24:$I$26, 3,TRUE)</f>
        <v>L</v>
      </c>
      <c r="M80" s="120" t="str">
        <f>VLOOKUP(G80&amp;"-"&amp;L80,'Exhibits and Tables'!$H$5:$K$13,4,FALSE)</f>
        <v>BBB</v>
      </c>
      <c r="N80" s="122">
        <f>VLOOKUP(M80,'Exhibits and Tables'!$A$5:$C$10,2,FALSE)</f>
        <v>0.10290000000000001</v>
      </c>
      <c r="O80" s="123">
        <f>VLOOKUP(M80,'Exhibits and Tables'!$A$5:$C$10,3,FALSE)</f>
        <v>0.02</v>
      </c>
      <c r="P80" s="124">
        <f>VLOOKUP(M80,'Exhibits and Tables'!$M$5:$N$10,2,FALSE)/10000</f>
        <v>5.2830000000000009E-2</v>
      </c>
      <c r="Q80" s="125">
        <f t="shared" si="4"/>
        <v>1226.5469499999999</v>
      </c>
      <c r="R80" s="126">
        <f t="shared" si="5"/>
        <v>858.58286499999986</v>
      </c>
    </row>
    <row r="81" spans="1:18" ht="14.4" x14ac:dyDescent="0.3">
      <c r="A81" s="119">
        <v>76</v>
      </c>
      <c r="B81" s="120" t="s">
        <v>6</v>
      </c>
      <c r="C81" s="120">
        <v>2.93</v>
      </c>
      <c r="D81" s="120">
        <v>35.972999999999999</v>
      </c>
      <c r="E81" s="120">
        <v>9.3859999999999992</v>
      </c>
      <c r="F81" s="121">
        <v>807</v>
      </c>
      <c r="G81" s="119" t="str">
        <f>VLOOKUP(B81,'Exhibits and Tables'!$E$4:$G$15,3,FALSE)</f>
        <v>M</v>
      </c>
      <c r="H81" s="120">
        <f>IF(C81 &lt; VLOOKUP(B81,'Exhibits and Tables'!$A$25:$D$31, 2), 1, IF(C81 &lt; VLOOKUP(B81,'Exhibits and Tables'!$A$25:$D$31, 3),2,IF(C81 &lt; VLOOKUP(B81,'Exhibits and Tables'!$A$25:$D$31, 4),3,4)))</f>
        <v>3</v>
      </c>
      <c r="I81" s="120">
        <f>IF(D81 &lt; VLOOKUP(B81,'Exhibits and Tables'!$A$35:$D$41,2,FALSE), 4, IF(D81 &lt; VLOOKUP(B81,'Exhibits and Tables'!$A$35:$D$41,3,FALSE),3,IF(D81 &lt; VLOOKUP(B81,'Exhibits and Tables'!$A$35:$D$41,4,FALSE),2,1)))</f>
        <v>3</v>
      </c>
      <c r="J81" s="120">
        <f>IF(E81 &lt; VLOOKUP(B81,'Exhibits and Tables'!$A$45:$D$51,2,FALSE)*100, 1, IF(E81 &lt; VLOOKUP(B81,'Exhibits and Tables'!$A$45:$D$51,3,FALSE)*100,2,IF(E81 &lt; VLOOKUP(B81,'Exhibits and Tables'!$A$45:$D$51,4,FALSE)*100,3,4)))</f>
        <v>4</v>
      </c>
      <c r="K81" s="120">
        <f t="shared" si="3"/>
        <v>13</v>
      </c>
      <c r="L81" s="120" t="str">
        <f>VLOOKUP(K81,'Exhibits and Tables'!$G$24:$I$26, 3,TRUE)</f>
        <v>M</v>
      </c>
      <c r="M81" s="120" t="str">
        <f>VLOOKUP(G81&amp;"-"&amp;L81,'Exhibits and Tables'!$H$5:$K$13,4,FALSE)</f>
        <v>A</v>
      </c>
      <c r="N81" s="122">
        <f>VLOOKUP(M81,'Exhibits and Tables'!$A$5:$C$10,2,FALSE)</f>
        <v>2.9100000000000001E-2</v>
      </c>
      <c r="O81" s="123">
        <f>VLOOKUP(M81,'Exhibits and Tables'!$A$5:$C$10,3,FALSE)</f>
        <v>5.0000000000000001E-3</v>
      </c>
      <c r="P81" s="124">
        <f>VLOOKUP(M81,'Exhibits and Tables'!$M$5:$N$10,2,FALSE)/10000</f>
        <v>4.743E-2</v>
      </c>
      <c r="Q81" s="125">
        <f t="shared" si="4"/>
        <v>845.27601000000004</v>
      </c>
      <c r="R81" s="126">
        <f t="shared" si="5"/>
        <v>591.69320700000003</v>
      </c>
    </row>
    <row r="82" spans="1:18" ht="14.4" x14ac:dyDescent="0.3">
      <c r="A82" s="119">
        <v>77</v>
      </c>
      <c r="B82" s="120" t="s">
        <v>6</v>
      </c>
      <c r="C82" s="120">
        <v>2.2200000000000002</v>
      </c>
      <c r="D82" s="120">
        <v>47.036999999999999</v>
      </c>
      <c r="E82" s="120">
        <v>6.476</v>
      </c>
      <c r="F82" s="121">
        <v>938</v>
      </c>
      <c r="G82" s="119" t="str">
        <f>VLOOKUP(B82,'Exhibits and Tables'!$E$4:$G$15,3,FALSE)</f>
        <v>M</v>
      </c>
      <c r="H82" s="120">
        <f>IF(C82 &lt; VLOOKUP(B82,'Exhibits and Tables'!$A$25:$D$31, 2), 1, IF(C82 &lt; VLOOKUP(B82,'Exhibits and Tables'!$A$25:$D$31, 3),2,IF(C82 &lt; VLOOKUP(B82,'Exhibits and Tables'!$A$25:$D$31, 4),3,4)))</f>
        <v>3</v>
      </c>
      <c r="I82" s="120">
        <f>IF(D82 &lt; VLOOKUP(B82,'Exhibits and Tables'!$A$35:$D$41,2,FALSE), 4, IF(D82 &lt; VLOOKUP(B82,'Exhibits and Tables'!$A$35:$D$41,3,FALSE),3,IF(D82 &lt; VLOOKUP(B82,'Exhibits and Tables'!$A$35:$D$41,4,FALSE),2,1)))</f>
        <v>2</v>
      </c>
      <c r="J82" s="120">
        <f>IF(E82 &lt; VLOOKUP(B82,'Exhibits and Tables'!$A$45:$D$51,2,FALSE)*100, 1, IF(E82 &lt; VLOOKUP(B82,'Exhibits and Tables'!$A$45:$D$51,3,FALSE)*100,2,IF(E82 &lt; VLOOKUP(B82,'Exhibits and Tables'!$A$45:$D$51,4,FALSE)*100,3,4)))</f>
        <v>3</v>
      </c>
      <c r="K82" s="120">
        <f t="shared" si="3"/>
        <v>10</v>
      </c>
      <c r="L82" s="120" t="str">
        <f>VLOOKUP(K82,'Exhibits and Tables'!$G$24:$I$26, 3,TRUE)</f>
        <v>M</v>
      </c>
      <c r="M82" s="120" t="str">
        <f>VLOOKUP(G82&amp;"-"&amp;L82,'Exhibits and Tables'!$H$5:$K$13,4,FALSE)</f>
        <v>A</v>
      </c>
      <c r="N82" s="122">
        <f>VLOOKUP(M82,'Exhibits and Tables'!$A$5:$C$10,2,FALSE)</f>
        <v>2.9100000000000001E-2</v>
      </c>
      <c r="O82" s="123">
        <f>VLOOKUP(M82,'Exhibits and Tables'!$A$5:$C$10,3,FALSE)</f>
        <v>5.0000000000000001E-3</v>
      </c>
      <c r="P82" s="124">
        <f>VLOOKUP(M82,'Exhibits and Tables'!$M$5:$N$10,2,FALSE)/10000</f>
        <v>4.743E-2</v>
      </c>
      <c r="Q82" s="125">
        <f t="shared" si="4"/>
        <v>982.48934000000008</v>
      </c>
      <c r="R82" s="126">
        <f t="shared" si="5"/>
        <v>687.74253799999997</v>
      </c>
    </row>
    <row r="83" spans="1:18" ht="14.4" x14ac:dyDescent="0.3">
      <c r="A83" s="119">
        <v>78</v>
      </c>
      <c r="B83" s="120" t="s">
        <v>6</v>
      </c>
      <c r="C83" s="120">
        <v>1.24</v>
      </c>
      <c r="D83" s="120">
        <v>65.349999999999994</v>
      </c>
      <c r="E83" s="120">
        <v>5.6040000000000001</v>
      </c>
      <c r="F83" s="121">
        <v>865</v>
      </c>
      <c r="G83" s="119" t="str">
        <f>VLOOKUP(B83,'Exhibits and Tables'!$E$4:$G$15,3,FALSE)</f>
        <v>M</v>
      </c>
      <c r="H83" s="120">
        <f>IF(C83 &lt; VLOOKUP(B83,'Exhibits and Tables'!$A$25:$D$31, 2), 1, IF(C83 &lt; VLOOKUP(B83,'Exhibits and Tables'!$A$25:$D$31, 3),2,IF(C83 &lt; VLOOKUP(B83,'Exhibits and Tables'!$A$25:$D$31, 4),3,4)))</f>
        <v>2</v>
      </c>
      <c r="I83" s="120">
        <f>IF(D83 &lt; VLOOKUP(B83,'Exhibits and Tables'!$A$35:$D$41,2,FALSE), 4, IF(D83 &lt; VLOOKUP(B83,'Exhibits and Tables'!$A$35:$D$41,3,FALSE),3,IF(D83 &lt; VLOOKUP(B83,'Exhibits and Tables'!$A$35:$D$41,4,FALSE),2,1)))</f>
        <v>1</v>
      </c>
      <c r="J83" s="120">
        <f>IF(E83 &lt; VLOOKUP(B83,'Exhibits and Tables'!$A$45:$D$51,2,FALSE)*100, 1, IF(E83 &lt; VLOOKUP(B83,'Exhibits and Tables'!$A$45:$D$51,3,FALSE)*100,2,IF(E83 &lt; VLOOKUP(B83,'Exhibits and Tables'!$A$45:$D$51,4,FALSE)*100,3,4)))</f>
        <v>3</v>
      </c>
      <c r="K83" s="120">
        <f t="shared" si="3"/>
        <v>7</v>
      </c>
      <c r="L83" s="120" t="str">
        <f>VLOOKUP(K83,'Exhibits and Tables'!$G$24:$I$26, 3,TRUE)</f>
        <v>H</v>
      </c>
      <c r="M83" s="120" t="str">
        <f>VLOOKUP(G83&amp;"-"&amp;L83,'Exhibits and Tables'!$H$5:$K$13,4,FALSE)</f>
        <v>BBB</v>
      </c>
      <c r="N83" s="122">
        <f>VLOOKUP(M83,'Exhibits and Tables'!$A$5:$C$10,2,FALSE)</f>
        <v>0.10290000000000001</v>
      </c>
      <c r="O83" s="123">
        <f>VLOOKUP(M83,'Exhibits and Tables'!$A$5:$C$10,3,FALSE)</f>
        <v>0.02</v>
      </c>
      <c r="P83" s="124">
        <f>VLOOKUP(M83,'Exhibits and Tables'!$M$5:$N$10,2,FALSE)/10000</f>
        <v>5.2830000000000009E-2</v>
      </c>
      <c r="Q83" s="125">
        <f t="shared" si="4"/>
        <v>910.69794999999999</v>
      </c>
      <c r="R83" s="126">
        <f t="shared" si="5"/>
        <v>637.48856499999999</v>
      </c>
    </row>
    <row r="84" spans="1:18" ht="14.4" x14ac:dyDescent="0.3">
      <c r="A84" s="119">
        <v>79</v>
      </c>
      <c r="B84" s="120" t="s">
        <v>6</v>
      </c>
      <c r="C84" s="120">
        <v>0.38</v>
      </c>
      <c r="D84" s="120">
        <v>41.783999999999999</v>
      </c>
      <c r="E84" s="120">
        <v>1.482</v>
      </c>
      <c r="F84" s="121">
        <v>753</v>
      </c>
      <c r="G84" s="119" t="str">
        <f>VLOOKUP(B84,'Exhibits and Tables'!$E$4:$G$15,3,FALSE)</f>
        <v>M</v>
      </c>
      <c r="H84" s="120">
        <f>IF(C84 &lt; VLOOKUP(B84,'Exhibits and Tables'!$A$25:$D$31, 2), 1, IF(C84 &lt; VLOOKUP(B84,'Exhibits and Tables'!$A$25:$D$31, 3),2,IF(C84 &lt; VLOOKUP(B84,'Exhibits and Tables'!$A$25:$D$31, 4),3,4)))</f>
        <v>2</v>
      </c>
      <c r="I84" s="120">
        <f>IF(D84 &lt; VLOOKUP(B84,'Exhibits and Tables'!$A$35:$D$41,2,FALSE), 4, IF(D84 &lt; VLOOKUP(B84,'Exhibits and Tables'!$A$35:$D$41,3,FALSE),3,IF(D84 &lt; VLOOKUP(B84,'Exhibits and Tables'!$A$35:$D$41,4,FALSE),2,1)))</f>
        <v>3</v>
      </c>
      <c r="J84" s="120">
        <f>IF(E84 &lt; VLOOKUP(B84,'Exhibits and Tables'!$A$45:$D$51,2,FALSE)*100, 1, IF(E84 &lt; VLOOKUP(B84,'Exhibits and Tables'!$A$45:$D$51,3,FALSE)*100,2,IF(E84 &lt; VLOOKUP(B84,'Exhibits and Tables'!$A$45:$D$51,4,FALSE)*100,3,4)))</f>
        <v>2</v>
      </c>
      <c r="K84" s="120">
        <f t="shared" si="3"/>
        <v>10</v>
      </c>
      <c r="L84" s="120" t="str">
        <f>VLOOKUP(K84,'Exhibits and Tables'!$G$24:$I$26, 3,TRUE)</f>
        <v>M</v>
      </c>
      <c r="M84" s="120" t="str">
        <f>VLOOKUP(G84&amp;"-"&amp;L84,'Exhibits and Tables'!$H$5:$K$13,4,FALSE)</f>
        <v>A</v>
      </c>
      <c r="N84" s="122">
        <f>VLOOKUP(M84,'Exhibits and Tables'!$A$5:$C$10,2,FALSE)</f>
        <v>2.9100000000000001E-2</v>
      </c>
      <c r="O84" s="123">
        <f>VLOOKUP(M84,'Exhibits and Tables'!$A$5:$C$10,3,FALSE)</f>
        <v>5.0000000000000001E-3</v>
      </c>
      <c r="P84" s="124">
        <f>VLOOKUP(M84,'Exhibits and Tables'!$M$5:$N$10,2,FALSE)/10000</f>
        <v>4.743E-2</v>
      </c>
      <c r="Q84" s="125">
        <f t="shared" si="4"/>
        <v>788.71479000000011</v>
      </c>
      <c r="R84" s="126">
        <f t="shared" si="5"/>
        <v>552.10035300000004</v>
      </c>
    </row>
    <row r="85" spans="1:18" ht="14.4" x14ac:dyDescent="0.3">
      <c r="A85" s="119">
        <v>80</v>
      </c>
      <c r="B85" s="120" t="s">
        <v>6</v>
      </c>
      <c r="C85" s="120">
        <v>1.58</v>
      </c>
      <c r="D85" s="120">
        <v>43.826000000000001</v>
      </c>
      <c r="E85" s="120">
        <v>6.3259999999999996</v>
      </c>
      <c r="F85" s="121">
        <v>798</v>
      </c>
      <c r="G85" s="119" t="str">
        <f>VLOOKUP(B85,'Exhibits and Tables'!$E$4:$G$15,3,FALSE)</f>
        <v>M</v>
      </c>
      <c r="H85" s="120">
        <f>IF(C85 &lt; VLOOKUP(B85,'Exhibits and Tables'!$A$25:$D$31, 2), 1, IF(C85 &lt; VLOOKUP(B85,'Exhibits and Tables'!$A$25:$D$31, 3),2,IF(C85 &lt; VLOOKUP(B85,'Exhibits and Tables'!$A$25:$D$31, 4),3,4)))</f>
        <v>3</v>
      </c>
      <c r="I85" s="120">
        <f>IF(D85 &lt; VLOOKUP(B85,'Exhibits and Tables'!$A$35:$D$41,2,FALSE), 4, IF(D85 &lt; VLOOKUP(B85,'Exhibits and Tables'!$A$35:$D$41,3,FALSE),3,IF(D85 &lt; VLOOKUP(B85,'Exhibits and Tables'!$A$35:$D$41,4,FALSE),2,1)))</f>
        <v>3</v>
      </c>
      <c r="J85" s="120">
        <f>IF(E85 &lt; VLOOKUP(B85,'Exhibits and Tables'!$A$45:$D$51,2,FALSE)*100, 1, IF(E85 &lt; VLOOKUP(B85,'Exhibits and Tables'!$A$45:$D$51,3,FALSE)*100,2,IF(E85 &lt; VLOOKUP(B85,'Exhibits and Tables'!$A$45:$D$51,4,FALSE)*100,3,4)))</f>
        <v>3</v>
      </c>
      <c r="K85" s="120">
        <f t="shared" si="3"/>
        <v>12</v>
      </c>
      <c r="L85" s="120" t="str">
        <f>VLOOKUP(K85,'Exhibits and Tables'!$G$24:$I$26, 3,TRUE)</f>
        <v>M</v>
      </c>
      <c r="M85" s="120" t="str">
        <f>VLOOKUP(G85&amp;"-"&amp;L85,'Exhibits and Tables'!$H$5:$K$13,4,FALSE)</f>
        <v>A</v>
      </c>
      <c r="N85" s="122">
        <f>VLOOKUP(M85,'Exhibits and Tables'!$A$5:$C$10,2,FALSE)</f>
        <v>2.9100000000000001E-2</v>
      </c>
      <c r="O85" s="123">
        <f>VLOOKUP(M85,'Exhibits and Tables'!$A$5:$C$10,3,FALSE)</f>
        <v>5.0000000000000001E-3</v>
      </c>
      <c r="P85" s="124">
        <f>VLOOKUP(M85,'Exhibits and Tables'!$M$5:$N$10,2,FALSE)/10000</f>
        <v>4.743E-2</v>
      </c>
      <c r="Q85" s="125">
        <f t="shared" si="4"/>
        <v>835.84914000000003</v>
      </c>
      <c r="R85" s="126">
        <f t="shared" si="5"/>
        <v>585.09439799999996</v>
      </c>
    </row>
    <row r="86" spans="1:18" ht="14.4" x14ac:dyDescent="0.3">
      <c r="A86" s="119">
        <v>81</v>
      </c>
      <c r="B86" s="120" t="s">
        <v>11</v>
      </c>
      <c r="C86" s="120">
        <v>1.74</v>
      </c>
      <c r="D86" s="120">
        <v>31.475999999999999</v>
      </c>
      <c r="E86" s="120">
        <v>3.5550000000000002</v>
      </c>
      <c r="F86" s="121">
        <v>925</v>
      </c>
      <c r="G86" s="119" t="str">
        <f>VLOOKUP(B86,'Exhibits and Tables'!$E$4:$G$15,3,FALSE)</f>
        <v>H</v>
      </c>
      <c r="H86" s="120">
        <f>IF(C86 &lt; VLOOKUP(B86,'Exhibits and Tables'!$A$25:$D$31, 2), 1, IF(C86 &lt; VLOOKUP(B86,'Exhibits and Tables'!$A$25:$D$31, 3),2,IF(C86 &lt; VLOOKUP(B86,'Exhibits and Tables'!$A$25:$D$31, 4),3,4)))</f>
        <v>2</v>
      </c>
      <c r="I86" s="120">
        <f>IF(D86 &lt; VLOOKUP(B86,'Exhibits and Tables'!$A$35:$D$41,2,FALSE), 4, IF(D86 &lt; VLOOKUP(B86,'Exhibits and Tables'!$A$35:$D$41,3,FALSE),3,IF(D86 &lt; VLOOKUP(B86,'Exhibits and Tables'!$A$35:$D$41,4,FALSE),2,1)))</f>
        <v>1</v>
      </c>
      <c r="J86" s="120">
        <f>IF(E86 &lt; VLOOKUP(B86,'Exhibits and Tables'!$A$45:$D$51,2,FALSE)*100, 1, IF(E86 &lt; VLOOKUP(B86,'Exhibits and Tables'!$A$45:$D$51,3,FALSE)*100,2,IF(E86 &lt; VLOOKUP(B86,'Exhibits and Tables'!$A$45:$D$51,4,FALSE)*100,3,4)))</f>
        <v>2</v>
      </c>
      <c r="K86" s="120">
        <f t="shared" si="3"/>
        <v>6</v>
      </c>
      <c r="L86" s="120" t="str">
        <f>VLOOKUP(K86,'Exhibits and Tables'!$G$24:$I$26, 3,TRUE)</f>
        <v>H</v>
      </c>
      <c r="M86" s="120" t="str">
        <f>VLOOKUP(G86&amp;"-"&amp;L86,'Exhibits and Tables'!$H$5:$K$13,4,FALSE)</f>
        <v>B</v>
      </c>
      <c r="N86" s="122">
        <f>VLOOKUP(M86,'Exhibits and Tables'!$A$5:$C$10,2,FALSE)</f>
        <v>0.53720000000000001</v>
      </c>
      <c r="O86" s="123">
        <f>VLOOKUP(M86,'Exhibits and Tables'!$A$5:$C$10,3,FALSE)</f>
        <v>0.08</v>
      </c>
      <c r="P86" s="124">
        <f>VLOOKUP(M86,'Exhibits and Tables'!$M$5:$N$10,2,FALSE)/10000</f>
        <v>7.4630000000000002E-2</v>
      </c>
      <c r="Q86" s="125">
        <f t="shared" si="4"/>
        <v>994.03274999999996</v>
      </c>
      <c r="R86" s="126">
        <f t="shared" si="5"/>
        <v>695.82292499999994</v>
      </c>
    </row>
    <row r="87" spans="1:18" ht="14.4" x14ac:dyDescent="0.3">
      <c r="A87" s="119">
        <v>82</v>
      </c>
      <c r="B87" s="120" t="s">
        <v>6</v>
      </c>
      <c r="C87" s="120">
        <v>0.32</v>
      </c>
      <c r="D87" s="120">
        <v>42.515000000000001</v>
      </c>
      <c r="E87" s="120">
        <v>0.80800000000000005</v>
      </c>
      <c r="F87" s="121">
        <v>406</v>
      </c>
      <c r="G87" s="119" t="str">
        <f>VLOOKUP(B87,'Exhibits and Tables'!$E$4:$G$15,3,FALSE)</f>
        <v>M</v>
      </c>
      <c r="H87" s="120">
        <f>IF(C87 &lt; VLOOKUP(B87,'Exhibits and Tables'!$A$25:$D$31, 2), 1, IF(C87 &lt; VLOOKUP(B87,'Exhibits and Tables'!$A$25:$D$31, 3),2,IF(C87 &lt; VLOOKUP(B87,'Exhibits and Tables'!$A$25:$D$31, 4),3,4)))</f>
        <v>2</v>
      </c>
      <c r="I87" s="120">
        <f>IF(D87 &lt; VLOOKUP(B87,'Exhibits and Tables'!$A$35:$D$41,2,FALSE), 4, IF(D87 &lt; VLOOKUP(B87,'Exhibits and Tables'!$A$35:$D$41,3,FALSE),3,IF(D87 &lt; VLOOKUP(B87,'Exhibits and Tables'!$A$35:$D$41,4,FALSE),2,1)))</f>
        <v>3</v>
      </c>
      <c r="J87" s="120">
        <f>IF(E87 &lt; VLOOKUP(B87,'Exhibits and Tables'!$A$45:$D$51,2,FALSE)*100, 1, IF(E87 &lt; VLOOKUP(B87,'Exhibits and Tables'!$A$45:$D$51,3,FALSE)*100,2,IF(E87 &lt; VLOOKUP(B87,'Exhibits and Tables'!$A$45:$D$51,4,FALSE)*100,3,4)))</f>
        <v>2</v>
      </c>
      <c r="K87" s="120">
        <f t="shared" si="3"/>
        <v>10</v>
      </c>
      <c r="L87" s="120" t="str">
        <f>VLOOKUP(K87,'Exhibits and Tables'!$G$24:$I$26, 3,TRUE)</f>
        <v>M</v>
      </c>
      <c r="M87" s="120" t="str">
        <f>VLOOKUP(G87&amp;"-"&amp;L87,'Exhibits and Tables'!$H$5:$K$13,4,FALSE)</f>
        <v>A</v>
      </c>
      <c r="N87" s="122">
        <f>VLOOKUP(M87,'Exhibits and Tables'!$A$5:$C$10,2,FALSE)</f>
        <v>2.9100000000000001E-2</v>
      </c>
      <c r="O87" s="123">
        <f>VLOOKUP(M87,'Exhibits and Tables'!$A$5:$C$10,3,FALSE)</f>
        <v>5.0000000000000001E-3</v>
      </c>
      <c r="P87" s="124">
        <f>VLOOKUP(M87,'Exhibits and Tables'!$M$5:$N$10,2,FALSE)/10000</f>
        <v>4.743E-2</v>
      </c>
      <c r="Q87" s="125">
        <f t="shared" si="4"/>
        <v>425.25658000000004</v>
      </c>
      <c r="R87" s="126">
        <f t="shared" si="5"/>
        <v>297.67960600000004</v>
      </c>
    </row>
    <row r="88" spans="1:18" ht="14.4" x14ac:dyDescent="0.3">
      <c r="A88" s="119">
        <v>83</v>
      </c>
      <c r="B88" s="120" t="s">
        <v>6</v>
      </c>
      <c r="C88" s="120">
        <v>3.13</v>
      </c>
      <c r="D88" s="120">
        <v>51.933999999999997</v>
      </c>
      <c r="E88" s="120">
        <v>5.4930000000000003</v>
      </c>
      <c r="F88" s="121">
        <v>959</v>
      </c>
      <c r="G88" s="119" t="str">
        <f>VLOOKUP(B88,'Exhibits and Tables'!$E$4:$G$15,3,FALSE)</f>
        <v>M</v>
      </c>
      <c r="H88" s="120">
        <f>IF(C88 &lt; VLOOKUP(B88,'Exhibits and Tables'!$A$25:$D$31, 2), 1, IF(C88 &lt; VLOOKUP(B88,'Exhibits and Tables'!$A$25:$D$31, 3),2,IF(C88 &lt; VLOOKUP(B88,'Exhibits and Tables'!$A$25:$D$31, 4),3,4)))</f>
        <v>4</v>
      </c>
      <c r="I88" s="120">
        <f>IF(D88 &lt; VLOOKUP(B88,'Exhibits and Tables'!$A$35:$D$41,2,FALSE), 4, IF(D88 &lt; VLOOKUP(B88,'Exhibits and Tables'!$A$35:$D$41,3,FALSE),3,IF(D88 &lt; VLOOKUP(B88,'Exhibits and Tables'!$A$35:$D$41,4,FALSE),2,1)))</f>
        <v>2</v>
      </c>
      <c r="J88" s="120">
        <f>IF(E88 &lt; VLOOKUP(B88,'Exhibits and Tables'!$A$45:$D$51,2,FALSE)*100, 1, IF(E88 &lt; VLOOKUP(B88,'Exhibits and Tables'!$A$45:$D$51,3,FALSE)*100,2,IF(E88 &lt; VLOOKUP(B88,'Exhibits and Tables'!$A$45:$D$51,4,FALSE)*100,3,4)))</f>
        <v>3</v>
      </c>
      <c r="K88" s="120">
        <f t="shared" si="3"/>
        <v>11</v>
      </c>
      <c r="L88" s="120" t="str">
        <f>VLOOKUP(K88,'Exhibits and Tables'!$G$24:$I$26, 3,TRUE)</f>
        <v>M</v>
      </c>
      <c r="M88" s="120" t="str">
        <f>VLOOKUP(G88&amp;"-"&amp;L88,'Exhibits and Tables'!$H$5:$K$13,4,FALSE)</f>
        <v>A</v>
      </c>
      <c r="N88" s="122">
        <f>VLOOKUP(M88,'Exhibits and Tables'!$A$5:$C$10,2,FALSE)</f>
        <v>2.9100000000000001E-2</v>
      </c>
      <c r="O88" s="123">
        <f>VLOOKUP(M88,'Exhibits and Tables'!$A$5:$C$10,3,FALSE)</f>
        <v>5.0000000000000001E-3</v>
      </c>
      <c r="P88" s="124">
        <f>VLOOKUP(M88,'Exhibits and Tables'!$M$5:$N$10,2,FALSE)/10000</f>
        <v>4.743E-2</v>
      </c>
      <c r="Q88" s="125">
        <f t="shared" si="4"/>
        <v>1004.4853700000001</v>
      </c>
      <c r="R88" s="126">
        <f t="shared" si="5"/>
        <v>703.13975900000003</v>
      </c>
    </row>
    <row r="89" spans="1:18" ht="14.4" x14ac:dyDescent="0.3">
      <c r="A89" s="119">
        <v>84</v>
      </c>
      <c r="B89" s="120" t="s">
        <v>8</v>
      </c>
      <c r="C89" s="120">
        <v>2.63</v>
      </c>
      <c r="D89" s="120">
        <v>37.506</v>
      </c>
      <c r="E89" s="120">
        <v>13.161</v>
      </c>
      <c r="F89" s="121">
        <v>1014</v>
      </c>
      <c r="G89" s="119" t="str">
        <f>VLOOKUP(B89,'Exhibits and Tables'!$E$4:$G$15,3,FALSE)</f>
        <v>H</v>
      </c>
      <c r="H89" s="120">
        <f>IF(C89 &lt; VLOOKUP(B89,'Exhibits and Tables'!$A$25:$D$31, 2), 1, IF(C89 &lt; VLOOKUP(B89,'Exhibits and Tables'!$A$25:$D$31, 3),2,IF(C89 &lt; VLOOKUP(B89,'Exhibits and Tables'!$A$25:$D$31, 4),3,4)))</f>
        <v>2</v>
      </c>
      <c r="I89" s="120">
        <f>IF(D89 &lt; VLOOKUP(B89,'Exhibits and Tables'!$A$35:$D$41,2,FALSE), 4, IF(D89 &lt; VLOOKUP(B89,'Exhibits and Tables'!$A$35:$D$41,3,FALSE),3,IF(D89 &lt; VLOOKUP(B89,'Exhibits and Tables'!$A$35:$D$41,4,FALSE),2,1)))</f>
        <v>1</v>
      </c>
      <c r="J89" s="120">
        <f>IF(E89 &lt; VLOOKUP(B89,'Exhibits and Tables'!$A$45:$D$51,2,FALSE)*100, 1, IF(E89 &lt; VLOOKUP(B89,'Exhibits and Tables'!$A$45:$D$51,3,FALSE)*100,2,IF(E89 &lt; VLOOKUP(B89,'Exhibits and Tables'!$A$45:$D$51,4,FALSE)*100,3,4)))</f>
        <v>4</v>
      </c>
      <c r="K89" s="120">
        <f t="shared" si="3"/>
        <v>8</v>
      </c>
      <c r="L89" s="120" t="str">
        <f>VLOOKUP(K89,'Exhibits and Tables'!$G$24:$I$26, 3,TRUE)</f>
        <v>H</v>
      </c>
      <c r="M89" s="120" t="str">
        <f>VLOOKUP(G89&amp;"-"&amp;L89,'Exhibits and Tables'!$H$5:$K$13,4,FALSE)</f>
        <v>B</v>
      </c>
      <c r="N89" s="122">
        <f>VLOOKUP(M89,'Exhibits and Tables'!$A$5:$C$10,2,FALSE)</f>
        <v>0.53720000000000001</v>
      </c>
      <c r="O89" s="123">
        <f>VLOOKUP(M89,'Exhibits and Tables'!$A$5:$C$10,3,FALSE)</f>
        <v>0.08</v>
      </c>
      <c r="P89" s="124">
        <f>VLOOKUP(M89,'Exhibits and Tables'!$M$5:$N$10,2,FALSE)/10000</f>
        <v>7.4630000000000002E-2</v>
      </c>
      <c r="Q89" s="125">
        <f t="shared" si="4"/>
        <v>1089.67482</v>
      </c>
      <c r="R89" s="126">
        <f t="shared" si="5"/>
        <v>762.7723739999999</v>
      </c>
    </row>
    <row r="90" spans="1:18" ht="14.4" x14ac:dyDescent="0.3">
      <c r="A90" s="119">
        <v>85</v>
      </c>
      <c r="B90" s="120" t="s">
        <v>9</v>
      </c>
      <c r="C90" s="120">
        <v>1.99</v>
      </c>
      <c r="D90" s="120">
        <v>19.027999999999999</v>
      </c>
      <c r="E90" s="120">
        <v>2.4529999999999998</v>
      </c>
      <c r="F90" s="121">
        <v>937</v>
      </c>
      <c r="G90" s="119" t="str">
        <f>VLOOKUP(B90,'Exhibits and Tables'!$E$4:$G$15,3,FALSE)</f>
        <v>M</v>
      </c>
      <c r="H90" s="120">
        <f>IF(C90 &lt; VLOOKUP(B90,'Exhibits and Tables'!$A$25:$D$31, 2), 1, IF(C90 &lt; VLOOKUP(B90,'Exhibits and Tables'!$A$25:$D$31, 3),2,IF(C90 &lt; VLOOKUP(B90,'Exhibits and Tables'!$A$25:$D$31, 4),3,4)))</f>
        <v>3</v>
      </c>
      <c r="I90" s="120">
        <f>IF(D90 &lt; VLOOKUP(B90,'Exhibits and Tables'!$A$35:$D$41,2,FALSE), 4, IF(D90 &lt; VLOOKUP(B90,'Exhibits and Tables'!$A$35:$D$41,3,FALSE),3,IF(D90 &lt; VLOOKUP(B90,'Exhibits and Tables'!$A$35:$D$41,4,FALSE),2,1)))</f>
        <v>4</v>
      </c>
      <c r="J90" s="120">
        <f>IF(E90 &lt; VLOOKUP(B90,'Exhibits and Tables'!$A$45:$D$51,2,FALSE)*100, 1, IF(E90 &lt; VLOOKUP(B90,'Exhibits and Tables'!$A$45:$D$51,3,FALSE)*100,2,IF(E90 &lt; VLOOKUP(B90,'Exhibits and Tables'!$A$45:$D$51,4,FALSE)*100,3,4)))</f>
        <v>2</v>
      </c>
      <c r="K90" s="120">
        <f t="shared" si="3"/>
        <v>13</v>
      </c>
      <c r="L90" s="120" t="str">
        <f>VLOOKUP(K90,'Exhibits and Tables'!$G$24:$I$26, 3,TRUE)</f>
        <v>M</v>
      </c>
      <c r="M90" s="120" t="str">
        <f>VLOOKUP(G90&amp;"-"&amp;L90,'Exhibits and Tables'!$H$5:$K$13,4,FALSE)</f>
        <v>A</v>
      </c>
      <c r="N90" s="122">
        <f>VLOOKUP(M90,'Exhibits and Tables'!$A$5:$C$10,2,FALSE)</f>
        <v>2.9100000000000001E-2</v>
      </c>
      <c r="O90" s="123">
        <f>VLOOKUP(M90,'Exhibits and Tables'!$A$5:$C$10,3,FALSE)</f>
        <v>5.0000000000000001E-3</v>
      </c>
      <c r="P90" s="124">
        <f>VLOOKUP(M90,'Exhibits and Tables'!$M$5:$N$10,2,FALSE)/10000</f>
        <v>4.743E-2</v>
      </c>
      <c r="Q90" s="125">
        <f t="shared" si="4"/>
        <v>981.44191000000012</v>
      </c>
      <c r="R90" s="126">
        <f t="shared" si="5"/>
        <v>687.00933700000007</v>
      </c>
    </row>
    <row r="91" spans="1:18" ht="14.4" x14ac:dyDescent="0.3">
      <c r="A91" s="119">
        <v>86</v>
      </c>
      <c r="B91" s="120" t="s">
        <v>6</v>
      </c>
      <c r="C91" s="120">
        <v>0</v>
      </c>
      <c r="D91" s="120">
        <v>0</v>
      </c>
      <c r="E91" s="120">
        <v>-2.42</v>
      </c>
      <c r="F91" s="121">
        <v>742</v>
      </c>
      <c r="G91" s="119" t="str">
        <f>VLOOKUP(B91,'Exhibits and Tables'!$E$4:$G$15,3,FALSE)</f>
        <v>M</v>
      </c>
      <c r="H91" s="120">
        <f>IF(C91 &lt; VLOOKUP(B91,'Exhibits and Tables'!$A$25:$D$31, 2), 1, IF(C91 &lt; VLOOKUP(B91,'Exhibits and Tables'!$A$25:$D$31, 3),2,IF(C91 &lt; VLOOKUP(B91,'Exhibits and Tables'!$A$25:$D$31, 4),3,4)))</f>
        <v>1</v>
      </c>
      <c r="I91" s="120">
        <f>IF(D91 &lt; VLOOKUP(B91,'Exhibits and Tables'!$A$35:$D$41,2,FALSE), 4, IF(D91 &lt; VLOOKUP(B91,'Exhibits and Tables'!$A$35:$D$41,3,FALSE),3,IF(D91 &lt; VLOOKUP(B91,'Exhibits and Tables'!$A$35:$D$41,4,FALSE),2,1)))</f>
        <v>4</v>
      </c>
      <c r="J91" s="120">
        <f>IF(E91 &lt; VLOOKUP(B91,'Exhibits and Tables'!$A$45:$D$51,2,FALSE)*100, 1, IF(E91 &lt; VLOOKUP(B91,'Exhibits and Tables'!$A$45:$D$51,3,FALSE)*100,2,IF(E91 &lt; VLOOKUP(B91,'Exhibits and Tables'!$A$45:$D$51,4,FALSE)*100,3,4)))</f>
        <v>1</v>
      </c>
      <c r="K91" s="120">
        <f t="shared" si="3"/>
        <v>10</v>
      </c>
      <c r="L91" s="120" t="str">
        <f>VLOOKUP(K91,'Exhibits and Tables'!$G$24:$I$26, 3,TRUE)</f>
        <v>M</v>
      </c>
      <c r="M91" s="120" t="str">
        <f>VLOOKUP(G91&amp;"-"&amp;L91,'Exhibits and Tables'!$H$5:$K$13,4,FALSE)</f>
        <v>A</v>
      </c>
      <c r="N91" s="122">
        <f>VLOOKUP(M91,'Exhibits and Tables'!$A$5:$C$10,2,FALSE)</f>
        <v>2.9100000000000001E-2</v>
      </c>
      <c r="O91" s="123">
        <f>VLOOKUP(M91,'Exhibits and Tables'!$A$5:$C$10,3,FALSE)</f>
        <v>5.0000000000000001E-3</v>
      </c>
      <c r="P91" s="124">
        <f>VLOOKUP(M91,'Exhibits and Tables'!$M$5:$N$10,2,FALSE)/10000</f>
        <v>4.743E-2</v>
      </c>
      <c r="Q91" s="125">
        <f t="shared" si="4"/>
        <v>777.19306000000006</v>
      </c>
      <c r="R91" s="126">
        <f t="shared" si="5"/>
        <v>544.03514199999995</v>
      </c>
    </row>
    <row r="92" spans="1:18" ht="14.4" x14ac:dyDescent="0.3">
      <c r="A92" s="119">
        <v>87</v>
      </c>
      <c r="B92" s="120" t="s">
        <v>8</v>
      </c>
      <c r="C92" s="120">
        <v>5.69</v>
      </c>
      <c r="D92" s="120">
        <v>9.4429999999999996</v>
      </c>
      <c r="E92" s="120">
        <v>3.5070000000000001</v>
      </c>
      <c r="F92" s="121">
        <v>1031</v>
      </c>
      <c r="G92" s="119" t="str">
        <f>VLOOKUP(B92,'Exhibits and Tables'!$E$4:$G$15,3,FALSE)</f>
        <v>H</v>
      </c>
      <c r="H92" s="120">
        <f>IF(C92 &lt; VLOOKUP(B92,'Exhibits and Tables'!$A$25:$D$31, 2), 1, IF(C92 &lt; VLOOKUP(B92,'Exhibits and Tables'!$A$25:$D$31, 3),2,IF(C92 &lt; VLOOKUP(B92,'Exhibits and Tables'!$A$25:$D$31, 4),3,4)))</f>
        <v>3</v>
      </c>
      <c r="I92" s="120">
        <f>IF(D92 &lt; VLOOKUP(B92,'Exhibits and Tables'!$A$35:$D$41,2,FALSE), 4, IF(D92 &lt; VLOOKUP(B92,'Exhibits and Tables'!$A$35:$D$41,3,FALSE),3,IF(D92 &lt; VLOOKUP(B92,'Exhibits and Tables'!$A$35:$D$41,4,FALSE),2,1)))</f>
        <v>4</v>
      </c>
      <c r="J92" s="120">
        <f>IF(E92 &lt; VLOOKUP(B92,'Exhibits and Tables'!$A$45:$D$51,2,FALSE)*100, 1, IF(E92 &lt; VLOOKUP(B92,'Exhibits and Tables'!$A$45:$D$51,3,FALSE)*100,2,IF(E92 &lt; VLOOKUP(B92,'Exhibits and Tables'!$A$45:$D$51,4,FALSE)*100,3,4)))</f>
        <v>2</v>
      </c>
      <c r="K92" s="120">
        <f t="shared" si="3"/>
        <v>13</v>
      </c>
      <c r="L92" s="120" t="str">
        <f>VLOOKUP(K92,'Exhibits and Tables'!$G$24:$I$26, 3,TRUE)</f>
        <v>M</v>
      </c>
      <c r="M92" s="120" t="str">
        <f>VLOOKUP(G92&amp;"-"&amp;L92,'Exhibits and Tables'!$H$5:$K$13,4,FALSE)</f>
        <v>BB</v>
      </c>
      <c r="N92" s="122">
        <f>VLOOKUP(M92,'Exhibits and Tables'!$A$5:$C$10,2,FALSE)</f>
        <v>0.29930000000000001</v>
      </c>
      <c r="O92" s="123">
        <f>VLOOKUP(M92,'Exhibits and Tables'!$A$5:$C$10,3,FALSE)</f>
        <v>0.05</v>
      </c>
      <c r="P92" s="124">
        <f>VLOOKUP(M92,'Exhibits and Tables'!$M$5:$N$10,2,FALSE)/10000</f>
        <v>6.6830000000000001E-2</v>
      </c>
      <c r="Q92" s="125">
        <f t="shared" si="4"/>
        <v>1099.90173</v>
      </c>
      <c r="R92" s="126">
        <f t="shared" si="5"/>
        <v>769.93121099999996</v>
      </c>
    </row>
    <row r="93" spans="1:18" ht="14.4" x14ac:dyDescent="0.3">
      <c r="A93" s="119">
        <v>88</v>
      </c>
      <c r="B93" s="120" t="s">
        <v>6</v>
      </c>
      <c r="C93" s="120">
        <v>0</v>
      </c>
      <c r="D93" s="120">
        <v>30.422000000000001</v>
      </c>
      <c r="E93" s="120">
        <v>-16.324000000000002</v>
      </c>
      <c r="F93" s="121">
        <v>471</v>
      </c>
      <c r="G93" s="119" t="str">
        <f>VLOOKUP(B93,'Exhibits and Tables'!$E$4:$G$15,3,FALSE)</f>
        <v>M</v>
      </c>
      <c r="H93" s="120">
        <f>IF(C93 &lt; VLOOKUP(B93,'Exhibits and Tables'!$A$25:$D$31, 2), 1, IF(C93 &lt; VLOOKUP(B93,'Exhibits and Tables'!$A$25:$D$31, 3),2,IF(C93 &lt; VLOOKUP(B93,'Exhibits and Tables'!$A$25:$D$31, 4),3,4)))</f>
        <v>1</v>
      </c>
      <c r="I93" s="120">
        <f>IF(D93 &lt; VLOOKUP(B93,'Exhibits and Tables'!$A$35:$D$41,2,FALSE), 4, IF(D93 &lt; VLOOKUP(B93,'Exhibits and Tables'!$A$35:$D$41,3,FALSE),3,IF(D93 &lt; VLOOKUP(B93,'Exhibits and Tables'!$A$35:$D$41,4,FALSE),2,1)))</f>
        <v>4</v>
      </c>
      <c r="J93" s="120">
        <f>IF(E93 &lt; VLOOKUP(B93,'Exhibits and Tables'!$A$45:$D$51,2,FALSE)*100, 1, IF(E93 &lt; VLOOKUP(B93,'Exhibits and Tables'!$A$45:$D$51,3,FALSE)*100,2,IF(E93 &lt; VLOOKUP(B93,'Exhibits and Tables'!$A$45:$D$51,4,FALSE)*100,3,4)))</f>
        <v>1</v>
      </c>
      <c r="K93" s="120">
        <f t="shared" si="3"/>
        <v>10</v>
      </c>
      <c r="L93" s="120" t="str">
        <f>VLOOKUP(K93,'Exhibits and Tables'!$G$24:$I$26, 3,TRUE)</f>
        <v>M</v>
      </c>
      <c r="M93" s="120" t="str">
        <f>VLOOKUP(G93&amp;"-"&amp;L93,'Exhibits and Tables'!$H$5:$K$13,4,FALSE)</f>
        <v>A</v>
      </c>
      <c r="N93" s="122">
        <f>VLOOKUP(M93,'Exhibits and Tables'!$A$5:$C$10,2,FALSE)</f>
        <v>2.9100000000000001E-2</v>
      </c>
      <c r="O93" s="123">
        <f>VLOOKUP(M93,'Exhibits and Tables'!$A$5:$C$10,3,FALSE)</f>
        <v>5.0000000000000001E-3</v>
      </c>
      <c r="P93" s="124">
        <f>VLOOKUP(M93,'Exhibits and Tables'!$M$5:$N$10,2,FALSE)/10000</f>
        <v>4.743E-2</v>
      </c>
      <c r="Q93" s="125">
        <f t="shared" si="4"/>
        <v>493.33953000000002</v>
      </c>
      <c r="R93" s="126">
        <f t="shared" si="5"/>
        <v>345.337671</v>
      </c>
    </row>
    <row r="94" spans="1:18" ht="14.4" x14ac:dyDescent="0.3">
      <c r="A94" s="119">
        <v>89</v>
      </c>
      <c r="B94" s="120" t="s">
        <v>5</v>
      </c>
      <c r="C94" s="120">
        <v>1.5</v>
      </c>
      <c r="D94" s="120">
        <v>61.673999999999999</v>
      </c>
      <c r="E94" s="120">
        <v>6.577</v>
      </c>
      <c r="F94" s="121">
        <v>675</v>
      </c>
      <c r="G94" s="119" t="str">
        <f>VLOOKUP(B94,'Exhibits and Tables'!$E$4:$G$15,3,FALSE)</f>
        <v>H</v>
      </c>
      <c r="H94" s="120">
        <f>IF(C94 &lt; VLOOKUP(B94,'Exhibits and Tables'!$A$25:$D$31, 2), 1, IF(C94 &lt; VLOOKUP(B94,'Exhibits and Tables'!$A$25:$D$31, 3),2,IF(C94 &lt; VLOOKUP(B94,'Exhibits and Tables'!$A$25:$D$31, 4),3,4)))</f>
        <v>3</v>
      </c>
      <c r="I94" s="120">
        <f>IF(D94 &lt; VLOOKUP(B94,'Exhibits and Tables'!$A$35:$D$41,2,FALSE), 4, IF(D94 &lt; VLOOKUP(B94,'Exhibits and Tables'!$A$35:$D$41,3,FALSE),3,IF(D94 &lt; VLOOKUP(B94,'Exhibits and Tables'!$A$35:$D$41,4,FALSE),2,1)))</f>
        <v>1</v>
      </c>
      <c r="J94" s="120">
        <f>IF(E94 &lt; VLOOKUP(B94,'Exhibits and Tables'!$A$45:$D$51,2,FALSE)*100, 1, IF(E94 &lt; VLOOKUP(B94,'Exhibits and Tables'!$A$45:$D$51,3,FALSE)*100,2,IF(E94 &lt; VLOOKUP(B94,'Exhibits and Tables'!$A$45:$D$51,4,FALSE)*100,3,4)))</f>
        <v>4</v>
      </c>
      <c r="K94" s="120">
        <f t="shared" si="3"/>
        <v>9</v>
      </c>
      <c r="L94" s="120" t="str">
        <f>VLOOKUP(K94,'Exhibits and Tables'!$G$24:$I$26, 3,TRUE)</f>
        <v>H</v>
      </c>
      <c r="M94" s="120" t="str">
        <f>VLOOKUP(G94&amp;"-"&amp;L94,'Exhibits and Tables'!$H$5:$K$13,4,FALSE)</f>
        <v>B</v>
      </c>
      <c r="N94" s="122">
        <f>VLOOKUP(M94,'Exhibits and Tables'!$A$5:$C$10,2,FALSE)</f>
        <v>0.53720000000000001</v>
      </c>
      <c r="O94" s="123">
        <f>VLOOKUP(M94,'Exhibits and Tables'!$A$5:$C$10,3,FALSE)</f>
        <v>0.08</v>
      </c>
      <c r="P94" s="124">
        <f>VLOOKUP(M94,'Exhibits and Tables'!$M$5:$N$10,2,FALSE)/10000</f>
        <v>7.4630000000000002E-2</v>
      </c>
      <c r="Q94" s="125">
        <f t="shared" si="4"/>
        <v>725.37524999999994</v>
      </c>
      <c r="R94" s="126">
        <f t="shared" si="5"/>
        <v>507.76267499999994</v>
      </c>
    </row>
    <row r="95" spans="1:18" ht="14.4" x14ac:dyDescent="0.3">
      <c r="A95" s="119">
        <v>90</v>
      </c>
      <c r="B95" s="120" t="s">
        <v>6</v>
      </c>
      <c r="C95" s="120">
        <v>1.21</v>
      </c>
      <c r="D95" s="120">
        <v>42.731999999999999</v>
      </c>
      <c r="E95" s="120">
        <v>2.0920000000000001</v>
      </c>
      <c r="F95" s="121">
        <v>1074</v>
      </c>
      <c r="G95" s="119" t="str">
        <f>VLOOKUP(B95,'Exhibits and Tables'!$E$4:$G$15,3,FALSE)</f>
        <v>M</v>
      </c>
      <c r="H95" s="120">
        <f>IF(C95 &lt; VLOOKUP(B95,'Exhibits and Tables'!$A$25:$D$31, 2), 1, IF(C95 &lt; VLOOKUP(B95,'Exhibits and Tables'!$A$25:$D$31, 3),2,IF(C95 &lt; VLOOKUP(B95,'Exhibits and Tables'!$A$25:$D$31, 4),3,4)))</f>
        <v>2</v>
      </c>
      <c r="I95" s="120">
        <f>IF(D95 &lt; VLOOKUP(B95,'Exhibits and Tables'!$A$35:$D$41,2,FALSE), 4, IF(D95 &lt; VLOOKUP(B95,'Exhibits and Tables'!$A$35:$D$41,3,FALSE),3,IF(D95 &lt; VLOOKUP(B95,'Exhibits and Tables'!$A$35:$D$41,4,FALSE),2,1)))</f>
        <v>3</v>
      </c>
      <c r="J95" s="120">
        <f>IF(E95 &lt; VLOOKUP(B95,'Exhibits and Tables'!$A$45:$D$51,2,FALSE)*100, 1, IF(E95 &lt; VLOOKUP(B95,'Exhibits and Tables'!$A$45:$D$51,3,FALSE)*100,2,IF(E95 &lt; VLOOKUP(B95,'Exhibits and Tables'!$A$45:$D$51,4,FALSE)*100,3,4)))</f>
        <v>2</v>
      </c>
      <c r="K95" s="120">
        <f t="shared" si="3"/>
        <v>10</v>
      </c>
      <c r="L95" s="120" t="str">
        <f>VLOOKUP(K95,'Exhibits and Tables'!$G$24:$I$26, 3,TRUE)</f>
        <v>M</v>
      </c>
      <c r="M95" s="120" t="str">
        <f>VLOOKUP(G95&amp;"-"&amp;L95,'Exhibits and Tables'!$H$5:$K$13,4,FALSE)</f>
        <v>A</v>
      </c>
      <c r="N95" s="122">
        <f>VLOOKUP(M95,'Exhibits and Tables'!$A$5:$C$10,2,FALSE)</f>
        <v>2.9100000000000001E-2</v>
      </c>
      <c r="O95" s="123">
        <f>VLOOKUP(M95,'Exhibits and Tables'!$A$5:$C$10,3,FALSE)</f>
        <v>5.0000000000000001E-3</v>
      </c>
      <c r="P95" s="124">
        <f>VLOOKUP(M95,'Exhibits and Tables'!$M$5:$N$10,2,FALSE)/10000</f>
        <v>4.743E-2</v>
      </c>
      <c r="Q95" s="125">
        <f t="shared" si="4"/>
        <v>1124.9398200000001</v>
      </c>
      <c r="R95" s="126">
        <f t="shared" si="5"/>
        <v>787.45787399999995</v>
      </c>
    </row>
    <row r="96" spans="1:18" ht="14.4" x14ac:dyDescent="0.3">
      <c r="A96" s="119">
        <v>91</v>
      </c>
      <c r="B96" s="120" t="s">
        <v>11</v>
      </c>
      <c r="C96" s="120">
        <v>0</v>
      </c>
      <c r="D96" s="120">
        <v>57.594999999999999</v>
      </c>
      <c r="E96" s="120">
        <v>-100.55500000000001</v>
      </c>
      <c r="F96" s="121">
        <v>657</v>
      </c>
      <c r="G96" s="119" t="str">
        <f>VLOOKUP(B96,'Exhibits and Tables'!$E$4:$G$15,3,FALSE)</f>
        <v>H</v>
      </c>
      <c r="H96" s="120">
        <f>IF(C96 &lt; VLOOKUP(B96,'Exhibits and Tables'!$A$25:$D$31, 2), 1, IF(C96 &lt; VLOOKUP(B96,'Exhibits and Tables'!$A$25:$D$31, 3),2,IF(C96 &lt; VLOOKUP(B96,'Exhibits and Tables'!$A$25:$D$31, 4),3,4)))</f>
        <v>1</v>
      </c>
      <c r="I96" s="120">
        <f>IF(D96 &lt; VLOOKUP(B96,'Exhibits and Tables'!$A$35:$D$41,2,FALSE), 4, IF(D96 &lt; VLOOKUP(B96,'Exhibits and Tables'!$A$35:$D$41,3,FALSE),3,IF(D96 &lt; VLOOKUP(B96,'Exhibits and Tables'!$A$35:$D$41,4,FALSE),2,1)))</f>
        <v>1</v>
      </c>
      <c r="J96" s="120">
        <f>IF(E96 &lt; VLOOKUP(B96,'Exhibits and Tables'!$A$45:$D$51,2,FALSE)*100, 1, IF(E96 &lt; VLOOKUP(B96,'Exhibits and Tables'!$A$45:$D$51,3,FALSE)*100,2,IF(E96 &lt; VLOOKUP(B96,'Exhibits and Tables'!$A$45:$D$51,4,FALSE)*100,3,4)))</f>
        <v>1</v>
      </c>
      <c r="K96" s="120">
        <f t="shared" si="3"/>
        <v>4</v>
      </c>
      <c r="L96" s="120" t="str">
        <f>VLOOKUP(K96,'Exhibits and Tables'!$G$24:$I$26, 3,TRUE)</f>
        <v>H</v>
      </c>
      <c r="M96" s="120" t="str">
        <f>VLOOKUP(G96&amp;"-"&amp;L96,'Exhibits and Tables'!$H$5:$K$13,4,FALSE)</f>
        <v>B</v>
      </c>
      <c r="N96" s="122">
        <f>VLOOKUP(M96,'Exhibits and Tables'!$A$5:$C$10,2,FALSE)</f>
        <v>0.53720000000000001</v>
      </c>
      <c r="O96" s="123">
        <f>VLOOKUP(M96,'Exhibits and Tables'!$A$5:$C$10,3,FALSE)</f>
        <v>0.08</v>
      </c>
      <c r="P96" s="124">
        <f>VLOOKUP(M96,'Exhibits and Tables'!$M$5:$N$10,2,FALSE)/10000</f>
        <v>7.4630000000000002E-2</v>
      </c>
      <c r="Q96" s="125">
        <f t="shared" si="4"/>
        <v>706.03191000000004</v>
      </c>
      <c r="R96" s="126">
        <f t="shared" si="5"/>
        <v>494.22233699999998</v>
      </c>
    </row>
    <row r="97" spans="1:18" ht="14.4" x14ac:dyDescent="0.3">
      <c r="A97" s="119">
        <v>92</v>
      </c>
      <c r="B97" s="120" t="s">
        <v>6</v>
      </c>
      <c r="C97" s="120">
        <v>0.84</v>
      </c>
      <c r="D97" s="120">
        <v>68.768000000000001</v>
      </c>
      <c r="E97" s="120">
        <v>7.1630000000000003</v>
      </c>
      <c r="F97" s="121">
        <v>845</v>
      </c>
      <c r="G97" s="119" t="str">
        <f>VLOOKUP(B97,'Exhibits and Tables'!$E$4:$G$15,3,FALSE)</f>
        <v>M</v>
      </c>
      <c r="H97" s="120">
        <f>IF(C97 &lt; VLOOKUP(B97,'Exhibits and Tables'!$A$25:$D$31, 2), 1, IF(C97 &lt; VLOOKUP(B97,'Exhibits and Tables'!$A$25:$D$31, 3),2,IF(C97 &lt; VLOOKUP(B97,'Exhibits and Tables'!$A$25:$D$31, 4),3,4)))</f>
        <v>2</v>
      </c>
      <c r="I97" s="120">
        <f>IF(D97 &lt; VLOOKUP(B97,'Exhibits and Tables'!$A$35:$D$41,2,FALSE), 4, IF(D97 &lt; VLOOKUP(B97,'Exhibits and Tables'!$A$35:$D$41,3,FALSE),3,IF(D97 &lt; VLOOKUP(B97,'Exhibits and Tables'!$A$35:$D$41,4,FALSE),2,1)))</f>
        <v>1</v>
      </c>
      <c r="J97" s="120">
        <f>IF(E97 &lt; VLOOKUP(B97,'Exhibits and Tables'!$A$45:$D$51,2,FALSE)*100, 1, IF(E97 &lt; VLOOKUP(B97,'Exhibits and Tables'!$A$45:$D$51,3,FALSE)*100,2,IF(E97 &lt; VLOOKUP(B97,'Exhibits and Tables'!$A$45:$D$51,4,FALSE)*100,3,4)))</f>
        <v>4</v>
      </c>
      <c r="K97" s="120">
        <f t="shared" si="3"/>
        <v>8</v>
      </c>
      <c r="L97" s="120" t="str">
        <f>VLOOKUP(K97,'Exhibits and Tables'!$G$24:$I$26, 3,TRUE)</f>
        <v>H</v>
      </c>
      <c r="M97" s="120" t="str">
        <f>VLOOKUP(G97&amp;"-"&amp;L97,'Exhibits and Tables'!$H$5:$K$13,4,FALSE)</f>
        <v>BBB</v>
      </c>
      <c r="N97" s="122">
        <f>VLOOKUP(M97,'Exhibits and Tables'!$A$5:$C$10,2,FALSE)</f>
        <v>0.10290000000000001</v>
      </c>
      <c r="O97" s="123">
        <f>VLOOKUP(M97,'Exhibits and Tables'!$A$5:$C$10,3,FALSE)</f>
        <v>0.02</v>
      </c>
      <c r="P97" s="124">
        <f>VLOOKUP(M97,'Exhibits and Tables'!$M$5:$N$10,2,FALSE)/10000</f>
        <v>5.2830000000000009E-2</v>
      </c>
      <c r="Q97" s="125">
        <f t="shared" si="4"/>
        <v>889.64134999999999</v>
      </c>
      <c r="R97" s="126">
        <f t="shared" si="5"/>
        <v>622.74894499999994</v>
      </c>
    </row>
    <row r="98" spans="1:18" ht="14.4" x14ac:dyDescent="0.3">
      <c r="A98" s="119">
        <v>93</v>
      </c>
      <c r="B98" s="120" t="s">
        <v>8</v>
      </c>
      <c r="C98" s="120">
        <v>1.34</v>
      </c>
      <c r="D98" s="120">
        <v>20.548999999999999</v>
      </c>
      <c r="E98" s="120">
        <v>2.8260000000000001</v>
      </c>
      <c r="F98" s="121">
        <v>653</v>
      </c>
      <c r="G98" s="119" t="str">
        <f>VLOOKUP(B98,'Exhibits and Tables'!$E$4:$G$15,3,FALSE)</f>
        <v>H</v>
      </c>
      <c r="H98" s="120">
        <f>IF(C98 &lt; VLOOKUP(B98,'Exhibits and Tables'!$A$25:$D$31, 2), 1, IF(C98 &lt; VLOOKUP(B98,'Exhibits and Tables'!$A$25:$D$31, 3),2,IF(C98 &lt; VLOOKUP(B98,'Exhibits and Tables'!$A$25:$D$31, 4),3,4)))</f>
        <v>2</v>
      </c>
      <c r="I98" s="120">
        <f>IF(D98 &lt; VLOOKUP(B98,'Exhibits and Tables'!$A$35:$D$41,2,FALSE), 4, IF(D98 &lt; VLOOKUP(B98,'Exhibits and Tables'!$A$35:$D$41,3,FALSE),3,IF(D98 &lt; VLOOKUP(B98,'Exhibits and Tables'!$A$35:$D$41,4,FALSE),2,1)))</f>
        <v>3</v>
      </c>
      <c r="J98" s="120">
        <f>IF(E98 &lt; VLOOKUP(B98,'Exhibits and Tables'!$A$45:$D$51,2,FALSE)*100, 1, IF(E98 &lt; VLOOKUP(B98,'Exhibits and Tables'!$A$45:$D$51,3,FALSE)*100,2,IF(E98 &lt; VLOOKUP(B98,'Exhibits and Tables'!$A$45:$D$51,4,FALSE)*100,3,4)))</f>
        <v>2</v>
      </c>
      <c r="K98" s="120">
        <f t="shared" si="3"/>
        <v>10</v>
      </c>
      <c r="L98" s="120" t="str">
        <f>VLOOKUP(K98,'Exhibits and Tables'!$G$24:$I$26, 3,TRUE)</f>
        <v>M</v>
      </c>
      <c r="M98" s="120" t="str">
        <f>VLOOKUP(G98&amp;"-"&amp;L98,'Exhibits and Tables'!$H$5:$K$13,4,FALSE)</f>
        <v>BB</v>
      </c>
      <c r="N98" s="122">
        <f>VLOOKUP(M98,'Exhibits and Tables'!$A$5:$C$10,2,FALSE)</f>
        <v>0.29930000000000001</v>
      </c>
      <c r="O98" s="123">
        <f>VLOOKUP(M98,'Exhibits and Tables'!$A$5:$C$10,3,FALSE)</f>
        <v>0.05</v>
      </c>
      <c r="P98" s="124">
        <f>VLOOKUP(M98,'Exhibits and Tables'!$M$5:$N$10,2,FALSE)/10000</f>
        <v>6.6830000000000001E-2</v>
      </c>
      <c r="Q98" s="125">
        <f t="shared" si="4"/>
        <v>696.63999000000001</v>
      </c>
      <c r="R98" s="126">
        <f t="shared" si="5"/>
        <v>487.64799299999999</v>
      </c>
    </row>
    <row r="99" spans="1:18" ht="14.4" x14ac:dyDescent="0.3">
      <c r="A99" s="119">
        <v>94</v>
      </c>
      <c r="B99" s="120" t="s">
        <v>9</v>
      </c>
      <c r="C99" s="120">
        <v>1.65</v>
      </c>
      <c r="D99" s="120">
        <v>73.426000000000002</v>
      </c>
      <c r="E99" s="120">
        <v>5.1989999999999998</v>
      </c>
      <c r="F99" s="121">
        <v>297</v>
      </c>
      <c r="G99" s="119" t="str">
        <f>VLOOKUP(B99,'Exhibits and Tables'!$E$4:$G$15,3,FALSE)</f>
        <v>M</v>
      </c>
      <c r="H99" s="120">
        <f>IF(C99 &lt; VLOOKUP(B99,'Exhibits and Tables'!$A$25:$D$31, 2), 1, IF(C99 &lt; VLOOKUP(B99,'Exhibits and Tables'!$A$25:$D$31, 3),2,IF(C99 &lt; VLOOKUP(B99,'Exhibits and Tables'!$A$25:$D$31, 4),3,4)))</f>
        <v>2</v>
      </c>
      <c r="I99" s="120">
        <f>IF(D99 &lt; VLOOKUP(B99,'Exhibits and Tables'!$A$35:$D$41,2,FALSE), 4, IF(D99 &lt; VLOOKUP(B99,'Exhibits and Tables'!$A$35:$D$41,3,FALSE),3,IF(D99 &lt; VLOOKUP(B99,'Exhibits and Tables'!$A$35:$D$41,4,FALSE),2,1)))</f>
        <v>1</v>
      </c>
      <c r="J99" s="120">
        <f>IF(E99 &lt; VLOOKUP(B99,'Exhibits and Tables'!$A$45:$D$51,2,FALSE)*100, 1, IF(E99 &lt; VLOOKUP(B99,'Exhibits and Tables'!$A$45:$D$51,3,FALSE)*100,2,IF(E99 &lt; VLOOKUP(B99,'Exhibits and Tables'!$A$45:$D$51,4,FALSE)*100,3,4)))</f>
        <v>4</v>
      </c>
      <c r="K99" s="120">
        <f t="shared" si="3"/>
        <v>8</v>
      </c>
      <c r="L99" s="120" t="str">
        <f>VLOOKUP(K99,'Exhibits and Tables'!$G$24:$I$26, 3,TRUE)</f>
        <v>H</v>
      </c>
      <c r="M99" s="120" t="str">
        <f>VLOOKUP(G99&amp;"-"&amp;L99,'Exhibits and Tables'!$H$5:$K$13,4,FALSE)</f>
        <v>BBB</v>
      </c>
      <c r="N99" s="122">
        <f>VLOOKUP(M99,'Exhibits and Tables'!$A$5:$C$10,2,FALSE)</f>
        <v>0.10290000000000001</v>
      </c>
      <c r="O99" s="123">
        <f>VLOOKUP(M99,'Exhibits and Tables'!$A$5:$C$10,3,FALSE)</f>
        <v>0.02</v>
      </c>
      <c r="P99" s="124">
        <f>VLOOKUP(M99,'Exhibits and Tables'!$M$5:$N$10,2,FALSE)/10000</f>
        <v>5.2830000000000009E-2</v>
      </c>
      <c r="Q99" s="125">
        <f t="shared" si="4"/>
        <v>312.69050999999996</v>
      </c>
      <c r="R99" s="126">
        <f t="shared" si="5"/>
        <v>218.88335699999996</v>
      </c>
    </row>
    <row r="100" spans="1:18" ht="14.4" x14ac:dyDescent="0.3">
      <c r="A100" s="119">
        <v>95</v>
      </c>
      <c r="B100" s="120" t="s">
        <v>8</v>
      </c>
      <c r="C100" s="120">
        <v>1</v>
      </c>
      <c r="D100" s="120">
        <v>72.016000000000005</v>
      </c>
      <c r="E100" s="120">
        <v>14.961</v>
      </c>
      <c r="F100" s="121">
        <v>1056</v>
      </c>
      <c r="G100" s="119" t="str">
        <f>VLOOKUP(B100,'Exhibits and Tables'!$E$4:$G$15,3,FALSE)</f>
        <v>H</v>
      </c>
      <c r="H100" s="120">
        <f>IF(C100 &lt; VLOOKUP(B100,'Exhibits and Tables'!$A$25:$D$31, 2), 1, IF(C100 &lt; VLOOKUP(B100,'Exhibits and Tables'!$A$25:$D$31, 3),2,IF(C100 &lt; VLOOKUP(B100,'Exhibits and Tables'!$A$25:$D$31, 4),3,4)))</f>
        <v>1</v>
      </c>
      <c r="I100" s="120">
        <f>IF(D100 &lt; VLOOKUP(B100,'Exhibits and Tables'!$A$35:$D$41,2,FALSE), 4, IF(D100 &lt; VLOOKUP(B100,'Exhibits and Tables'!$A$35:$D$41,3,FALSE),3,IF(D100 &lt; VLOOKUP(B100,'Exhibits and Tables'!$A$35:$D$41,4,FALSE),2,1)))</f>
        <v>1</v>
      </c>
      <c r="J100" s="120">
        <f>IF(E100 &lt; VLOOKUP(B100,'Exhibits and Tables'!$A$45:$D$51,2,FALSE)*100, 1, IF(E100 &lt; VLOOKUP(B100,'Exhibits and Tables'!$A$45:$D$51,3,FALSE)*100,2,IF(E100 &lt; VLOOKUP(B100,'Exhibits and Tables'!$A$45:$D$51,4,FALSE)*100,3,4)))</f>
        <v>4</v>
      </c>
      <c r="K100" s="120">
        <f t="shared" si="3"/>
        <v>7</v>
      </c>
      <c r="L100" s="120" t="str">
        <f>VLOOKUP(K100,'Exhibits and Tables'!$G$24:$I$26, 3,TRUE)</f>
        <v>H</v>
      </c>
      <c r="M100" s="120" t="str">
        <f>VLOOKUP(G100&amp;"-"&amp;L100,'Exhibits and Tables'!$H$5:$K$13,4,FALSE)</f>
        <v>B</v>
      </c>
      <c r="N100" s="122">
        <f>VLOOKUP(M100,'Exhibits and Tables'!$A$5:$C$10,2,FALSE)</f>
        <v>0.53720000000000001</v>
      </c>
      <c r="O100" s="123">
        <f>VLOOKUP(M100,'Exhibits and Tables'!$A$5:$C$10,3,FALSE)</f>
        <v>0.08</v>
      </c>
      <c r="P100" s="124">
        <f>VLOOKUP(M100,'Exhibits and Tables'!$M$5:$N$10,2,FALSE)/10000</f>
        <v>7.4630000000000002E-2</v>
      </c>
      <c r="Q100" s="125">
        <f t="shared" si="4"/>
        <v>1134.8092799999999</v>
      </c>
      <c r="R100" s="126">
        <f t="shared" si="5"/>
        <v>794.36649599999987</v>
      </c>
    </row>
    <row r="101" spans="1:18" ht="14.4" x14ac:dyDescent="0.3">
      <c r="A101" s="119">
        <v>96</v>
      </c>
      <c r="B101" s="120" t="s">
        <v>6</v>
      </c>
      <c r="C101" s="120">
        <v>3.3</v>
      </c>
      <c r="D101" s="120">
        <v>36.415999999999997</v>
      </c>
      <c r="E101" s="120">
        <v>6.508</v>
      </c>
      <c r="F101" s="121">
        <v>631</v>
      </c>
      <c r="G101" s="119" t="str">
        <f>VLOOKUP(B101,'Exhibits and Tables'!$E$4:$G$15,3,FALSE)</f>
        <v>M</v>
      </c>
      <c r="H101" s="120">
        <f>IF(C101 &lt; VLOOKUP(B101,'Exhibits and Tables'!$A$25:$D$31, 2), 1, IF(C101 &lt; VLOOKUP(B101,'Exhibits and Tables'!$A$25:$D$31, 3),2,IF(C101 &lt; VLOOKUP(B101,'Exhibits and Tables'!$A$25:$D$31, 4),3,4)))</f>
        <v>4</v>
      </c>
      <c r="I101" s="120">
        <f>IF(D101 &lt; VLOOKUP(B101,'Exhibits and Tables'!$A$35:$D$41,2,FALSE), 4, IF(D101 &lt; VLOOKUP(B101,'Exhibits and Tables'!$A$35:$D$41,3,FALSE),3,IF(D101 &lt; VLOOKUP(B101,'Exhibits and Tables'!$A$35:$D$41,4,FALSE),2,1)))</f>
        <v>3</v>
      </c>
      <c r="J101" s="120">
        <f>IF(E101 &lt; VLOOKUP(B101,'Exhibits and Tables'!$A$45:$D$51,2,FALSE)*100, 1, IF(E101 &lt; VLOOKUP(B101,'Exhibits and Tables'!$A$45:$D$51,3,FALSE)*100,2,IF(E101 &lt; VLOOKUP(B101,'Exhibits and Tables'!$A$45:$D$51,4,FALSE)*100,3,4)))</f>
        <v>3</v>
      </c>
      <c r="K101" s="120">
        <f t="shared" si="3"/>
        <v>13</v>
      </c>
      <c r="L101" s="120" t="str">
        <f>VLOOKUP(K101,'Exhibits and Tables'!$G$24:$I$26, 3,TRUE)</f>
        <v>M</v>
      </c>
      <c r="M101" s="120" t="str">
        <f>VLOOKUP(G101&amp;"-"&amp;L101,'Exhibits and Tables'!$H$5:$K$13,4,FALSE)</f>
        <v>A</v>
      </c>
      <c r="N101" s="122">
        <f>VLOOKUP(M101,'Exhibits and Tables'!$A$5:$C$10,2,FALSE)</f>
        <v>2.9100000000000001E-2</v>
      </c>
      <c r="O101" s="123">
        <f>VLOOKUP(M101,'Exhibits and Tables'!$A$5:$C$10,3,FALSE)</f>
        <v>5.0000000000000001E-3</v>
      </c>
      <c r="P101" s="124">
        <f>VLOOKUP(M101,'Exhibits and Tables'!$M$5:$N$10,2,FALSE)/10000</f>
        <v>4.743E-2</v>
      </c>
      <c r="Q101" s="125">
        <f t="shared" si="4"/>
        <v>660.92833000000007</v>
      </c>
      <c r="R101" s="126">
        <f t="shared" si="5"/>
        <v>462.64983100000001</v>
      </c>
    </row>
    <row r="102" spans="1:18" ht="14.4" x14ac:dyDescent="0.3">
      <c r="A102" s="119">
        <v>97</v>
      </c>
      <c r="B102" s="120" t="s">
        <v>6</v>
      </c>
      <c r="C102" s="120">
        <v>3.3</v>
      </c>
      <c r="D102" s="120">
        <v>37.911000000000001</v>
      </c>
      <c r="E102" s="120">
        <v>7.5670000000000002</v>
      </c>
      <c r="F102" s="121">
        <v>945</v>
      </c>
      <c r="G102" s="119" t="str">
        <f>VLOOKUP(B102,'Exhibits and Tables'!$E$4:$G$15,3,FALSE)</f>
        <v>M</v>
      </c>
      <c r="H102" s="120">
        <f>IF(C102 &lt; VLOOKUP(B102,'Exhibits and Tables'!$A$25:$D$31, 2), 1, IF(C102 &lt; VLOOKUP(B102,'Exhibits and Tables'!$A$25:$D$31, 3),2,IF(C102 &lt; VLOOKUP(B102,'Exhibits and Tables'!$A$25:$D$31, 4),3,4)))</f>
        <v>4</v>
      </c>
      <c r="I102" s="120">
        <f>IF(D102 &lt; VLOOKUP(B102,'Exhibits and Tables'!$A$35:$D$41,2,FALSE), 4, IF(D102 &lt; VLOOKUP(B102,'Exhibits and Tables'!$A$35:$D$41,3,FALSE),3,IF(D102 &lt; VLOOKUP(B102,'Exhibits and Tables'!$A$35:$D$41,4,FALSE),2,1)))</f>
        <v>3</v>
      </c>
      <c r="J102" s="120">
        <f>IF(E102 &lt; VLOOKUP(B102,'Exhibits and Tables'!$A$45:$D$51,2,FALSE)*100, 1, IF(E102 &lt; VLOOKUP(B102,'Exhibits and Tables'!$A$45:$D$51,3,FALSE)*100,2,IF(E102 &lt; VLOOKUP(B102,'Exhibits and Tables'!$A$45:$D$51,4,FALSE)*100,3,4)))</f>
        <v>4</v>
      </c>
      <c r="K102" s="120">
        <f t="shared" si="3"/>
        <v>14</v>
      </c>
      <c r="L102" s="120" t="str">
        <f>VLOOKUP(K102,'Exhibits and Tables'!$G$24:$I$26, 3,TRUE)</f>
        <v>L</v>
      </c>
      <c r="M102" s="120" t="str">
        <f>VLOOKUP(G102&amp;"-"&amp;L102,'Exhibits and Tables'!$H$5:$K$13,4,FALSE)</f>
        <v>AA</v>
      </c>
      <c r="N102" s="122">
        <f>VLOOKUP(M102,'Exhibits and Tables'!$A$5:$C$10,2,FALSE)</f>
        <v>1.4999999999999999E-2</v>
      </c>
      <c r="O102" s="123">
        <f>VLOOKUP(M102,'Exhibits and Tables'!$A$5:$C$10,3,FALSE)</f>
        <v>3.0000000000000001E-3</v>
      </c>
      <c r="P102" s="124">
        <f>VLOOKUP(M102,'Exhibits and Tables'!$M$5:$N$10,2,FALSE)/10000</f>
        <v>4.5530000000000001E-2</v>
      </c>
      <c r="Q102" s="125">
        <f t="shared" si="4"/>
        <v>988.0258500000001</v>
      </c>
      <c r="R102" s="126">
        <f t="shared" si="5"/>
        <v>691.61809500000004</v>
      </c>
    </row>
    <row r="103" spans="1:18" ht="14.4" x14ac:dyDescent="0.3">
      <c r="A103" s="119">
        <v>98</v>
      </c>
      <c r="B103" s="120" t="s">
        <v>8</v>
      </c>
      <c r="C103" s="120">
        <v>37.36</v>
      </c>
      <c r="D103" s="120">
        <v>33.673999999999999</v>
      </c>
      <c r="E103" s="120">
        <v>14.696999999999999</v>
      </c>
      <c r="F103" s="121">
        <v>600</v>
      </c>
      <c r="G103" s="119" t="str">
        <f>VLOOKUP(B103,'Exhibits and Tables'!$E$4:$G$15,3,FALSE)</f>
        <v>H</v>
      </c>
      <c r="H103" s="120">
        <f>IF(C103 &lt; VLOOKUP(B103,'Exhibits and Tables'!$A$25:$D$31, 2), 1, IF(C103 &lt; VLOOKUP(B103,'Exhibits and Tables'!$A$25:$D$31, 3),2,IF(C103 &lt; VLOOKUP(B103,'Exhibits and Tables'!$A$25:$D$31, 4),3,4)))</f>
        <v>4</v>
      </c>
      <c r="I103" s="120">
        <f>IF(D103 &lt; VLOOKUP(B103,'Exhibits and Tables'!$A$35:$D$41,2,FALSE), 4, IF(D103 &lt; VLOOKUP(B103,'Exhibits and Tables'!$A$35:$D$41,3,FALSE),3,IF(D103 &lt; VLOOKUP(B103,'Exhibits and Tables'!$A$35:$D$41,4,FALSE),2,1)))</f>
        <v>2</v>
      </c>
      <c r="J103" s="120">
        <f>IF(E103 &lt; VLOOKUP(B103,'Exhibits and Tables'!$A$45:$D$51,2,FALSE)*100, 1, IF(E103 &lt; VLOOKUP(B103,'Exhibits and Tables'!$A$45:$D$51,3,FALSE)*100,2,IF(E103 &lt; VLOOKUP(B103,'Exhibits and Tables'!$A$45:$D$51,4,FALSE)*100,3,4)))</f>
        <v>4</v>
      </c>
      <c r="K103" s="120">
        <f t="shared" si="3"/>
        <v>12</v>
      </c>
      <c r="L103" s="120" t="str">
        <f>VLOOKUP(K103,'Exhibits and Tables'!$G$24:$I$26, 3,TRUE)</f>
        <v>M</v>
      </c>
      <c r="M103" s="120" t="str">
        <f>VLOOKUP(G103&amp;"-"&amp;L103,'Exhibits and Tables'!$H$5:$K$13,4,FALSE)</f>
        <v>BB</v>
      </c>
      <c r="N103" s="122">
        <f>VLOOKUP(M103,'Exhibits and Tables'!$A$5:$C$10,2,FALSE)</f>
        <v>0.29930000000000001</v>
      </c>
      <c r="O103" s="123">
        <f>VLOOKUP(M103,'Exhibits and Tables'!$A$5:$C$10,3,FALSE)</f>
        <v>0.05</v>
      </c>
      <c r="P103" s="124">
        <f>VLOOKUP(M103,'Exhibits and Tables'!$M$5:$N$10,2,FALSE)/10000</f>
        <v>6.6830000000000001E-2</v>
      </c>
      <c r="Q103" s="125">
        <f t="shared" si="4"/>
        <v>640.09799999999996</v>
      </c>
      <c r="R103" s="126">
        <f t="shared" si="5"/>
        <v>448.06859999999995</v>
      </c>
    </row>
    <row r="104" spans="1:18" ht="14.4" x14ac:dyDescent="0.3">
      <c r="A104" s="119">
        <v>99</v>
      </c>
      <c r="B104" s="120" t="s">
        <v>8</v>
      </c>
      <c r="C104" s="120">
        <v>1.17</v>
      </c>
      <c r="D104" s="120">
        <v>28.466999999999999</v>
      </c>
      <c r="E104" s="120">
        <v>2.4209999999999998</v>
      </c>
      <c r="F104" s="121">
        <v>693</v>
      </c>
      <c r="G104" s="119" t="str">
        <f>VLOOKUP(B104,'Exhibits and Tables'!$E$4:$G$15,3,FALSE)</f>
        <v>H</v>
      </c>
      <c r="H104" s="120">
        <f>IF(C104 &lt; VLOOKUP(B104,'Exhibits and Tables'!$A$25:$D$31, 2), 1, IF(C104 &lt; VLOOKUP(B104,'Exhibits and Tables'!$A$25:$D$31, 3),2,IF(C104 &lt; VLOOKUP(B104,'Exhibits and Tables'!$A$25:$D$31, 4),3,4)))</f>
        <v>1</v>
      </c>
      <c r="I104" s="120">
        <f>IF(D104 &lt; VLOOKUP(B104,'Exhibits and Tables'!$A$35:$D$41,2,FALSE), 4, IF(D104 &lt; VLOOKUP(B104,'Exhibits and Tables'!$A$35:$D$41,3,FALSE),3,IF(D104 &lt; VLOOKUP(B104,'Exhibits and Tables'!$A$35:$D$41,4,FALSE),2,1)))</f>
        <v>2</v>
      </c>
      <c r="J104" s="120">
        <f>IF(E104 &lt; VLOOKUP(B104,'Exhibits and Tables'!$A$45:$D$51,2,FALSE)*100, 1, IF(E104 &lt; VLOOKUP(B104,'Exhibits and Tables'!$A$45:$D$51,3,FALSE)*100,2,IF(E104 &lt; VLOOKUP(B104,'Exhibits and Tables'!$A$45:$D$51,4,FALSE)*100,3,4)))</f>
        <v>1</v>
      </c>
      <c r="K104" s="120">
        <f t="shared" si="3"/>
        <v>6</v>
      </c>
      <c r="L104" s="120" t="str">
        <f>VLOOKUP(K104,'Exhibits and Tables'!$G$24:$I$26, 3,TRUE)</f>
        <v>H</v>
      </c>
      <c r="M104" s="120" t="str">
        <f>VLOOKUP(G104&amp;"-"&amp;L104,'Exhibits and Tables'!$H$5:$K$13,4,FALSE)</f>
        <v>B</v>
      </c>
      <c r="N104" s="122">
        <f>VLOOKUP(M104,'Exhibits and Tables'!$A$5:$C$10,2,FALSE)</f>
        <v>0.53720000000000001</v>
      </c>
      <c r="O104" s="123">
        <f>VLOOKUP(M104,'Exhibits and Tables'!$A$5:$C$10,3,FALSE)</f>
        <v>0.08</v>
      </c>
      <c r="P104" s="124">
        <f>VLOOKUP(M104,'Exhibits and Tables'!$M$5:$N$10,2,FALSE)/10000</f>
        <v>7.4630000000000002E-2</v>
      </c>
      <c r="Q104" s="125">
        <f t="shared" si="4"/>
        <v>744.71858999999995</v>
      </c>
      <c r="R104" s="126">
        <f t="shared" si="5"/>
        <v>521.30301299999996</v>
      </c>
    </row>
    <row r="105" spans="1:18" ht="14.4" x14ac:dyDescent="0.3">
      <c r="A105" s="119">
        <v>100</v>
      </c>
      <c r="B105" s="120" t="s">
        <v>8</v>
      </c>
      <c r="C105" s="120">
        <v>2.82</v>
      </c>
      <c r="D105" s="120">
        <v>8.3279999999999994</v>
      </c>
      <c r="E105" s="120">
        <v>0.624</v>
      </c>
      <c r="F105" s="121">
        <v>794</v>
      </c>
      <c r="G105" s="119" t="str">
        <f>VLOOKUP(B105,'Exhibits and Tables'!$E$4:$G$15,3,FALSE)</f>
        <v>H</v>
      </c>
      <c r="H105" s="120">
        <f>IF(C105 &lt; VLOOKUP(B105,'Exhibits and Tables'!$A$25:$D$31, 2), 1, IF(C105 &lt; VLOOKUP(B105,'Exhibits and Tables'!$A$25:$D$31, 3),2,IF(C105 &lt; VLOOKUP(B105,'Exhibits and Tables'!$A$25:$D$31, 4),3,4)))</f>
        <v>2</v>
      </c>
      <c r="I105" s="120">
        <f>IF(D105 &lt; VLOOKUP(B105,'Exhibits and Tables'!$A$35:$D$41,2,FALSE), 4, IF(D105 &lt; VLOOKUP(B105,'Exhibits and Tables'!$A$35:$D$41,3,FALSE),3,IF(D105 &lt; VLOOKUP(B105,'Exhibits and Tables'!$A$35:$D$41,4,FALSE),2,1)))</f>
        <v>4</v>
      </c>
      <c r="J105" s="120">
        <f>IF(E105 &lt; VLOOKUP(B105,'Exhibits and Tables'!$A$45:$D$51,2,FALSE)*100, 1, IF(E105 &lt; VLOOKUP(B105,'Exhibits and Tables'!$A$45:$D$51,3,FALSE)*100,2,IF(E105 &lt; VLOOKUP(B105,'Exhibits and Tables'!$A$45:$D$51,4,FALSE)*100,3,4)))</f>
        <v>1</v>
      </c>
      <c r="K105" s="120">
        <f t="shared" si="3"/>
        <v>11</v>
      </c>
      <c r="L105" s="120" t="str">
        <f>VLOOKUP(K105,'Exhibits and Tables'!$G$24:$I$26, 3,TRUE)</f>
        <v>M</v>
      </c>
      <c r="M105" s="120" t="str">
        <f>VLOOKUP(G105&amp;"-"&amp;L105,'Exhibits and Tables'!$H$5:$K$13,4,FALSE)</f>
        <v>BB</v>
      </c>
      <c r="N105" s="122">
        <f>VLOOKUP(M105,'Exhibits and Tables'!$A$5:$C$10,2,FALSE)</f>
        <v>0.29930000000000001</v>
      </c>
      <c r="O105" s="123">
        <f>VLOOKUP(M105,'Exhibits and Tables'!$A$5:$C$10,3,FALSE)</f>
        <v>0.05</v>
      </c>
      <c r="P105" s="124">
        <f>VLOOKUP(M105,'Exhibits and Tables'!$M$5:$N$10,2,FALSE)/10000</f>
        <v>6.6830000000000001E-2</v>
      </c>
      <c r="Q105" s="125">
        <f t="shared" si="4"/>
        <v>847.06301999999994</v>
      </c>
      <c r="R105" s="126">
        <f t="shared" si="5"/>
        <v>592.9441139999999</v>
      </c>
    </row>
    <row r="106" spans="1:18" ht="14.4" x14ac:dyDescent="0.3">
      <c r="A106" s="119">
        <v>101</v>
      </c>
      <c r="B106" s="120" t="s">
        <v>6</v>
      </c>
      <c r="C106" s="120">
        <v>3.3</v>
      </c>
      <c r="D106" s="120">
        <v>37.911000000000001</v>
      </c>
      <c r="E106" s="120">
        <v>7.5670000000000002</v>
      </c>
      <c r="F106" s="121">
        <v>617</v>
      </c>
      <c r="G106" s="119" t="str">
        <f>VLOOKUP(B106,'Exhibits and Tables'!$E$4:$G$15,3,FALSE)</f>
        <v>M</v>
      </c>
      <c r="H106" s="120">
        <f>IF(C106 &lt; VLOOKUP(B106,'Exhibits and Tables'!$A$25:$D$31, 2), 1, IF(C106 &lt; VLOOKUP(B106,'Exhibits and Tables'!$A$25:$D$31, 3),2,IF(C106 &lt; VLOOKUP(B106,'Exhibits and Tables'!$A$25:$D$31, 4),3,4)))</f>
        <v>4</v>
      </c>
      <c r="I106" s="120">
        <f>IF(D106 &lt; VLOOKUP(B106,'Exhibits and Tables'!$A$35:$D$41,2,FALSE), 4, IF(D106 &lt; VLOOKUP(B106,'Exhibits and Tables'!$A$35:$D$41,3,FALSE),3,IF(D106 &lt; VLOOKUP(B106,'Exhibits and Tables'!$A$35:$D$41,4,FALSE),2,1)))</f>
        <v>3</v>
      </c>
      <c r="J106" s="120">
        <f>IF(E106 &lt; VLOOKUP(B106,'Exhibits and Tables'!$A$45:$D$51,2,FALSE)*100, 1, IF(E106 &lt; VLOOKUP(B106,'Exhibits and Tables'!$A$45:$D$51,3,FALSE)*100,2,IF(E106 &lt; VLOOKUP(B106,'Exhibits and Tables'!$A$45:$D$51,4,FALSE)*100,3,4)))</f>
        <v>4</v>
      </c>
      <c r="K106" s="120">
        <f t="shared" si="3"/>
        <v>14</v>
      </c>
      <c r="L106" s="120" t="str">
        <f>VLOOKUP(K106,'Exhibits and Tables'!$G$24:$I$26, 3,TRUE)</f>
        <v>L</v>
      </c>
      <c r="M106" s="120" t="str">
        <f>VLOOKUP(G106&amp;"-"&amp;L106,'Exhibits and Tables'!$H$5:$K$13,4,FALSE)</f>
        <v>AA</v>
      </c>
      <c r="N106" s="122">
        <f>VLOOKUP(M106,'Exhibits and Tables'!$A$5:$C$10,2,FALSE)</f>
        <v>1.4999999999999999E-2</v>
      </c>
      <c r="O106" s="123">
        <f>VLOOKUP(M106,'Exhibits and Tables'!$A$5:$C$10,3,FALSE)</f>
        <v>3.0000000000000001E-3</v>
      </c>
      <c r="P106" s="124">
        <f>VLOOKUP(M106,'Exhibits and Tables'!$M$5:$N$10,2,FALSE)/10000</f>
        <v>4.5530000000000001E-2</v>
      </c>
      <c r="Q106" s="125">
        <f t="shared" si="4"/>
        <v>645.09201000000007</v>
      </c>
      <c r="R106" s="126">
        <f t="shared" si="5"/>
        <v>451.56440700000002</v>
      </c>
    </row>
    <row r="107" spans="1:18" ht="14.4" x14ac:dyDescent="0.3">
      <c r="A107" s="119">
        <v>102</v>
      </c>
      <c r="B107" s="120" t="s">
        <v>6</v>
      </c>
      <c r="C107" s="120">
        <v>2.94</v>
      </c>
      <c r="D107" s="120">
        <v>46.905999999999999</v>
      </c>
      <c r="E107" s="120">
        <v>3.339</v>
      </c>
      <c r="F107" s="121">
        <v>630</v>
      </c>
      <c r="G107" s="119" t="str">
        <f>VLOOKUP(B107,'Exhibits and Tables'!$E$4:$G$15,3,FALSE)</f>
        <v>M</v>
      </c>
      <c r="H107" s="120">
        <f>IF(C107 &lt; VLOOKUP(B107,'Exhibits and Tables'!$A$25:$D$31, 2), 1, IF(C107 &lt; VLOOKUP(B107,'Exhibits and Tables'!$A$25:$D$31, 3),2,IF(C107 &lt; VLOOKUP(B107,'Exhibits and Tables'!$A$25:$D$31, 4),3,4)))</f>
        <v>3</v>
      </c>
      <c r="I107" s="120">
        <f>IF(D107 &lt; VLOOKUP(B107,'Exhibits and Tables'!$A$35:$D$41,2,FALSE), 4, IF(D107 &lt; VLOOKUP(B107,'Exhibits and Tables'!$A$35:$D$41,3,FALSE),3,IF(D107 &lt; VLOOKUP(B107,'Exhibits and Tables'!$A$35:$D$41,4,FALSE),2,1)))</f>
        <v>2</v>
      </c>
      <c r="J107" s="120">
        <f>IF(E107 &lt; VLOOKUP(B107,'Exhibits and Tables'!$A$45:$D$51,2,FALSE)*100, 1, IF(E107 &lt; VLOOKUP(B107,'Exhibits and Tables'!$A$45:$D$51,3,FALSE)*100,2,IF(E107 &lt; VLOOKUP(B107,'Exhibits and Tables'!$A$45:$D$51,4,FALSE)*100,3,4)))</f>
        <v>2</v>
      </c>
      <c r="K107" s="120">
        <f t="shared" si="3"/>
        <v>9</v>
      </c>
      <c r="L107" s="120" t="str">
        <f>VLOOKUP(K107,'Exhibits and Tables'!$G$24:$I$26, 3,TRUE)</f>
        <v>H</v>
      </c>
      <c r="M107" s="120" t="str">
        <f>VLOOKUP(G107&amp;"-"&amp;L107,'Exhibits and Tables'!$H$5:$K$13,4,FALSE)</f>
        <v>BBB</v>
      </c>
      <c r="N107" s="122">
        <f>VLOOKUP(M107,'Exhibits and Tables'!$A$5:$C$10,2,FALSE)</f>
        <v>0.10290000000000001</v>
      </c>
      <c r="O107" s="123">
        <f>VLOOKUP(M107,'Exhibits and Tables'!$A$5:$C$10,3,FALSE)</f>
        <v>0.02</v>
      </c>
      <c r="P107" s="124">
        <f>VLOOKUP(M107,'Exhibits and Tables'!$M$5:$N$10,2,FALSE)/10000</f>
        <v>5.2830000000000009E-2</v>
      </c>
      <c r="Q107" s="125">
        <f t="shared" si="4"/>
        <v>663.28289999999993</v>
      </c>
      <c r="R107" s="126">
        <f t="shared" si="5"/>
        <v>464.29802999999993</v>
      </c>
    </row>
    <row r="108" spans="1:18" ht="14.4" x14ac:dyDescent="0.3">
      <c r="A108" s="119">
        <v>103</v>
      </c>
      <c r="B108" s="120" t="s">
        <v>6</v>
      </c>
      <c r="C108" s="120">
        <v>1.58</v>
      </c>
      <c r="D108" s="120">
        <v>61.411999999999999</v>
      </c>
      <c r="E108" s="120">
        <v>3.39</v>
      </c>
      <c r="F108" s="121">
        <v>776</v>
      </c>
      <c r="G108" s="119" t="str">
        <f>VLOOKUP(B108,'Exhibits and Tables'!$E$4:$G$15,3,FALSE)</f>
        <v>M</v>
      </c>
      <c r="H108" s="120">
        <f>IF(C108 &lt; VLOOKUP(B108,'Exhibits and Tables'!$A$25:$D$31, 2), 1, IF(C108 &lt; VLOOKUP(B108,'Exhibits and Tables'!$A$25:$D$31, 3),2,IF(C108 &lt; VLOOKUP(B108,'Exhibits and Tables'!$A$25:$D$31, 4),3,4)))</f>
        <v>3</v>
      </c>
      <c r="I108" s="120">
        <f>IF(D108 &lt; VLOOKUP(B108,'Exhibits and Tables'!$A$35:$D$41,2,FALSE), 4, IF(D108 &lt; VLOOKUP(B108,'Exhibits and Tables'!$A$35:$D$41,3,FALSE),3,IF(D108 &lt; VLOOKUP(B108,'Exhibits and Tables'!$A$35:$D$41,4,FALSE),2,1)))</f>
        <v>1</v>
      </c>
      <c r="J108" s="120">
        <f>IF(E108 &lt; VLOOKUP(B108,'Exhibits and Tables'!$A$45:$D$51,2,FALSE)*100, 1, IF(E108 &lt; VLOOKUP(B108,'Exhibits and Tables'!$A$45:$D$51,3,FALSE)*100,2,IF(E108 &lt; VLOOKUP(B108,'Exhibits and Tables'!$A$45:$D$51,4,FALSE)*100,3,4)))</f>
        <v>2</v>
      </c>
      <c r="K108" s="120">
        <f t="shared" si="3"/>
        <v>7</v>
      </c>
      <c r="L108" s="120" t="str">
        <f>VLOOKUP(K108,'Exhibits and Tables'!$G$24:$I$26, 3,TRUE)</f>
        <v>H</v>
      </c>
      <c r="M108" s="120" t="str">
        <f>VLOOKUP(G108&amp;"-"&amp;L108,'Exhibits and Tables'!$H$5:$K$13,4,FALSE)</f>
        <v>BBB</v>
      </c>
      <c r="N108" s="122">
        <f>VLOOKUP(M108,'Exhibits and Tables'!$A$5:$C$10,2,FALSE)</f>
        <v>0.10290000000000001</v>
      </c>
      <c r="O108" s="123">
        <f>VLOOKUP(M108,'Exhibits and Tables'!$A$5:$C$10,3,FALSE)</f>
        <v>0.02</v>
      </c>
      <c r="P108" s="124">
        <f>VLOOKUP(M108,'Exhibits and Tables'!$M$5:$N$10,2,FALSE)/10000</f>
        <v>5.2830000000000009E-2</v>
      </c>
      <c r="Q108" s="125">
        <f t="shared" si="4"/>
        <v>816.99607999999989</v>
      </c>
      <c r="R108" s="126">
        <f t="shared" si="5"/>
        <v>571.89725599999986</v>
      </c>
    </row>
    <row r="109" spans="1:18" ht="14.4" x14ac:dyDescent="0.3">
      <c r="A109" s="119">
        <v>104</v>
      </c>
      <c r="B109" s="120" t="s">
        <v>8</v>
      </c>
      <c r="C109" s="120">
        <v>5.67</v>
      </c>
      <c r="D109" s="120">
        <v>19.888999999999999</v>
      </c>
      <c r="E109" s="120">
        <v>1.3160000000000001</v>
      </c>
      <c r="F109" s="121">
        <v>944</v>
      </c>
      <c r="G109" s="119" t="str">
        <f>VLOOKUP(B109,'Exhibits and Tables'!$E$4:$G$15,3,FALSE)</f>
        <v>H</v>
      </c>
      <c r="H109" s="120">
        <f>IF(C109 &lt; VLOOKUP(B109,'Exhibits and Tables'!$A$25:$D$31, 2), 1, IF(C109 &lt; VLOOKUP(B109,'Exhibits and Tables'!$A$25:$D$31, 3),2,IF(C109 &lt; VLOOKUP(B109,'Exhibits and Tables'!$A$25:$D$31, 4),3,4)))</f>
        <v>3</v>
      </c>
      <c r="I109" s="120">
        <f>IF(D109 &lt; VLOOKUP(B109,'Exhibits and Tables'!$A$35:$D$41,2,FALSE), 4, IF(D109 &lt; VLOOKUP(B109,'Exhibits and Tables'!$A$35:$D$41,3,FALSE),3,IF(D109 &lt; VLOOKUP(B109,'Exhibits and Tables'!$A$35:$D$41,4,FALSE),2,1)))</f>
        <v>3</v>
      </c>
      <c r="J109" s="120">
        <f>IF(E109 &lt; VLOOKUP(B109,'Exhibits and Tables'!$A$45:$D$51,2,FALSE)*100, 1, IF(E109 &lt; VLOOKUP(B109,'Exhibits and Tables'!$A$45:$D$51,3,FALSE)*100,2,IF(E109 &lt; VLOOKUP(B109,'Exhibits and Tables'!$A$45:$D$51,4,FALSE)*100,3,4)))</f>
        <v>1</v>
      </c>
      <c r="K109" s="120">
        <f t="shared" si="3"/>
        <v>10</v>
      </c>
      <c r="L109" s="120" t="str">
        <f>VLOOKUP(K109,'Exhibits and Tables'!$G$24:$I$26, 3,TRUE)</f>
        <v>M</v>
      </c>
      <c r="M109" s="120" t="str">
        <f>VLOOKUP(G109&amp;"-"&amp;L109,'Exhibits and Tables'!$H$5:$K$13,4,FALSE)</f>
        <v>BB</v>
      </c>
      <c r="N109" s="122">
        <f>VLOOKUP(M109,'Exhibits and Tables'!$A$5:$C$10,2,FALSE)</f>
        <v>0.29930000000000001</v>
      </c>
      <c r="O109" s="123">
        <f>VLOOKUP(M109,'Exhibits and Tables'!$A$5:$C$10,3,FALSE)</f>
        <v>0.05</v>
      </c>
      <c r="P109" s="124">
        <f>VLOOKUP(M109,'Exhibits and Tables'!$M$5:$N$10,2,FALSE)/10000</f>
        <v>6.6830000000000001E-2</v>
      </c>
      <c r="Q109" s="125">
        <f t="shared" si="4"/>
        <v>1007.0875199999999</v>
      </c>
      <c r="R109" s="126">
        <f t="shared" si="5"/>
        <v>704.96126399999991</v>
      </c>
    </row>
    <row r="110" spans="1:18" ht="14.4" x14ac:dyDescent="0.3">
      <c r="A110" s="119">
        <v>105</v>
      </c>
      <c r="B110" s="120" t="s">
        <v>6</v>
      </c>
      <c r="C110" s="120">
        <v>0.31</v>
      </c>
      <c r="D110" s="120">
        <v>54.228000000000002</v>
      </c>
      <c r="E110" s="120">
        <v>1.153</v>
      </c>
      <c r="F110" s="121">
        <v>859</v>
      </c>
      <c r="G110" s="119" t="str">
        <f>VLOOKUP(B110,'Exhibits and Tables'!$E$4:$G$15,3,FALSE)</f>
        <v>M</v>
      </c>
      <c r="H110" s="120">
        <f>IF(C110 &lt; VLOOKUP(B110,'Exhibits and Tables'!$A$25:$D$31, 2), 1, IF(C110 &lt; VLOOKUP(B110,'Exhibits and Tables'!$A$25:$D$31, 3),2,IF(C110 &lt; VLOOKUP(B110,'Exhibits and Tables'!$A$25:$D$31, 4),3,4)))</f>
        <v>2</v>
      </c>
      <c r="I110" s="120">
        <f>IF(D110 &lt; VLOOKUP(B110,'Exhibits and Tables'!$A$35:$D$41,2,FALSE), 4, IF(D110 &lt; VLOOKUP(B110,'Exhibits and Tables'!$A$35:$D$41,3,FALSE),3,IF(D110 &lt; VLOOKUP(B110,'Exhibits and Tables'!$A$35:$D$41,4,FALSE),2,1)))</f>
        <v>2</v>
      </c>
      <c r="J110" s="120">
        <f>IF(E110 &lt; VLOOKUP(B110,'Exhibits and Tables'!$A$45:$D$51,2,FALSE)*100, 1, IF(E110 &lt; VLOOKUP(B110,'Exhibits and Tables'!$A$45:$D$51,3,FALSE)*100,2,IF(E110 &lt; VLOOKUP(B110,'Exhibits and Tables'!$A$45:$D$51,4,FALSE)*100,3,4)))</f>
        <v>2</v>
      </c>
      <c r="K110" s="120">
        <f t="shared" si="3"/>
        <v>8</v>
      </c>
      <c r="L110" s="120" t="str">
        <f>VLOOKUP(K110,'Exhibits and Tables'!$G$24:$I$26, 3,TRUE)</f>
        <v>H</v>
      </c>
      <c r="M110" s="120" t="str">
        <f>VLOOKUP(G110&amp;"-"&amp;L110,'Exhibits and Tables'!$H$5:$K$13,4,FALSE)</f>
        <v>BBB</v>
      </c>
      <c r="N110" s="122">
        <f>VLOOKUP(M110,'Exhibits and Tables'!$A$5:$C$10,2,FALSE)</f>
        <v>0.10290000000000001</v>
      </c>
      <c r="O110" s="123">
        <f>VLOOKUP(M110,'Exhibits and Tables'!$A$5:$C$10,3,FALSE)</f>
        <v>0.02</v>
      </c>
      <c r="P110" s="124">
        <f>VLOOKUP(M110,'Exhibits and Tables'!$M$5:$N$10,2,FALSE)/10000</f>
        <v>5.2830000000000009E-2</v>
      </c>
      <c r="Q110" s="125">
        <f t="shared" si="4"/>
        <v>904.38096999999993</v>
      </c>
      <c r="R110" s="126">
        <f t="shared" si="5"/>
        <v>633.06667899999991</v>
      </c>
    </row>
    <row r="111" spans="1:18" ht="14.4" x14ac:dyDescent="0.3">
      <c r="A111" s="119">
        <v>106</v>
      </c>
      <c r="B111" s="120" t="s">
        <v>6</v>
      </c>
      <c r="C111" s="120">
        <v>3.18</v>
      </c>
      <c r="D111" s="120">
        <v>35</v>
      </c>
      <c r="E111" s="120">
        <v>3.4940000000000002</v>
      </c>
      <c r="F111" s="121">
        <v>624</v>
      </c>
      <c r="G111" s="119" t="str">
        <f>VLOOKUP(B111,'Exhibits and Tables'!$E$4:$G$15,3,FALSE)</f>
        <v>M</v>
      </c>
      <c r="H111" s="120">
        <f>IF(C111 &lt; VLOOKUP(B111,'Exhibits and Tables'!$A$25:$D$31, 2), 1, IF(C111 &lt; VLOOKUP(B111,'Exhibits and Tables'!$A$25:$D$31, 3),2,IF(C111 &lt; VLOOKUP(B111,'Exhibits and Tables'!$A$25:$D$31, 4),3,4)))</f>
        <v>4</v>
      </c>
      <c r="I111" s="120">
        <f>IF(D111 &lt; VLOOKUP(B111,'Exhibits and Tables'!$A$35:$D$41,2,FALSE), 4, IF(D111 &lt; VLOOKUP(B111,'Exhibits and Tables'!$A$35:$D$41,3,FALSE),3,IF(D111 &lt; VLOOKUP(B111,'Exhibits and Tables'!$A$35:$D$41,4,FALSE),2,1)))</f>
        <v>4</v>
      </c>
      <c r="J111" s="120">
        <f>IF(E111 &lt; VLOOKUP(B111,'Exhibits and Tables'!$A$45:$D$51,2,FALSE)*100, 1, IF(E111 &lt; VLOOKUP(B111,'Exhibits and Tables'!$A$45:$D$51,3,FALSE)*100,2,IF(E111 &lt; VLOOKUP(B111,'Exhibits and Tables'!$A$45:$D$51,4,FALSE)*100,3,4)))</f>
        <v>2</v>
      </c>
      <c r="K111" s="120">
        <f t="shared" si="3"/>
        <v>14</v>
      </c>
      <c r="L111" s="120" t="str">
        <f>VLOOKUP(K111,'Exhibits and Tables'!$G$24:$I$26, 3,TRUE)</f>
        <v>L</v>
      </c>
      <c r="M111" s="120" t="str">
        <f>VLOOKUP(G111&amp;"-"&amp;L111,'Exhibits and Tables'!$H$5:$K$13,4,FALSE)</f>
        <v>AA</v>
      </c>
      <c r="N111" s="122">
        <f>VLOOKUP(M111,'Exhibits and Tables'!$A$5:$C$10,2,FALSE)</f>
        <v>1.4999999999999999E-2</v>
      </c>
      <c r="O111" s="123">
        <f>VLOOKUP(M111,'Exhibits and Tables'!$A$5:$C$10,3,FALSE)</f>
        <v>3.0000000000000001E-3</v>
      </c>
      <c r="P111" s="124">
        <f>VLOOKUP(M111,'Exhibits and Tables'!$M$5:$N$10,2,FALSE)/10000</f>
        <v>4.5530000000000001E-2</v>
      </c>
      <c r="Q111" s="125">
        <f t="shared" si="4"/>
        <v>652.41072000000008</v>
      </c>
      <c r="R111" s="126">
        <f t="shared" si="5"/>
        <v>456.68750400000005</v>
      </c>
    </row>
    <row r="112" spans="1:18" ht="14.4" x14ac:dyDescent="0.3">
      <c r="A112" s="119">
        <v>107</v>
      </c>
      <c r="B112" s="120" t="s">
        <v>6</v>
      </c>
      <c r="C112" s="120">
        <v>1.76</v>
      </c>
      <c r="D112" s="120">
        <v>61.44</v>
      </c>
      <c r="E112" s="120">
        <v>5.5039999999999996</v>
      </c>
      <c r="F112" s="121">
        <v>1246</v>
      </c>
      <c r="G112" s="119" t="str">
        <f>VLOOKUP(B112,'Exhibits and Tables'!$E$4:$G$15,3,FALSE)</f>
        <v>M</v>
      </c>
      <c r="H112" s="120">
        <f>IF(C112 &lt; VLOOKUP(B112,'Exhibits and Tables'!$A$25:$D$31, 2), 1, IF(C112 &lt; VLOOKUP(B112,'Exhibits and Tables'!$A$25:$D$31, 3),2,IF(C112 &lt; VLOOKUP(B112,'Exhibits and Tables'!$A$25:$D$31, 4),3,4)))</f>
        <v>3</v>
      </c>
      <c r="I112" s="120">
        <f>IF(D112 &lt; VLOOKUP(B112,'Exhibits and Tables'!$A$35:$D$41,2,FALSE), 4, IF(D112 &lt; VLOOKUP(B112,'Exhibits and Tables'!$A$35:$D$41,3,FALSE),3,IF(D112 &lt; VLOOKUP(B112,'Exhibits and Tables'!$A$35:$D$41,4,FALSE),2,1)))</f>
        <v>1</v>
      </c>
      <c r="J112" s="120">
        <f>IF(E112 &lt; VLOOKUP(B112,'Exhibits and Tables'!$A$45:$D$51,2,FALSE)*100, 1, IF(E112 &lt; VLOOKUP(B112,'Exhibits and Tables'!$A$45:$D$51,3,FALSE)*100,2,IF(E112 &lt; VLOOKUP(B112,'Exhibits and Tables'!$A$45:$D$51,4,FALSE)*100,3,4)))</f>
        <v>3</v>
      </c>
      <c r="K112" s="120">
        <f t="shared" si="3"/>
        <v>8</v>
      </c>
      <c r="L112" s="120" t="str">
        <f>VLOOKUP(K112,'Exhibits and Tables'!$G$24:$I$26, 3,TRUE)</f>
        <v>H</v>
      </c>
      <c r="M112" s="120" t="str">
        <f>VLOOKUP(G112&amp;"-"&amp;L112,'Exhibits and Tables'!$H$5:$K$13,4,FALSE)</f>
        <v>BBB</v>
      </c>
      <c r="N112" s="122">
        <f>VLOOKUP(M112,'Exhibits and Tables'!$A$5:$C$10,2,FALSE)</f>
        <v>0.10290000000000001</v>
      </c>
      <c r="O112" s="123">
        <f>VLOOKUP(M112,'Exhibits and Tables'!$A$5:$C$10,3,FALSE)</f>
        <v>0.02</v>
      </c>
      <c r="P112" s="124">
        <f>VLOOKUP(M112,'Exhibits and Tables'!$M$5:$N$10,2,FALSE)/10000</f>
        <v>5.2830000000000009E-2</v>
      </c>
      <c r="Q112" s="125">
        <f t="shared" si="4"/>
        <v>1311.82618</v>
      </c>
      <c r="R112" s="126">
        <f t="shared" si="5"/>
        <v>918.27832599999999</v>
      </c>
    </row>
    <row r="113" spans="1:18" ht="14.4" x14ac:dyDescent="0.3">
      <c r="A113" s="119">
        <v>108</v>
      </c>
      <c r="B113" s="120" t="s">
        <v>6</v>
      </c>
      <c r="C113" s="120">
        <v>1.31</v>
      </c>
      <c r="D113" s="120">
        <v>69.097999999999999</v>
      </c>
      <c r="E113" s="120">
        <v>3.6469999999999998</v>
      </c>
      <c r="F113" s="121">
        <v>759</v>
      </c>
      <c r="G113" s="119" t="str">
        <f>VLOOKUP(B113,'Exhibits and Tables'!$E$4:$G$15,3,FALSE)</f>
        <v>M</v>
      </c>
      <c r="H113" s="120">
        <f>IF(C113 &lt; VLOOKUP(B113,'Exhibits and Tables'!$A$25:$D$31, 2), 1, IF(C113 &lt; VLOOKUP(B113,'Exhibits and Tables'!$A$25:$D$31, 3),2,IF(C113 &lt; VLOOKUP(B113,'Exhibits and Tables'!$A$25:$D$31, 4),3,4)))</f>
        <v>2</v>
      </c>
      <c r="I113" s="120">
        <f>IF(D113 &lt; VLOOKUP(B113,'Exhibits and Tables'!$A$35:$D$41,2,FALSE), 4, IF(D113 &lt; VLOOKUP(B113,'Exhibits and Tables'!$A$35:$D$41,3,FALSE),3,IF(D113 &lt; VLOOKUP(B113,'Exhibits and Tables'!$A$35:$D$41,4,FALSE),2,1)))</f>
        <v>1</v>
      </c>
      <c r="J113" s="120">
        <f>IF(E113 &lt; VLOOKUP(B113,'Exhibits and Tables'!$A$45:$D$51,2,FALSE)*100, 1, IF(E113 &lt; VLOOKUP(B113,'Exhibits and Tables'!$A$45:$D$51,3,FALSE)*100,2,IF(E113 &lt; VLOOKUP(B113,'Exhibits and Tables'!$A$45:$D$51,4,FALSE)*100,3,4)))</f>
        <v>3</v>
      </c>
      <c r="K113" s="120">
        <f t="shared" si="3"/>
        <v>7</v>
      </c>
      <c r="L113" s="120" t="str">
        <f>VLOOKUP(K113,'Exhibits and Tables'!$G$24:$I$26, 3,TRUE)</f>
        <v>H</v>
      </c>
      <c r="M113" s="120" t="str">
        <f>VLOOKUP(G113&amp;"-"&amp;L113,'Exhibits and Tables'!$H$5:$K$13,4,FALSE)</f>
        <v>BBB</v>
      </c>
      <c r="N113" s="122">
        <f>VLOOKUP(M113,'Exhibits and Tables'!$A$5:$C$10,2,FALSE)</f>
        <v>0.10290000000000001</v>
      </c>
      <c r="O113" s="123">
        <f>VLOOKUP(M113,'Exhibits and Tables'!$A$5:$C$10,3,FALSE)</f>
        <v>0.02</v>
      </c>
      <c r="P113" s="124">
        <f>VLOOKUP(M113,'Exhibits and Tables'!$M$5:$N$10,2,FALSE)/10000</f>
        <v>5.2830000000000009E-2</v>
      </c>
      <c r="Q113" s="125">
        <f t="shared" si="4"/>
        <v>799.09796999999992</v>
      </c>
      <c r="R113" s="126">
        <f t="shared" si="5"/>
        <v>559.36857899999995</v>
      </c>
    </row>
    <row r="114" spans="1:18" ht="14.4" x14ac:dyDescent="0.3">
      <c r="A114" s="119">
        <v>109</v>
      </c>
      <c r="B114" s="120" t="s">
        <v>5</v>
      </c>
      <c r="C114" s="120">
        <v>0</v>
      </c>
      <c r="D114" s="120">
        <v>44.805</v>
      </c>
      <c r="E114" s="120">
        <v>-123.303</v>
      </c>
      <c r="F114" s="121">
        <v>916</v>
      </c>
      <c r="G114" s="119" t="str">
        <f>VLOOKUP(B114,'Exhibits and Tables'!$E$4:$G$15,3,FALSE)</f>
        <v>H</v>
      </c>
      <c r="H114" s="120">
        <f>IF(C114 &lt; VLOOKUP(B114,'Exhibits and Tables'!$A$25:$D$31, 2), 1, IF(C114 &lt; VLOOKUP(B114,'Exhibits and Tables'!$A$25:$D$31, 3),2,IF(C114 &lt; VLOOKUP(B114,'Exhibits and Tables'!$A$25:$D$31, 4),3,4)))</f>
        <v>1</v>
      </c>
      <c r="I114" s="120">
        <f>IF(D114 &lt; VLOOKUP(B114,'Exhibits and Tables'!$A$35:$D$41,2,FALSE), 4, IF(D114 &lt; VLOOKUP(B114,'Exhibits and Tables'!$A$35:$D$41,3,FALSE),3,IF(D114 &lt; VLOOKUP(B114,'Exhibits and Tables'!$A$35:$D$41,4,FALSE),2,1)))</f>
        <v>3</v>
      </c>
      <c r="J114" s="120">
        <f>IF(E114 &lt; VLOOKUP(B114,'Exhibits and Tables'!$A$45:$D$51,2,FALSE)*100, 1, IF(E114 &lt; VLOOKUP(B114,'Exhibits and Tables'!$A$45:$D$51,3,FALSE)*100,2,IF(E114 &lt; VLOOKUP(B114,'Exhibits and Tables'!$A$45:$D$51,4,FALSE)*100,3,4)))</f>
        <v>1</v>
      </c>
      <c r="K114" s="120">
        <f t="shared" si="3"/>
        <v>8</v>
      </c>
      <c r="L114" s="120" t="str">
        <f>VLOOKUP(K114,'Exhibits and Tables'!$G$24:$I$26, 3,TRUE)</f>
        <v>H</v>
      </c>
      <c r="M114" s="120" t="str">
        <f>VLOOKUP(G114&amp;"-"&amp;L114,'Exhibits and Tables'!$H$5:$K$13,4,FALSE)</f>
        <v>B</v>
      </c>
      <c r="N114" s="122">
        <f>VLOOKUP(M114,'Exhibits and Tables'!$A$5:$C$10,2,FALSE)</f>
        <v>0.53720000000000001</v>
      </c>
      <c r="O114" s="123">
        <f>VLOOKUP(M114,'Exhibits and Tables'!$A$5:$C$10,3,FALSE)</f>
        <v>0.08</v>
      </c>
      <c r="P114" s="124">
        <f>VLOOKUP(M114,'Exhibits and Tables'!$M$5:$N$10,2,FALSE)/10000</f>
        <v>7.4630000000000002E-2</v>
      </c>
      <c r="Q114" s="125">
        <f t="shared" si="4"/>
        <v>984.36108000000002</v>
      </c>
      <c r="R114" s="126">
        <f t="shared" si="5"/>
        <v>689.05275599999993</v>
      </c>
    </row>
    <row r="115" spans="1:18" ht="14.4" x14ac:dyDescent="0.3">
      <c r="A115" s="119">
        <v>110</v>
      </c>
      <c r="B115" s="120" t="s">
        <v>8</v>
      </c>
      <c r="C115" s="120">
        <v>0</v>
      </c>
      <c r="D115" s="120">
        <v>0</v>
      </c>
      <c r="E115" s="120">
        <v>5.9009999999999998</v>
      </c>
      <c r="F115" s="121">
        <v>729</v>
      </c>
      <c r="G115" s="119" t="str">
        <f>VLOOKUP(B115,'Exhibits and Tables'!$E$4:$G$15,3,FALSE)</f>
        <v>H</v>
      </c>
      <c r="H115" s="120">
        <f>IF(C115 &lt; VLOOKUP(B115,'Exhibits and Tables'!$A$25:$D$31, 2), 1, IF(C115 &lt; VLOOKUP(B115,'Exhibits and Tables'!$A$25:$D$31, 3),2,IF(C115 &lt; VLOOKUP(B115,'Exhibits and Tables'!$A$25:$D$31, 4),3,4)))</f>
        <v>1</v>
      </c>
      <c r="I115" s="120">
        <f>IF(D115 &lt; VLOOKUP(B115,'Exhibits and Tables'!$A$35:$D$41,2,FALSE), 4, IF(D115 &lt; VLOOKUP(B115,'Exhibits and Tables'!$A$35:$D$41,3,FALSE),3,IF(D115 &lt; VLOOKUP(B115,'Exhibits and Tables'!$A$35:$D$41,4,FALSE),2,1)))</f>
        <v>4</v>
      </c>
      <c r="J115" s="120">
        <f>IF(E115 &lt; VLOOKUP(B115,'Exhibits and Tables'!$A$45:$D$51,2,FALSE)*100, 1, IF(E115 &lt; VLOOKUP(B115,'Exhibits and Tables'!$A$45:$D$51,3,FALSE)*100,2,IF(E115 &lt; VLOOKUP(B115,'Exhibits and Tables'!$A$45:$D$51,4,FALSE)*100,3,4)))</f>
        <v>3</v>
      </c>
      <c r="K115" s="120">
        <f t="shared" si="3"/>
        <v>12</v>
      </c>
      <c r="L115" s="120" t="str">
        <f>VLOOKUP(K115,'Exhibits and Tables'!$G$24:$I$26, 3,TRUE)</f>
        <v>M</v>
      </c>
      <c r="M115" s="120" t="str">
        <f>VLOOKUP(G115&amp;"-"&amp;L115,'Exhibits and Tables'!$H$5:$K$13,4,FALSE)</f>
        <v>BB</v>
      </c>
      <c r="N115" s="122">
        <f>VLOOKUP(M115,'Exhibits and Tables'!$A$5:$C$10,2,FALSE)</f>
        <v>0.29930000000000001</v>
      </c>
      <c r="O115" s="123">
        <f>VLOOKUP(M115,'Exhibits and Tables'!$A$5:$C$10,3,FALSE)</f>
        <v>0.05</v>
      </c>
      <c r="P115" s="124">
        <f>VLOOKUP(M115,'Exhibits and Tables'!$M$5:$N$10,2,FALSE)/10000</f>
        <v>6.6830000000000001E-2</v>
      </c>
      <c r="Q115" s="125">
        <f t="shared" si="4"/>
        <v>777.71906999999999</v>
      </c>
      <c r="R115" s="126">
        <f t="shared" si="5"/>
        <v>544.40334899999993</v>
      </c>
    </row>
    <row r="116" spans="1:18" ht="14.4" x14ac:dyDescent="0.3">
      <c r="A116" s="119">
        <v>111</v>
      </c>
      <c r="B116" s="120" t="s">
        <v>6</v>
      </c>
      <c r="C116" s="120">
        <v>7.48</v>
      </c>
      <c r="D116" s="120">
        <v>15.122999999999999</v>
      </c>
      <c r="E116" s="120">
        <v>4.91</v>
      </c>
      <c r="F116" s="121">
        <v>768</v>
      </c>
      <c r="G116" s="119" t="str">
        <f>VLOOKUP(B116,'Exhibits and Tables'!$E$4:$G$15,3,FALSE)</f>
        <v>M</v>
      </c>
      <c r="H116" s="120">
        <f>IF(C116 &lt; VLOOKUP(B116,'Exhibits and Tables'!$A$25:$D$31, 2), 1, IF(C116 &lt; VLOOKUP(B116,'Exhibits and Tables'!$A$25:$D$31, 3),2,IF(C116 &lt; VLOOKUP(B116,'Exhibits and Tables'!$A$25:$D$31, 4),3,4)))</f>
        <v>4</v>
      </c>
      <c r="I116" s="120">
        <f>IF(D116 &lt; VLOOKUP(B116,'Exhibits and Tables'!$A$35:$D$41,2,FALSE), 4, IF(D116 &lt; VLOOKUP(B116,'Exhibits and Tables'!$A$35:$D$41,3,FALSE),3,IF(D116 &lt; VLOOKUP(B116,'Exhibits and Tables'!$A$35:$D$41,4,FALSE),2,1)))</f>
        <v>4</v>
      </c>
      <c r="J116" s="120">
        <f>IF(E116 &lt; VLOOKUP(B116,'Exhibits and Tables'!$A$45:$D$51,2,FALSE)*100, 1, IF(E116 &lt; VLOOKUP(B116,'Exhibits and Tables'!$A$45:$D$51,3,FALSE)*100,2,IF(E116 &lt; VLOOKUP(B116,'Exhibits and Tables'!$A$45:$D$51,4,FALSE)*100,3,4)))</f>
        <v>3</v>
      </c>
      <c r="K116" s="120">
        <f t="shared" si="3"/>
        <v>15</v>
      </c>
      <c r="L116" s="120" t="str">
        <f>VLOOKUP(K116,'Exhibits and Tables'!$G$24:$I$26, 3,TRUE)</f>
        <v>L</v>
      </c>
      <c r="M116" s="120" t="str">
        <f>VLOOKUP(G116&amp;"-"&amp;L116,'Exhibits and Tables'!$H$5:$K$13,4,FALSE)</f>
        <v>AA</v>
      </c>
      <c r="N116" s="122">
        <f>VLOOKUP(M116,'Exhibits and Tables'!$A$5:$C$10,2,FALSE)</f>
        <v>1.4999999999999999E-2</v>
      </c>
      <c r="O116" s="123">
        <f>VLOOKUP(M116,'Exhibits and Tables'!$A$5:$C$10,3,FALSE)</f>
        <v>3.0000000000000001E-3</v>
      </c>
      <c r="P116" s="124">
        <f>VLOOKUP(M116,'Exhibits and Tables'!$M$5:$N$10,2,FALSE)/10000</f>
        <v>4.5530000000000001E-2</v>
      </c>
      <c r="Q116" s="125">
        <f t="shared" si="4"/>
        <v>802.96704</v>
      </c>
      <c r="R116" s="126">
        <f t="shared" si="5"/>
        <v>562.07692799999995</v>
      </c>
    </row>
    <row r="117" spans="1:18" ht="14.4" x14ac:dyDescent="0.3">
      <c r="A117" s="119">
        <v>112</v>
      </c>
      <c r="B117" s="120" t="s">
        <v>9</v>
      </c>
      <c r="C117" s="120">
        <v>2.2999999999999998</v>
      </c>
      <c r="D117" s="120">
        <v>10.18</v>
      </c>
      <c r="E117" s="120">
        <v>1.8520000000000001</v>
      </c>
      <c r="F117" s="121">
        <v>602</v>
      </c>
      <c r="G117" s="119" t="str">
        <f>VLOOKUP(B117,'Exhibits and Tables'!$E$4:$G$15,3,FALSE)</f>
        <v>M</v>
      </c>
      <c r="H117" s="120">
        <f>IF(C117 &lt; VLOOKUP(B117,'Exhibits and Tables'!$A$25:$D$31, 2), 1, IF(C117 &lt; VLOOKUP(B117,'Exhibits and Tables'!$A$25:$D$31, 3),2,IF(C117 &lt; VLOOKUP(B117,'Exhibits and Tables'!$A$25:$D$31, 4),3,4)))</f>
        <v>3</v>
      </c>
      <c r="I117" s="120">
        <f>IF(D117 &lt; VLOOKUP(B117,'Exhibits and Tables'!$A$35:$D$41,2,FALSE), 4, IF(D117 &lt; VLOOKUP(B117,'Exhibits and Tables'!$A$35:$D$41,3,FALSE),3,IF(D117 &lt; VLOOKUP(B117,'Exhibits and Tables'!$A$35:$D$41,4,FALSE),2,1)))</f>
        <v>4</v>
      </c>
      <c r="J117" s="120">
        <f>IF(E117 &lt; VLOOKUP(B117,'Exhibits and Tables'!$A$45:$D$51,2,FALSE)*100, 1, IF(E117 &lt; VLOOKUP(B117,'Exhibits and Tables'!$A$45:$D$51,3,FALSE)*100,2,IF(E117 &lt; VLOOKUP(B117,'Exhibits and Tables'!$A$45:$D$51,4,FALSE)*100,3,4)))</f>
        <v>2</v>
      </c>
      <c r="K117" s="120">
        <f t="shared" si="3"/>
        <v>13</v>
      </c>
      <c r="L117" s="120" t="str">
        <f>VLOOKUP(K117,'Exhibits and Tables'!$G$24:$I$26, 3,TRUE)</f>
        <v>M</v>
      </c>
      <c r="M117" s="120" t="str">
        <f>VLOOKUP(G117&amp;"-"&amp;L117,'Exhibits and Tables'!$H$5:$K$13,4,FALSE)</f>
        <v>A</v>
      </c>
      <c r="N117" s="122">
        <f>VLOOKUP(M117,'Exhibits and Tables'!$A$5:$C$10,2,FALSE)</f>
        <v>2.9100000000000001E-2</v>
      </c>
      <c r="O117" s="123">
        <f>VLOOKUP(M117,'Exhibits and Tables'!$A$5:$C$10,3,FALSE)</f>
        <v>5.0000000000000001E-3</v>
      </c>
      <c r="P117" s="124">
        <f>VLOOKUP(M117,'Exhibits and Tables'!$M$5:$N$10,2,FALSE)/10000</f>
        <v>4.743E-2</v>
      </c>
      <c r="Q117" s="125">
        <f t="shared" si="4"/>
        <v>630.55286000000001</v>
      </c>
      <c r="R117" s="126">
        <f t="shared" si="5"/>
        <v>441.387002</v>
      </c>
    </row>
    <row r="118" spans="1:18" ht="14.4" x14ac:dyDescent="0.3">
      <c r="A118" s="119">
        <v>113</v>
      </c>
      <c r="B118" s="120" t="s">
        <v>9</v>
      </c>
      <c r="C118" s="120">
        <v>1.86</v>
      </c>
      <c r="D118" s="120">
        <v>50.798999999999999</v>
      </c>
      <c r="E118" s="120">
        <v>7.79</v>
      </c>
      <c r="F118" s="121">
        <v>974</v>
      </c>
      <c r="G118" s="119" t="str">
        <f>VLOOKUP(B118,'Exhibits and Tables'!$E$4:$G$15,3,FALSE)</f>
        <v>M</v>
      </c>
      <c r="H118" s="120">
        <f>IF(C118 &lt; VLOOKUP(B118,'Exhibits and Tables'!$A$25:$D$31, 2), 1, IF(C118 &lt; VLOOKUP(B118,'Exhibits and Tables'!$A$25:$D$31, 3),2,IF(C118 &lt; VLOOKUP(B118,'Exhibits and Tables'!$A$25:$D$31, 4),3,4)))</f>
        <v>2</v>
      </c>
      <c r="I118" s="120">
        <f>IF(D118 &lt; VLOOKUP(B118,'Exhibits and Tables'!$A$35:$D$41,2,FALSE), 4, IF(D118 &lt; VLOOKUP(B118,'Exhibits and Tables'!$A$35:$D$41,3,FALSE),3,IF(D118 &lt; VLOOKUP(B118,'Exhibits and Tables'!$A$35:$D$41,4,FALSE),2,1)))</f>
        <v>1</v>
      </c>
      <c r="J118" s="120">
        <f>IF(E118 &lt; VLOOKUP(B118,'Exhibits and Tables'!$A$45:$D$51,2,FALSE)*100, 1, IF(E118 &lt; VLOOKUP(B118,'Exhibits and Tables'!$A$45:$D$51,3,FALSE)*100,2,IF(E118 &lt; VLOOKUP(B118,'Exhibits and Tables'!$A$45:$D$51,4,FALSE)*100,3,4)))</f>
        <v>4</v>
      </c>
      <c r="K118" s="120">
        <f t="shared" si="3"/>
        <v>8</v>
      </c>
      <c r="L118" s="120" t="str">
        <f>VLOOKUP(K118,'Exhibits and Tables'!$G$24:$I$26, 3,TRUE)</f>
        <v>H</v>
      </c>
      <c r="M118" s="120" t="str">
        <f>VLOOKUP(G118&amp;"-"&amp;L118,'Exhibits and Tables'!$H$5:$K$13,4,FALSE)</f>
        <v>BBB</v>
      </c>
      <c r="N118" s="122">
        <f>VLOOKUP(M118,'Exhibits and Tables'!$A$5:$C$10,2,FALSE)</f>
        <v>0.10290000000000001</v>
      </c>
      <c r="O118" s="123">
        <f>VLOOKUP(M118,'Exhibits and Tables'!$A$5:$C$10,3,FALSE)</f>
        <v>0.02</v>
      </c>
      <c r="P118" s="124">
        <f>VLOOKUP(M118,'Exhibits and Tables'!$M$5:$N$10,2,FALSE)/10000</f>
        <v>5.2830000000000009E-2</v>
      </c>
      <c r="Q118" s="125">
        <f t="shared" si="4"/>
        <v>1025.45642</v>
      </c>
      <c r="R118" s="126">
        <f t="shared" si="5"/>
        <v>717.81949399999996</v>
      </c>
    </row>
    <row r="119" spans="1:18" ht="14.4" x14ac:dyDescent="0.3">
      <c r="A119" s="119">
        <v>114</v>
      </c>
      <c r="B119" s="120" t="s">
        <v>6</v>
      </c>
      <c r="C119" s="120">
        <v>1.62</v>
      </c>
      <c r="D119" s="120">
        <v>55.404000000000003</v>
      </c>
      <c r="E119" s="120">
        <v>11.249000000000001</v>
      </c>
      <c r="F119" s="121">
        <v>500</v>
      </c>
      <c r="G119" s="119" t="str">
        <f>VLOOKUP(B119,'Exhibits and Tables'!$E$4:$G$15,3,FALSE)</f>
        <v>M</v>
      </c>
      <c r="H119" s="120">
        <f>IF(C119 &lt; VLOOKUP(B119,'Exhibits and Tables'!$A$25:$D$31, 2), 1, IF(C119 &lt; VLOOKUP(B119,'Exhibits and Tables'!$A$25:$D$31, 3),2,IF(C119 &lt; VLOOKUP(B119,'Exhibits and Tables'!$A$25:$D$31, 4),3,4)))</f>
        <v>3</v>
      </c>
      <c r="I119" s="120">
        <f>IF(D119 &lt; VLOOKUP(B119,'Exhibits and Tables'!$A$35:$D$41,2,FALSE), 4, IF(D119 &lt; VLOOKUP(B119,'Exhibits and Tables'!$A$35:$D$41,3,FALSE),3,IF(D119 &lt; VLOOKUP(B119,'Exhibits and Tables'!$A$35:$D$41,4,FALSE),2,1)))</f>
        <v>2</v>
      </c>
      <c r="J119" s="120">
        <f>IF(E119 &lt; VLOOKUP(B119,'Exhibits and Tables'!$A$45:$D$51,2,FALSE)*100, 1, IF(E119 &lt; VLOOKUP(B119,'Exhibits and Tables'!$A$45:$D$51,3,FALSE)*100,2,IF(E119 &lt; VLOOKUP(B119,'Exhibits and Tables'!$A$45:$D$51,4,FALSE)*100,3,4)))</f>
        <v>4</v>
      </c>
      <c r="K119" s="120">
        <f t="shared" si="3"/>
        <v>11</v>
      </c>
      <c r="L119" s="120" t="str">
        <f>VLOOKUP(K119,'Exhibits and Tables'!$G$24:$I$26, 3,TRUE)</f>
        <v>M</v>
      </c>
      <c r="M119" s="120" t="str">
        <f>VLOOKUP(G119&amp;"-"&amp;L119,'Exhibits and Tables'!$H$5:$K$13,4,FALSE)</f>
        <v>A</v>
      </c>
      <c r="N119" s="122">
        <f>VLOOKUP(M119,'Exhibits and Tables'!$A$5:$C$10,2,FALSE)</f>
        <v>2.9100000000000001E-2</v>
      </c>
      <c r="O119" s="123">
        <f>VLOOKUP(M119,'Exhibits and Tables'!$A$5:$C$10,3,FALSE)</f>
        <v>5.0000000000000001E-3</v>
      </c>
      <c r="P119" s="124">
        <f>VLOOKUP(M119,'Exhibits and Tables'!$M$5:$N$10,2,FALSE)/10000</f>
        <v>4.743E-2</v>
      </c>
      <c r="Q119" s="125">
        <f t="shared" si="4"/>
        <v>523.71500000000003</v>
      </c>
      <c r="R119" s="126">
        <f t="shared" si="5"/>
        <v>366.60050000000001</v>
      </c>
    </row>
    <row r="120" spans="1:18" ht="14.4" x14ac:dyDescent="0.3">
      <c r="A120" s="119">
        <v>115</v>
      </c>
      <c r="B120" s="120" t="s">
        <v>6</v>
      </c>
      <c r="C120" s="120">
        <v>2.91</v>
      </c>
      <c r="D120" s="120">
        <v>57.762</v>
      </c>
      <c r="E120" s="120">
        <v>3.169</v>
      </c>
      <c r="F120" s="121">
        <v>864</v>
      </c>
      <c r="G120" s="119" t="str">
        <f>VLOOKUP(B120,'Exhibits and Tables'!$E$4:$G$15,3,FALSE)</f>
        <v>M</v>
      </c>
      <c r="H120" s="120">
        <f>IF(C120 &lt; VLOOKUP(B120,'Exhibits and Tables'!$A$25:$D$31, 2), 1, IF(C120 &lt; VLOOKUP(B120,'Exhibits and Tables'!$A$25:$D$31, 3),2,IF(C120 &lt; VLOOKUP(B120,'Exhibits and Tables'!$A$25:$D$31, 4),3,4)))</f>
        <v>3</v>
      </c>
      <c r="I120" s="120">
        <f>IF(D120 &lt; VLOOKUP(B120,'Exhibits and Tables'!$A$35:$D$41,2,FALSE), 4, IF(D120 &lt; VLOOKUP(B120,'Exhibits and Tables'!$A$35:$D$41,3,FALSE),3,IF(D120 &lt; VLOOKUP(B120,'Exhibits and Tables'!$A$35:$D$41,4,FALSE),2,1)))</f>
        <v>1</v>
      </c>
      <c r="J120" s="120">
        <f>IF(E120 &lt; VLOOKUP(B120,'Exhibits and Tables'!$A$45:$D$51,2,FALSE)*100, 1, IF(E120 &lt; VLOOKUP(B120,'Exhibits and Tables'!$A$45:$D$51,3,FALSE)*100,2,IF(E120 &lt; VLOOKUP(B120,'Exhibits and Tables'!$A$45:$D$51,4,FALSE)*100,3,4)))</f>
        <v>2</v>
      </c>
      <c r="K120" s="120">
        <f t="shared" si="3"/>
        <v>7</v>
      </c>
      <c r="L120" s="120" t="str">
        <f>VLOOKUP(K120,'Exhibits and Tables'!$G$24:$I$26, 3,TRUE)</f>
        <v>H</v>
      </c>
      <c r="M120" s="120" t="str">
        <f>VLOOKUP(G120&amp;"-"&amp;L120,'Exhibits and Tables'!$H$5:$K$13,4,FALSE)</f>
        <v>BBB</v>
      </c>
      <c r="N120" s="122">
        <f>VLOOKUP(M120,'Exhibits and Tables'!$A$5:$C$10,2,FALSE)</f>
        <v>0.10290000000000001</v>
      </c>
      <c r="O120" s="123">
        <f>VLOOKUP(M120,'Exhibits and Tables'!$A$5:$C$10,3,FALSE)</f>
        <v>0.02</v>
      </c>
      <c r="P120" s="124">
        <f>VLOOKUP(M120,'Exhibits and Tables'!$M$5:$N$10,2,FALSE)/10000</f>
        <v>5.2830000000000009E-2</v>
      </c>
      <c r="Q120" s="125">
        <f t="shared" si="4"/>
        <v>909.64511999999991</v>
      </c>
      <c r="R120" s="126">
        <f t="shared" si="5"/>
        <v>636.75158399999987</v>
      </c>
    </row>
    <row r="121" spans="1:18" ht="14.4" x14ac:dyDescent="0.3">
      <c r="A121" s="119">
        <v>116</v>
      </c>
      <c r="B121" s="120" t="s">
        <v>6</v>
      </c>
      <c r="C121" s="120">
        <v>1.22</v>
      </c>
      <c r="D121" s="120">
        <v>52.517000000000003</v>
      </c>
      <c r="E121" s="120">
        <v>4.1909999999999998</v>
      </c>
      <c r="F121" s="121">
        <v>534</v>
      </c>
      <c r="G121" s="119" t="str">
        <f>VLOOKUP(B121,'Exhibits and Tables'!$E$4:$G$15,3,FALSE)</f>
        <v>M</v>
      </c>
      <c r="H121" s="120">
        <f>IF(C121 &lt; VLOOKUP(B121,'Exhibits and Tables'!$A$25:$D$31, 2), 1, IF(C121 &lt; VLOOKUP(B121,'Exhibits and Tables'!$A$25:$D$31, 3),2,IF(C121 &lt; VLOOKUP(B121,'Exhibits and Tables'!$A$25:$D$31, 4),3,4)))</f>
        <v>2</v>
      </c>
      <c r="I121" s="120">
        <f>IF(D121 &lt; VLOOKUP(B121,'Exhibits and Tables'!$A$35:$D$41,2,FALSE), 4, IF(D121 &lt; VLOOKUP(B121,'Exhibits and Tables'!$A$35:$D$41,3,FALSE),3,IF(D121 &lt; VLOOKUP(B121,'Exhibits and Tables'!$A$35:$D$41,4,FALSE),2,1)))</f>
        <v>2</v>
      </c>
      <c r="J121" s="120">
        <f>IF(E121 &lt; VLOOKUP(B121,'Exhibits and Tables'!$A$45:$D$51,2,FALSE)*100, 1, IF(E121 &lt; VLOOKUP(B121,'Exhibits and Tables'!$A$45:$D$51,3,FALSE)*100,2,IF(E121 &lt; VLOOKUP(B121,'Exhibits and Tables'!$A$45:$D$51,4,FALSE)*100,3,4)))</f>
        <v>3</v>
      </c>
      <c r="K121" s="120">
        <f t="shared" si="3"/>
        <v>9</v>
      </c>
      <c r="L121" s="120" t="str">
        <f>VLOOKUP(K121,'Exhibits and Tables'!$G$24:$I$26, 3,TRUE)</f>
        <v>H</v>
      </c>
      <c r="M121" s="120" t="str">
        <f>VLOOKUP(G121&amp;"-"&amp;L121,'Exhibits and Tables'!$H$5:$K$13,4,FALSE)</f>
        <v>BBB</v>
      </c>
      <c r="N121" s="122">
        <f>VLOOKUP(M121,'Exhibits and Tables'!$A$5:$C$10,2,FALSE)</f>
        <v>0.10290000000000001</v>
      </c>
      <c r="O121" s="123">
        <f>VLOOKUP(M121,'Exhibits and Tables'!$A$5:$C$10,3,FALSE)</f>
        <v>0.02</v>
      </c>
      <c r="P121" s="124">
        <f>VLOOKUP(M121,'Exhibits and Tables'!$M$5:$N$10,2,FALSE)/10000</f>
        <v>5.2830000000000009E-2</v>
      </c>
      <c r="Q121" s="125">
        <f t="shared" si="4"/>
        <v>562.21121999999991</v>
      </c>
      <c r="R121" s="126">
        <f t="shared" si="5"/>
        <v>393.54785399999992</v>
      </c>
    </row>
    <row r="122" spans="1:18" ht="14.4" x14ac:dyDescent="0.3">
      <c r="A122" s="119">
        <v>117</v>
      </c>
      <c r="B122" s="120" t="s">
        <v>6</v>
      </c>
      <c r="C122" s="120">
        <v>2.99</v>
      </c>
      <c r="D122" s="120">
        <v>37.825000000000003</v>
      </c>
      <c r="E122" s="120">
        <v>6.7539999999999996</v>
      </c>
      <c r="F122" s="121">
        <v>877</v>
      </c>
      <c r="G122" s="119" t="str">
        <f>VLOOKUP(B122,'Exhibits and Tables'!$E$4:$G$15,3,FALSE)</f>
        <v>M</v>
      </c>
      <c r="H122" s="120">
        <f>IF(C122 &lt; VLOOKUP(B122,'Exhibits and Tables'!$A$25:$D$31, 2), 1, IF(C122 &lt; VLOOKUP(B122,'Exhibits and Tables'!$A$25:$D$31, 3),2,IF(C122 &lt; VLOOKUP(B122,'Exhibits and Tables'!$A$25:$D$31, 4),3,4)))</f>
        <v>3</v>
      </c>
      <c r="I122" s="120">
        <f>IF(D122 &lt; VLOOKUP(B122,'Exhibits and Tables'!$A$35:$D$41,2,FALSE), 4, IF(D122 &lt; VLOOKUP(B122,'Exhibits and Tables'!$A$35:$D$41,3,FALSE),3,IF(D122 &lt; VLOOKUP(B122,'Exhibits and Tables'!$A$35:$D$41,4,FALSE),2,1)))</f>
        <v>3</v>
      </c>
      <c r="J122" s="120">
        <f>IF(E122 &lt; VLOOKUP(B122,'Exhibits and Tables'!$A$45:$D$51,2,FALSE)*100, 1, IF(E122 &lt; VLOOKUP(B122,'Exhibits and Tables'!$A$45:$D$51,3,FALSE)*100,2,IF(E122 &lt; VLOOKUP(B122,'Exhibits and Tables'!$A$45:$D$51,4,FALSE)*100,3,4)))</f>
        <v>4</v>
      </c>
      <c r="K122" s="120">
        <f t="shared" si="3"/>
        <v>13</v>
      </c>
      <c r="L122" s="120" t="str">
        <f>VLOOKUP(K122,'Exhibits and Tables'!$G$24:$I$26, 3,TRUE)</f>
        <v>M</v>
      </c>
      <c r="M122" s="120" t="str">
        <f>VLOOKUP(G122&amp;"-"&amp;L122,'Exhibits and Tables'!$H$5:$K$13,4,FALSE)</f>
        <v>A</v>
      </c>
      <c r="N122" s="122">
        <f>VLOOKUP(M122,'Exhibits and Tables'!$A$5:$C$10,2,FALSE)</f>
        <v>2.9100000000000001E-2</v>
      </c>
      <c r="O122" s="123">
        <f>VLOOKUP(M122,'Exhibits and Tables'!$A$5:$C$10,3,FALSE)</f>
        <v>5.0000000000000001E-3</v>
      </c>
      <c r="P122" s="124">
        <f>VLOOKUP(M122,'Exhibits and Tables'!$M$5:$N$10,2,FALSE)/10000</f>
        <v>4.743E-2</v>
      </c>
      <c r="Q122" s="125">
        <f t="shared" si="4"/>
        <v>918.59611000000007</v>
      </c>
      <c r="R122" s="126">
        <f t="shared" si="5"/>
        <v>643.01727700000004</v>
      </c>
    </row>
    <row r="123" spans="1:18" ht="14.4" x14ac:dyDescent="0.3">
      <c r="A123" s="119">
        <v>118</v>
      </c>
      <c r="B123" s="120" t="s">
        <v>6</v>
      </c>
      <c r="C123" s="120">
        <v>1.56</v>
      </c>
      <c r="D123" s="120">
        <v>48.975999999999999</v>
      </c>
      <c r="E123" s="120">
        <v>5.34</v>
      </c>
      <c r="F123" s="121">
        <v>431</v>
      </c>
      <c r="G123" s="119" t="str">
        <f>VLOOKUP(B123,'Exhibits and Tables'!$E$4:$G$15,3,FALSE)</f>
        <v>M</v>
      </c>
      <c r="H123" s="120">
        <f>IF(C123 &lt; VLOOKUP(B123,'Exhibits and Tables'!$A$25:$D$31, 2), 1, IF(C123 &lt; VLOOKUP(B123,'Exhibits and Tables'!$A$25:$D$31, 3),2,IF(C123 &lt; VLOOKUP(B123,'Exhibits and Tables'!$A$25:$D$31, 4),3,4)))</f>
        <v>3</v>
      </c>
      <c r="I123" s="120">
        <f>IF(D123 &lt; VLOOKUP(B123,'Exhibits and Tables'!$A$35:$D$41,2,FALSE), 4, IF(D123 &lt; VLOOKUP(B123,'Exhibits and Tables'!$A$35:$D$41,3,FALSE),3,IF(D123 &lt; VLOOKUP(B123,'Exhibits and Tables'!$A$35:$D$41,4,FALSE),2,1)))</f>
        <v>2</v>
      </c>
      <c r="J123" s="120">
        <f>IF(E123 &lt; VLOOKUP(B123,'Exhibits and Tables'!$A$45:$D$51,2,FALSE)*100, 1, IF(E123 &lt; VLOOKUP(B123,'Exhibits and Tables'!$A$45:$D$51,3,FALSE)*100,2,IF(E123 &lt; VLOOKUP(B123,'Exhibits and Tables'!$A$45:$D$51,4,FALSE)*100,3,4)))</f>
        <v>3</v>
      </c>
      <c r="K123" s="120">
        <f t="shared" si="3"/>
        <v>10</v>
      </c>
      <c r="L123" s="120" t="str">
        <f>VLOOKUP(K123,'Exhibits and Tables'!$G$24:$I$26, 3,TRUE)</f>
        <v>M</v>
      </c>
      <c r="M123" s="120" t="str">
        <f>VLOOKUP(G123&amp;"-"&amp;L123,'Exhibits and Tables'!$H$5:$K$13,4,FALSE)</f>
        <v>A</v>
      </c>
      <c r="N123" s="122">
        <f>VLOOKUP(M123,'Exhibits and Tables'!$A$5:$C$10,2,FALSE)</f>
        <v>2.9100000000000001E-2</v>
      </c>
      <c r="O123" s="123">
        <f>VLOOKUP(M123,'Exhibits and Tables'!$A$5:$C$10,3,FALSE)</f>
        <v>5.0000000000000001E-3</v>
      </c>
      <c r="P123" s="124">
        <f>VLOOKUP(M123,'Exhibits and Tables'!$M$5:$N$10,2,FALSE)/10000</f>
        <v>4.743E-2</v>
      </c>
      <c r="Q123" s="125">
        <f t="shared" si="4"/>
        <v>451.44233000000003</v>
      </c>
      <c r="R123" s="126">
        <f t="shared" si="5"/>
        <v>316.00963100000001</v>
      </c>
    </row>
    <row r="124" spans="1:18" ht="14.4" x14ac:dyDescent="0.3">
      <c r="A124" s="119">
        <v>119</v>
      </c>
      <c r="B124" s="120" t="s">
        <v>6</v>
      </c>
      <c r="C124" s="120">
        <v>1.45</v>
      </c>
      <c r="D124" s="120">
        <v>56.793999999999997</v>
      </c>
      <c r="E124" s="120">
        <v>7.032</v>
      </c>
      <c r="F124" s="121">
        <v>1000</v>
      </c>
      <c r="G124" s="119" t="str">
        <f>VLOOKUP(B124,'Exhibits and Tables'!$E$4:$G$15,3,FALSE)</f>
        <v>M</v>
      </c>
      <c r="H124" s="120">
        <f>IF(C124 &lt; VLOOKUP(B124,'Exhibits and Tables'!$A$25:$D$31, 2), 1, IF(C124 &lt; VLOOKUP(B124,'Exhibits and Tables'!$A$25:$D$31, 3),2,IF(C124 &lt; VLOOKUP(B124,'Exhibits and Tables'!$A$25:$D$31, 4),3,4)))</f>
        <v>3</v>
      </c>
      <c r="I124" s="120">
        <f>IF(D124 &lt; VLOOKUP(B124,'Exhibits and Tables'!$A$35:$D$41,2,FALSE), 4, IF(D124 &lt; VLOOKUP(B124,'Exhibits and Tables'!$A$35:$D$41,3,FALSE),3,IF(D124 &lt; VLOOKUP(B124,'Exhibits and Tables'!$A$35:$D$41,4,FALSE),2,1)))</f>
        <v>2</v>
      </c>
      <c r="J124" s="120">
        <f>IF(E124 &lt; VLOOKUP(B124,'Exhibits and Tables'!$A$45:$D$51,2,FALSE)*100, 1, IF(E124 &lt; VLOOKUP(B124,'Exhibits and Tables'!$A$45:$D$51,3,FALSE)*100,2,IF(E124 &lt; VLOOKUP(B124,'Exhibits and Tables'!$A$45:$D$51,4,FALSE)*100,3,4)))</f>
        <v>4</v>
      </c>
      <c r="K124" s="120">
        <f t="shared" si="3"/>
        <v>11</v>
      </c>
      <c r="L124" s="120" t="str">
        <f>VLOOKUP(K124,'Exhibits and Tables'!$G$24:$I$26, 3,TRUE)</f>
        <v>M</v>
      </c>
      <c r="M124" s="120" t="str">
        <f>VLOOKUP(G124&amp;"-"&amp;L124,'Exhibits and Tables'!$H$5:$K$13,4,FALSE)</f>
        <v>A</v>
      </c>
      <c r="N124" s="122">
        <f>VLOOKUP(M124,'Exhibits and Tables'!$A$5:$C$10,2,FALSE)</f>
        <v>2.9100000000000001E-2</v>
      </c>
      <c r="O124" s="123">
        <f>VLOOKUP(M124,'Exhibits and Tables'!$A$5:$C$10,3,FALSE)</f>
        <v>5.0000000000000001E-3</v>
      </c>
      <c r="P124" s="124">
        <f>VLOOKUP(M124,'Exhibits and Tables'!$M$5:$N$10,2,FALSE)/10000</f>
        <v>4.743E-2</v>
      </c>
      <c r="Q124" s="125">
        <f t="shared" si="4"/>
        <v>1047.43</v>
      </c>
      <c r="R124" s="126">
        <f t="shared" si="5"/>
        <v>733.20100000000002</v>
      </c>
    </row>
    <row r="125" spans="1:18" ht="14.4" x14ac:dyDescent="0.3">
      <c r="A125" s="119">
        <v>120</v>
      </c>
      <c r="B125" s="120" t="s">
        <v>6</v>
      </c>
      <c r="C125" s="120">
        <v>0.79</v>
      </c>
      <c r="D125" s="120">
        <v>65.12</v>
      </c>
      <c r="E125" s="120">
        <v>3.5139999999999998</v>
      </c>
      <c r="F125" s="121">
        <v>737</v>
      </c>
      <c r="G125" s="119" t="str">
        <f>VLOOKUP(B125,'Exhibits and Tables'!$E$4:$G$15,3,FALSE)</f>
        <v>M</v>
      </c>
      <c r="H125" s="120">
        <f>IF(C125 &lt; VLOOKUP(B125,'Exhibits and Tables'!$A$25:$D$31, 2), 1, IF(C125 &lt; VLOOKUP(B125,'Exhibits and Tables'!$A$25:$D$31, 3),2,IF(C125 &lt; VLOOKUP(B125,'Exhibits and Tables'!$A$25:$D$31, 4),3,4)))</f>
        <v>2</v>
      </c>
      <c r="I125" s="120">
        <f>IF(D125 &lt; VLOOKUP(B125,'Exhibits and Tables'!$A$35:$D$41,2,FALSE), 4, IF(D125 &lt; VLOOKUP(B125,'Exhibits and Tables'!$A$35:$D$41,3,FALSE),3,IF(D125 &lt; VLOOKUP(B125,'Exhibits and Tables'!$A$35:$D$41,4,FALSE),2,1)))</f>
        <v>1</v>
      </c>
      <c r="J125" s="120">
        <f>IF(E125 &lt; VLOOKUP(B125,'Exhibits and Tables'!$A$45:$D$51,2,FALSE)*100, 1, IF(E125 &lt; VLOOKUP(B125,'Exhibits and Tables'!$A$45:$D$51,3,FALSE)*100,2,IF(E125 &lt; VLOOKUP(B125,'Exhibits and Tables'!$A$45:$D$51,4,FALSE)*100,3,4)))</f>
        <v>3</v>
      </c>
      <c r="K125" s="120">
        <f t="shared" si="3"/>
        <v>7</v>
      </c>
      <c r="L125" s="120" t="str">
        <f>VLOOKUP(K125,'Exhibits and Tables'!$G$24:$I$26, 3,TRUE)</f>
        <v>H</v>
      </c>
      <c r="M125" s="120" t="str">
        <f>VLOOKUP(G125&amp;"-"&amp;L125,'Exhibits and Tables'!$H$5:$K$13,4,FALSE)</f>
        <v>BBB</v>
      </c>
      <c r="N125" s="122">
        <f>VLOOKUP(M125,'Exhibits and Tables'!$A$5:$C$10,2,FALSE)</f>
        <v>0.10290000000000001</v>
      </c>
      <c r="O125" s="123">
        <f>VLOOKUP(M125,'Exhibits and Tables'!$A$5:$C$10,3,FALSE)</f>
        <v>0.02</v>
      </c>
      <c r="P125" s="124">
        <f>VLOOKUP(M125,'Exhibits and Tables'!$M$5:$N$10,2,FALSE)/10000</f>
        <v>5.2830000000000009E-2</v>
      </c>
      <c r="Q125" s="125">
        <f t="shared" si="4"/>
        <v>775.93570999999997</v>
      </c>
      <c r="R125" s="126">
        <f t="shared" si="5"/>
        <v>543.15499699999998</v>
      </c>
    </row>
    <row r="126" spans="1:18" ht="14.4" x14ac:dyDescent="0.3">
      <c r="A126" s="119">
        <v>121</v>
      </c>
      <c r="B126" s="120" t="s">
        <v>9</v>
      </c>
      <c r="C126" s="120">
        <v>2.16</v>
      </c>
      <c r="D126" s="120">
        <v>48.04</v>
      </c>
      <c r="E126" s="120">
        <v>7.7</v>
      </c>
      <c r="F126" s="121">
        <v>850</v>
      </c>
      <c r="G126" s="119" t="str">
        <f>VLOOKUP(B126,'Exhibits and Tables'!$E$4:$G$15,3,FALSE)</f>
        <v>M</v>
      </c>
      <c r="H126" s="120">
        <f>IF(C126 &lt; VLOOKUP(B126,'Exhibits and Tables'!$A$25:$D$31, 2), 1, IF(C126 &lt; VLOOKUP(B126,'Exhibits and Tables'!$A$25:$D$31, 3),2,IF(C126 &lt; VLOOKUP(B126,'Exhibits and Tables'!$A$25:$D$31, 4),3,4)))</f>
        <v>3</v>
      </c>
      <c r="I126" s="120">
        <f>IF(D126 &lt; VLOOKUP(B126,'Exhibits and Tables'!$A$35:$D$41,2,FALSE), 4, IF(D126 &lt; VLOOKUP(B126,'Exhibits and Tables'!$A$35:$D$41,3,FALSE),3,IF(D126 &lt; VLOOKUP(B126,'Exhibits and Tables'!$A$35:$D$41,4,FALSE),2,1)))</f>
        <v>2</v>
      </c>
      <c r="J126" s="120">
        <f>IF(E126 &lt; VLOOKUP(B126,'Exhibits and Tables'!$A$45:$D$51,2,FALSE)*100, 1, IF(E126 &lt; VLOOKUP(B126,'Exhibits and Tables'!$A$45:$D$51,3,FALSE)*100,2,IF(E126 &lt; VLOOKUP(B126,'Exhibits and Tables'!$A$45:$D$51,4,FALSE)*100,3,4)))</f>
        <v>4</v>
      </c>
      <c r="K126" s="120">
        <f t="shared" si="3"/>
        <v>11</v>
      </c>
      <c r="L126" s="120" t="str">
        <f>VLOOKUP(K126,'Exhibits and Tables'!$G$24:$I$26, 3,TRUE)</f>
        <v>M</v>
      </c>
      <c r="M126" s="120" t="str">
        <f>VLOOKUP(G126&amp;"-"&amp;L126,'Exhibits and Tables'!$H$5:$K$13,4,FALSE)</f>
        <v>A</v>
      </c>
      <c r="N126" s="122">
        <f>VLOOKUP(M126,'Exhibits and Tables'!$A$5:$C$10,2,FALSE)</f>
        <v>2.9100000000000001E-2</v>
      </c>
      <c r="O126" s="123">
        <f>VLOOKUP(M126,'Exhibits and Tables'!$A$5:$C$10,3,FALSE)</f>
        <v>5.0000000000000001E-3</v>
      </c>
      <c r="P126" s="124">
        <f>VLOOKUP(M126,'Exhibits and Tables'!$M$5:$N$10,2,FALSE)/10000</f>
        <v>4.743E-2</v>
      </c>
      <c r="Q126" s="125">
        <f t="shared" si="4"/>
        <v>890.31550000000004</v>
      </c>
      <c r="R126" s="126">
        <f t="shared" si="5"/>
        <v>623.22085000000004</v>
      </c>
    </row>
    <row r="127" spans="1:18" ht="14.4" x14ac:dyDescent="0.3">
      <c r="A127" s="119">
        <v>122</v>
      </c>
      <c r="B127" s="120" t="s">
        <v>5</v>
      </c>
      <c r="C127" s="120">
        <v>2.2599999999999998</v>
      </c>
      <c r="D127" s="120">
        <v>53.36</v>
      </c>
      <c r="E127" s="120">
        <v>7.7279999999999998</v>
      </c>
      <c r="F127" s="121">
        <v>821</v>
      </c>
      <c r="G127" s="119" t="str">
        <f>VLOOKUP(B127,'Exhibits and Tables'!$E$4:$G$15,3,FALSE)</f>
        <v>H</v>
      </c>
      <c r="H127" s="120">
        <f>IF(C127 &lt; VLOOKUP(B127,'Exhibits and Tables'!$A$25:$D$31, 2), 1, IF(C127 &lt; VLOOKUP(B127,'Exhibits and Tables'!$A$25:$D$31, 3),2,IF(C127 &lt; VLOOKUP(B127,'Exhibits and Tables'!$A$25:$D$31, 4),3,4)))</f>
        <v>3</v>
      </c>
      <c r="I127" s="120">
        <f>IF(D127 &lt; VLOOKUP(B127,'Exhibits and Tables'!$A$35:$D$41,2,FALSE), 4, IF(D127 &lt; VLOOKUP(B127,'Exhibits and Tables'!$A$35:$D$41,3,FALSE),3,IF(D127 &lt; VLOOKUP(B127,'Exhibits and Tables'!$A$35:$D$41,4,FALSE),2,1)))</f>
        <v>3</v>
      </c>
      <c r="J127" s="120">
        <f>IF(E127 &lt; VLOOKUP(B127,'Exhibits and Tables'!$A$45:$D$51,2,FALSE)*100, 1, IF(E127 &lt; VLOOKUP(B127,'Exhibits and Tables'!$A$45:$D$51,3,FALSE)*100,2,IF(E127 &lt; VLOOKUP(B127,'Exhibits and Tables'!$A$45:$D$51,4,FALSE)*100,3,4)))</f>
        <v>4</v>
      </c>
      <c r="K127" s="120">
        <f t="shared" si="3"/>
        <v>13</v>
      </c>
      <c r="L127" s="120" t="str">
        <f>VLOOKUP(K127,'Exhibits and Tables'!$G$24:$I$26, 3,TRUE)</f>
        <v>M</v>
      </c>
      <c r="M127" s="120" t="str">
        <f>VLOOKUP(G127&amp;"-"&amp;L127,'Exhibits and Tables'!$H$5:$K$13,4,FALSE)</f>
        <v>BB</v>
      </c>
      <c r="N127" s="122">
        <f>VLOOKUP(M127,'Exhibits and Tables'!$A$5:$C$10,2,FALSE)</f>
        <v>0.29930000000000001</v>
      </c>
      <c r="O127" s="123">
        <f>VLOOKUP(M127,'Exhibits and Tables'!$A$5:$C$10,3,FALSE)</f>
        <v>0.05</v>
      </c>
      <c r="P127" s="124">
        <f>VLOOKUP(M127,'Exhibits and Tables'!$M$5:$N$10,2,FALSE)/10000</f>
        <v>6.6830000000000001E-2</v>
      </c>
      <c r="Q127" s="125">
        <f t="shared" si="4"/>
        <v>875.8674299999999</v>
      </c>
      <c r="R127" s="126">
        <f t="shared" si="5"/>
        <v>613.10720099999992</v>
      </c>
    </row>
    <row r="128" spans="1:18" ht="14.4" x14ac:dyDescent="0.3">
      <c r="A128" s="119">
        <v>123</v>
      </c>
      <c r="B128" s="120" t="s">
        <v>6</v>
      </c>
      <c r="C128" s="120">
        <v>1.79</v>
      </c>
      <c r="D128" s="120">
        <v>50.521000000000001</v>
      </c>
      <c r="E128" s="120">
        <v>6.7149999999999999</v>
      </c>
      <c r="F128" s="121">
        <v>1019</v>
      </c>
      <c r="G128" s="119" t="str">
        <f>VLOOKUP(B128,'Exhibits and Tables'!$E$4:$G$15,3,FALSE)</f>
        <v>M</v>
      </c>
      <c r="H128" s="120">
        <f>IF(C128 &lt; VLOOKUP(B128,'Exhibits and Tables'!$A$25:$D$31, 2), 1, IF(C128 &lt; VLOOKUP(B128,'Exhibits and Tables'!$A$25:$D$31, 3),2,IF(C128 &lt; VLOOKUP(B128,'Exhibits and Tables'!$A$25:$D$31, 4),3,4)))</f>
        <v>3</v>
      </c>
      <c r="I128" s="120">
        <f>IF(D128 &lt; VLOOKUP(B128,'Exhibits and Tables'!$A$35:$D$41,2,FALSE), 4, IF(D128 &lt; VLOOKUP(B128,'Exhibits and Tables'!$A$35:$D$41,3,FALSE),3,IF(D128 &lt; VLOOKUP(B128,'Exhibits and Tables'!$A$35:$D$41,4,FALSE),2,1)))</f>
        <v>2</v>
      </c>
      <c r="J128" s="120">
        <f>IF(E128 &lt; VLOOKUP(B128,'Exhibits and Tables'!$A$45:$D$51,2,FALSE)*100, 1, IF(E128 &lt; VLOOKUP(B128,'Exhibits and Tables'!$A$45:$D$51,3,FALSE)*100,2,IF(E128 &lt; VLOOKUP(B128,'Exhibits and Tables'!$A$45:$D$51,4,FALSE)*100,3,4)))</f>
        <v>4</v>
      </c>
      <c r="K128" s="120">
        <f t="shared" si="3"/>
        <v>11</v>
      </c>
      <c r="L128" s="120" t="str">
        <f>VLOOKUP(K128,'Exhibits and Tables'!$G$24:$I$26, 3,TRUE)</f>
        <v>M</v>
      </c>
      <c r="M128" s="120" t="str">
        <f>VLOOKUP(G128&amp;"-"&amp;L128,'Exhibits and Tables'!$H$5:$K$13,4,FALSE)</f>
        <v>A</v>
      </c>
      <c r="N128" s="122">
        <f>VLOOKUP(M128,'Exhibits and Tables'!$A$5:$C$10,2,FALSE)</f>
        <v>2.9100000000000001E-2</v>
      </c>
      <c r="O128" s="123">
        <f>VLOOKUP(M128,'Exhibits and Tables'!$A$5:$C$10,3,FALSE)</f>
        <v>5.0000000000000001E-3</v>
      </c>
      <c r="P128" s="124">
        <f>VLOOKUP(M128,'Exhibits and Tables'!$M$5:$N$10,2,FALSE)/10000</f>
        <v>4.743E-2</v>
      </c>
      <c r="Q128" s="125">
        <f t="shared" si="4"/>
        <v>1067.3311700000002</v>
      </c>
      <c r="R128" s="126">
        <f t="shared" si="5"/>
        <v>747.13181900000006</v>
      </c>
    </row>
    <row r="129" spans="1:18" ht="14.4" x14ac:dyDescent="0.3">
      <c r="A129" s="119">
        <v>124</v>
      </c>
      <c r="B129" s="120" t="s">
        <v>6</v>
      </c>
      <c r="C129" s="120">
        <v>0.43</v>
      </c>
      <c r="D129" s="120">
        <v>60.884999999999998</v>
      </c>
      <c r="E129" s="120">
        <v>2.4380000000000002</v>
      </c>
      <c r="F129" s="121">
        <v>1030</v>
      </c>
      <c r="G129" s="119" t="str">
        <f>VLOOKUP(B129,'Exhibits and Tables'!$E$4:$G$15,3,FALSE)</f>
        <v>M</v>
      </c>
      <c r="H129" s="120">
        <f>IF(C129 &lt; VLOOKUP(B129,'Exhibits and Tables'!$A$25:$D$31, 2), 1, IF(C129 &lt; VLOOKUP(B129,'Exhibits and Tables'!$A$25:$D$31, 3),2,IF(C129 &lt; VLOOKUP(B129,'Exhibits and Tables'!$A$25:$D$31, 4),3,4)))</f>
        <v>2</v>
      </c>
      <c r="I129" s="120">
        <f>IF(D129 &lt; VLOOKUP(B129,'Exhibits and Tables'!$A$35:$D$41,2,FALSE), 4, IF(D129 &lt; VLOOKUP(B129,'Exhibits and Tables'!$A$35:$D$41,3,FALSE),3,IF(D129 &lt; VLOOKUP(B129,'Exhibits and Tables'!$A$35:$D$41,4,FALSE),2,1)))</f>
        <v>1</v>
      </c>
      <c r="J129" s="120">
        <f>IF(E129 &lt; VLOOKUP(B129,'Exhibits and Tables'!$A$45:$D$51,2,FALSE)*100, 1, IF(E129 &lt; VLOOKUP(B129,'Exhibits and Tables'!$A$45:$D$51,3,FALSE)*100,2,IF(E129 &lt; VLOOKUP(B129,'Exhibits and Tables'!$A$45:$D$51,4,FALSE)*100,3,4)))</f>
        <v>2</v>
      </c>
      <c r="K129" s="120">
        <f t="shared" si="3"/>
        <v>6</v>
      </c>
      <c r="L129" s="120" t="str">
        <f>VLOOKUP(K129,'Exhibits and Tables'!$G$24:$I$26, 3,TRUE)</f>
        <v>H</v>
      </c>
      <c r="M129" s="120" t="str">
        <f>VLOOKUP(G129&amp;"-"&amp;L129,'Exhibits and Tables'!$H$5:$K$13,4,FALSE)</f>
        <v>BBB</v>
      </c>
      <c r="N129" s="122">
        <f>VLOOKUP(M129,'Exhibits and Tables'!$A$5:$C$10,2,FALSE)</f>
        <v>0.10290000000000001</v>
      </c>
      <c r="O129" s="123">
        <f>VLOOKUP(M129,'Exhibits and Tables'!$A$5:$C$10,3,FALSE)</f>
        <v>0.02</v>
      </c>
      <c r="P129" s="124">
        <f>VLOOKUP(M129,'Exhibits and Tables'!$M$5:$N$10,2,FALSE)/10000</f>
        <v>5.2830000000000009E-2</v>
      </c>
      <c r="Q129" s="125">
        <f t="shared" si="4"/>
        <v>1084.4149</v>
      </c>
      <c r="R129" s="126">
        <f t="shared" si="5"/>
        <v>759.09042999999997</v>
      </c>
    </row>
    <row r="130" spans="1:18" ht="14.4" x14ac:dyDescent="0.3">
      <c r="A130" s="119">
        <v>125</v>
      </c>
      <c r="B130" s="120" t="s">
        <v>9</v>
      </c>
      <c r="C130" s="120">
        <v>2.69</v>
      </c>
      <c r="D130" s="120">
        <v>61.274000000000001</v>
      </c>
      <c r="E130" s="120">
        <v>3.4049999999999998</v>
      </c>
      <c r="F130" s="121">
        <v>922</v>
      </c>
      <c r="G130" s="119" t="str">
        <f>VLOOKUP(B130,'Exhibits and Tables'!$E$4:$G$15,3,FALSE)</f>
        <v>M</v>
      </c>
      <c r="H130" s="120">
        <f>IF(C130 &lt; VLOOKUP(B130,'Exhibits and Tables'!$A$25:$D$31, 2), 1, IF(C130 &lt; VLOOKUP(B130,'Exhibits and Tables'!$A$25:$D$31, 3),2,IF(C130 &lt; VLOOKUP(B130,'Exhibits and Tables'!$A$25:$D$31, 4),3,4)))</f>
        <v>4</v>
      </c>
      <c r="I130" s="120">
        <f>IF(D130 &lt; VLOOKUP(B130,'Exhibits and Tables'!$A$35:$D$41,2,FALSE), 4, IF(D130 &lt; VLOOKUP(B130,'Exhibits and Tables'!$A$35:$D$41,3,FALSE),3,IF(D130 &lt; VLOOKUP(B130,'Exhibits and Tables'!$A$35:$D$41,4,FALSE),2,1)))</f>
        <v>1</v>
      </c>
      <c r="J130" s="120">
        <f>IF(E130 &lt; VLOOKUP(B130,'Exhibits and Tables'!$A$45:$D$51,2,FALSE)*100, 1, IF(E130 &lt; VLOOKUP(B130,'Exhibits and Tables'!$A$45:$D$51,3,FALSE)*100,2,IF(E130 &lt; VLOOKUP(B130,'Exhibits and Tables'!$A$45:$D$51,4,FALSE)*100,3,4)))</f>
        <v>3</v>
      </c>
      <c r="K130" s="120">
        <f t="shared" si="3"/>
        <v>9</v>
      </c>
      <c r="L130" s="120" t="str">
        <f>VLOOKUP(K130,'Exhibits and Tables'!$G$24:$I$26, 3,TRUE)</f>
        <v>H</v>
      </c>
      <c r="M130" s="120" t="str">
        <f>VLOOKUP(G130&amp;"-"&amp;L130,'Exhibits and Tables'!$H$5:$K$13,4,FALSE)</f>
        <v>BBB</v>
      </c>
      <c r="N130" s="122">
        <f>VLOOKUP(M130,'Exhibits and Tables'!$A$5:$C$10,2,FALSE)</f>
        <v>0.10290000000000001</v>
      </c>
      <c r="O130" s="123">
        <f>VLOOKUP(M130,'Exhibits and Tables'!$A$5:$C$10,3,FALSE)</f>
        <v>0.02</v>
      </c>
      <c r="P130" s="124">
        <f>VLOOKUP(M130,'Exhibits and Tables'!$M$5:$N$10,2,FALSE)/10000</f>
        <v>5.2830000000000009E-2</v>
      </c>
      <c r="Q130" s="125">
        <f t="shared" si="4"/>
        <v>970.70925999999997</v>
      </c>
      <c r="R130" s="126">
        <f t="shared" si="5"/>
        <v>679.4964819999999</v>
      </c>
    </row>
    <row r="131" spans="1:18" ht="14.4" x14ac:dyDescent="0.3">
      <c r="A131" s="119">
        <v>126</v>
      </c>
      <c r="B131" s="120" t="s">
        <v>9</v>
      </c>
      <c r="C131" s="120">
        <v>2.15</v>
      </c>
      <c r="D131" s="120">
        <v>25.494</v>
      </c>
      <c r="E131" s="120">
        <v>1.726</v>
      </c>
      <c r="F131" s="121">
        <v>615</v>
      </c>
      <c r="G131" s="119" t="str">
        <f>VLOOKUP(B131,'Exhibits and Tables'!$E$4:$G$15,3,FALSE)</f>
        <v>M</v>
      </c>
      <c r="H131" s="120">
        <f>IF(C131 &lt; VLOOKUP(B131,'Exhibits and Tables'!$A$25:$D$31, 2), 1, IF(C131 &lt; VLOOKUP(B131,'Exhibits and Tables'!$A$25:$D$31, 3),2,IF(C131 &lt; VLOOKUP(B131,'Exhibits and Tables'!$A$25:$D$31, 4),3,4)))</f>
        <v>3</v>
      </c>
      <c r="I131" s="120">
        <f>IF(D131 &lt; VLOOKUP(B131,'Exhibits and Tables'!$A$35:$D$41,2,FALSE), 4, IF(D131 &lt; VLOOKUP(B131,'Exhibits and Tables'!$A$35:$D$41,3,FALSE),3,IF(D131 &lt; VLOOKUP(B131,'Exhibits and Tables'!$A$35:$D$41,4,FALSE),2,1)))</f>
        <v>3</v>
      </c>
      <c r="J131" s="120">
        <f>IF(E131 &lt; VLOOKUP(B131,'Exhibits and Tables'!$A$45:$D$51,2,FALSE)*100, 1, IF(E131 &lt; VLOOKUP(B131,'Exhibits and Tables'!$A$45:$D$51,3,FALSE)*100,2,IF(E131 &lt; VLOOKUP(B131,'Exhibits and Tables'!$A$45:$D$51,4,FALSE)*100,3,4)))</f>
        <v>2</v>
      </c>
      <c r="K131" s="120">
        <f t="shared" si="3"/>
        <v>11</v>
      </c>
      <c r="L131" s="120" t="str">
        <f>VLOOKUP(K131,'Exhibits and Tables'!$G$24:$I$26, 3,TRUE)</f>
        <v>M</v>
      </c>
      <c r="M131" s="120" t="str">
        <f>VLOOKUP(G131&amp;"-"&amp;L131,'Exhibits and Tables'!$H$5:$K$13,4,FALSE)</f>
        <v>A</v>
      </c>
      <c r="N131" s="122">
        <f>VLOOKUP(M131,'Exhibits and Tables'!$A$5:$C$10,2,FALSE)</f>
        <v>2.9100000000000001E-2</v>
      </c>
      <c r="O131" s="123">
        <f>VLOOKUP(M131,'Exhibits and Tables'!$A$5:$C$10,3,FALSE)</f>
        <v>5.0000000000000001E-3</v>
      </c>
      <c r="P131" s="124">
        <f>VLOOKUP(M131,'Exhibits and Tables'!$M$5:$N$10,2,FALSE)/10000</f>
        <v>4.743E-2</v>
      </c>
      <c r="Q131" s="125">
        <f t="shared" si="4"/>
        <v>644.1694500000001</v>
      </c>
      <c r="R131" s="126">
        <f t="shared" si="5"/>
        <v>450.91861500000005</v>
      </c>
    </row>
    <row r="132" spans="1:18" ht="14.4" x14ac:dyDescent="0.3">
      <c r="A132" s="119">
        <v>127</v>
      </c>
      <c r="B132" s="120" t="s">
        <v>6</v>
      </c>
      <c r="C132" s="120">
        <v>1.68</v>
      </c>
      <c r="D132" s="120">
        <v>37.462000000000003</v>
      </c>
      <c r="E132" s="120">
        <v>5.5010000000000003</v>
      </c>
      <c r="F132" s="121">
        <v>816</v>
      </c>
      <c r="G132" s="119" t="str">
        <f>VLOOKUP(B132,'Exhibits and Tables'!$E$4:$G$15,3,FALSE)</f>
        <v>M</v>
      </c>
      <c r="H132" s="120">
        <f>IF(C132 &lt; VLOOKUP(B132,'Exhibits and Tables'!$A$25:$D$31, 2), 1, IF(C132 &lt; VLOOKUP(B132,'Exhibits and Tables'!$A$25:$D$31, 3),2,IF(C132 &lt; VLOOKUP(B132,'Exhibits and Tables'!$A$25:$D$31, 4),3,4)))</f>
        <v>3</v>
      </c>
      <c r="I132" s="120">
        <f>IF(D132 &lt; VLOOKUP(B132,'Exhibits and Tables'!$A$35:$D$41,2,FALSE), 4, IF(D132 &lt; VLOOKUP(B132,'Exhibits and Tables'!$A$35:$D$41,3,FALSE),3,IF(D132 &lt; VLOOKUP(B132,'Exhibits and Tables'!$A$35:$D$41,4,FALSE),2,1)))</f>
        <v>3</v>
      </c>
      <c r="J132" s="120">
        <f>IF(E132 &lt; VLOOKUP(B132,'Exhibits and Tables'!$A$45:$D$51,2,FALSE)*100, 1, IF(E132 &lt; VLOOKUP(B132,'Exhibits and Tables'!$A$45:$D$51,3,FALSE)*100,2,IF(E132 &lt; VLOOKUP(B132,'Exhibits and Tables'!$A$45:$D$51,4,FALSE)*100,3,4)))</f>
        <v>3</v>
      </c>
      <c r="K132" s="120">
        <f t="shared" si="3"/>
        <v>12</v>
      </c>
      <c r="L132" s="120" t="str">
        <f>VLOOKUP(K132,'Exhibits and Tables'!$G$24:$I$26, 3,TRUE)</f>
        <v>M</v>
      </c>
      <c r="M132" s="120" t="str">
        <f>VLOOKUP(G132&amp;"-"&amp;L132,'Exhibits and Tables'!$H$5:$K$13,4,FALSE)</f>
        <v>A</v>
      </c>
      <c r="N132" s="122">
        <f>VLOOKUP(M132,'Exhibits and Tables'!$A$5:$C$10,2,FALSE)</f>
        <v>2.9100000000000001E-2</v>
      </c>
      <c r="O132" s="123">
        <f>VLOOKUP(M132,'Exhibits and Tables'!$A$5:$C$10,3,FALSE)</f>
        <v>5.0000000000000001E-3</v>
      </c>
      <c r="P132" s="124">
        <f>VLOOKUP(M132,'Exhibits and Tables'!$M$5:$N$10,2,FALSE)/10000</f>
        <v>4.743E-2</v>
      </c>
      <c r="Q132" s="125">
        <f t="shared" si="4"/>
        <v>854.70288000000005</v>
      </c>
      <c r="R132" s="126">
        <f t="shared" si="5"/>
        <v>598.29201599999999</v>
      </c>
    </row>
    <row r="133" spans="1:18" ht="14.4" x14ac:dyDescent="0.3">
      <c r="A133" s="119">
        <v>128</v>
      </c>
      <c r="B133" s="120" t="s">
        <v>8</v>
      </c>
      <c r="C133" s="120">
        <v>2.78</v>
      </c>
      <c r="D133" s="120">
        <v>39.390999999999998</v>
      </c>
      <c r="E133" s="120">
        <v>6.968</v>
      </c>
      <c r="F133" s="121">
        <v>774</v>
      </c>
      <c r="G133" s="119" t="str">
        <f>VLOOKUP(B133,'Exhibits and Tables'!$E$4:$G$15,3,FALSE)</f>
        <v>H</v>
      </c>
      <c r="H133" s="120">
        <f>IF(C133 &lt; VLOOKUP(B133,'Exhibits and Tables'!$A$25:$D$31, 2), 1, IF(C133 &lt; VLOOKUP(B133,'Exhibits and Tables'!$A$25:$D$31, 3),2,IF(C133 &lt; VLOOKUP(B133,'Exhibits and Tables'!$A$25:$D$31, 4),3,4)))</f>
        <v>2</v>
      </c>
      <c r="I133" s="120">
        <f>IF(D133 &lt; VLOOKUP(B133,'Exhibits and Tables'!$A$35:$D$41,2,FALSE), 4, IF(D133 &lt; VLOOKUP(B133,'Exhibits and Tables'!$A$35:$D$41,3,FALSE),3,IF(D133 &lt; VLOOKUP(B133,'Exhibits and Tables'!$A$35:$D$41,4,FALSE),2,1)))</f>
        <v>1</v>
      </c>
      <c r="J133" s="120">
        <f>IF(E133 &lt; VLOOKUP(B133,'Exhibits and Tables'!$A$45:$D$51,2,FALSE)*100, 1, IF(E133 &lt; VLOOKUP(B133,'Exhibits and Tables'!$A$45:$D$51,3,FALSE)*100,2,IF(E133 &lt; VLOOKUP(B133,'Exhibits and Tables'!$A$45:$D$51,4,FALSE)*100,3,4)))</f>
        <v>3</v>
      </c>
      <c r="K133" s="120">
        <f t="shared" si="3"/>
        <v>7</v>
      </c>
      <c r="L133" s="120" t="str">
        <f>VLOOKUP(K133,'Exhibits and Tables'!$G$24:$I$26, 3,TRUE)</f>
        <v>H</v>
      </c>
      <c r="M133" s="120" t="str">
        <f>VLOOKUP(G133&amp;"-"&amp;L133,'Exhibits and Tables'!$H$5:$K$13,4,FALSE)</f>
        <v>B</v>
      </c>
      <c r="N133" s="122">
        <f>VLOOKUP(M133,'Exhibits and Tables'!$A$5:$C$10,2,FALSE)</f>
        <v>0.53720000000000001</v>
      </c>
      <c r="O133" s="123">
        <f>VLOOKUP(M133,'Exhibits and Tables'!$A$5:$C$10,3,FALSE)</f>
        <v>0.08</v>
      </c>
      <c r="P133" s="124">
        <f>VLOOKUP(M133,'Exhibits and Tables'!$M$5:$N$10,2,FALSE)/10000</f>
        <v>7.4630000000000002E-2</v>
      </c>
      <c r="Q133" s="125">
        <f t="shared" si="4"/>
        <v>831.76361999999995</v>
      </c>
      <c r="R133" s="126">
        <f t="shared" si="5"/>
        <v>582.23453399999994</v>
      </c>
    </row>
    <row r="134" spans="1:18" ht="14.4" x14ac:dyDescent="0.3">
      <c r="A134" s="119">
        <v>129</v>
      </c>
      <c r="B134" s="120" t="s">
        <v>6</v>
      </c>
      <c r="C134" s="120">
        <v>1.08</v>
      </c>
      <c r="D134" s="120">
        <v>52.478999999999999</v>
      </c>
      <c r="E134" s="120">
        <v>3.488</v>
      </c>
      <c r="F134" s="121">
        <v>955</v>
      </c>
      <c r="G134" s="119" t="str">
        <f>VLOOKUP(B134,'Exhibits and Tables'!$E$4:$G$15,3,FALSE)</f>
        <v>M</v>
      </c>
      <c r="H134" s="120">
        <f>IF(C134 &lt; VLOOKUP(B134,'Exhibits and Tables'!$A$25:$D$31, 2), 1, IF(C134 &lt; VLOOKUP(B134,'Exhibits and Tables'!$A$25:$D$31, 3),2,IF(C134 &lt; VLOOKUP(B134,'Exhibits and Tables'!$A$25:$D$31, 4),3,4)))</f>
        <v>2</v>
      </c>
      <c r="I134" s="120">
        <f>IF(D134 &lt; VLOOKUP(B134,'Exhibits and Tables'!$A$35:$D$41,2,FALSE), 4, IF(D134 &lt; VLOOKUP(B134,'Exhibits and Tables'!$A$35:$D$41,3,FALSE),3,IF(D134 &lt; VLOOKUP(B134,'Exhibits and Tables'!$A$35:$D$41,4,FALSE),2,1)))</f>
        <v>2</v>
      </c>
      <c r="J134" s="120">
        <f>IF(E134 &lt; VLOOKUP(B134,'Exhibits and Tables'!$A$45:$D$51,2,FALSE)*100, 1, IF(E134 &lt; VLOOKUP(B134,'Exhibits and Tables'!$A$45:$D$51,3,FALSE)*100,2,IF(E134 &lt; VLOOKUP(B134,'Exhibits and Tables'!$A$45:$D$51,4,FALSE)*100,3,4)))</f>
        <v>2</v>
      </c>
      <c r="K134" s="120">
        <f t="shared" si="3"/>
        <v>8</v>
      </c>
      <c r="L134" s="120" t="str">
        <f>VLOOKUP(K134,'Exhibits and Tables'!$G$24:$I$26, 3,TRUE)</f>
        <v>H</v>
      </c>
      <c r="M134" s="120" t="str">
        <f>VLOOKUP(G134&amp;"-"&amp;L134,'Exhibits and Tables'!$H$5:$K$13,4,FALSE)</f>
        <v>BBB</v>
      </c>
      <c r="N134" s="122">
        <f>VLOOKUP(M134,'Exhibits and Tables'!$A$5:$C$10,2,FALSE)</f>
        <v>0.10290000000000001</v>
      </c>
      <c r="O134" s="123">
        <f>VLOOKUP(M134,'Exhibits and Tables'!$A$5:$C$10,3,FALSE)</f>
        <v>0.02</v>
      </c>
      <c r="P134" s="124">
        <f>VLOOKUP(M134,'Exhibits and Tables'!$M$5:$N$10,2,FALSE)/10000</f>
        <v>5.2830000000000009E-2</v>
      </c>
      <c r="Q134" s="125">
        <f t="shared" si="4"/>
        <v>1005.4526499999999</v>
      </c>
      <c r="R134" s="126">
        <f t="shared" si="5"/>
        <v>703.81685499999992</v>
      </c>
    </row>
    <row r="135" spans="1:18" ht="14.4" x14ac:dyDescent="0.3">
      <c r="A135" s="119">
        <v>130</v>
      </c>
      <c r="B135" s="120" t="s">
        <v>6</v>
      </c>
      <c r="C135" s="120">
        <v>0</v>
      </c>
      <c r="D135" s="120">
        <v>35.457000000000001</v>
      </c>
      <c r="E135" s="120">
        <v>-27.411000000000001</v>
      </c>
      <c r="F135" s="121">
        <v>597</v>
      </c>
      <c r="G135" s="119" t="str">
        <f>VLOOKUP(B135,'Exhibits and Tables'!$E$4:$G$15,3,FALSE)</f>
        <v>M</v>
      </c>
      <c r="H135" s="120">
        <f>IF(C135 &lt; VLOOKUP(B135,'Exhibits and Tables'!$A$25:$D$31, 2), 1, IF(C135 &lt; VLOOKUP(B135,'Exhibits and Tables'!$A$25:$D$31, 3),2,IF(C135 &lt; VLOOKUP(B135,'Exhibits and Tables'!$A$25:$D$31, 4),3,4)))</f>
        <v>1</v>
      </c>
      <c r="I135" s="120">
        <f>IF(D135 &lt; VLOOKUP(B135,'Exhibits and Tables'!$A$35:$D$41,2,FALSE), 4, IF(D135 &lt; VLOOKUP(B135,'Exhibits and Tables'!$A$35:$D$41,3,FALSE),3,IF(D135 &lt; VLOOKUP(B135,'Exhibits and Tables'!$A$35:$D$41,4,FALSE),2,1)))</f>
        <v>3</v>
      </c>
      <c r="J135" s="120">
        <f>IF(E135 &lt; VLOOKUP(B135,'Exhibits and Tables'!$A$45:$D$51,2,FALSE)*100, 1, IF(E135 &lt; VLOOKUP(B135,'Exhibits and Tables'!$A$45:$D$51,3,FALSE)*100,2,IF(E135 &lt; VLOOKUP(B135,'Exhibits and Tables'!$A$45:$D$51,4,FALSE)*100,3,4)))</f>
        <v>1</v>
      </c>
      <c r="K135" s="120">
        <f t="shared" ref="K135:K173" si="6">H135 + 2*I135 + J135</f>
        <v>8</v>
      </c>
      <c r="L135" s="120" t="str">
        <f>VLOOKUP(K135,'Exhibits and Tables'!$G$24:$I$26, 3,TRUE)</f>
        <v>H</v>
      </c>
      <c r="M135" s="120" t="str">
        <f>VLOOKUP(G135&amp;"-"&amp;L135,'Exhibits and Tables'!$H$5:$K$13,4,FALSE)</f>
        <v>BBB</v>
      </c>
      <c r="N135" s="122">
        <f>VLOOKUP(M135,'Exhibits and Tables'!$A$5:$C$10,2,FALSE)</f>
        <v>0.10290000000000001</v>
      </c>
      <c r="O135" s="123">
        <f>VLOOKUP(M135,'Exhibits and Tables'!$A$5:$C$10,3,FALSE)</f>
        <v>0.02</v>
      </c>
      <c r="P135" s="124">
        <f>VLOOKUP(M135,'Exhibits and Tables'!$M$5:$N$10,2,FALSE)/10000</f>
        <v>5.2830000000000009E-2</v>
      </c>
      <c r="Q135" s="125">
        <f t="shared" ref="Q135:Q173" si="7">F135*(1+P135)</f>
        <v>628.53950999999995</v>
      </c>
      <c r="R135" s="126">
        <f t="shared" ref="R135:R173" si="8">0.7*Q135</f>
        <v>439.97765699999997</v>
      </c>
    </row>
    <row r="136" spans="1:18" ht="14.4" x14ac:dyDescent="0.3">
      <c r="A136" s="119">
        <v>131</v>
      </c>
      <c r="B136" s="120" t="s">
        <v>6</v>
      </c>
      <c r="C136" s="120">
        <v>2.91</v>
      </c>
      <c r="D136" s="120">
        <v>41.981000000000002</v>
      </c>
      <c r="E136" s="120">
        <v>6.8659999999999997</v>
      </c>
      <c r="F136" s="121">
        <v>659</v>
      </c>
      <c r="G136" s="119" t="str">
        <f>VLOOKUP(B136,'Exhibits and Tables'!$E$4:$G$15,3,FALSE)</f>
        <v>M</v>
      </c>
      <c r="H136" s="120">
        <f>IF(C136 &lt; VLOOKUP(B136,'Exhibits and Tables'!$A$25:$D$31, 2), 1, IF(C136 &lt; VLOOKUP(B136,'Exhibits and Tables'!$A$25:$D$31, 3),2,IF(C136 &lt; VLOOKUP(B136,'Exhibits and Tables'!$A$25:$D$31, 4),3,4)))</f>
        <v>3</v>
      </c>
      <c r="I136" s="120">
        <f>IF(D136 &lt; VLOOKUP(B136,'Exhibits and Tables'!$A$35:$D$41,2,FALSE), 4, IF(D136 &lt; VLOOKUP(B136,'Exhibits and Tables'!$A$35:$D$41,3,FALSE),3,IF(D136 &lt; VLOOKUP(B136,'Exhibits and Tables'!$A$35:$D$41,4,FALSE),2,1)))</f>
        <v>3</v>
      </c>
      <c r="J136" s="120">
        <f>IF(E136 &lt; VLOOKUP(B136,'Exhibits and Tables'!$A$45:$D$51,2,FALSE)*100, 1, IF(E136 &lt; VLOOKUP(B136,'Exhibits and Tables'!$A$45:$D$51,3,FALSE)*100,2,IF(E136 &lt; VLOOKUP(B136,'Exhibits and Tables'!$A$45:$D$51,4,FALSE)*100,3,4)))</f>
        <v>4</v>
      </c>
      <c r="K136" s="120">
        <f t="shared" si="6"/>
        <v>13</v>
      </c>
      <c r="L136" s="120" t="str">
        <f>VLOOKUP(K136,'Exhibits and Tables'!$G$24:$I$26, 3,TRUE)</f>
        <v>M</v>
      </c>
      <c r="M136" s="120" t="str">
        <f>VLOOKUP(G136&amp;"-"&amp;L136,'Exhibits and Tables'!$H$5:$K$13,4,FALSE)</f>
        <v>A</v>
      </c>
      <c r="N136" s="122">
        <f>VLOOKUP(M136,'Exhibits and Tables'!$A$5:$C$10,2,FALSE)</f>
        <v>2.9100000000000001E-2</v>
      </c>
      <c r="O136" s="123">
        <f>VLOOKUP(M136,'Exhibits and Tables'!$A$5:$C$10,3,FALSE)</f>
        <v>5.0000000000000001E-3</v>
      </c>
      <c r="P136" s="124">
        <f>VLOOKUP(M136,'Exhibits and Tables'!$M$5:$N$10,2,FALSE)/10000</f>
        <v>4.743E-2</v>
      </c>
      <c r="Q136" s="125">
        <f t="shared" si="7"/>
        <v>690.25637000000006</v>
      </c>
      <c r="R136" s="126">
        <f t="shared" si="8"/>
        <v>483.17945900000001</v>
      </c>
    </row>
    <row r="137" spans="1:18" ht="14.4" x14ac:dyDescent="0.3">
      <c r="A137" s="119">
        <v>132</v>
      </c>
      <c r="B137" s="120" t="s">
        <v>9</v>
      </c>
      <c r="C137" s="120">
        <v>0</v>
      </c>
      <c r="D137" s="120">
        <v>32.066000000000003</v>
      </c>
      <c r="E137" s="120">
        <v>-36.713000000000001</v>
      </c>
      <c r="F137" s="121">
        <v>893</v>
      </c>
      <c r="G137" s="119" t="str">
        <f>VLOOKUP(B137,'Exhibits and Tables'!$E$4:$G$15,3,FALSE)</f>
        <v>M</v>
      </c>
      <c r="H137" s="120">
        <f>IF(C137 &lt; VLOOKUP(B137,'Exhibits and Tables'!$A$25:$D$31, 2), 1, IF(C137 &lt; VLOOKUP(B137,'Exhibits and Tables'!$A$25:$D$31, 3),2,IF(C137 &lt; VLOOKUP(B137,'Exhibits and Tables'!$A$25:$D$31, 4),3,4)))</f>
        <v>1</v>
      </c>
      <c r="I137" s="120">
        <f>IF(D137 &lt; VLOOKUP(B137,'Exhibits and Tables'!$A$35:$D$41,2,FALSE), 4, IF(D137 &lt; VLOOKUP(B137,'Exhibits and Tables'!$A$35:$D$41,3,FALSE),3,IF(D137 &lt; VLOOKUP(B137,'Exhibits and Tables'!$A$35:$D$41,4,FALSE),2,1)))</f>
        <v>3</v>
      </c>
      <c r="J137" s="120">
        <f>IF(E137 &lt; VLOOKUP(B137,'Exhibits and Tables'!$A$45:$D$51,2,FALSE)*100, 1, IF(E137 &lt; VLOOKUP(B137,'Exhibits and Tables'!$A$45:$D$51,3,FALSE)*100,2,IF(E137 &lt; VLOOKUP(B137,'Exhibits and Tables'!$A$45:$D$51,4,FALSE)*100,3,4)))</f>
        <v>1</v>
      </c>
      <c r="K137" s="120">
        <f t="shared" si="6"/>
        <v>8</v>
      </c>
      <c r="L137" s="120" t="str">
        <f>VLOOKUP(K137,'Exhibits and Tables'!$G$24:$I$26, 3,TRUE)</f>
        <v>H</v>
      </c>
      <c r="M137" s="120" t="str">
        <f>VLOOKUP(G137&amp;"-"&amp;L137,'Exhibits and Tables'!$H$5:$K$13,4,FALSE)</f>
        <v>BBB</v>
      </c>
      <c r="N137" s="122">
        <f>VLOOKUP(M137,'Exhibits and Tables'!$A$5:$C$10,2,FALSE)</f>
        <v>0.10290000000000001</v>
      </c>
      <c r="O137" s="123">
        <f>VLOOKUP(M137,'Exhibits and Tables'!$A$5:$C$10,3,FALSE)</f>
        <v>0.02</v>
      </c>
      <c r="P137" s="124">
        <f>VLOOKUP(M137,'Exhibits and Tables'!$M$5:$N$10,2,FALSE)/10000</f>
        <v>5.2830000000000009E-2</v>
      </c>
      <c r="Q137" s="125">
        <f t="shared" si="7"/>
        <v>940.17719</v>
      </c>
      <c r="R137" s="126">
        <f t="shared" si="8"/>
        <v>658.12403299999994</v>
      </c>
    </row>
    <row r="138" spans="1:18" ht="14.4" x14ac:dyDescent="0.3">
      <c r="A138" s="119">
        <v>133</v>
      </c>
      <c r="B138" s="120" t="s">
        <v>8</v>
      </c>
      <c r="C138" s="120">
        <v>1.48</v>
      </c>
      <c r="D138" s="120">
        <v>26.181000000000001</v>
      </c>
      <c r="E138" s="120">
        <v>4.6680000000000001</v>
      </c>
      <c r="F138" s="121">
        <v>782</v>
      </c>
      <c r="G138" s="119" t="str">
        <f>VLOOKUP(B138,'Exhibits and Tables'!$E$4:$G$15,3,FALSE)</f>
        <v>H</v>
      </c>
      <c r="H138" s="120">
        <f>IF(C138 &lt; VLOOKUP(B138,'Exhibits and Tables'!$A$25:$D$31, 2), 1, IF(C138 &lt; VLOOKUP(B138,'Exhibits and Tables'!$A$25:$D$31, 3),2,IF(C138 &lt; VLOOKUP(B138,'Exhibits and Tables'!$A$25:$D$31, 4),3,4)))</f>
        <v>2</v>
      </c>
      <c r="I138" s="120">
        <f>IF(D138 &lt; VLOOKUP(B138,'Exhibits and Tables'!$A$35:$D$41,2,FALSE), 4, IF(D138 &lt; VLOOKUP(B138,'Exhibits and Tables'!$A$35:$D$41,3,FALSE),3,IF(D138 &lt; VLOOKUP(B138,'Exhibits and Tables'!$A$35:$D$41,4,FALSE),2,1)))</f>
        <v>2</v>
      </c>
      <c r="J138" s="120">
        <f>IF(E138 &lt; VLOOKUP(B138,'Exhibits and Tables'!$A$45:$D$51,2,FALSE)*100, 1, IF(E138 &lt; VLOOKUP(B138,'Exhibits and Tables'!$A$45:$D$51,3,FALSE)*100,2,IF(E138 &lt; VLOOKUP(B138,'Exhibits and Tables'!$A$45:$D$51,4,FALSE)*100,3,4)))</f>
        <v>2</v>
      </c>
      <c r="K138" s="120">
        <f t="shared" si="6"/>
        <v>8</v>
      </c>
      <c r="L138" s="120" t="str">
        <f>VLOOKUP(K138,'Exhibits and Tables'!$G$24:$I$26, 3,TRUE)</f>
        <v>H</v>
      </c>
      <c r="M138" s="120" t="str">
        <f>VLOOKUP(G138&amp;"-"&amp;L138,'Exhibits and Tables'!$H$5:$K$13,4,FALSE)</f>
        <v>B</v>
      </c>
      <c r="N138" s="122">
        <f>VLOOKUP(M138,'Exhibits and Tables'!$A$5:$C$10,2,FALSE)</f>
        <v>0.53720000000000001</v>
      </c>
      <c r="O138" s="123">
        <f>VLOOKUP(M138,'Exhibits and Tables'!$A$5:$C$10,3,FALSE)</f>
        <v>0.08</v>
      </c>
      <c r="P138" s="124">
        <f>VLOOKUP(M138,'Exhibits and Tables'!$M$5:$N$10,2,FALSE)/10000</f>
        <v>7.4630000000000002E-2</v>
      </c>
      <c r="Q138" s="125">
        <f t="shared" si="7"/>
        <v>840.36065999999994</v>
      </c>
      <c r="R138" s="126">
        <f t="shared" si="8"/>
        <v>588.25246199999992</v>
      </c>
    </row>
    <row r="139" spans="1:18" ht="14.4" x14ac:dyDescent="0.3">
      <c r="A139" s="119">
        <v>134</v>
      </c>
      <c r="B139" s="120" t="s">
        <v>6</v>
      </c>
      <c r="C139" s="120">
        <v>2.76</v>
      </c>
      <c r="D139" s="120">
        <v>56.906999999999996</v>
      </c>
      <c r="E139" s="120">
        <v>13.2</v>
      </c>
      <c r="F139" s="121">
        <v>791</v>
      </c>
      <c r="G139" s="119" t="str">
        <f>VLOOKUP(B139,'Exhibits and Tables'!$E$4:$G$15,3,FALSE)</f>
        <v>M</v>
      </c>
      <c r="H139" s="120">
        <f>IF(C139 &lt; VLOOKUP(B139,'Exhibits and Tables'!$A$25:$D$31, 2), 1, IF(C139 &lt; VLOOKUP(B139,'Exhibits and Tables'!$A$25:$D$31, 3),2,IF(C139 &lt; VLOOKUP(B139,'Exhibits and Tables'!$A$25:$D$31, 4),3,4)))</f>
        <v>3</v>
      </c>
      <c r="I139" s="120">
        <f>IF(D139 &lt; VLOOKUP(B139,'Exhibits and Tables'!$A$35:$D$41,2,FALSE), 4, IF(D139 &lt; VLOOKUP(B139,'Exhibits and Tables'!$A$35:$D$41,3,FALSE),3,IF(D139 &lt; VLOOKUP(B139,'Exhibits and Tables'!$A$35:$D$41,4,FALSE),2,1)))</f>
        <v>1</v>
      </c>
      <c r="J139" s="120">
        <f>IF(E139 &lt; VLOOKUP(B139,'Exhibits and Tables'!$A$45:$D$51,2,FALSE)*100, 1, IF(E139 &lt; VLOOKUP(B139,'Exhibits and Tables'!$A$45:$D$51,3,FALSE)*100,2,IF(E139 &lt; VLOOKUP(B139,'Exhibits and Tables'!$A$45:$D$51,4,FALSE)*100,3,4)))</f>
        <v>4</v>
      </c>
      <c r="K139" s="120">
        <f t="shared" si="6"/>
        <v>9</v>
      </c>
      <c r="L139" s="120" t="str">
        <f>VLOOKUP(K139,'Exhibits and Tables'!$G$24:$I$26, 3,TRUE)</f>
        <v>H</v>
      </c>
      <c r="M139" s="120" t="str">
        <f>VLOOKUP(G139&amp;"-"&amp;L139,'Exhibits and Tables'!$H$5:$K$13,4,FALSE)</f>
        <v>BBB</v>
      </c>
      <c r="N139" s="122">
        <f>VLOOKUP(M139,'Exhibits and Tables'!$A$5:$C$10,2,FALSE)</f>
        <v>0.10290000000000001</v>
      </c>
      <c r="O139" s="123">
        <f>VLOOKUP(M139,'Exhibits and Tables'!$A$5:$C$10,3,FALSE)</f>
        <v>0.02</v>
      </c>
      <c r="P139" s="124">
        <f>VLOOKUP(M139,'Exhibits and Tables'!$M$5:$N$10,2,FALSE)/10000</f>
        <v>5.2830000000000009E-2</v>
      </c>
      <c r="Q139" s="125">
        <f t="shared" si="7"/>
        <v>832.78852999999992</v>
      </c>
      <c r="R139" s="126">
        <f t="shared" si="8"/>
        <v>582.95197099999996</v>
      </c>
    </row>
    <row r="140" spans="1:18" ht="14.4" x14ac:dyDescent="0.3">
      <c r="A140" s="119">
        <v>135</v>
      </c>
      <c r="B140" s="120" t="s">
        <v>8</v>
      </c>
      <c r="C140" s="120">
        <v>0</v>
      </c>
      <c r="D140" s="120">
        <v>55.612000000000002</v>
      </c>
      <c r="E140" s="120">
        <v>-0.84499999999999997</v>
      </c>
      <c r="F140" s="121">
        <v>609</v>
      </c>
      <c r="G140" s="119" t="str">
        <f>VLOOKUP(B140,'Exhibits and Tables'!$E$4:$G$15,3,FALSE)</f>
        <v>H</v>
      </c>
      <c r="H140" s="120">
        <f>IF(C140 &lt; VLOOKUP(B140,'Exhibits and Tables'!$A$25:$D$31, 2), 1, IF(C140 &lt; VLOOKUP(B140,'Exhibits and Tables'!$A$25:$D$31, 3),2,IF(C140 &lt; VLOOKUP(B140,'Exhibits and Tables'!$A$25:$D$31, 4),3,4)))</f>
        <v>1</v>
      </c>
      <c r="I140" s="120">
        <f>IF(D140 &lt; VLOOKUP(B140,'Exhibits and Tables'!$A$35:$D$41,2,FALSE), 4, IF(D140 &lt; VLOOKUP(B140,'Exhibits and Tables'!$A$35:$D$41,3,FALSE),3,IF(D140 &lt; VLOOKUP(B140,'Exhibits and Tables'!$A$35:$D$41,4,FALSE),2,1)))</f>
        <v>1</v>
      </c>
      <c r="J140" s="120">
        <f>IF(E140 &lt; VLOOKUP(B140,'Exhibits and Tables'!$A$45:$D$51,2,FALSE)*100, 1, IF(E140 &lt; VLOOKUP(B140,'Exhibits and Tables'!$A$45:$D$51,3,FALSE)*100,2,IF(E140 &lt; VLOOKUP(B140,'Exhibits and Tables'!$A$45:$D$51,4,FALSE)*100,3,4)))</f>
        <v>1</v>
      </c>
      <c r="K140" s="120">
        <f t="shared" si="6"/>
        <v>4</v>
      </c>
      <c r="L140" s="120" t="str">
        <f>VLOOKUP(K140,'Exhibits and Tables'!$G$24:$I$26, 3,TRUE)</f>
        <v>H</v>
      </c>
      <c r="M140" s="120" t="str">
        <f>VLOOKUP(G140&amp;"-"&amp;L140,'Exhibits and Tables'!$H$5:$K$13,4,FALSE)</f>
        <v>B</v>
      </c>
      <c r="N140" s="122">
        <f>VLOOKUP(M140,'Exhibits and Tables'!$A$5:$C$10,2,FALSE)</f>
        <v>0.53720000000000001</v>
      </c>
      <c r="O140" s="123">
        <f>VLOOKUP(M140,'Exhibits and Tables'!$A$5:$C$10,3,FALSE)</f>
        <v>0.08</v>
      </c>
      <c r="P140" s="124">
        <f>VLOOKUP(M140,'Exhibits and Tables'!$M$5:$N$10,2,FALSE)/10000</f>
        <v>7.4630000000000002E-2</v>
      </c>
      <c r="Q140" s="125">
        <f t="shared" si="7"/>
        <v>654.44966999999997</v>
      </c>
      <c r="R140" s="126">
        <f t="shared" si="8"/>
        <v>458.11476899999997</v>
      </c>
    </row>
    <row r="141" spans="1:18" ht="14.4" x14ac:dyDescent="0.3">
      <c r="A141" s="119">
        <v>136</v>
      </c>
      <c r="B141" s="120" t="s">
        <v>9</v>
      </c>
      <c r="C141" s="120">
        <v>1.82</v>
      </c>
      <c r="D141" s="120">
        <v>32.523000000000003</v>
      </c>
      <c r="E141" s="120">
        <v>2.8439999999999999</v>
      </c>
      <c r="F141" s="121">
        <v>1007</v>
      </c>
      <c r="G141" s="119" t="str">
        <f>VLOOKUP(B141,'Exhibits and Tables'!$E$4:$G$15,3,FALSE)</f>
        <v>M</v>
      </c>
      <c r="H141" s="120">
        <f>IF(C141 &lt; VLOOKUP(B141,'Exhibits and Tables'!$A$25:$D$31, 2), 1, IF(C141 &lt; VLOOKUP(B141,'Exhibits and Tables'!$A$25:$D$31, 3),2,IF(C141 &lt; VLOOKUP(B141,'Exhibits and Tables'!$A$25:$D$31, 4),3,4)))</f>
        <v>2</v>
      </c>
      <c r="I141" s="120">
        <f>IF(D141 &lt; VLOOKUP(B141,'Exhibits and Tables'!$A$35:$D$41,2,FALSE), 4, IF(D141 &lt; VLOOKUP(B141,'Exhibits and Tables'!$A$35:$D$41,3,FALSE),3,IF(D141 &lt; VLOOKUP(B141,'Exhibits and Tables'!$A$35:$D$41,4,FALSE),2,1)))</f>
        <v>2</v>
      </c>
      <c r="J141" s="120">
        <f>IF(E141 &lt; VLOOKUP(B141,'Exhibits and Tables'!$A$45:$D$51,2,FALSE)*100, 1, IF(E141 &lt; VLOOKUP(B141,'Exhibits and Tables'!$A$45:$D$51,3,FALSE)*100,2,IF(E141 &lt; VLOOKUP(B141,'Exhibits and Tables'!$A$45:$D$51,4,FALSE)*100,3,4)))</f>
        <v>3</v>
      </c>
      <c r="K141" s="120">
        <f t="shared" si="6"/>
        <v>9</v>
      </c>
      <c r="L141" s="120" t="str">
        <f>VLOOKUP(K141,'Exhibits and Tables'!$G$24:$I$26, 3,TRUE)</f>
        <v>H</v>
      </c>
      <c r="M141" s="120" t="str">
        <f>VLOOKUP(G141&amp;"-"&amp;L141,'Exhibits and Tables'!$H$5:$K$13,4,FALSE)</f>
        <v>BBB</v>
      </c>
      <c r="N141" s="122">
        <f>VLOOKUP(M141,'Exhibits and Tables'!$A$5:$C$10,2,FALSE)</f>
        <v>0.10290000000000001</v>
      </c>
      <c r="O141" s="123">
        <f>VLOOKUP(M141,'Exhibits and Tables'!$A$5:$C$10,3,FALSE)</f>
        <v>0.02</v>
      </c>
      <c r="P141" s="124">
        <f>VLOOKUP(M141,'Exhibits and Tables'!$M$5:$N$10,2,FALSE)/10000</f>
        <v>5.2830000000000009E-2</v>
      </c>
      <c r="Q141" s="125">
        <f t="shared" si="7"/>
        <v>1060.1998099999998</v>
      </c>
      <c r="R141" s="126">
        <f t="shared" si="8"/>
        <v>742.13986699999987</v>
      </c>
    </row>
    <row r="142" spans="1:18" ht="14.4" x14ac:dyDescent="0.3">
      <c r="A142" s="119">
        <v>137</v>
      </c>
      <c r="B142" s="120" t="s">
        <v>8</v>
      </c>
      <c r="C142" s="120">
        <v>9.66</v>
      </c>
      <c r="D142" s="120">
        <v>1.8260000000000001</v>
      </c>
      <c r="E142" s="120">
        <v>14.425000000000001</v>
      </c>
      <c r="F142" s="121">
        <v>710</v>
      </c>
      <c r="G142" s="119" t="str">
        <f>VLOOKUP(B142,'Exhibits and Tables'!$E$4:$G$15,3,FALSE)</f>
        <v>H</v>
      </c>
      <c r="H142" s="120">
        <f>IF(C142 &lt; VLOOKUP(B142,'Exhibits and Tables'!$A$25:$D$31, 2), 1, IF(C142 &lt; VLOOKUP(B142,'Exhibits and Tables'!$A$25:$D$31, 3),2,IF(C142 &lt; VLOOKUP(B142,'Exhibits and Tables'!$A$25:$D$31, 4),3,4)))</f>
        <v>4</v>
      </c>
      <c r="I142" s="120">
        <f>IF(D142 &lt; VLOOKUP(B142,'Exhibits and Tables'!$A$35:$D$41,2,FALSE), 4, IF(D142 &lt; VLOOKUP(B142,'Exhibits and Tables'!$A$35:$D$41,3,FALSE),3,IF(D142 &lt; VLOOKUP(B142,'Exhibits and Tables'!$A$35:$D$41,4,FALSE),2,1)))</f>
        <v>4</v>
      </c>
      <c r="J142" s="120">
        <f>IF(E142 &lt; VLOOKUP(B142,'Exhibits and Tables'!$A$45:$D$51,2,FALSE)*100, 1, IF(E142 &lt; VLOOKUP(B142,'Exhibits and Tables'!$A$45:$D$51,3,FALSE)*100,2,IF(E142 &lt; VLOOKUP(B142,'Exhibits and Tables'!$A$45:$D$51,4,FALSE)*100,3,4)))</f>
        <v>4</v>
      </c>
      <c r="K142" s="120">
        <f t="shared" si="6"/>
        <v>16</v>
      </c>
      <c r="L142" s="120" t="str">
        <f>VLOOKUP(K142,'Exhibits and Tables'!$G$24:$I$26, 3,TRUE)</f>
        <v>L</v>
      </c>
      <c r="M142" s="120" t="str">
        <f>VLOOKUP(G142&amp;"-"&amp;L142,'Exhibits and Tables'!$H$5:$K$13,4,FALSE)</f>
        <v>BBB</v>
      </c>
      <c r="N142" s="122">
        <f>VLOOKUP(M142,'Exhibits and Tables'!$A$5:$C$10,2,FALSE)</f>
        <v>0.10290000000000001</v>
      </c>
      <c r="O142" s="123">
        <f>VLOOKUP(M142,'Exhibits and Tables'!$A$5:$C$10,3,FALSE)</f>
        <v>0.02</v>
      </c>
      <c r="P142" s="124">
        <f>VLOOKUP(M142,'Exhibits and Tables'!$M$5:$N$10,2,FALSE)/10000</f>
        <v>5.2830000000000009E-2</v>
      </c>
      <c r="Q142" s="125">
        <f t="shared" si="7"/>
        <v>747.50929999999994</v>
      </c>
      <c r="R142" s="126">
        <f t="shared" si="8"/>
        <v>523.25650999999993</v>
      </c>
    </row>
    <row r="143" spans="1:18" ht="14.4" x14ac:dyDescent="0.3">
      <c r="A143" s="119">
        <v>138</v>
      </c>
      <c r="B143" s="120" t="s">
        <v>6</v>
      </c>
      <c r="C143" s="120">
        <v>2.98</v>
      </c>
      <c r="D143" s="120">
        <v>60.134999999999998</v>
      </c>
      <c r="E143" s="120">
        <v>8.5009999999999994</v>
      </c>
      <c r="F143" s="121">
        <v>728</v>
      </c>
      <c r="G143" s="119" t="str">
        <f>VLOOKUP(B143,'Exhibits and Tables'!$E$4:$G$15,3,FALSE)</f>
        <v>M</v>
      </c>
      <c r="H143" s="120">
        <f>IF(C143 &lt; VLOOKUP(B143,'Exhibits and Tables'!$A$25:$D$31, 2), 1, IF(C143 &lt; VLOOKUP(B143,'Exhibits and Tables'!$A$25:$D$31, 3),2,IF(C143 &lt; VLOOKUP(B143,'Exhibits and Tables'!$A$25:$D$31, 4),3,4)))</f>
        <v>3</v>
      </c>
      <c r="I143" s="120">
        <f>IF(D143 &lt; VLOOKUP(B143,'Exhibits and Tables'!$A$35:$D$41,2,FALSE), 4, IF(D143 &lt; VLOOKUP(B143,'Exhibits and Tables'!$A$35:$D$41,3,FALSE),3,IF(D143 &lt; VLOOKUP(B143,'Exhibits and Tables'!$A$35:$D$41,4,FALSE),2,1)))</f>
        <v>1</v>
      </c>
      <c r="J143" s="120">
        <f>IF(E143 &lt; VLOOKUP(B143,'Exhibits and Tables'!$A$45:$D$51,2,FALSE)*100, 1, IF(E143 &lt; VLOOKUP(B143,'Exhibits and Tables'!$A$45:$D$51,3,FALSE)*100,2,IF(E143 &lt; VLOOKUP(B143,'Exhibits and Tables'!$A$45:$D$51,4,FALSE)*100,3,4)))</f>
        <v>4</v>
      </c>
      <c r="K143" s="120">
        <f t="shared" si="6"/>
        <v>9</v>
      </c>
      <c r="L143" s="120" t="str">
        <f>VLOOKUP(K143,'Exhibits and Tables'!$G$24:$I$26, 3,TRUE)</f>
        <v>H</v>
      </c>
      <c r="M143" s="120" t="str">
        <f>VLOOKUP(G143&amp;"-"&amp;L143,'Exhibits and Tables'!$H$5:$K$13,4,FALSE)</f>
        <v>BBB</v>
      </c>
      <c r="N143" s="122">
        <f>VLOOKUP(M143,'Exhibits and Tables'!$A$5:$C$10,2,FALSE)</f>
        <v>0.10290000000000001</v>
      </c>
      <c r="O143" s="123">
        <f>VLOOKUP(M143,'Exhibits and Tables'!$A$5:$C$10,3,FALSE)</f>
        <v>0.02</v>
      </c>
      <c r="P143" s="124">
        <f>VLOOKUP(M143,'Exhibits and Tables'!$M$5:$N$10,2,FALSE)/10000</f>
        <v>5.2830000000000009E-2</v>
      </c>
      <c r="Q143" s="125">
        <f t="shared" si="7"/>
        <v>766.46024</v>
      </c>
      <c r="R143" s="126">
        <f t="shared" si="8"/>
        <v>536.52216799999997</v>
      </c>
    </row>
    <row r="144" spans="1:18" ht="14.4" x14ac:dyDescent="0.3">
      <c r="A144" s="119">
        <v>139</v>
      </c>
      <c r="B144" s="120" t="s">
        <v>6</v>
      </c>
      <c r="C144" s="120">
        <v>5.77</v>
      </c>
      <c r="D144" s="120">
        <v>45.375</v>
      </c>
      <c r="E144" s="120">
        <v>10.930999999999999</v>
      </c>
      <c r="F144" s="121">
        <v>885</v>
      </c>
      <c r="G144" s="119" t="str">
        <f>VLOOKUP(B144,'Exhibits and Tables'!$E$4:$G$15,3,FALSE)</f>
        <v>M</v>
      </c>
      <c r="H144" s="120">
        <f>IF(C144 &lt; VLOOKUP(B144,'Exhibits and Tables'!$A$25:$D$31, 2), 1, IF(C144 &lt; VLOOKUP(B144,'Exhibits and Tables'!$A$25:$D$31, 3),2,IF(C144 &lt; VLOOKUP(B144,'Exhibits and Tables'!$A$25:$D$31, 4),3,4)))</f>
        <v>4</v>
      </c>
      <c r="I144" s="120">
        <f>IF(D144 &lt; VLOOKUP(B144,'Exhibits and Tables'!$A$35:$D$41,2,FALSE), 4, IF(D144 &lt; VLOOKUP(B144,'Exhibits and Tables'!$A$35:$D$41,3,FALSE),3,IF(D144 &lt; VLOOKUP(B144,'Exhibits and Tables'!$A$35:$D$41,4,FALSE),2,1)))</f>
        <v>2</v>
      </c>
      <c r="J144" s="120">
        <f>IF(E144 &lt; VLOOKUP(B144,'Exhibits and Tables'!$A$45:$D$51,2,FALSE)*100, 1, IF(E144 &lt; VLOOKUP(B144,'Exhibits and Tables'!$A$45:$D$51,3,FALSE)*100,2,IF(E144 &lt; VLOOKUP(B144,'Exhibits and Tables'!$A$45:$D$51,4,FALSE)*100,3,4)))</f>
        <v>4</v>
      </c>
      <c r="K144" s="120">
        <f t="shared" si="6"/>
        <v>12</v>
      </c>
      <c r="L144" s="120" t="str">
        <f>VLOOKUP(K144,'Exhibits and Tables'!$G$24:$I$26, 3,TRUE)</f>
        <v>M</v>
      </c>
      <c r="M144" s="120" t="str">
        <f>VLOOKUP(G144&amp;"-"&amp;L144,'Exhibits and Tables'!$H$5:$K$13,4,FALSE)</f>
        <v>A</v>
      </c>
      <c r="N144" s="122">
        <f>VLOOKUP(M144,'Exhibits and Tables'!$A$5:$C$10,2,FALSE)</f>
        <v>2.9100000000000001E-2</v>
      </c>
      <c r="O144" s="123">
        <f>VLOOKUP(M144,'Exhibits and Tables'!$A$5:$C$10,3,FALSE)</f>
        <v>5.0000000000000001E-3</v>
      </c>
      <c r="P144" s="124">
        <f>VLOOKUP(M144,'Exhibits and Tables'!$M$5:$N$10,2,FALSE)/10000</f>
        <v>4.743E-2</v>
      </c>
      <c r="Q144" s="125">
        <f t="shared" si="7"/>
        <v>926.97555000000011</v>
      </c>
      <c r="R144" s="126">
        <f t="shared" si="8"/>
        <v>648.88288499999999</v>
      </c>
    </row>
    <row r="145" spans="1:18" ht="14.4" x14ac:dyDescent="0.3">
      <c r="A145" s="119">
        <v>140</v>
      </c>
      <c r="B145" s="120" t="s">
        <v>6</v>
      </c>
      <c r="C145" s="120">
        <v>0.17</v>
      </c>
      <c r="D145" s="120">
        <v>48.801000000000002</v>
      </c>
      <c r="E145" s="120">
        <v>0.72899999999999998</v>
      </c>
      <c r="F145" s="121">
        <v>1122</v>
      </c>
      <c r="G145" s="119" t="str">
        <f>VLOOKUP(B145,'Exhibits and Tables'!$E$4:$G$15,3,FALSE)</f>
        <v>M</v>
      </c>
      <c r="H145" s="120">
        <f>IF(C145 &lt; VLOOKUP(B145,'Exhibits and Tables'!$A$25:$D$31, 2), 1, IF(C145 &lt; VLOOKUP(B145,'Exhibits and Tables'!$A$25:$D$31, 3),2,IF(C145 &lt; VLOOKUP(B145,'Exhibits and Tables'!$A$25:$D$31, 4),3,4)))</f>
        <v>1</v>
      </c>
      <c r="I145" s="120">
        <f>IF(D145 &lt; VLOOKUP(B145,'Exhibits and Tables'!$A$35:$D$41,2,FALSE), 4, IF(D145 &lt; VLOOKUP(B145,'Exhibits and Tables'!$A$35:$D$41,3,FALSE),3,IF(D145 &lt; VLOOKUP(B145,'Exhibits and Tables'!$A$35:$D$41,4,FALSE),2,1)))</f>
        <v>2</v>
      </c>
      <c r="J145" s="120">
        <f>IF(E145 &lt; VLOOKUP(B145,'Exhibits and Tables'!$A$45:$D$51,2,FALSE)*100, 1, IF(E145 &lt; VLOOKUP(B145,'Exhibits and Tables'!$A$45:$D$51,3,FALSE)*100,2,IF(E145 &lt; VLOOKUP(B145,'Exhibits and Tables'!$A$45:$D$51,4,FALSE)*100,3,4)))</f>
        <v>2</v>
      </c>
      <c r="K145" s="120">
        <f t="shared" si="6"/>
        <v>7</v>
      </c>
      <c r="L145" s="120" t="str">
        <f>VLOOKUP(K145,'Exhibits and Tables'!$G$24:$I$26, 3,TRUE)</f>
        <v>H</v>
      </c>
      <c r="M145" s="120" t="str">
        <f>VLOOKUP(G145&amp;"-"&amp;L145,'Exhibits and Tables'!$H$5:$K$13,4,FALSE)</f>
        <v>BBB</v>
      </c>
      <c r="N145" s="122">
        <f>VLOOKUP(M145,'Exhibits and Tables'!$A$5:$C$10,2,FALSE)</f>
        <v>0.10290000000000001</v>
      </c>
      <c r="O145" s="123">
        <f>VLOOKUP(M145,'Exhibits and Tables'!$A$5:$C$10,3,FALSE)</f>
        <v>0.02</v>
      </c>
      <c r="P145" s="124">
        <f>VLOOKUP(M145,'Exhibits and Tables'!$M$5:$N$10,2,FALSE)/10000</f>
        <v>5.2830000000000009E-2</v>
      </c>
      <c r="Q145" s="125">
        <f t="shared" si="7"/>
        <v>1181.2752599999999</v>
      </c>
      <c r="R145" s="126">
        <f t="shared" si="8"/>
        <v>826.89268199999992</v>
      </c>
    </row>
    <row r="146" spans="1:18" ht="14.4" x14ac:dyDescent="0.3">
      <c r="A146" s="119">
        <v>141</v>
      </c>
      <c r="B146" s="120" t="s">
        <v>6</v>
      </c>
      <c r="C146" s="120">
        <v>0</v>
      </c>
      <c r="D146" s="120">
        <v>69.024000000000001</v>
      </c>
      <c r="E146" s="120">
        <v>-6.4349999999999996</v>
      </c>
      <c r="F146" s="121">
        <v>669</v>
      </c>
      <c r="G146" s="119" t="str">
        <f>VLOOKUP(B146,'Exhibits and Tables'!$E$4:$G$15,3,FALSE)</f>
        <v>M</v>
      </c>
      <c r="H146" s="120">
        <f>IF(C146 &lt; VLOOKUP(B146,'Exhibits and Tables'!$A$25:$D$31, 2), 1, IF(C146 &lt; VLOOKUP(B146,'Exhibits and Tables'!$A$25:$D$31, 3),2,IF(C146 &lt; VLOOKUP(B146,'Exhibits and Tables'!$A$25:$D$31, 4),3,4)))</f>
        <v>1</v>
      </c>
      <c r="I146" s="120">
        <f>IF(D146 &lt; VLOOKUP(B146,'Exhibits and Tables'!$A$35:$D$41,2,FALSE), 4, IF(D146 &lt; VLOOKUP(B146,'Exhibits and Tables'!$A$35:$D$41,3,FALSE),3,IF(D146 &lt; VLOOKUP(B146,'Exhibits and Tables'!$A$35:$D$41,4,FALSE),2,1)))</f>
        <v>1</v>
      </c>
      <c r="J146" s="120">
        <f>IF(E146 &lt; VLOOKUP(B146,'Exhibits and Tables'!$A$45:$D$51,2,FALSE)*100, 1, IF(E146 &lt; VLOOKUP(B146,'Exhibits and Tables'!$A$45:$D$51,3,FALSE)*100,2,IF(E146 &lt; VLOOKUP(B146,'Exhibits and Tables'!$A$45:$D$51,4,FALSE)*100,3,4)))</f>
        <v>1</v>
      </c>
      <c r="K146" s="120">
        <f t="shared" si="6"/>
        <v>4</v>
      </c>
      <c r="L146" s="120" t="str">
        <f>VLOOKUP(K146,'Exhibits and Tables'!$G$24:$I$26, 3,TRUE)</f>
        <v>H</v>
      </c>
      <c r="M146" s="120" t="str">
        <f>VLOOKUP(G146&amp;"-"&amp;L146,'Exhibits and Tables'!$H$5:$K$13,4,FALSE)</f>
        <v>BBB</v>
      </c>
      <c r="N146" s="122">
        <f>VLOOKUP(M146,'Exhibits and Tables'!$A$5:$C$10,2,FALSE)</f>
        <v>0.10290000000000001</v>
      </c>
      <c r="O146" s="123">
        <f>VLOOKUP(M146,'Exhibits and Tables'!$A$5:$C$10,3,FALSE)</f>
        <v>0.02</v>
      </c>
      <c r="P146" s="124">
        <f>VLOOKUP(M146,'Exhibits and Tables'!$M$5:$N$10,2,FALSE)/10000</f>
        <v>5.2830000000000009E-2</v>
      </c>
      <c r="Q146" s="125">
        <f t="shared" si="7"/>
        <v>704.34326999999996</v>
      </c>
      <c r="R146" s="126">
        <f t="shared" si="8"/>
        <v>493.04028899999992</v>
      </c>
    </row>
    <row r="147" spans="1:18" ht="14.4" x14ac:dyDescent="0.3">
      <c r="A147" s="119">
        <v>142</v>
      </c>
      <c r="B147" s="120" t="s">
        <v>5</v>
      </c>
      <c r="C147" s="120">
        <v>1</v>
      </c>
      <c r="D147" s="120">
        <v>58.506999999999998</v>
      </c>
      <c r="E147" s="120">
        <v>5.3170000000000002</v>
      </c>
      <c r="F147" s="121">
        <v>887</v>
      </c>
      <c r="G147" s="119" t="str">
        <f>VLOOKUP(B147,'Exhibits and Tables'!$E$4:$G$15,3,FALSE)</f>
        <v>H</v>
      </c>
      <c r="H147" s="120">
        <f>IF(C147 &lt; VLOOKUP(B147,'Exhibits and Tables'!$A$25:$D$31, 2), 1, IF(C147 &lt; VLOOKUP(B147,'Exhibits and Tables'!$A$25:$D$31, 3),2,IF(C147 &lt; VLOOKUP(B147,'Exhibits and Tables'!$A$25:$D$31, 4),3,4)))</f>
        <v>2</v>
      </c>
      <c r="I147" s="120">
        <f>IF(D147 &lt; VLOOKUP(B147,'Exhibits and Tables'!$A$35:$D$41,2,FALSE), 4, IF(D147 &lt; VLOOKUP(B147,'Exhibits and Tables'!$A$35:$D$41,3,FALSE),3,IF(D147 &lt; VLOOKUP(B147,'Exhibits and Tables'!$A$35:$D$41,4,FALSE),2,1)))</f>
        <v>2</v>
      </c>
      <c r="J147" s="120">
        <f>IF(E147 &lt; VLOOKUP(B147,'Exhibits and Tables'!$A$45:$D$51,2,FALSE)*100, 1, IF(E147 &lt; VLOOKUP(B147,'Exhibits and Tables'!$A$45:$D$51,3,FALSE)*100,2,IF(E147 &lt; VLOOKUP(B147,'Exhibits and Tables'!$A$45:$D$51,4,FALSE)*100,3,4)))</f>
        <v>2</v>
      </c>
      <c r="K147" s="120">
        <f t="shared" si="6"/>
        <v>8</v>
      </c>
      <c r="L147" s="120" t="str">
        <f>VLOOKUP(K147,'Exhibits and Tables'!$G$24:$I$26, 3,TRUE)</f>
        <v>H</v>
      </c>
      <c r="M147" s="120" t="str">
        <f>VLOOKUP(G147&amp;"-"&amp;L147,'Exhibits and Tables'!$H$5:$K$13,4,FALSE)</f>
        <v>B</v>
      </c>
      <c r="N147" s="122">
        <f>VLOOKUP(M147,'Exhibits and Tables'!$A$5:$C$10,2,FALSE)</f>
        <v>0.53720000000000001</v>
      </c>
      <c r="O147" s="123">
        <f>VLOOKUP(M147,'Exhibits and Tables'!$A$5:$C$10,3,FALSE)</f>
        <v>0.08</v>
      </c>
      <c r="P147" s="124">
        <f>VLOOKUP(M147,'Exhibits and Tables'!$M$5:$N$10,2,FALSE)/10000</f>
        <v>7.4630000000000002E-2</v>
      </c>
      <c r="Q147" s="125">
        <f t="shared" si="7"/>
        <v>953.19681000000003</v>
      </c>
      <c r="R147" s="126">
        <f t="shared" si="8"/>
        <v>667.23776699999996</v>
      </c>
    </row>
    <row r="148" spans="1:18" ht="14.4" x14ac:dyDescent="0.3">
      <c r="A148" s="119">
        <v>143</v>
      </c>
      <c r="B148" s="120" t="s">
        <v>5</v>
      </c>
      <c r="C148" s="120">
        <v>1</v>
      </c>
      <c r="D148" s="120">
        <v>65.116</v>
      </c>
      <c r="E148" s="120">
        <v>5.7320000000000002</v>
      </c>
      <c r="F148" s="121">
        <v>1126</v>
      </c>
      <c r="G148" s="119" t="str">
        <f>VLOOKUP(B148,'Exhibits and Tables'!$E$4:$G$15,3,FALSE)</f>
        <v>H</v>
      </c>
      <c r="H148" s="120">
        <f>IF(C148 &lt; VLOOKUP(B148,'Exhibits and Tables'!$A$25:$D$31, 2), 1, IF(C148 &lt; VLOOKUP(B148,'Exhibits and Tables'!$A$25:$D$31, 3),2,IF(C148 &lt; VLOOKUP(B148,'Exhibits and Tables'!$A$25:$D$31, 4),3,4)))</f>
        <v>2</v>
      </c>
      <c r="I148" s="120">
        <f>IF(D148 &lt; VLOOKUP(B148,'Exhibits and Tables'!$A$35:$D$41,2,FALSE), 4, IF(D148 &lt; VLOOKUP(B148,'Exhibits and Tables'!$A$35:$D$41,3,FALSE),3,IF(D148 &lt; VLOOKUP(B148,'Exhibits and Tables'!$A$35:$D$41,4,FALSE),2,1)))</f>
        <v>1</v>
      </c>
      <c r="J148" s="120">
        <f>IF(E148 &lt; VLOOKUP(B148,'Exhibits and Tables'!$A$45:$D$51,2,FALSE)*100, 1, IF(E148 &lt; VLOOKUP(B148,'Exhibits and Tables'!$A$45:$D$51,3,FALSE)*100,2,IF(E148 &lt; VLOOKUP(B148,'Exhibits and Tables'!$A$45:$D$51,4,FALSE)*100,3,4)))</f>
        <v>3</v>
      </c>
      <c r="K148" s="120">
        <f t="shared" si="6"/>
        <v>7</v>
      </c>
      <c r="L148" s="120" t="str">
        <f>VLOOKUP(K148,'Exhibits and Tables'!$G$24:$I$26, 3,TRUE)</f>
        <v>H</v>
      </c>
      <c r="M148" s="120" t="str">
        <f>VLOOKUP(G148&amp;"-"&amp;L148,'Exhibits and Tables'!$H$5:$K$13,4,FALSE)</f>
        <v>B</v>
      </c>
      <c r="N148" s="122">
        <f>VLOOKUP(M148,'Exhibits and Tables'!$A$5:$C$10,2,FALSE)</f>
        <v>0.53720000000000001</v>
      </c>
      <c r="O148" s="123">
        <f>VLOOKUP(M148,'Exhibits and Tables'!$A$5:$C$10,3,FALSE)</f>
        <v>0.08</v>
      </c>
      <c r="P148" s="124">
        <f>VLOOKUP(M148,'Exhibits and Tables'!$M$5:$N$10,2,FALSE)/10000</f>
        <v>7.4630000000000002E-2</v>
      </c>
      <c r="Q148" s="125">
        <f t="shared" si="7"/>
        <v>1210.0333800000001</v>
      </c>
      <c r="R148" s="126">
        <f t="shared" si="8"/>
        <v>847.02336600000001</v>
      </c>
    </row>
    <row r="149" spans="1:18" ht="14.4" x14ac:dyDescent="0.3">
      <c r="A149" s="119">
        <v>144</v>
      </c>
      <c r="B149" s="120" t="s">
        <v>5</v>
      </c>
      <c r="C149" s="120">
        <v>0</v>
      </c>
      <c r="D149" s="120">
        <v>68.191999999999993</v>
      </c>
      <c r="E149" s="120">
        <v>-5.7619999999999996</v>
      </c>
      <c r="F149" s="121">
        <v>825</v>
      </c>
      <c r="G149" s="119" t="str">
        <f>VLOOKUP(B149,'Exhibits and Tables'!$E$4:$G$15,3,FALSE)</f>
        <v>H</v>
      </c>
      <c r="H149" s="120">
        <f>IF(C149 &lt; VLOOKUP(B149,'Exhibits and Tables'!$A$25:$D$31, 2), 1, IF(C149 &lt; VLOOKUP(B149,'Exhibits and Tables'!$A$25:$D$31, 3),2,IF(C149 &lt; VLOOKUP(B149,'Exhibits and Tables'!$A$25:$D$31, 4),3,4)))</f>
        <v>1</v>
      </c>
      <c r="I149" s="120">
        <f>IF(D149 &lt; VLOOKUP(B149,'Exhibits and Tables'!$A$35:$D$41,2,FALSE), 4, IF(D149 &lt; VLOOKUP(B149,'Exhibits and Tables'!$A$35:$D$41,3,FALSE),3,IF(D149 &lt; VLOOKUP(B149,'Exhibits and Tables'!$A$35:$D$41,4,FALSE),2,1)))</f>
        <v>1</v>
      </c>
      <c r="J149" s="120">
        <f>IF(E149 &lt; VLOOKUP(B149,'Exhibits and Tables'!$A$45:$D$51,2,FALSE)*100, 1, IF(E149 &lt; VLOOKUP(B149,'Exhibits and Tables'!$A$45:$D$51,3,FALSE)*100,2,IF(E149 &lt; VLOOKUP(B149,'Exhibits and Tables'!$A$45:$D$51,4,FALSE)*100,3,4)))</f>
        <v>1</v>
      </c>
      <c r="K149" s="120">
        <f t="shared" si="6"/>
        <v>4</v>
      </c>
      <c r="L149" s="120" t="str">
        <f>VLOOKUP(K149,'Exhibits and Tables'!$G$24:$I$26, 3,TRUE)</f>
        <v>H</v>
      </c>
      <c r="M149" s="120" t="str">
        <f>VLOOKUP(G149&amp;"-"&amp;L149,'Exhibits and Tables'!$H$5:$K$13,4,FALSE)</f>
        <v>B</v>
      </c>
      <c r="N149" s="122">
        <f>VLOOKUP(M149,'Exhibits and Tables'!$A$5:$C$10,2,FALSE)</f>
        <v>0.53720000000000001</v>
      </c>
      <c r="O149" s="123">
        <f>VLOOKUP(M149,'Exhibits and Tables'!$A$5:$C$10,3,FALSE)</f>
        <v>0.08</v>
      </c>
      <c r="P149" s="124">
        <f>VLOOKUP(M149,'Exhibits and Tables'!$M$5:$N$10,2,FALSE)/10000</f>
        <v>7.4630000000000002E-2</v>
      </c>
      <c r="Q149" s="125">
        <f t="shared" si="7"/>
        <v>886.56975</v>
      </c>
      <c r="R149" s="126">
        <f t="shared" si="8"/>
        <v>620.59882499999992</v>
      </c>
    </row>
    <row r="150" spans="1:18" ht="14.4" x14ac:dyDescent="0.3">
      <c r="A150" s="119">
        <v>145</v>
      </c>
      <c r="B150" s="120" t="s">
        <v>9</v>
      </c>
      <c r="C150" s="120">
        <v>0</v>
      </c>
      <c r="D150" s="120">
        <v>35.447000000000003</v>
      </c>
      <c r="E150" s="120">
        <v>-15.169</v>
      </c>
      <c r="F150" s="121">
        <v>780</v>
      </c>
      <c r="G150" s="119" t="str">
        <f>VLOOKUP(B150,'Exhibits and Tables'!$E$4:$G$15,3,FALSE)</f>
        <v>M</v>
      </c>
      <c r="H150" s="120">
        <f>IF(C150 &lt; VLOOKUP(B150,'Exhibits and Tables'!$A$25:$D$31, 2), 1, IF(C150 &lt; VLOOKUP(B150,'Exhibits and Tables'!$A$25:$D$31, 3),2,IF(C150 &lt; VLOOKUP(B150,'Exhibits and Tables'!$A$25:$D$31, 4),3,4)))</f>
        <v>1</v>
      </c>
      <c r="I150" s="120">
        <f>IF(D150 &lt; VLOOKUP(B150,'Exhibits and Tables'!$A$35:$D$41,2,FALSE), 4, IF(D150 &lt; VLOOKUP(B150,'Exhibits and Tables'!$A$35:$D$41,3,FALSE),3,IF(D150 &lt; VLOOKUP(B150,'Exhibits and Tables'!$A$35:$D$41,4,FALSE),2,1)))</f>
        <v>2</v>
      </c>
      <c r="J150" s="120">
        <f>IF(E150 &lt; VLOOKUP(B150,'Exhibits and Tables'!$A$45:$D$51,2,FALSE)*100, 1, IF(E150 &lt; VLOOKUP(B150,'Exhibits and Tables'!$A$45:$D$51,3,FALSE)*100,2,IF(E150 &lt; VLOOKUP(B150,'Exhibits and Tables'!$A$45:$D$51,4,FALSE)*100,3,4)))</f>
        <v>1</v>
      </c>
      <c r="K150" s="120">
        <f t="shared" si="6"/>
        <v>6</v>
      </c>
      <c r="L150" s="120" t="str">
        <f>VLOOKUP(K150,'Exhibits and Tables'!$G$24:$I$26, 3,TRUE)</f>
        <v>H</v>
      </c>
      <c r="M150" s="120" t="str">
        <f>VLOOKUP(G150&amp;"-"&amp;L150,'Exhibits and Tables'!$H$5:$K$13,4,FALSE)</f>
        <v>BBB</v>
      </c>
      <c r="N150" s="122">
        <f>VLOOKUP(M150,'Exhibits and Tables'!$A$5:$C$10,2,FALSE)</f>
        <v>0.10290000000000001</v>
      </c>
      <c r="O150" s="123">
        <f>VLOOKUP(M150,'Exhibits and Tables'!$A$5:$C$10,3,FALSE)</f>
        <v>0.02</v>
      </c>
      <c r="P150" s="124">
        <f>VLOOKUP(M150,'Exhibits and Tables'!$M$5:$N$10,2,FALSE)/10000</f>
        <v>5.2830000000000009E-2</v>
      </c>
      <c r="Q150" s="125">
        <f t="shared" si="7"/>
        <v>821.20739999999989</v>
      </c>
      <c r="R150" s="126">
        <f t="shared" si="8"/>
        <v>574.84517999999991</v>
      </c>
    </row>
    <row r="151" spans="1:18" ht="14.4" x14ac:dyDescent="0.3">
      <c r="A151" s="119">
        <v>146</v>
      </c>
      <c r="B151" s="120" t="s">
        <v>6</v>
      </c>
      <c r="C151" s="120">
        <v>0</v>
      </c>
      <c r="D151" s="120">
        <v>108.175</v>
      </c>
      <c r="E151" s="120">
        <v>-8.4350000000000005</v>
      </c>
      <c r="F151" s="121">
        <v>438</v>
      </c>
      <c r="G151" s="119" t="str">
        <f>VLOOKUP(B151,'Exhibits and Tables'!$E$4:$G$15,3,FALSE)</f>
        <v>M</v>
      </c>
      <c r="H151" s="120">
        <f>IF(C151 &lt; VLOOKUP(B151,'Exhibits and Tables'!$A$25:$D$31, 2), 1, IF(C151 &lt; VLOOKUP(B151,'Exhibits and Tables'!$A$25:$D$31, 3),2,IF(C151 &lt; VLOOKUP(B151,'Exhibits and Tables'!$A$25:$D$31, 4),3,4)))</f>
        <v>1</v>
      </c>
      <c r="I151" s="120">
        <f>IF(D151 &lt; VLOOKUP(B151,'Exhibits and Tables'!$A$35:$D$41,2,FALSE), 4, IF(D151 &lt; VLOOKUP(B151,'Exhibits and Tables'!$A$35:$D$41,3,FALSE),3,IF(D151 &lt; VLOOKUP(B151,'Exhibits and Tables'!$A$35:$D$41,4,FALSE),2,1)))</f>
        <v>1</v>
      </c>
      <c r="J151" s="120">
        <f>IF(E151 &lt; VLOOKUP(B151,'Exhibits and Tables'!$A$45:$D$51,2,FALSE)*100, 1, IF(E151 &lt; VLOOKUP(B151,'Exhibits and Tables'!$A$45:$D$51,3,FALSE)*100,2,IF(E151 &lt; VLOOKUP(B151,'Exhibits and Tables'!$A$45:$D$51,4,FALSE)*100,3,4)))</f>
        <v>1</v>
      </c>
      <c r="K151" s="120">
        <f t="shared" si="6"/>
        <v>4</v>
      </c>
      <c r="L151" s="120" t="str">
        <f>VLOOKUP(K151,'Exhibits and Tables'!$G$24:$I$26, 3,TRUE)</f>
        <v>H</v>
      </c>
      <c r="M151" s="120" t="str">
        <f>VLOOKUP(G151&amp;"-"&amp;L151,'Exhibits and Tables'!$H$5:$K$13,4,FALSE)</f>
        <v>BBB</v>
      </c>
      <c r="N151" s="122">
        <f>VLOOKUP(M151,'Exhibits and Tables'!$A$5:$C$10,2,FALSE)</f>
        <v>0.10290000000000001</v>
      </c>
      <c r="O151" s="123">
        <f>VLOOKUP(M151,'Exhibits and Tables'!$A$5:$C$10,3,FALSE)</f>
        <v>0.02</v>
      </c>
      <c r="P151" s="124">
        <f>VLOOKUP(M151,'Exhibits and Tables'!$M$5:$N$10,2,FALSE)/10000</f>
        <v>5.2830000000000009E-2</v>
      </c>
      <c r="Q151" s="125">
        <f t="shared" si="7"/>
        <v>461.13953999999995</v>
      </c>
      <c r="R151" s="126">
        <f t="shared" si="8"/>
        <v>322.79767799999996</v>
      </c>
    </row>
    <row r="152" spans="1:18" ht="14.4" x14ac:dyDescent="0.3">
      <c r="A152" s="119">
        <v>147</v>
      </c>
      <c r="B152" s="120" t="s">
        <v>9</v>
      </c>
      <c r="C152" s="120">
        <v>1.33</v>
      </c>
      <c r="D152" s="120">
        <v>50.841999999999999</v>
      </c>
      <c r="E152" s="120">
        <v>3.5150000000000001</v>
      </c>
      <c r="F152" s="121">
        <v>475</v>
      </c>
      <c r="G152" s="119" t="str">
        <f>VLOOKUP(B152,'Exhibits and Tables'!$E$4:$G$15,3,FALSE)</f>
        <v>M</v>
      </c>
      <c r="H152" s="120">
        <f>IF(C152 &lt; VLOOKUP(B152,'Exhibits and Tables'!$A$25:$D$31, 2), 1, IF(C152 &lt; VLOOKUP(B152,'Exhibits and Tables'!$A$25:$D$31, 3),2,IF(C152 &lt; VLOOKUP(B152,'Exhibits and Tables'!$A$25:$D$31, 4),3,4)))</f>
        <v>1</v>
      </c>
      <c r="I152" s="120">
        <f>IF(D152 &lt; VLOOKUP(B152,'Exhibits and Tables'!$A$35:$D$41,2,FALSE), 4, IF(D152 &lt; VLOOKUP(B152,'Exhibits and Tables'!$A$35:$D$41,3,FALSE),3,IF(D152 &lt; VLOOKUP(B152,'Exhibits and Tables'!$A$35:$D$41,4,FALSE),2,1)))</f>
        <v>1</v>
      </c>
      <c r="J152" s="120">
        <f>IF(E152 &lt; VLOOKUP(B152,'Exhibits and Tables'!$A$45:$D$51,2,FALSE)*100, 1, IF(E152 &lt; VLOOKUP(B152,'Exhibits and Tables'!$A$45:$D$51,3,FALSE)*100,2,IF(E152 &lt; VLOOKUP(B152,'Exhibits and Tables'!$A$45:$D$51,4,FALSE)*100,3,4)))</f>
        <v>3</v>
      </c>
      <c r="K152" s="120">
        <f t="shared" si="6"/>
        <v>6</v>
      </c>
      <c r="L152" s="120" t="str">
        <f>VLOOKUP(K152,'Exhibits and Tables'!$G$24:$I$26, 3,TRUE)</f>
        <v>H</v>
      </c>
      <c r="M152" s="120" t="str">
        <f>VLOOKUP(G152&amp;"-"&amp;L152,'Exhibits and Tables'!$H$5:$K$13,4,FALSE)</f>
        <v>BBB</v>
      </c>
      <c r="N152" s="122">
        <f>VLOOKUP(M152,'Exhibits and Tables'!$A$5:$C$10,2,FALSE)</f>
        <v>0.10290000000000001</v>
      </c>
      <c r="O152" s="123">
        <f>VLOOKUP(M152,'Exhibits and Tables'!$A$5:$C$10,3,FALSE)</f>
        <v>0.02</v>
      </c>
      <c r="P152" s="124">
        <f>VLOOKUP(M152,'Exhibits and Tables'!$M$5:$N$10,2,FALSE)/10000</f>
        <v>5.2830000000000009E-2</v>
      </c>
      <c r="Q152" s="125">
        <f t="shared" si="7"/>
        <v>500.09424999999999</v>
      </c>
      <c r="R152" s="126">
        <f t="shared" si="8"/>
        <v>350.06597499999998</v>
      </c>
    </row>
    <row r="153" spans="1:18" ht="14.4" x14ac:dyDescent="0.3">
      <c r="A153" s="119">
        <v>148</v>
      </c>
      <c r="B153" s="120" t="s">
        <v>9</v>
      </c>
      <c r="C153" s="120">
        <v>6.38</v>
      </c>
      <c r="D153" s="120">
        <v>45.305999999999997</v>
      </c>
      <c r="E153" s="120">
        <v>3.8180000000000001</v>
      </c>
      <c r="F153" s="121">
        <v>747</v>
      </c>
      <c r="G153" s="119" t="str">
        <f>VLOOKUP(B153,'Exhibits and Tables'!$E$4:$G$15,3,FALSE)</f>
        <v>M</v>
      </c>
      <c r="H153" s="120">
        <f>IF(C153 &lt; VLOOKUP(B153,'Exhibits and Tables'!$A$25:$D$31, 2), 1, IF(C153 &lt; VLOOKUP(B153,'Exhibits and Tables'!$A$25:$D$31, 3),2,IF(C153 &lt; VLOOKUP(B153,'Exhibits and Tables'!$A$25:$D$31, 4),3,4)))</f>
        <v>4</v>
      </c>
      <c r="I153" s="120">
        <f>IF(D153 &lt; VLOOKUP(B153,'Exhibits and Tables'!$A$35:$D$41,2,FALSE), 4, IF(D153 &lt; VLOOKUP(B153,'Exhibits and Tables'!$A$35:$D$41,3,FALSE),3,IF(D153 &lt; VLOOKUP(B153,'Exhibits and Tables'!$A$35:$D$41,4,FALSE),2,1)))</f>
        <v>2</v>
      </c>
      <c r="J153" s="120">
        <f>IF(E153 &lt; VLOOKUP(B153,'Exhibits and Tables'!$A$45:$D$51,2,FALSE)*100, 1, IF(E153 &lt; VLOOKUP(B153,'Exhibits and Tables'!$A$45:$D$51,3,FALSE)*100,2,IF(E153 &lt; VLOOKUP(B153,'Exhibits and Tables'!$A$45:$D$51,4,FALSE)*100,3,4)))</f>
        <v>3</v>
      </c>
      <c r="K153" s="120">
        <f t="shared" si="6"/>
        <v>11</v>
      </c>
      <c r="L153" s="120" t="str">
        <f>VLOOKUP(K153,'Exhibits and Tables'!$G$24:$I$26, 3,TRUE)</f>
        <v>M</v>
      </c>
      <c r="M153" s="120" t="str">
        <f>VLOOKUP(G153&amp;"-"&amp;L153,'Exhibits and Tables'!$H$5:$K$13,4,FALSE)</f>
        <v>A</v>
      </c>
      <c r="N153" s="122">
        <f>VLOOKUP(M153,'Exhibits and Tables'!$A$5:$C$10,2,FALSE)</f>
        <v>2.9100000000000001E-2</v>
      </c>
      <c r="O153" s="123">
        <f>VLOOKUP(M153,'Exhibits and Tables'!$A$5:$C$10,3,FALSE)</f>
        <v>5.0000000000000001E-3</v>
      </c>
      <c r="P153" s="124">
        <f>VLOOKUP(M153,'Exhibits and Tables'!$M$5:$N$10,2,FALSE)/10000</f>
        <v>4.743E-2</v>
      </c>
      <c r="Q153" s="125">
        <f t="shared" si="7"/>
        <v>782.4302100000001</v>
      </c>
      <c r="R153" s="126">
        <f t="shared" si="8"/>
        <v>547.70114699999999</v>
      </c>
    </row>
    <row r="154" spans="1:18" ht="14.4" x14ac:dyDescent="0.3">
      <c r="A154" s="119">
        <v>149</v>
      </c>
      <c r="B154" s="120" t="s">
        <v>6</v>
      </c>
      <c r="C154" s="120">
        <v>0.95</v>
      </c>
      <c r="D154" s="120">
        <v>58.026000000000003</v>
      </c>
      <c r="E154" s="120">
        <v>4.306</v>
      </c>
      <c r="F154" s="121">
        <v>753</v>
      </c>
      <c r="G154" s="119" t="str">
        <f>VLOOKUP(B154,'Exhibits and Tables'!$E$4:$G$15,3,FALSE)</f>
        <v>M</v>
      </c>
      <c r="H154" s="120">
        <f>IF(C154 &lt; VLOOKUP(B154,'Exhibits and Tables'!$A$25:$D$31, 2), 1, IF(C154 &lt; VLOOKUP(B154,'Exhibits and Tables'!$A$25:$D$31, 3),2,IF(C154 &lt; VLOOKUP(B154,'Exhibits and Tables'!$A$25:$D$31, 4),3,4)))</f>
        <v>2</v>
      </c>
      <c r="I154" s="120">
        <f>IF(D154 &lt; VLOOKUP(B154,'Exhibits and Tables'!$A$35:$D$41,2,FALSE), 4, IF(D154 &lt; VLOOKUP(B154,'Exhibits and Tables'!$A$35:$D$41,3,FALSE),3,IF(D154 &lt; VLOOKUP(B154,'Exhibits and Tables'!$A$35:$D$41,4,FALSE),2,1)))</f>
        <v>1</v>
      </c>
      <c r="J154" s="120">
        <f>IF(E154 &lt; VLOOKUP(B154,'Exhibits and Tables'!$A$45:$D$51,2,FALSE)*100, 1, IF(E154 &lt; VLOOKUP(B154,'Exhibits and Tables'!$A$45:$D$51,3,FALSE)*100,2,IF(E154 &lt; VLOOKUP(B154,'Exhibits and Tables'!$A$45:$D$51,4,FALSE)*100,3,4)))</f>
        <v>3</v>
      </c>
      <c r="K154" s="120">
        <f t="shared" si="6"/>
        <v>7</v>
      </c>
      <c r="L154" s="120" t="str">
        <f>VLOOKUP(K154,'Exhibits and Tables'!$G$24:$I$26, 3,TRUE)</f>
        <v>H</v>
      </c>
      <c r="M154" s="120" t="str">
        <f>VLOOKUP(G154&amp;"-"&amp;L154,'Exhibits and Tables'!$H$5:$K$13,4,FALSE)</f>
        <v>BBB</v>
      </c>
      <c r="N154" s="122">
        <f>VLOOKUP(M154,'Exhibits and Tables'!$A$5:$C$10,2,FALSE)</f>
        <v>0.10290000000000001</v>
      </c>
      <c r="O154" s="123">
        <f>VLOOKUP(M154,'Exhibits and Tables'!$A$5:$C$10,3,FALSE)</f>
        <v>0.02</v>
      </c>
      <c r="P154" s="124">
        <f>VLOOKUP(M154,'Exhibits and Tables'!$M$5:$N$10,2,FALSE)/10000</f>
        <v>5.2830000000000009E-2</v>
      </c>
      <c r="Q154" s="125">
        <f t="shared" si="7"/>
        <v>792.78098999999997</v>
      </c>
      <c r="R154" s="126">
        <f t="shared" si="8"/>
        <v>554.94669299999998</v>
      </c>
    </row>
    <row r="155" spans="1:18" ht="14.4" x14ac:dyDescent="0.3">
      <c r="A155" s="119">
        <v>150</v>
      </c>
      <c r="B155" s="120" t="s">
        <v>6</v>
      </c>
      <c r="C155" s="120">
        <v>0</v>
      </c>
      <c r="D155" s="120">
        <v>68.457999999999998</v>
      </c>
      <c r="E155" s="120">
        <v>-10.244</v>
      </c>
      <c r="F155" s="121">
        <v>751</v>
      </c>
      <c r="G155" s="119" t="str">
        <f>VLOOKUP(B155,'Exhibits and Tables'!$E$4:$G$15,3,FALSE)</f>
        <v>M</v>
      </c>
      <c r="H155" s="120">
        <f>IF(C155 &lt; VLOOKUP(B155,'Exhibits and Tables'!$A$25:$D$31, 2), 1, IF(C155 &lt; VLOOKUP(B155,'Exhibits and Tables'!$A$25:$D$31, 3),2,IF(C155 &lt; VLOOKUP(B155,'Exhibits and Tables'!$A$25:$D$31, 4),3,4)))</f>
        <v>1</v>
      </c>
      <c r="I155" s="120">
        <f>IF(D155 &lt; VLOOKUP(B155,'Exhibits and Tables'!$A$35:$D$41,2,FALSE), 4, IF(D155 &lt; VLOOKUP(B155,'Exhibits and Tables'!$A$35:$D$41,3,FALSE),3,IF(D155 &lt; VLOOKUP(B155,'Exhibits and Tables'!$A$35:$D$41,4,FALSE),2,1)))</f>
        <v>1</v>
      </c>
      <c r="J155" s="120">
        <f>IF(E155 &lt; VLOOKUP(B155,'Exhibits and Tables'!$A$45:$D$51,2,FALSE)*100, 1, IF(E155 &lt; VLOOKUP(B155,'Exhibits and Tables'!$A$45:$D$51,3,FALSE)*100,2,IF(E155 &lt; VLOOKUP(B155,'Exhibits and Tables'!$A$45:$D$51,4,FALSE)*100,3,4)))</f>
        <v>1</v>
      </c>
      <c r="K155" s="120">
        <f t="shared" si="6"/>
        <v>4</v>
      </c>
      <c r="L155" s="120" t="str">
        <f>VLOOKUP(K155,'Exhibits and Tables'!$G$24:$I$26, 3,TRUE)</f>
        <v>H</v>
      </c>
      <c r="M155" s="120" t="str">
        <f>VLOOKUP(G155&amp;"-"&amp;L155,'Exhibits and Tables'!$H$5:$K$13,4,FALSE)</f>
        <v>BBB</v>
      </c>
      <c r="N155" s="122">
        <f>VLOOKUP(M155,'Exhibits and Tables'!$A$5:$C$10,2,FALSE)</f>
        <v>0.10290000000000001</v>
      </c>
      <c r="O155" s="123">
        <f>VLOOKUP(M155,'Exhibits and Tables'!$A$5:$C$10,3,FALSE)</f>
        <v>0.02</v>
      </c>
      <c r="P155" s="124">
        <f>VLOOKUP(M155,'Exhibits and Tables'!$M$5:$N$10,2,FALSE)/10000</f>
        <v>5.2830000000000009E-2</v>
      </c>
      <c r="Q155" s="125">
        <f t="shared" si="7"/>
        <v>790.67532999999992</v>
      </c>
      <c r="R155" s="126">
        <f t="shared" si="8"/>
        <v>553.47273099999995</v>
      </c>
    </row>
    <row r="156" spans="1:18" ht="14.4" x14ac:dyDescent="0.3">
      <c r="A156" s="119">
        <v>151</v>
      </c>
      <c r="B156" s="120" t="s">
        <v>6</v>
      </c>
      <c r="C156" s="120">
        <v>0</v>
      </c>
      <c r="D156" s="120">
        <v>233.404</v>
      </c>
      <c r="E156" s="120">
        <v>-56.512</v>
      </c>
      <c r="F156" s="121">
        <v>741</v>
      </c>
      <c r="G156" s="119" t="str">
        <f>VLOOKUP(B156,'Exhibits and Tables'!$E$4:$G$15,3,FALSE)</f>
        <v>M</v>
      </c>
      <c r="H156" s="120">
        <f>IF(C156 &lt; VLOOKUP(B156,'Exhibits and Tables'!$A$25:$D$31, 2), 1, IF(C156 &lt; VLOOKUP(B156,'Exhibits and Tables'!$A$25:$D$31, 3),2,IF(C156 &lt; VLOOKUP(B156,'Exhibits and Tables'!$A$25:$D$31, 4),3,4)))</f>
        <v>1</v>
      </c>
      <c r="I156" s="120">
        <f>IF(D156 &lt; VLOOKUP(B156,'Exhibits and Tables'!$A$35:$D$41,2,FALSE), 4, IF(D156 &lt; VLOOKUP(B156,'Exhibits and Tables'!$A$35:$D$41,3,FALSE),3,IF(D156 &lt; VLOOKUP(B156,'Exhibits and Tables'!$A$35:$D$41,4,FALSE),2,1)))</f>
        <v>1</v>
      </c>
      <c r="J156" s="120">
        <f>IF(E156 &lt; VLOOKUP(B156,'Exhibits and Tables'!$A$45:$D$51,2,FALSE)*100, 1, IF(E156 &lt; VLOOKUP(B156,'Exhibits and Tables'!$A$45:$D$51,3,FALSE)*100,2,IF(E156 &lt; VLOOKUP(B156,'Exhibits and Tables'!$A$45:$D$51,4,FALSE)*100,3,4)))</f>
        <v>1</v>
      </c>
      <c r="K156" s="120">
        <f t="shared" si="6"/>
        <v>4</v>
      </c>
      <c r="L156" s="120" t="str">
        <f>VLOOKUP(K156,'Exhibits and Tables'!$G$24:$I$26, 3,TRUE)</f>
        <v>H</v>
      </c>
      <c r="M156" s="120" t="str">
        <f>VLOOKUP(G156&amp;"-"&amp;L156,'Exhibits and Tables'!$H$5:$K$13,4,FALSE)</f>
        <v>BBB</v>
      </c>
      <c r="N156" s="122">
        <f>VLOOKUP(M156,'Exhibits and Tables'!$A$5:$C$10,2,FALSE)</f>
        <v>0.10290000000000001</v>
      </c>
      <c r="O156" s="123">
        <f>VLOOKUP(M156,'Exhibits and Tables'!$A$5:$C$10,3,FALSE)</f>
        <v>0.02</v>
      </c>
      <c r="P156" s="124">
        <f>VLOOKUP(M156,'Exhibits and Tables'!$M$5:$N$10,2,FALSE)/10000</f>
        <v>5.2830000000000009E-2</v>
      </c>
      <c r="Q156" s="125">
        <f t="shared" si="7"/>
        <v>780.14702999999997</v>
      </c>
      <c r="R156" s="126">
        <f t="shared" si="8"/>
        <v>546.10292099999992</v>
      </c>
    </row>
    <row r="157" spans="1:18" ht="14.4" x14ac:dyDescent="0.3">
      <c r="A157" s="119">
        <v>152</v>
      </c>
      <c r="B157" s="120" t="s">
        <v>6</v>
      </c>
      <c r="C157" s="120">
        <v>0</v>
      </c>
      <c r="D157" s="120">
        <v>25.01</v>
      </c>
      <c r="E157" s="120">
        <v>-4.3680000000000003</v>
      </c>
      <c r="F157" s="121">
        <v>591</v>
      </c>
      <c r="G157" s="119" t="str">
        <f>VLOOKUP(B157,'Exhibits and Tables'!$E$4:$G$15,3,FALSE)</f>
        <v>M</v>
      </c>
      <c r="H157" s="120">
        <f>IF(C157 &lt; VLOOKUP(B157,'Exhibits and Tables'!$A$25:$D$31, 2), 1, IF(C157 &lt; VLOOKUP(B157,'Exhibits and Tables'!$A$25:$D$31, 3),2,IF(C157 &lt; VLOOKUP(B157,'Exhibits and Tables'!$A$25:$D$31, 4),3,4)))</f>
        <v>1</v>
      </c>
      <c r="I157" s="120">
        <f>IF(D157 &lt; VLOOKUP(B157,'Exhibits and Tables'!$A$35:$D$41,2,FALSE), 4, IF(D157 &lt; VLOOKUP(B157,'Exhibits and Tables'!$A$35:$D$41,3,FALSE),3,IF(D157 &lt; VLOOKUP(B157,'Exhibits and Tables'!$A$35:$D$41,4,FALSE),2,1)))</f>
        <v>4</v>
      </c>
      <c r="J157" s="120">
        <f>IF(E157 &lt; VLOOKUP(B157,'Exhibits and Tables'!$A$45:$D$51,2,FALSE)*100, 1, IF(E157 &lt; VLOOKUP(B157,'Exhibits and Tables'!$A$45:$D$51,3,FALSE)*100,2,IF(E157 &lt; VLOOKUP(B157,'Exhibits and Tables'!$A$45:$D$51,4,FALSE)*100,3,4)))</f>
        <v>1</v>
      </c>
      <c r="K157" s="120">
        <f t="shared" si="6"/>
        <v>10</v>
      </c>
      <c r="L157" s="120" t="str">
        <f>VLOOKUP(K157,'Exhibits and Tables'!$G$24:$I$26, 3,TRUE)</f>
        <v>M</v>
      </c>
      <c r="M157" s="120" t="str">
        <f>VLOOKUP(G157&amp;"-"&amp;L157,'Exhibits and Tables'!$H$5:$K$13,4,FALSE)</f>
        <v>A</v>
      </c>
      <c r="N157" s="122">
        <f>VLOOKUP(M157,'Exhibits and Tables'!$A$5:$C$10,2,FALSE)</f>
        <v>2.9100000000000001E-2</v>
      </c>
      <c r="O157" s="123">
        <f>VLOOKUP(M157,'Exhibits and Tables'!$A$5:$C$10,3,FALSE)</f>
        <v>5.0000000000000001E-3</v>
      </c>
      <c r="P157" s="124">
        <f>VLOOKUP(M157,'Exhibits and Tables'!$M$5:$N$10,2,FALSE)/10000</f>
        <v>4.743E-2</v>
      </c>
      <c r="Q157" s="125">
        <f t="shared" si="7"/>
        <v>619.03113000000008</v>
      </c>
      <c r="R157" s="126">
        <f t="shared" si="8"/>
        <v>433.32179100000002</v>
      </c>
    </row>
    <row r="158" spans="1:18" ht="14.4" x14ac:dyDescent="0.3">
      <c r="A158" s="119">
        <v>153</v>
      </c>
      <c r="B158" s="120" t="s">
        <v>6</v>
      </c>
      <c r="C158" s="120">
        <v>0</v>
      </c>
      <c r="D158" s="120">
        <v>37.225999999999999</v>
      </c>
      <c r="E158" s="120">
        <v>-1.861</v>
      </c>
      <c r="F158" s="121">
        <v>751</v>
      </c>
      <c r="G158" s="119" t="str">
        <f>VLOOKUP(B158,'Exhibits and Tables'!$E$4:$G$15,3,FALSE)</f>
        <v>M</v>
      </c>
      <c r="H158" s="120">
        <f>IF(C158 &lt; VLOOKUP(B158,'Exhibits and Tables'!$A$25:$D$31, 2), 1, IF(C158 &lt; VLOOKUP(B158,'Exhibits and Tables'!$A$25:$D$31, 3),2,IF(C158 &lt; VLOOKUP(B158,'Exhibits and Tables'!$A$25:$D$31, 4),3,4)))</f>
        <v>1</v>
      </c>
      <c r="I158" s="120">
        <f>IF(D158 &lt; VLOOKUP(B158,'Exhibits and Tables'!$A$35:$D$41,2,FALSE), 4, IF(D158 &lt; VLOOKUP(B158,'Exhibits and Tables'!$A$35:$D$41,3,FALSE),3,IF(D158 &lt; VLOOKUP(B158,'Exhibits and Tables'!$A$35:$D$41,4,FALSE),2,1)))</f>
        <v>3</v>
      </c>
      <c r="J158" s="120">
        <f>IF(E158 &lt; VLOOKUP(B158,'Exhibits and Tables'!$A$45:$D$51,2,FALSE)*100, 1, IF(E158 &lt; VLOOKUP(B158,'Exhibits and Tables'!$A$45:$D$51,3,FALSE)*100,2,IF(E158 &lt; VLOOKUP(B158,'Exhibits and Tables'!$A$45:$D$51,4,FALSE)*100,3,4)))</f>
        <v>1</v>
      </c>
      <c r="K158" s="120">
        <f t="shared" si="6"/>
        <v>8</v>
      </c>
      <c r="L158" s="120" t="str">
        <f>VLOOKUP(K158,'Exhibits and Tables'!$G$24:$I$26, 3,TRUE)</f>
        <v>H</v>
      </c>
      <c r="M158" s="120" t="str">
        <f>VLOOKUP(G158&amp;"-"&amp;L158,'Exhibits and Tables'!$H$5:$K$13,4,FALSE)</f>
        <v>BBB</v>
      </c>
      <c r="N158" s="122">
        <f>VLOOKUP(M158,'Exhibits and Tables'!$A$5:$C$10,2,FALSE)</f>
        <v>0.10290000000000001</v>
      </c>
      <c r="O158" s="123">
        <f>VLOOKUP(M158,'Exhibits and Tables'!$A$5:$C$10,3,FALSE)</f>
        <v>0.02</v>
      </c>
      <c r="P158" s="124">
        <f>VLOOKUP(M158,'Exhibits and Tables'!$M$5:$N$10,2,FALSE)/10000</f>
        <v>5.2830000000000009E-2</v>
      </c>
      <c r="Q158" s="125">
        <f t="shared" si="7"/>
        <v>790.67532999999992</v>
      </c>
      <c r="R158" s="126">
        <f t="shared" si="8"/>
        <v>553.47273099999995</v>
      </c>
    </row>
    <row r="159" spans="1:18" ht="14.4" x14ac:dyDescent="0.3">
      <c r="A159" s="119">
        <v>154</v>
      </c>
      <c r="B159" s="120" t="s">
        <v>6</v>
      </c>
      <c r="C159" s="120">
        <v>1.35</v>
      </c>
      <c r="D159" s="120">
        <v>61.179000000000002</v>
      </c>
      <c r="E159" s="120">
        <v>9.7370000000000001</v>
      </c>
      <c r="F159" s="121">
        <v>934</v>
      </c>
      <c r="G159" s="119" t="str">
        <f>VLOOKUP(B159,'Exhibits and Tables'!$E$4:$G$15,3,FALSE)</f>
        <v>M</v>
      </c>
      <c r="H159" s="120">
        <f>IF(C159 &lt; VLOOKUP(B159,'Exhibits and Tables'!$A$25:$D$31, 2), 1, IF(C159 &lt; VLOOKUP(B159,'Exhibits and Tables'!$A$25:$D$31, 3),2,IF(C159 &lt; VLOOKUP(B159,'Exhibits and Tables'!$A$25:$D$31, 4),3,4)))</f>
        <v>2</v>
      </c>
      <c r="I159" s="120">
        <f>IF(D159 &lt; VLOOKUP(B159,'Exhibits and Tables'!$A$35:$D$41,2,FALSE), 4, IF(D159 &lt; VLOOKUP(B159,'Exhibits and Tables'!$A$35:$D$41,3,FALSE),3,IF(D159 &lt; VLOOKUP(B159,'Exhibits and Tables'!$A$35:$D$41,4,FALSE),2,1)))</f>
        <v>1</v>
      </c>
      <c r="J159" s="120">
        <f>IF(E159 &lt; VLOOKUP(B159,'Exhibits and Tables'!$A$45:$D$51,2,FALSE)*100, 1, IF(E159 &lt; VLOOKUP(B159,'Exhibits and Tables'!$A$45:$D$51,3,FALSE)*100,2,IF(E159 &lt; VLOOKUP(B159,'Exhibits and Tables'!$A$45:$D$51,4,FALSE)*100,3,4)))</f>
        <v>4</v>
      </c>
      <c r="K159" s="120">
        <f t="shared" si="6"/>
        <v>8</v>
      </c>
      <c r="L159" s="120" t="str">
        <f>VLOOKUP(K159,'Exhibits and Tables'!$G$24:$I$26, 3,TRUE)</f>
        <v>H</v>
      </c>
      <c r="M159" s="120" t="str">
        <f>VLOOKUP(G159&amp;"-"&amp;L159,'Exhibits and Tables'!$H$5:$K$13,4,FALSE)</f>
        <v>BBB</v>
      </c>
      <c r="N159" s="122">
        <f>VLOOKUP(M159,'Exhibits and Tables'!$A$5:$C$10,2,FALSE)</f>
        <v>0.10290000000000001</v>
      </c>
      <c r="O159" s="123">
        <f>VLOOKUP(M159,'Exhibits and Tables'!$A$5:$C$10,3,FALSE)</f>
        <v>0.02</v>
      </c>
      <c r="P159" s="124">
        <f>VLOOKUP(M159,'Exhibits and Tables'!$M$5:$N$10,2,FALSE)/10000</f>
        <v>5.2830000000000009E-2</v>
      </c>
      <c r="Q159" s="125">
        <f t="shared" si="7"/>
        <v>983.34321999999997</v>
      </c>
      <c r="R159" s="126">
        <f t="shared" si="8"/>
        <v>688.34025399999996</v>
      </c>
    </row>
    <row r="160" spans="1:18" ht="14.4" x14ac:dyDescent="0.3">
      <c r="A160" s="119">
        <v>155</v>
      </c>
      <c r="B160" s="120" t="s">
        <v>6</v>
      </c>
      <c r="C160" s="120">
        <v>0.45</v>
      </c>
      <c r="D160" s="120">
        <v>44.267000000000003</v>
      </c>
      <c r="E160" s="120">
        <v>1.772</v>
      </c>
      <c r="F160" s="121">
        <v>584</v>
      </c>
      <c r="G160" s="119" t="str">
        <f>VLOOKUP(B160,'Exhibits and Tables'!$E$4:$G$15,3,FALSE)</f>
        <v>M</v>
      </c>
      <c r="H160" s="120">
        <f>IF(C160 &lt; VLOOKUP(B160,'Exhibits and Tables'!$A$25:$D$31, 2), 1, IF(C160 &lt; VLOOKUP(B160,'Exhibits and Tables'!$A$25:$D$31, 3),2,IF(C160 &lt; VLOOKUP(B160,'Exhibits and Tables'!$A$25:$D$31, 4),3,4)))</f>
        <v>2</v>
      </c>
      <c r="I160" s="120">
        <f>IF(D160 &lt; VLOOKUP(B160,'Exhibits and Tables'!$A$35:$D$41,2,FALSE), 4, IF(D160 &lt; VLOOKUP(B160,'Exhibits and Tables'!$A$35:$D$41,3,FALSE),3,IF(D160 &lt; VLOOKUP(B160,'Exhibits and Tables'!$A$35:$D$41,4,FALSE),2,1)))</f>
        <v>2</v>
      </c>
      <c r="J160" s="120">
        <f>IF(E160 &lt; VLOOKUP(B160,'Exhibits and Tables'!$A$45:$D$51,2,FALSE)*100, 1, IF(E160 &lt; VLOOKUP(B160,'Exhibits and Tables'!$A$45:$D$51,3,FALSE)*100,2,IF(E160 &lt; VLOOKUP(B160,'Exhibits and Tables'!$A$45:$D$51,4,FALSE)*100,3,4)))</f>
        <v>2</v>
      </c>
      <c r="K160" s="120">
        <f t="shared" si="6"/>
        <v>8</v>
      </c>
      <c r="L160" s="120" t="str">
        <f>VLOOKUP(K160,'Exhibits and Tables'!$G$24:$I$26, 3,TRUE)</f>
        <v>H</v>
      </c>
      <c r="M160" s="120" t="str">
        <f>VLOOKUP(G160&amp;"-"&amp;L160,'Exhibits and Tables'!$H$5:$K$13,4,FALSE)</f>
        <v>BBB</v>
      </c>
      <c r="N160" s="122">
        <f>VLOOKUP(M160,'Exhibits and Tables'!$A$5:$C$10,2,FALSE)</f>
        <v>0.10290000000000001</v>
      </c>
      <c r="O160" s="123">
        <f>VLOOKUP(M160,'Exhibits and Tables'!$A$5:$C$10,3,FALSE)</f>
        <v>0.02</v>
      </c>
      <c r="P160" s="124">
        <f>VLOOKUP(M160,'Exhibits and Tables'!$M$5:$N$10,2,FALSE)/10000</f>
        <v>5.2830000000000009E-2</v>
      </c>
      <c r="Q160" s="125">
        <f t="shared" si="7"/>
        <v>614.85271999999998</v>
      </c>
      <c r="R160" s="126">
        <f t="shared" si="8"/>
        <v>430.39690399999995</v>
      </c>
    </row>
    <row r="161" spans="1:18" ht="14.4" x14ac:dyDescent="0.3">
      <c r="A161" s="119">
        <v>156</v>
      </c>
      <c r="B161" s="120" t="s">
        <v>8</v>
      </c>
      <c r="C161" s="120">
        <v>6.06</v>
      </c>
      <c r="D161" s="120">
        <v>16.670999999999999</v>
      </c>
      <c r="E161" s="120">
        <v>9.4589999999999996</v>
      </c>
      <c r="F161" s="121">
        <v>1009</v>
      </c>
      <c r="G161" s="119" t="str">
        <f>VLOOKUP(B161,'Exhibits and Tables'!$E$4:$G$15,3,FALSE)</f>
        <v>H</v>
      </c>
      <c r="H161" s="120">
        <f>IF(C161 &lt; VLOOKUP(B161,'Exhibits and Tables'!$A$25:$D$31, 2), 1, IF(C161 &lt; VLOOKUP(B161,'Exhibits and Tables'!$A$25:$D$31, 3),2,IF(C161 &lt; VLOOKUP(B161,'Exhibits and Tables'!$A$25:$D$31, 4),3,4)))</f>
        <v>3</v>
      </c>
      <c r="I161" s="120">
        <f>IF(D161 &lt; VLOOKUP(B161,'Exhibits and Tables'!$A$35:$D$41,2,FALSE), 4, IF(D161 &lt; VLOOKUP(B161,'Exhibits and Tables'!$A$35:$D$41,3,FALSE),3,IF(D161 &lt; VLOOKUP(B161,'Exhibits and Tables'!$A$35:$D$41,4,FALSE),2,1)))</f>
        <v>3</v>
      </c>
      <c r="J161" s="120">
        <f>IF(E161 &lt; VLOOKUP(B161,'Exhibits and Tables'!$A$45:$D$51,2,FALSE)*100, 1, IF(E161 &lt; VLOOKUP(B161,'Exhibits and Tables'!$A$45:$D$51,3,FALSE)*100,2,IF(E161 &lt; VLOOKUP(B161,'Exhibits and Tables'!$A$45:$D$51,4,FALSE)*100,3,4)))</f>
        <v>4</v>
      </c>
      <c r="K161" s="120">
        <f t="shared" si="6"/>
        <v>13</v>
      </c>
      <c r="L161" s="120" t="str">
        <f>VLOOKUP(K161,'Exhibits and Tables'!$G$24:$I$26, 3,TRUE)</f>
        <v>M</v>
      </c>
      <c r="M161" s="120" t="str">
        <f>VLOOKUP(G161&amp;"-"&amp;L161,'Exhibits and Tables'!$H$5:$K$13,4,FALSE)</f>
        <v>BB</v>
      </c>
      <c r="N161" s="122">
        <f>VLOOKUP(M161,'Exhibits and Tables'!$A$5:$C$10,2,FALSE)</f>
        <v>0.29930000000000001</v>
      </c>
      <c r="O161" s="123">
        <f>VLOOKUP(M161,'Exhibits and Tables'!$A$5:$C$10,3,FALSE)</f>
        <v>0.05</v>
      </c>
      <c r="P161" s="124">
        <f>VLOOKUP(M161,'Exhibits and Tables'!$M$5:$N$10,2,FALSE)/10000</f>
        <v>6.6830000000000001E-2</v>
      </c>
      <c r="Q161" s="125">
        <f t="shared" si="7"/>
        <v>1076.43147</v>
      </c>
      <c r="R161" s="126">
        <f t="shared" si="8"/>
        <v>753.50202899999999</v>
      </c>
    </row>
    <row r="162" spans="1:18" ht="14.4" x14ac:dyDescent="0.3">
      <c r="A162" s="119">
        <v>157</v>
      </c>
      <c r="B162" s="120" t="s">
        <v>9</v>
      </c>
      <c r="C162" s="120">
        <v>1.61</v>
      </c>
      <c r="D162" s="120">
        <v>28.436</v>
      </c>
      <c r="E162" s="120">
        <v>1.0720000000000001</v>
      </c>
      <c r="F162" s="121">
        <v>512</v>
      </c>
      <c r="G162" s="119" t="str">
        <f>VLOOKUP(B162,'Exhibits and Tables'!$E$4:$G$15,3,FALSE)</f>
        <v>M</v>
      </c>
      <c r="H162" s="120">
        <f>IF(C162 &lt; VLOOKUP(B162,'Exhibits and Tables'!$A$25:$D$31, 2), 1, IF(C162 &lt; VLOOKUP(B162,'Exhibits and Tables'!$A$25:$D$31, 3),2,IF(C162 &lt; VLOOKUP(B162,'Exhibits and Tables'!$A$25:$D$31, 4),3,4)))</f>
        <v>2</v>
      </c>
      <c r="I162" s="120">
        <f>IF(D162 &lt; VLOOKUP(B162,'Exhibits and Tables'!$A$35:$D$41,2,FALSE), 4, IF(D162 &lt; VLOOKUP(B162,'Exhibits and Tables'!$A$35:$D$41,3,FALSE),3,IF(D162 &lt; VLOOKUP(B162,'Exhibits and Tables'!$A$35:$D$41,4,FALSE),2,1)))</f>
        <v>3</v>
      </c>
      <c r="J162" s="120">
        <f>IF(E162 &lt; VLOOKUP(B162,'Exhibits and Tables'!$A$45:$D$51,2,FALSE)*100, 1, IF(E162 &lt; VLOOKUP(B162,'Exhibits and Tables'!$A$45:$D$51,3,FALSE)*100,2,IF(E162 &lt; VLOOKUP(B162,'Exhibits and Tables'!$A$45:$D$51,4,FALSE)*100,3,4)))</f>
        <v>1</v>
      </c>
      <c r="K162" s="120">
        <f t="shared" si="6"/>
        <v>9</v>
      </c>
      <c r="L162" s="120" t="str">
        <f>VLOOKUP(K162,'Exhibits and Tables'!$G$24:$I$26, 3,TRUE)</f>
        <v>H</v>
      </c>
      <c r="M162" s="120" t="str">
        <f>VLOOKUP(G162&amp;"-"&amp;L162,'Exhibits and Tables'!$H$5:$K$13,4,FALSE)</f>
        <v>BBB</v>
      </c>
      <c r="N162" s="122">
        <f>VLOOKUP(M162,'Exhibits and Tables'!$A$5:$C$10,2,FALSE)</f>
        <v>0.10290000000000001</v>
      </c>
      <c r="O162" s="123">
        <f>VLOOKUP(M162,'Exhibits and Tables'!$A$5:$C$10,3,FALSE)</f>
        <v>0.02</v>
      </c>
      <c r="P162" s="124">
        <f>VLOOKUP(M162,'Exhibits and Tables'!$M$5:$N$10,2,FALSE)/10000</f>
        <v>5.2830000000000009E-2</v>
      </c>
      <c r="Q162" s="125">
        <f t="shared" si="7"/>
        <v>539.04895999999997</v>
      </c>
      <c r="R162" s="126">
        <f t="shared" si="8"/>
        <v>377.33427199999994</v>
      </c>
    </row>
    <row r="163" spans="1:18" ht="14.4" x14ac:dyDescent="0.3">
      <c r="A163" s="119">
        <v>158</v>
      </c>
      <c r="B163" s="120" t="s">
        <v>5</v>
      </c>
      <c r="C163" s="120">
        <v>0</v>
      </c>
      <c r="D163" s="120">
        <v>60.762999999999998</v>
      </c>
      <c r="E163" s="120">
        <v>-7.0979999999999999</v>
      </c>
      <c r="F163" s="121">
        <v>884</v>
      </c>
      <c r="G163" s="119" t="str">
        <f>VLOOKUP(B163,'Exhibits and Tables'!$E$4:$G$15,3,FALSE)</f>
        <v>H</v>
      </c>
      <c r="H163" s="120">
        <f>IF(C163 &lt; VLOOKUP(B163,'Exhibits and Tables'!$A$25:$D$31, 2), 1, IF(C163 &lt; VLOOKUP(B163,'Exhibits and Tables'!$A$25:$D$31, 3),2,IF(C163 &lt; VLOOKUP(B163,'Exhibits and Tables'!$A$25:$D$31, 4),3,4)))</f>
        <v>1</v>
      </c>
      <c r="I163" s="120">
        <f>IF(D163 &lt; VLOOKUP(B163,'Exhibits and Tables'!$A$35:$D$41,2,FALSE), 4, IF(D163 &lt; VLOOKUP(B163,'Exhibits and Tables'!$A$35:$D$41,3,FALSE),3,IF(D163 &lt; VLOOKUP(B163,'Exhibits and Tables'!$A$35:$D$41,4,FALSE),2,1)))</f>
        <v>2</v>
      </c>
      <c r="J163" s="120">
        <f>IF(E163 &lt; VLOOKUP(B163,'Exhibits and Tables'!$A$45:$D$51,2,FALSE)*100, 1, IF(E163 &lt; VLOOKUP(B163,'Exhibits and Tables'!$A$45:$D$51,3,FALSE)*100,2,IF(E163 &lt; VLOOKUP(B163,'Exhibits and Tables'!$A$45:$D$51,4,FALSE)*100,3,4)))</f>
        <v>1</v>
      </c>
      <c r="K163" s="120">
        <f t="shared" si="6"/>
        <v>6</v>
      </c>
      <c r="L163" s="120" t="str">
        <f>VLOOKUP(K163,'Exhibits and Tables'!$G$24:$I$26, 3,TRUE)</f>
        <v>H</v>
      </c>
      <c r="M163" s="120" t="str">
        <f>VLOOKUP(G163&amp;"-"&amp;L163,'Exhibits and Tables'!$H$5:$K$13,4,FALSE)</f>
        <v>B</v>
      </c>
      <c r="N163" s="122">
        <f>VLOOKUP(M163,'Exhibits and Tables'!$A$5:$C$10,2,FALSE)</f>
        <v>0.53720000000000001</v>
      </c>
      <c r="O163" s="123">
        <f>VLOOKUP(M163,'Exhibits and Tables'!$A$5:$C$10,3,FALSE)</f>
        <v>0.08</v>
      </c>
      <c r="P163" s="124">
        <f>VLOOKUP(M163,'Exhibits and Tables'!$M$5:$N$10,2,FALSE)/10000</f>
        <v>7.4630000000000002E-2</v>
      </c>
      <c r="Q163" s="125">
        <f t="shared" si="7"/>
        <v>949.97291999999993</v>
      </c>
      <c r="R163" s="126">
        <f t="shared" si="8"/>
        <v>664.98104399999988</v>
      </c>
    </row>
    <row r="164" spans="1:18" ht="14.4" x14ac:dyDescent="0.3">
      <c r="A164" s="119">
        <v>159</v>
      </c>
      <c r="B164" s="120" t="s">
        <v>8</v>
      </c>
      <c r="C164" s="120">
        <v>4.8499999999999996</v>
      </c>
      <c r="D164" s="120">
        <v>36.64</v>
      </c>
      <c r="E164" s="120">
        <v>6.0270000000000001</v>
      </c>
      <c r="F164" s="121">
        <v>633</v>
      </c>
      <c r="G164" s="119" t="str">
        <f>VLOOKUP(B164,'Exhibits and Tables'!$E$4:$G$15,3,FALSE)</f>
        <v>H</v>
      </c>
      <c r="H164" s="120">
        <f>IF(C164 &lt; VLOOKUP(B164,'Exhibits and Tables'!$A$25:$D$31, 2), 1, IF(C164 &lt; VLOOKUP(B164,'Exhibits and Tables'!$A$25:$D$31, 3),2,IF(C164 &lt; VLOOKUP(B164,'Exhibits and Tables'!$A$25:$D$31, 4),3,4)))</f>
        <v>3</v>
      </c>
      <c r="I164" s="120">
        <f>IF(D164 &lt; VLOOKUP(B164,'Exhibits and Tables'!$A$35:$D$41,2,FALSE), 4, IF(D164 &lt; VLOOKUP(B164,'Exhibits and Tables'!$A$35:$D$41,3,FALSE),3,IF(D164 &lt; VLOOKUP(B164,'Exhibits and Tables'!$A$35:$D$41,4,FALSE),2,1)))</f>
        <v>2</v>
      </c>
      <c r="J164" s="120">
        <f>IF(E164 &lt; VLOOKUP(B164,'Exhibits and Tables'!$A$45:$D$51,2,FALSE)*100, 1, IF(E164 &lt; VLOOKUP(B164,'Exhibits and Tables'!$A$45:$D$51,3,FALSE)*100,2,IF(E164 &lt; VLOOKUP(B164,'Exhibits and Tables'!$A$45:$D$51,4,FALSE)*100,3,4)))</f>
        <v>3</v>
      </c>
      <c r="K164" s="120">
        <f t="shared" si="6"/>
        <v>10</v>
      </c>
      <c r="L164" s="120" t="str">
        <f>VLOOKUP(K164,'Exhibits and Tables'!$G$24:$I$26, 3,TRUE)</f>
        <v>M</v>
      </c>
      <c r="M164" s="120" t="str">
        <f>VLOOKUP(G164&amp;"-"&amp;L164,'Exhibits and Tables'!$H$5:$K$13,4,FALSE)</f>
        <v>BB</v>
      </c>
      <c r="N164" s="122">
        <f>VLOOKUP(M164,'Exhibits and Tables'!$A$5:$C$10,2,FALSE)</f>
        <v>0.29930000000000001</v>
      </c>
      <c r="O164" s="123">
        <f>VLOOKUP(M164,'Exhibits and Tables'!$A$5:$C$10,3,FALSE)</f>
        <v>0.05</v>
      </c>
      <c r="P164" s="124">
        <f>VLOOKUP(M164,'Exhibits and Tables'!$M$5:$N$10,2,FALSE)/10000</f>
        <v>6.6830000000000001E-2</v>
      </c>
      <c r="Q164" s="125">
        <f t="shared" si="7"/>
        <v>675.30338999999992</v>
      </c>
      <c r="R164" s="126">
        <f t="shared" si="8"/>
        <v>472.7123729999999</v>
      </c>
    </row>
    <row r="165" spans="1:18" ht="14.4" x14ac:dyDescent="0.3">
      <c r="A165" s="119">
        <v>160</v>
      </c>
      <c r="B165" s="120" t="s">
        <v>6</v>
      </c>
      <c r="C165" s="120">
        <v>0</v>
      </c>
      <c r="D165" s="120">
        <v>69.36</v>
      </c>
      <c r="E165" s="120">
        <v>-3.7549999999999999</v>
      </c>
      <c r="F165" s="121">
        <v>839</v>
      </c>
      <c r="G165" s="119" t="str">
        <f>VLOOKUP(B165,'Exhibits and Tables'!$E$4:$G$15,3,FALSE)</f>
        <v>M</v>
      </c>
      <c r="H165" s="120">
        <f>IF(C165 &lt; VLOOKUP(B165,'Exhibits and Tables'!$A$25:$D$31, 2), 1, IF(C165 &lt; VLOOKUP(B165,'Exhibits and Tables'!$A$25:$D$31, 3),2,IF(C165 &lt; VLOOKUP(B165,'Exhibits and Tables'!$A$25:$D$31, 4),3,4)))</f>
        <v>1</v>
      </c>
      <c r="I165" s="120">
        <f>IF(D165 &lt; VLOOKUP(B165,'Exhibits and Tables'!$A$35:$D$41,2,FALSE), 4, IF(D165 &lt; VLOOKUP(B165,'Exhibits and Tables'!$A$35:$D$41,3,FALSE),3,IF(D165 &lt; VLOOKUP(B165,'Exhibits and Tables'!$A$35:$D$41,4,FALSE),2,1)))</f>
        <v>1</v>
      </c>
      <c r="J165" s="120">
        <f>IF(E165 &lt; VLOOKUP(B165,'Exhibits and Tables'!$A$45:$D$51,2,FALSE)*100, 1, IF(E165 &lt; VLOOKUP(B165,'Exhibits and Tables'!$A$45:$D$51,3,FALSE)*100,2,IF(E165 &lt; VLOOKUP(B165,'Exhibits and Tables'!$A$45:$D$51,4,FALSE)*100,3,4)))</f>
        <v>1</v>
      </c>
      <c r="K165" s="120">
        <f t="shared" si="6"/>
        <v>4</v>
      </c>
      <c r="L165" s="120" t="str">
        <f>VLOOKUP(K165,'Exhibits and Tables'!$G$24:$I$26, 3,TRUE)</f>
        <v>H</v>
      </c>
      <c r="M165" s="120" t="str">
        <f>VLOOKUP(G165&amp;"-"&amp;L165,'Exhibits and Tables'!$H$5:$K$13,4,FALSE)</f>
        <v>BBB</v>
      </c>
      <c r="N165" s="122">
        <f>VLOOKUP(M165,'Exhibits and Tables'!$A$5:$C$10,2,FALSE)</f>
        <v>0.10290000000000001</v>
      </c>
      <c r="O165" s="123">
        <f>VLOOKUP(M165,'Exhibits and Tables'!$A$5:$C$10,3,FALSE)</f>
        <v>0.02</v>
      </c>
      <c r="P165" s="124">
        <f>VLOOKUP(M165,'Exhibits and Tables'!$M$5:$N$10,2,FALSE)/10000</f>
        <v>5.2830000000000009E-2</v>
      </c>
      <c r="Q165" s="125">
        <f t="shared" si="7"/>
        <v>883.32436999999993</v>
      </c>
      <c r="R165" s="126">
        <f t="shared" si="8"/>
        <v>618.32705899999996</v>
      </c>
    </row>
    <row r="166" spans="1:18" ht="14.4" x14ac:dyDescent="0.3">
      <c r="A166" s="119">
        <v>161</v>
      </c>
      <c r="B166" s="120" t="s">
        <v>8</v>
      </c>
      <c r="C166" s="120">
        <v>7.4</v>
      </c>
      <c r="D166" s="120">
        <v>24.876999999999999</v>
      </c>
      <c r="E166" s="120">
        <v>8.4920000000000009</v>
      </c>
      <c r="F166" s="121">
        <v>624</v>
      </c>
      <c r="G166" s="119" t="str">
        <f>VLOOKUP(B166,'Exhibits and Tables'!$E$4:$G$15,3,FALSE)</f>
        <v>H</v>
      </c>
      <c r="H166" s="120">
        <f>IF(C166 &lt; VLOOKUP(B166,'Exhibits and Tables'!$A$25:$D$31, 2), 1, IF(C166 &lt; VLOOKUP(B166,'Exhibits and Tables'!$A$25:$D$31, 3),2,IF(C166 &lt; VLOOKUP(B166,'Exhibits and Tables'!$A$25:$D$31, 4),3,4)))</f>
        <v>4</v>
      </c>
      <c r="I166" s="120">
        <f>IF(D166 &lt; VLOOKUP(B166,'Exhibits and Tables'!$A$35:$D$41,2,FALSE), 4, IF(D166 &lt; VLOOKUP(B166,'Exhibits and Tables'!$A$35:$D$41,3,FALSE),3,IF(D166 &lt; VLOOKUP(B166,'Exhibits and Tables'!$A$35:$D$41,4,FALSE),2,1)))</f>
        <v>2</v>
      </c>
      <c r="J166" s="120">
        <f>IF(E166 &lt; VLOOKUP(B166,'Exhibits and Tables'!$A$45:$D$51,2,FALSE)*100, 1, IF(E166 &lt; VLOOKUP(B166,'Exhibits and Tables'!$A$45:$D$51,3,FALSE)*100,2,IF(E166 &lt; VLOOKUP(B166,'Exhibits and Tables'!$A$45:$D$51,4,FALSE)*100,3,4)))</f>
        <v>3</v>
      </c>
      <c r="K166" s="120">
        <f t="shared" si="6"/>
        <v>11</v>
      </c>
      <c r="L166" s="120" t="str">
        <f>VLOOKUP(K166,'Exhibits and Tables'!$G$24:$I$26, 3,TRUE)</f>
        <v>M</v>
      </c>
      <c r="M166" s="120" t="str">
        <f>VLOOKUP(G166&amp;"-"&amp;L166,'Exhibits and Tables'!$H$5:$K$13,4,FALSE)</f>
        <v>BB</v>
      </c>
      <c r="N166" s="122">
        <f>VLOOKUP(M166,'Exhibits and Tables'!$A$5:$C$10,2,FALSE)</f>
        <v>0.29930000000000001</v>
      </c>
      <c r="O166" s="123">
        <f>VLOOKUP(M166,'Exhibits and Tables'!$A$5:$C$10,3,FALSE)</f>
        <v>0.05</v>
      </c>
      <c r="P166" s="124">
        <f>VLOOKUP(M166,'Exhibits and Tables'!$M$5:$N$10,2,FALSE)/10000</f>
        <v>6.6830000000000001E-2</v>
      </c>
      <c r="Q166" s="125">
        <f t="shared" si="7"/>
        <v>665.70191999999997</v>
      </c>
      <c r="R166" s="126">
        <f t="shared" si="8"/>
        <v>465.99134399999997</v>
      </c>
    </row>
    <row r="167" spans="1:18" ht="14.4" x14ac:dyDescent="0.3">
      <c r="A167" s="119">
        <v>162</v>
      </c>
      <c r="B167" s="120" t="s">
        <v>8</v>
      </c>
      <c r="C167" s="120">
        <v>3.38</v>
      </c>
      <c r="D167" s="120">
        <v>14.465999999999999</v>
      </c>
      <c r="E167" s="120">
        <v>3.7789999999999999</v>
      </c>
      <c r="F167" s="121">
        <v>633</v>
      </c>
      <c r="G167" s="119" t="str">
        <f>VLOOKUP(B167,'Exhibits and Tables'!$E$4:$G$15,3,FALSE)</f>
        <v>H</v>
      </c>
      <c r="H167" s="120">
        <f>IF(C167 &lt; VLOOKUP(B167,'Exhibits and Tables'!$A$25:$D$31, 2), 1, IF(C167 &lt; VLOOKUP(B167,'Exhibits and Tables'!$A$25:$D$31, 3),2,IF(C167 &lt; VLOOKUP(B167,'Exhibits and Tables'!$A$25:$D$31, 4),3,4)))</f>
        <v>3</v>
      </c>
      <c r="I167" s="120">
        <f>IF(D167 &lt; VLOOKUP(B167,'Exhibits and Tables'!$A$35:$D$41,2,FALSE), 4, IF(D167 &lt; VLOOKUP(B167,'Exhibits and Tables'!$A$35:$D$41,3,FALSE),3,IF(D167 &lt; VLOOKUP(B167,'Exhibits and Tables'!$A$35:$D$41,4,FALSE),2,1)))</f>
        <v>3</v>
      </c>
      <c r="J167" s="120">
        <f>IF(E167 &lt; VLOOKUP(B167,'Exhibits and Tables'!$A$45:$D$51,2,FALSE)*100, 1, IF(E167 &lt; VLOOKUP(B167,'Exhibits and Tables'!$A$45:$D$51,3,FALSE)*100,2,IF(E167 &lt; VLOOKUP(B167,'Exhibits and Tables'!$A$45:$D$51,4,FALSE)*100,3,4)))</f>
        <v>2</v>
      </c>
      <c r="K167" s="120">
        <f t="shared" si="6"/>
        <v>11</v>
      </c>
      <c r="L167" s="120" t="str">
        <f>VLOOKUP(K167,'Exhibits and Tables'!$G$24:$I$26, 3,TRUE)</f>
        <v>M</v>
      </c>
      <c r="M167" s="120" t="str">
        <f>VLOOKUP(G167&amp;"-"&amp;L167,'Exhibits and Tables'!$H$5:$K$13,4,FALSE)</f>
        <v>BB</v>
      </c>
      <c r="N167" s="122">
        <f>VLOOKUP(M167,'Exhibits and Tables'!$A$5:$C$10,2,FALSE)</f>
        <v>0.29930000000000001</v>
      </c>
      <c r="O167" s="123">
        <f>VLOOKUP(M167,'Exhibits and Tables'!$A$5:$C$10,3,FALSE)</f>
        <v>0.05</v>
      </c>
      <c r="P167" s="124">
        <f>VLOOKUP(M167,'Exhibits and Tables'!$M$5:$N$10,2,FALSE)/10000</f>
        <v>6.6830000000000001E-2</v>
      </c>
      <c r="Q167" s="125">
        <f t="shared" si="7"/>
        <v>675.30338999999992</v>
      </c>
      <c r="R167" s="126">
        <f t="shared" si="8"/>
        <v>472.7123729999999</v>
      </c>
    </row>
    <row r="168" spans="1:18" ht="14.4" x14ac:dyDescent="0.3">
      <c r="A168" s="119">
        <v>163</v>
      </c>
      <c r="B168" s="120" t="s">
        <v>8</v>
      </c>
      <c r="C168" s="120">
        <v>0.53</v>
      </c>
      <c r="D168" s="120">
        <v>129.55699999999999</v>
      </c>
      <c r="E168" s="120">
        <v>2.7549999999999999</v>
      </c>
      <c r="F168" s="121">
        <v>672</v>
      </c>
      <c r="G168" s="119" t="str">
        <f>VLOOKUP(B168,'Exhibits and Tables'!$E$4:$G$15,3,FALSE)</f>
        <v>H</v>
      </c>
      <c r="H168" s="120">
        <f>IF(C168 &lt; VLOOKUP(B168,'Exhibits and Tables'!$A$25:$D$31, 2), 1, IF(C168 &lt; VLOOKUP(B168,'Exhibits and Tables'!$A$25:$D$31, 3),2,IF(C168 &lt; VLOOKUP(B168,'Exhibits and Tables'!$A$25:$D$31, 4),3,4)))</f>
        <v>1</v>
      </c>
      <c r="I168" s="120">
        <f>IF(D168 &lt; VLOOKUP(B168,'Exhibits and Tables'!$A$35:$D$41,2,FALSE), 4, IF(D168 &lt; VLOOKUP(B168,'Exhibits and Tables'!$A$35:$D$41,3,FALSE),3,IF(D168 &lt; VLOOKUP(B168,'Exhibits and Tables'!$A$35:$D$41,4,FALSE),2,1)))</f>
        <v>1</v>
      </c>
      <c r="J168" s="120">
        <f>IF(E168 &lt; VLOOKUP(B168,'Exhibits and Tables'!$A$45:$D$51,2,FALSE)*100, 1, IF(E168 &lt; VLOOKUP(B168,'Exhibits and Tables'!$A$45:$D$51,3,FALSE)*100,2,IF(E168 &lt; VLOOKUP(B168,'Exhibits and Tables'!$A$45:$D$51,4,FALSE)*100,3,4)))</f>
        <v>2</v>
      </c>
      <c r="K168" s="120">
        <f t="shared" si="6"/>
        <v>5</v>
      </c>
      <c r="L168" s="120" t="str">
        <f>VLOOKUP(K168,'Exhibits and Tables'!$G$24:$I$26, 3,TRUE)</f>
        <v>H</v>
      </c>
      <c r="M168" s="120" t="str">
        <f>VLOOKUP(G168&amp;"-"&amp;L168,'Exhibits and Tables'!$H$5:$K$13,4,FALSE)</f>
        <v>B</v>
      </c>
      <c r="N168" s="122">
        <f>VLOOKUP(M168,'Exhibits and Tables'!$A$5:$C$10,2,FALSE)</f>
        <v>0.53720000000000001</v>
      </c>
      <c r="O168" s="123">
        <f>VLOOKUP(M168,'Exhibits and Tables'!$A$5:$C$10,3,FALSE)</f>
        <v>0.08</v>
      </c>
      <c r="P168" s="124">
        <f>VLOOKUP(M168,'Exhibits and Tables'!$M$5:$N$10,2,FALSE)/10000</f>
        <v>7.4630000000000002E-2</v>
      </c>
      <c r="Q168" s="125">
        <f t="shared" si="7"/>
        <v>722.15135999999995</v>
      </c>
      <c r="R168" s="126">
        <f t="shared" si="8"/>
        <v>505.50595199999992</v>
      </c>
    </row>
    <row r="169" spans="1:18" ht="14.4" x14ac:dyDescent="0.3">
      <c r="A169" s="119">
        <v>164</v>
      </c>
      <c r="B169" s="120" t="s">
        <v>6</v>
      </c>
      <c r="C169" s="120">
        <v>0</v>
      </c>
      <c r="D169" s="120">
        <v>99.614000000000004</v>
      </c>
      <c r="E169" s="120">
        <v>-87.314999999999998</v>
      </c>
      <c r="F169" s="121">
        <v>506</v>
      </c>
      <c r="G169" s="119" t="str">
        <f>VLOOKUP(B169,'Exhibits and Tables'!$E$4:$G$15,3,FALSE)</f>
        <v>M</v>
      </c>
      <c r="H169" s="120">
        <f>IF(C169 &lt; VLOOKUP(B169,'Exhibits and Tables'!$A$25:$D$31, 2), 1, IF(C169 &lt; VLOOKUP(B169,'Exhibits and Tables'!$A$25:$D$31, 3),2,IF(C169 &lt; VLOOKUP(B169,'Exhibits and Tables'!$A$25:$D$31, 4),3,4)))</f>
        <v>1</v>
      </c>
      <c r="I169" s="120">
        <f>IF(D169 &lt; VLOOKUP(B169,'Exhibits and Tables'!$A$35:$D$41,2,FALSE), 4, IF(D169 &lt; VLOOKUP(B169,'Exhibits and Tables'!$A$35:$D$41,3,FALSE),3,IF(D169 &lt; VLOOKUP(B169,'Exhibits and Tables'!$A$35:$D$41,4,FALSE),2,1)))</f>
        <v>1</v>
      </c>
      <c r="J169" s="120">
        <f>IF(E169 &lt; VLOOKUP(B169,'Exhibits and Tables'!$A$45:$D$51,2,FALSE)*100, 1, IF(E169 &lt; VLOOKUP(B169,'Exhibits and Tables'!$A$45:$D$51,3,FALSE)*100,2,IF(E169 &lt; VLOOKUP(B169,'Exhibits and Tables'!$A$45:$D$51,4,FALSE)*100,3,4)))</f>
        <v>1</v>
      </c>
      <c r="K169" s="120">
        <f t="shared" si="6"/>
        <v>4</v>
      </c>
      <c r="L169" s="120" t="str">
        <f>VLOOKUP(K169,'Exhibits and Tables'!$G$24:$I$26, 3,TRUE)</f>
        <v>H</v>
      </c>
      <c r="M169" s="120" t="str">
        <f>VLOOKUP(G169&amp;"-"&amp;L169,'Exhibits and Tables'!$H$5:$K$13,4,FALSE)</f>
        <v>BBB</v>
      </c>
      <c r="N169" s="122">
        <f>VLOOKUP(M169,'Exhibits and Tables'!$A$5:$C$10,2,FALSE)</f>
        <v>0.10290000000000001</v>
      </c>
      <c r="O169" s="123">
        <f>VLOOKUP(M169,'Exhibits and Tables'!$A$5:$C$10,3,FALSE)</f>
        <v>0.02</v>
      </c>
      <c r="P169" s="124">
        <f>VLOOKUP(M169,'Exhibits and Tables'!$M$5:$N$10,2,FALSE)/10000</f>
        <v>5.2830000000000009E-2</v>
      </c>
      <c r="Q169" s="125">
        <f t="shared" si="7"/>
        <v>532.73198000000002</v>
      </c>
      <c r="R169" s="126">
        <f t="shared" si="8"/>
        <v>372.91238599999997</v>
      </c>
    </row>
    <row r="170" spans="1:18" ht="14.4" x14ac:dyDescent="0.3">
      <c r="A170" s="119">
        <v>165</v>
      </c>
      <c r="B170" s="120" t="s">
        <v>8</v>
      </c>
      <c r="C170" s="120">
        <v>0.04</v>
      </c>
      <c r="D170" s="120">
        <v>96.534999999999997</v>
      </c>
      <c r="E170" s="120">
        <v>0.30399999999999999</v>
      </c>
      <c r="F170" s="121">
        <v>1207</v>
      </c>
      <c r="G170" s="119" t="str">
        <f>VLOOKUP(B170,'Exhibits and Tables'!$E$4:$G$15,3,FALSE)</f>
        <v>H</v>
      </c>
      <c r="H170" s="120">
        <f>IF(C170 &lt; VLOOKUP(B170,'Exhibits and Tables'!$A$25:$D$31, 2), 1, IF(C170 &lt; VLOOKUP(B170,'Exhibits and Tables'!$A$25:$D$31, 3),2,IF(C170 &lt; VLOOKUP(B170,'Exhibits and Tables'!$A$25:$D$31, 4),3,4)))</f>
        <v>1</v>
      </c>
      <c r="I170" s="120">
        <f>IF(D170 &lt; VLOOKUP(B170,'Exhibits and Tables'!$A$35:$D$41,2,FALSE), 4, IF(D170 &lt; VLOOKUP(B170,'Exhibits and Tables'!$A$35:$D$41,3,FALSE),3,IF(D170 &lt; VLOOKUP(B170,'Exhibits and Tables'!$A$35:$D$41,4,FALSE),2,1)))</f>
        <v>1</v>
      </c>
      <c r="J170" s="120">
        <f>IF(E170 &lt; VLOOKUP(B170,'Exhibits and Tables'!$A$45:$D$51,2,FALSE)*100, 1, IF(E170 &lt; VLOOKUP(B170,'Exhibits and Tables'!$A$45:$D$51,3,FALSE)*100,2,IF(E170 &lt; VLOOKUP(B170,'Exhibits and Tables'!$A$45:$D$51,4,FALSE)*100,3,4)))</f>
        <v>1</v>
      </c>
      <c r="K170" s="120">
        <f t="shared" si="6"/>
        <v>4</v>
      </c>
      <c r="L170" s="120" t="str">
        <f>VLOOKUP(K170,'Exhibits and Tables'!$G$24:$I$26, 3,TRUE)</f>
        <v>H</v>
      </c>
      <c r="M170" s="120" t="str">
        <f>VLOOKUP(G170&amp;"-"&amp;L170,'Exhibits and Tables'!$H$5:$K$13,4,FALSE)</f>
        <v>B</v>
      </c>
      <c r="N170" s="122">
        <f>VLOOKUP(M170,'Exhibits and Tables'!$A$5:$C$10,2,FALSE)</f>
        <v>0.53720000000000001</v>
      </c>
      <c r="O170" s="123">
        <f>VLOOKUP(M170,'Exhibits and Tables'!$A$5:$C$10,3,FALSE)</f>
        <v>0.08</v>
      </c>
      <c r="P170" s="124">
        <f>VLOOKUP(M170,'Exhibits and Tables'!$M$5:$N$10,2,FALSE)/10000</f>
        <v>7.4630000000000002E-2</v>
      </c>
      <c r="Q170" s="125">
        <f t="shared" si="7"/>
        <v>1297.0784100000001</v>
      </c>
      <c r="R170" s="126">
        <f t="shared" si="8"/>
        <v>907.95488699999999</v>
      </c>
    </row>
    <row r="171" spans="1:18" ht="14.4" x14ac:dyDescent="0.3">
      <c r="A171" s="119">
        <v>166</v>
      </c>
      <c r="B171" s="120" t="s">
        <v>8</v>
      </c>
      <c r="C171" s="120">
        <v>2.29</v>
      </c>
      <c r="D171" s="120">
        <v>36.192999999999998</v>
      </c>
      <c r="E171" s="120">
        <v>3.2490000000000001</v>
      </c>
      <c r="F171" s="121">
        <v>864</v>
      </c>
      <c r="G171" s="119" t="str">
        <f>VLOOKUP(B171,'Exhibits and Tables'!$E$4:$G$15,3,FALSE)</f>
        <v>H</v>
      </c>
      <c r="H171" s="120">
        <f>IF(C171 &lt; VLOOKUP(B171,'Exhibits and Tables'!$A$25:$D$31, 2), 1, IF(C171 &lt; VLOOKUP(B171,'Exhibits and Tables'!$A$25:$D$31, 3),2,IF(C171 &lt; VLOOKUP(B171,'Exhibits and Tables'!$A$25:$D$31, 4),3,4)))</f>
        <v>2</v>
      </c>
      <c r="I171" s="120">
        <f>IF(D171 &lt; VLOOKUP(B171,'Exhibits and Tables'!$A$35:$D$41,2,FALSE), 4, IF(D171 &lt; VLOOKUP(B171,'Exhibits and Tables'!$A$35:$D$41,3,FALSE),3,IF(D171 &lt; VLOOKUP(B171,'Exhibits and Tables'!$A$35:$D$41,4,FALSE),2,1)))</f>
        <v>2</v>
      </c>
      <c r="J171" s="120">
        <f>IF(E171 &lt; VLOOKUP(B171,'Exhibits and Tables'!$A$45:$D$51,2,FALSE)*100, 1, IF(E171 &lt; VLOOKUP(B171,'Exhibits and Tables'!$A$45:$D$51,3,FALSE)*100,2,IF(E171 &lt; VLOOKUP(B171,'Exhibits and Tables'!$A$45:$D$51,4,FALSE)*100,3,4)))</f>
        <v>2</v>
      </c>
      <c r="K171" s="120">
        <f t="shared" si="6"/>
        <v>8</v>
      </c>
      <c r="L171" s="120" t="str">
        <f>VLOOKUP(K171,'Exhibits and Tables'!$G$24:$I$26, 3,TRUE)</f>
        <v>H</v>
      </c>
      <c r="M171" s="120" t="str">
        <f>VLOOKUP(G171&amp;"-"&amp;L171,'Exhibits and Tables'!$H$5:$K$13,4,FALSE)</f>
        <v>B</v>
      </c>
      <c r="N171" s="122">
        <f>VLOOKUP(M171,'Exhibits and Tables'!$A$5:$C$10,2,FALSE)</f>
        <v>0.53720000000000001</v>
      </c>
      <c r="O171" s="123">
        <f>VLOOKUP(M171,'Exhibits and Tables'!$A$5:$C$10,3,FALSE)</f>
        <v>0.08</v>
      </c>
      <c r="P171" s="124">
        <f>VLOOKUP(M171,'Exhibits and Tables'!$M$5:$N$10,2,FALSE)/10000</f>
        <v>7.4630000000000002E-2</v>
      </c>
      <c r="Q171" s="125">
        <f t="shared" si="7"/>
        <v>928.48032000000001</v>
      </c>
      <c r="R171" s="126">
        <f t="shared" si="8"/>
        <v>649.93622399999992</v>
      </c>
    </row>
    <row r="172" spans="1:18" ht="14.4" x14ac:dyDescent="0.3">
      <c r="A172" s="119">
        <v>167</v>
      </c>
      <c r="B172" s="120" t="s">
        <v>6</v>
      </c>
      <c r="C172" s="120">
        <v>0</v>
      </c>
      <c r="D172" s="120">
        <v>73.504000000000005</v>
      </c>
      <c r="E172" s="120">
        <v>-6.569</v>
      </c>
      <c r="F172" s="121">
        <v>591</v>
      </c>
      <c r="G172" s="119" t="str">
        <f>VLOOKUP(B172,'Exhibits and Tables'!$E$4:$G$15,3,FALSE)</f>
        <v>M</v>
      </c>
      <c r="H172" s="120">
        <f>IF(C172 &lt; VLOOKUP(B172,'Exhibits and Tables'!$A$25:$D$31, 2), 1, IF(C172 &lt; VLOOKUP(B172,'Exhibits and Tables'!$A$25:$D$31, 3),2,IF(C172 &lt; VLOOKUP(B172,'Exhibits and Tables'!$A$25:$D$31, 4),3,4)))</f>
        <v>1</v>
      </c>
      <c r="I172" s="120">
        <f>IF(D172 &lt; VLOOKUP(B172,'Exhibits and Tables'!$A$35:$D$41,2,FALSE), 4, IF(D172 &lt; VLOOKUP(B172,'Exhibits and Tables'!$A$35:$D$41,3,FALSE),3,IF(D172 &lt; VLOOKUP(B172,'Exhibits and Tables'!$A$35:$D$41,4,FALSE),2,1)))</f>
        <v>1</v>
      </c>
      <c r="J172" s="120">
        <f>IF(E172 &lt; VLOOKUP(B172,'Exhibits and Tables'!$A$45:$D$51,2,FALSE)*100, 1, IF(E172 &lt; VLOOKUP(B172,'Exhibits and Tables'!$A$45:$D$51,3,FALSE)*100,2,IF(E172 &lt; VLOOKUP(B172,'Exhibits and Tables'!$A$45:$D$51,4,FALSE)*100,3,4)))</f>
        <v>1</v>
      </c>
      <c r="K172" s="120">
        <f t="shared" si="6"/>
        <v>4</v>
      </c>
      <c r="L172" s="120" t="str">
        <f>VLOOKUP(K172,'Exhibits and Tables'!$G$24:$I$26, 3,TRUE)</f>
        <v>H</v>
      </c>
      <c r="M172" s="120" t="str">
        <f>VLOOKUP(G172&amp;"-"&amp;L172,'Exhibits and Tables'!$H$5:$K$13,4,FALSE)</f>
        <v>BBB</v>
      </c>
      <c r="N172" s="122">
        <f>VLOOKUP(M172,'Exhibits and Tables'!$A$5:$C$10,2,FALSE)</f>
        <v>0.10290000000000001</v>
      </c>
      <c r="O172" s="123">
        <f>VLOOKUP(M172,'Exhibits and Tables'!$A$5:$C$10,3,FALSE)</f>
        <v>0.02</v>
      </c>
      <c r="P172" s="124">
        <f>VLOOKUP(M172,'Exhibits and Tables'!$M$5:$N$10,2,FALSE)/10000</f>
        <v>5.2830000000000009E-2</v>
      </c>
      <c r="Q172" s="125">
        <f t="shared" si="7"/>
        <v>622.22253000000001</v>
      </c>
      <c r="R172" s="126">
        <f t="shared" si="8"/>
        <v>435.55577099999999</v>
      </c>
    </row>
    <row r="173" spans="1:18" ht="14.4" x14ac:dyDescent="0.3">
      <c r="A173" s="127">
        <v>168</v>
      </c>
      <c r="B173" s="128" t="s">
        <v>6</v>
      </c>
      <c r="C173" s="128">
        <v>0</v>
      </c>
      <c r="D173" s="128">
        <v>44.326999999999998</v>
      </c>
      <c r="E173" s="128">
        <v>-81.040000000000006</v>
      </c>
      <c r="F173" s="129">
        <v>901</v>
      </c>
      <c r="G173" s="127" t="str">
        <f>VLOOKUP(B173,'Exhibits and Tables'!$E$4:$G$15,3,FALSE)</f>
        <v>M</v>
      </c>
      <c r="H173" s="128">
        <f>IF(C173 &lt; VLOOKUP(B173,'Exhibits and Tables'!$A$25:$D$31, 2), 1, IF(C173 &lt; VLOOKUP(B173,'Exhibits and Tables'!$A$25:$D$31, 3),2,IF(C173 &lt; VLOOKUP(B173,'Exhibits and Tables'!$A$25:$D$31, 4),3,4)))</f>
        <v>1</v>
      </c>
      <c r="I173" s="128">
        <f>IF(D173 &lt; VLOOKUP(B173,'Exhibits and Tables'!$A$35:$D$41,2,FALSE), 4, IF(D173 &lt; VLOOKUP(B173,'Exhibits and Tables'!$A$35:$D$41,3,FALSE),3,IF(D173 &lt; VLOOKUP(B173,'Exhibits and Tables'!$A$35:$D$41,4,FALSE),2,1)))</f>
        <v>2</v>
      </c>
      <c r="J173" s="128">
        <f>IF(E173 &lt; VLOOKUP(B173,'Exhibits and Tables'!$A$45:$D$51,2,FALSE)*100, 1, IF(E173 &lt; VLOOKUP(B173,'Exhibits and Tables'!$A$45:$D$51,3,FALSE)*100,2,IF(E173 &lt; VLOOKUP(B173,'Exhibits and Tables'!$A$45:$D$51,4,FALSE)*100,3,4)))</f>
        <v>1</v>
      </c>
      <c r="K173" s="128">
        <f t="shared" si="6"/>
        <v>6</v>
      </c>
      <c r="L173" s="128" t="str">
        <f>VLOOKUP(K173,'Exhibits and Tables'!$G$24:$I$26, 3,TRUE)</f>
        <v>H</v>
      </c>
      <c r="M173" s="128" t="str">
        <f>VLOOKUP(G173&amp;"-"&amp;L173,'Exhibits and Tables'!$H$5:$K$13,4,FALSE)</f>
        <v>BBB</v>
      </c>
      <c r="N173" s="130">
        <f>VLOOKUP(M173,'Exhibits and Tables'!$A$5:$C$10,2,FALSE)</f>
        <v>0.10290000000000001</v>
      </c>
      <c r="O173" s="131">
        <f>VLOOKUP(M173,'Exhibits and Tables'!$A$5:$C$10,3,FALSE)</f>
        <v>0.02</v>
      </c>
      <c r="P173" s="132">
        <f>VLOOKUP(M173,'Exhibits and Tables'!$M$5:$N$10,2,FALSE)/10000</f>
        <v>5.2830000000000009E-2</v>
      </c>
      <c r="Q173" s="133">
        <f t="shared" si="7"/>
        <v>948.59982999999988</v>
      </c>
      <c r="R173" s="134">
        <f t="shared" si="8"/>
        <v>664.01988099999983</v>
      </c>
    </row>
  </sheetData>
  <autoFilter ref="A5:R173" xr:uid="{00000000-0001-0000-0000-000000000000}"/>
  <mergeCells count="3">
    <mergeCell ref="C4:E4"/>
    <mergeCell ref="G4:O4"/>
    <mergeCell ref="P4:R4"/>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33716-6C34-42EE-82D9-F37D2CDA60FF}">
  <dimension ref="B1:U218"/>
  <sheetViews>
    <sheetView showGridLines="0" topLeftCell="A169" workbookViewId="0">
      <selection activeCell="V196" sqref="V196"/>
    </sheetView>
  </sheetViews>
  <sheetFormatPr defaultColWidth="9.21875" defaultRowHeight="14.4" x14ac:dyDescent="0.3"/>
  <cols>
    <col min="1" max="1" width="0.33203125" style="2" customWidth="1"/>
    <col min="2" max="2" width="25.21875" style="2" bestFit="1" customWidth="1"/>
    <col min="3" max="3" width="8.6640625" style="2" bestFit="1" customWidth="1"/>
    <col min="4" max="4" width="6.6640625" style="2" bestFit="1" customWidth="1"/>
    <col min="5" max="5" width="8.5546875" style="2" bestFit="1" customWidth="1"/>
    <col min="6" max="6" width="9.33203125" style="2" bestFit="1" customWidth="1"/>
    <col min="7" max="7" width="6.6640625" style="2" bestFit="1" customWidth="1"/>
    <col min="8" max="9" width="9.33203125" style="2" bestFit="1" customWidth="1"/>
    <col min="10" max="18" width="4.109375" style="2" bestFit="1" customWidth="1"/>
    <col min="19" max="19" width="9.33203125" style="2" bestFit="1" customWidth="1"/>
    <col min="20" max="21" width="7.33203125" style="2" bestFit="1" customWidth="1"/>
    <col min="22" max="16384" width="9.21875" style="2"/>
  </cols>
  <sheetData>
    <row r="1" spans="2:21" s="180" customFormat="1" ht="17.399999999999999" x14ac:dyDescent="0.3">
      <c r="B1" s="181" t="s">
        <v>415</v>
      </c>
    </row>
    <row r="2" spans="2:21" s="178" customFormat="1" ht="10.199999999999999" x14ac:dyDescent="0.2">
      <c r="B2" s="179" t="s">
        <v>392</v>
      </c>
    </row>
    <row r="3" spans="2:21" s="178" customFormat="1" ht="10.199999999999999" x14ac:dyDescent="0.2">
      <c r="B3" s="179" t="s">
        <v>414</v>
      </c>
    </row>
    <row r="4" spans="2:21" s="178" customFormat="1" ht="10.199999999999999" x14ac:dyDescent="0.2">
      <c r="B4" s="179" t="s">
        <v>390</v>
      </c>
    </row>
    <row r="6" spans="2:21" x14ac:dyDescent="0.3">
      <c r="B6" s="247" t="s">
        <v>410</v>
      </c>
      <c r="C6" s="247" t="s">
        <v>409</v>
      </c>
      <c r="D6" s="247" t="s">
        <v>408</v>
      </c>
      <c r="E6" s="249" t="s">
        <v>407</v>
      </c>
      <c r="F6" s="245" t="s">
        <v>406</v>
      </c>
      <c r="G6" s="246"/>
      <c r="H6" s="246"/>
      <c r="I6" s="251"/>
      <c r="J6" s="245" t="s">
        <v>350</v>
      </c>
      <c r="K6" s="246"/>
      <c r="L6" s="246"/>
      <c r="M6" s="246"/>
      <c r="N6" s="246"/>
      <c r="O6" s="246"/>
      <c r="P6" s="246"/>
      <c r="Q6" s="246"/>
      <c r="R6" s="251"/>
      <c r="S6" s="245" t="s">
        <v>405</v>
      </c>
      <c r="T6" s="246"/>
      <c r="U6" s="246"/>
    </row>
    <row r="7" spans="2:21" x14ac:dyDescent="0.3">
      <c r="B7" s="248"/>
      <c r="C7" s="248"/>
      <c r="D7" s="248"/>
      <c r="E7" s="250"/>
      <c r="F7" s="161" t="s">
        <v>133</v>
      </c>
      <c r="G7" s="161" t="s">
        <v>134</v>
      </c>
      <c r="H7" s="161" t="s">
        <v>404</v>
      </c>
      <c r="I7" s="197" t="s">
        <v>403</v>
      </c>
      <c r="J7" s="161" t="s">
        <v>402</v>
      </c>
      <c r="K7" s="161" t="s">
        <v>401</v>
      </c>
      <c r="L7" s="161" t="s">
        <v>400</v>
      </c>
      <c r="M7" s="161" t="s">
        <v>399</v>
      </c>
      <c r="N7" s="161" t="s">
        <v>398</v>
      </c>
      <c r="O7" s="161" t="s">
        <v>397</v>
      </c>
      <c r="P7" s="161" t="s">
        <v>396</v>
      </c>
      <c r="Q7" s="161" t="s">
        <v>395</v>
      </c>
      <c r="R7" s="197" t="s">
        <v>394</v>
      </c>
      <c r="S7" s="196" t="s">
        <v>308</v>
      </c>
      <c r="T7" s="196" t="s">
        <v>309</v>
      </c>
      <c r="U7" s="196" t="s">
        <v>310</v>
      </c>
    </row>
    <row r="8" spans="2:21" x14ac:dyDescent="0.3">
      <c r="B8" s="194">
        <v>1</v>
      </c>
      <c r="C8" s="195">
        <v>7.9861111111111105E-4</v>
      </c>
      <c r="D8" s="194">
        <v>1000</v>
      </c>
      <c r="E8" s="193" t="s">
        <v>317</v>
      </c>
      <c r="F8" s="190">
        <v>132462.71888229021</v>
      </c>
      <c r="G8" s="190">
        <v>615.57211802136476</v>
      </c>
      <c r="H8" s="190">
        <v>130389.13960844069</v>
      </c>
      <c r="I8" s="193">
        <v>134821.17316142269</v>
      </c>
      <c r="J8" s="192">
        <v>1</v>
      </c>
      <c r="K8" s="192">
        <v>1</v>
      </c>
      <c r="L8" s="192">
        <v>1</v>
      </c>
      <c r="M8" s="192">
        <v>1</v>
      </c>
      <c r="N8" s="192">
        <v>1</v>
      </c>
      <c r="O8" s="192">
        <v>1</v>
      </c>
      <c r="P8" s="192">
        <v>1</v>
      </c>
      <c r="Q8" s="192">
        <v>1</v>
      </c>
      <c r="R8" s="191">
        <v>1</v>
      </c>
      <c r="S8" s="200">
        <v>131649</v>
      </c>
      <c r="T8" s="199">
        <v>0.20202334830391011</v>
      </c>
      <c r="U8" s="189">
        <v>5.8206605341564077E-2</v>
      </c>
    </row>
    <row r="9" spans="2:21" x14ac:dyDescent="0.3">
      <c r="B9" s="187">
        <v>2</v>
      </c>
      <c r="C9" s="188">
        <v>1.9328703703703704E-3</v>
      </c>
      <c r="D9" s="187">
        <v>1000</v>
      </c>
      <c r="E9" s="186" t="s">
        <v>317</v>
      </c>
      <c r="F9" s="183">
        <v>70432.668092885826</v>
      </c>
      <c r="G9" s="183">
        <v>327.31010688646018</v>
      </c>
      <c r="H9" s="183">
        <v>69330.110920636289</v>
      </c>
      <c r="I9" s="186">
        <v>71686.698123795766</v>
      </c>
      <c r="J9" s="185">
        <v>0.53171691391503162</v>
      </c>
      <c r="K9" s="185">
        <v>0.53171691391503162</v>
      </c>
      <c r="L9" s="185">
        <v>0.53171691391503162</v>
      </c>
      <c r="M9" s="185">
        <v>0.53171691391503162</v>
      </c>
      <c r="N9" s="185">
        <v>0.53171691391503162</v>
      </c>
      <c r="O9" s="185">
        <v>0.53171691391503162</v>
      </c>
      <c r="P9" s="185">
        <v>0.53171691391503162</v>
      </c>
      <c r="Q9" s="185">
        <v>0.53171691391503162</v>
      </c>
      <c r="R9" s="184">
        <v>0.53171691391503162</v>
      </c>
      <c r="S9" s="183">
        <v>70000</v>
      </c>
      <c r="T9" s="198">
        <v>0.20202334830391014</v>
      </c>
      <c r="U9" s="182">
        <v>5.820660534156407E-2</v>
      </c>
    </row>
    <row r="10" spans="2:21" x14ac:dyDescent="0.3">
      <c r="B10" s="187">
        <v>3</v>
      </c>
      <c r="C10" s="188">
        <v>1.9328703703703704E-3</v>
      </c>
      <c r="D10" s="187">
        <v>1000</v>
      </c>
      <c r="E10" s="186" t="s">
        <v>317</v>
      </c>
      <c r="F10" s="183">
        <v>66231.359441145105</v>
      </c>
      <c r="G10" s="183">
        <v>307.78605901068238</v>
      </c>
      <c r="H10" s="183">
        <v>65194.569804220344</v>
      </c>
      <c r="I10" s="186">
        <v>67410.586580711344</v>
      </c>
      <c r="J10" s="185">
        <v>0.5</v>
      </c>
      <c r="K10" s="185">
        <v>0.5</v>
      </c>
      <c r="L10" s="185">
        <v>0.5</v>
      </c>
      <c r="M10" s="185">
        <v>0.5</v>
      </c>
      <c r="N10" s="185">
        <v>0.5</v>
      </c>
      <c r="O10" s="185">
        <v>0.5</v>
      </c>
      <c r="P10" s="185">
        <v>0.5</v>
      </c>
      <c r="Q10" s="185">
        <v>0.5</v>
      </c>
      <c r="R10" s="184">
        <v>0.5</v>
      </c>
      <c r="S10" s="183">
        <v>65824.5</v>
      </c>
      <c r="T10" s="198">
        <v>0.20202334830391011</v>
      </c>
      <c r="U10" s="182">
        <v>5.8206605341564077E-2</v>
      </c>
    </row>
    <row r="11" spans="2:21" x14ac:dyDescent="0.3">
      <c r="B11" s="187">
        <v>4</v>
      </c>
      <c r="C11" s="188">
        <v>1.9328703703703704E-3</v>
      </c>
      <c r="D11" s="187">
        <v>1000</v>
      </c>
      <c r="E11" s="186" t="s">
        <v>317</v>
      </c>
      <c r="F11" s="183">
        <v>0</v>
      </c>
      <c r="G11" s="183">
        <v>0</v>
      </c>
      <c r="H11" s="183">
        <v>0</v>
      </c>
      <c r="I11" s="186">
        <v>0</v>
      </c>
      <c r="J11" s="185">
        <v>0</v>
      </c>
      <c r="K11" s="185">
        <v>0</v>
      </c>
      <c r="L11" s="185">
        <v>0</v>
      </c>
      <c r="M11" s="185">
        <v>0</v>
      </c>
      <c r="N11" s="185">
        <v>0</v>
      </c>
      <c r="O11" s="185">
        <v>0</v>
      </c>
      <c r="P11" s="185">
        <v>0</v>
      </c>
      <c r="Q11" s="185">
        <v>0</v>
      </c>
      <c r="R11" s="184">
        <v>0</v>
      </c>
      <c r="S11" s="183">
        <v>0</v>
      </c>
      <c r="T11" s="198" t="s">
        <v>413</v>
      </c>
      <c r="U11" s="198" t="s">
        <v>413</v>
      </c>
    </row>
    <row r="12" spans="2:21" x14ac:dyDescent="0.3">
      <c r="B12" s="187">
        <v>5</v>
      </c>
      <c r="C12" s="188">
        <v>1.9444444444444442E-3</v>
      </c>
      <c r="D12" s="187">
        <v>1000</v>
      </c>
      <c r="E12" s="186" t="s">
        <v>317</v>
      </c>
      <c r="F12" s="183">
        <v>33115.679720572552</v>
      </c>
      <c r="G12" s="183">
        <v>153.89302950534119</v>
      </c>
      <c r="H12" s="183">
        <v>32597.284902110172</v>
      </c>
      <c r="I12" s="186">
        <v>33705.293290355672</v>
      </c>
      <c r="J12" s="185">
        <v>0.25</v>
      </c>
      <c r="K12" s="185">
        <v>0.25</v>
      </c>
      <c r="L12" s="185">
        <v>0.25</v>
      </c>
      <c r="M12" s="185">
        <v>0.25</v>
      </c>
      <c r="N12" s="185">
        <v>0.25</v>
      </c>
      <c r="O12" s="185">
        <v>0.25</v>
      </c>
      <c r="P12" s="185">
        <v>0.25</v>
      </c>
      <c r="Q12" s="185">
        <v>0.25</v>
      </c>
      <c r="R12" s="184">
        <v>0.25</v>
      </c>
      <c r="S12" s="183">
        <v>32912.25</v>
      </c>
      <c r="T12" s="198">
        <v>0.20202334830391011</v>
      </c>
      <c r="U12" s="182">
        <v>5.8206605341564077E-2</v>
      </c>
    </row>
    <row r="13" spans="2:21" x14ac:dyDescent="0.3">
      <c r="B13" s="187">
        <v>6</v>
      </c>
      <c r="C13" s="188">
        <v>2.1990740740740742E-3</v>
      </c>
      <c r="D13" s="187">
        <v>1000</v>
      </c>
      <c r="E13" s="186" t="s">
        <v>317</v>
      </c>
      <c r="F13" s="183">
        <v>50834.877790481623</v>
      </c>
      <c r="G13" s="183">
        <v>455.20745867913445</v>
      </c>
      <c r="H13" s="183">
        <v>49227.542981370912</v>
      </c>
      <c r="I13" s="186">
        <v>52301.016418899424</v>
      </c>
      <c r="J13" s="185">
        <v>0.95742627657031798</v>
      </c>
      <c r="K13" s="185">
        <v>1.6793247519696446E-2</v>
      </c>
      <c r="L13" s="185">
        <v>0.23626169460252405</v>
      </c>
      <c r="M13" s="185">
        <v>0.39620298731097026</v>
      </c>
      <c r="N13" s="185">
        <v>2.0125999790009775E-2</v>
      </c>
      <c r="O13" s="185">
        <v>0.832763068699234</v>
      </c>
      <c r="P13" s="185">
        <v>2.827097925573337E-2</v>
      </c>
      <c r="Q13" s="185">
        <v>0.98127636086388181</v>
      </c>
      <c r="R13" s="184">
        <v>0.78248036675935895</v>
      </c>
      <c r="S13" s="183">
        <v>51872.310799999999</v>
      </c>
      <c r="T13" s="198">
        <v>0.30618781717825677</v>
      </c>
      <c r="U13" s="182">
        <v>0.1007763057957239</v>
      </c>
    </row>
    <row r="14" spans="2:21" x14ac:dyDescent="0.3">
      <c r="B14" s="187">
        <v>7</v>
      </c>
      <c r="C14" s="188">
        <v>2.1990740740740742E-3</v>
      </c>
      <c r="D14" s="187">
        <v>1000</v>
      </c>
      <c r="E14" s="186" t="s">
        <v>317</v>
      </c>
      <c r="F14" s="183">
        <v>69049.721709242673</v>
      </c>
      <c r="G14" s="183">
        <v>529.72166625146235</v>
      </c>
      <c r="H14" s="183">
        <v>67095.966878921739</v>
      </c>
      <c r="I14" s="186">
        <v>70840.916938097624</v>
      </c>
      <c r="J14" s="185">
        <v>0.41073438843679883</v>
      </c>
      <c r="K14" s="185">
        <v>7.1844278868215275E-2</v>
      </c>
      <c r="L14" s="185">
        <v>3.5061596376916603E-2</v>
      </c>
      <c r="M14" s="185">
        <v>0.73833558722853843</v>
      </c>
      <c r="N14" s="185">
        <v>0.97242634635731195</v>
      </c>
      <c r="O14" s="185">
        <v>0.97521716794175495</v>
      </c>
      <c r="P14" s="185">
        <v>8.1776836490465091E-2</v>
      </c>
      <c r="Q14" s="185">
        <v>0.27513063651948061</v>
      </c>
      <c r="R14" s="184">
        <v>0.92008600007746633</v>
      </c>
      <c r="S14" s="183">
        <v>69701.464600000007</v>
      </c>
      <c r="T14" s="198">
        <v>0.26687999086515857</v>
      </c>
      <c r="U14" s="182">
        <v>8.4286715900567327E-2</v>
      </c>
    </row>
    <row r="15" spans="2:21" x14ac:dyDescent="0.3">
      <c r="B15" s="187">
        <v>8</v>
      </c>
      <c r="C15" s="188">
        <v>2.1990740740740742E-3</v>
      </c>
      <c r="D15" s="187">
        <v>1000</v>
      </c>
      <c r="E15" s="186" t="s">
        <v>317</v>
      </c>
      <c r="F15" s="183">
        <v>66931.61234208064</v>
      </c>
      <c r="G15" s="183">
        <v>563.90927382295047</v>
      </c>
      <c r="H15" s="183">
        <v>65026.297049869507</v>
      </c>
      <c r="I15" s="186">
        <v>69102.811451252186</v>
      </c>
      <c r="J15" s="185">
        <v>0.92970791063324387</v>
      </c>
      <c r="K15" s="185">
        <v>0.27570766635837524</v>
      </c>
      <c r="L15" s="185">
        <v>8.4930003261094511E-2</v>
      </c>
      <c r="M15" s="185">
        <v>0.21278935105034755</v>
      </c>
      <c r="N15" s="185">
        <v>0.98831553730037391</v>
      </c>
      <c r="O15" s="185">
        <v>0.19942892631489265</v>
      </c>
      <c r="P15" s="185">
        <v>0.83299384158576684</v>
      </c>
      <c r="Q15" s="185">
        <v>0.88406143984015162</v>
      </c>
      <c r="R15" s="184">
        <v>0.98281681109266295</v>
      </c>
      <c r="S15" s="183">
        <v>68099.425499999998</v>
      </c>
      <c r="T15" s="198">
        <v>0.32152360140103986</v>
      </c>
      <c r="U15" s="182">
        <v>9.6282390213670091E-2</v>
      </c>
    </row>
    <row r="16" spans="2:21" x14ac:dyDescent="0.3">
      <c r="B16" s="187">
        <v>9</v>
      </c>
      <c r="C16" s="188">
        <v>2.2106481481481478E-3</v>
      </c>
      <c r="D16" s="187">
        <v>1000</v>
      </c>
      <c r="E16" s="186" t="s">
        <v>317</v>
      </c>
      <c r="F16" s="183">
        <v>49376.325753152538</v>
      </c>
      <c r="G16" s="183">
        <v>342.015364583262</v>
      </c>
      <c r="H16" s="183">
        <v>48213.948233600429</v>
      </c>
      <c r="I16" s="186">
        <v>50700.636652394162</v>
      </c>
      <c r="J16" s="185">
        <v>0.78821694396564845</v>
      </c>
      <c r="K16" s="185">
        <v>0.93214706108805789</v>
      </c>
      <c r="L16" s="185">
        <v>5.5686679694655662E-2</v>
      </c>
      <c r="M16" s="185">
        <v>0.90503164629154043</v>
      </c>
      <c r="N16" s="185">
        <v>1.2335251357296398E-2</v>
      </c>
      <c r="O16" s="185">
        <v>0.167652515306907</v>
      </c>
      <c r="P16" s="185">
        <v>0.73685890024780776</v>
      </c>
      <c r="Q16" s="185">
        <v>0.95828710082040369</v>
      </c>
      <c r="R16" s="184">
        <v>0.55290220064373197</v>
      </c>
      <c r="S16" s="183">
        <v>49846.058400000002</v>
      </c>
      <c r="T16" s="198">
        <v>0.28332003245208748</v>
      </c>
      <c r="U16" s="182">
        <v>8.2924707453606167E-2</v>
      </c>
    </row>
    <row r="17" spans="2:21" x14ac:dyDescent="0.3">
      <c r="B17" s="187">
        <v>10</v>
      </c>
      <c r="C17" s="188">
        <v>2.4652777777777776E-3</v>
      </c>
      <c r="D17" s="187">
        <v>1000</v>
      </c>
      <c r="E17" s="186" t="s">
        <v>317</v>
      </c>
      <c r="F17" s="183">
        <v>35905.235067565933</v>
      </c>
      <c r="G17" s="183">
        <v>149.99420015313149</v>
      </c>
      <c r="H17" s="183">
        <v>35384.762013014508</v>
      </c>
      <c r="I17" s="186">
        <v>36370.751554872913</v>
      </c>
      <c r="J17" s="185">
        <v>0.33139346570927963</v>
      </c>
      <c r="K17" s="185">
        <v>0.93225588801577175</v>
      </c>
      <c r="L17" s="185">
        <v>0.18964323324910826</v>
      </c>
      <c r="M17" s="185">
        <v>0.17024959873885365</v>
      </c>
      <c r="N17" s="185">
        <v>0.13479292366411205</v>
      </c>
      <c r="O17" s="185">
        <v>0.19596080421282014</v>
      </c>
      <c r="P17" s="185">
        <v>4.7463478170085456E-2</v>
      </c>
      <c r="Q17" s="185">
        <v>0.96387417698148981</v>
      </c>
      <c r="R17" s="184">
        <v>0.21752618403058788</v>
      </c>
      <c r="S17" s="183">
        <v>35600.371599999999</v>
      </c>
      <c r="T17" s="198">
        <v>0.17258301682281696</v>
      </c>
      <c r="U17" s="182">
        <v>5.138595677551492E-2</v>
      </c>
    </row>
    <row r="18" spans="2:21" x14ac:dyDescent="0.3">
      <c r="B18" s="187">
        <v>11</v>
      </c>
      <c r="C18" s="188">
        <v>2.4652777777777776E-3</v>
      </c>
      <c r="D18" s="187">
        <v>1000</v>
      </c>
      <c r="E18" s="186" t="s">
        <v>317</v>
      </c>
      <c r="F18" s="183">
        <v>54337.982964239258</v>
      </c>
      <c r="G18" s="183">
        <v>476.10715598616008</v>
      </c>
      <c r="H18" s="183">
        <v>52663.043599597528</v>
      </c>
      <c r="I18" s="186">
        <v>55956.642952039387</v>
      </c>
      <c r="J18" s="185">
        <v>2.0645274743738246E-2</v>
      </c>
      <c r="K18" s="185">
        <v>0.70842610232791348</v>
      </c>
      <c r="L18" s="185">
        <v>0.23892869601907613</v>
      </c>
      <c r="M18" s="185">
        <v>0.45016964235506157</v>
      </c>
      <c r="N18" s="185">
        <v>0.74053819468802151</v>
      </c>
      <c r="O18" s="185">
        <v>2.2060132285297599E-3</v>
      </c>
      <c r="P18" s="185">
        <v>0.17829671999360283</v>
      </c>
      <c r="Q18" s="185">
        <v>0.90364463886726243</v>
      </c>
      <c r="R18" s="184">
        <v>0.86217381854642827</v>
      </c>
      <c r="S18" s="183">
        <v>55139.7546</v>
      </c>
      <c r="T18" s="198">
        <v>0.29313363979138196</v>
      </c>
      <c r="U18" s="182">
        <v>9.1414022073255177E-2</v>
      </c>
    </row>
    <row r="19" spans="2:21" x14ac:dyDescent="0.3">
      <c r="B19" s="187">
        <v>12</v>
      </c>
      <c r="C19" s="188">
        <v>2.4652777777777776E-3</v>
      </c>
      <c r="D19" s="187">
        <v>1000</v>
      </c>
      <c r="E19" s="186" t="s">
        <v>317</v>
      </c>
      <c r="F19" s="183">
        <v>69800.243255469322</v>
      </c>
      <c r="G19" s="183">
        <v>190.93611237330538</v>
      </c>
      <c r="H19" s="183">
        <v>69190.941203428767</v>
      </c>
      <c r="I19" s="186">
        <v>70498.694064716183</v>
      </c>
      <c r="J19" s="185">
        <v>0.23089386937094875</v>
      </c>
      <c r="K19" s="185">
        <v>0.94876300199675823</v>
      </c>
      <c r="L19" s="185">
        <v>0.86483228231384368</v>
      </c>
      <c r="M19" s="185">
        <v>0.56435511427202967</v>
      </c>
      <c r="N19" s="185">
        <v>0.375436845476876</v>
      </c>
      <c r="O19" s="185">
        <v>0.10006110793913765</v>
      </c>
      <c r="P19" s="185">
        <v>0.95141775771886306</v>
      </c>
      <c r="Q19" s="185">
        <v>0.16074189094861127</v>
      </c>
      <c r="R19" s="184">
        <v>0.14155641949808057</v>
      </c>
      <c r="S19" s="183">
        <v>68133.585999999996</v>
      </c>
      <c r="T19" s="198">
        <v>0.12879117550715322</v>
      </c>
      <c r="U19" s="182">
        <v>3.0189736033076214E-2</v>
      </c>
    </row>
    <row r="20" spans="2:21" x14ac:dyDescent="0.3">
      <c r="B20" s="187">
        <v>13</v>
      </c>
      <c r="C20" s="188">
        <v>2.4768518518518516E-3</v>
      </c>
      <c r="D20" s="187">
        <v>1000</v>
      </c>
      <c r="E20" s="186" t="s">
        <v>317</v>
      </c>
      <c r="F20" s="183">
        <v>70694.29631074467</v>
      </c>
      <c r="G20" s="183">
        <v>275.50210032592361</v>
      </c>
      <c r="H20" s="183">
        <v>69806.415125268511</v>
      </c>
      <c r="I20" s="186">
        <v>71751.474549547027</v>
      </c>
      <c r="J20" s="185">
        <v>0.77586765669206303</v>
      </c>
      <c r="K20" s="185">
        <v>9.1325017591828928E-2</v>
      </c>
      <c r="L20" s="185">
        <v>0.84588065427146997</v>
      </c>
      <c r="M20" s="185">
        <v>8.9583484238777045E-2</v>
      </c>
      <c r="N20" s="185">
        <v>0.35137216217712186</v>
      </c>
      <c r="O20" s="185">
        <v>0.47795916416352291</v>
      </c>
      <c r="P20" s="185">
        <v>0.91370229655776225</v>
      </c>
      <c r="Q20" s="185">
        <v>0.94590815968744923</v>
      </c>
      <c r="R20" s="184">
        <v>0.31401390046407918</v>
      </c>
      <c r="S20" s="183">
        <v>70000</v>
      </c>
      <c r="T20" s="198">
        <v>0.18991490148905887</v>
      </c>
      <c r="U20" s="182">
        <v>5.1153147507099962E-2</v>
      </c>
    </row>
    <row r="21" spans="2:21" x14ac:dyDescent="0.3">
      <c r="B21" s="187">
        <v>14</v>
      </c>
      <c r="C21" s="188">
        <v>2.7199074074074074E-3</v>
      </c>
      <c r="D21" s="187">
        <v>1000</v>
      </c>
      <c r="E21" s="186" t="s">
        <v>317</v>
      </c>
      <c r="F21" s="183">
        <v>70547.853197045872</v>
      </c>
      <c r="G21" s="183">
        <v>297.68992145135866</v>
      </c>
      <c r="H21" s="183">
        <v>69516.820274985395</v>
      </c>
      <c r="I21" s="186">
        <v>71651.312140809809</v>
      </c>
      <c r="J21" s="185">
        <v>0.50396666410143687</v>
      </c>
      <c r="K21" s="185">
        <v>0.93546565740578247</v>
      </c>
      <c r="L21" s="185">
        <v>0.15817788870745084</v>
      </c>
      <c r="M21" s="185">
        <v>0.1211757378896083</v>
      </c>
      <c r="N21" s="185">
        <v>0.91401500543079084</v>
      </c>
      <c r="O21" s="185">
        <v>0.63571719976317476</v>
      </c>
      <c r="P21" s="185">
        <v>0.33470085275535577</v>
      </c>
      <c r="Q21" s="185">
        <v>0.90944938748514614</v>
      </c>
      <c r="R21" s="184">
        <v>0.44659890700674498</v>
      </c>
      <c r="S21" s="183">
        <v>70000</v>
      </c>
      <c r="T21" s="198">
        <v>0.18889482570409563</v>
      </c>
      <c r="U21" s="182">
        <v>5.4282541672249725E-2</v>
      </c>
    </row>
    <row r="22" spans="2:21" x14ac:dyDescent="0.3">
      <c r="B22" s="187">
        <v>15</v>
      </c>
      <c r="C22" s="188">
        <v>2.7199074074074074E-3</v>
      </c>
      <c r="D22" s="187">
        <v>1000</v>
      </c>
      <c r="E22" s="186" t="s">
        <v>317</v>
      </c>
      <c r="F22" s="183">
        <v>69915.099272821768</v>
      </c>
      <c r="G22" s="183">
        <v>408.2582053549923</v>
      </c>
      <c r="H22" s="183">
        <v>68478.903579725855</v>
      </c>
      <c r="I22" s="186">
        <v>71328.767830155586</v>
      </c>
      <c r="J22" s="185">
        <v>0.418766379596959</v>
      </c>
      <c r="K22" s="185">
        <v>0.1536173967488107</v>
      </c>
      <c r="L22" s="185">
        <v>0.5360852218052532</v>
      </c>
      <c r="M22" s="185">
        <v>5.9215729996527834E-2</v>
      </c>
      <c r="N22" s="185">
        <v>0.62222292500061449</v>
      </c>
      <c r="O22" s="185">
        <v>0.77465482434330579</v>
      </c>
      <c r="P22" s="185">
        <v>0.19716740593859089</v>
      </c>
      <c r="Q22" s="185">
        <v>0.79125331246597874</v>
      </c>
      <c r="R22" s="184">
        <v>0.68702662607356257</v>
      </c>
      <c r="S22" s="183">
        <v>70000</v>
      </c>
      <c r="T22" s="198">
        <v>0.22702048622856516</v>
      </c>
      <c r="U22" s="182">
        <v>6.9539504703459223E-2</v>
      </c>
    </row>
    <row r="23" spans="2:21" x14ac:dyDescent="0.3">
      <c r="B23" s="187">
        <v>16</v>
      </c>
      <c r="C23" s="188">
        <v>2.7199074074074074E-3</v>
      </c>
      <c r="D23" s="187">
        <v>1000</v>
      </c>
      <c r="E23" s="186" t="s">
        <v>317</v>
      </c>
      <c r="F23" s="183">
        <v>65888.847452288013</v>
      </c>
      <c r="G23" s="183">
        <v>510.0379614102626</v>
      </c>
      <c r="H23" s="183">
        <v>64102.663607127579</v>
      </c>
      <c r="I23" s="186">
        <v>67655.721943158394</v>
      </c>
      <c r="J23" s="185">
        <v>0.46651357981214003</v>
      </c>
      <c r="K23" s="185">
        <v>0.75117979082333841</v>
      </c>
      <c r="L23" s="185">
        <v>0.21106848642745452</v>
      </c>
      <c r="M23" s="185">
        <v>0.70271920305803381</v>
      </c>
      <c r="N23" s="185">
        <v>0.17595589180754306</v>
      </c>
      <c r="O23" s="185">
        <v>0.66196679692341331</v>
      </c>
      <c r="P23" s="185">
        <v>0.28920061795003743</v>
      </c>
      <c r="Q23" s="185">
        <v>0.9553908249155576</v>
      </c>
      <c r="R23" s="184">
        <v>0.89727957995947427</v>
      </c>
      <c r="S23" s="183">
        <v>66696.986999999994</v>
      </c>
      <c r="T23" s="198">
        <v>0.27950524490058615</v>
      </c>
      <c r="U23" s="182">
        <v>8.8056673046774683E-2</v>
      </c>
    </row>
    <row r="24" spans="2:21" x14ac:dyDescent="0.3">
      <c r="B24" s="187">
        <v>17</v>
      </c>
      <c r="C24" s="188">
        <v>2.7546296296296294E-3</v>
      </c>
      <c r="D24" s="187">
        <v>1000</v>
      </c>
      <c r="E24" s="186" t="s">
        <v>317</v>
      </c>
      <c r="F24" s="183">
        <v>71370.522785089517</v>
      </c>
      <c r="G24" s="183">
        <v>225.36141734765246</v>
      </c>
      <c r="H24" s="183">
        <v>70641.08373504653</v>
      </c>
      <c r="I24" s="186">
        <v>72119.137413012955</v>
      </c>
      <c r="J24" s="185">
        <v>0.80555556041827037</v>
      </c>
      <c r="K24" s="185">
        <v>9.6355582298513764E-2</v>
      </c>
      <c r="L24" s="185">
        <v>0.54981313986060076</v>
      </c>
      <c r="M24" s="185">
        <v>0.43397054229808807</v>
      </c>
      <c r="N24" s="185">
        <v>0.8445861708297614</v>
      </c>
      <c r="O24" s="185">
        <v>0.68052744000891208</v>
      </c>
      <c r="P24" s="185">
        <v>0.84534213571343408</v>
      </c>
      <c r="Q24" s="185">
        <v>0.34912980237839547</v>
      </c>
      <c r="R24" s="184">
        <v>0.11857469870539435</v>
      </c>
      <c r="S24" s="183">
        <v>70000</v>
      </c>
      <c r="T24" s="198">
        <v>0.14712536372908805</v>
      </c>
      <c r="U24" s="182">
        <v>3.6731696009929933E-2</v>
      </c>
    </row>
    <row r="25" spans="2:21" x14ac:dyDescent="0.3">
      <c r="B25" s="187">
        <v>18</v>
      </c>
      <c r="C25" s="188">
        <v>2.9861111111111113E-3</v>
      </c>
      <c r="D25" s="187">
        <v>1000</v>
      </c>
      <c r="E25" s="186">
        <v>47226.370163683576</v>
      </c>
      <c r="F25" s="183">
        <v>47226.370163683576</v>
      </c>
      <c r="G25" s="183">
        <v>57.788663823867822</v>
      </c>
      <c r="H25" s="183">
        <v>47045.930965537074</v>
      </c>
      <c r="I25" s="186">
        <v>47405.001075436812</v>
      </c>
      <c r="J25" s="185">
        <v>0.61382037435603343</v>
      </c>
      <c r="K25" s="185">
        <v>0.98153241955746551</v>
      </c>
      <c r="L25" s="185">
        <v>0.7909458766416394</v>
      </c>
      <c r="M25" s="185">
        <v>0.75082429009528096</v>
      </c>
      <c r="N25" s="185">
        <v>3.3275154434738288E-2</v>
      </c>
      <c r="O25" s="185">
        <v>8.6588472866727259E-2</v>
      </c>
      <c r="P25" s="185">
        <v>0.11711705283593249</v>
      </c>
      <c r="Q25" s="185">
        <v>8.5913176339079245E-2</v>
      </c>
      <c r="R25" s="184">
        <v>7.9466050644156544E-2</v>
      </c>
      <c r="S25" s="183">
        <v>45703.028299999998</v>
      </c>
      <c r="T25" s="182">
        <v>6.6341408569385515E-2</v>
      </c>
      <c r="U25" s="182">
        <v>1.6815968335343448E-2</v>
      </c>
    </row>
    <row r="26" spans="2:21" x14ac:dyDescent="0.3">
      <c r="B26" s="187">
        <v>19</v>
      </c>
      <c r="C26" s="188">
        <v>3.0208333333333333E-3</v>
      </c>
      <c r="D26" s="187">
        <v>1000</v>
      </c>
      <c r="E26" s="186" t="s">
        <v>317</v>
      </c>
      <c r="F26" s="183">
        <v>71448.900423899031</v>
      </c>
      <c r="G26" s="183">
        <v>203.8817690827708</v>
      </c>
      <c r="H26" s="183">
        <v>70606.684216188034</v>
      </c>
      <c r="I26" s="186">
        <v>72051.652556903893</v>
      </c>
      <c r="J26" s="185">
        <v>0.48382281816751216</v>
      </c>
      <c r="K26" s="185">
        <v>0.7155205820713586</v>
      </c>
      <c r="L26" s="185">
        <v>0.63909484771826064</v>
      </c>
      <c r="M26" s="185">
        <v>0.63622728824226682</v>
      </c>
      <c r="N26" s="185">
        <v>0.70817382745942281</v>
      </c>
      <c r="O26" s="185">
        <v>0.73399299022110376</v>
      </c>
      <c r="P26" s="185">
        <v>1.8341205201359616E-2</v>
      </c>
      <c r="Q26" s="185">
        <v>0.40746023537323472</v>
      </c>
      <c r="R26" s="184">
        <v>0.26163215553785812</v>
      </c>
      <c r="S26" s="183">
        <v>70000</v>
      </c>
      <c r="T26" s="198">
        <v>0.1213395641686425</v>
      </c>
      <c r="U26" s="182">
        <v>3.4961881059066544E-2</v>
      </c>
    </row>
    <row r="27" spans="2:21" x14ac:dyDescent="0.3">
      <c r="B27" s="187">
        <v>20</v>
      </c>
      <c r="C27" s="188">
        <v>3.0208333333333333E-3</v>
      </c>
      <c r="D27" s="187">
        <v>1000</v>
      </c>
      <c r="E27" s="186" t="s">
        <v>317</v>
      </c>
      <c r="F27" s="183">
        <v>57972.381112882504</v>
      </c>
      <c r="G27" s="183">
        <v>412.24095878494091</v>
      </c>
      <c r="H27" s="183">
        <v>56649.676962598343</v>
      </c>
      <c r="I27" s="186">
        <v>59551.446285972575</v>
      </c>
      <c r="J27" s="185">
        <v>0.31812341017716411</v>
      </c>
      <c r="K27" s="185">
        <v>0.14533732710189062</v>
      </c>
      <c r="L27" s="185">
        <v>0.78786226526734526</v>
      </c>
      <c r="M27" s="185">
        <v>0.5043496424352516</v>
      </c>
      <c r="N27" s="185">
        <v>0.10444040927311425</v>
      </c>
      <c r="O27" s="185">
        <v>9.6989900384559244E-4</v>
      </c>
      <c r="P27" s="185">
        <v>0.88878152525927012</v>
      </c>
      <c r="Q27" s="185">
        <v>0.40505452816377141</v>
      </c>
      <c r="R27" s="184">
        <v>0.70288268393039832</v>
      </c>
      <c r="S27" s="183">
        <v>58337.997100000001</v>
      </c>
      <c r="T27" s="198">
        <v>0.27401892742761874</v>
      </c>
      <c r="U27" s="182">
        <v>7.952592852364293E-2</v>
      </c>
    </row>
    <row r="28" spans="2:21" x14ac:dyDescent="0.3">
      <c r="B28" s="187">
        <v>21</v>
      </c>
      <c r="C28" s="188">
        <v>3.0208333333333333E-3</v>
      </c>
      <c r="D28" s="187">
        <v>1000</v>
      </c>
      <c r="E28" s="186" t="s">
        <v>317</v>
      </c>
      <c r="F28" s="183">
        <v>47036.845830769162</v>
      </c>
      <c r="G28" s="183">
        <v>138.94350420590482</v>
      </c>
      <c r="H28" s="183">
        <v>46567.931800767779</v>
      </c>
      <c r="I28" s="186">
        <v>47530.14357066161</v>
      </c>
      <c r="J28" s="185">
        <v>0.89474121423060249</v>
      </c>
      <c r="K28" s="185">
        <v>0.97466088424454211</v>
      </c>
      <c r="L28" s="185">
        <v>8.6346794758286563E-2</v>
      </c>
      <c r="M28" s="185">
        <v>0.26314004895423543</v>
      </c>
      <c r="N28" s="185">
        <v>0.77969643133170308</v>
      </c>
      <c r="O28" s="185">
        <v>4.2493278942469938E-2</v>
      </c>
      <c r="P28" s="185">
        <v>0.63733394367230101</v>
      </c>
      <c r="Q28" s="185">
        <v>0.66526967358399935</v>
      </c>
      <c r="R28" s="184">
        <v>9.9770156713095562E-4</v>
      </c>
      <c r="S28" s="183">
        <v>45915.1757</v>
      </c>
      <c r="T28" s="198">
        <v>0.12752794741020995</v>
      </c>
      <c r="U28" s="182">
        <v>2.7709821049975908E-2</v>
      </c>
    </row>
    <row r="29" spans="2:21" x14ac:dyDescent="0.3">
      <c r="B29" s="187">
        <v>22</v>
      </c>
      <c r="C29" s="188">
        <v>3.2870370370370367E-3</v>
      </c>
      <c r="D29" s="187">
        <v>1000</v>
      </c>
      <c r="E29" s="186" t="s">
        <v>317</v>
      </c>
      <c r="F29" s="183">
        <v>50519.350985198071</v>
      </c>
      <c r="G29" s="183">
        <v>476.17979541703841</v>
      </c>
      <c r="H29" s="183">
        <v>48778.943275181009</v>
      </c>
      <c r="I29" s="186">
        <v>52144.68737415503</v>
      </c>
      <c r="J29" s="185">
        <v>0.60848887205752022</v>
      </c>
      <c r="K29" s="185">
        <v>0.13059916714234238</v>
      </c>
      <c r="L29" s="185">
        <v>7.3868744051488466E-2</v>
      </c>
      <c r="M29" s="185">
        <v>0.16295964371550811</v>
      </c>
      <c r="N29" s="185">
        <v>0.35473496929652443</v>
      </c>
      <c r="O29" s="185">
        <v>0.70618755158790736</v>
      </c>
      <c r="P29" s="185">
        <v>0.18136596327245513</v>
      </c>
      <c r="Q29" s="185">
        <v>6.6142788187667167E-2</v>
      </c>
      <c r="R29" s="184">
        <v>0.85282815415543878</v>
      </c>
      <c r="S29" s="183">
        <v>51452.590100000001</v>
      </c>
      <c r="T29" s="198">
        <v>0.31237384264078072</v>
      </c>
      <c r="U29" s="182">
        <v>0.10051897390270614</v>
      </c>
    </row>
    <row r="30" spans="2:21" x14ac:dyDescent="0.3">
      <c r="B30" s="187">
        <v>23</v>
      </c>
      <c r="C30" s="188">
        <v>3.2870370370370367E-3</v>
      </c>
      <c r="D30" s="187">
        <v>1000</v>
      </c>
      <c r="E30" s="186" t="s">
        <v>317</v>
      </c>
      <c r="F30" s="183">
        <v>71586.52313636239</v>
      </c>
      <c r="G30" s="183">
        <v>220.27828811824452</v>
      </c>
      <c r="H30" s="183">
        <v>70928.144802604438</v>
      </c>
      <c r="I30" s="186">
        <v>72311.754239462083</v>
      </c>
      <c r="J30" s="185">
        <v>0.18306099185851138</v>
      </c>
      <c r="K30" s="185">
        <v>0.86033840743406054</v>
      </c>
      <c r="L30" s="185">
        <v>0.53425361614105094</v>
      </c>
      <c r="M30" s="185">
        <v>0.35338416249769761</v>
      </c>
      <c r="N30" s="185">
        <v>0.23945808621957518</v>
      </c>
      <c r="O30" s="185">
        <v>0.77193624210985001</v>
      </c>
      <c r="P30" s="185">
        <v>0.8401119061756962</v>
      </c>
      <c r="Q30" s="185">
        <v>0.41682297294495818</v>
      </c>
      <c r="R30" s="184">
        <v>5.7172666136993927E-2</v>
      </c>
      <c r="S30" s="183">
        <v>70000</v>
      </c>
      <c r="T30" s="198">
        <v>0.1302046128317422</v>
      </c>
      <c r="U30" s="182">
        <v>3.2287248294392751E-2</v>
      </c>
    </row>
    <row r="31" spans="2:21" x14ac:dyDescent="0.3">
      <c r="B31" s="187">
        <v>24</v>
      </c>
      <c r="C31" s="188">
        <v>3.2870370370370367E-3</v>
      </c>
      <c r="D31" s="187">
        <v>1000</v>
      </c>
      <c r="E31" s="186" t="s">
        <v>317</v>
      </c>
      <c r="F31" s="183">
        <v>69792.22037255032</v>
      </c>
      <c r="G31" s="183">
        <v>452.07457741080674</v>
      </c>
      <c r="H31" s="183">
        <v>68188.683091761995</v>
      </c>
      <c r="I31" s="186">
        <v>71458.281456806784</v>
      </c>
      <c r="J31" s="185">
        <v>0.31641752750924812</v>
      </c>
      <c r="K31" s="185">
        <v>3.2384853001733112E-2</v>
      </c>
      <c r="L31" s="185">
        <v>0.38422548154247982</v>
      </c>
      <c r="M31" s="185">
        <v>0.77814986789466178</v>
      </c>
      <c r="N31" s="185">
        <v>0.82530290591490574</v>
      </c>
      <c r="O31" s="185">
        <v>0.63737827753497589</v>
      </c>
      <c r="P31" s="185">
        <v>0.45490065178991762</v>
      </c>
      <c r="Q31" s="185">
        <v>0.10869674836785395</v>
      </c>
      <c r="R31" s="184">
        <v>0.78831314632990745</v>
      </c>
      <c r="S31" s="183">
        <v>70000</v>
      </c>
      <c r="T31" s="198">
        <v>0.24666941786692323</v>
      </c>
      <c r="U31" s="182">
        <v>7.4111232271250632E-2</v>
      </c>
    </row>
    <row r="32" spans="2:21" x14ac:dyDescent="0.3">
      <c r="B32" s="187">
        <v>25</v>
      </c>
      <c r="C32" s="188">
        <v>3.2986111111111111E-3</v>
      </c>
      <c r="D32" s="187">
        <v>1000</v>
      </c>
      <c r="E32" s="186" t="s">
        <v>317</v>
      </c>
      <c r="F32" s="183">
        <v>43946.972352041848</v>
      </c>
      <c r="G32" s="183">
        <v>142.38351860787213</v>
      </c>
      <c r="H32" s="183">
        <v>43474.23390693996</v>
      </c>
      <c r="I32" s="186">
        <v>44434.139719802166</v>
      </c>
      <c r="J32" s="185">
        <v>0.58515974079964672</v>
      </c>
      <c r="K32" s="185">
        <v>6.2444375391325162E-4</v>
      </c>
      <c r="L32" s="185">
        <v>0.6816546424206601</v>
      </c>
      <c r="M32" s="185">
        <v>0.13848513091843814</v>
      </c>
      <c r="N32" s="185">
        <v>0.39758227469752649</v>
      </c>
      <c r="O32" s="185">
        <v>0.12490404973500596</v>
      </c>
      <c r="P32" s="185">
        <v>0.4152660163423354</v>
      </c>
      <c r="Q32" s="185">
        <v>0.96771499222038082</v>
      </c>
      <c r="R32" s="184">
        <v>0.13038150378520671</v>
      </c>
      <c r="S32" s="183">
        <v>43334.416899999997</v>
      </c>
      <c r="T32" s="198">
        <v>0.16174421399573213</v>
      </c>
      <c r="U32" s="182">
        <v>4.265386436413212E-2</v>
      </c>
    </row>
    <row r="33" spans="2:21" x14ac:dyDescent="0.3">
      <c r="B33" s="187">
        <v>26</v>
      </c>
      <c r="C33" s="188">
        <v>3.5532407407407405E-3</v>
      </c>
      <c r="D33" s="187">
        <v>1000</v>
      </c>
      <c r="E33" s="186">
        <v>406.44398798512856</v>
      </c>
      <c r="F33" s="183">
        <v>406.44398798512856</v>
      </c>
      <c r="G33" s="183">
        <v>3.8033194812224086E-2</v>
      </c>
      <c r="H33" s="183">
        <v>406.32379597089698</v>
      </c>
      <c r="I33" s="186">
        <v>406.57228085895036</v>
      </c>
      <c r="J33" s="185">
        <v>0.33333333333333331</v>
      </c>
      <c r="K33" s="185">
        <v>0</v>
      </c>
      <c r="L33" s="185">
        <v>0</v>
      </c>
      <c r="M33" s="185">
        <v>0</v>
      </c>
      <c r="N33" s="185">
        <v>0</v>
      </c>
      <c r="O33" s="185">
        <v>0</v>
      </c>
      <c r="P33" s="185">
        <v>0</v>
      </c>
      <c r="Q33" s="185">
        <v>0</v>
      </c>
      <c r="R33" s="184">
        <v>0</v>
      </c>
      <c r="S33" s="183">
        <v>389</v>
      </c>
      <c r="T33" s="182">
        <v>6.9948554507212523E-3</v>
      </c>
      <c r="U33" s="182">
        <v>6.5486012436932338E-4</v>
      </c>
    </row>
    <row r="34" spans="2:21" x14ac:dyDescent="0.3">
      <c r="B34" s="187">
        <v>27</v>
      </c>
      <c r="C34" s="188">
        <v>3.5532407407407405E-3</v>
      </c>
      <c r="D34" s="187">
        <v>1000</v>
      </c>
      <c r="E34" s="186" t="s">
        <v>317</v>
      </c>
      <c r="F34" s="183">
        <v>50886.789292284047</v>
      </c>
      <c r="G34" s="183">
        <v>455.2074052214727</v>
      </c>
      <c r="H34" s="183">
        <v>49279.44865333569</v>
      </c>
      <c r="I34" s="186">
        <v>52352.934821924442</v>
      </c>
      <c r="J34" s="185">
        <v>1</v>
      </c>
      <c r="K34" s="185">
        <v>1.6793247519696446E-2</v>
      </c>
      <c r="L34" s="185">
        <v>0.23626169460252405</v>
      </c>
      <c r="M34" s="185">
        <v>0.39620298731097026</v>
      </c>
      <c r="N34" s="185">
        <v>2.0125999790009775E-2</v>
      </c>
      <c r="O34" s="185">
        <v>0.832763068699234</v>
      </c>
      <c r="P34" s="185">
        <v>2.827097925573337E-2</v>
      </c>
      <c r="Q34" s="185">
        <v>0.98127636086388181</v>
      </c>
      <c r="R34" s="184">
        <v>0.78248036675935895</v>
      </c>
      <c r="S34" s="183">
        <v>51921.994400000003</v>
      </c>
      <c r="T34" s="198">
        <v>0.30590152301256451</v>
      </c>
      <c r="U34" s="182">
        <v>0.10067238401540254</v>
      </c>
    </row>
    <row r="35" spans="2:21" x14ac:dyDescent="0.3">
      <c r="B35" s="187">
        <v>28</v>
      </c>
      <c r="C35" s="188">
        <v>3.5648148148148154E-3</v>
      </c>
      <c r="D35" s="187">
        <v>1000</v>
      </c>
      <c r="E35" s="186" t="s">
        <v>317</v>
      </c>
      <c r="F35" s="183">
        <v>69366.519803798335</v>
      </c>
      <c r="G35" s="183">
        <v>529.03786193448855</v>
      </c>
      <c r="H35" s="183">
        <v>67415.241065530063</v>
      </c>
      <c r="I35" s="186">
        <v>71155.457131158488</v>
      </c>
      <c r="J35" s="185">
        <v>0.74310736619880724</v>
      </c>
      <c r="K35" s="185">
        <v>7.1751550677675344E-2</v>
      </c>
      <c r="L35" s="185">
        <v>3.5016342969955185E-2</v>
      </c>
      <c r="M35" s="185">
        <v>0.73738263002591242</v>
      </c>
      <c r="N35" s="185">
        <v>0.97117125218764999</v>
      </c>
      <c r="O35" s="185">
        <v>0.97395847170607297</v>
      </c>
      <c r="P35" s="185">
        <v>8.1671288516495591E-2</v>
      </c>
      <c r="Q35" s="185">
        <v>0.27477553007971317</v>
      </c>
      <c r="R35" s="184">
        <v>0.9188984607038051</v>
      </c>
      <c r="S35" s="183">
        <v>70000</v>
      </c>
      <c r="T35" s="198">
        <v>0.26543763606992016</v>
      </c>
      <c r="U35" s="182">
        <v>8.3790382761298215E-2</v>
      </c>
    </row>
    <row r="36" spans="2:21" x14ac:dyDescent="0.3">
      <c r="B36" s="187">
        <v>29</v>
      </c>
      <c r="C36" s="188">
        <v>3.5763888888888894E-3</v>
      </c>
      <c r="D36" s="187">
        <v>1000</v>
      </c>
      <c r="E36" s="186" t="s">
        <v>317</v>
      </c>
      <c r="F36" s="183">
        <v>39169.479306737252</v>
      </c>
      <c r="G36" s="183">
        <v>178.56171598365117</v>
      </c>
      <c r="H36" s="183">
        <v>38562.464946187669</v>
      </c>
      <c r="I36" s="186">
        <v>39858.141300566618</v>
      </c>
      <c r="J36" s="185">
        <v>0.26729348597611619</v>
      </c>
      <c r="K36" s="185">
        <v>0.26648771449294301</v>
      </c>
      <c r="L36" s="185">
        <v>0.29729499623519134</v>
      </c>
      <c r="M36" s="185">
        <v>0.31828546725133688</v>
      </c>
      <c r="N36" s="185">
        <v>0.33203212718884406</v>
      </c>
      <c r="O36" s="185">
        <v>0.28354466510170356</v>
      </c>
      <c r="P36" s="185">
        <v>0.30139523712051808</v>
      </c>
      <c r="Q36" s="185">
        <v>0.32473889846575393</v>
      </c>
      <c r="R36" s="184">
        <v>0.2871104480561073</v>
      </c>
      <c r="S36" s="183">
        <v>38919.979099999997</v>
      </c>
      <c r="T36" s="198">
        <v>0.20109222530077392</v>
      </c>
      <c r="U36" s="182">
        <v>5.7637603182885848E-2</v>
      </c>
    </row>
    <row r="37" spans="2:21" x14ac:dyDescent="0.3">
      <c r="B37" s="187">
        <v>30</v>
      </c>
      <c r="C37" s="188">
        <v>3.8194444444444443E-3</v>
      </c>
      <c r="D37" s="187">
        <v>1000</v>
      </c>
      <c r="E37" s="186" t="s">
        <v>317</v>
      </c>
      <c r="F37" s="183">
        <v>27855.309357014194</v>
      </c>
      <c r="G37" s="183">
        <v>118.68440906535034</v>
      </c>
      <c r="H37" s="183">
        <v>27451.594081189243</v>
      </c>
      <c r="I37" s="186">
        <v>28323.05975745053</v>
      </c>
      <c r="J37" s="185">
        <v>0.17041642378103752</v>
      </c>
      <c r="K37" s="185">
        <v>0.21843060108449494</v>
      </c>
      <c r="L37" s="185">
        <v>0.21300119090033751</v>
      </c>
      <c r="M37" s="185">
        <v>0.21351958914358149</v>
      </c>
      <c r="N37" s="185">
        <v>0.24409585705838593</v>
      </c>
      <c r="O37" s="185">
        <v>0.18056237616757664</v>
      </c>
      <c r="P37" s="185">
        <v>0.23976535656168063</v>
      </c>
      <c r="Q37" s="185">
        <v>0.21185624846033266</v>
      </c>
      <c r="R37" s="184">
        <v>0.18573624695918348</v>
      </c>
      <c r="S37" s="183">
        <v>27622.2323</v>
      </c>
      <c r="T37" s="198">
        <v>0.19360068784222936</v>
      </c>
      <c r="U37" s="182">
        <v>5.4458095167380212E-2</v>
      </c>
    </row>
    <row r="38" spans="2:21" x14ac:dyDescent="0.3">
      <c r="B38" s="187">
        <v>31</v>
      </c>
      <c r="C38" s="188">
        <v>3.8194444444444443E-3</v>
      </c>
      <c r="D38" s="187">
        <v>1000</v>
      </c>
      <c r="E38" s="186" t="s">
        <v>317</v>
      </c>
      <c r="F38" s="183">
        <v>21459.500102278409</v>
      </c>
      <c r="G38" s="183">
        <v>124.10259286148138</v>
      </c>
      <c r="H38" s="183">
        <v>21049.665913583329</v>
      </c>
      <c r="I38" s="186">
        <v>21940.282959887052</v>
      </c>
      <c r="J38" s="185">
        <v>0.15294461312530466</v>
      </c>
      <c r="K38" s="185">
        <v>0.24068718573886616</v>
      </c>
      <c r="L38" s="185">
        <v>0.15424443955420414</v>
      </c>
      <c r="M38" s="185">
        <v>0.12836759252397695</v>
      </c>
      <c r="N38" s="185">
        <v>0.13089531856320269</v>
      </c>
      <c r="O38" s="185">
        <v>8.5228831585758447E-2</v>
      </c>
      <c r="P38" s="185">
        <v>0.22269546433322229</v>
      </c>
      <c r="Q38" s="185">
        <v>0.12766897579546505</v>
      </c>
      <c r="R38" s="184">
        <v>0.21319881910296723</v>
      </c>
      <c r="S38" s="183">
        <v>21442.517800000001</v>
      </c>
      <c r="T38" s="198">
        <v>0.23377057257200934</v>
      </c>
      <c r="U38" s="182">
        <v>6.76276868576801E-2</v>
      </c>
    </row>
    <row r="39" spans="2:21" x14ac:dyDescent="0.3">
      <c r="B39" s="187">
        <v>32</v>
      </c>
      <c r="C39" s="188">
        <v>3.8194444444444443E-3</v>
      </c>
      <c r="D39" s="187">
        <v>1000</v>
      </c>
      <c r="E39" s="186" t="s">
        <v>317</v>
      </c>
      <c r="F39" s="183">
        <v>60912.534338461825</v>
      </c>
      <c r="G39" s="183">
        <v>297.1613276682981</v>
      </c>
      <c r="H39" s="183">
        <v>59912.730123737027</v>
      </c>
      <c r="I39" s="186">
        <v>62041.436728003755</v>
      </c>
      <c r="J39" s="185">
        <v>0.41852808188888929</v>
      </c>
      <c r="K39" s="185">
        <v>0.46464164565067817</v>
      </c>
      <c r="L39" s="185">
        <v>0.44443565542395336</v>
      </c>
      <c r="M39" s="185">
        <v>0.47623634950393018</v>
      </c>
      <c r="N39" s="185">
        <v>0.49644576043966804</v>
      </c>
      <c r="O39" s="185">
        <v>0.44539710857380665</v>
      </c>
      <c r="P39" s="185">
        <v>0.42881956425440476</v>
      </c>
      <c r="Q39" s="185">
        <v>0.45024971545219872</v>
      </c>
      <c r="R39" s="184">
        <v>0.49434879530578951</v>
      </c>
      <c r="S39" s="183">
        <v>60609.358</v>
      </c>
      <c r="T39" s="198">
        <v>0.20704563391551606</v>
      </c>
      <c r="U39" s="182">
        <v>6.0142920245096147E-2</v>
      </c>
    </row>
    <row r="40" spans="2:21" x14ac:dyDescent="0.3">
      <c r="B40" s="187">
        <v>33</v>
      </c>
      <c r="C40" s="188">
        <v>3.8425925925925923E-3</v>
      </c>
      <c r="D40" s="187">
        <v>1000</v>
      </c>
      <c r="E40" s="186" t="s">
        <v>317</v>
      </c>
      <c r="F40" s="183">
        <v>55674.414785405163</v>
      </c>
      <c r="G40" s="183">
        <v>290.16559238652223</v>
      </c>
      <c r="H40" s="183">
        <v>54655.7996016174</v>
      </c>
      <c r="I40" s="186">
        <v>56705.101737835415</v>
      </c>
      <c r="J40" s="185">
        <v>0.25</v>
      </c>
      <c r="K40" s="185">
        <v>0.5</v>
      </c>
      <c r="L40" s="185">
        <v>0.5</v>
      </c>
      <c r="M40" s="185">
        <v>0.25</v>
      </c>
      <c r="N40" s="185">
        <v>0.25</v>
      </c>
      <c r="O40" s="185">
        <v>0.5</v>
      </c>
      <c r="P40" s="185">
        <v>0.25</v>
      </c>
      <c r="Q40" s="185">
        <v>0.25</v>
      </c>
      <c r="R40" s="184">
        <v>0.5</v>
      </c>
      <c r="S40" s="183">
        <v>55401</v>
      </c>
      <c r="T40" s="198">
        <v>0.20312722725519528</v>
      </c>
      <c r="U40" s="182">
        <v>6.0966178813582635E-2</v>
      </c>
    </row>
    <row r="41" spans="2:21" x14ac:dyDescent="0.3">
      <c r="B41" s="187">
        <v>34</v>
      </c>
      <c r="C41" s="188">
        <v>4.0856481481481481E-3</v>
      </c>
      <c r="D41" s="187">
        <v>1000</v>
      </c>
      <c r="E41" s="186" t="s">
        <v>317</v>
      </c>
      <c r="F41" s="183">
        <v>43672.62437631256</v>
      </c>
      <c r="G41" s="183">
        <v>181.80657566714339</v>
      </c>
      <c r="H41" s="183">
        <v>43046.092519610567</v>
      </c>
      <c r="I41" s="186">
        <v>44410.778133231601</v>
      </c>
      <c r="J41" s="185">
        <v>0.5</v>
      </c>
      <c r="K41" s="185">
        <v>0.25</v>
      </c>
      <c r="L41" s="185">
        <v>0.25</v>
      </c>
      <c r="M41" s="185">
        <v>0.5</v>
      </c>
      <c r="N41" s="185">
        <v>0.5</v>
      </c>
      <c r="O41" s="185">
        <v>0.25</v>
      </c>
      <c r="P41" s="185">
        <v>0.5</v>
      </c>
      <c r="Q41" s="185">
        <v>0.5</v>
      </c>
      <c r="R41" s="184">
        <v>0.25</v>
      </c>
      <c r="S41" s="183">
        <v>43335.75</v>
      </c>
      <c r="T41" s="198">
        <v>0.20061213474973957</v>
      </c>
      <c r="U41" s="182">
        <v>5.47039185642645E-2</v>
      </c>
    </row>
    <row r="42" spans="2:21" x14ac:dyDescent="0.3">
      <c r="B42" s="187">
        <v>35</v>
      </c>
      <c r="C42" s="188">
        <v>4.0856481481481481E-3</v>
      </c>
      <c r="D42" s="187">
        <v>1000</v>
      </c>
      <c r="E42" s="186" t="s">
        <v>317</v>
      </c>
      <c r="F42" s="183">
        <v>40779.955098331397</v>
      </c>
      <c r="G42" s="183">
        <v>200.47833226650243</v>
      </c>
      <c r="H42" s="183">
        <v>40107.371180566886</v>
      </c>
      <c r="I42" s="186">
        <v>41542.693927192486</v>
      </c>
      <c r="J42" s="185">
        <v>0.34033397054970199</v>
      </c>
      <c r="K42" s="185">
        <v>0.29837860386698523</v>
      </c>
      <c r="L42" s="185">
        <v>0.27435191222967636</v>
      </c>
      <c r="M42" s="185">
        <v>0.32781250906448639</v>
      </c>
      <c r="N42" s="185">
        <v>0.33421629799159897</v>
      </c>
      <c r="O42" s="185">
        <v>0.32113986382164894</v>
      </c>
      <c r="P42" s="185">
        <v>0.2943120634764077</v>
      </c>
      <c r="Q42" s="185">
        <v>0.29170265036564214</v>
      </c>
      <c r="R42" s="184">
        <v>0.33114173258425494</v>
      </c>
      <c r="S42" s="183">
        <v>40590.691099999996</v>
      </c>
      <c r="T42" s="198">
        <v>0.20895644550479633</v>
      </c>
      <c r="U42" s="182">
        <v>6.0728810246978723E-2</v>
      </c>
    </row>
    <row r="43" spans="2:21" x14ac:dyDescent="0.3">
      <c r="B43" s="187">
        <v>36</v>
      </c>
      <c r="C43" s="188">
        <v>4.0856481481481481E-3</v>
      </c>
      <c r="D43" s="187">
        <v>1000</v>
      </c>
      <c r="E43" s="186" t="s">
        <v>317</v>
      </c>
      <c r="F43" s="183">
        <v>34073.971915184149</v>
      </c>
      <c r="G43" s="183">
        <v>203.33574377096852</v>
      </c>
      <c r="H43" s="183">
        <v>33392.236433437909</v>
      </c>
      <c r="I43" s="186">
        <v>34847.028031591864</v>
      </c>
      <c r="J43" s="185">
        <v>0.28706046927861623</v>
      </c>
      <c r="K43" s="185">
        <v>0.33551652520729447</v>
      </c>
      <c r="L43" s="185">
        <v>0.18986557519975583</v>
      </c>
      <c r="M43" s="185">
        <v>0.44266110848688078</v>
      </c>
      <c r="N43" s="185">
        <v>0.1870717932712409</v>
      </c>
      <c r="O43" s="185">
        <v>0.21271991899310944</v>
      </c>
      <c r="P43" s="185">
        <v>0.30961120206465464</v>
      </c>
      <c r="Q43" s="185">
        <v>0.31836515410745647</v>
      </c>
      <c r="R43" s="184">
        <v>0.34753764339261495</v>
      </c>
      <c r="S43" s="183">
        <v>34135.889900000002</v>
      </c>
      <c r="T43" s="198">
        <v>0.24174086022039001</v>
      </c>
      <c r="U43" s="182">
        <v>7.1346228739261081E-2</v>
      </c>
    </row>
    <row r="44" spans="2:21" x14ac:dyDescent="0.3">
      <c r="B44" s="187">
        <v>37</v>
      </c>
      <c r="C44" s="188">
        <v>4.1203703703703706E-3</v>
      </c>
      <c r="D44" s="187">
        <v>1000</v>
      </c>
      <c r="E44" s="186">
        <v>40760.318298336751</v>
      </c>
      <c r="F44" s="183">
        <v>40760.318298336751</v>
      </c>
      <c r="G44" s="183">
        <v>89.973524592418016</v>
      </c>
      <c r="H44" s="183">
        <v>40447.202037547802</v>
      </c>
      <c r="I44" s="186">
        <v>41043.6229967291</v>
      </c>
      <c r="J44" s="185">
        <v>0.25</v>
      </c>
      <c r="K44" s="185">
        <v>0.25</v>
      </c>
      <c r="L44" s="185">
        <v>0.44431332030534432</v>
      </c>
      <c r="M44" s="185">
        <v>0.25</v>
      </c>
      <c r="N44" s="185">
        <v>0.48766474864270359</v>
      </c>
      <c r="O44" s="185">
        <v>0.332347484693093</v>
      </c>
      <c r="P44" s="185">
        <v>0.25</v>
      </c>
      <c r="Q44" s="185">
        <v>0.25</v>
      </c>
      <c r="R44" s="184">
        <v>0</v>
      </c>
      <c r="S44" s="183">
        <v>39636.923600000002</v>
      </c>
      <c r="T44" s="182">
        <v>9.5580128018077304E-2</v>
      </c>
      <c r="U44" s="182">
        <v>2.284975512256467E-2</v>
      </c>
    </row>
    <row r="45" spans="2:21" x14ac:dyDescent="0.3">
      <c r="B45" s="187">
        <v>38</v>
      </c>
      <c r="C45" s="188">
        <v>4.3518518518518515E-3</v>
      </c>
      <c r="D45" s="187">
        <v>1000</v>
      </c>
      <c r="E45" s="186" t="s">
        <v>317</v>
      </c>
      <c r="F45" s="183">
        <v>39518.287515798249</v>
      </c>
      <c r="G45" s="183">
        <v>239.40860788452105</v>
      </c>
      <c r="H45" s="183">
        <v>38697.911928360314</v>
      </c>
      <c r="I45" s="186">
        <v>40361.698742320252</v>
      </c>
      <c r="J45" s="185">
        <v>0.46959252672873719</v>
      </c>
      <c r="K45" s="185">
        <v>0.21731127455338509</v>
      </c>
      <c r="L45" s="185">
        <v>0.24751739399069719</v>
      </c>
      <c r="M45" s="185">
        <v>0.26332102750222891</v>
      </c>
      <c r="N45" s="185">
        <v>0.22536456561634247</v>
      </c>
      <c r="O45" s="185">
        <v>0.41780735978232691</v>
      </c>
      <c r="P45" s="185">
        <v>0.17307869292034375</v>
      </c>
      <c r="Q45" s="185">
        <v>0.55193450823638579</v>
      </c>
      <c r="R45" s="184">
        <v>0.40263219872530609</v>
      </c>
      <c r="S45" s="183">
        <v>39652.433299999997</v>
      </c>
      <c r="T45" s="198">
        <v>0.23830683656116297</v>
      </c>
      <c r="U45" s="182">
        <v>7.2971610743049461E-2</v>
      </c>
    </row>
    <row r="46" spans="2:21" x14ac:dyDescent="0.3">
      <c r="B46" s="187">
        <v>39</v>
      </c>
      <c r="C46" s="188">
        <v>4.3518518518518515E-3</v>
      </c>
      <c r="D46" s="187">
        <v>1000</v>
      </c>
      <c r="E46" s="186" t="s">
        <v>317</v>
      </c>
      <c r="F46" s="183">
        <v>39812.827477763611</v>
      </c>
      <c r="G46" s="183">
        <v>107.88092509814983</v>
      </c>
      <c r="H46" s="183">
        <v>39473.398575995307</v>
      </c>
      <c r="I46" s="186">
        <v>40204.545048839267</v>
      </c>
      <c r="J46" s="185">
        <v>0.25</v>
      </c>
      <c r="K46" s="185">
        <v>0.48320675248030354</v>
      </c>
      <c r="L46" s="185">
        <v>0.26373830539747595</v>
      </c>
      <c r="M46" s="185">
        <v>0.10379701268902974</v>
      </c>
      <c r="N46" s="185">
        <v>0.47987400020999021</v>
      </c>
      <c r="O46" s="185">
        <v>0.25</v>
      </c>
      <c r="P46" s="185">
        <v>0.47172902074426659</v>
      </c>
      <c r="Q46" s="185">
        <v>0.25</v>
      </c>
      <c r="R46" s="184">
        <v>0</v>
      </c>
      <c r="S46" s="183">
        <v>38800.416400000002</v>
      </c>
      <c r="T46" s="198">
        <v>0.11717455197078405</v>
      </c>
      <c r="U46" s="182">
        <v>2.6467119741662132E-2</v>
      </c>
    </row>
    <row r="47" spans="2:21" x14ac:dyDescent="0.3">
      <c r="B47" s="187">
        <v>40</v>
      </c>
      <c r="C47" s="188">
        <v>4.3518518518518515E-3</v>
      </c>
      <c r="D47" s="187">
        <v>1000</v>
      </c>
      <c r="E47" s="186" t="s">
        <v>317</v>
      </c>
      <c r="F47" s="183">
        <v>66749.503352272281</v>
      </c>
      <c r="G47" s="183">
        <v>309.44909435118228</v>
      </c>
      <c r="H47" s="183">
        <v>65707.308284666186</v>
      </c>
      <c r="I47" s="186">
        <v>67934.386905818683</v>
      </c>
      <c r="J47" s="185">
        <v>0.50141205314106363</v>
      </c>
      <c r="K47" s="185">
        <v>0.50916347846984422</v>
      </c>
      <c r="L47" s="185">
        <v>0.50412139770121145</v>
      </c>
      <c r="M47" s="185">
        <v>0.50722584711283569</v>
      </c>
      <c r="N47" s="185">
        <v>0.50309828066243178</v>
      </c>
      <c r="O47" s="185">
        <v>0.50420274964735279</v>
      </c>
      <c r="P47" s="185">
        <v>0.50043274729832343</v>
      </c>
      <c r="Q47" s="185">
        <v>0.50204603428286487</v>
      </c>
      <c r="R47" s="184">
        <v>0.50280875541520476</v>
      </c>
      <c r="S47" s="183">
        <v>66333.462</v>
      </c>
      <c r="T47" s="198">
        <v>0.20151423681754671</v>
      </c>
      <c r="U47" s="182">
        <v>5.8063919010374984E-2</v>
      </c>
    </row>
    <row r="48" spans="2:21" x14ac:dyDescent="0.3">
      <c r="B48" s="187">
        <v>41</v>
      </c>
      <c r="C48" s="188">
        <v>4.3981481481481484E-3</v>
      </c>
      <c r="D48" s="187">
        <v>1000</v>
      </c>
      <c r="E48" s="186" t="s">
        <v>317</v>
      </c>
      <c r="F48" s="183">
        <v>62588.910881373748</v>
      </c>
      <c r="G48" s="183">
        <v>317.16911860284512</v>
      </c>
      <c r="H48" s="183">
        <v>61501.275821287782</v>
      </c>
      <c r="I48" s="186">
        <v>63826.266065280855</v>
      </c>
      <c r="J48" s="185">
        <v>0.55604391183102575</v>
      </c>
      <c r="K48" s="185">
        <v>0.6129349938605545</v>
      </c>
      <c r="L48" s="185">
        <v>0.44919693020006951</v>
      </c>
      <c r="M48" s="185">
        <v>0.50258553076253898</v>
      </c>
      <c r="N48" s="185">
        <v>0.37788494703374975</v>
      </c>
      <c r="O48" s="185">
        <v>0.33615030524667672</v>
      </c>
      <c r="P48" s="185">
        <v>0.61701624574359604</v>
      </c>
      <c r="Q48" s="185">
        <v>0.718377803570448</v>
      </c>
      <c r="R48" s="184">
        <v>0.51448523983884686</v>
      </c>
      <c r="S48" s="183">
        <v>62414.024700000002</v>
      </c>
      <c r="T48" s="198">
        <v>0.22052608213407554</v>
      </c>
      <c r="U48" s="182">
        <v>6.3245649040979277E-2</v>
      </c>
    </row>
    <row r="49" spans="2:21" x14ac:dyDescent="0.3">
      <c r="B49" s="187">
        <v>42</v>
      </c>
      <c r="C49" s="188">
        <v>4.6180555555555558E-3</v>
      </c>
      <c r="D49" s="187">
        <v>1000</v>
      </c>
      <c r="E49" s="186" t="s">
        <v>317</v>
      </c>
      <c r="F49" s="183">
        <v>70635.931243124578</v>
      </c>
      <c r="G49" s="183">
        <v>302.75389262004632</v>
      </c>
      <c r="H49" s="183">
        <v>69611.110215369161</v>
      </c>
      <c r="I49" s="186">
        <v>71777.244970672808</v>
      </c>
      <c r="J49" s="185">
        <v>0.42468290198979702</v>
      </c>
      <c r="K49" s="185">
        <v>0.38707096082918108</v>
      </c>
      <c r="L49" s="185">
        <v>0.61610833642266649</v>
      </c>
      <c r="M49" s="185">
        <v>0.39415678418750533</v>
      </c>
      <c r="N49" s="185">
        <v>0.62743696870931076</v>
      </c>
      <c r="O49" s="185">
        <v>0.5868493286121913</v>
      </c>
      <c r="P49" s="185">
        <v>0.43810382984742474</v>
      </c>
      <c r="Q49" s="185">
        <v>0.38024002331585316</v>
      </c>
      <c r="R49" s="184">
        <v>0.48617555173538207</v>
      </c>
      <c r="S49" s="183">
        <v>70000</v>
      </c>
      <c r="T49" s="198">
        <v>0.18689541211837879</v>
      </c>
      <c r="U49" s="182">
        <v>5.3712656327591382E-2</v>
      </c>
    </row>
    <row r="50" spans="2:21" x14ac:dyDescent="0.3">
      <c r="B50" s="187">
        <v>43</v>
      </c>
      <c r="C50" s="188">
        <v>4.6296296296296302E-3</v>
      </c>
      <c r="D50" s="187">
        <v>1000</v>
      </c>
      <c r="E50" s="186" t="s">
        <v>317</v>
      </c>
      <c r="F50" s="183">
        <v>71101.578061099222</v>
      </c>
      <c r="G50" s="183">
        <v>254.96350918560435</v>
      </c>
      <c r="H50" s="183">
        <v>70130.373241790134</v>
      </c>
      <c r="I50" s="186">
        <v>71985.066894108226</v>
      </c>
      <c r="J50" s="185">
        <v>0.18073819087543894</v>
      </c>
      <c r="K50" s="185">
        <v>5.790650892551532E-2</v>
      </c>
      <c r="L50" s="185">
        <v>0.80588827230769255</v>
      </c>
      <c r="M50" s="185">
        <v>8.1047127948241857E-2</v>
      </c>
      <c r="N50" s="185">
        <v>0.85341195022760885</v>
      </c>
      <c r="O50" s="185">
        <v>0.71033529017897723</v>
      </c>
      <c r="P50" s="185">
        <v>0.22456775912455615</v>
      </c>
      <c r="Q50" s="185">
        <v>3.5598286638506914E-2</v>
      </c>
      <c r="R50" s="184">
        <v>0.38155860489110488</v>
      </c>
      <c r="S50" s="183">
        <v>70000</v>
      </c>
      <c r="T50" s="198">
        <v>0.15228261828310316</v>
      </c>
      <c r="U50" s="182">
        <v>4.3528900634440863E-2</v>
      </c>
    </row>
    <row r="51" spans="2:21" x14ac:dyDescent="0.3">
      <c r="B51" s="187">
        <v>44</v>
      </c>
      <c r="C51" s="188">
        <v>4.6296296296296302E-3</v>
      </c>
      <c r="D51" s="187">
        <v>1000</v>
      </c>
      <c r="E51" s="186" t="s">
        <v>317</v>
      </c>
      <c r="F51" s="183">
        <v>58860.143905789373</v>
      </c>
      <c r="G51" s="183">
        <v>316.95875354131618</v>
      </c>
      <c r="H51" s="183">
        <v>57770.917385313274</v>
      </c>
      <c r="I51" s="186">
        <v>59986.414410120109</v>
      </c>
      <c r="J51" s="185">
        <v>0.53062937189838977</v>
      </c>
      <c r="K51" s="185">
        <v>0.49809348137091536</v>
      </c>
      <c r="L51" s="185">
        <v>0.44926703900653014</v>
      </c>
      <c r="M51" s="185">
        <v>0.45258518241888823</v>
      </c>
      <c r="N51" s="185">
        <v>0.26782200292161673</v>
      </c>
      <c r="O51" s="185">
        <v>0.55122273132441835</v>
      </c>
      <c r="P51" s="185">
        <v>0.26937676098791874</v>
      </c>
      <c r="Q51" s="185">
        <v>0.58768622006165117</v>
      </c>
      <c r="R51" s="184">
        <v>0.53631576807364778</v>
      </c>
      <c r="S51" s="183">
        <v>58741.557999999997</v>
      </c>
      <c r="T51" s="198">
        <v>0.21468393618956194</v>
      </c>
      <c r="U51" s="182">
        <v>6.4794888653477059E-2</v>
      </c>
    </row>
    <row r="52" spans="2:21" x14ac:dyDescent="0.3">
      <c r="B52" s="187">
        <v>45</v>
      </c>
      <c r="C52" s="188">
        <v>4.6759259259259263E-3</v>
      </c>
      <c r="D52" s="187">
        <v>1000</v>
      </c>
      <c r="E52" s="186" t="s">
        <v>317</v>
      </c>
      <c r="F52" s="183">
        <v>70839.095786713631</v>
      </c>
      <c r="G52" s="183">
        <v>272.4355589102625</v>
      </c>
      <c r="H52" s="183">
        <v>69926.549926108681</v>
      </c>
      <c r="I52" s="186">
        <v>71932.458342075552</v>
      </c>
      <c r="J52" s="185">
        <v>0.36310510882982994</v>
      </c>
      <c r="K52" s="185">
        <v>0.64461026657552267</v>
      </c>
      <c r="L52" s="185">
        <v>0.57892949850956454</v>
      </c>
      <c r="M52" s="185">
        <v>0.53106354287819135</v>
      </c>
      <c r="N52" s="185">
        <v>0.6436128670322292</v>
      </c>
      <c r="O52" s="185">
        <v>0.40041332033528088</v>
      </c>
      <c r="P52" s="185">
        <v>0.64117530247886867</v>
      </c>
      <c r="Q52" s="185">
        <v>0.35596744564561866</v>
      </c>
      <c r="R52" s="184">
        <v>0.41546152670727127</v>
      </c>
      <c r="S52" s="183">
        <v>70000</v>
      </c>
      <c r="T52" s="198">
        <v>0.17892274663986873</v>
      </c>
      <c r="U52" s="182">
        <v>4.9170192016692253E-2</v>
      </c>
    </row>
    <row r="53" spans="2:21" x14ac:dyDescent="0.3">
      <c r="B53" s="187">
        <v>46</v>
      </c>
      <c r="C53" s="188">
        <v>4.8842592592592592E-3</v>
      </c>
      <c r="D53" s="187">
        <v>1000</v>
      </c>
      <c r="E53" s="186" t="s">
        <v>317</v>
      </c>
      <c r="F53" s="183">
        <v>71628.658260310185</v>
      </c>
      <c r="G53" s="183">
        <v>195.41545000783557</v>
      </c>
      <c r="H53" s="183">
        <v>70973.232751689589</v>
      </c>
      <c r="I53" s="186">
        <v>72409.302694408078</v>
      </c>
      <c r="J53" s="185">
        <v>3.7244617089299187E-2</v>
      </c>
      <c r="K53" s="185">
        <v>0.87482639733908196</v>
      </c>
      <c r="L53" s="185">
        <v>0.6681384302207295</v>
      </c>
      <c r="M53" s="185">
        <v>0.52821756533484387</v>
      </c>
      <c r="N53" s="185">
        <v>0.85721964144994056</v>
      </c>
      <c r="O53" s="185">
        <v>0.14630328211189267</v>
      </c>
      <c r="P53" s="185">
        <v>0.85009419840754086</v>
      </c>
      <c r="Q53" s="185">
        <v>1.6379933770527315E-2</v>
      </c>
      <c r="R53" s="184">
        <v>0.19029191709842844</v>
      </c>
      <c r="S53" s="183">
        <v>70000</v>
      </c>
      <c r="T53" s="198">
        <v>0.13394026122726027</v>
      </c>
      <c r="U53" s="182">
        <v>3.2010806148871709E-2</v>
      </c>
    </row>
    <row r="54" spans="2:21" x14ac:dyDescent="0.3">
      <c r="B54" s="187">
        <v>47</v>
      </c>
      <c r="C54" s="188">
        <v>4.8958333333333328E-3</v>
      </c>
      <c r="D54" s="187">
        <v>1000</v>
      </c>
      <c r="E54" s="186" t="s">
        <v>317</v>
      </c>
      <c r="F54" s="183">
        <v>64183.085108374027</v>
      </c>
      <c r="G54" s="183">
        <v>326.57066552599582</v>
      </c>
      <c r="H54" s="183">
        <v>63062.472976889527</v>
      </c>
      <c r="I54" s="186">
        <v>65447.206900444537</v>
      </c>
      <c r="J54" s="185">
        <v>0.59587560055613897</v>
      </c>
      <c r="K54" s="185">
        <v>0.53617166675063221</v>
      </c>
      <c r="L54" s="185">
        <v>0.44761887309514159</v>
      </c>
      <c r="M54" s="185">
        <v>0.68463245425642039</v>
      </c>
      <c r="N54" s="185">
        <v>0.44866669630677269</v>
      </c>
      <c r="O54" s="185">
        <v>0.37922125235639648</v>
      </c>
      <c r="P54" s="185">
        <v>0.57754511406924591</v>
      </c>
      <c r="Q54" s="185">
        <v>0.70764684759656815</v>
      </c>
      <c r="R54" s="184">
        <v>0.53512832826103762</v>
      </c>
      <c r="S54" s="183">
        <v>64012.277499999997</v>
      </c>
      <c r="T54" s="198">
        <v>0.21989077042930602</v>
      </c>
      <c r="U54" s="182">
        <v>6.3461883278201445E-2</v>
      </c>
    </row>
    <row r="55" spans="2:21" x14ac:dyDescent="0.3">
      <c r="B55" s="187">
        <v>48</v>
      </c>
      <c r="C55" s="188">
        <v>4.8958333333333328E-3</v>
      </c>
      <c r="D55" s="187">
        <v>1000</v>
      </c>
      <c r="E55" s="186" t="s">
        <v>317</v>
      </c>
      <c r="F55" s="183">
        <v>71018.893314152316</v>
      </c>
      <c r="G55" s="183">
        <v>263.49197677535574</v>
      </c>
      <c r="H55" s="183">
        <v>70027.962738328075</v>
      </c>
      <c r="I55" s="186">
        <v>71946.292070355994</v>
      </c>
      <c r="J55" s="185">
        <v>0.2164061638156784</v>
      </c>
      <c r="K55" s="185">
        <v>0.10323227685550694</v>
      </c>
      <c r="L55" s="185">
        <v>0.7863113657020061</v>
      </c>
      <c r="M55" s="185">
        <v>0.12455343569573298</v>
      </c>
      <c r="N55" s="185">
        <v>0.7863113657020061</v>
      </c>
      <c r="O55" s="185">
        <v>0.70436302722041855</v>
      </c>
      <c r="P55" s="185">
        <v>0.25678957731123708</v>
      </c>
      <c r="Q55" s="185">
        <v>8.2678066514061413E-2</v>
      </c>
      <c r="R55" s="184">
        <v>0.40143682100695161</v>
      </c>
      <c r="S55" s="183">
        <v>70000</v>
      </c>
      <c r="T55" s="198">
        <v>0.15821878593838451</v>
      </c>
      <c r="U55" s="182">
        <v>4.5373931568293308E-2</v>
      </c>
    </row>
    <row r="56" spans="2:21" x14ac:dyDescent="0.3">
      <c r="B56" s="187">
        <v>49</v>
      </c>
      <c r="C56" s="188">
        <v>4.9421296296296288E-3</v>
      </c>
      <c r="D56" s="187">
        <v>1000</v>
      </c>
      <c r="E56" s="186" t="s">
        <v>317</v>
      </c>
      <c r="F56" s="183">
        <v>61932.565226767409</v>
      </c>
      <c r="G56" s="183">
        <v>356.8711362294332</v>
      </c>
      <c r="H56" s="183">
        <v>60734.778559575381</v>
      </c>
      <c r="I56" s="186">
        <v>63254.1329673492</v>
      </c>
      <c r="J56" s="185">
        <v>0.59184006041283133</v>
      </c>
      <c r="K56" s="185">
        <v>0.35633447258789219</v>
      </c>
      <c r="L56" s="185">
        <v>0.39183865501484449</v>
      </c>
      <c r="M56" s="185">
        <v>0.49016177756409451</v>
      </c>
      <c r="N56" s="185">
        <v>0.37577119295701988</v>
      </c>
      <c r="O56" s="185">
        <v>0.57451164131402443</v>
      </c>
      <c r="P56" s="185">
        <v>0.4344113122802708</v>
      </c>
      <c r="Q56" s="185">
        <v>0.62805125189692113</v>
      </c>
      <c r="R56" s="184">
        <v>0.59866594448678723</v>
      </c>
      <c r="S56" s="183">
        <v>62012.175799999997</v>
      </c>
      <c r="T56" s="198">
        <v>0.23472264132187534</v>
      </c>
      <c r="U56" s="182">
        <v>7.0147098530304805E-2</v>
      </c>
    </row>
    <row r="57" spans="2:21" x14ac:dyDescent="0.3">
      <c r="B57" s="187">
        <v>50</v>
      </c>
      <c r="C57" s="188">
        <v>5.1273148148148146E-3</v>
      </c>
      <c r="D57" s="187">
        <v>1000</v>
      </c>
      <c r="E57" s="186" t="s">
        <v>317</v>
      </c>
      <c r="F57" s="183">
        <v>71500.128923432305</v>
      </c>
      <c r="G57" s="183">
        <v>203.73218850034303</v>
      </c>
      <c r="H57" s="183">
        <v>70815.057412162656</v>
      </c>
      <c r="I57" s="186">
        <v>72330.860819825859</v>
      </c>
      <c r="J57" s="185">
        <v>8.6177885988056271E-2</v>
      </c>
      <c r="K57" s="185">
        <v>0.81294101188035839</v>
      </c>
      <c r="L57" s="185">
        <v>0.6724421509852303</v>
      </c>
      <c r="M57" s="185">
        <v>0.54241931464937343</v>
      </c>
      <c r="N57" s="185">
        <v>0.81294101188035839</v>
      </c>
      <c r="O57" s="185">
        <v>0.18752172033902673</v>
      </c>
      <c r="P57" s="185">
        <v>0.81294101188035839</v>
      </c>
      <c r="Q57" s="185">
        <v>6.6789174329014642E-2</v>
      </c>
      <c r="R57" s="184">
        <v>0.22839859093410722</v>
      </c>
      <c r="S57" s="183">
        <v>70000</v>
      </c>
      <c r="T57" s="198">
        <v>0.14114570705370186</v>
      </c>
      <c r="U57" s="182">
        <v>3.4783630639314153E-2</v>
      </c>
    </row>
    <row r="58" spans="2:21" x14ac:dyDescent="0.3">
      <c r="B58" s="187">
        <v>51</v>
      </c>
      <c r="C58" s="188">
        <v>5.138888888888889E-3</v>
      </c>
      <c r="D58" s="187">
        <v>1000</v>
      </c>
      <c r="E58" s="186" t="s">
        <v>317</v>
      </c>
      <c r="F58" s="183">
        <v>50688.832550714294</v>
      </c>
      <c r="G58" s="183">
        <v>385.83136563823302</v>
      </c>
      <c r="H58" s="183">
        <v>49387.882288594345</v>
      </c>
      <c r="I58" s="186">
        <v>52101.733160668788</v>
      </c>
      <c r="J58" s="185">
        <v>0.80977046512099038</v>
      </c>
      <c r="K58" s="185">
        <v>0.55731836681993752</v>
      </c>
      <c r="L58" s="185">
        <v>0.14401461719301362</v>
      </c>
      <c r="M58" s="185">
        <v>0.67812471412700215</v>
      </c>
      <c r="N58" s="185">
        <v>1.4073768149665678E-2</v>
      </c>
      <c r="O58" s="185">
        <v>0.42681844596065327</v>
      </c>
      <c r="P58" s="185">
        <v>0.48465389054643643</v>
      </c>
      <c r="Q58" s="185">
        <v>0.96712150386804574</v>
      </c>
      <c r="R58" s="184">
        <v>0.65617595694953945</v>
      </c>
      <c r="S58" s="183">
        <v>51403.359100000001</v>
      </c>
      <c r="T58" s="198">
        <v>0.29433038264776706</v>
      </c>
      <c r="U58" s="182">
        <v>9.0468007959908031E-2</v>
      </c>
    </row>
    <row r="59" spans="2:21" x14ac:dyDescent="0.3">
      <c r="B59" s="187">
        <v>52</v>
      </c>
      <c r="C59" s="188">
        <v>5.138888888888889E-3</v>
      </c>
      <c r="D59" s="187">
        <v>1000</v>
      </c>
      <c r="E59" s="186" t="s">
        <v>317</v>
      </c>
      <c r="F59" s="183">
        <v>44074.905949983833</v>
      </c>
      <c r="G59" s="183">
        <v>264.94185279375387</v>
      </c>
      <c r="H59" s="183">
        <v>43234.128803433101</v>
      </c>
      <c r="I59" s="186">
        <v>45115.677058762878</v>
      </c>
      <c r="J59" s="185">
        <v>0.61900761136097893</v>
      </c>
      <c r="K59" s="185">
        <v>1</v>
      </c>
      <c r="L59" s="185">
        <v>0</v>
      </c>
      <c r="M59" s="185">
        <v>1</v>
      </c>
      <c r="N59" s="185">
        <v>4.5445029245830201E-3</v>
      </c>
      <c r="O59" s="185">
        <v>0</v>
      </c>
      <c r="P59" s="185">
        <v>1</v>
      </c>
      <c r="Q59" s="185">
        <v>0.93529784077692557</v>
      </c>
      <c r="R59" s="184">
        <v>0.32332403452810499</v>
      </c>
      <c r="S59" s="183">
        <v>44167.542300000001</v>
      </c>
      <c r="T59" s="198">
        <v>0.26166989649010031</v>
      </c>
      <c r="U59" s="182">
        <v>7.0327440415288323E-2</v>
      </c>
    </row>
    <row r="60" spans="2:21" x14ac:dyDescent="0.3">
      <c r="B60" s="187">
        <v>53</v>
      </c>
      <c r="C60" s="188">
        <v>5.1967592592592595E-3</v>
      </c>
      <c r="D60" s="187">
        <v>1000</v>
      </c>
      <c r="E60" s="186" t="s">
        <v>317</v>
      </c>
      <c r="F60" s="183">
        <v>71744.974041658352</v>
      </c>
      <c r="G60" s="183">
        <v>259.9053694360054</v>
      </c>
      <c r="H60" s="183">
        <v>71023.663284587921</v>
      </c>
      <c r="I60" s="186">
        <v>72578.095913675206</v>
      </c>
      <c r="J60" s="185">
        <v>0</v>
      </c>
      <c r="K60" s="185">
        <v>1</v>
      </c>
      <c r="L60" s="185">
        <v>0.43536366893586537</v>
      </c>
      <c r="M60" s="185">
        <v>0</v>
      </c>
      <c r="N60" s="185">
        <v>0</v>
      </c>
      <c r="O60" s="185">
        <v>1</v>
      </c>
      <c r="P60" s="185">
        <v>1</v>
      </c>
      <c r="Q60" s="185">
        <v>0</v>
      </c>
      <c r="R60" s="184">
        <v>0</v>
      </c>
      <c r="S60" s="183">
        <v>70000</v>
      </c>
      <c r="T60" s="198">
        <v>0.12459878899490187</v>
      </c>
      <c r="U60" s="182">
        <v>2.9907482715082045E-2</v>
      </c>
    </row>
    <row r="61" spans="2:21" x14ac:dyDescent="0.3">
      <c r="B61" s="187">
        <v>54</v>
      </c>
      <c r="C61" s="188">
        <v>5.4050925925925924E-3</v>
      </c>
      <c r="D61" s="187">
        <v>1000</v>
      </c>
      <c r="E61" s="186" t="s">
        <v>317</v>
      </c>
      <c r="F61" s="183">
        <v>53998.182159647426</v>
      </c>
      <c r="G61" s="183">
        <v>312.43540872896398</v>
      </c>
      <c r="H61" s="183">
        <v>52943.769739659459</v>
      </c>
      <c r="I61" s="186">
        <v>55160.846213231271</v>
      </c>
      <c r="J61" s="185">
        <v>0.60547202689019963</v>
      </c>
      <c r="K61" s="185">
        <v>0.44613144450455716</v>
      </c>
      <c r="L61" s="185">
        <v>0.31473305764244219</v>
      </c>
      <c r="M61" s="185">
        <v>0.51659030950350837</v>
      </c>
      <c r="N61" s="185">
        <v>0.26283563301246754</v>
      </c>
      <c r="O61" s="185">
        <v>0.45642649958423454</v>
      </c>
      <c r="P61" s="185">
        <v>0.40936935868371449</v>
      </c>
      <c r="Q61" s="185">
        <v>0.64425607511986338</v>
      </c>
      <c r="R61" s="184">
        <v>0.52341989626362451</v>
      </c>
      <c r="S61" s="183">
        <v>54091.0239</v>
      </c>
      <c r="T61" s="198">
        <v>0.23698504916292937</v>
      </c>
      <c r="U61" s="182">
        <v>7.0679183904059861E-2</v>
      </c>
    </row>
    <row r="62" spans="2:21" x14ac:dyDescent="0.3">
      <c r="B62" s="187">
        <v>55</v>
      </c>
      <c r="C62" s="188">
        <v>5.4050925925925924E-3</v>
      </c>
      <c r="D62" s="187">
        <v>1000</v>
      </c>
      <c r="E62" s="186" t="s">
        <v>317</v>
      </c>
      <c r="F62" s="183">
        <v>69583.93602014333</v>
      </c>
      <c r="G62" s="183">
        <v>498.13098734980105</v>
      </c>
      <c r="H62" s="183">
        <v>67745.711619086083</v>
      </c>
      <c r="I62" s="186">
        <v>71268.582019465815</v>
      </c>
      <c r="J62" s="185">
        <v>0.38618861915692032</v>
      </c>
      <c r="K62" s="185">
        <v>0.38096391968770243</v>
      </c>
      <c r="L62" s="185">
        <v>3.2966291285644836E-2</v>
      </c>
      <c r="M62" s="185">
        <v>0.69421214520507124</v>
      </c>
      <c r="N62" s="185">
        <v>0.91431347971811006</v>
      </c>
      <c r="O62" s="185">
        <v>0.91693751988701655</v>
      </c>
      <c r="P62" s="185">
        <v>7.6889796550681302E-2</v>
      </c>
      <c r="Q62" s="185">
        <v>0.25868864063124869</v>
      </c>
      <c r="R62" s="184">
        <v>0.86510102849643955</v>
      </c>
      <c r="S62" s="183">
        <v>70000</v>
      </c>
      <c r="T62" s="198">
        <v>0.25088605068290232</v>
      </c>
      <c r="U62" s="182">
        <v>7.8667942272927824E-2</v>
      </c>
    </row>
    <row r="63" spans="2:21" x14ac:dyDescent="0.3">
      <c r="B63" s="187">
        <v>56</v>
      </c>
      <c r="C63" s="188">
        <v>5.4050925925925924E-3</v>
      </c>
      <c r="D63" s="187">
        <v>1000</v>
      </c>
      <c r="E63" s="186">
        <v>48653.276775703242</v>
      </c>
      <c r="F63" s="183">
        <v>48653.276775703242</v>
      </c>
      <c r="G63" s="183">
        <v>54.618539230575479</v>
      </c>
      <c r="H63" s="183">
        <v>48465.532058389043</v>
      </c>
      <c r="I63" s="186">
        <v>48811.360104901796</v>
      </c>
      <c r="J63" s="185">
        <v>0.49881882980184933</v>
      </c>
      <c r="K63" s="185">
        <v>0.9146151529700115</v>
      </c>
      <c r="L63" s="185">
        <v>0.78975648958234335</v>
      </c>
      <c r="M63" s="185">
        <v>0.74333741166479028</v>
      </c>
      <c r="N63" s="185">
        <v>0.10936618112609413</v>
      </c>
      <c r="O63" s="185">
        <v>0.13687031947107475</v>
      </c>
      <c r="P63" s="185">
        <v>0.13233654617742119</v>
      </c>
      <c r="Q63" s="185">
        <v>9.830043323554348E-2</v>
      </c>
      <c r="R63" s="184">
        <v>5.4481889141068648E-2</v>
      </c>
      <c r="S63" s="183">
        <v>47058.687299999998</v>
      </c>
      <c r="T63" s="182">
        <v>6.4128729097426923E-2</v>
      </c>
      <c r="U63" s="182">
        <v>1.5804436405757433E-2</v>
      </c>
    </row>
    <row r="64" spans="2:21" x14ac:dyDescent="0.3">
      <c r="B64" s="187">
        <v>57</v>
      </c>
      <c r="C64" s="188">
        <v>5.4745370370370373E-3</v>
      </c>
      <c r="D64" s="187">
        <v>1000</v>
      </c>
      <c r="E64" s="186">
        <v>48229.695317648147</v>
      </c>
      <c r="F64" s="183">
        <v>48229.695317648147</v>
      </c>
      <c r="G64" s="183">
        <v>66.8408210082181</v>
      </c>
      <c r="H64" s="183">
        <v>48027.291613516711</v>
      </c>
      <c r="I64" s="186">
        <v>48434.855911903222</v>
      </c>
      <c r="J64" s="185">
        <v>0.71765890630388407</v>
      </c>
      <c r="K64" s="185">
        <v>1</v>
      </c>
      <c r="L64" s="185">
        <v>0.85637954008291484</v>
      </c>
      <c r="M64" s="185">
        <v>0.90927321073666234</v>
      </c>
      <c r="N64" s="185">
        <v>0</v>
      </c>
      <c r="O64" s="185">
        <v>3.3749918058498758E-2</v>
      </c>
      <c r="P64" s="185">
        <v>0.11392509524203132</v>
      </c>
      <c r="Q64" s="185">
        <v>4.6864449834665166E-2</v>
      </c>
      <c r="R64" s="184">
        <v>0.10510030394810202</v>
      </c>
      <c r="S64" s="183">
        <v>46687.3508</v>
      </c>
      <c r="T64" s="182">
        <v>6.7866606024740955E-2</v>
      </c>
      <c r="U64" s="182">
        <v>1.747686636069231E-2</v>
      </c>
    </row>
    <row r="65" spans="2:21" x14ac:dyDescent="0.3">
      <c r="B65" s="187">
        <v>58</v>
      </c>
      <c r="C65" s="188">
        <v>5.6481481481481478E-3</v>
      </c>
      <c r="D65" s="187">
        <v>1000</v>
      </c>
      <c r="E65" s="186">
        <v>48275.458932914109</v>
      </c>
      <c r="F65" s="183">
        <v>48275.458932914109</v>
      </c>
      <c r="G65" s="183">
        <v>74.123915821046793</v>
      </c>
      <c r="H65" s="183">
        <v>48037.678981463716</v>
      </c>
      <c r="I65" s="186">
        <v>48505.859658902365</v>
      </c>
      <c r="J65" s="185">
        <v>0.75700790219464653</v>
      </c>
      <c r="K65" s="185">
        <v>1</v>
      </c>
      <c r="L65" s="185">
        <v>0.82910783899964346</v>
      </c>
      <c r="M65" s="185">
        <v>0.89332625107880548</v>
      </c>
      <c r="N65" s="185">
        <v>0</v>
      </c>
      <c r="O65" s="185">
        <v>5.9313232946316755E-2</v>
      </c>
      <c r="P65" s="185">
        <v>9.8898657056967904E-2</v>
      </c>
      <c r="Q65" s="185">
        <v>7.486749441077023E-2</v>
      </c>
      <c r="R65" s="184">
        <v>0.12099328811409896</v>
      </c>
      <c r="S65" s="183">
        <v>46791.573499999999</v>
      </c>
      <c r="T65" s="182">
        <v>7.3284664604649885E-2</v>
      </c>
      <c r="U65" s="182">
        <v>1.9398442803283348E-2</v>
      </c>
    </row>
    <row r="66" spans="2:21" x14ac:dyDescent="0.3">
      <c r="B66" s="187">
        <v>59</v>
      </c>
      <c r="C66" s="188">
        <v>5.6481481481481478E-3</v>
      </c>
      <c r="D66" s="187">
        <v>1000</v>
      </c>
      <c r="E66" s="186">
        <v>40914.493926989453</v>
      </c>
      <c r="F66" s="183">
        <v>40914.493926989453</v>
      </c>
      <c r="G66" s="183">
        <v>79.607917883485001</v>
      </c>
      <c r="H66" s="183">
        <v>40645.332023253279</v>
      </c>
      <c r="I66" s="186">
        <v>41163.351332307167</v>
      </c>
      <c r="J66" s="185">
        <v>0.33025946051961919</v>
      </c>
      <c r="K66" s="185">
        <v>0.28751686138575194</v>
      </c>
      <c r="L66" s="185">
        <v>0.52277744916791236</v>
      </c>
      <c r="M66" s="185">
        <v>0.30455341994021989</v>
      </c>
      <c r="N66" s="185">
        <v>0.4197906681665316</v>
      </c>
      <c r="O66" s="185">
        <v>0.27232781396545586</v>
      </c>
      <c r="P66" s="185">
        <v>0.2327846123027851</v>
      </c>
      <c r="Q66" s="185">
        <v>0.23721359683433393</v>
      </c>
      <c r="R66" s="184">
        <v>1.5796670677875817E-2</v>
      </c>
      <c r="S66" s="183">
        <v>39770.768400000001</v>
      </c>
      <c r="T66" s="182">
        <v>9.2807530635032082E-2</v>
      </c>
      <c r="U66" s="182">
        <v>2.2397312644923058E-2</v>
      </c>
    </row>
    <row r="67" spans="2:21" x14ac:dyDescent="0.3">
      <c r="B67" s="187">
        <v>60</v>
      </c>
      <c r="C67" s="188">
        <v>5.6481481481481478E-3</v>
      </c>
      <c r="D67" s="187">
        <v>1000</v>
      </c>
      <c r="E67" s="186">
        <v>54736.793470548306</v>
      </c>
      <c r="F67" s="183">
        <v>54736.793470548306</v>
      </c>
      <c r="G67" s="183">
        <v>81.59727784592063</v>
      </c>
      <c r="H67" s="183">
        <v>54484.64819944543</v>
      </c>
      <c r="I67" s="186">
        <v>54972.211196655939</v>
      </c>
      <c r="J67" s="185">
        <v>0.61382037435603343</v>
      </c>
      <c r="K67" s="185">
        <v>0.98153241955746551</v>
      </c>
      <c r="L67" s="185">
        <v>0.7909458766416394</v>
      </c>
      <c r="M67" s="185">
        <v>0.75082429009528096</v>
      </c>
      <c r="N67" s="185">
        <v>3.3275154434738288E-2</v>
      </c>
      <c r="O67" s="185">
        <v>0.332347484693093</v>
      </c>
      <c r="P67" s="185">
        <v>0.25</v>
      </c>
      <c r="Q67" s="185">
        <v>8.5913176339079245E-2</v>
      </c>
      <c r="R67" s="184">
        <v>0</v>
      </c>
      <c r="S67" s="183">
        <v>52906.741099999999</v>
      </c>
      <c r="T67" s="182">
        <v>6.313249735672033E-2</v>
      </c>
      <c r="U67" s="182">
        <v>1.4837396437306085E-2</v>
      </c>
    </row>
    <row r="68" spans="2:21" x14ac:dyDescent="0.3">
      <c r="B68" s="187">
        <v>61</v>
      </c>
      <c r="C68" s="188">
        <v>5.7060185185185191E-3</v>
      </c>
      <c r="D68" s="187">
        <v>1000</v>
      </c>
      <c r="E68" s="186" t="s">
        <v>317</v>
      </c>
      <c r="F68" s="183">
        <v>33249.894991471949</v>
      </c>
      <c r="G68" s="183">
        <v>67.386336213788823</v>
      </c>
      <c r="H68" s="183">
        <v>33021.533679087021</v>
      </c>
      <c r="I68" s="186">
        <v>33489.074088544803</v>
      </c>
      <c r="J68" s="185">
        <v>0.25</v>
      </c>
      <c r="K68" s="185">
        <v>0.25</v>
      </c>
      <c r="L68" s="185">
        <v>0.44431332030534432</v>
      </c>
      <c r="M68" s="185">
        <v>0.25</v>
      </c>
      <c r="N68" s="185">
        <v>0.48766474864270359</v>
      </c>
      <c r="O68" s="185">
        <v>8.6588472866727259E-2</v>
      </c>
      <c r="P68" s="185">
        <v>0.11711705283593249</v>
      </c>
      <c r="Q68" s="185">
        <v>0.25</v>
      </c>
      <c r="R68" s="184">
        <v>7.9466050644156544E-2</v>
      </c>
      <c r="S68" s="183">
        <v>32433.210899999998</v>
      </c>
      <c r="T68" s="198">
        <v>0.10730885795129221</v>
      </c>
      <c r="U68" s="182">
        <v>2.7482395203471632E-2</v>
      </c>
    </row>
    <row r="69" spans="2:21" x14ac:dyDescent="0.3">
      <c r="B69" s="187">
        <v>62</v>
      </c>
      <c r="C69" s="188">
        <v>5.8680555555555543E-3</v>
      </c>
      <c r="D69" s="187">
        <v>1000</v>
      </c>
      <c r="E69" s="186">
        <v>47389.606036457488</v>
      </c>
      <c r="F69" s="183">
        <v>47389.606036457488</v>
      </c>
      <c r="G69" s="183">
        <v>58.057340695435094</v>
      </c>
      <c r="H69" s="183">
        <v>47211.387061718473</v>
      </c>
      <c r="I69" s="186">
        <v>47567.687730039223</v>
      </c>
      <c r="J69" s="185">
        <v>0.62300504184365835</v>
      </c>
      <c r="K69" s="185">
        <v>1</v>
      </c>
      <c r="L69" s="185">
        <v>0.79969663661754642</v>
      </c>
      <c r="M69" s="185">
        <v>0.76346762977188054</v>
      </c>
      <c r="N69" s="185">
        <v>2.1804061481178472E-2</v>
      </c>
      <c r="O69" s="185">
        <v>8.0384271659722978E-2</v>
      </c>
      <c r="P69" s="185">
        <v>0.11376241474938259</v>
      </c>
      <c r="Q69" s="185">
        <v>8.1770794491735868E-2</v>
      </c>
      <c r="R69" s="184">
        <v>8.1472175927857923E-2</v>
      </c>
      <c r="S69" s="183">
        <v>45856.167500000003</v>
      </c>
      <c r="T69" s="182">
        <v>6.570338465926269E-2</v>
      </c>
      <c r="U69" s="182">
        <v>1.668470118146282E-2</v>
      </c>
    </row>
    <row r="70" spans="2:21" x14ac:dyDescent="0.3">
      <c r="B70" s="187">
        <v>63</v>
      </c>
      <c r="C70" s="188">
        <v>5.8680555555555543E-3</v>
      </c>
      <c r="D70" s="187">
        <v>1000</v>
      </c>
      <c r="E70" s="186" t="s">
        <v>317</v>
      </c>
      <c r="F70" s="183">
        <v>60725.737426800486</v>
      </c>
      <c r="G70" s="183">
        <v>217.58115266873168</v>
      </c>
      <c r="H70" s="183">
        <v>59950.403046424959</v>
      </c>
      <c r="I70" s="186">
        <v>61425.78039623997</v>
      </c>
      <c r="J70" s="185">
        <v>1</v>
      </c>
      <c r="K70" s="185">
        <v>1</v>
      </c>
      <c r="L70" s="185">
        <v>1</v>
      </c>
      <c r="M70" s="185">
        <v>1</v>
      </c>
      <c r="N70" s="185">
        <v>3.3275154434738288E-2</v>
      </c>
      <c r="O70" s="185">
        <v>8.6588472866727259E-2</v>
      </c>
      <c r="P70" s="185">
        <v>0.11711705283593249</v>
      </c>
      <c r="Q70" s="185">
        <v>8.5913176339079245E-2</v>
      </c>
      <c r="R70" s="184">
        <v>0.39775669470253305</v>
      </c>
      <c r="S70" s="183">
        <v>59554.490100000003</v>
      </c>
      <c r="T70" s="198">
        <v>0.13041043700235702</v>
      </c>
      <c r="U70" s="182">
        <v>3.816939960868148E-2</v>
      </c>
    </row>
    <row r="71" spans="2:21" x14ac:dyDescent="0.3">
      <c r="B71" s="187">
        <v>64</v>
      </c>
      <c r="C71" s="188">
        <v>5.8680555555555543E-3</v>
      </c>
      <c r="D71" s="187">
        <v>1000</v>
      </c>
      <c r="E71" s="186">
        <v>51029.414775617348</v>
      </c>
      <c r="F71" s="183">
        <v>51029.414775617348</v>
      </c>
      <c r="G71" s="183">
        <v>90.792116443467137</v>
      </c>
      <c r="H71" s="183">
        <v>50712.665015643914</v>
      </c>
      <c r="I71" s="186">
        <v>51309.626683831899</v>
      </c>
      <c r="J71" s="185">
        <v>0.97764074871206685</v>
      </c>
      <c r="K71" s="185">
        <v>1</v>
      </c>
      <c r="L71" s="185">
        <v>1</v>
      </c>
      <c r="M71" s="185">
        <v>1</v>
      </c>
      <c r="N71" s="185">
        <v>0</v>
      </c>
      <c r="O71" s="185">
        <v>0</v>
      </c>
      <c r="P71" s="185">
        <v>0</v>
      </c>
      <c r="Q71" s="185">
        <v>0</v>
      </c>
      <c r="R71" s="184">
        <v>0.15893210128831309</v>
      </c>
      <c r="S71" s="183">
        <v>49421.933499999999</v>
      </c>
      <c r="T71" s="182">
        <v>6.658694623652596E-2</v>
      </c>
      <c r="U71" s="182">
        <v>1.840939875479362E-2</v>
      </c>
    </row>
    <row r="72" spans="2:21" x14ac:dyDescent="0.3">
      <c r="B72" s="187">
        <v>65</v>
      </c>
      <c r="C72" s="188">
        <v>5.9375000000000009E-3</v>
      </c>
      <c r="D72" s="187">
        <v>1000</v>
      </c>
      <c r="E72" s="186">
        <v>55582.672122968979</v>
      </c>
      <c r="F72" s="183">
        <v>55582.672122968979</v>
      </c>
      <c r="G72" s="183">
        <v>81.319775980504758</v>
      </c>
      <c r="H72" s="183">
        <v>55247.882165182411</v>
      </c>
      <c r="I72" s="186">
        <v>55814.676031615243</v>
      </c>
      <c r="J72" s="185">
        <v>0.57407716288352151</v>
      </c>
      <c r="K72" s="185">
        <v>0.98040015963678806</v>
      </c>
      <c r="L72" s="185">
        <v>0.769141690462812</v>
      </c>
      <c r="M72" s="185">
        <v>0.73604826623955688</v>
      </c>
      <c r="N72" s="185">
        <v>0.22639830909310421</v>
      </c>
      <c r="O72" s="185">
        <v>0.29348117164573412</v>
      </c>
      <c r="P72" s="185">
        <v>8.783699302953614E-2</v>
      </c>
      <c r="Q72" s="185">
        <v>0.10890204866439442</v>
      </c>
      <c r="R72" s="184">
        <v>9.1744903088026991E-2</v>
      </c>
      <c r="S72" s="183">
        <v>53893.6466</v>
      </c>
      <c r="T72" s="182">
        <v>7.4313961604853471E-2</v>
      </c>
      <c r="U72" s="182">
        <v>1.9548773825123249E-2</v>
      </c>
    </row>
    <row r="73" spans="2:21" x14ac:dyDescent="0.3">
      <c r="B73" s="187">
        <v>66</v>
      </c>
      <c r="C73" s="188">
        <v>6.1921296296296299E-3</v>
      </c>
      <c r="D73" s="187">
        <v>1000</v>
      </c>
      <c r="E73" s="186">
        <v>52307.865079433112</v>
      </c>
      <c r="F73" s="183">
        <v>52307.865079433112</v>
      </c>
      <c r="G73" s="183">
        <v>52.265390660403213</v>
      </c>
      <c r="H73" s="183">
        <v>52146.317541716904</v>
      </c>
      <c r="I73" s="186">
        <v>52453.788172147935</v>
      </c>
      <c r="J73" s="185">
        <v>0.7438179305445547</v>
      </c>
      <c r="K73" s="185">
        <v>1</v>
      </c>
      <c r="L73" s="185">
        <v>0.94279690556501816</v>
      </c>
      <c r="M73" s="185">
        <v>0.86542129194829509</v>
      </c>
      <c r="N73" s="185">
        <v>3.3275154434738288E-2</v>
      </c>
      <c r="O73" s="185">
        <v>8.6588472866727259E-2</v>
      </c>
      <c r="P73" s="185">
        <v>0.21589290047050536</v>
      </c>
      <c r="Q73" s="185">
        <v>0</v>
      </c>
      <c r="R73" s="184">
        <v>0</v>
      </c>
      <c r="S73" s="183">
        <v>50385.772400000002</v>
      </c>
      <c r="T73" s="182">
        <v>4.693326751002401E-2</v>
      </c>
      <c r="U73" s="182">
        <v>9.7958880967883091E-3</v>
      </c>
    </row>
    <row r="74" spans="2:21" x14ac:dyDescent="0.3">
      <c r="B74" s="187">
        <v>67</v>
      </c>
      <c r="C74" s="188">
        <v>6.1921296296296299E-3</v>
      </c>
      <c r="D74" s="187">
        <v>1000</v>
      </c>
      <c r="E74" s="186">
        <v>43677.427460556457</v>
      </c>
      <c r="F74" s="183">
        <v>43677.427460556457</v>
      </c>
      <c r="G74" s="183">
        <v>51.368189803501252</v>
      </c>
      <c r="H74" s="183">
        <v>43522.330743533748</v>
      </c>
      <c r="I74" s="186">
        <v>43835.219891725261</v>
      </c>
      <c r="J74" s="185">
        <v>0.48610900571459892</v>
      </c>
      <c r="K74" s="185">
        <v>0.95466281958118615</v>
      </c>
      <c r="L74" s="185">
        <v>0.72088414740068907</v>
      </c>
      <c r="M74" s="185">
        <v>0.73685936451137424</v>
      </c>
      <c r="N74" s="185">
        <v>3.2747732573398934E-2</v>
      </c>
      <c r="O74" s="185">
        <v>6.7512626360871769E-2</v>
      </c>
      <c r="P74" s="185">
        <v>0.10510614052816734</v>
      </c>
      <c r="Q74" s="185">
        <v>8.0433062120344651E-2</v>
      </c>
      <c r="R74" s="184">
        <v>7.0660978998153004E-2</v>
      </c>
      <c r="S74" s="183">
        <v>42251.411800000002</v>
      </c>
      <c r="T74" s="182">
        <v>6.4341661839793743E-2</v>
      </c>
      <c r="U74" s="182">
        <v>1.6184565204480885E-2</v>
      </c>
    </row>
    <row r="75" spans="2:21" x14ac:dyDescent="0.3">
      <c r="B75" s="187">
        <v>68</v>
      </c>
      <c r="C75" s="188">
        <v>6.2037037037037043E-3</v>
      </c>
      <c r="D75" s="187">
        <v>1000</v>
      </c>
      <c r="E75" s="186">
        <v>48107.289362820207</v>
      </c>
      <c r="F75" s="183">
        <v>48107.289362820207</v>
      </c>
      <c r="G75" s="183">
        <v>58.875986421553002</v>
      </c>
      <c r="H75" s="183">
        <v>47923.455289807309</v>
      </c>
      <c r="I75" s="186">
        <v>48289.280207264965</v>
      </c>
      <c r="J75" s="185">
        <v>0.61909775174058346</v>
      </c>
      <c r="K75" s="185">
        <v>1</v>
      </c>
      <c r="L75" s="185">
        <v>0.80582756196504024</v>
      </c>
      <c r="M75" s="185">
        <v>0.76495108580702631</v>
      </c>
      <c r="N75" s="185">
        <v>3.3901228091621008E-2</v>
      </c>
      <c r="O75" s="185">
        <v>8.8217639215387916E-2</v>
      </c>
      <c r="P75" s="185">
        <v>0.11932061590867878</v>
      </c>
      <c r="Q75" s="185">
        <v>8.7529636950569728E-2</v>
      </c>
      <c r="R75" s="184">
        <v>8.0961208270618992E-2</v>
      </c>
      <c r="S75" s="183">
        <v>46555.614000000001</v>
      </c>
      <c r="T75" s="182">
        <v>6.6350738499556819E-2</v>
      </c>
      <c r="U75" s="182">
        <v>1.6818540963338742E-2</v>
      </c>
    </row>
    <row r="76" spans="2:21" x14ac:dyDescent="0.3">
      <c r="B76" s="187">
        <v>69</v>
      </c>
      <c r="C76" s="188">
        <v>6.3078703703703708E-3</v>
      </c>
      <c r="D76" s="187">
        <v>1000</v>
      </c>
      <c r="E76" s="186">
        <v>58079.665374138604</v>
      </c>
      <c r="F76" s="183">
        <v>58079.665374138604</v>
      </c>
      <c r="G76" s="183">
        <v>85.776037483845485</v>
      </c>
      <c r="H76" s="183">
        <v>57809.259875149764</v>
      </c>
      <c r="I76" s="186">
        <v>58360.485860324363</v>
      </c>
      <c r="J76" s="185">
        <v>0.76421498588162684</v>
      </c>
      <c r="K76" s="185">
        <v>1</v>
      </c>
      <c r="L76" s="185">
        <v>1</v>
      </c>
      <c r="M76" s="185">
        <v>1</v>
      </c>
      <c r="N76" s="185">
        <v>5.1116990928929761E-2</v>
      </c>
      <c r="O76" s="185">
        <v>0.13301642794053015</v>
      </c>
      <c r="P76" s="185">
        <v>0.17991415604633343</v>
      </c>
      <c r="Q76" s="185">
        <v>0.13197904352971329</v>
      </c>
      <c r="R76" s="184">
        <v>0.12207502741728962</v>
      </c>
      <c r="S76" s="183">
        <v>56330.464899999999</v>
      </c>
      <c r="T76" s="182">
        <v>7.7730696271587282E-2</v>
      </c>
      <c r="U76" s="182">
        <v>2.0181322876200586E-2</v>
      </c>
    </row>
    <row r="77" spans="2:21" x14ac:dyDescent="0.3">
      <c r="B77" s="187">
        <v>70</v>
      </c>
      <c r="C77" s="188">
        <v>6.4583333333333333E-3</v>
      </c>
      <c r="D77" s="187">
        <v>1000</v>
      </c>
      <c r="E77" s="186">
        <v>61341.989826113495</v>
      </c>
      <c r="F77" s="183">
        <v>61341.989826113495</v>
      </c>
      <c r="G77" s="183">
        <v>108.34497375919409</v>
      </c>
      <c r="H77" s="183">
        <v>60997.68943489925</v>
      </c>
      <c r="I77" s="186">
        <v>61717.6572825974</v>
      </c>
      <c r="J77" s="185">
        <v>0.89430741537873359</v>
      </c>
      <c r="K77" s="185">
        <v>1</v>
      </c>
      <c r="L77" s="185">
        <v>1</v>
      </c>
      <c r="M77" s="185">
        <v>1</v>
      </c>
      <c r="N77" s="185">
        <v>6.6550308869476577E-2</v>
      </c>
      <c r="O77" s="185">
        <v>0.17317694573345452</v>
      </c>
      <c r="P77" s="185">
        <v>0.23423410567186498</v>
      </c>
      <c r="Q77" s="185">
        <v>0.17182635267815849</v>
      </c>
      <c r="R77" s="184">
        <v>0.15893210128831309</v>
      </c>
      <c r="S77" s="183">
        <v>59637.853300000002</v>
      </c>
      <c r="T77" s="182">
        <v>9.048369885617491E-2</v>
      </c>
      <c r="U77" s="182">
        <v>2.3894325132064655E-2</v>
      </c>
    </row>
    <row r="78" spans="2:21" x14ac:dyDescent="0.3">
      <c r="B78" s="187">
        <v>71</v>
      </c>
      <c r="C78" s="188">
        <v>6.4583333333333333E-3</v>
      </c>
      <c r="D78" s="187">
        <v>1000</v>
      </c>
      <c r="E78" s="186">
        <v>51605.676419999407</v>
      </c>
      <c r="F78" s="183">
        <v>51605.676419999407</v>
      </c>
      <c r="G78" s="183">
        <v>77.447384615459143</v>
      </c>
      <c r="H78" s="183">
        <v>51368.188404022847</v>
      </c>
      <c r="I78" s="186">
        <v>51876.164127859098</v>
      </c>
      <c r="J78" s="185">
        <v>0.61892487491490711</v>
      </c>
      <c r="K78" s="185">
        <v>0.98042684114268597</v>
      </c>
      <c r="L78" s="185">
        <v>0.6779592171740505</v>
      </c>
      <c r="M78" s="185">
        <v>0.71767445146226894</v>
      </c>
      <c r="N78" s="185">
        <v>0.2929015109448701</v>
      </c>
      <c r="O78" s="185">
        <v>8.3303483056762412E-2</v>
      </c>
      <c r="P78" s="185">
        <v>0.27226206097585026</v>
      </c>
      <c r="Q78" s="185">
        <v>0.31377112707770816</v>
      </c>
      <c r="R78" s="184">
        <v>6.9108257081695712E-2</v>
      </c>
      <c r="S78" s="183">
        <v>50097.446400000001</v>
      </c>
      <c r="T78" s="182">
        <v>8.6075718560428491E-2</v>
      </c>
      <c r="U78" s="182">
        <v>2.0780173563483682E-2</v>
      </c>
    </row>
    <row r="79" spans="2:21" x14ac:dyDescent="0.3">
      <c r="B79" s="187">
        <v>72</v>
      </c>
      <c r="C79" s="188">
        <v>6.4814814814814813E-3</v>
      </c>
      <c r="D79" s="187">
        <v>1000</v>
      </c>
      <c r="E79" s="186">
        <v>54277.79509597367</v>
      </c>
      <c r="F79" s="183">
        <v>54277.79509597367</v>
      </c>
      <c r="G79" s="183">
        <v>93.163119647342157</v>
      </c>
      <c r="H79" s="183">
        <v>53942.933874319977</v>
      </c>
      <c r="I79" s="186">
        <v>54542.791491999276</v>
      </c>
      <c r="J79" s="185">
        <v>0.33289953448146437</v>
      </c>
      <c r="K79" s="185">
        <v>0.9884039548703889</v>
      </c>
      <c r="L79" s="185">
        <v>1</v>
      </c>
      <c r="M79" s="185">
        <v>1</v>
      </c>
      <c r="N79" s="185">
        <v>3.3275154434738288E-2</v>
      </c>
      <c r="O79" s="185">
        <v>0.13068366679098459</v>
      </c>
      <c r="P79" s="185">
        <v>0</v>
      </c>
      <c r="Q79" s="185">
        <v>0</v>
      </c>
      <c r="R79" s="184">
        <v>0.15793439972118212</v>
      </c>
      <c r="S79" s="183">
        <v>52617.5628</v>
      </c>
      <c r="T79" s="182">
        <v>7.087032388182625E-2</v>
      </c>
      <c r="U79" s="182">
        <v>1.9789285144955784E-2</v>
      </c>
    </row>
    <row r="80" spans="2:21" x14ac:dyDescent="0.3">
      <c r="B80" s="187">
        <v>73</v>
      </c>
      <c r="C80" s="188">
        <v>6.5624999999999998E-3</v>
      </c>
      <c r="D80" s="187">
        <v>1000</v>
      </c>
      <c r="E80" s="186" t="s">
        <v>317</v>
      </c>
      <c r="F80" s="183">
        <v>45558.225510852637</v>
      </c>
      <c r="G80" s="183">
        <v>104.72189708557758</v>
      </c>
      <c r="H80" s="183">
        <v>45172.532018789512</v>
      </c>
      <c r="I80" s="186">
        <v>45874.952241653351</v>
      </c>
      <c r="J80" s="185">
        <v>0.32580798497560692</v>
      </c>
      <c r="K80" s="185">
        <v>0.34600846257373113</v>
      </c>
      <c r="L80" s="185">
        <v>0.44535934035578451</v>
      </c>
      <c r="M80" s="185">
        <v>0.27425335569830867</v>
      </c>
      <c r="N80" s="185">
        <v>0.51534239980584295</v>
      </c>
      <c r="O80" s="185">
        <v>0.38867631203057401</v>
      </c>
      <c r="P80" s="185">
        <v>0.23343492944795713</v>
      </c>
      <c r="Q80" s="185">
        <v>0.29206256169826539</v>
      </c>
      <c r="R80" s="184">
        <v>6.732364020329934E-2</v>
      </c>
      <c r="S80" s="183">
        <v>44470.194600000003</v>
      </c>
      <c r="T80" s="198">
        <v>0.11205425657710487</v>
      </c>
      <c r="U80" s="182">
        <v>2.8869171199671157E-2</v>
      </c>
    </row>
    <row r="81" spans="2:21" x14ac:dyDescent="0.3">
      <c r="B81" s="187">
        <v>74</v>
      </c>
      <c r="C81" s="188">
        <v>6.6898148148148142E-3</v>
      </c>
      <c r="D81" s="187">
        <v>1000</v>
      </c>
      <c r="E81" s="186" t="s">
        <v>317</v>
      </c>
      <c r="F81" s="183">
        <v>44605.497825747414</v>
      </c>
      <c r="G81" s="183">
        <v>118.20525868228209</v>
      </c>
      <c r="H81" s="183">
        <v>44227.256085094967</v>
      </c>
      <c r="I81" s="186">
        <v>45026.010260503062</v>
      </c>
      <c r="J81" s="185">
        <v>0.25</v>
      </c>
      <c r="K81" s="185">
        <v>0.25</v>
      </c>
      <c r="L81" s="185">
        <v>0.44431332030534432</v>
      </c>
      <c r="M81" s="185">
        <v>0.25</v>
      </c>
      <c r="N81" s="185">
        <v>0.48766474864270359</v>
      </c>
      <c r="O81" s="185">
        <v>0.332347484693093</v>
      </c>
      <c r="P81" s="185">
        <v>0.48165879479864038</v>
      </c>
      <c r="Q81" s="185">
        <v>0.25</v>
      </c>
      <c r="R81" s="184">
        <v>0</v>
      </c>
      <c r="S81" s="183">
        <v>43466.243499999997</v>
      </c>
      <c r="T81" s="198">
        <v>0.11392586940404813</v>
      </c>
      <c r="U81" s="182">
        <v>2.6344119167728233E-2</v>
      </c>
    </row>
    <row r="82" spans="2:21" x14ac:dyDescent="0.3">
      <c r="B82" s="187">
        <v>75</v>
      </c>
      <c r="C82" s="188">
        <v>6.6898148148148142E-3</v>
      </c>
      <c r="D82" s="187">
        <v>1000</v>
      </c>
      <c r="E82" s="186" t="s">
        <v>317</v>
      </c>
      <c r="F82" s="183">
        <v>31618.78936282084</v>
      </c>
      <c r="G82" s="183">
        <v>80.262843803414</v>
      </c>
      <c r="H82" s="183">
        <v>31348.58005204147</v>
      </c>
      <c r="I82" s="186">
        <v>31875.622983731337</v>
      </c>
      <c r="J82" s="185">
        <v>0.25054887532825376</v>
      </c>
      <c r="K82" s="185">
        <v>0.13031176448814186</v>
      </c>
      <c r="L82" s="185">
        <v>0.31393192305645912</v>
      </c>
      <c r="M82" s="185">
        <v>0.18624077210493423</v>
      </c>
      <c r="N82" s="185">
        <v>0.36155010191584941</v>
      </c>
      <c r="O82" s="185">
        <v>0.30831936375378788</v>
      </c>
      <c r="P82" s="185">
        <v>0.23389052098332463</v>
      </c>
      <c r="Q82" s="185">
        <v>0.2085651362820366</v>
      </c>
      <c r="R82" s="184">
        <v>0</v>
      </c>
      <c r="S82" s="183">
        <v>30804.015599999999</v>
      </c>
      <c r="T82" s="198">
        <v>0.10600434497318062</v>
      </c>
      <c r="U82" s="182">
        <v>2.5686249791765516E-2</v>
      </c>
    </row>
    <row r="83" spans="2:21" x14ac:dyDescent="0.3">
      <c r="B83" s="187">
        <v>76</v>
      </c>
      <c r="C83" s="188">
        <v>6.7013888888888887E-3</v>
      </c>
      <c r="D83" s="187">
        <v>1000</v>
      </c>
      <c r="E83" s="186">
        <v>71978.98302844938</v>
      </c>
      <c r="F83" s="183">
        <v>71978.98302844938</v>
      </c>
      <c r="G83" s="183">
        <v>159.58073691454342</v>
      </c>
      <c r="H83" s="183">
        <v>71423.59905355706</v>
      </c>
      <c r="I83" s="186">
        <v>72481.483380134479</v>
      </c>
      <c r="J83" s="185">
        <v>0.18553145915635932</v>
      </c>
      <c r="K83" s="185">
        <v>0.44340562253092203</v>
      </c>
      <c r="L83" s="185">
        <v>0.78804409755508864</v>
      </c>
      <c r="M83" s="185">
        <v>0.44340562253092203</v>
      </c>
      <c r="N83" s="185">
        <v>0.86493316583321445</v>
      </c>
      <c r="O83" s="185">
        <v>0.58945897338770792</v>
      </c>
      <c r="P83" s="185">
        <v>0.44340562253092203</v>
      </c>
      <c r="Q83" s="185">
        <v>0.44340562253092203</v>
      </c>
      <c r="R83" s="184">
        <v>0</v>
      </c>
      <c r="S83" s="183">
        <v>70000</v>
      </c>
      <c r="T83" s="182">
        <v>9.5960967682506837E-2</v>
      </c>
      <c r="U83" s="182">
        <v>2.2946665305124622E-2</v>
      </c>
    </row>
    <row r="84" spans="2:21" x14ac:dyDescent="0.3">
      <c r="B84" s="187">
        <v>77</v>
      </c>
      <c r="C84" s="188">
        <v>6.8055555555555569E-3</v>
      </c>
      <c r="D84" s="187">
        <v>1000</v>
      </c>
      <c r="E84" s="186">
        <v>71980.199009926771</v>
      </c>
      <c r="F84" s="183">
        <v>71980.199009926771</v>
      </c>
      <c r="G84" s="183">
        <v>159.41776038463561</v>
      </c>
      <c r="H84" s="183">
        <v>71423.739063342626</v>
      </c>
      <c r="I84" s="186">
        <v>72481.603875817949</v>
      </c>
      <c r="J84" s="185">
        <v>0.14707176856918946</v>
      </c>
      <c r="K84" s="185">
        <v>0.44121530570756834</v>
      </c>
      <c r="L84" s="185">
        <v>0.78415134979386891</v>
      </c>
      <c r="M84" s="185">
        <v>0.44121530570756834</v>
      </c>
      <c r="N84" s="185">
        <v>0.88243061141513668</v>
      </c>
      <c r="O84" s="185">
        <v>0.58654718824001761</v>
      </c>
      <c r="P84" s="185">
        <v>0.44121530570756834</v>
      </c>
      <c r="Q84" s="185">
        <v>0.44121530570756834</v>
      </c>
      <c r="R84" s="184">
        <v>0</v>
      </c>
      <c r="S84" s="183">
        <v>70000</v>
      </c>
      <c r="T84" s="182">
        <v>9.591112121995217E-2</v>
      </c>
      <c r="U84" s="182">
        <v>2.2911199164182019E-2</v>
      </c>
    </row>
    <row r="85" spans="2:21" x14ac:dyDescent="0.3">
      <c r="B85" s="187">
        <v>78</v>
      </c>
      <c r="C85" s="188">
        <v>6.9097222222222225E-3</v>
      </c>
      <c r="D85" s="187">
        <v>1000</v>
      </c>
      <c r="E85" s="186" t="s">
        <v>317</v>
      </c>
      <c r="F85" s="183">
        <v>37402.123846599599</v>
      </c>
      <c r="G85" s="183">
        <v>88.718252959057793</v>
      </c>
      <c r="H85" s="183">
        <v>37098.457213955902</v>
      </c>
      <c r="I85" s="186">
        <v>37711.066560486885</v>
      </c>
      <c r="J85" s="185">
        <v>0.52426361064587446</v>
      </c>
      <c r="K85" s="185">
        <v>0.35864495423117654</v>
      </c>
      <c r="L85" s="185">
        <v>0.28815517215029157</v>
      </c>
      <c r="M85" s="185">
        <v>0.25599724141655622</v>
      </c>
      <c r="N85" s="185">
        <v>0.50586596339920287</v>
      </c>
      <c r="O85" s="185">
        <v>0.24356538990137969</v>
      </c>
      <c r="P85" s="185">
        <v>0.32843653522829347</v>
      </c>
      <c r="Q85" s="185">
        <v>0.25595125722000162</v>
      </c>
      <c r="R85" s="184">
        <v>4.1686609133590764E-4</v>
      </c>
      <c r="S85" s="183">
        <v>36409.5452</v>
      </c>
      <c r="T85" s="198">
        <v>0.10608066539345262</v>
      </c>
      <c r="U85" s="182">
        <v>2.4428557184611545E-2</v>
      </c>
    </row>
    <row r="86" spans="2:21" x14ac:dyDescent="0.3">
      <c r="B86" s="187">
        <v>79</v>
      </c>
      <c r="C86" s="188">
        <v>6.9212962962962969E-3</v>
      </c>
      <c r="D86" s="187">
        <v>1000</v>
      </c>
      <c r="E86" s="186">
        <v>48531.398116137469</v>
      </c>
      <c r="F86" s="183">
        <v>48531.398116137469</v>
      </c>
      <c r="G86" s="183">
        <v>111.41077655077402</v>
      </c>
      <c r="H86" s="183">
        <v>48101.467412789279</v>
      </c>
      <c r="I86" s="186">
        <v>48860.872059027271</v>
      </c>
      <c r="J86" s="185">
        <v>0</v>
      </c>
      <c r="K86" s="185">
        <v>0.25</v>
      </c>
      <c r="L86" s="185">
        <v>0.80227984585240208</v>
      </c>
      <c r="M86" s="185">
        <v>0.23685995104576457</v>
      </c>
      <c r="N86" s="185">
        <v>0.19563306595370411</v>
      </c>
      <c r="O86" s="185">
        <v>0.62220169044371598</v>
      </c>
      <c r="P86" s="185">
        <v>0</v>
      </c>
      <c r="Q86" s="185">
        <v>0</v>
      </c>
      <c r="R86" s="184">
        <v>0</v>
      </c>
      <c r="S86" s="183">
        <v>46971.423900000002</v>
      </c>
      <c r="T86" s="182">
        <v>6.1151381754824569E-2</v>
      </c>
      <c r="U86" s="182">
        <v>1.6666975228103242E-2</v>
      </c>
    </row>
    <row r="87" spans="2:21" x14ac:dyDescent="0.3">
      <c r="B87" s="187">
        <v>80</v>
      </c>
      <c r="C87" s="188">
        <v>6.9444444444444441E-3</v>
      </c>
      <c r="D87" s="187">
        <v>1000</v>
      </c>
      <c r="E87" s="186" t="s">
        <v>317</v>
      </c>
      <c r="F87" s="183">
        <v>57881.342914044646</v>
      </c>
      <c r="G87" s="183">
        <v>170.75614467365835</v>
      </c>
      <c r="H87" s="183">
        <v>57195.11547725994</v>
      </c>
      <c r="I87" s="186">
        <v>58404.705543216631</v>
      </c>
      <c r="J87" s="185">
        <v>0.48113021965396713</v>
      </c>
      <c r="K87" s="185">
        <v>0.63850354335246173</v>
      </c>
      <c r="L87" s="185">
        <v>0.62729704199190339</v>
      </c>
      <c r="M87" s="185">
        <v>0.36178649636158317</v>
      </c>
      <c r="N87" s="185">
        <v>0.42782136411334404</v>
      </c>
      <c r="O87" s="185">
        <v>0.54297864634387727</v>
      </c>
      <c r="P87" s="185">
        <v>1.6220114455230375E-2</v>
      </c>
      <c r="Q87" s="185">
        <v>0.2248072174989913</v>
      </c>
      <c r="R87" s="184">
        <v>0.2493895015473141</v>
      </c>
      <c r="S87" s="183">
        <v>56718.239699999998</v>
      </c>
      <c r="T87" s="198">
        <v>0.12267821545008978</v>
      </c>
      <c r="U87" s="182">
        <v>3.5755362459634538E-2</v>
      </c>
    </row>
    <row r="88" spans="2:21" x14ac:dyDescent="0.3">
      <c r="B88" s="187">
        <v>81</v>
      </c>
      <c r="C88" s="188">
        <v>7.037037037037037E-3</v>
      </c>
      <c r="D88" s="187">
        <v>1000</v>
      </c>
      <c r="E88" s="186" t="s">
        <v>317</v>
      </c>
      <c r="F88" s="183">
        <v>71173.011823075693</v>
      </c>
      <c r="G88" s="183">
        <v>235.08416705672508</v>
      </c>
      <c r="H88" s="183">
        <v>70265.482544680344</v>
      </c>
      <c r="I88" s="186">
        <v>71918.131390110168</v>
      </c>
      <c r="J88" s="185">
        <v>0.42362883119481437</v>
      </c>
      <c r="K88" s="185">
        <v>0.66785529650003495</v>
      </c>
      <c r="L88" s="185">
        <v>0.66785529650003495</v>
      </c>
      <c r="M88" s="185">
        <v>0.66785529650003495</v>
      </c>
      <c r="N88" s="185">
        <v>0.66785529650003495</v>
      </c>
      <c r="O88" s="185">
        <v>0.66785529650003495</v>
      </c>
      <c r="P88" s="185">
        <v>2.4498542075844017E-2</v>
      </c>
      <c r="Q88" s="185">
        <v>0.54424895261433137</v>
      </c>
      <c r="R88" s="184">
        <v>0.34946484162135899</v>
      </c>
      <c r="S88" s="183">
        <v>70000</v>
      </c>
      <c r="T88" s="198">
        <v>0.13941465106546821</v>
      </c>
      <c r="U88" s="182">
        <v>4.0921595218063038E-2</v>
      </c>
    </row>
    <row r="89" spans="2:21" x14ac:dyDescent="0.3">
      <c r="B89" s="187">
        <v>82</v>
      </c>
      <c r="C89" s="188">
        <v>7.1412037037037043E-3</v>
      </c>
      <c r="D89" s="187">
        <v>1000</v>
      </c>
      <c r="E89" s="186" t="s">
        <v>317</v>
      </c>
      <c r="F89" s="183">
        <v>59207.802154042787</v>
      </c>
      <c r="G89" s="183">
        <v>153.52872862524893</v>
      </c>
      <c r="H89" s="183">
        <v>58620.351768374203</v>
      </c>
      <c r="I89" s="186">
        <v>59726.400984736916</v>
      </c>
      <c r="J89" s="185">
        <v>0.65127749223812592</v>
      </c>
      <c r="K89" s="185">
        <v>0.82186156355511397</v>
      </c>
      <c r="L89" s="185">
        <v>0.38649546885537966</v>
      </c>
      <c r="M89" s="185">
        <v>0.61025959564718324</v>
      </c>
      <c r="N89" s="185">
        <v>0.71411149322225653</v>
      </c>
      <c r="O89" s="185">
        <v>0.45992671322609108</v>
      </c>
      <c r="P89" s="185">
        <v>0.13806466700469217</v>
      </c>
      <c r="Q89" s="185">
        <v>0.4558995938090431</v>
      </c>
      <c r="R89" s="184">
        <v>0.19308139214129394</v>
      </c>
      <c r="S89" s="183">
        <v>57988.532099999997</v>
      </c>
      <c r="T89" s="198">
        <v>0.12386814156061943</v>
      </c>
      <c r="U89" s="182">
        <v>3.4100575797992076E-2</v>
      </c>
    </row>
    <row r="90" spans="2:21" x14ac:dyDescent="0.3">
      <c r="B90" s="187">
        <v>83</v>
      </c>
      <c r="C90" s="188">
        <v>7.1527777777777787E-3</v>
      </c>
      <c r="D90" s="187">
        <v>1000</v>
      </c>
      <c r="E90" s="186" t="s">
        <v>317</v>
      </c>
      <c r="F90" s="183">
        <v>71092.001172826596</v>
      </c>
      <c r="G90" s="183">
        <v>268.98952549713056</v>
      </c>
      <c r="H90" s="183">
        <v>70042.55921634227</v>
      </c>
      <c r="I90" s="186">
        <v>71923.270759204126</v>
      </c>
      <c r="J90" s="185">
        <v>5.8379982045930777E-2</v>
      </c>
      <c r="K90" s="185">
        <v>0.36545756454129186</v>
      </c>
      <c r="L90" s="185">
        <v>0.80077422412473775</v>
      </c>
      <c r="M90" s="185">
        <v>0.80077422412473775</v>
      </c>
      <c r="N90" s="185">
        <v>0.509813889606059</v>
      </c>
      <c r="O90" s="185">
        <v>0.80077422412473775</v>
      </c>
      <c r="P90" s="185">
        <v>1.4687164364631352E-2</v>
      </c>
      <c r="Q90" s="185">
        <v>0.1198365009874255</v>
      </c>
      <c r="R90" s="184">
        <v>0.4182176390154948</v>
      </c>
      <c r="S90" s="183">
        <v>70000</v>
      </c>
      <c r="T90" s="198">
        <v>0.1459535465738491</v>
      </c>
      <c r="U90" s="182">
        <v>4.3844600669684881E-2</v>
      </c>
    </row>
    <row r="91" spans="2:21" x14ac:dyDescent="0.3">
      <c r="B91" s="187">
        <v>84</v>
      </c>
      <c r="C91" s="188">
        <v>7.1759259259259259E-3</v>
      </c>
      <c r="D91" s="187">
        <v>1000</v>
      </c>
      <c r="E91" s="186">
        <v>14403.534254733402</v>
      </c>
      <c r="F91" s="183">
        <v>14403.534254733402</v>
      </c>
      <c r="G91" s="183">
        <v>24.24927731086942</v>
      </c>
      <c r="H91" s="183">
        <v>14321.489240577304</v>
      </c>
      <c r="I91" s="186">
        <v>14486.504063328017</v>
      </c>
      <c r="J91" s="185">
        <v>0.47511645170039446</v>
      </c>
      <c r="K91" s="185">
        <v>0.4595332238161457</v>
      </c>
      <c r="L91" s="185">
        <v>3.5310018690096673E-2</v>
      </c>
      <c r="M91" s="185">
        <v>2.682099891784823E-2</v>
      </c>
      <c r="N91" s="185">
        <v>0.24101050464766899</v>
      </c>
      <c r="O91" s="185">
        <v>1.007578393363559E-2</v>
      </c>
      <c r="P91" s="185">
        <v>3.2968766114076106E-2</v>
      </c>
      <c r="Q91" s="185">
        <v>0.20235713194651153</v>
      </c>
      <c r="R91" s="184">
        <v>7.2193107354909269E-5</v>
      </c>
      <c r="S91" s="183">
        <v>13954.6126</v>
      </c>
      <c r="T91" s="182">
        <v>7.2120344690542279E-2</v>
      </c>
      <c r="U91" s="182">
        <v>1.583903403386901E-2</v>
      </c>
    </row>
    <row r="92" spans="2:21" x14ac:dyDescent="0.3">
      <c r="B92" s="187">
        <v>85</v>
      </c>
      <c r="C92" s="188">
        <v>7.2685185185185188E-3</v>
      </c>
      <c r="D92" s="187">
        <v>1000</v>
      </c>
      <c r="E92" s="186" t="s">
        <v>317</v>
      </c>
      <c r="F92" s="183">
        <v>70391.080518253511</v>
      </c>
      <c r="G92" s="183">
        <v>333.32853049420248</v>
      </c>
      <c r="H92" s="183">
        <v>69269.297435012588</v>
      </c>
      <c r="I92" s="186">
        <v>71670.379574526887</v>
      </c>
      <c r="J92" s="185">
        <v>0.54155649024726282</v>
      </c>
      <c r="K92" s="185">
        <v>0.54155649024726282</v>
      </c>
      <c r="L92" s="185">
        <v>0.54155649024726282</v>
      </c>
      <c r="M92" s="185">
        <v>8.4474491460421491E-2</v>
      </c>
      <c r="N92" s="185">
        <v>0.54155649024726282</v>
      </c>
      <c r="O92" s="185">
        <v>0.54155649024726282</v>
      </c>
      <c r="P92" s="185">
        <v>0.54155649024726282</v>
      </c>
      <c r="Q92" s="185">
        <v>0.54155649024726282</v>
      </c>
      <c r="R92" s="184">
        <v>0.54155649024726282</v>
      </c>
      <c r="S92" s="183">
        <v>70000</v>
      </c>
      <c r="T92" s="198">
        <v>0.20517358735587007</v>
      </c>
      <c r="U92" s="182">
        <v>5.9141448688497703E-2</v>
      </c>
    </row>
    <row r="93" spans="2:21" x14ac:dyDescent="0.3">
      <c r="B93" s="187">
        <v>86</v>
      </c>
      <c r="C93" s="188">
        <v>7.3611111111111108E-3</v>
      </c>
      <c r="D93" s="187">
        <v>1000</v>
      </c>
      <c r="E93" s="186">
        <v>72649.445867116141</v>
      </c>
      <c r="F93" s="183">
        <v>72649.445867116141</v>
      </c>
      <c r="G93" s="183">
        <v>86.750284032792578</v>
      </c>
      <c r="H93" s="183">
        <v>72378.344151199912</v>
      </c>
      <c r="I93" s="186">
        <v>72906.2862142839</v>
      </c>
      <c r="J93" s="185">
        <v>1</v>
      </c>
      <c r="K93" s="185">
        <v>1</v>
      </c>
      <c r="L93" s="185">
        <v>1</v>
      </c>
      <c r="M93" s="185">
        <v>1</v>
      </c>
      <c r="N93" s="185">
        <v>1</v>
      </c>
      <c r="O93" s="185">
        <v>0.21975180972078601</v>
      </c>
      <c r="P93" s="185">
        <v>0</v>
      </c>
      <c r="Q93" s="185">
        <v>0</v>
      </c>
      <c r="R93" s="184">
        <v>0</v>
      </c>
      <c r="S93" s="183">
        <v>70000</v>
      </c>
      <c r="T93" s="182">
        <v>4.4121819578563891E-2</v>
      </c>
      <c r="U93" s="182">
        <v>9.4166439932531296E-3</v>
      </c>
    </row>
    <row r="94" spans="2:21" x14ac:dyDescent="0.3">
      <c r="B94" s="187">
        <v>87</v>
      </c>
      <c r="C94" s="188">
        <v>7.3726851851851861E-3</v>
      </c>
      <c r="D94" s="187">
        <v>1000</v>
      </c>
      <c r="E94" s="186" t="s">
        <v>317</v>
      </c>
      <c r="F94" s="183">
        <v>17847.037749040941</v>
      </c>
      <c r="G94" s="183">
        <v>80.228737173292004</v>
      </c>
      <c r="H94" s="183">
        <v>17454.504984300773</v>
      </c>
      <c r="I94" s="186">
        <v>18120.088351042206</v>
      </c>
      <c r="J94" s="185">
        <v>0</v>
      </c>
      <c r="K94" s="185">
        <v>1</v>
      </c>
      <c r="L94" s="185">
        <v>0</v>
      </c>
      <c r="M94" s="185">
        <v>0</v>
      </c>
      <c r="N94" s="185">
        <v>0</v>
      </c>
      <c r="O94" s="185">
        <v>0</v>
      </c>
      <c r="P94" s="185">
        <v>0</v>
      </c>
      <c r="Q94" s="185">
        <v>1</v>
      </c>
      <c r="R94" s="184">
        <v>0</v>
      </c>
      <c r="S94" s="183">
        <v>17510</v>
      </c>
      <c r="T94" s="198">
        <v>0.10902915907976998</v>
      </c>
      <c r="U94" s="182">
        <v>2.9875981563986537E-2</v>
      </c>
    </row>
    <row r="95" spans="2:21" x14ac:dyDescent="0.3">
      <c r="B95" s="187">
        <v>88</v>
      </c>
      <c r="C95" s="188">
        <v>7.3958333333333341E-3</v>
      </c>
      <c r="D95" s="187">
        <v>1000</v>
      </c>
      <c r="E95" s="186" t="s">
        <v>317</v>
      </c>
      <c r="F95" s="183">
        <v>41375.775740934725</v>
      </c>
      <c r="G95" s="183">
        <v>81.69297382228828</v>
      </c>
      <c r="H95" s="183">
        <v>41092.694113222926</v>
      </c>
      <c r="I95" s="186">
        <v>41652.280722894116</v>
      </c>
      <c r="J95" s="185">
        <v>0.51514354801749629</v>
      </c>
      <c r="K95" s="185">
        <v>0.5843427771746732</v>
      </c>
      <c r="L95" s="185">
        <v>0.39214016788470618</v>
      </c>
      <c r="M95" s="185">
        <v>0.38003832545835664</v>
      </c>
      <c r="N95" s="185">
        <v>0.40176203237371355</v>
      </c>
      <c r="O95" s="185">
        <v>0.23908444534467882</v>
      </c>
      <c r="P95" s="185">
        <v>0.20455844034191864</v>
      </c>
      <c r="Q95" s="185">
        <v>0.28172861705926266</v>
      </c>
      <c r="R95" s="184">
        <v>6.8419181549829136E-2</v>
      </c>
      <c r="S95" s="183">
        <v>40328.825499999999</v>
      </c>
      <c r="T95" s="198">
        <v>0.10499916044842539</v>
      </c>
      <c r="U95" s="182">
        <v>2.6709433307103143E-2</v>
      </c>
    </row>
    <row r="96" spans="2:21" x14ac:dyDescent="0.3">
      <c r="B96" s="187">
        <v>89</v>
      </c>
      <c r="C96" s="188">
        <v>7.5000000000000006E-3</v>
      </c>
      <c r="D96" s="187">
        <v>1000</v>
      </c>
      <c r="E96" s="186" t="s">
        <v>317</v>
      </c>
      <c r="F96" s="183">
        <v>55791.778722404335</v>
      </c>
      <c r="G96" s="183">
        <v>455.27587104171528</v>
      </c>
      <c r="H96" s="183">
        <v>54183.138605316984</v>
      </c>
      <c r="I96" s="186">
        <v>57258.442566175916</v>
      </c>
      <c r="J96" s="185">
        <v>0.95742627657031798</v>
      </c>
      <c r="K96" s="185">
        <v>0.35012658085302978</v>
      </c>
      <c r="L96" s="185">
        <v>0.23626169460252405</v>
      </c>
      <c r="M96" s="185">
        <v>0.39620298731097026</v>
      </c>
      <c r="N96" s="185">
        <v>2.0125999790009775E-2</v>
      </c>
      <c r="O96" s="185">
        <v>0.832763068699234</v>
      </c>
      <c r="P96" s="185">
        <v>2.827097925573337E-2</v>
      </c>
      <c r="Q96" s="185">
        <v>0.98127636086388181</v>
      </c>
      <c r="R96" s="184">
        <v>0.78248036675935895</v>
      </c>
      <c r="S96" s="183">
        <v>56619.977500000001</v>
      </c>
      <c r="T96" s="198">
        <v>0.28186150216995165</v>
      </c>
      <c r="U96" s="182">
        <v>9.1815516790510032E-2</v>
      </c>
    </row>
    <row r="97" spans="2:21" x14ac:dyDescent="0.3">
      <c r="B97" s="187">
        <v>90</v>
      </c>
      <c r="C97" s="188">
        <v>7.5925925925925926E-3</v>
      </c>
      <c r="D97" s="187">
        <v>1000</v>
      </c>
      <c r="E97" s="186" t="s">
        <v>317</v>
      </c>
      <c r="F97" s="183">
        <v>69760.6500566139</v>
      </c>
      <c r="G97" s="183">
        <v>469.38575029717606</v>
      </c>
      <c r="H97" s="183">
        <v>68027.984103238268</v>
      </c>
      <c r="I97" s="186">
        <v>71338.698327321647</v>
      </c>
      <c r="J97" s="185">
        <v>0.36391976123967645</v>
      </c>
      <c r="K97" s="185">
        <v>6.3655621609050514E-2</v>
      </c>
      <c r="L97" s="185">
        <v>0.32640606347157808</v>
      </c>
      <c r="M97" s="185">
        <v>0.65418167600132915</v>
      </c>
      <c r="N97" s="185">
        <v>0.86159127103129685</v>
      </c>
      <c r="O97" s="185">
        <v>0.86406400073999834</v>
      </c>
      <c r="P97" s="185">
        <v>7.2456087555292259E-2</v>
      </c>
      <c r="Q97" s="185">
        <v>0.24377183496359781</v>
      </c>
      <c r="R97" s="184">
        <v>0.81521656548532007</v>
      </c>
      <c r="S97" s="183">
        <v>70000</v>
      </c>
      <c r="T97" s="198">
        <v>0.23834855479498007</v>
      </c>
      <c r="U97" s="182">
        <v>7.4427983922352739E-2</v>
      </c>
    </row>
    <row r="98" spans="2:21" x14ac:dyDescent="0.3">
      <c r="B98" s="187">
        <v>91</v>
      </c>
      <c r="C98" s="188">
        <v>7.5925925925925926E-3</v>
      </c>
      <c r="D98" s="187">
        <v>1000</v>
      </c>
      <c r="E98" s="186">
        <v>60697.730203447776</v>
      </c>
      <c r="F98" s="183">
        <v>60697.730203447776</v>
      </c>
      <c r="G98" s="183">
        <v>105.78165750578644</v>
      </c>
      <c r="H98" s="183">
        <v>60361.46235838018</v>
      </c>
      <c r="I98" s="186">
        <v>61060.932221015777</v>
      </c>
      <c r="J98" s="185">
        <v>0.85700619041029724</v>
      </c>
      <c r="K98" s="185">
        <v>1</v>
      </c>
      <c r="L98" s="185">
        <v>1</v>
      </c>
      <c r="M98" s="185">
        <v>1</v>
      </c>
      <c r="N98" s="185">
        <v>6.2004697691925854E-2</v>
      </c>
      <c r="O98" s="185">
        <v>0.16611506713260848</v>
      </c>
      <c r="P98" s="185">
        <v>0.21769926726506447</v>
      </c>
      <c r="Q98" s="185">
        <v>0.16964324089002192</v>
      </c>
      <c r="R98" s="184">
        <v>0.15686184613310811</v>
      </c>
      <c r="S98" s="183">
        <v>58998.4058</v>
      </c>
      <c r="T98" s="182">
        <v>8.9000858604360106E-2</v>
      </c>
      <c r="U98" s="182">
        <v>2.3546749032715128E-2</v>
      </c>
    </row>
    <row r="99" spans="2:21" x14ac:dyDescent="0.3">
      <c r="B99" s="187">
        <v>92</v>
      </c>
      <c r="C99" s="188">
        <v>7.6157407407407415E-3</v>
      </c>
      <c r="D99" s="187">
        <v>1000</v>
      </c>
      <c r="E99" s="186">
        <v>61874.477682704142</v>
      </c>
      <c r="F99" s="183">
        <v>61874.477682704142</v>
      </c>
      <c r="G99" s="183">
        <v>112.80479489964939</v>
      </c>
      <c r="H99" s="183">
        <v>61514.825749980446</v>
      </c>
      <c r="I99" s="186">
        <v>62267.870063201219</v>
      </c>
      <c r="J99" s="185">
        <v>0.90474212963378076</v>
      </c>
      <c r="K99" s="185">
        <v>1</v>
      </c>
      <c r="L99" s="185">
        <v>1</v>
      </c>
      <c r="M99" s="185">
        <v>1</v>
      </c>
      <c r="N99" s="185">
        <v>6.8747753703163536E-2</v>
      </c>
      <c r="O99" s="185">
        <v>0.18140835616598008</v>
      </c>
      <c r="P99" s="185">
        <v>0.24004508691530271</v>
      </c>
      <c r="Q99" s="185">
        <v>0.17194872546026604</v>
      </c>
      <c r="R99" s="184">
        <v>0.16722355090712954</v>
      </c>
      <c r="S99" s="183">
        <v>60180.533600000002</v>
      </c>
      <c r="T99" s="182">
        <v>9.2616094009467589E-2</v>
      </c>
      <c r="U99" s="182">
        <v>2.4555722751462269E-2</v>
      </c>
    </row>
    <row r="100" spans="2:21" x14ac:dyDescent="0.3">
      <c r="B100" s="187">
        <v>93</v>
      </c>
      <c r="C100" s="188">
        <v>7.743055555555556E-3</v>
      </c>
      <c r="D100" s="187">
        <v>1000</v>
      </c>
      <c r="E100" s="186">
        <v>62677.525160287179</v>
      </c>
      <c r="F100" s="183">
        <v>62677.525160287179</v>
      </c>
      <c r="G100" s="183">
        <v>120.57133159527375</v>
      </c>
      <c r="H100" s="183">
        <v>62298.031259632568</v>
      </c>
      <c r="I100" s="186">
        <v>63103.940953169527</v>
      </c>
      <c r="J100" s="185">
        <v>0.95729811345056803</v>
      </c>
      <c r="K100" s="185">
        <v>1</v>
      </c>
      <c r="L100" s="185">
        <v>1</v>
      </c>
      <c r="M100" s="185">
        <v>1</v>
      </c>
      <c r="N100" s="185">
        <v>7.4258517818831027E-2</v>
      </c>
      <c r="O100" s="185">
        <v>0.18414977566458349</v>
      </c>
      <c r="P100" s="185">
        <v>0.2574570780188758</v>
      </c>
      <c r="Q100" s="185">
        <v>0.1720757925601886</v>
      </c>
      <c r="R100" s="184">
        <v>0.18177889682495707</v>
      </c>
      <c r="S100" s="183">
        <v>61004.623200000002</v>
      </c>
      <c r="T100" s="182">
        <v>9.6495107481833514E-2</v>
      </c>
      <c r="U100" s="182">
        <v>2.568393942241241E-2</v>
      </c>
    </row>
    <row r="101" spans="2:21" x14ac:dyDescent="0.3">
      <c r="B101" s="187">
        <v>94</v>
      </c>
      <c r="C101" s="188">
        <v>7.8125E-3</v>
      </c>
      <c r="D101" s="187">
        <v>1000</v>
      </c>
      <c r="E101" s="186">
        <v>58377.278259544422</v>
      </c>
      <c r="F101" s="183">
        <v>58377.278259544422</v>
      </c>
      <c r="G101" s="183">
        <v>88.531181899294637</v>
      </c>
      <c r="H101" s="183">
        <v>58097.157957179668</v>
      </c>
      <c r="I101" s="186">
        <v>58669.047938852156</v>
      </c>
      <c r="J101" s="185">
        <v>0.77534626144128027</v>
      </c>
      <c r="K101" s="185">
        <v>1</v>
      </c>
      <c r="L101" s="185">
        <v>1</v>
      </c>
      <c r="M101" s="185">
        <v>1</v>
      </c>
      <c r="N101" s="185">
        <v>5.2554588765434528E-2</v>
      </c>
      <c r="O101" s="185">
        <v>0.13745109017481674</v>
      </c>
      <c r="P101" s="185">
        <v>0.18138247834845816</v>
      </c>
      <c r="Q101" s="185">
        <v>0.13324581350178641</v>
      </c>
      <c r="R101" s="184">
        <v>0.12779151799496061</v>
      </c>
      <c r="S101" s="183">
        <v>56636.145199999999</v>
      </c>
      <c r="T101" s="182">
        <v>7.9210316468003597E-2</v>
      </c>
      <c r="U101" s="182">
        <v>2.0654261066999594E-2</v>
      </c>
    </row>
    <row r="102" spans="2:21" x14ac:dyDescent="0.3">
      <c r="B102" s="187">
        <v>95</v>
      </c>
      <c r="C102" s="188">
        <v>7.8125E-3</v>
      </c>
      <c r="D102" s="187">
        <v>1000</v>
      </c>
      <c r="E102" s="186">
        <v>59189.155975993075</v>
      </c>
      <c r="F102" s="183">
        <v>59189.155975993075</v>
      </c>
      <c r="G102" s="183">
        <v>88.25858038939802</v>
      </c>
      <c r="H102" s="183">
        <v>58892.903426305515</v>
      </c>
      <c r="I102" s="186">
        <v>59475.267880982079</v>
      </c>
      <c r="J102" s="185">
        <v>0.76421498588162684</v>
      </c>
      <c r="K102" s="185">
        <v>1</v>
      </c>
      <c r="L102" s="185">
        <v>1</v>
      </c>
      <c r="M102" s="185">
        <v>1</v>
      </c>
      <c r="N102" s="185">
        <v>5.1116990928929761E-2</v>
      </c>
      <c r="O102" s="185">
        <v>0.17317694573345452</v>
      </c>
      <c r="P102" s="185">
        <v>0.17991415604633343</v>
      </c>
      <c r="Q102" s="185">
        <v>0.13197904352971329</v>
      </c>
      <c r="R102" s="184">
        <v>0.12207502741728962</v>
      </c>
      <c r="S102" s="183">
        <v>57417.8511</v>
      </c>
      <c r="T102" s="182">
        <v>7.8477268080114918E-2</v>
      </c>
      <c r="U102" s="182">
        <v>2.0485089476489846E-2</v>
      </c>
    </row>
    <row r="103" spans="2:21" x14ac:dyDescent="0.3">
      <c r="B103" s="187">
        <v>96</v>
      </c>
      <c r="C103" s="188">
        <v>7.8356481481481489E-3</v>
      </c>
      <c r="D103" s="187">
        <v>1000</v>
      </c>
      <c r="E103" s="186">
        <v>60232.499224259045</v>
      </c>
      <c r="F103" s="183">
        <v>60232.499224259045</v>
      </c>
      <c r="G103" s="183">
        <v>106.23392696247433</v>
      </c>
      <c r="H103" s="183">
        <v>59899.261225499533</v>
      </c>
      <c r="I103" s="186">
        <v>60602.875261939684</v>
      </c>
      <c r="J103" s="185">
        <v>0.89430741537873359</v>
      </c>
      <c r="K103" s="185">
        <v>1</v>
      </c>
      <c r="L103" s="185">
        <v>1</v>
      </c>
      <c r="M103" s="185">
        <v>1</v>
      </c>
      <c r="N103" s="185">
        <v>6.6550308869476577E-2</v>
      </c>
      <c r="O103" s="185">
        <v>0.13301642794053015</v>
      </c>
      <c r="P103" s="185">
        <v>0.23423410567186498</v>
      </c>
      <c r="Q103" s="185">
        <v>0.17182635267815849</v>
      </c>
      <c r="R103" s="184">
        <v>0.15893210128831309</v>
      </c>
      <c r="S103" s="183">
        <v>58550.467100000002</v>
      </c>
      <c r="T103" s="182">
        <v>8.9988414845305328E-2</v>
      </c>
      <c r="U103" s="182">
        <v>2.3663935762607471E-2</v>
      </c>
    </row>
    <row r="104" spans="2:21" x14ac:dyDescent="0.3">
      <c r="B104" s="187">
        <v>97</v>
      </c>
      <c r="C104" s="188">
        <v>7.9629629629629634E-3</v>
      </c>
      <c r="D104" s="187">
        <v>1000</v>
      </c>
      <c r="E104" s="186">
        <v>63992.440006306475</v>
      </c>
      <c r="F104" s="183">
        <v>63992.440006306475</v>
      </c>
      <c r="G104" s="183">
        <v>127.04859735381612</v>
      </c>
      <c r="H104" s="183">
        <v>63588.104283445544</v>
      </c>
      <c r="I104" s="186">
        <v>64445.165147646403</v>
      </c>
      <c r="J104" s="185">
        <v>1</v>
      </c>
      <c r="K104" s="185">
        <v>1</v>
      </c>
      <c r="L104" s="185">
        <v>1</v>
      </c>
      <c r="M104" s="185">
        <v>1</v>
      </c>
      <c r="N104" s="185">
        <v>7.9088988243240066E-2</v>
      </c>
      <c r="O104" s="185">
        <v>0.20580504670497904</v>
      </c>
      <c r="P104" s="185">
        <v>0.27836592713613478</v>
      </c>
      <c r="Q104" s="185">
        <v>0.20419998971747194</v>
      </c>
      <c r="R104" s="184">
        <v>0.18887634488545529</v>
      </c>
      <c r="S104" s="183">
        <v>62324.915200000003</v>
      </c>
      <c r="T104" s="182">
        <v>9.9848241696956219E-2</v>
      </c>
      <c r="U104" s="182">
        <v>2.6634925631825124E-2</v>
      </c>
    </row>
    <row r="105" spans="2:21" x14ac:dyDescent="0.3">
      <c r="B105" s="187">
        <v>98</v>
      </c>
      <c r="C105" s="188">
        <v>8.0324074074074065E-3</v>
      </c>
      <c r="D105" s="187">
        <v>1000</v>
      </c>
      <c r="E105" s="186" t="s">
        <v>317</v>
      </c>
      <c r="F105" s="183">
        <v>71194.844835688855</v>
      </c>
      <c r="G105" s="183">
        <v>181.33133532323288</v>
      </c>
      <c r="H105" s="183">
        <v>70608.367545352055</v>
      </c>
      <c r="I105" s="186">
        <v>71867.621754440901</v>
      </c>
      <c r="J105" s="185">
        <v>1</v>
      </c>
      <c r="K105" s="185">
        <v>1</v>
      </c>
      <c r="L105" s="185">
        <v>1</v>
      </c>
      <c r="M105" s="185">
        <v>1</v>
      </c>
      <c r="N105" s="185">
        <v>0.11490335625829717</v>
      </c>
      <c r="O105" s="185">
        <v>0.29900105092467055</v>
      </c>
      <c r="P105" s="185">
        <v>0.40442013491844536</v>
      </c>
      <c r="Q105" s="185">
        <v>0.29666916580454245</v>
      </c>
      <c r="R105" s="184">
        <v>0.27440641772267765</v>
      </c>
      <c r="S105" s="183">
        <v>69647.693299999999</v>
      </c>
      <c r="T105" s="198">
        <v>0.12322172162159488</v>
      </c>
      <c r="U105" s="182">
        <v>3.3524430906398624E-2</v>
      </c>
    </row>
    <row r="106" spans="2:21" x14ac:dyDescent="0.3">
      <c r="B106" s="187">
        <v>99</v>
      </c>
      <c r="C106" s="188">
        <v>8.0324074074074065E-3</v>
      </c>
      <c r="D106" s="187">
        <v>1000</v>
      </c>
      <c r="E106" s="186" t="s">
        <v>317</v>
      </c>
      <c r="F106" s="183">
        <v>64574.56276731562</v>
      </c>
      <c r="G106" s="183">
        <v>131.39702831357087</v>
      </c>
      <c r="H106" s="183">
        <v>64156.367863061343</v>
      </c>
      <c r="I106" s="186">
        <v>65045.073238870289</v>
      </c>
      <c r="J106" s="185">
        <v>1</v>
      </c>
      <c r="K106" s="185">
        <v>1</v>
      </c>
      <c r="L106" s="185">
        <v>1</v>
      </c>
      <c r="M106" s="185">
        <v>1</v>
      </c>
      <c r="N106" s="185">
        <v>8.1983626810023386E-2</v>
      </c>
      <c r="O106" s="185">
        <v>0.21333746352637889</v>
      </c>
      <c r="P106" s="185">
        <v>0.28855405529739653</v>
      </c>
      <c r="Q106" s="185">
        <v>0.21167366182660369</v>
      </c>
      <c r="R106" s="184">
        <v>0.19578917515933655</v>
      </c>
      <c r="S106" s="183">
        <v>62916.767</v>
      </c>
      <c r="T106" s="198">
        <v>0.10193946672611678</v>
      </c>
      <c r="U106" s="182">
        <v>2.7248255738635135E-2</v>
      </c>
    </row>
    <row r="107" spans="2:21" x14ac:dyDescent="0.3">
      <c r="B107" s="187">
        <v>100</v>
      </c>
      <c r="C107" s="188">
        <v>8.0555555555555554E-3</v>
      </c>
      <c r="D107" s="187">
        <v>1000</v>
      </c>
      <c r="E107" s="186">
        <v>61383.436393336866</v>
      </c>
      <c r="F107" s="183">
        <v>61383.436393336866</v>
      </c>
      <c r="G107" s="183">
        <v>103.59003827372234</v>
      </c>
      <c r="H107" s="183">
        <v>61041.508408373949</v>
      </c>
      <c r="I107" s="186">
        <v>61738.271924774643</v>
      </c>
      <c r="J107" s="185">
        <v>0.86339826719681334</v>
      </c>
      <c r="K107" s="185">
        <v>0.99710959623666695</v>
      </c>
      <c r="L107" s="185">
        <v>0.99363245814600565</v>
      </c>
      <c r="M107" s="185">
        <v>0.97660696108231393</v>
      </c>
      <c r="N107" s="185">
        <v>7.9349782975672911E-2</v>
      </c>
      <c r="O107" s="185">
        <v>0.19232050766702502</v>
      </c>
      <c r="P107" s="185">
        <v>0.22573036553563955</v>
      </c>
      <c r="Q107" s="185">
        <v>0.1661925717718791</v>
      </c>
      <c r="R107" s="184">
        <v>0.1465321561714937</v>
      </c>
      <c r="S107" s="183">
        <v>59648.017099999997</v>
      </c>
      <c r="T107" s="182">
        <v>8.7804339512439891E-2</v>
      </c>
      <c r="U107" s="182">
        <v>2.3085080236004869E-2</v>
      </c>
    </row>
    <row r="108" spans="2:21" x14ac:dyDescent="0.3">
      <c r="B108" s="187">
        <v>101</v>
      </c>
      <c r="C108" s="188">
        <v>8.1944444444444452E-3</v>
      </c>
      <c r="D108" s="187">
        <v>1000</v>
      </c>
      <c r="E108" s="186">
        <v>60676.483785788019</v>
      </c>
      <c r="F108" s="183">
        <v>60676.483785788019</v>
      </c>
      <c r="G108" s="183">
        <v>119.86389756321893</v>
      </c>
      <c r="H108" s="183">
        <v>60300.292469488129</v>
      </c>
      <c r="I108" s="186">
        <v>61102.270064932753</v>
      </c>
      <c r="J108" s="185">
        <v>1</v>
      </c>
      <c r="K108" s="185">
        <v>1</v>
      </c>
      <c r="L108" s="185">
        <v>1</v>
      </c>
      <c r="M108" s="185">
        <v>1</v>
      </c>
      <c r="N108" s="185">
        <v>1.3792181995037768E-2</v>
      </c>
      <c r="O108" s="185">
        <v>0.133470314400365</v>
      </c>
      <c r="P108" s="185">
        <v>0.28255274232687544</v>
      </c>
      <c r="Q108" s="185">
        <v>0.19259463510896502</v>
      </c>
      <c r="R108" s="184">
        <v>0.18110735979658193</v>
      </c>
      <c r="S108" s="183">
        <v>59068.101799999997</v>
      </c>
      <c r="T108" s="182">
        <v>9.8086840120137117E-2</v>
      </c>
      <c r="U108" s="182">
        <v>2.59906337813147E-2</v>
      </c>
    </row>
    <row r="109" spans="2:21" x14ac:dyDescent="0.3">
      <c r="B109" s="187">
        <v>102</v>
      </c>
      <c r="C109" s="188">
        <v>8.2523148148148148E-3</v>
      </c>
      <c r="D109" s="187">
        <v>1000</v>
      </c>
      <c r="E109" s="186" t="s">
        <v>317</v>
      </c>
      <c r="F109" s="183">
        <v>68456.602633627102</v>
      </c>
      <c r="G109" s="183">
        <v>184.97397160544767</v>
      </c>
      <c r="H109" s="183">
        <v>67862.442498105942</v>
      </c>
      <c r="I109" s="186">
        <v>69160.42428827782</v>
      </c>
      <c r="J109" s="185">
        <v>1</v>
      </c>
      <c r="K109" s="185">
        <v>1</v>
      </c>
      <c r="L109" s="185">
        <v>1</v>
      </c>
      <c r="M109" s="185">
        <v>1</v>
      </c>
      <c r="N109" s="185">
        <v>6.6550308869476577E-2</v>
      </c>
      <c r="O109" s="185">
        <v>0.17317694573345452</v>
      </c>
      <c r="P109" s="185">
        <v>0.49832424904344808</v>
      </c>
      <c r="Q109" s="185">
        <v>0.2853373924016786</v>
      </c>
      <c r="R109" s="184">
        <v>0.28013310372063993</v>
      </c>
      <c r="S109" s="183">
        <v>67009.459099999993</v>
      </c>
      <c r="T109" s="198">
        <v>0.12910103561061778</v>
      </c>
      <c r="U109" s="182">
        <v>3.4586209386625051E-2</v>
      </c>
    </row>
    <row r="110" spans="2:21" x14ac:dyDescent="0.3">
      <c r="B110" s="187">
        <v>103</v>
      </c>
      <c r="C110" s="188">
        <v>8.2523148148148148E-3</v>
      </c>
      <c r="D110" s="187">
        <v>1000</v>
      </c>
      <c r="E110" s="186" t="s">
        <v>317</v>
      </c>
      <c r="F110" s="183">
        <v>60789.210463097748</v>
      </c>
      <c r="G110" s="183">
        <v>146.00846526389816</v>
      </c>
      <c r="H110" s="183">
        <v>60328.301151655571</v>
      </c>
      <c r="I110" s="186">
        <v>61325.012243142985</v>
      </c>
      <c r="J110" s="185">
        <v>1</v>
      </c>
      <c r="K110" s="185">
        <v>1</v>
      </c>
      <c r="L110" s="185">
        <v>1</v>
      </c>
      <c r="M110" s="185">
        <v>1</v>
      </c>
      <c r="N110" s="185">
        <v>0</v>
      </c>
      <c r="O110" s="185">
        <v>5.2872719821174918E-2</v>
      </c>
      <c r="P110" s="185">
        <v>0.38063121831419383</v>
      </c>
      <c r="Q110" s="185">
        <v>0.23475065669192258</v>
      </c>
      <c r="R110" s="184">
        <v>0.22611929948859918</v>
      </c>
      <c r="S110" s="183">
        <v>59330.894800000002</v>
      </c>
      <c r="T110" s="198">
        <v>0.11339072536588694</v>
      </c>
      <c r="U110" s="182">
        <v>3.0058327936321891E-2</v>
      </c>
    </row>
    <row r="111" spans="2:21" x14ac:dyDescent="0.3">
      <c r="B111" s="187">
        <v>104</v>
      </c>
      <c r="C111" s="188">
        <v>8.2754629629629619E-3</v>
      </c>
      <c r="D111" s="187">
        <v>1000</v>
      </c>
      <c r="E111" s="186">
        <v>60079.542935708159</v>
      </c>
      <c r="F111" s="183">
        <v>60079.542935708159</v>
      </c>
      <c r="G111" s="183">
        <v>91.070360950635958</v>
      </c>
      <c r="H111" s="183">
        <v>59759.940986604772</v>
      </c>
      <c r="I111" s="186">
        <v>60372.26169305334</v>
      </c>
      <c r="J111" s="185">
        <v>0.88398536632124225</v>
      </c>
      <c r="K111" s="185">
        <v>0.99193393307834865</v>
      </c>
      <c r="L111" s="185">
        <v>0.94444785359158545</v>
      </c>
      <c r="M111" s="185">
        <v>0.9569625423587873</v>
      </c>
      <c r="N111" s="185">
        <v>5.6913956993793702E-2</v>
      </c>
      <c r="O111" s="185">
        <v>0.24042941754208055</v>
      </c>
      <c r="P111" s="185">
        <v>0.23715166071174745</v>
      </c>
      <c r="Q111" s="185">
        <v>0.1474031702499175</v>
      </c>
      <c r="R111" s="184">
        <v>0.10301450458742861</v>
      </c>
      <c r="S111" s="183">
        <v>58296.458200000001</v>
      </c>
      <c r="T111" s="182">
        <v>8.1045512742417489E-2</v>
      </c>
      <c r="U111" s="182">
        <v>2.083180343255361E-2</v>
      </c>
    </row>
    <row r="112" spans="2:21" x14ac:dyDescent="0.3">
      <c r="B112" s="187">
        <v>105</v>
      </c>
      <c r="C112" s="188">
        <v>8.4375000000000006E-3</v>
      </c>
      <c r="D112" s="187">
        <v>1000</v>
      </c>
      <c r="E112" s="186" t="s">
        <v>317</v>
      </c>
      <c r="F112" s="183">
        <v>61162.376813340408</v>
      </c>
      <c r="G112" s="183">
        <v>133.03972993624996</v>
      </c>
      <c r="H112" s="183">
        <v>60735.077090162107</v>
      </c>
      <c r="I112" s="186">
        <v>61629.719750566917</v>
      </c>
      <c r="J112" s="185">
        <v>1</v>
      </c>
      <c r="K112" s="185">
        <v>1</v>
      </c>
      <c r="L112" s="185">
        <v>1</v>
      </c>
      <c r="M112" s="185">
        <v>1</v>
      </c>
      <c r="N112" s="185">
        <v>7.9088988243240066E-2</v>
      </c>
      <c r="O112" s="185">
        <v>0.1131986109167574</v>
      </c>
      <c r="P112" s="185">
        <v>0.22829323184635553</v>
      </c>
      <c r="Q112" s="185">
        <v>0.20419998971747194</v>
      </c>
      <c r="R112" s="184">
        <v>0.21882058848259753</v>
      </c>
      <c r="S112" s="183">
        <v>59610.426099999997</v>
      </c>
      <c r="T112" s="198">
        <v>0.10244724141329616</v>
      </c>
      <c r="U112" s="182">
        <v>2.7763081844387118E-2</v>
      </c>
    </row>
    <row r="113" spans="2:21" x14ac:dyDescent="0.3">
      <c r="B113" s="187">
        <v>106</v>
      </c>
      <c r="C113" s="188">
        <v>8.4837962962962966E-3</v>
      </c>
      <c r="D113" s="187">
        <v>1000</v>
      </c>
      <c r="E113" s="186" t="s">
        <v>317</v>
      </c>
      <c r="F113" s="183">
        <v>66979.975775313331</v>
      </c>
      <c r="G113" s="183">
        <v>227.77989030887409</v>
      </c>
      <c r="H113" s="183">
        <v>66190.774449725635</v>
      </c>
      <c r="I113" s="186">
        <v>67762.403279642647</v>
      </c>
      <c r="J113" s="185">
        <v>1</v>
      </c>
      <c r="K113" s="185">
        <v>1</v>
      </c>
      <c r="L113" s="185">
        <v>1</v>
      </c>
      <c r="M113" s="185">
        <v>1</v>
      </c>
      <c r="N113" s="185">
        <v>0.11777542957363896</v>
      </c>
      <c r="O113" s="185">
        <v>0.17317694573345452</v>
      </c>
      <c r="P113" s="185">
        <v>0.20996344927110416</v>
      </c>
      <c r="Q113" s="185">
        <v>0.304084576653609</v>
      </c>
      <c r="R113" s="184">
        <v>0.40359861630711946</v>
      </c>
      <c r="S113" s="183">
        <v>65779.773100000006</v>
      </c>
      <c r="T113" s="198">
        <v>0.13794804956321399</v>
      </c>
      <c r="U113" s="182">
        <v>3.9771376171738412E-2</v>
      </c>
    </row>
    <row r="114" spans="2:21" x14ac:dyDescent="0.3">
      <c r="B114" s="187">
        <v>107</v>
      </c>
      <c r="C114" s="188">
        <v>8.4837962962962966E-3</v>
      </c>
      <c r="D114" s="187">
        <v>1000</v>
      </c>
      <c r="E114" s="186" t="s">
        <v>317</v>
      </c>
      <c r="F114" s="183">
        <v>60652.200243117302</v>
      </c>
      <c r="G114" s="183">
        <v>180.54616079703973</v>
      </c>
      <c r="H114" s="183">
        <v>60051.622466079229</v>
      </c>
      <c r="I114" s="186">
        <v>61271.127808127458</v>
      </c>
      <c r="J114" s="185">
        <v>1</v>
      </c>
      <c r="K114" s="185">
        <v>1</v>
      </c>
      <c r="L114" s="185">
        <v>1</v>
      </c>
      <c r="M114" s="185">
        <v>1</v>
      </c>
      <c r="N114" s="185">
        <v>9.9825463304214865E-2</v>
      </c>
      <c r="O114" s="185">
        <v>1.4006406773816038E-2</v>
      </c>
      <c r="P114" s="185">
        <v>0.21846821134372996</v>
      </c>
      <c r="Q114" s="185">
        <v>0.25773952901723773</v>
      </c>
      <c r="R114" s="184">
        <v>0.31786420257662618</v>
      </c>
      <c r="S114" s="183">
        <v>59361.082000000002</v>
      </c>
      <c r="T114" s="198">
        <v>0.12265281126196062</v>
      </c>
      <c r="U114" s="182">
        <v>3.434482338943344E-2</v>
      </c>
    </row>
    <row r="115" spans="2:21" x14ac:dyDescent="0.3">
      <c r="B115" s="187">
        <v>108</v>
      </c>
      <c r="C115" s="188">
        <v>8.518518518518519E-3</v>
      </c>
      <c r="D115" s="187">
        <v>1000</v>
      </c>
      <c r="E115" s="186">
        <v>60652.491735128737</v>
      </c>
      <c r="F115" s="183">
        <v>60652.491735128737</v>
      </c>
      <c r="G115" s="183">
        <v>127.64878353097427</v>
      </c>
      <c r="H115" s="183">
        <v>60240.77583400374</v>
      </c>
      <c r="I115" s="186">
        <v>61094.565083306676</v>
      </c>
      <c r="J115" s="185">
        <v>0.91822526398600923</v>
      </c>
      <c r="K115" s="185">
        <v>1</v>
      </c>
      <c r="L115" s="185">
        <v>1</v>
      </c>
      <c r="M115" s="185">
        <v>1</v>
      </c>
      <c r="N115" s="185">
        <v>6.3922400588795614E-2</v>
      </c>
      <c r="O115" s="185">
        <v>0.13338574655284285</v>
      </c>
      <c r="P115" s="185">
        <v>0.20614004978987729</v>
      </c>
      <c r="Q115" s="185">
        <v>0.14787290062796643</v>
      </c>
      <c r="R115" s="184">
        <v>0.21068123256544069</v>
      </c>
      <c r="S115" s="183">
        <v>59071.251700000001</v>
      </c>
      <c r="T115" s="182">
        <v>9.8641158239806001E-2</v>
      </c>
      <c r="U115" s="182">
        <v>2.6779048024671008E-2</v>
      </c>
    </row>
    <row r="116" spans="2:21" x14ac:dyDescent="0.3">
      <c r="B116" s="187">
        <v>109</v>
      </c>
      <c r="C116" s="188">
        <v>8.6689814814814806E-3</v>
      </c>
      <c r="D116" s="187">
        <v>1000</v>
      </c>
      <c r="E116" s="186">
        <v>61752.091178518443</v>
      </c>
      <c r="F116" s="183">
        <v>61752.091178518443</v>
      </c>
      <c r="G116" s="183">
        <v>82.883746942959476</v>
      </c>
      <c r="H116" s="183">
        <v>61508.316963681762</v>
      </c>
      <c r="I116" s="186">
        <v>62016.345660341132</v>
      </c>
      <c r="J116" s="185">
        <v>0.82397150765537708</v>
      </c>
      <c r="K116" s="185">
        <v>1</v>
      </c>
      <c r="L116" s="185">
        <v>1</v>
      </c>
      <c r="M116" s="185">
        <v>1</v>
      </c>
      <c r="N116" s="185">
        <v>8.8694134760278667E-2</v>
      </c>
      <c r="O116" s="185">
        <v>0.23079952029045009</v>
      </c>
      <c r="P116" s="185">
        <v>0.3121727259697562</v>
      </c>
      <c r="Q116" s="185">
        <v>0.22899953341604412</v>
      </c>
      <c r="R116" s="184">
        <v>0</v>
      </c>
      <c r="S116" s="183">
        <v>59693.329400000002</v>
      </c>
      <c r="T116" s="182">
        <v>6.397520102149179E-2</v>
      </c>
      <c r="U116" s="182">
        <v>1.4613601537607391E-2</v>
      </c>
    </row>
    <row r="117" spans="2:21" x14ac:dyDescent="0.3">
      <c r="B117" s="187">
        <v>110</v>
      </c>
      <c r="C117" s="188">
        <v>8.7152777777777784E-3</v>
      </c>
      <c r="D117" s="187">
        <v>1000</v>
      </c>
      <c r="E117" s="186" t="s">
        <v>317</v>
      </c>
      <c r="F117" s="183">
        <v>71550.065543230958</v>
      </c>
      <c r="G117" s="183">
        <v>188.18709640588776</v>
      </c>
      <c r="H117" s="183">
        <v>70944.090482720247</v>
      </c>
      <c r="I117" s="186">
        <v>72139.721159858746</v>
      </c>
      <c r="J117" s="185">
        <v>0.54868523098138899</v>
      </c>
      <c r="K117" s="185">
        <v>0.6135308972575434</v>
      </c>
      <c r="L117" s="185">
        <v>0.6135308972575434</v>
      </c>
      <c r="M117" s="185">
        <v>0.6135308972575434</v>
      </c>
      <c r="N117" s="185">
        <v>0.6135308972575434</v>
      </c>
      <c r="O117" s="185">
        <v>0.6135308972575434</v>
      </c>
      <c r="P117" s="185">
        <v>0.6135308972575434</v>
      </c>
      <c r="Q117" s="185">
        <v>0.6135308972575434</v>
      </c>
      <c r="R117" s="184">
        <v>9.7509754706445489E-2</v>
      </c>
      <c r="S117" s="183">
        <v>70000</v>
      </c>
      <c r="T117" s="198">
        <v>0.12746084235481597</v>
      </c>
      <c r="U117" s="182">
        <v>3.2324404334737641E-2</v>
      </c>
    </row>
    <row r="118" spans="2:21" x14ac:dyDescent="0.3">
      <c r="B118" s="187">
        <v>111</v>
      </c>
      <c r="C118" s="188">
        <v>8.7152777777777784E-3</v>
      </c>
      <c r="D118" s="187">
        <v>1000</v>
      </c>
      <c r="E118" s="186">
        <v>66420.208503077782</v>
      </c>
      <c r="F118" s="183">
        <v>66420.208503077782</v>
      </c>
      <c r="G118" s="183">
        <v>126.14891232391939</v>
      </c>
      <c r="H118" s="183">
        <v>66009.393747408889</v>
      </c>
      <c r="I118" s="186">
        <v>66868.284049880051</v>
      </c>
      <c r="J118" s="185">
        <v>0.78861483075746719</v>
      </c>
      <c r="K118" s="185">
        <v>1</v>
      </c>
      <c r="L118" s="185">
        <v>1</v>
      </c>
      <c r="M118" s="185">
        <v>1</v>
      </c>
      <c r="N118" s="185">
        <v>9.9825463304214865E-2</v>
      </c>
      <c r="O118" s="185">
        <v>0.25976541860018176</v>
      </c>
      <c r="P118" s="185">
        <v>0.35135115850779747</v>
      </c>
      <c r="Q118" s="185">
        <v>0.25773952901723773</v>
      </c>
      <c r="R118" s="184">
        <v>0.15893210128831309</v>
      </c>
      <c r="S118" s="183">
        <v>64671.094899999996</v>
      </c>
      <c r="T118" s="182">
        <v>9.9711159751391387E-2</v>
      </c>
      <c r="U118" s="182">
        <v>2.6028059223212097E-2</v>
      </c>
    </row>
    <row r="119" spans="2:21" x14ac:dyDescent="0.3">
      <c r="B119" s="187">
        <v>112</v>
      </c>
      <c r="C119" s="188">
        <v>8.7384259259259255E-3</v>
      </c>
      <c r="D119" s="187">
        <v>1000</v>
      </c>
      <c r="E119" s="186">
        <v>56934.84276105294</v>
      </c>
      <c r="F119" s="183">
        <v>56934.84276105294</v>
      </c>
      <c r="G119" s="183">
        <v>82.319476803918036</v>
      </c>
      <c r="H119" s="183">
        <v>56665.778344995808</v>
      </c>
      <c r="I119" s="186">
        <v>57202.994278455095</v>
      </c>
      <c r="J119" s="185">
        <v>0.72239094583771046</v>
      </c>
      <c r="K119" s="185">
        <v>0.99354950044799883</v>
      </c>
      <c r="L119" s="185">
        <v>0.95927137179684319</v>
      </c>
      <c r="M119" s="185">
        <v>0.94187493594878624</v>
      </c>
      <c r="N119" s="185">
        <v>8.3610151213221739E-2</v>
      </c>
      <c r="O119" s="185">
        <v>0.14095605788556831</v>
      </c>
      <c r="P119" s="185">
        <v>0.15851210335128429</v>
      </c>
      <c r="Q119" s="185">
        <v>0.12566176659905018</v>
      </c>
      <c r="R119" s="184">
        <v>0.11727698585785254</v>
      </c>
      <c r="S119" s="183">
        <v>55210.931700000001</v>
      </c>
      <c r="T119" s="182">
        <v>7.655557792002847E-2</v>
      </c>
      <c r="U119" s="182">
        <v>1.9892044422770989E-2</v>
      </c>
    </row>
    <row r="120" spans="2:21" x14ac:dyDescent="0.3">
      <c r="B120" s="187">
        <v>113</v>
      </c>
      <c r="C120" s="188">
        <v>8.9236111111111113E-3</v>
      </c>
      <c r="D120" s="187">
        <v>1000</v>
      </c>
      <c r="E120" s="186">
        <v>56540.249265314</v>
      </c>
      <c r="F120" s="183">
        <v>56540.249265314</v>
      </c>
      <c r="G120" s="183">
        <v>89.268356763001066</v>
      </c>
      <c r="H120" s="183">
        <v>56270.978096872466</v>
      </c>
      <c r="I120" s="186">
        <v>56837.693845571579</v>
      </c>
      <c r="J120" s="185">
        <v>0.81966455389741044</v>
      </c>
      <c r="K120" s="185">
        <v>1</v>
      </c>
      <c r="L120" s="185">
        <v>1</v>
      </c>
      <c r="M120" s="185">
        <v>1</v>
      </c>
      <c r="N120" s="185">
        <v>0</v>
      </c>
      <c r="O120" s="185">
        <v>8.6220369271521088E-2</v>
      </c>
      <c r="P120" s="185">
        <v>0.20676646156290165</v>
      </c>
      <c r="Q120" s="185">
        <v>0.13870894806005568</v>
      </c>
      <c r="R120" s="184">
        <v>0.13092014968388557</v>
      </c>
      <c r="S120" s="183">
        <v>54862.514000000003</v>
      </c>
      <c r="T120" s="182">
        <v>8.080380644500329E-2</v>
      </c>
      <c r="U120" s="182">
        <v>2.0953166516129711E-2</v>
      </c>
    </row>
    <row r="121" spans="2:21" x14ac:dyDescent="0.3">
      <c r="B121" s="187">
        <v>114</v>
      </c>
      <c r="C121" s="188">
        <v>8.9583333333333338E-3</v>
      </c>
      <c r="D121" s="187">
        <v>1000</v>
      </c>
      <c r="E121" s="186" t="s">
        <v>317</v>
      </c>
      <c r="F121" s="183">
        <v>70504.52313972282</v>
      </c>
      <c r="G121" s="183">
        <v>207.47909762352685</v>
      </c>
      <c r="H121" s="183">
        <v>69861.338522288657</v>
      </c>
      <c r="I121" s="186">
        <v>71311.239185075581</v>
      </c>
      <c r="J121" s="185">
        <v>1</v>
      </c>
      <c r="K121" s="185">
        <v>1</v>
      </c>
      <c r="L121" s="185">
        <v>1</v>
      </c>
      <c r="M121" s="185">
        <v>1</v>
      </c>
      <c r="N121" s="185">
        <v>5.1116990928929761E-2</v>
      </c>
      <c r="O121" s="185">
        <v>0.13301642794053015</v>
      </c>
      <c r="P121" s="185">
        <v>0.69642865944618393</v>
      </c>
      <c r="Q121" s="185">
        <v>0.26143136538987566</v>
      </c>
      <c r="R121" s="184">
        <v>0.29221438220091744</v>
      </c>
      <c r="S121" s="183">
        <v>69092.839800000002</v>
      </c>
      <c r="T121" s="198">
        <v>0.13938072002802221</v>
      </c>
      <c r="U121" s="182">
        <v>3.6541755014249458E-2</v>
      </c>
    </row>
    <row r="122" spans="2:21" x14ac:dyDescent="0.3">
      <c r="B122" s="187">
        <v>115</v>
      </c>
      <c r="C122" s="188">
        <v>8.9699074074074073E-3</v>
      </c>
      <c r="D122" s="187">
        <v>1000</v>
      </c>
      <c r="E122" s="186">
        <v>56800.423826063226</v>
      </c>
      <c r="F122" s="183">
        <v>56800.423826063226</v>
      </c>
      <c r="G122" s="183">
        <v>102.00521829461246</v>
      </c>
      <c r="H122" s="183">
        <v>56488.795934155416</v>
      </c>
      <c r="I122" s="186">
        <v>57157.491999333171</v>
      </c>
      <c r="J122" s="185">
        <v>0.95435280887973217</v>
      </c>
      <c r="K122" s="185">
        <v>1</v>
      </c>
      <c r="L122" s="185">
        <v>1</v>
      </c>
      <c r="M122" s="185">
        <v>1</v>
      </c>
      <c r="N122" s="185">
        <v>5.1116990928929761E-2</v>
      </c>
      <c r="O122" s="185">
        <v>0</v>
      </c>
      <c r="P122" s="185">
        <v>0.27199131906313073</v>
      </c>
      <c r="Q122" s="185">
        <v>0.15505603839503218</v>
      </c>
      <c r="R122" s="184">
        <v>0.15240515174655225</v>
      </c>
      <c r="S122" s="183">
        <v>55176.853199999998</v>
      </c>
      <c r="T122" s="182">
        <v>8.8697866862388924E-2</v>
      </c>
      <c r="U122" s="182">
        <v>2.2683707135579524E-2</v>
      </c>
    </row>
    <row r="123" spans="2:21" x14ac:dyDescent="0.3">
      <c r="B123" s="187">
        <v>116</v>
      </c>
      <c r="C123" s="188">
        <v>8.9930555555555545E-3</v>
      </c>
      <c r="D123" s="187">
        <v>1000</v>
      </c>
      <c r="E123" s="186">
        <v>57045.602098352116</v>
      </c>
      <c r="F123" s="183">
        <v>57045.602098352116</v>
      </c>
      <c r="G123" s="183">
        <v>88.074303809099277</v>
      </c>
      <c r="H123" s="183">
        <v>56746.079811114607</v>
      </c>
      <c r="I123" s="186">
        <v>57338.913985515457</v>
      </c>
      <c r="J123" s="185">
        <v>0.73417924627069409</v>
      </c>
      <c r="K123" s="185">
        <v>0.99090249267682173</v>
      </c>
      <c r="L123" s="185">
        <v>0.90551897384754687</v>
      </c>
      <c r="M123" s="185">
        <v>0.94034385817610699</v>
      </c>
      <c r="N123" s="185">
        <v>5.0258646327555757E-2</v>
      </c>
      <c r="O123" s="185">
        <v>0.19496717211247866</v>
      </c>
      <c r="P123" s="185">
        <v>0.21335883825383045</v>
      </c>
      <c r="Q123" s="185">
        <v>0.11764225235035629</v>
      </c>
      <c r="R123" s="184">
        <v>0.114070409368832</v>
      </c>
      <c r="S123" s="183">
        <v>55361.922500000001</v>
      </c>
      <c r="T123" s="182">
        <v>8.1835283803631684E-2</v>
      </c>
      <c r="U123" s="182">
        <v>2.1190088102342887E-2</v>
      </c>
    </row>
    <row r="124" spans="2:21" x14ac:dyDescent="0.3">
      <c r="B124" s="187">
        <v>117</v>
      </c>
      <c r="C124" s="188">
        <v>9.1782407407407403E-3</v>
      </c>
      <c r="D124" s="187">
        <v>1000</v>
      </c>
      <c r="E124" s="186">
        <v>55584.590194678363</v>
      </c>
      <c r="F124" s="183">
        <v>55584.590194678363</v>
      </c>
      <c r="G124" s="183">
        <v>117.88244741407603</v>
      </c>
      <c r="H124" s="183">
        <v>55196.659665904517</v>
      </c>
      <c r="I124" s="186">
        <v>55964.467770872237</v>
      </c>
      <c r="J124" s="185">
        <v>0.864575433132308</v>
      </c>
      <c r="K124" s="185">
        <v>1</v>
      </c>
      <c r="L124" s="185">
        <v>1</v>
      </c>
      <c r="M124" s="185">
        <v>1</v>
      </c>
      <c r="N124" s="185">
        <v>6.3023100277972921E-2</v>
      </c>
      <c r="O124" s="185">
        <v>0</v>
      </c>
      <c r="P124" s="185">
        <v>0.13314488303993691</v>
      </c>
      <c r="Q124" s="185">
        <v>0.16271944697465826</v>
      </c>
      <c r="R124" s="184">
        <v>0.20353741643149612</v>
      </c>
      <c r="S124" s="183">
        <v>54074.826800000003</v>
      </c>
      <c r="T124" s="182">
        <v>9.1688779105178239E-2</v>
      </c>
      <c r="U124" s="182">
        <v>2.4954941079339633E-2</v>
      </c>
    </row>
    <row r="125" spans="2:21" x14ac:dyDescent="0.3">
      <c r="B125" s="187">
        <v>118</v>
      </c>
      <c r="C125" s="188">
        <v>9.2129629629629627E-3</v>
      </c>
      <c r="D125" s="187">
        <v>1000</v>
      </c>
      <c r="E125" s="186" t="s">
        <v>317</v>
      </c>
      <c r="F125" s="183">
        <v>69337.830447850662</v>
      </c>
      <c r="G125" s="183">
        <v>333.37047378162282</v>
      </c>
      <c r="H125" s="183">
        <v>68153.997506791769</v>
      </c>
      <c r="I125" s="186">
        <v>70444.25813348488</v>
      </c>
      <c r="J125" s="185">
        <v>1</v>
      </c>
      <c r="K125" s="185">
        <v>1</v>
      </c>
      <c r="L125" s="185">
        <v>1</v>
      </c>
      <c r="M125" s="185">
        <v>1</v>
      </c>
      <c r="N125" s="185">
        <v>0.12235217884403637</v>
      </c>
      <c r="O125" s="185">
        <v>0.13301642794053015</v>
      </c>
      <c r="P125" s="185">
        <v>0.17991415604633343</v>
      </c>
      <c r="Q125" s="185">
        <v>0.31590129317399612</v>
      </c>
      <c r="R125" s="184">
        <v>0.6094709028723454</v>
      </c>
      <c r="S125" s="183">
        <v>68583.091899999999</v>
      </c>
      <c r="T125" s="198">
        <v>0.17164988784553162</v>
      </c>
      <c r="U125" s="182">
        <v>5.1424359794368636E-2</v>
      </c>
    </row>
    <row r="126" spans="2:21" x14ac:dyDescent="0.3">
      <c r="B126" s="187">
        <v>119</v>
      </c>
      <c r="C126" s="188">
        <v>9.2129629629629627E-3</v>
      </c>
      <c r="D126" s="187">
        <v>1000</v>
      </c>
      <c r="E126" s="186" t="s">
        <v>317</v>
      </c>
      <c r="F126" s="183">
        <v>59847.483676070369</v>
      </c>
      <c r="G126" s="183">
        <v>140.37704491346796</v>
      </c>
      <c r="H126" s="183">
        <v>59359.924633659437</v>
      </c>
      <c r="I126" s="186">
        <v>60303.008844489108</v>
      </c>
      <c r="J126" s="185">
        <v>0.91460959740722025</v>
      </c>
      <c r="K126" s="185">
        <v>1</v>
      </c>
      <c r="L126" s="185">
        <v>1</v>
      </c>
      <c r="M126" s="185">
        <v>1</v>
      </c>
      <c r="N126" s="185">
        <v>6.8958827423121233E-2</v>
      </c>
      <c r="O126" s="185">
        <v>0.13301642794053015</v>
      </c>
      <c r="P126" s="185">
        <v>0.10982831209266686</v>
      </c>
      <c r="Q126" s="185">
        <v>0.17804491072034734</v>
      </c>
      <c r="R126" s="184">
        <v>0.24415005483457924</v>
      </c>
      <c r="S126" s="183">
        <v>58347.378100000002</v>
      </c>
      <c r="T126" s="198">
        <v>0.10076232170659985</v>
      </c>
      <c r="U126" s="182">
        <v>2.8324085321972284E-2</v>
      </c>
    </row>
    <row r="127" spans="2:21" x14ac:dyDescent="0.3">
      <c r="B127" s="187">
        <v>120</v>
      </c>
      <c r="C127" s="188">
        <v>9.2361111111111116E-3</v>
      </c>
      <c r="D127" s="187">
        <v>1000</v>
      </c>
      <c r="E127" s="186">
        <v>57652.53802719005</v>
      </c>
      <c r="F127" s="183">
        <v>57652.53802719005</v>
      </c>
      <c r="G127" s="183">
        <v>89.922237149677343</v>
      </c>
      <c r="H127" s="183">
        <v>57375.008379033636</v>
      </c>
      <c r="I127" s="186">
        <v>57946.44584592028</v>
      </c>
      <c r="J127" s="185">
        <v>0.87024975221645962</v>
      </c>
      <c r="K127" s="185">
        <v>1</v>
      </c>
      <c r="L127" s="185">
        <v>1</v>
      </c>
      <c r="M127" s="185">
        <v>1</v>
      </c>
      <c r="N127" s="185">
        <v>4.8948483278793739E-2</v>
      </c>
      <c r="O127" s="185">
        <v>0.11893561449440776</v>
      </c>
      <c r="P127" s="185">
        <v>0.1586070978137098</v>
      </c>
      <c r="Q127" s="185">
        <v>0.10971400521527505</v>
      </c>
      <c r="R127" s="184">
        <v>0.1377370545618343</v>
      </c>
      <c r="S127" s="183">
        <v>55933.813399999999</v>
      </c>
      <c r="T127" s="182">
        <v>7.8876194684855114E-2</v>
      </c>
      <c r="U127" s="182">
        <v>2.0752943559176194E-2</v>
      </c>
    </row>
    <row r="128" spans="2:21" x14ac:dyDescent="0.3">
      <c r="B128" s="187">
        <v>121</v>
      </c>
      <c r="C128" s="188">
        <v>9.432870370370371E-3</v>
      </c>
      <c r="D128" s="187">
        <v>1000</v>
      </c>
      <c r="E128" s="186">
        <v>60584.161297782361</v>
      </c>
      <c r="F128" s="183">
        <v>60584.161297782361</v>
      </c>
      <c r="G128" s="183">
        <v>94.768047087050888</v>
      </c>
      <c r="H128" s="183">
        <v>60278.094182386056</v>
      </c>
      <c r="I128" s="186">
        <v>60903.77731191738</v>
      </c>
      <c r="J128" s="185">
        <v>0.52842997176325368</v>
      </c>
      <c r="K128" s="185">
        <v>1</v>
      </c>
      <c r="L128" s="185">
        <v>1</v>
      </c>
      <c r="M128" s="185">
        <v>1</v>
      </c>
      <c r="N128" s="185">
        <v>6.8958827423121233E-2</v>
      </c>
      <c r="O128" s="185">
        <v>0.17944438301433302</v>
      </c>
      <c r="P128" s="185">
        <v>0.24271125925673437</v>
      </c>
      <c r="Q128" s="185">
        <v>0.17804491072034734</v>
      </c>
      <c r="R128" s="184">
        <v>0.12207502741728962</v>
      </c>
      <c r="S128" s="183">
        <v>58820.217900000003</v>
      </c>
      <c r="T128" s="182">
        <v>8.400702589713116E-2</v>
      </c>
      <c r="U128" s="182">
        <v>2.1672461289417442E-2</v>
      </c>
    </row>
    <row r="129" spans="2:21" x14ac:dyDescent="0.3">
      <c r="B129" s="187">
        <v>122</v>
      </c>
      <c r="C129" s="188">
        <v>9.4444444444444445E-3</v>
      </c>
      <c r="D129" s="187">
        <v>1000</v>
      </c>
      <c r="E129" s="186">
        <v>56314.760214708767</v>
      </c>
      <c r="F129" s="183">
        <v>56314.760214708767</v>
      </c>
      <c r="G129" s="183">
        <v>77.114512044381684</v>
      </c>
      <c r="H129" s="183">
        <v>56007.414464830814</v>
      </c>
      <c r="I129" s="186">
        <v>56520.908610837098</v>
      </c>
      <c r="J129" s="185">
        <v>0.57554710019203825</v>
      </c>
      <c r="K129" s="185">
        <v>0.9808457127108392</v>
      </c>
      <c r="L129" s="185">
        <v>0.77966690164462804</v>
      </c>
      <c r="M129" s="185">
        <v>0.73806791420183704</v>
      </c>
      <c r="N129" s="185">
        <v>0.21610645801347508</v>
      </c>
      <c r="O129" s="185">
        <v>0.30320432445013018</v>
      </c>
      <c r="P129" s="185">
        <v>0.14369705286640011</v>
      </c>
      <c r="Q129" s="185">
        <v>0.10274193771371386</v>
      </c>
      <c r="R129" s="184">
        <v>6.0955201655700071E-2</v>
      </c>
      <c r="S129" s="183">
        <v>54545.3658</v>
      </c>
      <c r="T129" s="182">
        <v>7.0733582380097429E-2</v>
      </c>
      <c r="U129" s="182">
        <v>1.7898877376450142E-2</v>
      </c>
    </row>
    <row r="130" spans="2:21" x14ac:dyDescent="0.3">
      <c r="B130" s="187">
        <v>123</v>
      </c>
      <c r="C130" s="188">
        <v>9.4444444444444445E-3</v>
      </c>
      <c r="D130" s="187">
        <v>1000</v>
      </c>
      <c r="E130" s="186">
        <v>56040.849599352521</v>
      </c>
      <c r="F130" s="183">
        <v>56040.849599352521</v>
      </c>
      <c r="G130" s="183">
        <v>97.3531580829886</v>
      </c>
      <c r="H130" s="183">
        <v>55661.294433373492</v>
      </c>
      <c r="I130" s="186">
        <v>56322.77586172038</v>
      </c>
      <c r="J130" s="185">
        <v>0.55254990920032954</v>
      </c>
      <c r="K130" s="185">
        <v>0.97978686127350423</v>
      </c>
      <c r="L130" s="185">
        <v>0.75733126473635015</v>
      </c>
      <c r="M130" s="185">
        <v>0.72804470532473065</v>
      </c>
      <c r="N130" s="185">
        <v>0.33100513346371174</v>
      </c>
      <c r="O130" s="185">
        <v>0.27242889756668703</v>
      </c>
      <c r="P130" s="185">
        <v>0</v>
      </c>
      <c r="Q130" s="185">
        <v>0.1213541698720592</v>
      </c>
      <c r="R130" s="184">
        <v>0.14143932207784182</v>
      </c>
      <c r="S130" s="183">
        <v>54428.212500000001</v>
      </c>
      <c r="T130" s="182">
        <v>8.0201195498201858E-2</v>
      </c>
      <c r="U130" s="182">
        <v>2.2046154542157314E-2</v>
      </c>
    </row>
    <row r="131" spans="2:21" x14ac:dyDescent="0.3">
      <c r="B131" s="187">
        <v>124</v>
      </c>
      <c r="C131" s="188">
        <v>9.4675925925925917E-3</v>
      </c>
      <c r="D131" s="187">
        <v>1000</v>
      </c>
      <c r="E131" s="186" t="s">
        <v>317</v>
      </c>
      <c r="F131" s="183">
        <v>69763.088672098238</v>
      </c>
      <c r="G131" s="183">
        <v>498.47452435675058</v>
      </c>
      <c r="H131" s="183">
        <v>67928.24179682415</v>
      </c>
      <c r="I131" s="186">
        <v>71438.805213146625</v>
      </c>
      <c r="J131" s="185">
        <v>0.52249915232085553</v>
      </c>
      <c r="K131" s="185">
        <v>0.87549768614256884</v>
      </c>
      <c r="L131" s="185">
        <v>0.37616351338024068</v>
      </c>
      <c r="M131" s="185">
        <v>0.45043814537425392</v>
      </c>
      <c r="N131" s="185">
        <v>0.91015491662550063</v>
      </c>
      <c r="O131" s="185">
        <v>0.2671133313103774</v>
      </c>
      <c r="P131" s="185">
        <v>7.9945271067432142E-2</v>
      </c>
      <c r="Q131" s="185">
        <v>0.44058937981796342</v>
      </c>
      <c r="R131" s="184">
        <v>0.91015491662550063</v>
      </c>
      <c r="S131" s="183">
        <v>70000</v>
      </c>
      <c r="T131" s="198">
        <v>0.23985068264355328</v>
      </c>
      <c r="U131" s="182">
        <v>7.4178164154463239E-2</v>
      </c>
    </row>
    <row r="132" spans="2:21" x14ac:dyDescent="0.3">
      <c r="B132" s="187">
        <v>125</v>
      </c>
      <c r="C132" s="188">
        <v>9.6643518518518511E-3</v>
      </c>
      <c r="D132" s="187">
        <v>1000</v>
      </c>
      <c r="E132" s="186">
        <v>59120.207161878803</v>
      </c>
      <c r="F132" s="183">
        <v>59120.207161878803</v>
      </c>
      <c r="G132" s="183">
        <v>118.26678856357897</v>
      </c>
      <c r="H132" s="183">
        <v>58695.037256714073</v>
      </c>
      <c r="I132" s="186">
        <v>59518.637099772175</v>
      </c>
      <c r="J132" s="185">
        <v>0.53433395141100959</v>
      </c>
      <c r="K132" s="185">
        <v>0.97926789971611061</v>
      </c>
      <c r="L132" s="185">
        <v>0.7473375042839846</v>
      </c>
      <c r="M132" s="185">
        <v>0.72127224238383281</v>
      </c>
      <c r="N132" s="185">
        <v>0.41952146375147015</v>
      </c>
      <c r="O132" s="185">
        <v>0.25461485859837524</v>
      </c>
      <c r="P132" s="185">
        <v>8.783699302953614E-2</v>
      </c>
      <c r="Q132" s="185">
        <v>0.13189092098970959</v>
      </c>
      <c r="R132" s="184">
        <v>0.18348980617605398</v>
      </c>
      <c r="S132" s="183">
        <v>57561.106599999999</v>
      </c>
      <c r="T132" s="182">
        <v>9.5279170884015996E-2</v>
      </c>
      <c r="U132" s="182">
        <v>2.5923024424916685E-2</v>
      </c>
    </row>
    <row r="133" spans="2:21" x14ac:dyDescent="0.3">
      <c r="B133" s="187">
        <v>126</v>
      </c>
      <c r="C133" s="188">
        <v>9.6643518518518511E-3</v>
      </c>
      <c r="D133" s="187">
        <v>1000</v>
      </c>
      <c r="E133" s="186">
        <v>58072.195952095943</v>
      </c>
      <c r="F133" s="183">
        <v>58072.195952095943</v>
      </c>
      <c r="G133" s="183">
        <v>108.8768245221366</v>
      </c>
      <c r="H133" s="183">
        <v>57656.348755437211</v>
      </c>
      <c r="I133" s="186">
        <v>58419.137878278569</v>
      </c>
      <c r="J133" s="185">
        <v>0.68130258923755038</v>
      </c>
      <c r="K133" s="185">
        <v>0.98892849099550528</v>
      </c>
      <c r="L133" s="185">
        <v>0.82947059672465862</v>
      </c>
      <c r="M133" s="185">
        <v>0.81430410212243376</v>
      </c>
      <c r="N133" s="185">
        <v>0.16183344058530574</v>
      </c>
      <c r="O133" s="185">
        <v>0.29146485134183259</v>
      </c>
      <c r="P133" s="185">
        <v>9.8286469432007278E-2</v>
      </c>
      <c r="Q133" s="185">
        <v>0.10651802478613472</v>
      </c>
      <c r="R133" s="184">
        <v>0.1630437389610998</v>
      </c>
      <c r="S133" s="183">
        <v>56478.438600000001</v>
      </c>
      <c r="T133" s="182">
        <v>8.9081387599296805E-2</v>
      </c>
      <c r="U133" s="182">
        <v>2.4465401661151701E-2</v>
      </c>
    </row>
    <row r="134" spans="2:21" x14ac:dyDescent="0.3">
      <c r="B134" s="187">
        <v>127</v>
      </c>
      <c r="C134" s="188">
        <v>9.6643518518518511E-3</v>
      </c>
      <c r="D134" s="187">
        <v>1000</v>
      </c>
      <c r="E134" s="186">
        <v>56156.833320930069</v>
      </c>
      <c r="F134" s="183">
        <v>56156.833320930069</v>
      </c>
      <c r="G134" s="183">
        <v>109.56870233202834</v>
      </c>
      <c r="H134" s="183">
        <v>55686.577395711349</v>
      </c>
      <c r="I134" s="186">
        <v>56441.165971357652</v>
      </c>
      <c r="J134" s="185">
        <v>0.14815432576704302</v>
      </c>
      <c r="K134" s="185">
        <v>0.96080031927357612</v>
      </c>
      <c r="L134" s="185">
        <v>0.538283380925624</v>
      </c>
      <c r="M134" s="185">
        <v>0.47209653247911376</v>
      </c>
      <c r="N134" s="185">
        <v>0.41952146375147015</v>
      </c>
      <c r="O134" s="185">
        <v>0.50037387042474091</v>
      </c>
      <c r="P134" s="185">
        <v>5.855693322313979E-2</v>
      </c>
      <c r="Q134" s="185">
        <v>0.13189092098970959</v>
      </c>
      <c r="R134" s="184">
        <v>9.1744903088026991E-2</v>
      </c>
      <c r="S134" s="183">
        <v>54575.203399999999</v>
      </c>
      <c r="T134" s="182">
        <v>8.4815851792019947E-2</v>
      </c>
      <c r="U134" s="182">
        <v>2.2844538272126066E-2</v>
      </c>
    </row>
    <row r="135" spans="2:21" x14ac:dyDescent="0.3">
      <c r="B135" s="187">
        <v>128</v>
      </c>
      <c r="C135" s="188">
        <v>9.6874999999999999E-3</v>
      </c>
      <c r="D135" s="187">
        <v>1000</v>
      </c>
      <c r="E135" s="186">
        <v>52903.63211918794</v>
      </c>
      <c r="F135" s="183">
        <v>52903.63211918794</v>
      </c>
      <c r="G135" s="183">
        <v>61.456839889242723</v>
      </c>
      <c r="H135" s="183">
        <v>52709.722377081722</v>
      </c>
      <c r="I135" s="186">
        <v>53070.902895323692</v>
      </c>
      <c r="J135" s="185">
        <v>0.73712770379999304</v>
      </c>
      <c r="K135" s="185">
        <v>0.98761214149765142</v>
      </c>
      <c r="L135" s="185">
        <v>0.85251558142177697</v>
      </c>
      <c r="M135" s="185">
        <v>0.77268916606322469</v>
      </c>
      <c r="N135" s="185">
        <v>3.3275154434738288E-2</v>
      </c>
      <c r="O135" s="185">
        <v>0.22352729304004987</v>
      </c>
      <c r="P135" s="185">
        <v>0.18439235970970269</v>
      </c>
      <c r="Q135" s="185">
        <v>8.5913176339079245E-2</v>
      </c>
      <c r="R135" s="184">
        <v>8.999565182535375E-3</v>
      </c>
      <c r="S135" s="183">
        <v>51073.224900000001</v>
      </c>
      <c r="T135" s="182">
        <v>5.5627027875333961E-2</v>
      </c>
      <c r="U135" s="182">
        <v>1.2961835300941605E-2</v>
      </c>
    </row>
    <row r="136" spans="2:21" x14ac:dyDescent="0.3">
      <c r="B136" s="187">
        <v>129</v>
      </c>
      <c r="C136" s="188">
        <v>9.9074074074074082E-3</v>
      </c>
      <c r="D136" s="187">
        <v>1000</v>
      </c>
      <c r="E136" s="186">
        <v>68305.429112488127</v>
      </c>
      <c r="F136" s="183">
        <v>68305.429112488127</v>
      </c>
      <c r="G136" s="183">
        <v>193.75702832605123</v>
      </c>
      <c r="H136" s="183">
        <v>67621.787790312577</v>
      </c>
      <c r="I136" s="186">
        <v>68823.454909609864</v>
      </c>
      <c r="J136" s="185">
        <v>0.61382037435603343</v>
      </c>
      <c r="K136" s="185">
        <v>0.96306483911493102</v>
      </c>
      <c r="L136" s="185">
        <v>0.5818917532832788</v>
      </c>
      <c r="M136" s="185">
        <v>0.50164858019056191</v>
      </c>
      <c r="N136" s="185">
        <v>3.3275154434738288E-2</v>
      </c>
      <c r="O136" s="185">
        <v>1</v>
      </c>
      <c r="P136" s="185">
        <v>0.38288294716406751</v>
      </c>
      <c r="Q136" s="185">
        <v>8.5913176339079245E-2</v>
      </c>
      <c r="R136" s="184">
        <v>0</v>
      </c>
      <c r="S136" s="183">
        <v>66376.757400000002</v>
      </c>
      <c r="T136" s="182">
        <v>8.9717503452179687E-2</v>
      </c>
      <c r="U136" s="182">
        <v>2.3189844385714399E-2</v>
      </c>
    </row>
    <row r="137" spans="2:21" x14ac:dyDescent="0.3">
      <c r="B137" s="187">
        <v>130</v>
      </c>
      <c r="C137" s="188">
        <v>9.9074074074074082E-3</v>
      </c>
      <c r="D137" s="187">
        <v>1000</v>
      </c>
      <c r="E137" s="186" t="s">
        <v>317</v>
      </c>
      <c r="F137" s="183">
        <v>69903.489381025836</v>
      </c>
      <c r="G137" s="183">
        <v>397.82684410511246</v>
      </c>
      <c r="H137" s="183">
        <v>68559.034378426702</v>
      </c>
      <c r="I137" s="186">
        <v>71446.214597571641</v>
      </c>
      <c r="J137" s="185">
        <v>0.64710083374157801</v>
      </c>
      <c r="K137" s="185">
        <v>0.64710083374157801</v>
      </c>
      <c r="L137" s="185">
        <v>0.10284509525196832</v>
      </c>
      <c r="M137" s="185">
        <v>0.64710083374157801</v>
      </c>
      <c r="N137" s="185">
        <v>0.64710083374157801</v>
      </c>
      <c r="O137" s="185">
        <v>0.64710083374157801</v>
      </c>
      <c r="P137" s="185">
        <v>0.64710083374157801</v>
      </c>
      <c r="Q137" s="185">
        <v>0.64710083374157801</v>
      </c>
      <c r="R137" s="184">
        <v>0.64710083374157801</v>
      </c>
      <c r="S137" s="183">
        <v>70000</v>
      </c>
      <c r="T137" s="198">
        <v>0.24052720357484877</v>
      </c>
      <c r="U137" s="182">
        <v>7.0327547027499618E-2</v>
      </c>
    </row>
    <row r="138" spans="2:21" x14ac:dyDescent="0.3">
      <c r="B138" s="187">
        <v>131</v>
      </c>
      <c r="C138" s="188">
        <v>9.9074074074074082E-3</v>
      </c>
      <c r="D138" s="187">
        <v>1000</v>
      </c>
      <c r="E138" s="186" t="s">
        <v>317</v>
      </c>
      <c r="F138" s="183">
        <v>69887.18360978589</v>
      </c>
      <c r="G138" s="183">
        <v>540.5216679888631</v>
      </c>
      <c r="H138" s="183">
        <v>67893.481992302986</v>
      </c>
      <c r="I138" s="186">
        <v>71622.059934519435</v>
      </c>
      <c r="J138" s="185">
        <v>1</v>
      </c>
      <c r="K138" s="185">
        <v>1</v>
      </c>
      <c r="L138" s="185">
        <v>0.57212468649229675</v>
      </c>
      <c r="M138" s="185">
        <v>0</v>
      </c>
      <c r="N138" s="185">
        <v>1</v>
      </c>
      <c r="O138" s="185">
        <v>0</v>
      </c>
      <c r="P138" s="185">
        <v>0</v>
      </c>
      <c r="Q138" s="185">
        <v>0</v>
      </c>
      <c r="R138" s="184">
        <v>1</v>
      </c>
      <c r="S138" s="183">
        <v>70000</v>
      </c>
      <c r="T138" s="198">
        <v>0.23340198647514804</v>
      </c>
      <c r="U138" s="182">
        <v>7.2386062533702847E-2</v>
      </c>
    </row>
    <row r="139" spans="2:21" x14ac:dyDescent="0.3">
      <c r="B139" s="187">
        <v>132</v>
      </c>
      <c r="C139" s="188">
        <v>9.9305555555555553E-3</v>
      </c>
      <c r="D139" s="187">
        <v>1000</v>
      </c>
      <c r="E139" s="186">
        <v>58093.371644113984</v>
      </c>
      <c r="F139" s="183">
        <v>58093.371644113984</v>
      </c>
      <c r="G139" s="183">
        <v>102.34603279067871</v>
      </c>
      <c r="H139" s="183">
        <v>57741.705755436873</v>
      </c>
      <c r="I139" s="186">
        <v>58439.046247612489</v>
      </c>
      <c r="J139" s="185">
        <v>0.76928398769998307</v>
      </c>
      <c r="K139" s="185">
        <v>0.99238651583885074</v>
      </c>
      <c r="L139" s="185">
        <v>0.91201751342089032</v>
      </c>
      <c r="M139" s="185">
        <v>0.89737451126696754</v>
      </c>
      <c r="N139" s="185">
        <v>8.2123183552197415E-2</v>
      </c>
      <c r="O139" s="185">
        <v>0.20372210057590778</v>
      </c>
      <c r="P139" s="185">
        <v>0.17382046151673342</v>
      </c>
      <c r="Q139" s="185">
        <v>0.11690675951008493</v>
      </c>
      <c r="R139" s="184">
        <v>0.15410174529923254</v>
      </c>
      <c r="S139" s="183">
        <v>56464.639199999998</v>
      </c>
      <c r="T139" s="182">
        <v>8.8149228710755839E-2</v>
      </c>
      <c r="U139" s="182">
        <v>2.358130161612396E-2</v>
      </c>
    </row>
    <row r="140" spans="2:21" x14ac:dyDescent="0.3">
      <c r="B140" s="187">
        <v>133</v>
      </c>
      <c r="C140" s="188">
        <v>1.0138888888888888E-2</v>
      </c>
      <c r="D140" s="187">
        <v>1000</v>
      </c>
      <c r="E140" s="186" t="s">
        <v>317</v>
      </c>
      <c r="F140" s="183">
        <v>60519.814073845104</v>
      </c>
      <c r="G140" s="183">
        <v>455.46938410217967</v>
      </c>
      <c r="H140" s="183">
        <v>58910.678045280183</v>
      </c>
      <c r="I140" s="186">
        <v>61975.805826443247</v>
      </c>
      <c r="J140" s="185">
        <v>0.95742627657031798</v>
      </c>
      <c r="K140" s="185">
        <v>1.6793247519696446E-2</v>
      </c>
      <c r="L140" s="185">
        <v>0.56959502793585737</v>
      </c>
      <c r="M140" s="185">
        <v>0.39620298731097026</v>
      </c>
      <c r="N140" s="185">
        <v>2.0125999790009775E-2</v>
      </c>
      <c r="O140" s="185">
        <v>0.832763068699234</v>
      </c>
      <c r="P140" s="185">
        <v>2.827097925573337E-2</v>
      </c>
      <c r="Q140" s="185">
        <v>0.98127636086388181</v>
      </c>
      <c r="R140" s="184">
        <v>0.78248036675935895</v>
      </c>
      <c r="S140" s="183">
        <v>61175.644200000002</v>
      </c>
      <c r="T140" s="198">
        <v>0.26336335350078627</v>
      </c>
      <c r="U140" s="182">
        <v>8.5243612462834378E-2</v>
      </c>
    </row>
    <row r="141" spans="2:21" x14ac:dyDescent="0.3">
      <c r="B141" s="187">
        <v>134</v>
      </c>
      <c r="C141" s="188">
        <v>1.0150462962962964E-2</v>
      </c>
      <c r="D141" s="187">
        <v>1000</v>
      </c>
      <c r="E141" s="186" t="s">
        <v>317</v>
      </c>
      <c r="F141" s="183">
        <v>69380.568506008756</v>
      </c>
      <c r="G141" s="183">
        <v>526.40492997308525</v>
      </c>
      <c r="H141" s="183">
        <v>67438.787892158405</v>
      </c>
      <c r="I141" s="186">
        <v>71159.325293798931</v>
      </c>
      <c r="J141" s="185">
        <v>0.40815124864037139</v>
      </c>
      <c r="K141" s="185">
        <v>7.1392444736195243E-2</v>
      </c>
      <c r="L141" s="185">
        <v>3.4841091331619119E-2</v>
      </c>
      <c r="M141" s="185">
        <v>0.99371092397142946</v>
      </c>
      <c r="N141" s="185">
        <v>0.96631068313288582</v>
      </c>
      <c r="O141" s="185">
        <v>0.96908395302820205</v>
      </c>
      <c r="P141" s="185">
        <v>8.1262535748400574E-2</v>
      </c>
      <c r="Q141" s="185">
        <v>0.27340031902862061</v>
      </c>
      <c r="R141" s="184">
        <v>0.9142995092701558</v>
      </c>
      <c r="S141" s="183">
        <v>70000</v>
      </c>
      <c r="T141" s="198">
        <v>0.26440517550175469</v>
      </c>
      <c r="U141" s="182">
        <v>8.3452398263275801E-2</v>
      </c>
    </row>
    <row r="142" spans="2:21" x14ac:dyDescent="0.3">
      <c r="B142" s="187">
        <v>135</v>
      </c>
      <c r="C142" s="188">
        <v>1.0162037037037037E-2</v>
      </c>
      <c r="D142" s="187">
        <v>1000</v>
      </c>
      <c r="E142" s="186">
        <v>72206.335842162123</v>
      </c>
      <c r="F142" s="183">
        <v>72206.335842162123</v>
      </c>
      <c r="G142" s="183">
        <v>96.024121040242775</v>
      </c>
      <c r="H142" s="183">
        <v>71878.925372398531</v>
      </c>
      <c r="I142" s="186">
        <v>72461.491569170597</v>
      </c>
      <c r="J142" s="185">
        <v>0.75776201081404115</v>
      </c>
      <c r="K142" s="185">
        <v>0.84994702892721663</v>
      </c>
      <c r="L142" s="185">
        <v>0.97716649763782493</v>
      </c>
      <c r="M142" s="185">
        <v>0.85574363305444068</v>
      </c>
      <c r="N142" s="185">
        <v>0.98579622861658933</v>
      </c>
      <c r="O142" s="185">
        <v>0.31113982412849334</v>
      </c>
      <c r="P142" s="185">
        <v>2.8838751149746489E-2</v>
      </c>
      <c r="Q142" s="185">
        <v>0.1447392365936061</v>
      </c>
      <c r="R142" s="184">
        <v>0</v>
      </c>
      <c r="S142" s="183">
        <v>69703.797000000006</v>
      </c>
      <c r="T142" s="182">
        <v>5.2821409665173097E-2</v>
      </c>
      <c r="U142" s="182">
        <v>1.1981689357035341E-2</v>
      </c>
    </row>
    <row r="143" spans="2:21" x14ac:dyDescent="0.3">
      <c r="B143" s="187">
        <v>136</v>
      </c>
      <c r="C143" s="188">
        <v>1.0173611111111111E-2</v>
      </c>
      <c r="D143" s="187">
        <v>1000</v>
      </c>
      <c r="E143" s="186">
        <v>70763.461180033104</v>
      </c>
      <c r="F143" s="183">
        <v>70763.461180033104</v>
      </c>
      <c r="G143" s="183">
        <v>81.444602877889778</v>
      </c>
      <c r="H143" s="183">
        <v>70515.993656078281</v>
      </c>
      <c r="I143" s="186">
        <v>71013.057330027601</v>
      </c>
      <c r="J143" s="185">
        <v>1</v>
      </c>
      <c r="K143" s="185">
        <v>1</v>
      </c>
      <c r="L143" s="185">
        <v>1</v>
      </c>
      <c r="M143" s="185">
        <v>1</v>
      </c>
      <c r="N143" s="185">
        <v>1</v>
      </c>
      <c r="O143" s="185">
        <v>0.15148433502907988</v>
      </c>
      <c r="P143" s="185">
        <v>0</v>
      </c>
      <c r="Q143" s="185">
        <v>0</v>
      </c>
      <c r="R143" s="184">
        <v>0</v>
      </c>
      <c r="S143" s="183">
        <v>68151.589900000006</v>
      </c>
      <c r="T143" s="182">
        <v>4.2141082924863474E-2</v>
      </c>
      <c r="U143" s="182">
        <v>8.7009141707928492E-3</v>
      </c>
    </row>
    <row r="144" spans="2:21" x14ac:dyDescent="0.3">
      <c r="B144" s="187">
        <v>137</v>
      </c>
      <c r="C144" s="188">
        <v>1.0393518518518519E-2</v>
      </c>
      <c r="D144" s="187">
        <v>1000</v>
      </c>
      <c r="E144" s="186">
        <v>71836.969853467323</v>
      </c>
      <c r="F144" s="183">
        <v>71836.969853467323</v>
      </c>
      <c r="G144" s="183">
        <v>84.306883681342555</v>
      </c>
      <c r="H144" s="183">
        <v>71576.049669883883</v>
      </c>
      <c r="I144" s="186">
        <v>72090.04709898775</v>
      </c>
      <c r="J144" s="185">
        <v>1</v>
      </c>
      <c r="K144" s="185">
        <v>1</v>
      </c>
      <c r="L144" s="185">
        <v>1</v>
      </c>
      <c r="M144" s="185">
        <v>1</v>
      </c>
      <c r="N144" s="185">
        <v>1</v>
      </c>
      <c r="O144" s="185">
        <v>0.19034240566821509</v>
      </c>
      <c r="P144" s="185">
        <v>0</v>
      </c>
      <c r="Q144" s="185">
        <v>0</v>
      </c>
      <c r="R144" s="184">
        <v>0</v>
      </c>
      <c r="S144" s="183">
        <v>69203.710999999996</v>
      </c>
      <c r="T144" s="182">
        <v>4.3281497581141595E-2</v>
      </c>
      <c r="U144" s="182">
        <v>9.1128915997593044E-3</v>
      </c>
    </row>
    <row r="145" spans="2:21" x14ac:dyDescent="0.3">
      <c r="B145" s="187">
        <v>138</v>
      </c>
      <c r="C145" s="188">
        <v>1.0393518518518519E-2</v>
      </c>
      <c r="D145" s="187">
        <v>1000</v>
      </c>
      <c r="E145" s="186">
        <v>72118.226953918173</v>
      </c>
      <c r="F145" s="183">
        <v>72118.226953918173</v>
      </c>
      <c r="G145" s="183">
        <v>141.58170076879617</v>
      </c>
      <c r="H145" s="183">
        <v>71619.397324079575</v>
      </c>
      <c r="I145" s="186">
        <v>72561.787418756314</v>
      </c>
      <c r="J145" s="185">
        <v>0.37485097094544523</v>
      </c>
      <c r="K145" s="185">
        <v>0.61935973241339226</v>
      </c>
      <c r="L145" s="185">
        <v>0.79760228908841435</v>
      </c>
      <c r="M145" s="185">
        <v>0.45855730580837134</v>
      </c>
      <c r="N145" s="185">
        <v>0.9063057574031349</v>
      </c>
      <c r="O145" s="185">
        <v>0.48988744351235092</v>
      </c>
      <c r="P145" s="185">
        <v>0.4046134483554733</v>
      </c>
      <c r="Q145" s="185">
        <v>0.30874698459787697</v>
      </c>
      <c r="R145" s="184">
        <v>0</v>
      </c>
      <c r="S145" s="183">
        <v>70000</v>
      </c>
      <c r="T145" s="182">
        <v>8.6958982434288609E-2</v>
      </c>
      <c r="U145" s="182">
        <v>2.0228225049969822E-2</v>
      </c>
    </row>
    <row r="146" spans="2:21" x14ac:dyDescent="0.3">
      <c r="B146" s="187">
        <v>139</v>
      </c>
      <c r="C146" s="188">
        <v>1.0416666666666666E-2</v>
      </c>
      <c r="D146" s="187">
        <v>1000</v>
      </c>
      <c r="E146" s="186">
        <v>72268.356150610809</v>
      </c>
      <c r="F146" s="183">
        <v>72268.356150610809</v>
      </c>
      <c r="G146" s="183">
        <v>112.64951838256131</v>
      </c>
      <c r="H146" s="183">
        <v>71865.916032021181</v>
      </c>
      <c r="I146" s="186">
        <v>72637.810242858875</v>
      </c>
      <c r="J146" s="185">
        <v>0.88906117588158462</v>
      </c>
      <c r="K146" s="185">
        <v>0.88906117588158462</v>
      </c>
      <c r="L146" s="185">
        <v>0.88906117588158462</v>
      </c>
      <c r="M146" s="185">
        <v>0.88906117588158462</v>
      </c>
      <c r="N146" s="185">
        <v>0.88906117588158462</v>
      </c>
      <c r="O146" s="185">
        <v>0.19537280235246826</v>
      </c>
      <c r="P146" s="185">
        <v>0.39226739850932357</v>
      </c>
      <c r="Q146" s="185">
        <v>0.39226739850932357</v>
      </c>
      <c r="R146" s="184">
        <v>0</v>
      </c>
      <c r="S146" s="183">
        <v>70000</v>
      </c>
      <c r="T146" s="182">
        <v>7.6785439734060185E-2</v>
      </c>
      <c r="U146" s="182">
        <v>1.6894146054793134E-2</v>
      </c>
    </row>
    <row r="147" spans="2:21" x14ac:dyDescent="0.3">
      <c r="B147" s="187">
        <v>140</v>
      </c>
      <c r="C147" s="188">
        <v>1.0416666666666666E-2</v>
      </c>
      <c r="D147" s="187">
        <v>1000</v>
      </c>
      <c r="E147" s="186">
        <v>63343.499321367228</v>
      </c>
      <c r="F147" s="183">
        <v>63343.499321367228</v>
      </c>
      <c r="G147" s="183">
        <v>124.0535857792774</v>
      </c>
      <c r="H147" s="183">
        <v>62909.871716504567</v>
      </c>
      <c r="I147" s="186">
        <v>63692.585641193509</v>
      </c>
      <c r="J147" s="185">
        <v>0.14707176856918946</v>
      </c>
      <c r="K147" s="185">
        <v>0.44121530570756834</v>
      </c>
      <c r="L147" s="185">
        <v>0.78415134979386891</v>
      </c>
      <c r="M147" s="185">
        <v>0.44121530570756834</v>
      </c>
      <c r="N147" s="185">
        <v>0.88243061141513668</v>
      </c>
      <c r="O147" s="185">
        <v>0.58654718824001761</v>
      </c>
      <c r="P147" s="185">
        <v>0</v>
      </c>
      <c r="Q147" s="185">
        <v>0</v>
      </c>
      <c r="R147" s="184">
        <v>0</v>
      </c>
      <c r="S147" s="183">
        <v>61265.260600000001</v>
      </c>
      <c r="T147" s="182">
        <v>6.131736373632235E-2</v>
      </c>
      <c r="U147" s="182">
        <v>1.5149049315267896E-2</v>
      </c>
    </row>
    <row r="148" spans="2:21" x14ac:dyDescent="0.3">
      <c r="B148" s="187">
        <v>141</v>
      </c>
      <c r="C148" s="188">
        <v>1.0590277777777777E-2</v>
      </c>
      <c r="D148" s="187">
        <v>1000</v>
      </c>
      <c r="E148" s="186">
        <v>72543.138714059023</v>
      </c>
      <c r="F148" s="183">
        <v>72543.138714059023</v>
      </c>
      <c r="G148" s="183">
        <v>89.451015248728297</v>
      </c>
      <c r="H148" s="183">
        <v>72232.825591067973</v>
      </c>
      <c r="I148" s="186">
        <v>72778.246808355718</v>
      </c>
      <c r="J148" s="185">
        <v>0.92391152827870426</v>
      </c>
      <c r="K148" s="185">
        <v>0.92451108609024157</v>
      </c>
      <c r="L148" s="185">
        <v>0.98261123674390816</v>
      </c>
      <c r="M148" s="185">
        <v>0.96244041116648393</v>
      </c>
      <c r="N148" s="185">
        <v>0.94922381572721204</v>
      </c>
      <c r="O148" s="185">
        <v>0.23476093472703935</v>
      </c>
      <c r="P148" s="185">
        <v>0.12467947495682291</v>
      </c>
      <c r="Q148" s="185">
        <v>6.033055053179566E-2</v>
      </c>
      <c r="R148" s="184">
        <v>0</v>
      </c>
      <c r="S148" s="183">
        <v>70000</v>
      </c>
      <c r="T148" s="182">
        <v>5.3720977898580775E-2</v>
      </c>
      <c r="U148" s="182">
        <v>1.1611274266887135E-2</v>
      </c>
    </row>
    <row r="149" spans="2:21" x14ac:dyDescent="0.3">
      <c r="B149" s="187">
        <v>142</v>
      </c>
      <c r="C149" s="188">
        <v>1.0625000000000001E-2</v>
      </c>
      <c r="D149" s="187">
        <v>1000</v>
      </c>
      <c r="E149" s="186">
        <v>72021.50862502282</v>
      </c>
      <c r="F149" s="183">
        <v>72021.50862502282</v>
      </c>
      <c r="G149" s="183">
        <v>141.49993126760336</v>
      </c>
      <c r="H149" s="183">
        <v>71466.387807670064</v>
      </c>
      <c r="I149" s="186">
        <v>72410.650973957163</v>
      </c>
      <c r="J149" s="185">
        <v>0.83981076156253187</v>
      </c>
      <c r="K149" s="185">
        <v>0.64179674305482048</v>
      </c>
      <c r="L149" s="185">
        <v>0.88444300752063265</v>
      </c>
      <c r="M149" s="185">
        <v>0.83185799661438731</v>
      </c>
      <c r="N149" s="185">
        <v>0.92225163273917787</v>
      </c>
      <c r="O149" s="185">
        <v>0.47324252026267494</v>
      </c>
      <c r="P149" s="185">
        <v>5.2301007379674117E-3</v>
      </c>
      <c r="Q149" s="185">
        <v>1.6171643438755715E-2</v>
      </c>
      <c r="R149" s="184">
        <v>0.16303791880609647</v>
      </c>
      <c r="S149" s="183">
        <v>70000</v>
      </c>
      <c r="T149" s="182">
        <v>8.5678962348280027E-2</v>
      </c>
      <c r="U149" s="182">
        <v>2.3020683787048864E-2</v>
      </c>
    </row>
    <row r="150" spans="2:21" x14ac:dyDescent="0.3">
      <c r="B150" s="187">
        <v>143</v>
      </c>
      <c r="C150" s="188">
        <v>1.0659722222222221E-2</v>
      </c>
      <c r="D150" s="187">
        <v>1000</v>
      </c>
      <c r="E150" s="186">
        <v>66996.927419524</v>
      </c>
      <c r="F150" s="183">
        <v>66996.927419524</v>
      </c>
      <c r="G150" s="183">
        <v>74.250688378804625</v>
      </c>
      <c r="H150" s="183">
        <v>66730.053490588834</v>
      </c>
      <c r="I150" s="186">
        <v>67208.549327046887</v>
      </c>
      <c r="J150" s="185">
        <v>0.94360131922963364</v>
      </c>
      <c r="K150" s="185">
        <v>1</v>
      </c>
      <c r="L150" s="185">
        <v>1</v>
      </c>
      <c r="M150" s="185">
        <v>1</v>
      </c>
      <c r="N150" s="185">
        <v>0.57543942792433422</v>
      </c>
      <c r="O150" s="185">
        <v>0.23359101063647339</v>
      </c>
      <c r="P150" s="185">
        <v>4.5186097633801464E-2</v>
      </c>
      <c r="Q150" s="185">
        <v>3.7455889937153139E-2</v>
      </c>
      <c r="R150" s="184">
        <v>5.4757435073510274E-2</v>
      </c>
      <c r="S150" s="183">
        <v>64715.1541</v>
      </c>
      <c r="T150" s="182">
        <v>5.5960343271567757E-2</v>
      </c>
      <c r="U150" s="182">
        <v>1.3541620509884613E-2</v>
      </c>
    </row>
    <row r="151" spans="2:21" x14ac:dyDescent="0.3">
      <c r="B151" s="187">
        <v>144</v>
      </c>
      <c r="C151" s="188">
        <v>1.0659722222222221E-2</v>
      </c>
      <c r="D151" s="187">
        <v>1000</v>
      </c>
      <c r="E151" s="186">
        <v>71979.917246844678</v>
      </c>
      <c r="F151" s="183">
        <v>71979.917246844678</v>
      </c>
      <c r="G151" s="183">
        <v>159.46744405678979</v>
      </c>
      <c r="H151" s="183">
        <v>71423.434265135103</v>
      </c>
      <c r="I151" s="186">
        <v>72481.561364122288</v>
      </c>
      <c r="J151" s="185">
        <v>0.15120174851615498</v>
      </c>
      <c r="K151" s="185">
        <v>0.44175649297179814</v>
      </c>
      <c r="L151" s="185">
        <v>0.78385645692175254</v>
      </c>
      <c r="M151" s="185">
        <v>0.44165952714310913</v>
      </c>
      <c r="N151" s="185">
        <v>0.88121277027663047</v>
      </c>
      <c r="O151" s="185">
        <v>0.58690828916936211</v>
      </c>
      <c r="P151" s="185">
        <v>0.44157439278987953</v>
      </c>
      <c r="Q151" s="185">
        <v>0.44137610353159434</v>
      </c>
      <c r="R151" s="184">
        <v>0</v>
      </c>
      <c r="S151" s="183">
        <v>70000</v>
      </c>
      <c r="T151" s="182">
        <v>9.5933065088866065E-2</v>
      </c>
      <c r="U151" s="182">
        <v>2.2918087949524275E-2</v>
      </c>
    </row>
    <row r="152" spans="2:21" x14ac:dyDescent="0.3">
      <c r="B152" s="187">
        <v>145</v>
      </c>
      <c r="C152" s="188">
        <v>1.0833333333333334E-2</v>
      </c>
      <c r="D152" s="187">
        <v>1000</v>
      </c>
      <c r="E152" s="186">
        <v>71982.156747277826</v>
      </c>
      <c r="F152" s="183">
        <v>71982.156747277826</v>
      </c>
      <c r="G152" s="183">
        <v>159.16395152883811</v>
      </c>
      <c r="H152" s="183">
        <v>71424.983137226169</v>
      </c>
      <c r="I152" s="186">
        <v>72482.141854140034</v>
      </c>
      <c r="J152" s="185">
        <v>0.14697752981285678</v>
      </c>
      <c r="K152" s="185">
        <v>0.43874367609826037</v>
      </c>
      <c r="L152" s="185">
        <v>0.77975863796076239</v>
      </c>
      <c r="M152" s="185">
        <v>0.43874367609826037</v>
      </c>
      <c r="N152" s="185">
        <v>0.89935141267092233</v>
      </c>
      <c r="O152" s="185">
        <v>0.58326142870503161</v>
      </c>
      <c r="P152" s="185">
        <v>0.43874367609826037</v>
      </c>
      <c r="Q152" s="185">
        <v>0.43874367609826037</v>
      </c>
      <c r="R152" s="184">
        <v>0</v>
      </c>
      <c r="S152" s="183">
        <v>70000</v>
      </c>
      <c r="T152" s="182">
        <v>9.5804332076170021E-2</v>
      </c>
      <c r="U152" s="182">
        <v>2.2861276371922482E-2</v>
      </c>
    </row>
    <row r="153" spans="2:21" x14ac:dyDescent="0.3">
      <c r="B153" s="187">
        <v>146</v>
      </c>
      <c r="C153" s="188">
        <v>1.0868055555555556E-2</v>
      </c>
      <c r="D153" s="187">
        <v>1000</v>
      </c>
      <c r="E153" s="186" t="s">
        <v>317</v>
      </c>
      <c r="F153" s="183">
        <v>71469.302912870015</v>
      </c>
      <c r="G153" s="183">
        <v>191.68789652426676</v>
      </c>
      <c r="H153" s="183">
        <v>70708.951428460932</v>
      </c>
      <c r="I153" s="186">
        <v>72097.836843851794</v>
      </c>
      <c r="J153" s="185">
        <v>0.17877202906619266</v>
      </c>
      <c r="K153" s="185">
        <v>0.36491251773803413</v>
      </c>
      <c r="L153" s="185">
        <v>0.6802662517750756</v>
      </c>
      <c r="M153" s="185">
        <v>0.4964230730866811</v>
      </c>
      <c r="N153" s="185">
        <v>0.85514847054290588</v>
      </c>
      <c r="O153" s="185">
        <v>0.69276472501219155</v>
      </c>
      <c r="P153" s="185">
        <v>0.29223494460433674</v>
      </c>
      <c r="Q153" s="185">
        <v>0.36132656801097879</v>
      </c>
      <c r="R153" s="184">
        <v>0.19920378850233603</v>
      </c>
      <c r="S153" s="183">
        <v>70000</v>
      </c>
      <c r="T153" s="198">
        <v>0.12716883638387894</v>
      </c>
      <c r="U153" s="182">
        <v>3.4457699185875594E-2</v>
      </c>
    </row>
    <row r="154" spans="2:21" x14ac:dyDescent="0.3">
      <c r="B154" s="187">
        <v>147</v>
      </c>
      <c r="C154" s="188">
        <v>1.0902777777777777E-2</v>
      </c>
      <c r="D154" s="187">
        <v>1000</v>
      </c>
      <c r="E154" s="186" t="s">
        <v>317</v>
      </c>
      <c r="F154" s="183">
        <v>71972.802537878844</v>
      </c>
      <c r="G154" s="183">
        <v>161.25339723444102</v>
      </c>
      <c r="H154" s="183">
        <v>71452.717372186409</v>
      </c>
      <c r="I154" s="186">
        <v>72553.757990571146</v>
      </c>
      <c r="J154" s="185">
        <v>0</v>
      </c>
      <c r="K154" s="185">
        <v>0.71440748349134031</v>
      </c>
      <c r="L154" s="185">
        <v>0.87253212712388351</v>
      </c>
      <c r="M154" s="185">
        <v>0.19915452913037138</v>
      </c>
      <c r="N154" s="185">
        <v>0.78813205241024864</v>
      </c>
      <c r="O154" s="185">
        <v>0.26963893109034737</v>
      </c>
      <c r="P154" s="185">
        <v>0.70672879421958468</v>
      </c>
      <c r="Q154" s="185">
        <v>0.55725030072359805</v>
      </c>
      <c r="R154" s="184">
        <v>0</v>
      </c>
      <c r="S154" s="183">
        <v>70000</v>
      </c>
      <c r="T154" s="198">
        <v>0.10295998934135148</v>
      </c>
      <c r="U154" s="182">
        <v>2.3027333128915011E-2</v>
      </c>
    </row>
    <row r="155" spans="2:21" x14ac:dyDescent="0.3">
      <c r="B155" s="187">
        <v>148</v>
      </c>
      <c r="C155" s="188">
        <v>1.091435185185185E-2</v>
      </c>
      <c r="D155" s="187">
        <v>1000</v>
      </c>
      <c r="E155" s="186">
        <v>71974.497923261661</v>
      </c>
      <c r="F155" s="183">
        <v>71974.497923261661</v>
      </c>
      <c r="G155" s="183">
        <v>148.04684981353222</v>
      </c>
      <c r="H155" s="183">
        <v>71483.122569216415</v>
      </c>
      <c r="I155" s="186">
        <v>72416.672052616021</v>
      </c>
      <c r="J155" s="185">
        <v>0.36720526150081317</v>
      </c>
      <c r="K155" s="185">
        <v>0.60770716386162227</v>
      </c>
      <c r="L155" s="185">
        <v>0.78439371961893356</v>
      </c>
      <c r="M155" s="185">
        <v>0.56111639873973551</v>
      </c>
      <c r="N155" s="185">
        <v>0.77223105252749902</v>
      </c>
      <c r="O155" s="185">
        <v>0.56442077452145811</v>
      </c>
      <c r="P155" s="185">
        <v>0.3851006587703944</v>
      </c>
      <c r="Q155" s="185">
        <v>0.3851172726016398</v>
      </c>
      <c r="R155" s="184">
        <v>3.412476649210245E-2</v>
      </c>
      <c r="S155" s="183">
        <v>70000</v>
      </c>
      <c r="T155" s="182">
        <v>9.5079680313693793E-2</v>
      </c>
      <c r="U155" s="182">
        <v>2.3290653847335897E-2</v>
      </c>
    </row>
    <row r="156" spans="2:21" x14ac:dyDescent="0.3">
      <c r="B156" s="187">
        <v>149</v>
      </c>
      <c r="C156" s="188">
        <v>1.1099537037037038E-2</v>
      </c>
      <c r="D156" s="187">
        <v>1000</v>
      </c>
      <c r="E156" s="186" t="s">
        <v>317</v>
      </c>
      <c r="F156" s="183">
        <v>70909.459362620226</v>
      </c>
      <c r="G156" s="183">
        <v>218.54074618694472</v>
      </c>
      <c r="H156" s="183">
        <v>70173.312015058982</v>
      </c>
      <c r="I156" s="186">
        <v>71571.669782568497</v>
      </c>
      <c r="J156" s="185">
        <v>0</v>
      </c>
      <c r="K156" s="185">
        <v>0</v>
      </c>
      <c r="L156" s="185">
        <v>0.56830269958773783</v>
      </c>
      <c r="M156" s="185">
        <v>0</v>
      </c>
      <c r="N156" s="185">
        <v>1</v>
      </c>
      <c r="O156" s="185">
        <v>0.91332895787985346</v>
      </c>
      <c r="P156" s="185">
        <v>0.53107945290733927</v>
      </c>
      <c r="Q156" s="185">
        <v>0.62469108239789894</v>
      </c>
      <c r="R156" s="184">
        <v>0</v>
      </c>
      <c r="S156" s="183">
        <v>69306.232300000003</v>
      </c>
      <c r="T156" s="198">
        <v>0.12093890670916152</v>
      </c>
      <c r="U156" s="182">
        <v>3.0199100438643836E-2</v>
      </c>
    </row>
    <row r="157" spans="2:21" x14ac:dyDescent="0.3">
      <c r="B157" s="187">
        <v>150</v>
      </c>
      <c r="C157" s="188">
        <v>1.1122685185185185E-2</v>
      </c>
      <c r="D157" s="187">
        <v>1000</v>
      </c>
      <c r="E157" s="186" t="s">
        <v>317</v>
      </c>
      <c r="F157" s="183">
        <v>71305.807462767363</v>
      </c>
      <c r="G157" s="183">
        <v>206.66047875401716</v>
      </c>
      <c r="H157" s="183">
        <v>70511.643422563007</v>
      </c>
      <c r="I157" s="186">
        <v>72030.564724167358</v>
      </c>
      <c r="J157" s="185">
        <v>0.22802892231455776</v>
      </c>
      <c r="K157" s="185">
        <v>0.36725081150081085</v>
      </c>
      <c r="L157" s="185">
        <v>0.72251925352468038</v>
      </c>
      <c r="M157" s="185">
        <v>0.49879978842647038</v>
      </c>
      <c r="N157" s="185">
        <v>0.8188010373331529</v>
      </c>
      <c r="O157" s="185">
        <v>0.61924577437377426</v>
      </c>
      <c r="P157" s="185">
        <v>0.27984413704893008</v>
      </c>
      <c r="Q157" s="185">
        <v>0.4072672062636134</v>
      </c>
      <c r="R157" s="184">
        <v>0.26766855514030563</v>
      </c>
      <c r="S157" s="183">
        <v>70000</v>
      </c>
      <c r="T157" s="198">
        <v>0.13778230783453885</v>
      </c>
      <c r="U157" s="182">
        <v>3.8087785071174433E-2</v>
      </c>
    </row>
    <row r="158" spans="2:21" x14ac:dyDescent="0.3">
      <c r="B158" s="187">
        <v>151</v>
      </c>
      <c r="C158" s="188">
        <v>1.1168981481481481E-2</v>
      </c>
      <c r="D158" s="187">
        <v>1000</v>
      </c>
      <c r="E158" s="186" t="s">
        <v>317</v>
      </c>
      <c r="F158" s="183">
        <v>71967.04197107791</v>
      </c>
      <c r="G158" s="183">
        <v>162.1928793134386</v>
      </c>
      <c r="H158" s="183">
        <v>71447.057593907623</v>
      </c>
      <c r="I158" s="186">
        <v>72552.114400289094</v>
      </c>
      <c r="J158" s="185">
        <v>6.2559279447158243E-3</v>
      </c>
      <c r="K158" s="185">
        <v>0.72091404612150667</v>
      </c>
      <c r="L158" s="185">
        <v>0.87579313750852339</v>
      </c>
      <c r="M158" s="185">
        <v>0.20373538016476408</v>
      </c>
      <c r="N158" s="185">
        <v>0.76042933957404568</v>
      </c>
      <c r="O158" s="185">
        <v>0.27574692525529759</v>
      </c>
      <c r="P158" s="185">
        <v>0.71320665843891073</v>
      </c>
      <c r="Q158" s="185">
        <v>0.56316950251157316</v>
      </c>
      <c r="R158" s="184">
        <v>0</v>
      </c>
      <c r="S158" s="183">
        <v>70000</v>
      </c>
      <c r="T158" s="198">
        <v>0.103358130765038</v>
      </c>
      <c r="U158" s="182">
        <v>2.3161673979335929E-2</v>
      </c>
    </row>
    <row r="159" spans="2:21" x14ac:dyDescent="0.3">
      <c r="B159" s="187">
        <v>152</v>
      </c>
      <c r="C159" s="188">
        <v>1.119212962962963E-2</v>
      </c>
      <c r="D159" s="187">
        <v>1000</v>
      </c>
      <c r="E159" s="186" t="s">
        <v>317</v>
      </c>
      <c r="F159" s="183">
        <v>64339.019489222745</v>
      </c>
      <c r="G159" s="183">
        <v>137.19076066604725</v>
      </c>
      <c r="H159" s="183">
        <v>63900.522754240679</v>
      </c>
      <c r="I159" s="186">
        <v>64770.936118842954</v>
      </c>
      <c r="J159" s="185">
        <v>0.34073140583105477</v>
      </c>
      <c r="K159" s="185">
        <v>0.46204302303179351</v>
      </c>
      <c r="L159" s="185">
        <v>0.82911258552382172</v>
      </c>
      <c r="M159" s="185">
        <v>0.53817424490610144</v>
      </c>
      <c r="N159" s="185">
        <v>0.4852476874223689</v>
      </c>
      <c r="O159" s="185">
        <v>0.47589039354913981</v>
      </c>
      <c r="P159" s="185">
        <v>0.43217482456344031</v>
      </c>
      <c r="Q159" s="185">
        <v>0.42401867760614492</v>
      </c>
      <c r="R159" s="184">
        <v>4.4103073325986106E-2</v>
      </c>
      <c r="S159" s="183">
        <v>62656.630499999999</v>
      </c>
      <c r="T159" s="198">
        <v>0.10244912684277904</v>
      </c>
      <c r="U159" s="182">
        <v>2.5356063553007537E-2</v>
      </c>
    </row>
    <row r="160" spans="2:21" x14ac:dyDescent="0.3">
      <c r="B160" s="187">
        <v>153</v>
      </c>
      <c r="C160" s="188">
        <v>1.1354166666666667E-2</v>
      </c>
      <c r="D160" s="187">
        <v>1000</v>
      </c>
      <c r="E160" s="186" t="s">
        <v>317</v>
      </c>
      <c r="F160" s="183">
        <v>71382.2997506877</v>
      </c>
      <c r="G160" s="183">
        <v>219.88870722319126</v>
      </c>
      <c r="H160" s="183">
        <v>70642.141934664396</v>
      </c>
      <c r="I160" s="186">
        <v>72048.940558499628</v>
      </c>
      <c r="J160" s="185">
        <v>0</v>
      </c>
      <c r="K160" s="185">
        <v>0</v>
      </c>
      <c r="L160" s="185">
        <v>0.57608819511017728</v>
      </c>
      <c r="M160" s="185">
        <v>0</v>
      </c>
      <c r="N160" s="185">
        <v>1</v>
      </c>
      <c r="O160" s="185">
        <v>0.91915252817523407</v>
      </c>
      <c r="P160" s="185">
        <v>0.53546008655404664</v>
      </c>
      <c r="Q160" s="185">
        <v>0.62907171604460632</v>
      </c>
      <c r="R160" s="184">
        <v>0</v>
      </c>
      <c r="S160" s="183">
        <v>69767.927899999995</v>
      </c>
      <c r="T160" s="198">
        <v>0.12090076116914857</v>
      </c>
      <c r="U160" s="182">
        <v>3.0193433908154446E-2</v>
      </c>
    </row>
    <row r="161" spans="2:21" x14ac:dyDescent="0.3">
      <c r="B161" s="187">
        <v>154</v>
      </c>
      <c r="C161" s="188">
        <v>1.1388888888888888E-2</v>
      </c>
      <c r="D161" s="187">
        <v>1000</v>
      </c>
      <c r="E161" s="186" t="s">
        <v>317</v>
      </c>
      <c r="F161" s="183">
        <v>54965.799485104661</v>
      </c>
      <c r="G161" s="183">
        <v>294.23271390421326</v>
      </c>
      <c r="H161" s="183">
        <v>53920.458244946305</v>
      </c>
      <c r="I161" s="186">
        <v>56003.935975697008</v>
      </c>
      <c r="J161" s="185">
        <v>0.40346541077872083</v>
      </c>
      <c r="K161" s="185">
        <v>7.9916851510023146E-2</v>
      </c>
      <c r="L161" s="185">
        <v>0.36195251806151096</v>
      </c>
      <c r="M161" s="185">
        <v>0.70366107987441973</v>
      </c>
      <c r="N161" s="185">
        <v>0.58378787814095534</v>
      </c>
      <c r="O161" s="185">
        <v>0.60651340418188537</v>
      </c>
      <c r="P161" s="185">
        <v>0.19299025145960502</v>
      </c>
      <c r="Q161" s="185">
        <v>0.24623752182050349</v>
      </c>
      <c r="R161" s="184">
        <v>0.49304207186796711</v>
      </c>
      <c r="S161" s="183">
        <v>54788.171799999996</v>
      </c>
      <c r="T161" s="198">
        <v>0.21008419338496964</v>
      </c>
      <c r="U161" s="182">
        <v>6.3259885406170932E-2</v>
      </c>
    </row>
    <row r="162" spans="2:21" x14ac:dyDescent="0.3">
      <c r="B162" s="187">
        <v>155</v>
      </c>
      <c r="C162" s="188">
        <v>1.1423611111111112E-2</v>
      </c>
      <c r="D162" s="187">
        <v>1000</v>
      </c>
      <c r="E162" s="186" t="s">
        <v>317</v>
      </c>
      <c r="F162" s="183">
        <v>67338.514914099083</v>
      </c>
      <c r="G162" s="183">
        <v>570.20923219468034</v>
      </c>
      <c r="H162" s="183">
        <v>65215.991208571613</v>
      </c>
      <c r="I162" s="186">
        <v>69231.351881093462</v>
      </c>
      <c r="J162" s="185">
        <v>0</v>
      </c>
      <c r="K162" s="185">
        <v>6.3655621609050514E-2</v>
      </c>
      <c r="L162" s="185">
        <v>0</v>
      </c>
      <c r="M162" s="185">
        <v>0.3083633520026583</v>
      </c>
      <c r="N162" s="185">
        <v>1</v>
      </c>
      <c r="O162" s="185">
        <v>1</v>
      </c>
      <c r="P162" s="185">
        <v>0</v>
      </c>
      <c r="Q162" s="185">
        <v>0.22980414090995788</v>
      </c>
      <c r="R162" s="184">
        <v>1</v>
      </c>
      <c r="S162" s="183">
        <v>68229.318899999998</v>
      </c>
      <c r="T162" s="198">
        <v>0.28299940935381046</v>
      </c>
      <c r="U162" s="182">
        <v>9.0702813832874124E-2</v>
      </c>
    </row>
    <row r="163" spans="2:21" x14ac:dyDescent="0.3">
      <c r="B163" s="187">
        <v>156</v>
      </c>
      <c r="C163" s="188">
        <v>1.1446759259259261E-2</v>
      </c>
      <c r="D163" s="187">
        <v>1000</v>
      </c>
      <c r="E163" s="186" t="s">
        <v>317</v>
      </c>
      <c r="F163" s="183">
        <v>18683.026793277491</v>
      </c>
      <c r="G163" s="183">
        <v>534.84325519665708</v>
      </c>
      <c r="H163" s="183">
        <v>16757.096331739565</v>
      </c>
      <c r="I163" s="186">
        <v>20344.428567698487</v>
      </c>
      <c r="J163" s="185">
        <v>0</v>
      </c>
      <c r="K163" s="185">
        <v>0</v>
      </c>
      <c r="L163" s="185">
        <v>0</v>
      </c>
      <c r="M163" s="185">
        <v>0</v>
      </c>
      <c r="N163" s="185">
        <v>0</v>
      </c>
      <c r="O163" s="185">
        <v>0</v>
      </c>
      <c r="P163" s="185">
        <v>0</v>
      </c>
      <c r="Q163" s="185">
        <v>0</v>
      </c>
      <c r="R163" s="184">
        <v>1</v>
      </c>
      <c r="S163" s="183">
        <v>20726</v>
      </c>
      <c r="T163" s="198">
        <v>0.69142097813777781</v>
      </c>
      <c r="U163" s="198">
        <v>0.2617123072906023</v>
      </c>
    </row>
    <row r="164" spans="2:21" x14ac:dyDescent="0.3">
      <c r="B164" s="187">
        <v>157</v>
      </c>
      <c r="C164" s="188">
        <v>1.1574074074074075E-2</v>
      </c>
      <c r="D164" s="187">
        <v>1000</v>
      </c>
      <c r="E164" s="186" t="s">
        <v>317</v>
      </c>
      <c r="F164" s="183">
        <v>37174.17544561089</v>
      </c>
      <c r="G164" s="183">
        <v>540.17006571335423</v>
      </c>
      <c r="H164" s="183">
        <v>35187.618253517336</v>
      </c>
      <c r="I164" s="186">
        <v>38924.729858206949</v>
      </c>
      <c r="J164" s="185">
        <v>0</v>
      </c>
      <c r="K164" s="185">
        <v>0</v>
      </c>
      <c r="L164" s="185">
        <v>0</v>
      </c>
      <c r="M164" s="185">
        <v>0</v>
      </c>
      <c r="N164" s="185">
        <v>1</v>
      </c>
      <c r="O164" s="185">
        <v>0</v>
      </c>
      <c r="P164" s="185">
        <v>0</v>
      </c>
      <c r="Q164" s="185">
        <v>0</v>
      </c>
      <c r="R164" s="184">
        <v>1</v>
      </c>
      <c r="S164" s="183">
        <v>38622</v>
      </c>
      <c r="T164" s="198">
        <v>0.40672112235436847</v>
      </c>
      <c r="U164" s="182">
        <v>0.13474536276466584</v>
      </c>
    </row>
    <row r="165" spans="2:21" x14ac:dyDescent="0.3">
      <c r="B165" s="187">
        <v>158</v>
      </c>
      <c r="C165" s="188">
        <v>1.1608796296296296E-2</v>
      </c>
      <c r="D165" s="187">
        <v>1000</v>
      </c>
      <c r="E165" s="186" t="s">
        <v>317</v>
      </c>
      <c r="F165" s="183">
        <v>70557.89729303676</v>
      </c>
      <c r="G165" s="183">
        <v>163.45980833531064</v>
      </c>
      <c r="H165" s="183">
        <v>69931.587007576221</v>
      </c>
      <c r="I165" s="186">
        <v>71122.283218142606</v>
      </c>
      <c r="J165" s="185">
        <v>0.49702756394453845</v>
      </c>
      <c r="K165" s="185">
        <v>0.5896553099695081</v>
      </c>
      <c r="L165" s="185">
        <v>0.77972030216410715</v>
      </c>
      <c r="M165" s="185">
        <v>0.70776052084796393</v>
      </c>
      <c r="N165" s="185">
        <v>0.74175610231677258</v>
      </c>
      <c r="O165" s="185">
        <v>0.50391747813773835</v>
      </c>
      <c r="P165" s="185">
        <v>0.26168563486031604</v>
      </c>
      <c r="Q165" s="185">
        <v>0.27722645844386518</v>
      </c>
      <c r="R165" s="184">
        <v>0.19482973335472664</v>
      </c>
      <c r="S165" s="183">
        <v>68934.218999999997</v>
      </c>
      <c r="T165" s="198">
        <v>0.11504417658163157</v>
      </c>
      <c r="U165" s="182">
        <v>3.080301304393224E-2</v>
      </c>
    </row>
    <row r="166" spans="2:21" x14ac:dyDescent="0.3">
      <c r="B166" s="187">
        <v>159</v>
      </c>
      <c r="C166" s="188">
        <v>1.1643518518518518E-2</v>
      </c>
      <c r="D166" s="187">
        <v>1000</v>
      </c>
      <c r="E166" s="186" t="s">
        <v>317</v>
      </c>
      <c r="F166" s="183">
        <v>51815.711726784124</v>
      </c>
      <c r="G166" s="183">
        <v>455.21303672420231</v>
      </c>
      <c r="H166" s="183">
        <v>50207.975541290994</v>
      </c>
      <c r="I166" s="186">
        <v>53280.346004805891</v>
      </c>
      <c r="J166" s="185">
        <v>0.95742627657031798</v>
      </c>
      <c r="K166" s="185">
        <v>1.6793247519696446E-2</v>
      </c>
      <c r="L166" s="185">
        <v>0.23626169460252405</v>
      </c>
      <c r="M166" s="185">
        <v>0.72953632064430363</v>
      </c>
      <c r="N166" s="185">
        <v>2.0125999790009775E-2</v>
      </c>
      <c r="O166" s="185">
        <v>0.832763068699234</v>
      </c>
      <c r="P166" s="185">
        <v>2.827097925573337E-2</v>
      </c>
      <c r="Q166" s="185">
        <v>0.98127636086388181</v>
      </c>
      <c r="R166" s="184">
        <v>0.78248036675935895</v>
      </c>
      <c r="S166" s="183">
        <v>52816.977500000001</v>
      </c>
      <c r="T166" s="198">
        <v>0.30128000960593615</v>
      </c>
      <c r="U166" s="182">
        <v>9.9022593749171148E-2</v>
      </c>
    </row>
    <row r="167" spans="2:21" x14ac:dyDescent="0.3">
      <c r="B167" s="187">
        <v>160</v>
      </c>
      <c r="C167" s="188">
        <v>1.1689814814814814E-2</v>
      </c>
      <c r="D167" s="187">
        <v>1000</v>
      </c>
      <c r="E167" s="186" t="s">
        <v>317</v>
      </c>
      <c r="F167" s="183">
        <v>69366.431799978061</v>
      </c>
      <c r="G167" s="183">
        <v>528.56725571959669</v>
      </c>
      <c r="H167" s="183">
        <v>67416.435248466165</v>
      </c>
      <c r="I167" s="186">
        <v>71155.104537375126</v>
      </c>
      <c r="J167" s="185">
        <v>0.40959382949312911</v>
      </c>
      <c r="K167" s="185">
        <v>7.1644776130870808E-2</v>
      </c>
      <c r="L167" s="185">
        <v>3.4964234630608423E-2</v>
      </c>
      <c r="M167" s="185">
        <v>0.73628531999708469</v>
      </c>
      <c r="N167" s="185">
        <v>0.99722312283612158</v>
      </c>
      <c r="O167" s="185">
        <v>0.97250910965827531</v>
      </c>
      <c r="P167" s="185">
        <v>8.1549752260680494E-2</v>
      </c>
      <c r="Q167" s="185">
        <v>0.27436663253784632</v>
      </c>
      <c r="R167" s="184">
        <v>0.91753103427504701</v>
      </c>
      <c r="S167" s="183">
        <v>70000</v>
      </c>
      <c r="T167" s="198">
        <v>0.26554516753102281</v>
      </c>
      <c r="U167" s="182">
        <v>8.3762526328175768E-2</v>
      </c>
    </row>
    <row r="168" spans="2:21" x14ac:dyDescent="0.3">
      <c r="B168" s="187">
        <v>161</v>
      </c>
      <c r="C168" s="188">
        <v>1.1828703703703704E-2</v>
      </c>
      <c r="D168" s="187">
        <v>1000</v>
      </c>
      <c r="E168" s="186">
        <v>72622.72276094211</v>
      </c>
      <c r="F168" s="183">
        <v>72622.72276094211</v>
      </c>
      <c r="G168" s="183">
        <v>86.597310609905477</v>
      </c>
      <c r="H168" s="183">
        <v>72342.181204478256</v>
      </c>
      <c r="I168" s="186">
        <v>72869.707753958239</v>
      </c>
      <c r="J168" s="185">
        <v>0.9742747784205652</v>
      </c>
      <c r="K168" s="185">
        <v>0.98535732640888418</v>
      </c>
      <c r="L168" s="185">
        <v>0.99503137086250948</v>
      </c>
      <c r="M168" s="185">
        <v>0.99642669671371953</v>
      </c>
      <c r="N168" s="185">
        <v>0.9850023474110744</v>
      </c>
      <c r="O168" s="185">
        <v>0.22151671088546121</v>
      </c>
      <c r="P168" s="185">
        <v>3.3744595731611898E-2</v>
      </c>
      <c r="Q168" s="185">
        <v>1.5363169156802295E-2</v>
      </c>
      <c r="R168" s="184">
        <v>0</v>
      </c>
      <c r="S168" s="183">
        <v>70000</v>
      </c>
      <c r="T168" s="182">
        <v>4.6592108046515153E-2</v>
      </c>
      <c r="U168" s="182">
        <v>9.9704119870505838E-3</v>
      </c>
    </row>
    <row r="169" spans="2:21" x14ac:dyDescent="0.3">
      <c r="B169" s="187">
        <v>162</v>
      </c>
      <c r="C169" s="188">
        <v>1.1863425925925925E-2</v>
      </c>
      <c r="D169" s="187">
        <v>1000</v>
      </c>
      <c r="E169" s="186">
        <v>72551.520832681694</v>
      </c>
      <c r="F169" s="183">
        <v>72551.520832681694</v>
      </c>
      <c r="G169" s="183">
        <v>86.44389458858322</v>
      </c>
      <c r="H169" s="183">
        <v>72281.646263028859</v>
      </c>
      <c r="I169" s="186">
        <v>72807.907625710955</v>
      </c>
      <c r="J169" s="185">
        <v>1</v>
      </c>
      <c r="K169" s="185">
        <v>1</v>
      </c>
      <c r="L169" s="185">
        <v>1</v>
      </c>
      <c r="M169" s="185">
        <v>1</v>
      </c>
      <c r="N169" s="185">
        <v>1</v>
      </c>
      <c r="O169" s="185">
        <v>0.21620719196448801</v>
      </c>
      <c r="P169" s="185">
        <v>0</v>
      </c>
      <c r="Q169" s="185">
        <v>0</v>
      </c>
      <c r="R169" s="184">
        <v>0</v>
      </c>
      <c r="S169" s="183">
        <v>69904.025899999993</v>
      </c>
      <c r="T169" s="182">
        <v>4.4021553019263318E-2</v>
      </c>
      <c r="U169" s="182">
        <v>9.3803922833259976E-3</v>
      </c>
    </row>
    <row r="170" spans="2:21" x14ac:dyDescent="0.3">
      <c r="B170" s="187">
        <v>163</v>
      </c>
      <c r="C170" s="188">
        <v>1.1898148148148149E-2</v>
      </c>
      <c r="D170" s="187">
        <v>1000</v>
      </c>
      <c r="E170" s="186">
        <v>72412.519516429908</v>
      </c>
      <c r="F170" s="183">
        <v>72412.519516429908</v>
      </c>
      <c r="G170" s="183">
        <v>86.014469077901353</v>
      </c>
      <c r="H170" s="183">
        <v>72144.386839918458</v>
      </c>
      <c r="I170" s="186">
        <v>72668.262504505677</v>
      </c>
      <c r="J170" s="185">
        <v>1</v>
      </c>
      <c r="K170" s="185">
        <v>1</v>
      </c>
      <c r="L170" s="185">
        <v>1</v>
      </c>
      <c r="M170" s="185">
        <v>1</v>
      </c>
      <c r="N170" s="185">
        <v>1</v>
      </c>
      <c r="O170" s="185">
        <v>0.21117572542908924</v>
      </c>
      <c r="P170" s="185">
        <v>0</v>
      </c>
      <c r="Q170" s="185">
        <v>0</v>
      </c>
      <c r="R170" s="184">
        <v>0</v>
      </c>
      <c r="S170" s="183">
        <v>69767.793900000004</v>
      </c>
      <c r="T170" s="182">
        <v>4.387875429051559E-2</v>
      </c>
      <c r="U170" s="182">
        <v>9.32876676790435E-3</v>
      </c>
    </row>
    <row r="171" spans="2:21" x14ac:dyDescent="0.3">
      <c r="B171" s="187">
        <v>164</v>
      </c>
      <c r="C171" s="188">
        <v>1.1944444444444445E-2</v>
      </c>
      <c r="D171" s="187">
        <v>1000</v>
      </c>
      <c r="E171" s="186">
        <v>72064.819533995367</v>
      </c>
      <c r="F171" s="183">
        <v>72064.819533995367</v>
      </c>
      <c r="G171" s="183">
        <v>87.88076634953525</v>
      </c>
      <c r="H171" s="183">
        <v>71765.760949484713</v>
      </c>
      <c r="I171" s="186">
        <v>72297.499877879556</v>
      </c>
      <c r="J171" s="185">
        <v>0.93269819719513392</v>
      </c>
      <c r="K171" s="185">
        <v>0.92606575001630842</v>
      </c>
      <c r="L171" s="185">
        <v>0.98295587737935353</v>
      </c>
      <c r="M171" s="185">
        <v>0.97275656202588534</v>
      </c>
      <c r="N171" s="185">
        <v>0.95749121988438435</v>
      </c>
      <c r="O171" s="185">
        <v>0.23390249237125474</v>
      </c>
      <c r="P171" s="185">
        <v>8.5571765955513274E-2</v>
      </c>
      <c r="Q171" s="185">
        <v>4.9393916738065577E-2</v>
      </c>
      <c r="R171" s="184">
        <v>0</v>
      </c>
      <c r="S171" s="183">
        <v>69513.781900000002</v>
      </c>
      <c r="T171" s="182">
        <v>5.1154623086125374E-2</v>
      </c>
      <c r="U171" s="182">
        <v>1.1063758059118358E-2</v>
      </c>
    </row>
    <row r="172" spans="2:21" x14ac:dyDescent="0.3">
      <c r="B172" s="187">
        <v>165</v>
      </c>
      <c r="C172" s="188">
        <v>1.2083333333333333E-2</v>
      </c>
      <c r="D172" s="187">
        <v>1000</v>
      </c>
      <c r="E172" s="186">
        <v>72446.149603373604</v>
      </c>
      <c r="F172" s="183">
        <v>72446.149603373604</v>
      </c>
      <c r="G172" s="183">
        <v>86.725800361108227</v>
      </c>
      <c r="H172" s="183">
        <v>72175.097800951524</v>
      </c>
      <c r="I172" s="186">
        <v>72702.821325672412</v>
      </c>
      <c r="J172" s="185">
        <v>0.92391152827870426</v>
      </c>
      <c r="K172" s="185">
        <v>1</v>
      </c>
      <c r="L172" s="185">
        <v>1</v>
      </c>
      <c r="M172" s="185">
        <v>0.96244041116648393</v>
      </c>
      <c r="N172" s="185">
        <v>1</v>
      </c>
      <c r="O172" s="185">
        <v>0.21975180972078601</v>
      </c>
      <c r="P172" s="185">
        <v>0</v>
      </c>
      <c r="Q172" s="185">
        <v>0</v>
      </c>
      <c r="R172" s="184">
        <v>0</v>
      </c>
      <c r="S172" s="183">
        <v>69804.760899999994</v>
      </c>
      <c r="T172" s="182">
        <v>4.4187853290937773E-2</v>
      </c>
      <c r="U172" s="182">
        <v>9.4275279016107442E-3</v>
      </c>
    </row>
    <row r="173" spans="2:21" x14ac:dyDescent="0.3">
      <c r="B173" s="187">
        <v>166</v>
      </c>
      <c r="C173" s="188">
        <v>1.2118055555555556E-2</v>
      </c>
      <c r="D173" s="187">
        <v>1000</v>
      </c>
      <c r="E173" s="186">
        <v>72544.100030059504</v>
      </c>
      <c r="F173" s="183">
        <v>72544.100030059504</v>
      </c>
      <c r="G173" s="183">
        <v>89.226332615000459</v>
      </c>
      <c r="H173" s="183">
        <v>72234.600228848678</v>
      </c>
      <c r="I173" s="186">
        <v>72778.867809325384</v>
      </c>
      <c r="J173" s="185">
        <v>0.99721862730724942</v>
      </c>
      <c r="K173" s="185">
        <v>0.92193967620124506</v>
      </c>
      <c r="L173" s="185">
        <v>0.97987822868243879</v>
      </c>
      <c r="M173" s="185">
        <v>0.99721862730724942</v>
      </c>
      <c r="N173" s="185">
        <v>0.94658367052683989</v>
      </c>
      <c r="O173" s="185">
        <v>0.23410797707386496</v>
      </c>
      <c r="P173" s="185">
        <v>0.12433269486983153</v>
      </c>
      <c r="Q173" s="185">
        <v>6.0162748786007914E-2</v>
      </c>
      <c r="R173" s="184">
        <v>0</v>
      </c>
      <c r="S173" s="183">
        <v>70000</v>
      </c>
      <c r="T173" s="182">
        <v>5.3628612678111004E-2</v>
      </c>
      <c r="U173" s="182">
        <v>1.159431058121455E-2</v>
      </c>
    </row>
    <row r="174" spans="2:21" x14ac:dyDescent="0.3">
      <c r="B174" s="187">
        <v>167</v>
      </c>
      <c r="C174" s="188">
        <v>1.2164351851851852E-2</v>
      </c>
      <c r="D174" s="187">
        <v>1000</v>
      </c>
      <c r="E174" s="186">
        <v>71999.515091524372</v>
      </c>
      <c r="F174" s="183">
        <v>71999.515091524372</v>
      </c>
      <c r="G174" s="183">
        <v>86.130459919933969</v>
      </c>
      <c r="H174" s="183">
        <v>71714.72164089499</v>
      </c>
      <c r="I174" s="186">
        <v>72245.390275255268</v>
      </c>
      <c r="J174" s="185">
        <v>0.96480370180672892</v>
      </c>
      <c r="K174" s="185">
        <v>0.97859596755383338</v>
      </c>
      <c r="L174" s="185">
        <v>0.98162646508410789</v>
      </c>
      <c r="M174" s="185">
        <v>0.98402817757934902</v>
      </c>
      <c r="N174" s="185">
        <v>0.98180451435859784</v>
      </c>
      <c r="O174" s="185">
        <v>0.218601814956806</v>
      </c>
      <c r="P174" s="185">
        <v>2.5356402417526527E-2</v>
      </c>
      <c r="Q174" s="185">
        <v>8.0455745190623998E-2</v>
      </c>
      <c r="R174" s="184">
        <v>0</v>
      </c>
      <c r="S174" s="183">
        <v>69421.225399999996</v>
      </c>
      <c r="T174" s="182">
        <v>4.7580413448569094E-2</v>
      </c>
      <c r="U174" s="182">
        <v>1.0308632994024354E-2</v>
      </c>
    </row>
    <row r="175" spans="2:21" x14ac:dyDescent="0.3">
      <c r="B175" s="187">
        <v>168</v>
      </c>
      <c r="C175" s="188">
        <v>1.2210648148148146E-2</v>
      </c>
      <c r="D175" s="187">
        <v>1000</v>
      </c>
      <c r="E175" s="186">
        <v>72365.106691695473</v>
      </c>
      <c r="F175" s="183">
        <v>72365.106691695473</v>
      </c>
      <c r="G175" s="183">
        <v>148.05091978845417</v>
      </c>
      <c r="H175" s="183">
        <v>71820.189516301849</v>
      </c>
      <c r="I175" s="186">
        <v>72799.204081629156</v>
      </c>
      <c r="J175" s="185">
        <v>0.76816715317253037</v>
      </c>
      <c r="K175" s="185">
        <v>0.76816715317253037</v>
      </c>
      <c r="L175" s="185">
        <v>0.76816715317253037</v>
      </c>
      <c r="M175" s="185">
        <v>0.76816715317253037</v>
      </c>
      <c r="N175" s="185">
        <v>0.76816715317253037</v>
      </c>
      <c r="O175" s="185">
        <v>0.76816715317253037</v>
      </c>
      <c r="P175" s="185">
        <v>0</v>
      </c>
      <c r="Q175" s="185">
        <v>0</v>
      </c>
      <c r="R175" s="184">
        <v>0</v>
      </c>
      <c r="S175" s="183">
        <v>70000</v>
      </c>
      <c r="T175" s="182">
        <v>6.1052692683315021E-2</v>
      </c>
      <c r="U175" s="182">
        <v>1.5570149760667859E-2</v>
      </c>
    </row>
    <row r="176" spans="2:21" x14ac:dyDescent="0.3">
      <c r="B176" s="187">
        <v>169</v>
      </c>
      <c r="C176" s="188">
        <v>1.2326388888888888E-2</v>
      </c>
      <c r="D176" s="187">
        <v>1000</v>
      </c>
      <c r="E176" s="186">
        <v>72616.500550064055</v>
      </c>
      <c r="F176" s="183">
        <v>72616.500550064055</v>
      </c>
      <c r="G176" s="183">
        <v>89.000384383440476</v>
      </c>
      <c r="H176" s="183">
        <v>72330.614985015156</v>
      </c>
      <c r="I176" s="186">
        <v>72871.942156058518</v>
      </c>
      <c r="J176" s="185">
        <v>0.97678574334842561</v>
      </c>
      <c r="K176" s="185">
        <v>0.97992358110072852</v>
      </c>
      <c r="L176" s="185">
        <v>0.98430865233014875</v>
      </c>
      <c r="M176" s="185">
        <v>0.93851267993029719</v>
      </c>
      <c r="N176" s="185">
        <v>0.99257341063507776</v>
      </c>
      <c r="O176" s="185">
        <v>0.24926325204094438</v>
      </c>
      <c r="P176" s="185">
        <v>1.087301680911703E-2</v>
      </c>
      <c r="Q176" s="185">
        <v>2.4292474318072847E-2</v>
      </c>
      <c r="R176" s="184">
        <v>0</v>
      </c>
      <c r="S176" s="183">
        <v>70000</v>
      </c>
      <c r="T176" s="182">
        <v>4.6374728118907672E-2</v>
      </c>
      <c r="U176" s="182">
        <v>1.0066661244812694E-2</v>
      </c>
    </row>
    <row r="177" spans="2:21" x14ac:dyDescent="0.3">
      <c r="B177" s="187">
        <v>170</v>
      </c>
      <c r="C177" s="188">
        <v>1.2361111111111113E-2</v>
      </c>
      <c r="D177" s="187">
        <v>1000</v>
      </c>
      <c r="E177" s="186">
        <v>69801.301571272168</v>
      </c>
      <c r="F177" s="183">
        <v>69801.301571272168</v>
      </c>
      <c r="G177" s="183">
        <v>87.623150648581145</v>
      </c>
      <c r="H177" s="183">
        <v>69510.345705132</v>
      </c>
      <c r="I177" s="186">
        <v>70048.376369164849</v>
      </c>
      <c r="J177" s="185">
        <v>0.88421810304741066</v>
      </c>
      <c r="K177" s="185">
        <v>0.94346490453216325</v>
      </c>
      <c r="L177" s="185">
        <v>0.92766924545240692</v>
      </c>
      <c r="M177" s="185">
        <v>0.82229274559861265</v>
      </c>
      <c r="N177" s="185">
        <v>0.97360257356314506</v>
      </c>
      <c r="O177" s="185">
        <v>0.24781606453494631</v>
      </c>
      <c r="P177" s="185">
        <v>9.3576469293336472E-3</v>
      </c>
      <c r="Q177" s="185">
        <v>0.10606697839727085</v>
      </c>
      <c r="R177" s="184">
        <v>0</v>
      </c>
      <c r="S177" s="183">
        <v>67325.941600000006</v>
      </c>
      <c r="T177" s="182">
        <v>4.8819777388331403E-2</v>
      </c>
      <c r="U177" s="182">
        <v>1.0773897099615678E-2</v>
      </c>
    </row>
    <row r="178" spans="2:21" x14ac:dyDescent="0.3">
      <c r="B178" s="187">
        <v>171</v>
      </c>
      <c r="C178" s="188">
        <v>1.2407407407407409E-2</v>
      </c>
      <c r="D178" s="187">
        <v>1000</v>
      </c>
      <c r="E178" s="186">
        <v>71858.792364529014</v>
      </c>
      <c r="F178" s="183">
        <v>71858.792364529014</v>
      </c>
      <c r="G178" s="183">
        <v>90.062613710295665</v>
      </c>
      <c r="H178" s="183">
        <v>71536.03338557019</v>
      </c>
      <c r="I178" s="186">
        <v>72101.1577609003</v>
      </c>
      <c r="J178" s="185">
        <v>0.913774341526987</v>
      </c>
      <c r="K178" s="185">
        <v>0.92060296895071558</v>
      </c>
      <c r="L178" s="185">
        <v>0.95812806380608639</v>
      </c>
      <c r="M178" s="185">
        <v>0.9381126688663135</v>
      </c>
      <c r="N178" s="185">
        <v>0.93002113439573697</v>
      </c>
      <c r="O178" s="185">
        <v>0.22946216061844668</v>
      </c>
      <c r="P178" s="185">
        <v>0.1495928410423962</v>
      </c>
      <c r="Q178" s="185">
        <v>0.14668211732343575</v>
      </c>
      <c r="R178" s="184">
        <v>0</v>
      </c>
      <c r="S178" s="183">
        <v>69387.044099999999</v>
      </c>
      <c r="T178" s="182">
        <v>5.7178246533486216E-2</v>
      </c>
      <c r="U178" s="182">
        <v>1.2493988388147892E-2</v>
      </c>
    </row>
    <row r="179" spans="2:21" x14ac:dyDescent="0.3">
      <c r="B179" s="187">
        <v>172</v>
      </c>
      <c r="C179" s="188">
        <v>1.2499999999999999E-2</v>
      </c>
      <c r="D179" s="187">
        <v>1000</v>
      </c>
      <c r="E179" s="186">
        <v>72595.568214214756</v>
      </c>
      <c r="F179" s="183">
        <v>72595.568214214756</v>
      </c>
      <c r="G179" s="183">
        <v>90.63760348511309</v>
      </c>
      <c r="H179" s="183">
        <v>72301.923279368406</v>
      </c>
      <c r="I179" s="186">
        <v>72854.306326439706</v>
      </c>
      <c r="J179" s="185">
        <v>0.94457225137044687</v>
      </c>
      <c r="K179" s="185">
        <v>0.94575362014049302</v>
      </c>
      <c r="L179" s="185">
        <v>0.98520004852990728</v>
      </c>
      <c r="M179" s="185">
        <v>0.98520004852990728</v>
      </c>
      <c r="N179" s="185">
        <v>0.98520004852990728</v>
      </c>
      <c r="O179" s="185">
        <v>0.27009167421293545</v>
      </c>
      <c r="P179" s="185">
        <v>0</v>
      </c>
      <c r="Q179" s="185">
        <v>5.9437661311761106E-2</v>
      </c>
      <c r="R179" s="184">
        <v>0</v>
      </c>
      <c r="S179" s="183">
        <v>70000</v>
      </c>
      <c r="T179" s="182">
        <v>4.7190175113394538E-2</v>
      </c>
      <c r="U179" s="182">
        <v>1.0429636990834833E-2</v>
      </c>
    </row>
    <row r="180" spans="2:21" x14ac:dyDescent="0.3">
      <c r="B180" s="187">
        <v>173</v>
      </c>
      <c r="C180" s="188">
        <v>1.2615740740740742E-2</v>
      </c>
      <c r="D180" s="187">
        <v>1000</v>
      </c>
      <c r="E180" s="186">
        <v>71855.222268963247</v>
      </c>
      <c r="F180" s="183">
        <v>71855.222268963247</v>
      </c>
      <c r="G180" s="183">
        <v>88.787522328910839</v>
      </c>
      <c r="H180" s="183">
        <v>71549.482306450489</v>
      </c>
      <c r="I180" s="186">
        <v>72088.305139730815</v>
      </c>
      <c r="J180" s="185">
        <v>0.88776854043592812</v>
      </c>
      <c r="K180" s="185">
        <v>0.91226971336494123</v>
      </c>
      <c r="L180" s="185">
        <v>0.97991538065569339</v>
      </c>
      <c r="M180" s="185">
        <v>0.92949084727083531</v>
      </c>
      <c r="N180" s="185">
        <v>0.94943405493784949</v>
      </c>
      <c r="O180" s="185">
        <v>0.24760664272686475</v>
      </c>
      <c r="P180" s="185">
        <v>8.1520515063812693E-2</v>
      </c>
      <c r="Q180" s="185">
        <v>8.4211422291197727E-2</v>
      </c>
      <c r="R180" s="184">
        <v>0</v>
      </c>
      <c r="S180" s="183">
        <v>69331.020900000003</v>
      </c>
      <c r="T180" s="182">
        <v>5.2169439200932158E-2</v>
      </c>
      <c r="U180" s="182">
        <v>1.1417907495746161E-2</v>
      </c>
    </row>
    <row r="181" spans="2:21" x14ac:dyDescent="0.3">
      <c r="B181" s="187">
        <v>174</v>
      </c>
      <c r="C181" s="188">
        <v>1.2650462962962962E-2</v>
      </c>
      <c r="D181" s="187">
        <v>1000</v>
      </c>
      <c r="E181" s="186">
        <v>72561.823365659366</v>
      </c>
      <c r="F181" s="183">
        <v>72561.823365659366</v>
      </c>
      <c r="G181" s="183">
        <v>87.363485449352183</v>
      </c>
      <c r="H181" s="183">
        <v>72265.879278958149</v>
      </c>
      <c r="I181" s="186">
        <v>72784.570406343206</v>
      </c>
      <c r="J181" s="185">
        <v>0.99894639409454122</v>
      </c>
      <c r="K181" s="185">
        <v>0.99802251178233781</v>
      </c>
      <c r="L181" s="185">
        <v>0.98701495423891195</v>
      </c>
      <c r="M181" s="185">
        <v>0.99894639409454122</v>
      </c>
      <c r="N181" s="185">
        <v>0.9116898279301795</v>
      </c>
      <c r="O181" s="185">
        <v>0.15821517306731167</v>
      </c>
      <c r="P181" s="185">
        <v>0.22028785738020873</v>
      </c>
      <c r="Q181" s="185">
        <v>0</v>
      </c>
      <c r="R181" s="184">
        <v>0</v>
      </c>
      <c r="S181" s="183">
        <v>70000</v>
      </c>
      <c r="T181" s="182">
        <v>5.5264209976494644E-2</v>
      </c>
      <c r="U181" s="182">
        <v>1.1423027527130146E-2</v>
      </c>
    </row>
    <row r="182" spans="2:21" x14ac:dyDescent="0.3">
      <c r="B182" s="187">
        <v>175</v>
      </c>
      <c r="C182" s="188">
        <v>1.269675925925926E-2</v>
      </c>
      <c r="D182" s="187">
        <v>1000</v>
      </c>
      <c r="E182" s="186">
        <v>70501.356748140461</v>
      </c>
      <c r="F182" s="183">
        <v>70501.356748140461</v>
      </c>
      <c r="G182" s="183">
        <v>95.85502445660363</v>
      </c>
      <c r="H182" s="183">
        <v>70163.593034896257</v>
      </c>
      <c r="I182" s="186">
        <v>70757.27153222989</v>
      </c>
      <c r="J182" s="185">
        <v>0.71826318316590954</v>
      </c>
      <c r="K182" s="185">
        <v>0.83052228082948965</v>
      </c>
      <c r="L182" s="185">
        <v>0.90683530247271504</v>
      </c>
      <c r="M182" s="185">
        <v>0.94221205569751576</v>
      </c>
      <c r="N182" s="185">
        <v>0.93095659377266227</v>
      </c>
      <c r="O182" s="185">
        <v>0.30701659840676376</v>
      </c>
      <c r="P182" s="185">
        <v>0.12974077409453952</v>
      </c>
      <c r="Q182" s="185">
        <v>0.10247520979563196</v>
      </c>
      <c r="R182" s="184">
        <v>0</v>
      </c>
      <c r="S182" s="183">
        <v>68099.926399999997</v>
      </c>
      <c r="T182" s="182">
        <v>5.8497809287503921E-2</v>
      </c>
      <c r="U182" s="182">
        <v>1.3085564383988413E-2</v>
      </c>
    </row>
    <row r="183" spans="2:21" x14ac:dyDescent="0.3">
      <c r="B183" s="187">
        <v>176</v>
      </c>
      <c r="C183" s="188">
        <v>1.2766203703703703E-2</v>
      </c>
      <c r="D183" s="187">
        <v>1000</v>
      </c>
      <c r="E183" s="186">
        <v>66433.188296008564</v>
      </c>
      <c r="F183" s="183">
        <v>66433.188296008564</v>
      </c>
      <c r="G183" s="183">
        <v>74.545544433871598</v>
      </c>
      <c r="H183" s="183">
        <v>66213.156797123884</v>
      </c>
      <c r="I183" s="186">
        <v>66686.787769087867</v>
      </c>
      <c r="J183" s="185">
        <v>1</v>
      </c>
      <c r="K183" s="185">
        <v>1</v>
      </c>
      <c r="L183" s="185">
        <v>1</v>
      </c>
      <c r="M183" s="185">
        <v>1</v>
      </c>
      <c r="N183" s="185">
        <v>0.99214187405128917</v>
      </c>
      <c r="O183" s="185">
        <v>0</v>
      </c>
      <c r="P183" s="185">
        <v>0</v>
      </c>
      <c r="Q183" s="185">
        <v>0</v>
      </c>
      <c r="R183" s="184">
        <v>0</v>
      </c>
      <c r="S183" s="183">
        <v>63909.370999999999</v>
      </c>
      <c r="T183" s="182">
        <v>3.7250288735376703E-2</v>
      </c>
      <c r="U183" s="182">
        <v>6.9531164658173357E-3</v>
      </c>
    </row>
    <row r="184" spans="2:21" x14ac:dyDescent="0.3">
      <c r="B184" s="187">
        <v>177</v>
      </c>
      <c r="C184" s="188">
        <v>1.2847222222222223E-2</v>
      </c>
      <c r="D184" s="187">
        <v>1000</v>
      </c>
      <c r="E184" s="186">
        <v>70354.681709678553</v>
      </c>
      <c r="F184" s="183">
        <v>70354.681709678553</v>
      </c>
      <c r="G184" s="183">
        <v>99.120586289962844</v>
      </c>
      <c r="H184" s="183">
        <v>69987.321338312147</v>
      </c>
      <c r="I184" s="186">
        <v>70645.660305312107</v>
      </c>
      <c r="J184" s="185">
        <v>0.8683994760439715</v>
      </c>
      <c r="K184" s="185">
        <v>0.87119625051496341</v>
      </c>
      <c r="L184" s="185">
        <v>0.89495121501580832</v>
      </c>
      <c r="M184" s="185">
        <v>0.8795517438896101</v>
      </c>
      <c r="N184" s="185">
        <v>0.89123206247016395</v>
      </c>
      <c r="O184" s="185">
        <v>0.21568873157478682</v>
      </c>
      <c r="P184" s="185">
        <v>0.25556823463967582</v>
      </c>
      <c r="Q184" s="185">
        <v>0.35921606081236407</v>
      </c>
      <c r="R184" s="184">
        <v>0</v>
      </c>
      <c r="S184" s="183">
        <v>68080.187300000005</v>
      </c>
      <c r="T184" s="182">
        <v>6.9025740471221897E-2</v>
      </c>
      <c r="U184" s="182">
        <v>1.5371642764937819E-2</v>
      </c>
    </row>
    <row r="185" spans="2:21" x14ac:dyDescent="0.3">
      <c r="B185" s="187">
        <v>178</v>
      </c>
      <c r="C185" s="188">
        <v>1.2893518518518519E-2</v>
      </c>
      <c r="D185" s="187">
        <v>1000</v>
      </c>
      <c r="E185" s="186" t="s">
        <v>317</v>
      </c>
      <c r="F185" s="183">
        <v>72025.225745622301</v>
      </c>
      <c r="G185" s="183">
        <v>159.34472209473205</v>
      </c>
      <c r="H185" s="183">
        <v>71530.418046577848</v>
      </c>
      <c r="I185" s="186">
        <v>72595.879156218056</v>
      </c>
      <c r="J185" s="185">
        <v>0.99612305421648273</v>
      </c>
      <c r="K185" s="185">
        <v>0.92457683743171903</v>
      </c>
      <c r="L185" s="185">
        <v>0.7978505917039096</v>
      </c>
      <c r="M185" s="185">
        <v>0.91880270642442474</v>
      </c>
      <c r="N185" s="185">
        <v>0.78925431772427623</v>
      </c>
      <c r="O185" s="185">
        <v>7.9297153281093741E-2</v>
      </c>
      <c r="P185" s="185">
        <v>0.75276625327024849</v>
      </c>
      <c r="Q185" s="185">
        <v>0.63731510772473809</v>
      </c>
      <c r="R185" s="184">
        <v>0</v>
      </c>
      <c r="S185" s="183">
        <v>70000</v>
      </c>
      <c r="T185" s="198">
        <v>0.10057915018656452</v>
      </c>
      <c r="U185" s="182">
        <v>2.1805037574725083E-2</v>
      </c>
    </row>
    <row r="186" spans="2:21" x14ac:dyDescent="0.3">
      <c r="B186" s="187">
        <v>179</v>
      </c>
      <c r="C186" s="188">
        <v>1.2951388888888887E-2</v>
      </c>
      <c r="D186" s="187">
        <v>1000</v>
      </c>
      <c r="E186" s="186">
        <v>72233.604447791251</v>
      </c>
      <c r="F186" s="183">
        <v>72233.604447791251</v>
      </c>
      <c r="G186" s="183">
        <v>118.78201261466087</v>
      </c>
      <c r="H186" s="183">
        <v>71806.561613084021</v>
      </c>
      <c r="I186" s="186">
        <v>72621.738134317216</v>
      </c>
      <c r="J186" s="185">
        <v>0.67791909814442719</v>
      </c>
      <c r="K186" s="185">
        <v>0.83506451495013856</v>
      </c>
      <c r="L186" s="185">
        <v>0.84945802092682299</v>
      </c>
      <c r="M186" s="185">
        <v>0.83572604671578221</v>
      </c>
      <c r="N186" s="185">
        <v>0.888841511163734</v>
      </c>
      <c r="O186" s="185">
        <v>0.28435130376733891</v>
      </c>
      <c r="P186" s="185">
        <v>0.39266628148340899</v>
      </c>
      <c r="Q186" s="185">
        <v>0.34944791186380814</v>
      </c>
      <c r="R186" s="184">
        <v>0</v>
      </c>
      <c r="S186" s="183">
        <v>70000</v>
      </c>
      <c r="T186" s="182">
        <v>7.9155859854828897E-2</v>
      </c>
      <c r="U186" s="182">
        <v>1.7717592583147829E-2</v>
      </c>
    </row>
    <row r="187" spans="2:21" x14ac:dyDescent="0.3">
      <c r="B187" s="187">
        <v>180</v>
      </c>
      <c r="C187" s="188">
        <v>1.3032407407407407E-2</v>
      </c>
      <c r="D187" s="187">
        <v>1000</v>
      </c>
      <c r="E187" s="186">
        <v>71364.463485396685</v>
      </c>
      <c r="F187" s="183">
        <v>71364.463485396685</v>
      </c>
      <c r="G187" s="183">
        <v>103.7873617668829</v>
      </c>
      <c r="H187" s="183">
        <v>71023.548352757149</v>
      </c>
      <c r="I187" s="186">
        <v>71684.048141520252</v>
      </c>
      <c r="J187" s="185">
        <v>1</v>
      </c>
      <c r="K187" s="185">
        <v>1</v>
      </c>
      <c r="L187" s="185">
        <v>0.98052006267475489</v>
      </c>
      <c r="M187" s="185">
        <v>1</v>
      </c>
      <c r="N187" s="185">
        <v>0.87181659436003434</v>
      </c>
      <c r="O187" s="185">
        <v>0</v>
      </c>
      <c r="P187" s="185">
        <v>0.37992134866317384</v>
      </c>
      <c r="Q187" s="185">
        <v>0.47578781242077017</v>
      </c>
      <c r="R187" s="184">
        <v>0</v>
      </c>
      <c r="S187" s="183">
        <v>69046.843399999998</v>
      </c>
      <c r="T187" s="182">
        <v>7.1094916975069464E-2</v>
      </c>
      <c r="U187" s="182">
        <v>1.4988886247462963E-2</v>
      </c>
    </row>
    <row r="188" spans="2:21" x14ac:dyDescent="0.3">
      <c r="B188" s="187">
        <v>181</v>
      </c>
      <c r="C188" s="188">
        <v>1.3101851851851852E-2</v>
      </c>
      <c r="D188" s="187">
        <v>1000</v>
      </c>
      <c r="E188" s="186">
        <v>72344.663389094028</v>
      </c>
      <c r="F188" s="183">
        <v>72344.663389094028</v>
      </c>
      <c r="G188" s="183">
        <v>110.45059352325109</v>
      </c>
      <c r="H188" s="183">
        <v>71943.899012439695</v>
      </c>
      <c r="I188" s="186">
        <v>72659.872818907636</v>
      </c>
      <c r="J188" s="185">
        <v>0.56642707858909092</v>
      </c>
      <c r="K188" s="185">
        <v>0.77842218166753052</v>
      </c>
      <c r="L188" s="185">
        <v>0.8770291955242312</v>
      </c>
      <c r="M188" s="185">
        <v>0.83694825111930493</v>
      </c>
      <c r="N188" s="185">
        <v>0.9737529699507822</v>
      </c>
      <c r="O188" s="185">
        <v>0.36191863107670669</v>
      </c>
      <c r="P188" s="185">
        <v>0.21078011122706269</v>
      </c>
      <c r="Q188" s="185">
        <v>0.21191583446190088</v>
      </c>
      <c r="R188" s="184">
        <v>0</v>
      </c>
      <c r="S188" s="183">
        <v>70000</v>
      </c>
      <c r="T188" s="182">
        <v>6.8065436275417779E-2</v>
      </c>
      <c r="U188" s="182">
        <v>1.5496814196587241E-2</v>
      </c>
    </row>
    <row r="189" spans="2:21" x14ac:dyDescent="0.3">
      <c r="B189" s="187">
        <v>182</v>
      </c>
      <c r="C189" s="188">
        <v>1.3148148148148147E-2</v>
      </c>
      <c r="D189" s="187">
        <v>1000</v>
      </c>
      <c r="E189" s="186">
        <v>70714.693210490193</v>
      </c>
      <c r="F189" s="183">
        <v>70714.693210490193</v>
      </c>
      <c r="G189" s="183">
        <v>80.567773792158761</v>
      </c>
      <c r="H189" s="183">
        <v>70465.728036006287</v>
      </c>
      <c r="I189" s="186">
        <v>70959.596732812512</v>
      </c>
      <c r="J189" s="185">
        <v>1</v>
      </c>
      <c r="K189" s="185">
        <v>1</v>
      </c>
      <c r="L189" s="185">
        <v>1</v>
      </c>
      <c r="M189" s="185">
        <v>1</v>
      </c>
      <c r="N189" s="185">
        <v>1</v>
      </c>
      <c r="O189" s="185">
        <v>0.13239220474463576</v>
      </c>
      <c r="P189" s="185">
        <v>2.8838751149746489E-2</v>
      </c>
      <c r="Q189" s="185">
        <v>0</v>
      </c>
      <c r="R189" s="184">
        <v>0</v>
      </c>
      <c r="S189" s="183">
        <v>68111.355899999995</v>
      </c>
      <c r="T189" s="182">
        <v>4.3403247573507116E-2</v>
      </c>
      <c r="U189" s="182">
        <v>8.8649628282962724E-3</v>
      </c>
    </row>
    <row r="190" spans="2:21" x14ac:dyDescent="0.3">
      <c r="B190" s="187">
        <v>183</v>
      </c>
      <c r="C190" s="188">
        <v>1.3194444444444444E-2</v>
      </c>
      <c r="D190" s="187">
        <v>1000</v>
      </c>
      <c r="E190" s="186" t="s">
        <v>317</v>
      </c>
      <c r="F190" s="183">
        <v>16598.461244490489</v>
      </c>
      <c r="G190" s="183">
        <v>173.18174740440293</v>
      </c>
      <c r="H190" s="183">
        <v>16024.027338437423</v>
      </c>
      <c r="I190" s="186">
        <v>17190.744980070733</v>
      </c>
      <c r="J190" s="185">
        <v>0</v>
      </c>
      <c r="K190" s="185">
        <v>0</v>
      </c>
      <c r="L190" s="185">
        <v>0</v>
      </c>
      <c r="M190" s="185">
        <v>0</v>
      </c>
      <c r="N190" s="185">
        <v>0</v>
      </c>
      <c r="O190" s="185">
        <v>0</v>
      </c>
      <c r="P190" s="185">
        <v>1</v>
      </c>
      <c r="Q190" s="185">
        <v>0</v>
      </c>
      <c r="R190" s="184">
        <v>0</v>
      </c>
      <c r="S190" s="183">
        <v>16530</v>
      </c>
      <c r="T190" s="198">
        <v>0.3038208828770097</v>
      </c>
      <c r="U190" s="182">
        <v>6.3434917034439847E-2</v>
      </c>
    </row>
    <row r="191" spans="2:21" x14ac:dyDescent="0.3">
      <c r="B191" s="187">
        <v>184</v>
      </c>
      <c r="C191" s="188">
        <v>1.3287037037037036E-2</v>
      </c>
      <c r="D191" s="187">
        <v>1000</v>
      </c>
      <c r="E191" s="186" t="s">
        <v>317</v>
      </c>
      <c r="F191" s="183">
        <v>69593.228732990916</v>
      </c>
      <c r="G191" s="183">
        <v>546.56639255259245</v>
      </c>
      <c r="H191" s="183">
        <v>67672.05501091051</v>
      </c>
      <c r="I191" s="186">
        <v>71272.821136466344</v>
      </c>
      <c r="J191" s="185">
        <v>1</v>
      </c>
      <c r="K191" s="185">
        <v>0.98967914063048557</v>
      </c>
      <c r="L191" s="185">
        <v>1</v>
      </c>
      <c r="M191" s="185">
        <v>1</v>
      </c>
      <c r="N191" s="185">
        <v>0</v>
      </c>
      <c r="O191" s="185">
        <v>0</v>
      </c>
      <c r="P191" s="185">
        <v>0</v>
      </c>
      <c r="Q191" s="185">
        <v>1</v>
      </c>
      <c r="R191" s="184">
        <v>1</v>
      </c>
      <c r="S191" s="183">
        <v>70000</v>
      </c>
      <c r="T191" s="198">
        <v>0.24316629629323017</v>
      </c>
      <c r="U191" s="182">
        <v>7.7742608409178071E-2</v>
      </c>
    </row>
    <row r="192" spans="2:21" x14ac:dyDescent="0.3">
      <c r="B192" s="187">
        <v>185</v>
      </c>
      <c r="C192" s="188">
        <v>1.3344907407407408E-2</v>
      </c>
      <c r="D192" s="187">
        <v>1000</v>
      </c>
      <c r="E192" s="186">
        <v>72357.100705573204</v>
      </c>
      <c r="F192" s="183">
        <v>72357.100705573204</v>
      </c>
      <c r="G192" s="183">
        <v>99.765173519803</v>
      </c>
      <c r="H192" s="183">
        <v>71995.081694153414</v>
      </c>
      <c r="I192" s="186">
        <v>72636.067180873521</v>
      </c>
      <c r="J192" s="185">
        <v>0.78911713718395515</v>
      </c>
      <c r="K192" s="185">
        <v>0.85657580466248695</v>
      </c>
      <c r="L192" s="185">
        <v>0.92928823987034637</v>
      </c>
      <c r="M192" s="185">
        <v>0.8331605051821761</v>
      </c>
      <c r="N192" s="185">
        <v>0.94607739552570413</v>
      </c>
      <c r="O192" s="185">
        <v>0.29018256288822758</v>
      </c>
      <c r="P192" s="185">
        <v>0.19007981459427326</v>
      </c>
      <c r="Q192" s="185">
        <v>0.18121683404652048</v>
      </c>
      <c r="R192" s="184">
        <v>0</v>
      </c>
      <c r="S192" s="183">
        <v>69940.759399999995</v>
      </c>
      <c r="T192" s="182">
        <v>6.2890247060745391E-2</v>
      </c>
      <c r="U192" s="182">
        <v>1.4016785106016129E-2</v>
      </c>
    </row>
    <row r="193" spans="2:21" x14ac:dyDescent="0.3">
      <c r="B193" s="187">
        <v>186</v>
      </c>
      <c r="C193" s="188">
        <v>1.3379629629629628E-2</v>
      </c>
      <c r="D193" s="187">
        <v>1000</v>
      </c>
      <c r="E193" s="186" t="s">
        <v>317</v>
      </c>
      <c r="F193" s="183">
        <v>56998.594007926178</v>
      </c>
      <c r="G193" s="183">
        <v>456.68773470748459</v>
      </c>
      <c r="H193" s="183">
        <v>55371.050288630169</v>
      </c>
      <c r="I193" s="186">
        <v>58494.450182402245</v>
      </c>
      <c r="J193" s="185">
        <v>0.95742627657031798</v>
      </c>
      <c r="K193" s="185">
        <v>1.6793247519696446E-2</v>
      </c>
      <c r="L193" s="185">
        <v>0.23626169460252405</v>
      </c>
      <c r="M193" s="185">
        <v>0.39620298731097026</v>
      </c>
      <c r="N193" s="185">
        <v>0.3534593331233431</v>
      </c>
      <c r="O193" s="185">
        <v>0.832763068699234</v>
      </c>
      <c r="P193" s="185">
        <v>2.827097925573337E-2</v>
      </c>
      <c r="Q193" s="185">
        <v>0.98127636086388181</v>
      </c>
      <c r="R193" s="184">
        <v>0.78248036675935895</v>
      </c>
      <c r="S193" s="183">
        <v>57837.644200000002</v>
      </c>
      <c r="T193" s="198">
        <v>0.28254954928331794</v>
      </c>
      <c r="U193" s="182">
        <v>9.1217309698979607E-2</v>
      </c>
    </row>
    <row r="194" spans="2:21" x14ac:dyDescent="0.3">
      <c r="B194" s="187">
        <v>187</v>
      </c>
      <c r="C194" s="188">
        <v>1.34375E-2</v>
      </c>
      <c r="D194" s="187">
        <v>1000</v>
      </c>
      <c r="E194" s="186" t="s">
        <v>317</v>
      </c>
      <c r="F194" s="183">
        <v>69365.275155577838</v>
      </c>
      <c r="G194" s="183">
        <v>528.33856782958583</v>
      </c>
      <c r="H194" s="183">
        <v>67418.438019427136</v>
      </c>
      <c r="I194" s="186">
        <v>71150.237534131767</v>
      </c>
      <c r="J194" s="185">
        <v>0.40856035397021889</v>
      </c>
      <c r="K194" s="185">
        <v>7.1464004065609807E-2</v>
      </c>
      <c r="L194" s="185">
        <v>3.4876013866363166E-2</v>
      </c>
      <c r="M194" s="185">
        <v>0.7344275457795465</v>
      </c>
      <c r="N194" s="185">
        <v>0.96727925263273451</v>
      </c>
      <c r="O194" s="185">
        <v>0.99470695776203688</v>
      </c>
      <c r="P194" s="185">
        <v>8.1343988240834053E-2</v>
      </c>
      <c r="Q194" s="185">
        <v>0.27367435843942534</v>
      </c>
      <c r="R194" s="184">
        <v>0.91521594601649781</v>
      </c>
      <c r="S194" s="183">
        <v>70000</v>
      </c>
      <c r="T194" s="198">
        <v>0.26545229871964376</v>
      </c>
      <c r="U194" s="182">
        <v>8.3812217630827621E-2</v>
      </c>
    </row>
    <row r="195" spans="2:21" x14ac:dyDescent="0.3">
      <c r="B195" s="187">
        <v>188</v>
      </c>
      <c r="C195" s="188">
        <v>1.3530092592592594E-2</v>
      </c>
      <c r="D195" s="187">
        <v>1000</v>
      </c>
      <c r="E195" s="186">
        <v>72621.777368899508</v>
      </c>
      <c r="F195" s="183">
        <v>72621.777368899508</v>
      </c>
      <c r="G195" s="183">
        <v>86.744555130566198</v>
      </c>
      <c r="H195" s="183">
        <v>72350.180076014702</v>
      </c>
      <c r="I195" s="186">
        <v>72878.443017636921</v>
      </c>
      <c r="J195" s="185">
        <v>0.99920122842280468</v>
      </c>
      <c r="K195" s="185">
        <v>0.99865782508100609</v>
      </c>
      <c r="L195" s="185">
        <v>0.99951464234724707</v>
      </c>
      <c r="M195" s="185">
        <v>0.99882830195827366</v>
      </c>
      <c r="N195" s="185">
        <v>0.99937445098979927</v>
      </c>
      <c r="O195" s="185">
        <v>0.22012006802398582</v>
      </c>
      <c r="P195" s="185">
        <v>1.1600653823823397E-4</v>
      </c>
      <c r="Q195" s="185">
        <v>3.4546478346523302E-3</v>
      </c>
      <c r="R195" s="184">
        <v>0</v>
      </c>
      <c r="S195" s="183">
        <v>69975.064400000003</v>
      </c>
      <c r="T195" s="182">
        <v>4.4222437218927657E-2</v>
      </c>
      <c r="U195" s="182">
        <v>9.447150182723088E-3</v>
      </c>
    </row>
    <row r="196" spans="2:21" x14ac:dyDescent="0.3">
      <c r="B196" s="187">
        <v>189</v>
      </c>
      <c r="C196" s="188">
        <v>1.3599537037037037E-2</v>
      </c>
      <c r="D196" s="187">
        <v>1000</v>
      </c>
      <c r="E196" s="186">
        <v>72642.940164856846</v>
      </c>
      <c r="F196" s="183">
        <v>72642.940164856846</v>
      </c>
      <c r="G196" s="183">
        <v>86.729830667258625</v>
      </c>
      <c r="H196" s="183">
        <v>72371.919975061712</v>
      </c>
      <c r="I196" s="186">
        <v>72899.750379911799</v>
      </c>
      <c r="J196" s="185">
        <v>1</v>
      </c>
      <c r="K196" s="185">
        <v>1</v>
      </c>
      <c r="L196" s="185">
        <v>1</v>
      </c>
      <c r="M196" s="185">
        <v>1</v>
      </c>
      <c r="N196" s="185">
        <v>1</v>
      </c>
      <c r="O196" s="185">
        <v>0.21951632113629146</v>
      </c>
      <c r="P196" s="185">
        <v>0</v>
      </c>
      <c r="Q196" s="185">
        <v>0</v>
      </c>
      <c r="R196" s="184">
        <v>0</v>
      </c>
      <c r="S196" s="183">
        <v>69993.623900000006</v>
      </c>
      <c r="T196" s="182">
        <v>4.4115166842843334E-2</v>
      </c>
      <c r="U196" s="182">
        <v>9.4142386054453173E-3</v>
      </c>
    </row>
    <row r="197" spans="2:21" x14ac:dyDescent="0.3">
      <c r="B197" s="187">
        <v>190</v>
      </c>
      <c r="C197" s="188">
        <v>1.3634259259259257E-2</v>
      </c>
      <c r="D197" s="187">
        <v>1000</v>
      </c>
      <c r="E197" s="186">
        <v>72626.790366541507</v>
      </c>
      <c r="F197" s="183">
        <v>72626.790366541507</v>
      </c>
      <c r="G197" s="183">
        <v>86.679117355698324</v>
      </c>
      <c r="H197" s="183">
        <v>72355.972557728557</v>
      </c>
      <c r="I197" s="186">
        <v>72883.525781440272</v>
      </c>
      <c r="J197" s="185">
        <v>1</v>
      </c>
      <c r="K197" s="185">
        <v>1</v>
      </c>
      <c r="L197" s="185">
        <v>1</v>
      </c>
      <c r="M197" s="185">
        <v>1</v>
      </c>
      <c r="N197" s="185">
        <v>1</v>
      </c>
      <c r="O197" s="185">
        <v>0.21893174271668617</v>
      </c>
      <c r="P197" s="185">
        <v>0</v>
      </c>
      <c r="Q197" s="185">
        <v>0</v>
      </c>
      <c r="R197" s="184">
        <v>0</v>
      </c>
      <c r="S197" s="183">
        <v>69977.795899999997</v>
      </c>
      <c r="T197" s="182">
        <v>4.4098646807504388E-2</v>
      </c>
      <c r="U197" s="182">
        <v>9.4082656025664037E-3</v>
      </c>
    </row>
    <row r="198" spans="2:21" x14ac:dyDescent="0.3">
      <c r="B198" s="187">
        <v>191</v>
      </c>
      <c r="C198" s="188">
        <v>1.3680555555555555E-2</v>
      </c>
      <c r="D198" s="187">
        <v>1000</v>
      </c>
      <c r="E198" s="186">
        <v>72626.729911890594</v>
      </c>
      <c r="F198" s="183">
        <v>72626.729911890594</v>
      </c>
      <c r="G198" s="183">
        <v>86.594519570310297</v>
      </c>
      <c r="H198" s="183">
        <v>72347.512993499127</v>
      </c>
      <c r="I198" s="186">
        <v>72874.855155467973</v>
      </c>
      <c r="J198" s="185">
        <v>0.98007322925122609</v>
      </c>
      <c r="K198" s="185">
        <v>0.98873104525102551</v>
      </c>
      <c r="L198" s="185">
        <v>0.9946755051484818</v>
      </c>
      <c r="M198" s="185">
        <v>0.99620203019363363</v>
      </c>
      <c r="N198" s="185">
        <v>0.98726043971646227</v>
      </c>
      <c r="O198" s="185">
        <v>0.22112337393758041</v>
      </c>
      <c r="P198" s="185">
        <v>3.0044895078744912E-2</v>
      </c>
      <c r="Q198" s="185">
        <v>1.1428510602750486E-2</v>
      </c>
      <c r="R198" s="184">
        <v>0</v>
      </c>
      <c r="S198" s="183">
        <v>70000</v>
      </c>
      <c r="T198" s="182">
        <v>4.6266794757342272E-2</v>
      </c>
      <c r="U198" s="182">
        <v>9.8916182344786982E-3</v>
      </c>
    </row>
    <row r="199" spans="2:21" x14ac:dyDescent="0.3">
      <c r="B199" s="187">
        <v>192</v>
      </c>
      <c r="C199" s="188">
        <v>1.3784722222222224E-2</v>
      </c>
      <c r="D199" s="187">
        <v>1000</v>
      </c>
      <c r="E199" s="186">
        <v>72048.256044077192</v>
      </c>
      <c r="F199" s="183">
        <v>72048.256044077192</v>
      </c>
      <c r="G199" s="183">
        <v>86.005509984203471</v>
      </c>
      <c r="H199" s="183">
        <v>71779.207173417526</v>
      </c>
      <c r="I199" s="186">
        <v>72302.553927966001</v>
      </c>
      <c r="J199" s="185">
        <v>1</v>
      </c>
      <c r="K199" s="185">
        <v>0.98535732640888418</v>
      </c>
      <c r="L199" s="185">
        <v>0.99503137086250948</v>
      </c>
      <c r="M199" s="185">
        <v>0.99642669671371953</v>
      </c>
      <c r="N199" s="185">
        <v>0.9850023474110744</v>
      </c>
      <c r="O199" s="185">
        <v>0.22151671088546121</v>
      </c>
      <c r="P199" s="185">
        <v>0</v>
      </c>
      <c r="Q199" s="185">
        <v>0</v>
      </c>
      <c r="R199" s="184">
        <v>0</v>
      </c>
      <c r="S199" s="183">
        <v>69422.031700000007</v>
      </c>
      <c r="T199" s="182">
        <v>4.4170050531970984E-2</v>
      </c>
      <c r="U199" s="182">
        <v>9.4490099309508802E-3</v>
      </c>
    </row>
    <row r="200" spans="2:21" x14ac:dyDescent="0.3">
      <c r="B200" s="187">
        <v>193</v>
      </c>
      <c r="C200" s="188">
        <v>1.3842592592592594E-2</v>
      </c>
      <c r="D200" s="187">
        <v>1000</v>
      </c>
      <c r="E200" s="186">
        <v>72624.27643917207</v>
      </c>
      <c r="F200" s="183">
        <v>72624.27643917207</v>
      </c>
      <c r="G200" s="183">
        <v>86.618401754814684</v>
      </c>
      <c r="H200" s="183">
        <v>72343.99622432857</v>
      </c>
      <c r="I200" s="186">
        <v>72871.760496300805</v>
      </c>
      <c r="J200" s="185">
        <v>0.96629636875218139</v>
      </c>
      <c r="K200" s="185">
        <v>0.99181092455116415</v>
      </c>
      <c r="L200" s="185">
        <v>0.99181092455116415</v>
      </c>
      <c r="M200" s="185">
        <v>0.99181092455116415</v>
      </c>
      <c r="N200" s="185">
        <v>0.99181092455116415</v>
      </c>
      <c r="O200" s="185">
        <v>0.21795224557096426</v>
      </c>
      <c r="P200" s="185">
        <v>3.3468258691175264E-2</v>
      </c>
      <c r="Q200" s="185">
        <v>1.5237359005444012E-2</v>
      </c>
      <c r="R200" s="184">
        <v>0</v>
      </c>
      <c r="S200" s="183">
        <v>70000</v>
      </c>
      <c r="T200" s="182">
        <v>4.6524437648296481E-2</v>
      </c>
      <c r="U200" s="182">
        <v>9.934011999588795E-3</v>
      </c>
    </row>
    <row r="201" spans="2:21" x14ac:dyDescent="0.3">
      <c r="B201" s="187">
        <v>194</v>
      </c>
      <c r="C201" s="188">
        <v>1.3842592592592594E-2</v>
      </c>
      <c r="D201" s="187">
        <v>1000</v>
      </c>
      <c r="E201" s="186">
        <v>72641.863064272577</v>
      </c>
      <c r="F201" s="183">
        <v>72641.863064272577</v>
      </c>
      <c r="G201" s="183">
        <v>87.173845509919133</v>
      </c>
      <c r="H201" s="183">
        <v>72367.556706998192</v>
      </c>
      <c r="I201" s="186">
        <v>72898.538540874346</v>
      </c>
      <c r="J201" s="185">
        <v>0.99300601068458638</v>
      </c>
      <c r="K201" s="185">
        <v>0.99611307066778565</v>
      </c>
      <c r="L201" s="185">
        <v>0.99643815638203126</v>
      </c>
      <c r="M201" s="185">
        <v>0.99145010568917702</v>
      </c>
      <c r="N201" s="185">
        <v>0.99874008645186674</v>
      </c>
      <c r="O201" s="185">
        <v>0.22561867976463512</v>
      </c>
      <c r="P201" s="185">
        <v>1.4775547614905515E-3</v>
      </c>
      <c r="Q201" s="185">
        <v>8.0921442322888174E-3</v>
      </c>
      <c r="R201" s="184">
        <v>0</v>
      </c>
      <c r="S201" s="183">
        <v>70000</v>
      </c>
      <c r="T201" s="182">
        <v>4.4603653625001134E-2</v>
      </c>
      <c r="U201" s="182">
        <v>9.5602929281276023E-3</v>
      </c>
    </row>
    <row r="202" spans="2:21" x14ac:dyDescent="0.3">
      <c r="B202" s="187">
        <v>195</v>
      </c>
      <c r="C202" s="188">
        <v>1.3923611111111111E-2</v>
      </c>
      <c r="D202" s="187">
        <v>1000</v>
      </c>
      <c r="E202" s="186">
        <v>72618.890817455918</v>
      </c>
      <c r="F202" s="183">
        <v>72618.890817455918</v>
      </c>
      <c r="G202" s="183">
        <v>86.65434265405095</v>
      </c>
      <c r="H202" s="183">
        <v>72348.172001737068</v>
      </c>
      <c r="I202" s="186">
        <v>72875.589644436215</v>
      </c>
      <c r="J202" s="185">
        <v>1</v>
      </c>
      <c r="K202" s="185">
        <v>1</v>
      </c>
      <c r="L202" s="185">
        <v>1</v>
      </c>
      <c r="M202" s="185">
        <v>1</v>
      </c>
      <c r="N202" s="185">
        <v>1</v>
      </c>
      <c r="O202" s="185">
        <v>0.21864580069872258</v>
      </c>
      <c r="P202" s="185">
        <v>0</v>
      </c>
      <c r="Q202" s="185">
        <v>0</v>
      </c>
      <c r="R202" s="184">
        <v>0</v>
      </c>
      <c r="S202" s="183">
        <v>69970.053700000004</v>
      </c>
      <c r="T202" s="182">
        <v>4.409056343778054E-2</v>
      </c>
      <c r="U202" s="182">
        <v>9.4053429921798336E-3</v>
      </c>
    </row>
    <row r="203" spans="2:21" x14ac:dyDescent="0.3">
      <c r="B203" s="187">
        <v>196</v>
      </c>
      <c r="C203" s="188">
        <v>1.4050925925925927E-2</v>
      </c>
      <c r="D203" s="187">
        <v>1000</v>
      </c>
      <c r="E203" s="186">
        <v>72562.202108066587</v>
      </c>
      <c r="F203" s="183">
        <v>72562.202108066587</v>
      </c>
      <c r="G203" s="183">
        <v>86.559252966485303</v>
      </c>
      <c r="H203" s="183">
        <v>72286.749807768618</v>
      </c>
      <c r="I203" s="186">
        <v>72816.351475052099</v>
      </c>
      <c r="J203" s="185">
        <v>0.99872707436480046</v>
      </c>
      <c r="K203" s="185">
        <v>0.99964966710636571</v>
      </c>
      <c r="L203" s="185">
        <v>0.99427690955304304</v>
      </c>
      <c r="M203" s="185">
        <v>0.99905297091433154</v>
      </c>
      <c r="N203" s="185">
        <v>0.99399634500215828</v>
      </c>
      <c r="O203" s="185">
        <v>0.22087244834398301</v>
      </c>
      <c r="P203" s="185">
        <v>5.0055349948133158E-3</v>
      </c>
      <c r="Q203" s="185">
        <v>2.8746453883160612E-2</v>
      </c>
      <c r="R203" s="184">
        <v>0</v>
      </c>
      <c r="S203" s="183">
        <v>69930.666500000007</v>
      </c>
      <c r="T203" s="182">
        <v>4.5089547329239379E-2</v>
      </c>
      <c r="U203" s="182">
        <v>9.6842769333685703E-3</v>
      </c>
    </row>
    <row r="204" spans="2:21" x14ac:dyDescent="0.3">
      <c r="B204" s="187">
        <v>197</v>
      </c>
      <c r="C204" s="188">
        <v>1.4097222222222221E-2</v>
      </c>
      <c r="D204" s="187">
        <v>1000</v>
      </c>
      <c r="E204" s="186">
        <v>72618.444827118568</v>
      </c>
      <c r="F204" s="183">
        <v>72618.444827118568</v>
      </c>
      <c r="G204" s="183">
        <v>87.19902989475294</v>
      </c>
      <c r="H204" s="183">
        <v>72335.482443414585</v>
      </c>
      <c r="I204" s="186">
        <v>72866.21352590411</v>
      </c>
      <c r="J204" s="185">
        <v>0.97308117175282349</v>
      </c>
      <c r="K204" s="185">
        <v>0.98269905618316022</v>
      </c>
      <c r="L204" s="185">
        <v>0.99038659645237981</v>
      </c>
      <c r="M204" s="185">
        <v>0.98752683388908058</v>
      </c>
      <c r="N204" s="185">
        <v>0.98530561719256249</v>
      </c>
      <c r="O204" s="185">
        <v>0.22879048708192928</v>
      </c>
      <c r="P204" s="185">
        <v>3.2976192093394308E-2</v>
      </c>
      <c r="Q204" s="185">
        <v>1.672288102476761E-2</v>
      </c>
      <c r="R204" s="184">
        <v>0</v>
      </c>
      <c r="S204" s="183">
        <v>70000</v>
      </c>
      <c r="T204" s="182">
        <v>4.6839367911700173E-2</v>
      </c>
      <c r="U204" s="182">
        <v>1.0056952239817608E-2</v>
      </c>
    </row>
    <row r="205" spans="2:21" x14ac:dyDescent="0.3">
      <c r="B205" s="187">
        <v>198</v>
      </c>
      <c r="C205" s="188">
        <v>1.4097222222222221E-2</v>
      </c>
      <c r="D205" s="187">
        <v>1000</v>
      </c>
      <c r="E205" s="186">
        <v>72623.10667226126</v>
      </c>
      <c r="F205" s="183">
        <v>72623.10667226126</v>
      </c>
      <c r="G205" s="183">
        <v>86.459882630935411</v>
      </c>
      <c r="H205" s="183">
        <v>72342.894841906847</v>
      </c>
      <c r="I205" s="186">
        <v>72869.569891022635</v>
      </c>
      <c r="J205" s="185">
        <v>0.9741198515181192</v>
      </c>
      <c r="K205" s="185">
        <v>0.98569258928728298</v>
      </c>
      <c r="L205" s="185">
        <v>0.99569296416060227</v>
      </c>
      <c r="M205" s="185">
        <v>1</v>
      </c>
      <c r="N205" s="185">
        <v>0.98453521170539304</v>
      </c>
      <c r="O205" s="185">
        <v>0.21980474524742616</v>
      </c>
      <c r="P205" s="185">
        <v>3.5155775488522979E-2</v>
      </c>
      <c r="Q205" s="185">
        <v>1.4812229725398487E-2</v>
      </c>
      <c r="R205" s="184">
        <v>0</v>
      </c>
      <c r="S205" s="183">
        <v>70000</v>
      </c>
      <c r="T205" s="182">
        <v>4.6605520419768363E-2</v>
      </c>
      <c r="U205" s="182">
        <v>9.9644741329430273E-3</v>
      </c>
    </row>
    <row r="206" spans="2:21" x14ac:dyDescent="0.3">
      <c r="B206" s="187">
        <v>199</v>
      </c>
      <c r="C206" s="188">
        <v>1.4201388888888888E-2</v>
      </c>
      <c r="D206" s="187">
        <v>1000</v>
      </c>
      <c r="E206" s="186">
        <v>69632.487915302801</v>
      </c>
      <c r="F206" s="183">
        <v>69632.487915302801</v>
      </c>
      <c r="G206" s="183">
        <v>79.192443604203575</v>
      </c>
      <c r="H206" s="183">
        <v>69380.479452061132</v>
      </c>
      <c r="I206" s="186">
        <v>69841.859042013515</v>
      </c>
      <c r="J206" s="185">
        <v>0.95834156539988558</v>
      </c>
      <c r="K206" s="185">
        <v>1</v>
      </c>
      <c r="L206" s="185">
        <v>1</v>
      </c>
      <c r="M206" s="185">
        <v>1</v>
      </c>
      <c r="N206" s="185">
        <v>0.93696051225733967</v>
      </c>
      <c r="O206" s="185">
        <v>4.5452303966773411E-2</v>
      </c>
      <c r="P206" s="185">
        <v>0.17887515293215309</v>
      </c>
      <c r="Q206" s="185">
        <v>1.5363169156802295E-2</v>
      </c>
      <c r="R206" s="184">
        <v>0</v>
      </c>
      <c r="S206" s="183">
        <v>67110.8943</v>
      </c>
      <c r="T206" s="182">
        <v>5.0253988813438961E-2</v>
      </c>
      <c r="U206" s="182">
        <v>9.8916407935554715E-3</v>
      </c>
    </row>
    <row r="207" spans="2:21" x14ac:dyDescent="0.3">
      <c r="B207" s="187">
        <v>200</v>
      </c>
      <c r="C207" s="188">
        <v>1.4340277777777776E-2</v>
      </c>
      <c r="D207" s="187">
        <v>1000</v>
      </c>
      <c r="E207" s="186">
        <v>72301.863356583402</v>
      </c>
      <c r="F207" s="183">
        <v>72301.863356583402</v>
      </c>
      <c r="G207" s="183">
        <v>84.432990426804935</v>
      </c>
      <c r="H207" s="183">
        <v>72026.894235652406</v>
      </c>
      <c r="I207" s="186">
        <v>72539.799181938317</v>
      </c>
      <c r="J207" s="185">
        <v>0.9717638134927048</v>
      </c>
      <c r="K207" s="185">
        <v>0.99079107171703984</v>
      </c>
      <c r="L207" s="185">
        <v>1</v>
      </c>
      <c r="M207" s="185">
        <v>1</v>
      </c>
      <c r="N207" s="185">
        <v>0.97743128418707104</v>
      </c>
      <c r="O207" s="185">
        <v>0.19377016972997804</v>
      </c>
      <c r="P207" s="185">
        <v>5.6616174654106767E-2</v>
      </c>
      <c r="Q207" s="185">
        <v>6.4338639955317418E-3</v>
      </c>
      <c r="R207" s="184">
        <v>0</v>
      </c>
      <c r="S207" s="183">
        <v>69685.401800000007</v>
      </c>
      <c r="T207" s="182">
        <v>4.6893893749196371E-2</v>
      </c>
      <c r="U207" s="182">
        <v>9.8855339210359456E-3</v>
      </c>
    </row>
    <row r="208" spans="2:21" x14ac:dyDescent="0.3">
      <c r="B208" s="187">
        <v>201</v>
      </c>
      <c r="C208" s="188">
        <v>1.4374999999999999E-2</v>
      </c>
      <c r="D208" s="187">
        <v>1000</v>
      </c>
      <c r="E208" s="186">
        <v>72570.968856250649</v>
      </c>
      <c r="F208" s="183">
        <v>72570.968856250649</v>
      </c>
      <c r="G208" s="183">
        <v>86.331589969313697</v>
      </c>
      <c r="H208" s="183">
        <v>72293.357359685469</v>
      </c>
      <c r="I208" s="186">
        <v>72819.113435209758</v>
      </c>
      <c r="J208" s="185">
        <v>0.97683558544261018</v>
      </c>
      <c r="K208" s="185">
        <v>0.98769582264975808</v>
      </c>
      <c r="L208" s="185">
        <v>0.99730571592300177</v>
      </c>
      <c r="M208" s="185">
        <v>0.99691408375171542</v>
      </c>
      <c r="N208" s="185">
        <v>0.98534549006482952</v>
      </c>
      <c r="O208" s="185">
        <v>0.21947436392611805</v>
      </c>
      <c r="P208" s="185">
        <v>2.8439191555504801E-2</v>
      </c>
      <c r="Q208" s="185">
        <v>8.9703679007463351E-3</v>
      </c>
      <c r="R208" s="184">
        <v>0</v>
      </c>
      <c r="S208" s="183">
        <v>69943.412599999996</v>
      </c>
      <c r="T208" s="182">
        <v>4.6040329319552625E-2</v>
      </c>
      <c r="U208" s="182">
        <v>9.8343940016270108E-3</v>
      </c>
    </row>
    <row r="209" spans="2:21" x14ac:dyDescent="0.3">
      <c r="B209" s="187">
        <v>202</v>
      </c>
      <c r="C209" s="188">
        <v>1.4374999999999999E-2</v>
      </c>
      <c r="D209" s="187">
        <v>1000</v>
      </c>
      <c r="E209" s="186">
        <v>72178.97999967233</v>
      </c>
      <c r="F209" s="183">
        <v>72178.97999967233</v>
      </c>
      <c r="G209" s="183">
        <v>162.35732871349126</v>
      </c>
      <c r="H209" s="183">
        <v>71701.701318965162</v>
      </c>
      <c r="I209" s="186">
        <v>72758.879016618041</v>
      </c>
      <c r="J209" s="185">
        <v>0.7764960316778855</v>
      </c>
      <c r="K209" s="185">
        <v>0.79464069153618055</v>
      </c>
      <c r="L209" s="185">
        <v>0.81047930971767357</v>
      </c>
      <c r="M209" s="185">
        <v>0.81276377651974618</v>
      </c>
      <c r="N209" s="185">
        <v>0.79405950991811891</v>
      </c>
      <c r="O209" s="185">
        <v>0.18568314755393622</v>
      </c>
      <c r="P209" s="185">
        <v>0.8186140893510937</v>
      </c>
      <c r="Q209" s="185">
        <v>2.5153013457685041E-2</v>
      </c>
      <c r="R209" s="184">
        <v>0</v>
      </c>
      <c r="S209" s="183">
        <v>70000</v>
      </c>
      <c r="T209" s="182">
        <v>9.506248584813709E-2</v>
      </c>
      <c r="U209" s="182">
        <v>1.9825645526660808E-2</v>
      </c>
    </row>
    <row r="210" spans="2:21" x14ac:dyDescent="0.3">
      <c r="B210" s="187">
        <v>203</v>
      </c>
      <c r="C210" s="188">
        <v>1.4467592592592593E-2</v>
      </c>
      <c r="D210" s="187">
        <v>1000</v>
      </c>
      <c r="E210" s="186">
        <v>72410.219780861647</v>
      </c>
      <c r="F210" s="183">
        <v>72410.219780861647</v>
      </c>
      <c r="G210" s="183">
        <v>87.10336991498535</v>
      </c>
      <c r="H210" s="183">
        <v>72124.358265795061</v>
      </c>
      <c r="I210" s="186">
        <v>72655.933284541068</v>
      </c>
      <c r="J210" s="185">
        <v>0.98102728600623756</v>
      </c>
      <c r="K210" s="185">
        <v>0.95498225559337291</v>
      </c>
      <c r="L210" s="185">
        <v>0.99490640991733825</v>
      </c>
      <c r="M210" s="185">
        <v>0.99658996396509814</v>
      </c>
      <c r="N210" s="185">
        <v>0.98119257973678919</v>
      </c>
      <c r="O210" s="185">
        <v>0.22770402636090009</v>
      </c>
      <c r="P210" s="185">
        <v>3.8666680990918148E-2</v>
      </c>
      <c r="Q210" s="185">
        <v>3.280982773327773E-2</v>
      </c>
      <c r="R210" s="184">
        <v>0</v>
      </c>
      <c r="S210" s="183">
        <v>69809.931500000006</v>
      </c>
      <c r="T210" s="182">
        <v>4.7599035456822918E-2</v>
      </c>
      <c r="U210" s="182">
        <v>1.0256558060853101E-2</v>
      </c>
    </row>
    <row r="211" spans="2:21" x14ac:dyDescent="0.3">
      <c r="B211" s="187">
        <v>204</v>
      </c>
      <c r="C211" s="188">
        <v>1.4583333333333332E-2</v>
      </c>
      <c r="D211" s="187">
        <v>1000</v>
      </c>
      <c r="E211" s="186">
        <v>72278.16389485549</v>
      </c>
      <c r="F211" s="183">
        <v>72278.16389485549</v>
      </c>
      <c r="G211" s="183">
        <v>85.82176836740831</v>
      </c>
      <c r="H211" s="183">
        <v>72010.810825747729</v>
      </c>
      <c r="I211" s="186">
        <v>72533.59899867147</v>
      </c>
      <c r="J211" s="185">
        <v>0.95133092953388099</v>
      </c>
      <c r="K211" s="185">
        <v>1</v>
      </c>
      <c r="L211" s="185">
        <v>1</v>
      </c>
      <c r="M211" s="185">
        <v>0.99563476612018964</v>
      </c>
      <c r="N211" s="185">
        <v>1</v>
      </c>
      <c r="O211" s="185">
        <v>0.20892544469705746</v>
      </c>
      <c r="P211" s="185">
        <v>0</v>
      </c>
      <c r="Q211" s="185">
        <v>0</v>
      </c>
      <c r="R211" s="184">
        <v>0</v>
      </c>
      <c r="S211" s="183">
        <v>69637.697499999995</v>
      </c>
      <c r="T211" s="182">
        <v>4.3846874944980449E-2</v>
      </c>
      <c r="U211" s="182">
        <v>9.3126501210913735E-3</v>
      </c>
    </row>
    <row r="212" spans="2:21" x14ac:dyDescent="0.3">
      <c r="B212" s="187">
        <v>205</v>
      </c>
      <c r="C212" s="188">
        <v>1.4606481481481482E-2</v>
      </c>
      <c r="D212" s="187">
        <v>1000</v>
      </c>
      <c r="E212" s="186">
        <v>72621.352667930842</v>
      </c>
      <c r="F212" s="183">
        <v>72621.352667930842</v>
      </c>
      <c r="G212" s="183">
        <v>88.889916866601027</v>
      </c>
      <c r="H212" s="183">
        <v>72337.170139787602</v>
      </c>
      <c r="I212" s="186">
        <v>72877.08916220066</v>
      </c>
      <c r="J212" s="185">
        <v>0.98266968786963993</v>
      </c>
      <c r="K212" s="185">
        <v>0.97937212272006757</v>
      </c>
      <c r="L212" s="185">
        <v>0.98545801356488039</v>
      </c>
      <c r="M212" s="185">
        <v>0.95174640815811895</v>
      </c>
      <c r="N212" s="185">
        <v>0.99273534023901489</v>
      </c>
      <c r="O212" s="185">
        <v>0.2481324960728315</v>
      </c>
      <c r="P212" s="185">
        <v>1.0241404194734606E-2</v>
      </c>
      <c r="Q212" s="185">
        <v>1.4976225011916358E-2</v>
      </c>
      <c r="R212" s="184">
        <v>0</v>
      </c>
      <c r="S212" s="183">
        <v>70000</v>
      </c>
      <c r="T212" s="182">
        <v>4.6084935308826513E-2</v>
      </c>
      <c r="U212" s="182">
        <v>9.9837452901209121E-3</v>
      </c>
    </row>
    <row r="213" spans="2:21" x14ac:dyDescent="0.3">
      <c r="B213" s="187">
        <v>206</v>
      </c>
      <c r="C213" s="188">
        <v>1.4606481481481482E-2</v>
      </c>
      <c r="D213" s="187">
        <v>1000</v>
      </c>
      <c r="E213" s="186">
        <v>72582.209279939721</v>
      </c>
      <c r="F213" s="183">
        <v>72582.209279939721</v>
      </c>
      <c r="G213" s="183">
        <v>91.650039815809322</v>
      </c>
      <c r="H213" s="183">
        <v>72281.375959323559</v>
      </c>
      <c r="I213" s="186">
        <v>72836.000911662442</v>
      </c>
      <c r="J213" s="185">
        <v>0.94990446011094964</v>
      </c>
      <c r="K213" s="185">
        <v>0.956156002061605</v>
      </c>
      <c r="L213" s="185">
        <v>0.9648924183174209</v>
      </c>
      <c r="M213" s="185">
        <v>0.93490356305073152</v>
      </c>
      <c r="N213" s="185">
        <v>0.98135836950223632</v>
      </c>
      <c r="O213" s="185">
        <v>0.28123363323785067</v>
      </c>
      <c r="P213" s="185">
        <v>2.1662407708138737E-2</v>
      </c>
      <c r="Q213" s="185">
        <v>4.8398111780378797E-2</v>
      </c>
      <c r="R213" s="184">
        <v>0</v>
      </c>
      <c r="S213" s="183">
        <v>70000</v>
      </c>
      <c r="T213" s="182">
        <v>4.867947013004368E-2</v>
      </c>
      <c r="U213" s="182">
        <v>1.0749006128070539E-2</v>
      </c>
    </row>
    <row r="214" spans="2:21" x14ac:dyDescent="0.3">
      <c r="B214" s="187">
        <v>207</v>
      </c>
      <c r="C214" s="188">
        <v>1.4687499999999999E-2</v>
      </c>
      <c r="D214" s="187">
        <v>1000</v>
      </c>
      <c r="E214" s="186">
        <v>72513.665334414152</v>
      </c>
      <c r="F214" s="183">
        <v>72513.665334414152</v>
      </c>
      <c r="G214" s="183">
        <v>88.499851038756333</v>
      </c>
      <c r="H214" s="183">
        <v>72219.901999048729</v>
      </c>
      <c r="I214" s="186">
        <v>72757.733137894422</v>
      </c>
      <c r="J214" s="185">
        <v>0.98293373779822923</v>
      </c>
      <c r="K214" s="185">
        <v>0.96288079893501388</v>
      </c>
      <c r="L214" s="185">
        <v>0.98237072225587441</v>
      </c>
      <c r="M214" s="185">
        <v>0.9405850398603256</v>
      </c>
      <c r="N214" s="185">
        <v>0.97109480983040086</v>
      </c>
      <c r="O214" s="185">
        <v>0.24779616454310766</v>
      </c>
      <c r="P214" s="185">
        <v>4.5749717049791548E-2</v>
      </c>
      <c r="Q214" s="185">
        <v>4.1800430987714007E-2</v>
      </c>
      <c r="R214" s="184">
        <v>0</v>
      </c>
      <c r="S214" s="183">
        <v>69925.826300000001</v>
      </c>
      <c r="T214" s="182">
        <v>4.8788222653124123E-2</v>
      </c>
      <c r="U214" s="182">
        <v>1.0603752568056343E-2</v>
      </c>
    </row>
    <row r="215" spans="2:21" x14ac:dyDescent="0.3">
      <c r="B215" s="187">
        <v>208</v>
      </c>
      <c r="C215" s="188">
        <v>1.4837962962962963E-2</v>
      </c>
      <c r="D215" s="187">
        <v>1000</v>
      </c>
      <c r="E215" s="186">
        <v>72620.974598255911</v>
      </c>
      <c r="F215" s="183">
        <v>72620.974598255911</v>
      </c>
      <c r="G215" s="183">
        <v>89.956664752502633</v>
      </c>
      <c r="H215" s="183">
        <v>72334.611157975785</v>
      </c>
      <c r="I215" s="186">
        <v>72877.530233688027</v>
      </c>
      <c r="J215" s="185">
        <v>0.94710812771887687</v>
      </c>
      <c r="K215" s="185">
        <v>0.99033334654676997</v>
      </c>
      <c r="L215" s="185">
        <v>0.97918127797471388</v>
      </c>
      <c r="M215" s="185">
        <v>0.87130194576393316</v>
      </c>
      <c r="N215" s="185">
        <v>0.99033334654676997</v>
      </c>
      <c r="O215" s="185">
        <v>0.26186248474082369</v>
      </c>
      <c r="P215" s="185">
        <v>1.0767911123632149E-2</v>
      </c>
      <c r="Q215" s="185">
        <v>0</v>
      </c>
      <c r="R215" s="184">
        <v>0</v>
      </c>
      <c r="S215" s="183">
        <v>70000</v>
      </c>
      <c r="T215" s="182">
        <v>4.6204774687623643E-2</v>
      </c>
      <c r="U215" s="182">
        <v>1.0025478176859852E-2</v>
      </c>
    </row>
    <row r="216" spans="2:21" x14ac:dyDescent="0.3">
      <c r="B216" s="187">
        <v>209</v>
      </c>
      <c r="C216" s="188">
        <v>1.4849537037037036E-2</v>
      </c>
      <c r="D216" s="187">
        <v>1000</v>
      </c>
      <c r="E216" s="186">
        <v>72613.455390208095</v>
      </c>
      <c r="F216" s="183">
        <v>72613.455390208095</v>
      </c>
      <c r="G216" s="183">
        <v>87.348014752732396</v>
      </c>
      <c r="H216" s="183">
        <v>72328.057220329487</v>
      </c>
      <c r="I216" s="186">
        <v>72859.933956531037</v>
      </c>
      <c r="J216" s="185">
        <v>0.99687638362160591</v>
      </c>
      <c r="K216" s="185">
        <v>0.96346343483673047</v>
      </c>
      <c r="L216" s="185">
        <v>0.99302883264803077</v>
      </c>
      <c r="M216" s="185">
        <v>0.99648318505878553</v>
      </c>
      <c r="N216" s="185">
        <v>0.99593962629048916</v>
      </c>
      <c r="O216" s="185">
        <v>0.22089067879503088</v>
      </c>
      <c r="P216" s="185">
        <v>4.275201905326409E-2</v>
      </c>
      <c r="Q216" s="185">
        <v>1.9499554995893266E-2</v>
      </c>
      <c r="R216" s="184">
        <v>0</v>
      </c>
      <c r="S216" s="183">
        <v>70000</v>
      </c>
      <c r="T216" s="182">
        <v>4.7436028661912884E-2</v>
      </c>
      <c r="U216" s="182">
        <v>1.0151202902008367E-2</v>
      </c>
    </row>
    <row r="217" spans="2:21" x14ac:dyDescent="0.3">
      <c r="B217" s="187">
        <v>210</v>
      </c>
      <c r="C217" s="188">
        <v>1.4849537037037036E-2</v>
      </c>
      <c r="D217" s="187">
        <v>1000</v>
      </c>
      <c r="E217" s="186" t="s">
        <v>317</v>
      </c>
      <c r="F217" s="183">
        <v>57098.481418727883</v>
      </c>
      <c r="G217" s="183">
        <v>209.06381905384956</v>
      </c>
      <c r="H217" s="183">
        <v>56392.666584350751</v>
      </c>
      <c r="I217" s="186">
        <v>57845.263513286925</v>
      </c>
      <c r="J217" s="185">
        <v>1</v>
      </c>
      <c r="K217" s="185">
        <v>1</v>
      </c>
      <c r="L217" s="185">
        <v>0</v>
      </c>
      <c r="M217" s="185">
        <v>1</v>
      </c>
      <c r="N217" s="185">
        <v>1</v>
      </c>
      <c r="O217" s="185">
        <v>0</v>
      </c>
      <c r="P217" s="185">
        <v>1</v>
      </c>
      <c r="Q217" s="185">
        <v>1</v>
      </c>
      <c r="R217" s="184">
        <v>0</v>
      </c>
      <c r="S217" s="183">
        <v>55937</v>
      </c>
      <c r="T217" s="198">
        <v>0.15030309719842438</v>
      </c>
      <c r="U217" s="182">
        <v>3.2820874681515504E-2</v>
      </c>
    </row>
    <row r="218" spans="2:21" x14ac:dyDescent="0.3">
      <c r="B218" s="187">
        <v>211</v>
      </c>
      <c r="C218" s="188">
        <v>1.4953703703703705E-2</v>
      </c>
      <c r="D218" s="187">
        <v>1000</v>
      </c>
      <c r="E218" s="186">
        <v>72596.858008172887</v>
      </c>
      <c r="F218" s="183">
        <v>72596.858008172887</v>
      </c>
      <c r="G218" s="183">
        <v>87.156107592513905</v>
      </c>
      <c r="H218" s="183">
        <v>72313.477366514155</v>
      </c>
      <c r="I218" s="186">
        <v>72844.308923071047</v>
      </c>
      <c r="J218" s="185">
        <v>0.98965582981524813</v>
      </c>
      <c r="K218" s="185">
        <v>0.97744411674217146</v>
      </c>
      <c r="L218" s="185">
        <v>0.99184365037501931</v>
      </c>
      <c r="M218" s="185">
        <v>0.98643160079025327</v>
      </c>
      <c r="N218" s="185">
        <v>0.98483188571459834</v>
      </c>
      <c r="O218" s="185">
        <v>0.2281693883371089</v>
      </c>
      <c r="P218" s="185">
        <v>3.3790061482112096E-2</v>
      </c>
      <c r="Q218" s="185">
        <v>1.9963678452176611E-2</v>
      </c>
      <c r="R218" s="184">
        <v>0</v>
      </c>
      <c r="S218" s="183">
        <v>69980.805200000003</v>
      </c>
      <c r="T218" s="182">
        <v>4.6948566909520997E-2</v>
      </c>
      <c r="U218" s="182">
        <v>1.0085415902366049E-2</v>
      </c>
    </row>
  </sheetData>
  <mergeCells count="7">
    <mergeCell ref="S6:U6"/>
    <mergeCell ref="B6:B7"/>
    <mergeCell ref="C6:C7"/>
    <mergeCell ref="D6:D7"/>
    <mergeCell ref="E6:E7"/>
    <mergeCell ref="F6:I6"/>
    <mergeCell ref="J6:R6"/>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EBB03-D605-4BF2-A8AB-27FA18BB4C86}">
  <dimension ref="A1:X8"/>
  <sheetViews>
    <sheetView workbookViewId="0"/>
  </sheetViews>
  <sheetFormatPr defaultColWidth="25.77734375" defaultRowHeight="14.4" x14ac:dyDescent="0.3"/>
  <sheetData>
    <row r="1" spans="1:24" x14ac:dyDescent="0.3">
      <c r="A1" t="s">
        <v>213</v>
      </c>
      <c r="B1" t="s">
        <v>85</v>
      </c>
    </row>
    <row r="2" spans="1:24" x14ac:dyDescent="0.3">
      <c r="A2" t="s">
        <v>214</v>
      </c>
      <c r="B2">
        <v>4</v>
      </c>
    </row>
    <row r="3" spans="1:24" x14ac:dyDescent="0.3">
      <c r="A3" t="s">
        <v>215</v>
      </c>
      <c r="B3">
        <v>0</v>
      </c>
    </row>
    <row r="5" spans="1:24" x14ac:dyDescent="0.3">
      <c r="A5" t="s">
        <v>216</v>
      </c>
      <c r="B5" t="s">
        <v>217</v>
      </c>
      <c r="C5" t="s">
        <v>218</v>
      </c>
      <c r="D5" t="s">
        <v>219</v>
      </c>
      <c r="E5" t="s">
        <v>220</v>
      </c>
      <c r="F5" t="s">
        <v>221</v>
      </c>
      <c r="J5" t="s">
        <v>222</v>
      </c>
      <c r="K5" t="s">
        <v>223</v>
      </c>
      <c r="L5" t="s">
        <v>224</v>
      </c>
      <c r="N5" t="s">
        <v>225</v>
      </c>
      <c r="O5" t="s">
        <v>226</v>
      </c>
      <c r="P5" t="s">
        <v>227</v>
      </c>
      <c r="R5" t="s">
        <v>228</v>
      </c>
      <c r="S5" t="s">
        <v>229</v>
      </c>
      <c r="T5" t="s">
        <v>230</v>
      </c>
      <c r="V5" t="s">
        <v>231</v>
      </c>
      <c r="W5" t="s">
        <v>232</v>
      </c>
      <c r="X5" t="s">
        <v>233</v>
      </c>
    </row>
    <row r="6" spans="1:24" x14ac:dyDescent="0.3">
      <c r="A6" t="e">
        <f ca="1">ModelRef('Analysis of #003 (Part 3)'!$F$28,1,0,1)</f>
        <v>#NAME?</v>
      </c>
      <c r="B6">
        <v>0</v>
      </c>
      <c r="C6">
        <v>3</v>
      </c>
      <c r="F6">
        <v>0</v>
      </c>
      <c r="J6" t="b">
        <v>1</v>
      </c>
      <c r="K6" t="s">
        <v>290</v>
      </c>
      <c r="L6" t="e">
        <f ca="1">ModelRef('Analysis of #003 (Part 3)'!$F$28,1,0,1)</f>
        <v>#NAME?</v>
      </c>
    </row>
    <row r="7" spans="1:24" x14ac:dyDescent="0.3">
      <c r="A7" t="e">
        <f ca="1">ModelRef('Analysis of #003 (Part 3)'!$F$9,1,0,1)</f>
        <v>#NAME?</v>
      </c>
      <c r="B7">
        <v>0</v>
      </c>
      <c r="C7">
        <v>3</v>
      </c>
      <c r="F7">
        <v>0</v>
      </c>
      <c r="J7" t="b">
        <v>1</v>
      </c>
      <c r="K7" t="s">
        <v>291</v>
      </c>
      <c r="L7" t="e">
        <f ca="1">ModelRef('Analysis of #003 (Part 3)'!$F$9,1,0,1)</f>
        <v>#NAME?</v>
      </c>
    </row>
    <row r="8" spans="1:24" x14ac:dyDescent="0.3">
      <c r="A8" t="e">
        <f ca="1">ModelRef('Analysis of #003 (Part 3)'!$F$5,2,0,0)</f>
        <v>#NAME?</v>
      </c>
      <c r="B8">
        <v>0</v>
      </c>
      <c r="C8">
        <v>3</v>
      </c>
      <c r="F8">
        <v>0</v>
      </c>
      <c r="J8" t="b">
        <v>1</v>
      </c>
      <c r="K8" t="s">
        <v>234</v>
      </c>
      <c r="L8" t="e">
        <f ca="1">ModelRef('Analysis of #003 (Part 3)'!$F$5,2,0,0)+ModelRef('Analysis of #003 (Part 3)'!$F$5,3,0,-1)</f>
        <v>#NAME?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1"/>
  <sheetViews>
    <sheetView showGridLines="0" tabSelected="1" workbookViewId="0">
      <selection activeCell="F5" sqref="F5"/>
    </sheetView>
  </sheetViews>
  <sheetFormatPr defaultColWidth="9.109375" defaultRowHeight="13.2" x14ac:dyDescent="0.25"/>
  <cols>
    <col min="1" max="1" width="12.109375" style="3" bestFit="1" customWidth="1"/>
    <col min="2" max="2" width="9.33203125" style="3" bestFit="1" customWidth="1"/>
    <col min="3" max="3" width="20.6640625" style="3" customWidth="1"/>
    <col min="4" max="4" width="24.109375" style="3" customWidth="1"/>
    <col min="5" max="5" width="6.33203125" style="3" customWidth="1"/>
    <col min="6" max="6" width="38.6640625" style="3" bestFit="1" customWidth="1"/>
    <col min="7" max="7" width="13.109375" style="3" bestFit="1" customWidth="1"/>
    <col min="8" max="8" width="12.6640625" style="3" bestFit="1" customWidth="1"/>
    <col min="9" max="9" width="13.33203125" style="3" bestFit="1" customWidth="1"/>
    <col min="10" max="10" width="13.88671875" style="3" bestFit="1" customWidth="1"/>
    <col min="11" max="14" width="15.6640625" style="3" customWidth="1"/>
    <col min="15" max="16384" width="9.109375" style="3"/>
  </cols>
  <sheetData>
    <row r="1" spans="1:14" x14ac:dyDescent="0.25">
      <c r="F1" s="4"/>
    </row>
    <row r="2" spans="1:14" ht="13.8" x14ac:dyDescent="0.25">
      <c r="A2" s="5" t="s">
        <v>12</v>
      </c>
      <c r="E2" s="5" t="s">
        <v>13</v>
      </c>
      <c r="I2" s="5" t="s">
        <v>14</v>
      </c>
      <c r="M2" s="5" t="s">
        <v>15</v>
      </c>
    </row>
    <row r="3" spans="1:14" x14ac:dyDescent="0.25">
      <c r="A3" s="6" t="s">
        <v>16</v>
      </c>
      <c r="B3" s="7"/>
      <c r="C3" s="7"/>
      <c r="E3" s="8" t="s">
        <v>17</v>
      </c>
      <c r="F3" s="8" t="s">
        <v>18</v>
      </c>
      <c r="G3" s="9" t="s">
        <v>19</v>
      </c>
      <c r="H3" s="10"/>
      <c r="I3" s="6" t="s">
        <v>20</v>
      </c>
      <c r="J3" s="7"/>
      <c r="K3" s="7"/>
      <c r="M3" s="6" t="s">
        <v>21</v>
      </c>
      <c r="N3" s="7"/>
    </row>
    <row r="4" spans="1:14" x14ac:dyDescent="0.25">
      <c r="A4" s="11" t="s">
        <v>22</v>
      </c>
      <c r="B4" s="12" t="s">
        <v>23</v>
      </c>
      <c r="C4" s="12" t="s">
        <v>24</v>
      </c>
      <c r="E4" s="3" t="s">
        <v>25</v>
      </c>
      <c r="F4" s="13" t="s">
        <v>26</v>
      </c>
      <c r="G4" s="14" t="s">
        <v>11</v>
      </c>
      <c r="I4" s="15" t="s">
        <v>19</v>
      </c>
      <c r="J4" s="15" t="s">
        <v>27</v>
      </c>
      <c r="K4" s="15" t="s">
        <v>28</v>
      </c>
      <c r="M4" s="11" t="s">
        <v>22</v>
      </c>
      <c r="N4" s="12" t="s">
        <v>29</v>
      </c>
    </row>
    <row r="5" spans="1:14" x14ac:dyDescent="0.25">
      <c r="A5" s="3" t="s">
        <v>30</v>
      </c>
      <c r="B5" s="16">
        <v>6.0000000000000001E-3</v>
      </c>
      <c r="C5" s="17">
        <v>1E-3</v>
      </c>
      <c r="E5" s="3" t="s">
        <v>5</v>
      </c>
      <c r="F5" s="13" t="s">
        <v>31</v>
      </c>
      <c r="G5" s="14" t="s">
        <v>32</v>
      </c>
      <c r="H5" s="50" t="str">
        <f>I5&amp;"-"&amp;J5</f>
        <v>H-H</v>
      </c>
      <c r="I5" s="10" t="s">
        <v>32</v>
      </c>
      <c r="J5" s="10" t="s">
        <v>32</v>
      </c>
      <c r="K5" s="10" t="s">
        <v>5</v>
      </c>
      <c r="M5" s="3" t="s">
        <v>30</v>
      </c>
      <c r="N5" s="18">
        <v>454.3</v>
      </c>
    </row>
    <row r="6" spans="1:14" x14ac:dyDescent="0.25">
      <c r="A6" s="3" t="s">
        <v>33</v>
      </c>
      <c r="B6" s="16">
        <v>1.4999999999999999E-2</v>
      </c>
      <c r="C6" s="17">
        <v>3.0000000000000001E-3</v>
      </c>
      <c r="E6" s="3" t="s">
        <v>6</v>
      </c>
      <c r="F6" s="13" t="s">
        <v>34</v>
      </c>
      <c r="G6" s="14" t="s">
        <v>35</v>
      </c>
      <c r="H6" s="50" t="str">
        <f t="shared" ref="H6:H13" si="0">I6&amp;"-"&amp;J6</f>
        <v>H-M</v>
      </c>
      <c r="I6" s="10" t="s">
        <v>32</v>
      </c>
      <c r="J6" s="10" t="s">
        <v>35</v>
      </c>
      <c r="K6" s="10" t="s">
        <v>36</v>
      </c>
      <c r="M6" s="3" t="s">
        <v>33</v>
      </c>
      <c r="N6" s="18">
        <v>455.3</v>
      </c>
    </row>
    <row r="7" spans="1:14" x14ac:dyDescent="0.25">
      <c r="A7" s="3" t="s">
        <v>25</v>
      </c>
      <c r="B7" s="16">
        <v>2.9100000000000001E-2</v>
      </c>
      <c r="C7" s="17">
        <v>5.0000000000000001E-3</v>
      </c>
      <c r="E7" s="3" t="s">
        <v>37</v>
      </c>
      <c r="F7" s="13" t="s">
        <v>38</v>
      </c>
      <c r="G7" s="14" t="s">
        <v>11</v>
      </c>
      <c r="H7" s="50" t="str">
        <f t="shared" si="0"/>
        <v>H-L</v>
      </c>
      <c r="I7" s="10" t="s">
        <v>32</v>
      </c>
      <c r="J7" s="10" t="s">
        <v>11</v>
      </c>
      <c r="K7" s="10" t="s">
        <v>39</v>
      </c>
      <c r="M7" s="3" t="s">
        <v>25</v>
      </c>
      <c r="N7" s="18">
        <v>474.3</v>
      </c>
    </row>
    <row r="8" spans="1:14" x14ac:dyDescent="0.25">
      <c r="A8" s="3" t="s">
        <v>39</v>
      </c>
      <c r="B8" s="16">
        <v>0.10290000000000001</v>
      </c>
      <c r="C8" s="17">
        <v>0.02</v>
      </c>
      <c r="E8" s="3" t="s">
        <v>8</v>
      </c>
      <c r="F8" s="13" t="s">
        <v>40</v>
      </c>
      <c r="G8" s="14" t="s">
        <v>32</v>
      </c>
      <c r="H8" s="50" t="str">
        <f t="shared" si="0"/>
        <v>M-H</v>
      </c>
      <c r="I8" s="10" t="s">
        <v>35</v>
      </c>
      <c r="J8" s="10" t="s">
        <v>32</v>
      </c>
      <c r="K8" s="10" t="s">
        <v>39</v>
      </c>
      <c r="M8" s="3" t="s">
        <v>39</v>
      </c>
      <c r="N8" s="18">
        <v>528.30000000000007</v>
      </c>
    </row>
    <row r="9" spans="1:14" x14ac:dyDescent="0.25">
      <c r="A9" s="3" t="s">
        <v>36</v>
      </c>
      <c r="B9" s="16">
        <v>0.29930000000000001</v>
      </c>
      <c r="C9" s="17">
        <v>0.05</v>
      </c>
      <c r="E9" s="3" t="s">
        <v>9</v>
      </c>
      <c r="F9" s="13" t="s">
        <v>41</v>
      </c>
      <c r="G9" s="14" t="s">
        <v>35</v>
      </c>
      <c r="H9" s="50" t="str">
        <f t="shared" si="0"/>
        <v>M-M</v>
      </c>
      <c r="I9" s="10" t="s">
        <v>35</v>
      </c>
      <c r="J9" s="10" t="s">
        <v>35</v>
      </c>
      <c r="K9" s="10" t="s">
        <v>25</v>
      </c>
      <c r="M9" s="3" t="s">
        <v>36</v>
      </c>
      <c r="N9" s="18">
        <v>668.3</v>
      </c>
    </row>
    <row r="10" spans="1:14" x14ac:dyDescent="0.25">
      <c r="A10" s="3" t="s">
        <v>5</v>
      </c>
      <c r="B10" s="16">
        <v>0.53720000000000001</v>
      </c>
      <c r="C10" s="17">
        <v>0.08</v>
      </c>
      <c r="E10" s="3" t="s">
        <v>32</v>
      </c>
      <c r="F10" s="13" t="s">
        <v>42</v>
      </c>
      <c r="G10" s="14" t="s">
        <v>11</v>
      </c>
      <c r="H10" s="50" t="str">
        <f t="shared" si="0"/>
        <v>M-L</v>
      </c>
      <c r="I10" s="10" t="s">
        <v>35</v>
      </c>
      <c r="J10" s="10" t="s">
        <v>11</v>
      </c>
      <c r="K10" s="10" t="s">
        <v>33</v>
      </c>
      <c r="M10" s="3" t="s">
        <v>5</v>
      </c>
      <c r="N10" s="18">
        <v>746.3</v>
      </c>
    </row>
    <row r="11" spans="1:14" x14ac:dyDescent="0.25">
      <c r="A11" s="19" t="s">
        <v>43</v>
      </c>
      <c r="E11" s="3" t="s">
        <v>44</v>
      </c>
      <c r="F11" s="13" t="s">
        <v>45</v>
      </c>
      <c r="G11" s="14" t="s">
        <v>35</v>
      </c>
      <c r="H11" s="50" t="str">
        <f t="shared" si="0"/>
        <v>L-H</v>
      </c>
      <c r="I11" s="10" t="s">
        <v>11</v>
      </c>
      <c r="J11" s="10" t="s">
        <v>32</v>
      </c>
      <c r="K11" s="10" t="s">
        <v>25</v>
      </c>
      <c r="M11" s="19" t="s">
        <v>46</v>
      </c>
      <c r="N11" s="16"/>
    </row>
    <row r="12" spans="1:14" x14ac:dyDescent="0.25">
      <c r="A12" s="19" t="s">
        <v>47</v>
      </c>
      <c r="E12" s="3" t="s">
        <v>7</v>
      </c>
      <c r="F12" s="13" t="s">
        <v>48</v>
      </c>
      <c r="G12" s="14" t="s">
        <v>32</v>
      </c>
      <c r="H12" s="50" t="str">
        <f t="shared" si="0"/>
        <v>L-M</v>
      </c>
      <c r="I12" s="10" t="s">
        <v>11</v>
      </c>
      <c r="J12" s="10" t="s">
        <v>35</v>
      </c>
      <c r="K12" s="10" t="s">
        <v>33</v>
      </c>
      <c r="N12" s="20"/>
    </row>
    <row r="13" spans="1:14" x14ac:dyDescent="0.25">
      <c r="A13" s="19" t="s">
        <v>49</v>
      </c>
      <c r="E13" s="3" t="s">
        <v>10</v>
      </c>
      <c r="F13" s="13" t="s">
        <v>50</v>
      </c>
      <c r="G13" s="14" t="s">
        <v>11</v>
      </c>
      <c r="H13" s="50" t="str">
        <f t="shared" si="0"/>
        <v>L-L</v>
      </c>
      <c r="I13" s="10" t="s">
        <v>11</v>
      </c>
      <c r="J13" s="10" t="s">
        <v>11</v>
      </c>
      <c r="K13" s="10" t="s">
        <v>30</v>
      </c>
    </row>
    <row r="14" spans="1:14" x14ac:dyDescent="0.25">
      <c r="E14" s="3" t="s">
        <v>11</v>
      </c>
      <c r="F14" s="13" t="s">
        <v>51</v>
      </c>
      <c r="G14" s="14" t="s">
        <v>32</v>
      </c>
      <c r="I14" s="19" t="s">
        <v>52</v>
      </c>
      <c r="N14" s="16"/>
    </row>
    <row r="15" spans="1:14" x14ac:dyDescent="0.25">
      <c r="E15" s="3" t="s">
        <v>53</v>
      </c>
      <c r="F15" s="13" t="s">
        <v>54</v>
      </c>
      <c r="G15" s="14" t="s">
        <v>35</v>
      </c>
    </row>
    <row r="16" spans="1:14" x14ac:dyDescent="0.25">
      <c r="A16" s="21"/>
      <c r="E16" s="19" t="s">
        <v>52</v>
      </c>
      <c r="G16" s="13"/>
    </row>
    <row r="17" spans="1:12" x14ac:dyDescent="0.25">
      <c r="K17" s="12"/>
      <c r="L17" s="12"/>
    </row>
    <row r="18" spans="1:12" x14ac:dyDescent="0.25">
      <c r="K18" s="22"/>
    </row>
    <row r="19" spans="1:12" x14ac:dyDescent="0.25">
      <c r="K19" s="22"/>
    </row>
    <row r="20" spans="1:12" x14ac:dyDescent="0.25">
      <c r="K20" s="22"/>
    </row>
    <row r="22" spans="1:12" x14ac:dyDescent="0.25">
      <c r="A22" s="33" t="s">
        <v>55</v>
      </c>
      <c r="B22" s="34"/>
      <c r="C22" s="34"/>
      <c r="D22" s="34"/>
      <c r="F22" s="23"/>
      <c r="G22" s="35" t="s">
        <v>57</v>
      </c>
      <c r="H22" s="35"/>
      <c r="I22" s="35"/>
    </row>
    <row r="23" spans="1:12" ht="14.4" x14ac:dyDescent="0.3">
      <c r="A23" s="24" t="s">
        <v>56</v>
      </c>
      <c r="B23" s="25"/>
      <c r="C23" s="25"/>
      <c r="D23" s="25"/>
      <c r="F23" s="26"/>
      <c r="G23" s="3" t="s">
        <v>58</v>
      </c>
      <c r="H23" s="3" t="s">
        <v>59</v>
      </c>
      <c r="I23" s="3" t="s">
        <v>27</v>
      </c>
    </row>
    <row r="24" spans="1:12" ht="14.4" x14ac:dyDescent="0.3">
      <c r="A24" s="25"/>
      <c r="B24" s="27" t="s">
        <v>62</v>
      </c>
      <c r="C24" s="27" t="s">
        <v>63</v>
      </c>
      <c r="D24" s="27" t="s">
        <v>64</v>
      </c>
      <c r="F24" s="26"/>
      <c r="G24" s="29">
        <v>4</v>
      </c>
      <c r="H24" s="29">
        <v>9</v>
      </c>
      <c r="I24" s="29" t="s">
        <v>32</v>
      </c>
    </row>
    <row r="25" spans="1:12" ht="14.4" x14ac:dyDescent="0.3">
      <c r="A25" s="25" t="s">
        <v>5</v>
      </c>
      <c r="B25" s="28">
        <v>0.57000000000000006</v>
      </c>
      <c r="C25" s="28">
        <v>1.22</v>
      </c>
      <c r="D25" s="28">
        <v>3.1524999999999999</v>
      </c>
      <c r="G25" s="29">
        <v>10</v>
      </c>
      <c r="H25" s="29">
        <v>13</v>
      </c>
      <c r="I25" s="29" t="s">
        <v>35</v>
      </c>
    </row>
    <row r="26" spans="1:12" ht="14.4" x14ac:dyDescent="0.3">
      <c r="A26" s="25" t="s">
        <v>6</v>
      </c>
      <c r="B26" s="28">
        <v>0.18</v>
      </c>
      <c r="C26" s="28">
        <v>1.4</v>
      </c>
      <c r="D26" s="28">
        <v>3.12</v>
      </c>
      <c r="G26" s="29">
        <v>14</v>
      </c>
      <c r="H26" s="29">
        <v>16</v>
      </c>
      <c r="I26" s="29" t="s">
        <v>11</v>
      </c>
    </row>
    <row r="27" spans="1:12" ht="14.4" x14ac:dyDescent="0.3">
      <c r="A27" s="25" t="s">
        <v>8</v>
      </c>
      <c r="B27" s="28">
        <v>1.2549999999999999</v>
      </c>
      <c r="C27" s="28">
        <v>3.38</v>
      </c>
      <c r="D27" s="28">
        <v>6.33</v>
      </c>
    </row>
    <row r="28" spans="1:12" ht="14.4" x14ac:dyDescent="0.3">
      <c r="A28" s="25" t="s">
        <v>9</v>
      </c>
      <c r="B28" s="28">
        <v>1.61</v>
      </c>
      <c r="C28" s="28">
        <v>1.99</v>
      </c>
      <c r="D28" s="28">
        <v>2.69</v>
      </c>
    </row>
    <row r="29" spans="1:12" ht="14.4" x14ac:dyDescent="0.3">
      <c r="A29" s="25" t="s">
        <v>7</v>
      </c>
      <c r="B29" s="28">
        <v>0.75</v>
      </c>
      <c r="C29" s="28">
        <v>1.115</v>
      </c>
      <c r="D29" s="28">
        <v>4.8125</v>
      </c>
    </row>
    <row r="30" spans="1:12" ht="14.4" x14ac:dyDescent="0.3">
      <c r="A30" s="25" t="s">
        <v>10</v>
      </c>
      <c r="B30" s="28">
        <v>3.0625</v>
      </c>
      <c r="C30" s="28">
        <v>5.0299999999999994</v>
      </c>
      <c r="D30" s="28">
        <v>5.9399999999999995</v>
      </c>
    </row>
    <row r="31" spans="1:12" ht="14.4" x14ac:dyDescent="0.3">
      <c r="A31" s="25" t="s">
        <v>11</v>
      </c>
      <c r="B31" s="28">
        <v>1.57</v>
      </c>
      <c r="C31" s="28">
        <v>5.42</v>
      </c>
      <c r="D31" s="28">
        <v>15.775</v>
      </c>
      <c r="L31" s="16"/>
    </row>
    <row r="32" spans="1:12" ht="14.4" x14ac:dyDescent="0.3">
      <c r="A32" s="25"/>
      <c r="B32" s="25"/>
      <c r="C32" s="25"/>
      <c r="D32" s="25"/>
      <c r="L32" s="16"/>
    </row>
    <row r="33" spans="1:12" ht="14.4" x14ac:dyDescent="0.3">
      <c r="A33" s="24" t="s">
        <v>60</v>
      </c>
      <c r="B33" s="25"/>
      <c r="C33" s="25"/>
      <c r="D33" s="25"/>
    </row>
    <row r="34" spans="1:12" ht="14.4" x14ac:dyDescent="0.3">
      <c r="A34" s="25"/>
      <c r="B34" s="27" t="s">
        <v>62</v>
      </c>
      <c r="C34" s="27" t="s">
        <v>63</v>
      </c>
      <c r="D34" s="27" t="s">
        <v>64</v>
      </c>
    </row>
    <row r="35" spans="1:12" ht="14.4" x14ac:dyDescent="0.3">
      <c r="A35" s="25" t="s">
        <v>5</v>
      </c>
      <c r="B35" s="30">
        <v>41.496250000000003</v>
      </c>
      <c r="C35" s="30">
        <v>54.0535</v>
      </c>
      <c r="D35" s="30">
        <v>60.990749999999991</v>
      </c>
    </row>
    <row r="36" spans="1:12" ht="14.4" x14ac:dyDescent="0.3">
      <c r="A36" s="25" t="s">
        <v>6</v>
      </c>
      <c r="B36" s="30">
        <v>35.228499999999997</v>
      </c>
      <c r="C36" s="30">
        <v>44.267000000000003</v>
      </c>
      <c r="D36" s="30">
        <v>56.85049999999999</v>
      </c>
      <c r="L36" s="31"/>
    </row>
    <row r="37" spans="1:12" ht="14.4" x14ac:dyDescent="0.3">
      <c r="A37" s="25" t="s">
        <v>8</v>
      </c>
      <c r="B37" s="30">
        <v>12.5755</v>
      </c>
      <c r="C37" s="30">
        <v>21.46</v>
      </c>
      <c r="D37" s="30">
        <v>37.073</v>
      </c>
    </row>
    <row r="38" spans="1:12" ht="14.4" x14ac:dyDescent="0.3">
      <c r="A38" s="25" t="s">
        <v>9</v>
      </c>
      <c r="B38" s="30">
        <v>25.494</v>
      </c>
      <c r="C38" s="30">
        <v>32.523000000000003</v>
      </c>
      <c r="D38" s="30">
        <v>50.798999999999992</v>
      </c>
    </row>
    <row r="39" spans="1:12" ht="14.4" x14ac:dyDescent="0.3">
      <c r="A39" s="25" t="s">
        <v>7</v>
      </c>
      <c r="B39" s="30">
        <v>19.579999999999998</v>
      </c>
      <c r="C39" s="30">
        <v>34.161000000000001</v>
      </c>
      <c r="D39" s="30">
        <v>36.031999999999996</v>
      </c>
      <c r="L39" s="31"/>
    </row>
    <row r="40" spans="1:12" ht="14.4" x14ac:dyDescent="0.3">
      <c r="A40" s="25" t="s">
        <v>10</v>
      </c>
      <c r="B40" s="30">
        <v>13.017500000000002</v>
      </c>
      <c r="C40" s="30">
        <v>19.605</v>
      </c>
      <c r="D40" s="30">
        <v>33.272500000000001</v>
      </c>
      <c r="L40" s="31"/>
    </row>
    <row r="41" spans="1:12" ht="14.4" x14ac:dyDescent="0.3">
      <c r="A41" s="25" t="s">
        <v>11</v>
      </c>
      <c r="B41" s="30">
        <v>0</v>
      </c>
      <c r="C41" s="30">
        <v>12.64</v>
      </c>
      <c r="D41" s="30">
        <v>31.475999999999999</v>
      </c>
    </row>
    <row r="42" spans="1:12" ht="14.4" x14ac:dyDescent="0.3">
      <c r="A42" s="25"/>
      <c r="B42" s="25"/>
      <c r="C42" s="25"/>
      <c r="D42" s="25"/>
    </row>
    <row r="43" spans="1:12" ht="14.4" x14ac:dyDescent="0.3">
      <c r="A43" s="24" t="s">
        <v>61</v>
      </c>
      <c r="B43" s="25"/>
      <c r="C43" s="25"/>
      <c r="D43" s="25"/>
    </row>
    <row r="44" spans="1:12" ht="14.4" x14ac:dyDescent="0.3">
      <c r="A44" s="25"/>
      <c r="B44" s="27" t="s">
        <v>62</v>
      </c>
      <c r="C44" s="27" t="s">
        <v>63</v>
      </c>
      <c r="D44" s="27" t="s">
        <v>64</v>
      </c>
    </row>
    <row r="45" spans="1:12" ht="14.4" x14ac:dyDescent="0.3">
      <c r="A45" s="25" t="s">
        <v>5</v>
      </c>
      <c r="B45" s="32">
        <v>1.7799999999999995E-3</v>
      </c>
      <c r="C45" s="32">
        <v>5.3535000000000006E-2</v>
      </c>
      <c r="D45" s="32">
        <v>6.4254999999999993E-2</v>
      </c>
    </row>
    <row r="46" spans="1:12" ht="14.4" x14ac:dyDescent="0.3">
      <c r="A46" s="25" t="s">
        <v>6</v>
      </c>
      <c r="B46" s="32">
        <v>5.6200000000000009E-3</v>
      </c>
      <c r="C46" s="32">
        <v>3.5139999999999998E-2</v>
      </c>
      <c r="D46" s="32">
        <v>6.6114999999999993E-2</v>
      </c>
    </row>
    <row r="47" spans="1:12" ht="14.4" x14ac:dyDescent="0.3">
      <c r="A47" s="25" t="s">
        <v>8</v>
      </c>
      <c r="B47" s="32">
        <v>2.5822500000000002E-2</v>
      </c>
      <c r="C47" s="32">
        <v>5.21E-2</v>
      </c>
      <c r="D47" s="32">
        <v>9.0397499999999992E-2</v>
      </c>
    </row>
    <row r="48" spans="1:12" ht="14.4" x14ac:dyDescent="0.3">
      <c r="A48" s="25" t="s">
        <v>9</v>
      </c>
      <c r="B48" s="32">
        <v>1.7260000000000001E-2</v>
      </c>
      <c r="C48" s="32">
        <v>2.844E-2</v>
      </c>
      <c r="D48" s="32">
        <v>5.0900000000000001E-2</v>
      </c>
    </row>
    <row r="49" spans="1:4" ht="14.4" x14ac:dyDescent="0.3">
      <c r="A49" s="25" t="s">
        <v>7</v>
      </c>
      <c r="B49" s="32">
        <v>0</v>
      </c>
      <c r="C49" s="32">
        <v>1.5569999999999999E-2</v>
      </c>
      <c r="D49" s="32">
        <v>6.1399999999999996E-2</v>
      </c>
    </row>
    <row r="50" spans="1:4" ht="14.4" x14ac:dyDescent="0.3">
      <c r="A50" s="25" t="s">
        <v>10</v>
      </c>
      <c r="B50" s="32">
        <v>5.7374999999999995E-2</v>
      </c>
      <c r="C50" s="32">
        <v>0.15165000000000001</v>
      </c>
      <c r="D50" s="32">
        <v>0.16380000000000003</v>
      </c>
    </row>
    <row r="51" spans="1:4" ht="14.4" x14ac:dyDescent="0.3">
      <c r="A51" s="25" t="s">
        <v>11</v>
      </c>
      <c r="B51" s="32">
        <v>1.2699999999999999E-2</v>
      </c>
      <c r="C51" s="32">
        <v>6.4600000000000005E-2</v>
      </c>
      <c r="D51" s="32">
        <v>0.15410000000000001</v>
      </c>
    </row>
  </sheetData>
  <sortState xmlns:xlrd2="http://schemas.microsoft.com/office/spreadsheetml/2017/richdata2" ref="G24:I26">
    <sortCondition ref="G24:G26"/>
  </sortState>
  <pageMargins left="0.75" right="0.75" top="1" bottom="1"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750D1-A1FC-4D04-948D-EAE5D331CA96}">
  <dimension ref="A1:HE27"/>
  <sheetViews>
    <sheetView workbookViewId="0"/>
  </sheetViews>
  <sheetFormatPr defaultColWidth="15.77734375" defaultRowHeight="14.4" x14ac:dyDescent="0.3"/>
  <cols>
    <col min="1" max="16384" width="15.77734375" style="38"/>
  </cols>
  <sheetData>
    <row r="1" spans="1:213" x14ac:dyDescent="0.3">
      <c r="A1" s="38" t="s">
        <v>146</v>
      </c>
      <c r="B1" s="145">
        <f ca="1">'Optimal Portfolio (Part 4)'!$J$14</f>
        <v>72649.415221028103</v>
      </c>
      <c r="C1" s="46">
        <v>1</v>
      </c>
      <c r="D1" s="46">
        <v>0.5</v>
      </c>
      <c r="E1" s="44"/>
      <c r="F1" s="38" t="s">
        <v>183</v>
      </c>
      <c r="I1" s="38" t="s">
        <v>140</v>
      </c>
      <c r="J1" s="44">
        <v>4</v>
      </c>
      <c r="L1" s="38" t="s">
        <v>137</v>
      </c>
      <c r="M1" s="44" t="b">
        <v>1</v>
      </c>
      <c r="O1" s="38" t="s">
        <v>132</v>
      </c>
      <c r="Y1" s="38" t="s">
        <v>148</v>
      </c>
      <c r="AA1" s="38" t="s">
        <v>191</v>
      </c>
      <c r="AD1" s="38" t="s">
        <v>166</v>
      </c>
      <c r="AG1" s="38" t="s">
        <v>163</v>
      </c>
    </row>
    <row r="2" spans="1:213" x14ac:dyDescent="0.3">
      <c r="A2" s="38" t="s">
        <v>147</v>
      </c>
      <c r="B2" s="45">
        <v>2</v>
      </c>
      <c r="C2" s="45">
        <v>0</v>
      </c>
      <c r="F2" s="38" t="s">
        <v>184</v>
      </c>
      <c r="G2" s="45" t="b">
        <v>0</v>
      </c>
      <c r="H2" s="45"/>
      <c r="I2" s="38" t="s">
        <v>130</v>
      </c>
      <c r="J2" s="44"/>
      <c r="L2" s="38" t="s">
        <v>177</v>
      </c>
      <c r="M2" s="46">
        <v>1000</v>
      </c>
      <c r="O2" s="38" t="s">
        <v>133</v>
      </c>
      <c r="P2" s="44"/>
      <c r="R2" s="38" t="s">
        <v>82</v>
      </c>
      <c r="S2" s="47" t="s">
        <v>85</v>
      </c>
      <c r="U2" s="38" t="s">
        <v>144</v>
      </c>
      <c r="V2" s="44"/>
      <c r="X2" s="38" t="s">
        <v>149</v>
      </c>
      <c r="Y2" s="45">
        <v>0</v>
      </c>
      <c r="AA2" s="38" t="s">
        <v>192</v>
      </c>
      <c r="AB2" s="45">
        <v>0</v>
      </c>
      <c r="AD2" s="38" t="s">
        <v>167</v>
      </c>
      <c r="AE2" s="45" t="b">
        <v>1</v>
      </c>
      <c r="AG2" s="38" t="s">
        <v>164</v>
      </c>
      <c r="AH2" s="46">
        <v>1</v>
      </c>
    </row>
    <row r="3" spans="1:213" x14ac:dyDescent="0.3">
      <c r="A3" s="38" t="s">
        <v>159</v>
      </c>
      <c r="B3" s="45" t="b">
        <v>1</v>
      </c>
      <c r="C3" s="45">
        <v>1000</v>
      </c>
      <c r="F3" s="38" t="s">
        <v>185</v>
      </c>
      <c r="G3" s="45" t="b">
        <v>0</v>
      </c>
      <c r="H3" s="45"/>
      <c r="I3" s="38" t="s">
        <v>131</v>
      </c>
      <c r="J3" s="146">
        <v>1</v>
      </c>
      <c r="L3" s="38" t="s">
        <v>176</v>
      </c>
      <c r="M3" s="46">
        <v>1</v>
      </c>
      <c r="N3" s="46">
        <v>0</v>
      </c>
      <c r="O3" s="38" t="s">
        <v>134</v>
      </c>
      <c r="P3" s="44"/>
      <c r="R3" s="38" t="s">
        <v>83</v>
      </c>
      <c r="S3" s="47" t="s">
        <v>212</v>
      </c>
      <c r="U3" s="38" t="s">
        <v>145</v>
      </c>
      <c r="V3" s="44"/>
      <c r="X3" s="38" t="s">
        <v>150</v>
      </c>
      <c r="Y3" s="45">
        <v>0.1</v>
      </c>
      <c r="AA3" s="38" t="s">
        <v>193</v>
      </c>
      <c r="AB3" s="44"/>
      <c r="AD3" s="38" t="s">
        <v>168</v>
      </c>
      <c r="AE3" s="45">
        <v>250</v>
      </c>
      <c r="AG3" s="38" t="s">
        <v>165</v>
      </c>
      <c r="AH3" s="46">
        <v>-1</v>
      </c>
    </row>
    <row r="4" spans="1:213" x14ac:dyDescent="0.3">
      <c r="A4" s="38" t="s">
        <v>161</v>
      </c>
      <c r="B4" s="45" t="b">
        <v>0</v>
      </c>
      <c r="C4" s="45">
        <v>5</v>
      </c>
      <c r="D4" s="45">
        <v>2</v>
      </c>
      <c r="F4" s="38" t="s">
        <v>186</v>
      </c>
      <c r="G4" s="45" t="b">
        <v>0</v>
      </c>
      <c r="H4" s="45"/>
      <c r="L4" s="38" t="s">
        <v>156</v>
      </c>
      <c r="M4" s="46" t="b">
        <v>1</v>
      </c>
      <c r="O4" s="38" t="s">
        <v>135</v>
      </c>
      <c r="P4" s="44"/>
      <c r="R4" s="38" t="s">
        <v>84</v>
      </c>
      <c r="S4" s="47" t="s">
        <v>198</v>
      </c>
      <c r="X4" s="38" t="s">
        <v>151</v>
      </c>
      <c r="Y4" s="45">
        <v>0.5</v>
      </c>
      <c r="AA4" s="38" t="s">
        <v>194</v>
      </c>
      <c r="AB4" s="44"/>
      <c r="AD4" s="38" t="s">
        <v>169</v>
      </c>
      <c r="AE4" s="45" t="b">
        <v>0</v>
      </c>
    </row>
    <row r="5" spans="1:213" x14ac:dyDescent="0.3">
      <c r="A5" s="38" t="s">
        <v>162</v>
      </c>
      <c r="B5" s="45" t="b">
        <v>0</v>
      </c>
      <c r="C5" s="45">
        <v>100</v>
      </c>
      <c r="D5" s="45">
        <v>0.01</v>
      </c>
      <c r="E5" s="45" t="b">
        <v>1</v>
      </c>
      <c r="F5" s="38" t="s">
        <v>187</v>
      </c>
      <c r="G5" s="45" t="b">
        <v>0</v>
      </c>
      <c r="H5" s="45"/>
      <c r="L5" s="38" t="s">
        <v>157</v>
      </c>
      <c r="M5" s="46">
        <v>3</v>
      </c>
      <c r="O5" s="38" t="s">
        <v>136</v>
      </c>
      <c r="P5" s="44"/>
      <c r="R5" s="38" t="s">
        <v>141</v>
      </c>
      <c r="S5" s="47" t="s">
        <v>85</v>
      </c>
      <c r="X5" s="38" t="s">
        <v>152</v>
      </c>
      <c r="Y5" s="45" t="s">
        <v>197</v>
      </c>
      <c r="AA5" s="38" t="s">
        <v>195</v>
      </c>
      <c r="AB5" s="44"/>
      <c r="AD5" s="38" t="s">
        <v>170</v>
      </c>
      <c r="AE5" s="45">
        <v>15</v>
      </c>
    </row>
    <row r="6" spans="1:213" x14ac:dyDescent="0.3">
      <c r="A6" s="38" t="s">
        <v>160</v>
      </c>
      <c r="B6" s="45" t="b">
        <v>0</v>
      </c>
      <c r="C6" s="45"/>
      <c r="F6" s="38" t="s">
        <v>188</v>
      </c>
      <c r="G6" s="45" t="b">
        <v>0</v>
      </c>
      <c r="H6" s="45"/>
      <c r="L6" s="38" t="s">
        <v>189</v>
      </c>
      <c r="M6" s="46" t="b">
        <v>0</v>
      </c>
      <c r="N6" s="46"/>
      <c r="R6" s="38" t="s">
        <v>142</v>
      </c>
      <c r="S6" s="44"/>
      <c r="X6" s="38" t="s">
        <v>153</v>
      </c>
      <c r="Y6" s="46" t="b">
        <v>1</v>
      </c>
      <c r="AA6" s="38" t="s">
        <v>196</v>
      </c>
      <c r="AB6" s="44"/>
      <c r="AD6" s="38" t="s">
        <v>171</v>
      </c>
      <c r="AE6" s="45">
        <v>2</v>
      </c>
    </row>
    <row r="7" spans="1:213" x14ac:dyDescent="0.3">
      <c r="A7" s="38" t="s">
        <v>154</v>
      </c>
      <c r="B7" s="45">
        <v>50</v>
      </c>
      <c r="L7" s="38" t="s">
        <v>190</v>
      </c>
      <c r="M7" s="46" t="b">
        <v>0</v>
      </c>
      <c r="N7" s="46"/>
      <c r="R7" s="38" t="s">
        <v>143</v>
      </c>
      <c r="S7" s="44" t="b">
        <v>1</v>
      </c>
      <c r="AD7" s="38" t="s">
        <v>172</v>
      </c>
      <c r="AE7" s="45" t="b">
        <v>0</v>
      </c>
    </row>
    <row r="8" spans="1:213" x14ac:dyDescent="0.3">
      <c r="A8" s="38" t="s">
        <v>95</v>
      </c>
      <c r="B8" s="38" t="s">
        <v>95</v>
      </c>
      <c r="F8" s="38" t="s">
        <v>155</v>
      </c>
      <c r="G8" s="45" t="b">
        <v>1</v>
      </c>
      <c r="H8" s="45">
        <v>1</v>
      </c>
      <c r="AD8" s="38" t="s">
        <v>173</v>
      </c>
      <c r="AE8" s="45">
        <v>100</v>
      </c>
    </row>
    <row r="9" spans="1:213" x14ac:dyDescent="0.3">
      <c r="A9" s="38" t="s">
        <v>182</v>
      </c>
      <c r="B9" s="45">
        <v>3</v>
      </c>
      <c r="F9" s="38" t="s">
        <v>179</v>
      </c>
      <c r="G9" s="45" t="b">
        <v>0</v>
      </c>
      <c r="AD9" s="38" t="s">
        <v>174</v>
      </c>
      <c r="AE9" s="45">
        <v>0.01</v>
      </c>
    </row>
    <row r="10" spans="1:213" x14ac:dyDescent="0.3">
      <c r="A10" s="38" t="s">
        <v>158</v>
      </c>
      <c r="B10" s="45" t="b">
        <v>0</v>
      </c>
      <c r="AD10" s="38" t="s">
        <v>175</v>
      </c>
      <c r="AE10" s="45" t="b">
        <v>1</v>
      </c>
    </row>
    <row r="11" spans="1:213" x14ac:dyDescent="0.3">
      <c r="A11" s="38" t="s">
        <v>178</v>
      </c>
      <c r="B11" s="45" t="b">
        <v>1</v>
      </c>
    </row>
    <row r="12" spans="1:213" x14ac:dyDescent="0.3">
      <c r="A12" s="38" t="s">
        <v>181</v>
      </c>
      <c r="B12" s="45" t="b">
        <v>0</v>
      </c>
      <c r="F12" s="38" t="s">
        <v>180</v>
      </c>
      <c r="G12" s="45">
        <v>2</v>
      </c>
    </row>
    <row r="14" spans="1:213" ht="15" thickBot="1" x14ac:dyDescent="0.35">
      <c r="A14" s="38" t="s">
        <v>138</v>
      </c>
      <c r="B14" s="44">
        <v>1</v>
      </c>
      <c r="AX14" s="38" t="s">
        <v>139</v>
      </c>
      <c r="AY14" s="44">
        <v>3</v>
      </c>
    </row>
    <row r="15" spans="1:213" s="43" customFormat="1" ht="15" thickTop="1" x14ac:dyDescent="0.3">
      <c r="A15" s="43" t="s">
        <v>96</v>
      </c>
      <c r="B15" s="43" t="s">
        <v>97</v>
      </c>
      <c r="C15" s="43" t="s">
        <v>98</v>
      </c>
      <c r="D15" s="43" t="s">
        <v>99</v>
      </c>
      <c r="E15" s="43" t="s">
        <v>100</v>
      </c>
      <c r="F15" s="43" t="s">
        <v>101</v>
      </c>
      <c r="G15" s="43" t="s">
        <v>102</v>
      </c>
      <c r="H15" s="43" t="s">
        <v>103</v>
      </c>
      <c r="I15" s="43" t="s">
        <v>104</v>
      </c>
      <c r="J15" s="43" t="s">
        <v>105</v>
      </c>
      <c r="K15" s="43" t="s">
        <v>106</v>
      </c>
      <c r="AX15" s="43" t="s">
        <v>107</v>
      </c>
      <c r="AY15" s="43" t="s">
        <v>108</v>
      </c>
      <c r="AZ15" s="43" t="s">
        <v>109</v>
      </c>
      <c r="BA15" s="43" t="s">
        <v>99</v>
      </c>
      <c r="BB15" s="43" t="s">
        <v>110</v>
      </c>
      <c r="BC15" s="43" t="s">
        <v>111</v>
      </c>
      <c r="BD15" s="43" t="s">
        <v>112</v>
      </c>
      <c r="BE15" s="43" t="s">
        <v>113</v>
      </c>
      <c r="BF15" s="43" t="s">
        <v>114</v>
      </c>
      <c r="BG15" s="43" t="s">
        <v>115</v>
      </c>
      <c r="BH15" s="43" t="s">
        <v>116</v>
      </c>
      <c r="BI15" s="43" t="s">
        <v>117</v>
      </c>
      <c r="BJ15" s="43" t="s">
        <v>118</v>
      </c>
      <c r="BK15" s="43" t="s">
        <v>119</v>
      </c>
      <c r="BL15" s="43" t="s">
        <v>120</v>
      </c>
      <c r="BM15" s="43" t="s">
        <v>121</v>
      </c>
      <c r="BN15" s="43" t="s">
        <v>122</v>
      </c>
      <c r="BO15" s="43" t="s">
        <v>123</v>
      </c>
      <c r="BP15" s="43" t="s">
        <v>124</v>
      </c>
      <c r="BQ15" s="43" t="s">
        <v>125</v>
      </c>
      <c r="BR15" s="43" t="s">
        <v>126</v>
      </c>
      <c r="BS15" s="43" t="s">
        <v>127</v>
      </c>
      <c r="BT15" s="43" t="s">
        <v>128</v>
      </c>
      <c r="BU15" s="43" t="s">
        <v>129</v>
      </c>
    </row>
    <row r="16" spans="1:213" x14ac:dyDescent="0.3">
      <c r="A16" s="38" t="s">
        <v>210</v>
      </c>
      <c r="B16" s="38">
        <v>0.1</v>
      </c>
      <c r="C16" s="38">
        <v>0.5</v>
      </c>
      <c r="D16" s="37" t="s">
        <v>86</v>
      </c>
      <c r="G16" s="38">
        <v>1</v>
      </c>
      <c r="H16" s="49" t="e">
        <f>'Optimal Portfolio (Part 4)'!$N$3:$N$11</f>
        <v>#VALUE!</v>
      </c>
      <c r="I16" s="38">
        <v>0</v>
      </c>
      <c r="J16" s="38">
        <v>1</v>
      </c>
      <c r="K16" s="38" t="s">
        <v>211</v>
      </c>
      <c r="L16" s="38">
        <v>0</v>
      </c>
      <c r="M16" s="38" t="b">
        <v>0</v>
      </c>
      <c r="AX16" s="38">
        <v>2</v>
      </c>
      <c r="AY16" s="38">
        <v>1</v>
      </c>
      <c r="BB16" s="38">
        <v>0</v>
      </c>
      <c r="BC16" s="38">
        <v>6</v>
      </c>
      <c r="BD16" s="48">
        <f>'Optimal Portfolio (Part 4)'!$J$16</f>
        <v>70000</v>
      </c>
      <c r="BE16" s="38">
        <v>2</v>
      </c>
      <c r="BF16" s="48">
        <f>'Optimal Portfolio (Part 4)'!$M$16</f>
        <v>70000</v>
      </c>
      <c r="BH16" s="38">
        <v>1</v>
      </c>
      <c r="BI16" s="38">
        <v>12</v>
      </c>
      <c r="BJ16" s="38">
        <v>0</v>
      </c>
      <c r="BK16" s="38">
        <v>-1</v>
      </c>
      <c r="BL16" s="38" t="b">
        <v>1</v>
      </c>
      <c r="BM16" s="38" t="b">
        <v>0</v>
      </c>
      <c r="BN16" s="38" t="b">
        <v>0</v>
      </c>
      <c r="GV16" s="37"/>
      <c r="GY16" s="48"/>
      <c r="HE16" s="48"/>
    </row>
    <row r="17" spans="1:213" x14ac:dyDescent="0.3">
      <c r="A17" s="38" t="s">
        <v>199</v>
      </c>
      <c r="AX17" s="38">
        <v>2</v>
      </c>
      <c r="AY17" s="38">
        <v>1</v>
      </c>
      <c r="BB17" s="38">
        <v>0</v>
      </c>
      <c r="BC17" s="38">
        <v>6</v>
      </c>
      <c r="BD17" s="38">
        <f ca="1">'Optimal Portfolio (Part 4)'!$J$17</f>
        <v>5.0986440000000001E-2</v>
      </c>
      <c r="BE17" s="38">
        <v>2</v>
      </c>
      <c r="BF17" s="49">
        <f>'Optimal Portfolio (Part 4)'!$M$17</f>
        <v>0.1</v>
      </c>
      <c r="BH17" s="38">
        <v>1</v>
      </c>
      <c r="BI17" s="38">
        <v>12</v>
      </c>
      <c r="BJ17" s="38">
        <v>0</v>
      </c>
      <c r="BK17" s="38">
        <v>-1</v>
      </c>
      <c r="BL17" s="38" t="b">
        <v>1</v>
      </c>
      <c r="BM17" s="38" t="b">
        <v>0</v>
      </c>
      <c r="BN17" s="38" t="b">
        <v>0</v>
      </c>
      <c r="GV17" s="37"/>
      <c r="GY17" s="49"/>
      <c r="HE17" s="49"/>
    </row>
    <row r="18" spans="1:213" x14ac:dyDescent="0.3">
      <c r="A18" s="38" t="s">
        <v>200</v>
      </c>
      <c r="AX18" s="38">
        <v>2</v>
      </c>
      <c r="AY18" s="38">
        <v>1</v>
      </c>
      <c r="BB18" s="38">
        <v>0</v>
      </c>
      <c r="BC18" s="38">
        <v>6</v>
      </c>
      <c r="BD18" s="38">
        <f ca="1">'Optimal Portfolio (Part 4)'!$J$18</f>
        <v>1.0599637679519951E-2</v>
      </c>
      <c r="BE18" s="38">
        <v>2</v>
      </c>
      <c r="BF18" s="49">
        <f>'Optimal Portfolio (Part 4)'!$M$18</f>
        <v>0.2</v>
      </c>
      <c r="BH18" s="38">
        <v>1</v>
      </c>
      <c r="BI18" s="38">
        <v>12</v>
      </c>
      <c r="BJ18" s="38">
        <v>0</v>
      </c>
      <c r="BK18" s="38">
        <v>-1</v>
      </c>
      <c r="BL18" s="38" t="b">
        <v>1</v>
      </c>
      <c r="BM18" s="38" t="b">
        <v>0</v>
      </c>
      <c r="BN18" s="38" t="b">
        <v>0</v>
      </c>
      <c r="GV18" s="37"/>
      <c r="GY18" s="49"/>
      <c r="HE18" s="49"/>
    </row>
    <row r="19" spans="1:213" x14ac:dyDescent="0.3">
      <c r="A19" s="38" t="s">
        <v>201</v>
      </c>
    </row>
    <row r="20" spans="1:213" x14ac:dyDescent="0.3">
      <c r="A20" s="38" t="s">
        <v>202</v>
      </c>
    </row>
    <row r="21" spans="1:213" x14ac:dyDescent="0.3">
      <c r="A21" s="38" t="s">
        <v>203</v>
      </c>
    </row>
    <row r="22" spans="1:213" x14ac:dyDescent="0.3">
      <c r="A22" s="38" t="s">
        <v>204</v>
      </c>
    </row>
    <row r="23" spans="1:213" x14ac:dyDescent="0.3">
      <c r="A23" s="38" t="s">
        <v>205</v>
      </c>
    </row>
    <row r="24" spans="1:213" x14ac:dyDescent="0.3">
      <c r="A24" s="38" t="s">
        <v>206</v>
      </c>
    </row>
    <row r="25" spans="1:213" x14ac:dyDescent="0.3">
      <c r="A25" s="38" t="s">
        <v>207</v>
      </c>
    </row>
    <row r="26" spans="1:213" x14ac:dyDescent="0.3">
      <c r="A26" s="38" t="s">
        <v>208</v>
      </c>
    </row>
    <row r="27" spans="1:213" x14ac:dyDescent="0.3">
      <c r="A27" s="38" t="s">
        <v>209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E4197-11D8-4EC6-9743-5F370DE6FBD0}">
  <dimension ref="C3"/>
  <sheetViews>
    <sheetView workbookViewId="0"/>
  </sheetViews>
  <sheetFormatPr defaultRowHeight="14.4" x14ac:dyDescent="0.3"/>
  <sheetData>
    <row r="3" spans="3:3" x14ac:dyDescent="0.3">
      <c r="C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CAAE2-C7DF-4661-8342-3D2BA7A31AC4}">
  <dimension ref="A1:M201"/>
  <sheetViews>
    <sheetView showGridLines="0" zoomScaleNormal="100" workbookViewId="0">
      <selection activeCell="H9" sqref="H9"/>
    </sheetView>
  </sheetViews>
  <sheetFormatPr defaultRowHeight="14.4" x14ac:dyDescent="0.3"/>
  <cols>
    <col min="2" max="2" width="12.6640625" style="2" customWidth="1"/>
    <col min="3" max="3" width="12.44140625" bestFit="1" customWidth="1"/>
    <col min="4" max="4" width="16.109375" bestFit="1" customWidth="1"/>
    <col min="5" max="5" width="12.21875" bestFit="1" customWidth="1"/>
    <col min="6" max="6" width="21.77734375" customWidth="1"/>
    <col min="7" max="7" width="12.44140625" style="2" customWidth="1"/>
    <col min="8" max="8" width="10" customWidth="1"/>
    <col min="9" max="9" width="40.44140625" customWidth="1"/>
    <col min="10" max="10" width="11.44140625" customWidth="1"/>
    <col min="11" max="11" width="16.77734375" bestFit="1" customWidth="1"/>
    <col min="12" max="12" width="19.21875" customWidth="1"/>
    <col min="13" max="13" width="10.33203125" bestFit="1" customWidth="1"/>
    <col min="14" max="14" width="13.33203125" bestFit="1" customWidth="1"/>
    <col min="15" max="15" width="20.5546875" bestFit="1" customWidth="1"/>
  </cols>
  <sheetData>
    <row r="1" spans="1:13" s="2" customFormat="1" x14ac:dyDescent="0.3"/>
    <row r="2" spans="1:13" ht="18" x14ac:dyDescent="0.35">
      <c r="A2" s="42"/>
      <c r="B2" s="228" t="s">
        <v>238</v>
      </c>
      <c r="C2" s="228"/>
      <c r="D2" s="228"/>
      <c r="E2" s="228"/>
      <c r="F2" s="228"/>
      <c r="G2" s="228"/>
      <c r="H2" s="228"/>
      <c r="I2" s="228"/>
      <c r="J2" s="228"/>
      <c r="K2" s="228"/>
      <c r="L2" s="228"/>
      <c r="M2" s="228"/>
    </row>
    <row r="4" spans="1:13" x14ac:dyDescent="0.3">
      <c r="B4" s="58" t="s">
        <v>80</v>
      </c>
      <c r="C4" s="59" t="s">
        <v>239</v>
      </c>
      <c r="D4" s="59" t="s">
        <v>240</v>
      </c>
      <c r="E4" s="59" t="s">
        <v>241</v>
      </c>
      <c r="F4" s="59" t="s">
        <v>242</v>
      </c>
      <c r="G4" s="60" t="s">
        <v>243</v>
      </c>
      <c r="I4" s="69" t="s">
        <v>250</v>
      </c>
    </row>
    <row r="5" spans="1:13" x14ac:dyDescent="0.3">
      <c r="B5" s="51">
        <v>4</v>
      </c>
      <c r="C5" s="52">
        <v>0.7</v>
      </c>
      <c r="D5" s="53">
        <v>0.3</v>
      </c>
      <c r="E5" s="53">
        <v>0.55000000000000004</v>
      </c>
      <c r="F5" s="52">
        <f>MAX(C5:E5)</f>
        <v>0.7</v>
      </c>
      <c r="G5" s="62" t="str">
        <f>INDEX($C$4:E5,1,MATCH(F5,C5:E5,0))</f>
        <v>Liquidate</v>
      </c>
      <c r="I5" s="70">
        <f>SUMPRODUCT($C$34:$C$201,J$34:J$201)/SUM($C$34:$C$201)</f>
        <v>0.22746405049019247</v>
      </c>
    </row>
    <row r="6" spans="1:13" x14ac:dyDescent="0.3">
      <c r="B6" s="51">
        <v>5</v>
      </c>
      <c r="C6" s="52">
        <v>0.7</v>
      </c>
      <c r="D6" s="54">
        <f t="shared" ref="D6:D16" si="0">($D$17-$D$5)*(B6-$B$5)/($B$17-$B$5) + $D$5</f>
        <v>0.31666666666666665</v>
      </c>
      <c r="E6" s="54">
        <f t="shared" ref="E6:E16" si="1">($E$17-$E$5)*(B6-$B$5)/($B$17-$B$5) + $E$5</f>
        <v>0.58333333333333337</v>
      </c>
      <c r="F6" s="52">
        <f t="shared" ref="F6:F17" si="2">MAX(C6:E6)</f>
        <v>0.7</v>
      </c>
      <c r="G6" s="62" t="str">
        <f>INDEX($C$4:E6,1,MATCH(F6,C6:E6,0))</f>
        <v>Liquidate</v>
      </c>
    </row>
    <row r="7" spans="1:13" x14ac:dyDescent="0.3">
      <c r="B7" s="51">
        <v>6</v>
      </c>
      <c r="C7" s="52">
        <v>0.7</v>
      </c>
      <c r="D7" s="54">
        <f t="shared" si="0"/>
        <v>0.33333333333333331</v>
      </c>
      <c r="E7" s="54">
        <f t="shared" si="1"/>
        <v>0.6166666666666667</v>
      </c>
      <c r="F7" s="52">
        <f t="shared" si="2"/>
        <v>0.7</v>
      </c>
      <c r="G7" s="62" t="str">
        <f>INDEX($C$4:E7,1,MATCH(F7,C7:E7,0))</f>
        <v>Liquidate</v>
      </c>
      <c r="I7" s="72" t="s">
        <v>249</v>
      </c>
    </row>
    <row r="8" spans="1:13" x14ac:dyDescent="0.3">
      <c r="B8" s="51">
        <v>7</v>
      </c>
      <c r="C8" s="52">
        <v>0.7</v>
      </c>
      <c r="D8" s="54">
        <f t="shared" si="0"/>
        <v>0.35</v>
      </c>
      <c r="E8" s="54">
        <f t="shared" si="1"/>
        <v>0.65</v>
      </c>
      <c r="F8" s="52">
        <f t="shared" si="2"/>
        <v>0.7</v>
      </c>
      <c r="G8" s="62" t="str">
        <f>INDEX($C$4:E8,1,MATCH(F8,C8:E8,0))</f>
        <v>Liquidate</v>
      </c>
      <c r="I8" s="71">
        <f>SUMPRODUCT($C$34:$C$201,L$34:L$201)/SUM($C$34:$C$201)</f>
        <v>4.757551517609751E-2</v>
      </c>
    </row>
    <row r="9" spans="1:13" x14ac:dyDescent="0.3">
      <c r="B9" s="51">
        <v>8</v>
      </c>
      <c r="C9" s="52">
        <v>0.7</v>
      </c>
      <c r="D9" s="54">
        <f t="shared" si="0"/>
        <v>0.36666666666666664</v>
      </c>
      <c r="E9" s="54">
        <f t="shared" si="1"/>
        <v>0.68333333333333335</v>
      </c>
      <c r="F9" s="52">
        <f t="shared" si="2"/>
        <v>0.7</v>
      </c>
      <c r="G9" s="62" t="str">
        <f>INDEX($C$4:E9,1,MATCH(F9,C9:E9,0))</f>
        <v>Liquidate</v>
      </c>
    </row>
    <row r="10" spans="1:13" x14ac:dyDescent="0.3">
      <c r="B10" s="51">
        <v>9</v>
      </c>
      <c r="C10" s="52">
        <v>0.7</v>
      </c>
      <c r="D10" s="54">
        <f t="shared" si="0"/>
        <v>0.3833333333333333</v>
      </c>
      <c r="E10" s="54">
        <f t="shared" si="1"/>
        <v>0.71666666666666667</v>
      </c>
      <c r="F10" s="52">
        <f t="shared" si="2"/>
        <v>0.71666666666666667</v>
      </c>
      <c r="G10" s="62" t="str">
        <f>INDEX($C$4:E10,1,MATCH(F10,C10:E10,0))</f>
        <v>Wait-and-see</v>
      </c>
    </row>
    <row r="11" spans="1:13" x14ac:dyDescent="0.3">
      <c r="B11" s="51">
        <v>10</v>
      </c>
      <c r="C11" s="52">
        <v>0.7</v>
      </c>
      <c r="D11" s="54">
        <f t="shared" si="0"/>
        <v>0.4</v>
      </c>
      <c r="E11" s="54">
        <f t="shared" si="1"/>
        <v>0.75</v>
      </c>
      <c r="F11" s="52">
        <f t="shared" si="2"/>
        <v>0.75</v>
      </c>
      <c r="G11" s="62" t="str">
        <f>INDEX($C$4:E11,1,MATCH(F11,C11:E11,0))</f>
        <v>Wait-and-see</v>
      </c>
    </row>
    <row r="12" spans="1:13" x14ac:dyDescent="0.3">
      <c r="B12" s="51">
        <v>11</v>
      </c>
      <c r="C12" s="52">
        <v>0.7</v>
      </c>
      <c r="D12" s="54">
        <f t="shared" si="0"/>
        <v>0.41666666666666669</v>
      </c>
      <c r="E12" s="54">
        <f t="shared" si="1"/>
        <v>0.78333333333333333</v>
      </c>
      <c r="F12" s="52">
        <f t="shared" si="2"/>
        <v>0.78333333333333333</v>
      </c>
      <c r="G12" s="62" t="str">
        <f>INDEX($C$4:E12,1,MATCH(F12,C12:E12,0))</f>
        <v>Wait-and-see</v>
      </c>
    </row>
    <row r="13" spans="1:13" x14ac:dyDescent="0.3">
      <c r="B13" s="51">
        <v>12</v>
      </c>
      <c r="C13" s="52">
        <v>0.7</v>
      </c>
      <c r="D13" s="54">
        <f t="shared" si="0"/>
        <v>0.43333333333333335</v>
      </c>
      <c r="E13" s="54">
        <f t="shared" si="1"/>
        <v>0.81666666666666665</v>
      </c>
      <c r="F13" s="52">
        <f t="shared" si="2"/>
        <v>0.81666666666666665</v>
      </c>
      <c r="G13" s="62" t="str">
        <f>INDEX($C$4:E13,1,MATCH(F13,C13:E13,0))</f>
        <v>Wait-and-see</v>
      </c>
    </row>
    <row r="14" spans="1:13" x14ac:dyDescent="0.3">
      <c r="B14" s="51">
        <v>13</v>
      </c>
      <c r="C14" s="52">
        <v>0.7</v>
      </c>
      <c r="D14" s="54">
        <f t="shared" si="0"/>
        <v>0.44999999999999996</v>
      </c>
      <c r="E14" s="54">
        <f t="shared" si="1"/>
        <v>0.85</v>
      </c>
      <c r="F14" s="52">
        <f t="shared" si="2"/>
        <v>0.85</v>
      </c>
      <c r="G14" s="62" t="str">
        <f>INDEX($C$4:E14,1,MATCH(F14,C14:E14,0))</f>
        <v>Wait-and-see</v>
      </c>
    </row>
    <row r="15" spans="1:13" x14ac:dyDescent="0.3">
      <c r="B15" s="51">
        <v>14</v>
      </c>
      <c r="C15" s="52">
        <v>0.7</v>
      </c>
      <c r="D15" s="54">
        <f t="shared" si="0"/>
        <v>0.46666666666666667</v>
      </c>
      <c r="E15" s="54">
        <f t="shared" si="1"/>
        <v>0.8833333333333333</v>
      </c>
      <c r="F15" s="52">
        <f t="shared" si="2"/>
        <v>0.8833333333333333</v>
      </c>
      <c r="G15" s="62" t="str">
        <f>INDEX($C$4:E15,1,MATCH(F15,C15:E15,0))</f>
        <v>Wait-and-see</v>
      </c>
    </row>
    <row r="16" spans="1:13" x14ac:dyDescent="0.3">
      <c r="B16" s="51">
        <v>15</v>
      </c>
      <c r="C16" s="52">
        <v>0.7</v>
      </c>
      <c r="D16" s="54">
        <f t="shared" si="0"/>
        <v>0.48333333333333334</v>
      </c>
      <c r="E16" s="54">
        <f t="shared" si="1"/>
        <v>0.91666666666666652</v>
      </c>
      <c r="F16" s="52">
        <f t="shared" si="2"/>
        <v>0.91666666666666652</v>
      </c>
      <c r="G16" s="62" t="str">
        <f>INDEX($C$4:E16,1,MATCH(F16,C16:E16,0))</f>
        <v>Wait-and-see</v>
      </c>
    </row>
    <row r="17" spans="1:11" x14ac:dyDescent="0.3">
      <c r="B17" s="55">
        <v>16</v>
      </c>
      <c r="C17" s="56">
        <v>0.7</v>
      </c>
      <c r="D17" s="57">
        <v>0.5</v>
      </c>
      <c r="E17" s="57">
        <v>0.95</v>
      </c>
      <c r="F17" s="56">
        <f t="shared" si="2"/>
        <v>0.95</v>
      </c>
      <c r="G17" s="63" t="str">
        <f>INDEX($C$4:E17,1,MATCH(F17,C17:E17,0))</f>
        <v>Wait-and-see</v>
      </c>
    </row>
    <row r="21" spans="1:11" x14ac:dyDescent="0.3">
      <c r="K21" s="2"/>
    </row>
    <row r="22" spans="1:11" x14ac:dyDescent="0.3">
      <c r="K22" s="2"/>
    </row>
    <row r="23" spans="1:11" x14ac:dyDescent="0.3">
      <c r="A23" s="2"/>
    </row>
    <row r="24" spans="1:11" x14ac:dyDescent="0.3">
      <c r="A24" s="2"/>
      <c r="C24" s="2"/>
    </row>
    <row r="25" spans="1:11" x14ac:dyDescent="0.3">
      <c r="A25" s="2"/>
      <c r="D25" s="39"/>
    </row>
    <row r="26" spans="1:11" x14ac:dyDescent="0.3">
      <c r="A26" s="2"/>
      <c r="D26" s="39"/>
    </row>
    <row r="27" spans="1:11" x14ac:dyDescent="0.3">
      <c r="A27" s="2"/>
      <c r="D27" s="39"/>
    </row>
    <row r="28" spans="1:11" x14ac:dyDescent="0.3">
      <c r="A28" s="2"/>
      <c r="D28" s="39"/>
    </row>
    <row r="29" spans="1:11" x14ac:dyDescent="0.3">
      <c r="A29" s="2"/>
      <c r="D29" s="39"/>
    </row>
    <row r="30" spans="1:11" x14ac:dyDescent="0.3">
      <c r="A30" s="2"/>
      <c r="D30" s="39"/>
    </row>
    <row r="31" spans="1:11" x14ac:dyDescent="0.3">
      <c r="A31" s="2"/>
      <c r="D31" s="39"/>
    </row>
    <row r="32" spans="1:11" s="2" customFormat="1" x14ac:dyDescent="0.3">
      <c r="D32" s="39"/>
    </row>
    <row r="33" spans="1:12" x14ac:dyDescent="0.3">
      <c r="A33" s="58" t="s">
        <v>3</v>
      </c>
      <c r="B33" s="59" t="s">
        <v>69</v>
      </c>
      <c r="C33" s="59" t="s">
        <v>78</v>
      </c>
      <c r="D33" s="59" t="s">
        <v>81</v>
      </c>
      <c r="E33" s="59" t="s">
        <v>239</v>
      </c>
      <c r="F33" s="59" t="s">
        <v>240</v>
      </c>
      <c r="G33" s="59" t="s">
        <v>241</v>
      </c>
      <c r="H33" s="59" t="s">
        <v>87</v>
      </c>
      <c r="I33" s="59" t="s">
        <v>88</v>
      </c>
      <c r="J33" s="59" t="s">
        <v>247</v>
      </c>
      <c r="K33" s="59" t="s">
        <v>246</v>
      </c>
      <c r="L33" s="60" t="s">
        <v>248</v>
      </c>
    </row>
    <row r="34" spans="1:12" x14ac:dyDescent="0.3">
      <c r="A34" s="51">
        <v>1</v>
      </c>
      <c r="B34" s="61">
        <f>VLOOKUP(A34,'Loan Requests (Part 1)'!$A$6:$K$173,11,FALSE)</f>
        <v>15</v>
      </c>
      <c r="C34" s="64">
        <f>VLOOKUP(A34,'Loan Requests (Part 1)'!$A$5:$R$173,17,FALSE)</f>
        <v>650.64893999999993</v>
      </c>
      <c r="D34" s="64">
        <f>VLOOKUP(A34,'Loan Requests (Part 1)'!$A$5:$R$173,18,FALSE)</f>
        <v>455.45425799999992</v>
      </c>
      <c r="E34" s="65">
        <f>D34</f>
        <v>455.45425799999992</v>
      </c>
      <c r="F34" s="65">
        <f>VLOOKUP(B34,$B$5:$D$17,3,FALSE)*C34</f>
        <v>314.48032099999995</v>
      </c>
      <c r="G34" s="65">
        <f>VLOOKUP(B34,$B$5:$E$17,4,FALSE)*C34</f>
        <v>596.42819499999985</v>
      </c>
      <c r="H34" s="65">
        <f>MAX(E34:G34)</f>
        <v>596.42819499999985</v>
      </c>
      <c r="I34" s="61" t="str">
        <f>INDEX($E$33:G34,1,MATCH(H34,E34:G34,0))</f>
        <v>Wait-and-see</v>
      </c>
      <c r="J34" s="73">
        <f>(C34-H34)/C34</f>
        <v>8.3333333333333467E-2</v>
      </c>
      <c r="K34" s="73">
        <f>VLOOKUP(A34,'Loan Requests (Part 1)'!$A$5:$N$173,14,FALSE)</f>
        <v>0.10290000000000001</v>
      </c>
      <c r="L34" s="74">
        <f>K34*J34</f>
        <v>8.5750000000000149E-3</v>
      </c>
    </row>
    <row r="35" spans="1:12" x14ac:dyDescent="0.3">
      <c r="A35" s="51">
        <v>2</v>
      </c>
      <c r="B35" s="61">
        <f>VLOOKUP(A35,'Loan Requests (Part 1)'!$A$6:$K$173,11,FALSE)</f>
        <v>11</v>
      </c>
      <c r="C35" s="64">
        <f>VLOOKUP(A35,'Loan Requests (Part 1)'!$A$5:$R$173,17,FALSE)</f>
        <v>787.66736000000003</v>
      </c>
      <c r="D35" s="64">
        <f>VLOOKUP(A35,'Loan Requests (Part 1)'!$A$5:$R$173,18,FALSE)</f>
        <v>551.36715200000003</v>
      </c>
      <c r="E35" s="65">
        <f t="shared" ref="E35:E98" si="3">D35</f>
        <v>551.36715200000003</v>
      </c>
      <c r="F35" s="65">
        <f t="shared" ref="F35:F98" si="4">VLOOKUP(B35,$B$5:$D$17,3,FALSE)*C35</f>
        <v>328.19473333333337</v>
      </c>
      <c r="G35" s="65">
        <f t="shared" ref="G35:G98" si="5">VLOOKUP(B35,$B$5:$E$17,4,FALSE)*C35</f>
        <v>617.00609866666673</v>
      </c>
      <c r="H35" s="65">
        <f t="shared" ref="H35:H98" si="6">MAX(E35:G35)</f>
        <v>617.00609866666673</v>
      </c>
      <c r="I35" s="61" t="str">
        <f>INDEX($E$33:G35,1,MATCH(H35,E35:G35,0))</f>
        <v>Wait-and-see</v>
      </c>
      <c r="J35" s="73">
        <f t="shared" ref="J35:J98" si="7">(C35-H35)/C35</f>
        <v>0.21666666666666662</v>
      </c>
      <c r="K35" s="73">
        <f>VLOOKUP(A35,'Loan Requests (Part 1)'!$A$5:$N$173,14,FALSE)</f>
        <v>2.9100000000000001E-2</v>
      </c>
      <c r="L35" s="74">
        <f t="shared" ref="L35:L98" si="8">K35*J35</f>
        <v>6.304999999999999E-3</v>
      </c>
    </row>
    <row r="36" spans="1:12" x14ac:dyDescent="0.3">
      <c r="A36" s="51">
        <v>3</v>
      </c>
      <c r="B36" s="61">
        <f>VLOOKUP(A36,'Loan Requests (Part 1)'!$A$6:$K$173,11,FALSE)</f>
        <v>16</v>
      </c>
      <c r="C36" s="64">
        <f>VLOOKUP(A36,'Loan Requests (Part 1)'!$A$5:$R$173,17,FALSE)</f>
        <v>808.57343999999989</v>
      </c>
      <c r="D36" s="64">
        <f>VLOOKUP(A36,'Loan Requests (Part 1)'!$A$5:$R$173,18,FALSE)</f>
        <v>566.00140799999986</v>
      </c>
      <c r="E36" s="65">
        <f t="shared" si="3"/>
        <v>566.00140799999986</v>
      </c>
      <c r="F36" s="65">
        <f t="shared" si="4"/>
        <v>404.28671999999995</v>
      </c>
      <c r="G36" s="65">
        <f t="shared" si="5"/>
        <v>768.14476799999989</v>
      </c>
      <c r="H36" s="65">
        <f t="shared" si="6"/>
        <v>768.14476799999989</v>
      </c>
      <c r="I36" s="61" t="str">
        <f>INDEX($E$33:G36,1,MATCH(H36,E36:G36,0))</f>
        <v>Wait-and-see</v>
      </c>
      <c r="J36" s="73">
        <f t="shared" si="7"/>
        <v>5.0000000000000017E-2</v>
      </c>
      <c r="K36" s="73">
        <f>VLOOKUP(A36,'Loan Requests (Part 1)'!$A$5:$N$173,14,FALSE)</f>
        <v>0.10290000000000001</v>
      </c>
      <c r="L36" s="74">
        <f t="shared" si="8"/>
        <v>5.145000000000002E-3</v>
      </c>
    </row>
    <row r="37" spans="1:12" x14ac:dyDescent="0.3">
      <c r="A37" s="51">
        <v>4</v>
      </c>
      <c r="B37" s="61">
        <f>VLOOKUP(A37,'Loan Requests (Part 1)'!$A$6:$K$173,11,FALSE)</f>
        <v>14</v>
      </c>
      <c r="C37" s="64">
        <f>VLOOKUP(A37,'Loan Requests (Part 1)'!$A$5:$R$173,17,FALSE)</f>
        <v>938.07152999999994</v>
      </c>
      <c r="D37" s="64">
        <f>VLOOKUP(A37,'Loan Requests (Part 1)'!$A$5:$R$173,18,FALSE)</f>
        <v>656.65007099999991</v>
      </c>
      <c r="E37" s="65">
        <f t="shared" si="3"/>
        <v>656.65007099999991</v>
      </c>
      <c r="F37" s="65">
        <f t="shared" si="4"/>
        <v>437.76671399999998</v>
      </c>
      <c r="G37" s="65">
        <f t="shared" si="5"/>
        <v>828.62985149999997</v>
      </c>
      <c r="H37" s="65">
        <f t="shared" si="6"/>
        <v>828.62985149999997</v>
      </c>
      <c r="I37" s="61" t="str">
        <f>INDEX($E$33:G37,1,MATCH(H37,E37:G37,0))</f>
        <v>Wait-and-see</v>
      </c>
      <c r="J37" s="73">
        <f t="shared" si="7"/>
        <v>0.11666666666666664</v>
      </c>
      <c r="K37" s="73">
        <f>VLOOKUP(A37,'Loan Requests (Part 1)'!$A$5:$N$173,14,FALSE)</f>
        <v>0.10290000000000001</v>
      </c>
      <c r="L37" s="74">
        <f t="shared" si="8"/>
        <v>1.2004999999999998E-2</v>
      </c>
    </row>
    <row r="38" spans="1:12" x14ac:dyDescent="0.3">
      <c r="A38" s="51">
        <v>5</v>
      </c>
      <c r="B38" s="61">
        <f>VLOOKUP(A38,'Loan Requests (Part 1)'!$A$6:$K$173,11,FALSE)</f>
        <v>11</v>
      </c>
      <c r="C38" s="64">
        <f>VLOOKUP(A38,'Loan Requests (Part 1)'!$A$5:$R$173,17,FALSE)</f>
        <v>875.65148000000011</v>
      </c>
      <c r="D38" s="64">
        <f>VLOOKUP(A38,'Loan Requests (Part 1)'!$A$5:$R$173,18,FALSE)</f>
        <v>612.95603600000004</v>
      </c>
      <c r="E38" s="65">
        <f t="shared" si="3"/>
        <v>612.95603600000004</v>
      </c>
      <c r="F38" s="65">
        <f t="shared" si="4"/>
        <v>364.85478333333339</v>
      </c>
      <c r="G38" s="65">
        <f t="shared" si="5"/>
        <v>685.92699266666671</v>
      </c>
      <c r="H38" s="65">
        <f t="shared" si="6"/>
        <v>685.92699266666671</v>
      </c>
      <c r="I38" s="61" t="str">
        <f>INDEX($E$33:G38,1,MATCH(H38,E38:G38,0))</f>
        <v>Wait-and-see</v>
      </c>
      <c r="J38" s="73">
        <f t="shared" si="7"/>
        <v>0.21666666666666673</v>
      </c>
      <c r="K38" s="73">
        <f>VLOOKUP(A38,'Loan Requests (Part 1)'!$A$5:$N$173,14,FALSE)</f>
        <v>2.9100000000000001E-2</v>
      </c>
      <c r="L38" s="74">
        <f t="shared" si="8"/>
        <v>6.3050000000000024E-3</v>
      </c>
    </row>
    <row r="39" spans="1:12" x14ac:dyDescent="0.3">
      <c r="A39" s="51">
        <v>6</v>
      </c>
      <c r="B39" s="61">
        <f>VLOOKUP(A39,'Loan Requests (Part 1)'!$A$6:$K$173,11,FALSE)</f>
        <v>16</v>
      </c>
      <c r="C39" s="64">
        <f>VLOOKUP(A39,'Loan Requests (Part 1)'!$A$5:$R$173,17,FALSE)</f>
        <v>778.91985</v>
      </c>
      <c r="D39" s="64">
        <f>VLOOKUP(A39,'Loan Requests (Part 1)'!$A$5:$R$173,18,FALSE)</f>
        <v>545.24389499999995</v>
      </c>
      <c r="E39" s="65">
        <f t="shared" si="3"/>
        <v>545.24389499999995</v>
      </c>
      <c r="F39" s="65">
        <f t="shared" si="4"/>
        <v>389.459925</v>
      </c>
      <c r="G39" s="65">
        <f t="shared" si="5"/>
        <v>739.97385750000001</v>
      </c>
      <c r="H39" s="65">
        <f t="shared" si="6"/>
        <v>739.97385750000001</v>
      </c>
      <c r="I39" s="61" t="str">
        <f>INDEX($E$33:G39,1,MATCH(H39,E39:G39,0))</f>
        <v>Wait-and-see</v>
      </c>
      <c r="J39" s="73">
        <f t="shared" si="7"/>
        <v>4.9999999999999982E-2</v>
      </c>
      <c r="K39" s="73">
        <f>VLOOKUP(A39,'Loan Requests (Part 1)'!$A$5:$N$173,14,FALSE)</f>
        <v>1.4999999999999999E-2</v>
      </c>
      <c r="L39" s="74">
        <f t="shared" si="8"/>
        <v>7.4999999999999969E-4</v>
      </c>
    </row>
    <row r="40" spans="1:12" x14ac:dyDescent="0.3">
      <c r="A40" s="51">
        <v>7</v>
      </c>
      <c r="B40" s="61">
        <f>VLOOKUP(A40,'Loan Requests (Part 1)'!$A$6:$K$173,11,FALSE)</f>
        <v>14</v>
      </c>
      <c r="C40" s="64">
        <f>VLOOKUP(A40,'Loan Requests (Part 1)'!$A$5:$R$173,17,FALSE)</f>
        <v>781.01091000000008</v>
      </c>
      <c r="D40" s="64">
        <f>VLOOKUP(A40,'Loan Requests (Part 1)'!$A$5:$R$173,18,FALSE)</f>
        <v>546.70763699999998</v>
      </c>
      <c r="E40" s="65">
        <f t="shared" si="3"/>
        <v>546.70763699999998</v>
      </c>
      <c r="F40" s="65">
        <f t="shared" si="4"/>
        <v>364.47175800000002</v>
      </c>
      <c r="G40" s="65">
        <f t="shared" si="5"/>
        <v>689.89297050000005</v>
      </c>
      <c r="H40" s="65">
        <f t="shared" si="6"/>
        <v>689.89297050000005</v>
      </c>
      <c r="I40" s="61" t="str">
        <f>INDEX($E$33:G40,1,MATCH(H40,E40:G40,0))</f>
        <v>Wait-and-see</v>
      </c>
      <c r="J40" s="73">
        <f t="shared" si="7"/>
        <v>0.1166666666666667</v>
      </c>
      <c r="K40" s="73">
        <f>VLOOKUP(A40,'Loan Requests (Part 1)'!$A$5:$N$173,14,FALSE)</f>
        <v>1.4999999999999999E-2</v>
      </c>
      <c r="L40" s="74">
        <f t="shared" si="8"/>
        <v>1.7500000000000005E-3</v>
      </c>
    </row>
    <row r="41" spans="1:12" x14ac:dyDescent="0.3">
      <c r="A41" s="51">
        <v>8</v>
      </c>
      <c r="B41" s="61">
        <f>VLOOKUP(A41,'Loan Requests (Part 1)'!$A$6:$K$173,11,FALSE)</f>
        <v>15</v>
      </c>
      <c r="C41" s="64">
        <f>VLOOKUP(A41,'Loan Requests (Part 1)'!$A$5:$R$173,17,FALSE)</f>
        <v>796.69386000000009</v>
      </c>
      <c r="D41" s="64">
        <f>VLOOKUP(A41,'Loan Requests (Part 1)'!$A$5:$R$173,18,FALSE)</f>
        <v>557.68570199999999</v>
      </c>
      <c r="E41" s="65">
        <f t="shared" si="3"/>
        <v>557.68570199999999</v>
      </c>
      <c r="F41" s="65">
        <f t="shared" si="4"/>
        <v>385.06869900000004</v>
      </c>
      <c r="G41" s="65">
        <f t="shared" si="5"/>
        <v>730.30270499999995</v>
      </c>
      <c r="H41" s="65">
        <f t="shared" si="6"/>
        <v>730.30270499999995</v>
      </c>
      <c r="I41" s="61" t="str">
        <f>INDEX($E$33:G41,1,MATCH(H41,E41:G41,0))</f>
        <v>Wait-and-see</v>
      </c>
      <c r="J41" s="73">
        <f t="shared" si="7"/>
        <v>8.3333333333333495E-2</v>
      </c>
      <c r="K41" s="73">
        <f>VLOOKUP(A41,'Loan Requests (Part 1)'!$A$5:$N$173,14,FALSE)</f>
        <v>1.4999999999999999E-2</v>
      </c>
      <c r="L41" s="74">
        <f t="shared" si="8"/>
        <v>1.2500000000000024E-3</v>
      </c>
    </row>
    <row r="42" spans="1:12" x14ac:dyDescent="0.3">
      <c r="A42" s="51">
        <v>9</v>
      </c>
      <c r="B42" s="61">
        <f>VLOOKUP(A42,'Loan Requests (Part 1)'!$A$6:$K$173,11,FALSE)</f>
        <v>13</v>
      </c>
      <c r="C42" s="64">
        <f>VLOOKUP(A42,'Loan Requests (Part 1)'!$A$5:$R$173,17,FALSE)</f>
        <v>793.95194000000004</v>
      </c>
      <c r="D42" s="64">
        <f>VLOOKUP(A42,'Loan Requests (Part 1)'!$A$5:$R$173,18,FALSE)</f>
        <v>555.76635799999997</v>
      </c>
      <c r="E42" s="65">
        <f t="shared" si="3"/>
        <v>555.76635799999997</v>
      </c>
      <c r="F42" s="65">
        <f t="shared" si="4"/>
        <v>357.27837299999999</v>
      </c>
      <c r="G42" s="65">
        <f t="shared" si="5"/>
        <v>674.859149</v>
      </c>
      <c r="H42" s="65">
        <f t="shared" si="6"/>
        <v>674.859149</v>
      </c>
      <c r="I42" s="61" t="str">
        <f>INDEX($E$33:G42,1,MATCH(H42,E42:G42,0))</f>
        <v>Wait-and-see</v>
      </c>
      <c r="J42" s="73">
        <f t="shared" si="7"/>
        <v>0.15000000000000002</v>
      </c>
      <c r="K42" s="73">
        <f>VLOOKUP(A42,'Loan Requests (Part 1)'!$A$5:$N$173,14,FALSE)</f>
        <v>2.9100000000000001E-2</v>
      </c>
      <c r="L42" s="74">
        <f t="shared" si="8"/>
        <v>4.3650000000000008E-3</v>
      </c>
    </row>
    <row r="43" spans="1:12" x14ac:dyDescent="0.3">
      <c r="A43" s="51">
        <v>10</v>
      </c>
      <c r="B43" s="61">
        <f>VLOOKUP(A43,'Loan Requests (Part 1)'!$A$6:$K$173,11,FALSE)</f>
        <v>11</v>
      </c>
      <c r="C43" s="64">
        <f>VLOOKUP(A43,'Loan Requests (Part 1)'!$A$5:$R$173,17,FALSE)</f>
        <v>706.24145999999996</v>
      </c>
      <c r="D43" s="64">
        <f>VLOOKUP(A43,'Loan Requests (Part 1)'!$A$5:$R$173,18,FALSE)</f>
        <v>494.36902199999992</v>
      </c>
      <c r="E43" s="65">
        <f t="shared" si="3"/>
        <v>494.36902199999992</v>
      </c>
      <c r="F43" s="65">
        <f t="shared" si="4"/>
        <v>294.26727499999998</v>
      </c>
      <c r="G43" s="65">
        <f t="shared" si="5"/>
        <v>553.22247699999991</v>
      </c>
      <c r="H43" s="65">
        <f t="shared" si="6"/>
        <v>553.22247699999991</v>
      </c>
      <c r="I43" s="61" t="str">
        <f>INDEX($E$33:G43,1,MATCH(H43,E43:G43,0))</f>
        <v>Wait-and-see</v>
      </c>
      <c r="J43" s="73">
        <f t="shared" si="7"/>
        <v>0.21666666666666676</v>
      </c>
      <c r="K43" s="73">
        <f>VLOOKUP(A43,'Loan Requests (Part 1)'!$A$5:$N$173,14,FALSE)</f>
        <v>0.29930000000000001</v>
      </c>
      <c r="L43" s="74">
        <f t="shared" si="8"/>
        <v>6.4848333333333369E-2</v>
      </c>
    </row>
    <row r="44" spans="1:12" x14ac:dyDescent="0.3">
      <c r="A44" s="51">
        <v>11</v>
      </c>
      <c r="B44" s="61">
        <f>VLOOKUP(A44,'Loan Requests (Part 1)'!$A$6:$K$173,11,FALSE)</f>
        <v>10</v>
      </c>
      <c r="C44" s="64">
        <f>VLOOKUP(A44,'Loan Requests (Part 1)'!$A$5:$R$173,17,FALSE)</f>
        <v>898.69494000000009</v>
      </c>
      <c r="D44" s="64">
        <f>VLOOKUP(A44,'Loan Requests (Part 1)'!$A$5:$R$173,18,FALSE)</f>
        <v>629.08645799999999</v>
      </c>
      <c r="E44" s="65">
        <f t="shared" si="3"/>
        <v>629.08645799999999</v>
      </c>
      <c r="F44" s="65">
        <f t="shared" si="4"/>
        <v>359.47797600000007</v>
      </c>
      <c r="G44" s="65">
        <f t="shared" si="5"/>
        <v>674.02120500000001</v>
      </c>
      <c r="H44" s="65">
        <f t="shared" si="6"/>
        <v>674.02120500000001</v>
      </c>
      <c r="I44" s="61" t="str">
        <f>INDEX($E$33:G44,1,MATCH(H44,E44:G44,0))</f>
        <v>Wait-and-see</v>
      </c>
      <c r="J44" s="73">
        <f t="shared" si="7"/>
        <v>0.25000000000000006</v>
      </c>
      <c r="K44" s="73">
        <f>VLOOKUP(A44,'Loan Requests (Part 1)'!$A$5:$N$173,14,FALSE)</f>
        <v>2.9100000000000001E-2</v>
      </c>
      <c r="L44" s="74">
        <f t="shared" si="8"/>
        <v>7.275000000000002E-3</v>
      </c>
    </row>
    <row r="45" spans="1:12" x14ac:dyDescent="0.3">
      <c r="A45" s="51">
        <v>12</v>
      </c>
      <c r="B45" s="61">
        <f>VLOOKUP(A45,'Loan Requests (Part 1)'!$A$6:$K$173,11,FALSE)</f>
        <v>13</v>
      </c>
      <c r="C45" s="64">
        <f>VLOOKUP(A45,'Loan Requests (Part 1)'!$A$5:$R$173,17,FALSE)</f>
        <v>886.53572999999994</v>
      </c>
      <c r="D45" s="64">
        <f>VLOOKUP(A45,'Loan Requests (Part 1)'!$A$5:$R$173,18,FALSE)</f>
        <v>620.5750109999999</v>
      </c>
      <c r="E45" s="65">
        <f t="shared" si="3"/>
        <v>620.5750109999999</v>
      </c>
      <c r="F45" s="65">
        <f t="shared" si="4"/>
        <v>398.94107849999995</v>
      </c>
      <c r="G45" s="65">
        <f t="shared" si="5"/>
        <v>753.55537049999998</v>
      </c>
      <c r="H45" s="65">
        <f t="shared" si="6"/>
        <v>753.55537049999998</v>
      </c>
      <c r="I45" s="61" t="str">
        <f>INDEX($E$33:G45,1,MATCH(H45,E45:G45,0))</f>
        <v>Wait-and-see</v>
      </c>
      <c r="J45" s="73">
        <f t="shared" si="7"/>
        <v>0.14999999999999997</v>
      </c>
      <c r="K45" s="73">
        <f>VLOOKUP(A45,'Loan Requests (Part 1)'!$A$5:$N$173,14,FALSE)</f>
        <v>0.29930000000000001</v>
      </c>
      <c r="L45" s="74">
        <f t="shared" si="8"/>
        <v>4.489499999999999E-2</v>
      </c>
    </row>
    <row r="46" spans="1:12" x14ac:dyDescent="0.3">
      <c r="A46" s="51">
        <v>13</v>
      </c>
      <c r="B46" s="61">
        <f>VLOOKUP(A46,'Loan Requests (Part 1)'!$A$6:$K$173,11,FALSE)</f>
        <v>15</v>
      </c>
      <c r="C46" s="64">
        <f>VLOOKUP(A46,'Loan Requests (Part 1)'!$A$5:$R$173,17,FALSE)</f>
        <v>994.29903000000002</v>
      </c>
      <c r="D46" s="64">
        <f>VLOOKUP(A46,'Loan Requests (Part 1)'!$A$5:$R$173,18,FALSE)</f>
        <v>696.009321</v>
      </c>
      <c r="E46" s="65">
        <f t="shared" si="3"/>
        <v>696.009321</v>
      </c>
      <c r="F46" s="65">
        <f t="shared" si="4"/>
        <v>480.57786450000003</v>
      </c>
      <c r="G46" s="65">
        <f t="shared" si="5"/>
        <v>911.44077749999985</v>
      </c>
      <c r="H46" s="65">
        <f t="shared" si="6"/>
        <v>911.44077749999985</v>
      </c>
      <c r="I46" s="61" t="str">
        <f>INDEX($E$33:G46,1,MATCH(H46,E46:G46,0))</f>
        <v>Wait-and-see</v>
      </c>
      <c r="J46" s="73">
        <f t="shared" si="7"/>
        <v>8.3333333333333495E-2</v>
      </c>
      <c r="K46" s="73">
        <f>VLOOKUP(A46,'Loan Requests (Part 1)'!$A$5:$N$173,14,FALSE)</f>
        <v>1.4999999999999999E-2</v>
      </c>
      <c r="L46" s="74">
        <f t="shared" si="8"/>
        <v>1.2500000000000024E-3</v>
      </c>
    </row>
    <row r="47" spans="1:12" x14ac:dyDescent="0.3">
      <c r="A47" s="51">
        <v>14</v>
      </c>
      <c r="B47" s="61">
        <f>VLOOKUP(A47,'Loan Requests (Part 1)'!$A$6:$K$173,11,FALSE)</f>
        <v>14</v>
      </c>
      <c r="C47" s="64">
        <f>VLOOKUP(A47,'Loan Requests (Part 1)'!$A$5:$R$173,17,FALSE)</f>
        <v>1010.7167999999999</v>
      </c>
      <c r="D47" s="64">
        <f>VLOOKUP(A47,'Loan Requests (Part 1)'!$A$5:$R$173,18,FALSE)</f>
        <v>707.50175999999988</v>
      </c>
      <c r="E47" s="65">
        <f t="shared" si="3"/>
        <v>707.50175999999988</v>
      </c>
      <c r="F47" s="65">
        <f t="shared" si="4"/>
        <v>471.66783999999996</v>
      </c>
      <c r="G47" s="65">
        <f t="shared" si="5"/>
        <v>892.7998399999999</v>
      </c>
      <c r="H47" s="65">
        <f t="shared" si="6"/>
        <v>892.7998399999999</v>
      </c>
      <c r="I47" s="61" t="str">
        <f>INDEX($E$33:G47,1,MATCH(H47,E47:G47,0))</f>
        <v>Wait-and-see</v>
      </c>
      <c r="J47" s="73">
        <f t="shared" si="7"/>
        <v>0.1166666666666667</v>
      </c>
      <c r="K47" s="73">
        <f>VLOOKUP(A47,'Loan Requests (Part 1)'!$A$5:$N$173,14,FALSE)</f>
        <v>0.10290000000000001</v>
      </c>
      <c r="L47" s="74">
        <f t="shared" si="8"/>
        <v>1.2005000000000004E-2</v>
      </c>
    </row>
    <row r="48" spans="1:12" x14ac:dyDescent="0.3">
      <c r="A48" s="51">
        <v>15</v>
      </c>
      <c r="B48" s="61">
        <f>VLOOKUP(A48,'Loan Requests (Part 1)'!$A$6:$K$173,11,FALSE)</f>
        <v>16</v>
      </c>
      <c r="C48" s="64">
        <f>VLOOKUP(A48,'Loan Requests (Part 1)'!$A$5:$R$173,17,FALSE)</f>
        <v>770.55561</v>
      </c>
      <c r="D48" s="64">
        <f>VLOOKUP(A48,'Loan Requests (Part 1)'!$A$5:$R$173,18,FALSE)</f>
        <v>539.38892699999997</v>
      </c>
      <c r="E48" s="65">
        <f t="shared" si="3"/>
        <v>539.38892699999997</v>
      </c>
      <c r="F48" s="65">
        <f t="shared" si="4"/>
        <v>385.277805</v>
      </c>
      <c r="G48" s="65">
        <f t="shared" si="5"/>
        <v>732.02782949999994</v>
      </c>
      <c r="H48" s="65">
        <f t="shared" si="6"/>
        <v>732.02782949999994</v>
      </c>
      <c r="I48" s="61" t="str">
        <f>INDEX($E$33:G48,1,MATCH(H48,E48:G48,0))</f>
        <v>Wait-and-see</v>
      </c>
      <c r="J48" s="73">
        <f t="shared" si="7"/>
        <v>5.0000000000000079E-2</v>
      </c>
      <c r="K48" s="73">
        <f>VLOOKUP(A48,'Loan Requests (Part 1)'!$A$5:$N$173,14,FALSE)</f>
        <v>1.4999999999999999E-2</v>
      </c>
      <c r="L48" s="74">
        <f t="shared" si="8"/>
        <v>7.5000000000000121E-4</v>
      </c>
    </row>
    <row r="49" spans="1:12" x14ac:dyDescent="0.3">
      <c r="A49" s="51">
        <v>16</v>
      </c>
      <c r="B49" s="61">
        <f>VLOOKUP(A49,'Loan Requests (Part 1)'!$A$6:$K$173,11,FALSE)</f>
        <v>15</v>
      </c>
      <c r="C49" s="64">
        <f>VLOOKUP(A49,'Loan Requests (Part 1)'!$A$5:$R$173,17,FALSE)</f>
        <v>995.34456000000011</v>
      </c>
      <c r="D49" s="64">
        <f>VLOOKUP(A49,'Loan Requests (Part 1)'!$A$5:$R$173,18,FALSE)</f>
        <v>696.74119200000007</v>
      </c>
      <c r="E49" s="65">
        <f t="shared" si="3"/>
        <v>696.74119200000007</v>
      </c>
      <c r="F49" s="65">
        <f t="shared" si="4"/>
        <v>481.08320400000008</v>
      </c>
      <c r="G49" s="65">
        <f t="shared" si="5"/>
        <v>912.39918</v>
      </c>
      <c r="H49" s="65">
        <f t="shared" si="6"/>
        <v>912.39918</v>
      </c>
      <c r="I49" s="61" t="str">
        <f>INDEX($E$33:G49,1,MATCH(H49,E49:G49,0))</f>
        <v>Wait-and-see</v>
      </c>
      <c r="J49" s="73">
        <f t="shared" si="7"/>
        <v>8.333333333333344E-2</v>
      </c>
      <c r="K49" s="73">
        <f>VLOOKUP(A49,'Loan Requests (Part 1)'!$A$5:$N$173,14,FALSE)</f>
        <v>1.4999999999999999E-2</v>
      </c>
      <c r="L49" s="74">
        <f t="shared" si="8"/>
        <v>1.2500000000000015E-3</v>
      </c>
    </row>
    <row r="50" spans="1:12" x14ac:dyDescent="0.3">
      <c r="A50" s="51">
        <v>17</v>
      </c>
      <c r="B50" s="61">
        <f>VLOOKUP(A50,'Loan Requests (Part 1)'!$A$6:$K$173,11,FALSE)</f>
        <v>12</v>
      </c>
      <c r="C50" s="64">
        <f>VLOOKUP(A50,'Loan Requests (Part 1)'!$A$5:$R$173,17,FALSE)</f>
        <v>742.62787000000003</v>
      </c>
      <c r="D50" s="64">
        <f>VLOOKUP(A50,'Loan Requests (Part 1)'!$A$5:$R$173,18,FALSE)</f>
        <v>519.83950900000002</v>
      </c>
      <c r="E50" s="65">
        <f t="shared" si="3"/>
        <v>519.83950900000002</v>
      </c>
      <c r="F50" s="65">
        <f t="shared" si="4"/>
        <v>321.80541033333338</v>
      </c>
      <c r="G50" s="65">
        <f t="shared" si="5"/>
        <v>606.47942716666671</v>
      </c>
      <c r="H50" s="65">
        <f t="shared" si="6"/>
        <v>606.47942716666671</v>
      </c>
      <c r="I50" s="61" t="str">
        <f>INDEX($E$33:G50,1,MATCH(H50,E50:G50,0))</f>
        <v>Wait-and-see</v>
      </c>
      <c r="J50" s="73">
        <f t="shared" si="7"/>
        <v>0.18333333333333332</v>
      </c>
      <c r="K50" s="73">
        <f>VLOOKUP(A50,'Loan Requests (Part 1)'!$A$5:$N$173,14,FALSE)</f>
        <v>2.9100000000000001E-2</v>
      </c>
      <c r="L50" s="74">
        <f t="shared" si="8"/>
        <v>5.3349999999999995E-3</v>
      </c>
    </row>
    <row r="51" spans="1:12" x14ac:dyDescent="0.3">
      <c r="A51" s="51">
        <v>18</v>
      </c>
      <c r="B51" s="61">
        <f>VLOOKUP(A51,'Loan Requests (Part 1)'!$A$6:$K$173,11,FALSE)</f>
        <v>15</v>
      </c>
      <c r="C51" s="64">
        <f>VLOOKUP(A51,'Loan Requests (Part 1)'!$A$5:$R$173,17,FALSE)</f>
        <v>871.97202000000004</v>
      </c>
      <c r="D51" s="64">
        <f>VLOOKUP(A51,'Loan Requests (Part 1)'!$A$5:$R$173,18,FALSE)</f>
        <v>610.38041399999997</v>
      </c>
      <c r="E51" s="65">
        <f t="shared" si="3"/>
        <v>610.38041399999997</v>
      </c>
      <c r="F51" s="65">
        <f t="shared" si="4"/>
        <v>421.45314300000001</v>
      </c>
      <c r="G51" s="65">
        <f t="shared" si="5"/>
        <v>799.30768499999988</v>
      </c>
      <c r="H51" s="65">
        <f t="shared" si="6"/>
        <v>799.30768499999988</v>
      </c>
      <c r="I51" s="61" t="str">
        <f>INDEX($E$33:G51,1,MATCH(H51,E51:G51,0))</f>
        <v>Wait-and-see</v>
      </c>
      <c r="J51" s="73">
        <f t="shared" si="7"/>
        <v>8.3333333333333523E-2</v>
      </c>
      <c r="K51" s="73">
        <f>VLOOKUP(A51,'Loan Requests (Part 1)'!$A$5:$N$173,14,FALSE)</f>
        <v>1.4999999999999999E-2</v>
      </c>
      <c r="L51" s="74">
        <f t="shared" si="8"/>
        <v>1.2500000000000028E-3</v>
      </c>
    </row>
    <row r="52" spans="1:12" x14ac:dyDescent="0.3">
      <c r="A52" s="51">
        <v>19</v>
      </c>
      <c r="B52" s="61">
        <f>VLOOKUP(A52,'Loan Requests (Part 1)'!$A$6:$K$173,11,FALSE)</f>
        <v>16</v>
      </c>
      <c r="C52" s="64">
        <f>VLOOKUP(A52,'Loan Requests (Part 1)'!$A$5:$R$173,17,FALSE)</f>
        <v>696.32298000000003</v>
      </c>
      <c r="D52" s="64">
        <f>VLOOKUP(A52,'Loan Requests (Part 1)'!$A$5:$R$173,18,FALSE)</f>
        <v>487.426086</v>
      </c>
      <c r="E52" s="65">
        <f t="shared" si="3"/>
        <v>487.426086</v>
      </c>
      <c r="F52" s="65">
        <f t="shared" si="4"/>
        <v>348.16149000000001</v>
      </c>
      <c r="G52" s="65">
        <f t="shared" si="5"/>
        <v>661.50683100000003</v>
      </c>
      <c r="H52" s="65">
        <f t="shared" si="6"/>
        <v>661.50683100000003</v>
      </c>
      <c r="I52" s="61" t="str">
        <f>INDEX($E$33:G52,1,MATCH(H52,E52:G52,0))</f>
        <v>Wait-and-see</v>
      </c>
      <c r="J52" s="73">
        <f t="shared" si="7"/>
        <v>4.9999999999999989E-2</v>
      </c>
      <c r="K52" s="73">
        <f>VLOOKUP(A52,'Loan Requests (Part 1)'!$A$5:$N$173,14,FALSE)</f>
        <v>1.4999999999999999E-2</v>
      </c>
      <c r="L52" s="74">
        <f t="shared" si="8"/>
        <v>7.499999999999998E-4</v>
      </c>
    </row>
    <row r="53" spans="1:12" x14ac:dyDescent="0.3">
      <c r="A53" s="51">
        <v>20</v>
      </c>
      <c r="B53" s="61">
        <f>VLOOKUP(A53,'Loan Requests (Part 1)'!$A$6:$K$173,11,FALSE)</f>
        <v>14</v>
      </c>
      <c r="C53" s="64">
        <f>VLOOKUP(A53,'Loan Requests (Part 1)'!$A$5:$R$173,17,FALSE)</f>
        <v>750.69054000000006</v>
      </c>
      <c r="D53" s="64">
        <f>VLOOKUP(A53,'Loan Requests (Part 1)'!$A$5:$R$173,18,FALSE)</f>
        <v>525.48337800000002</v>
      </c>
      <c r="E53" s="65">
        <f t="shared" si="3"/>
        <v>525.48337800000002</v>
      </c>
      <c r="F53" s="65">
        <f t="shared" si="4"/>
        <v>350.32225200000005</v>
      </c>
      <c r="G53" s="65">
        <f t="shared" si="5"/>
        <v>663.10997700000007</v>
      </c>
      <c r="H53" s="65">
        <f t="shared" si="6"/>
        <v>663.10997700000007</v>
      </c>
      <c r="I53" s="61" t="str">
        <f>INDEX($E$33:G53,1,MATCH(H53,E53:G53,0))</f>
        <v>Wait-and-see</v>
      </c>
      <c r="J53" s="73">
        <f t="shared" si="7"/>
        <v>0.11666666666666664</v>
      </c>
      <c r="K53" s="73">
        <f>VLOOKUP(A53,'Loan Requests (Part 1)'!$A$5:$N$173,14,FALSE)</f>
        <v>1.4999999999999999E-2</v>
      </c>
      <c r="L53" s="74">
        <f t="shared" si="8"/>
        <v>1.7499999999999996E-3</v>
      </c>
    </row>
    <row r="54" spans="1:12" x14ac:dyDescent="0.3">
      <c r="A54" s="51">
        <v>21</v>
      </c>
      <c r="B54" s="61">
        <f>VLOOKUP(A54,'Loan Requests (Part 1)'!$A$6:$K$173,11,FALSE)</f>
        <v>15</v>
      </c>
      <c r="C54" s="64">
        <f>VLOOKUP(A54,'Loan Requests (Part 1)'!$A$5:$R$173,17,FALSE)</f>
        <v>951.43230000000005</v>
      </c>
      <c r="D54" s="64">
        <f>VLOOKUP(A54,'Loan Requests (Part 1)'!$A$5:$R$173,18,FALSE)</f>
        <v>666.00261</v>
      </c>
      <c r="E54" s="65">
        <f t="shared" si="3"/>
        <v>666.00261</v>
      </c>
      <c r="F54" s="65">
        <f t="shared" si="4"/>
        <v>459.85894500000001</v>
      </c>
      <c r="G54" s="65">
        <f t="shared" si="5"/>
        <v>872.14627499999995</v>
      </c>
      <c r="H54" s="65">
        <f t="shared" si="6"/>
        <v>872.14627499999995</v>
      </c>
      <c r="I54" s="61" t="str">
        <f>INDEX($E$33:G54,1,MATCH(H54,E54:G54,0))</f>
        <v>Wait-and-see</v>
      </c>
      <c r="J54" s="73">
        <f t="shared" si="7"/>
        <v>8.333333333333344E-2</v>
      </c>
      <c r="K54" s="73">
        <f>VLOOKUP(A54,'Loan Requests (Part 1)'!$A$5:$N$173,14,FALSE)</f>
        <v>1.4999999999999999E-2</v>
      </c>
      <c r="L54" s="74">
        <f t="shared" si="8"/>
        <v>1.2500000000000015E-3</v>
      </c>
    </row>
    <row r="55" spans="1:12" x14ac:dyDescent="0.3">
      <c r="A55" s="51">
        <v>22</v>
      </c>
      <c r="B55" s="61">
        <f>VLOOKUP(A55,'Loan Requests (Part 1)'!$A$6:$K$173,11,FALSE)</f>
        <v>14</v>
      </c>
      <c r="C55" s="64">
        <f>VLOOKUP(A55,'Loan Requests (Part 1)'!$A$5:$R$173,17,FALSE)</f>
        <v>633.59118000000001</v>
      </c>
      <c r="D55" s="64">
        <f>VLOOKUP(A55,'Loan Requests (Part 1)'!$A$5:$R$173,18,FALSE)</f>
        <v>443.51382599999999</v>
      </c>
      <c r="E55" s="65">
        <f t="shared" si="3"/>
        <v>443.51382599999999</v>
      </c>
      <c r="F55" s="65">
        <f t="shared" si="4"/>
        <v>295.675884</v>
      </c>
      <c r="G55" s="65">
        <f t="shared" si="5"/>
        <v>559.67220899999995</v>
      </c>
      <c r="H55" s="65">
        <f t="shared" si="6"/>
        <v>559.67220899999995</v>
      </c>
      <c r="I55" s="61" t="str">
        <f>INDEX($E$33:G55,1,MATCH(H55,E55:G55,0))</f>
        <v>Wait-and-see</v>
      </c>
      <c r="J55" s="73">
        <f t="shared" si="7"/>
        <v>0.11666666666666675</v>
      </c>
      <c r="K55" s="73">
        <f>VLOOKUP(A55,'Loan Requests (Part 1)'!$A$5:$N$173,14,FALSE)</f>
        <v>1.4999999999999999E-2</v>
      </c>
      <c r="L55" s="74">
        <f t="shared" si="8"/>
        <v>1.7500000000000011E-3</v>
      </c>
    </row>
    <row r="56" spans="1:12" x14ac:dyDescent="0.3">
      <c r="A56" s="51">
        <v>23</v>
      </c>
      <c r="B56" s="61">
        <f>VLOOKUP(A56,'Loan Requests (Part 1)'!$A$6:$K$173,11,FALSE)</f>
        <v>15</v>
      </c>
      <c r="C56" s="64">
        <f>VLOOKUP(A56,'Loan Requests (Part 1)'!$A$5:$R$173,17,FALSE)</f>
        <v>650.31966</v>
      </c>
      <c r="D56" s="64">
        <f>VLOOKUP(A56,'Loan Requests (Part 1)'!$A$5:$R$173,18,FALSE)</f>
        <v>455.22376199999997</v>
      </c>
      <c r="E56" s="65">
        <f t="shared" si="3"/>
        <v>455.22376199999997</v>
      </c>
      <c r="F56" s="65">
        <f t="shared" si="4"/>
        <v>314.321169</v>
      </c>
      <c r="G56" s="65">
        <f t="shared" si="5"/>
        <v>596.12635499999988</v>
      </c>
      <c r="H56" s="65">
        <f t="shared" si="6"/>
        <v>596.12635499999988</v>
      </c>
      <c r="I56" s="61" t="str">
        <f>INDEX($E$33:G56,1,MATCH(H56,E56:G56,0))</f>
        <v>Wait-and-see</v>
      </c>
      <c r="J56" s="73">
        <f t="shared" si="7"/>
        <v>8.3333333333333523E-2</v>
      </c>
      <c r="K56" s="73">
        <f>VLOOKUP(A56,'Loan Requests (Part 1)'!$A$5:$N$173,14,FALSE)</f>
        <v>1.4999999999999999E-2</v>
      </c>
      <c r="L56" s="74">
        <f t="shared" si="8"/>
        <v>1.2500000000000028E-3</v>
      </c>
    </row>
    <row r="57" spans="1:12" x14ac:dyDescent="0.3">
      <c r="A57" s="51">
        <v>24</v>
      </c>
      <c r="B57" s="61">
        <f>VLOOKUP(A57,'Loan Requests (Part 1)'!$A$6:$K$173,11,FALSE)</f>
        <v>14</v>
      </c>
      <c r="C57" s="64">
        <f>VLOOKUP(A57,'Loan Requests (Part 1)'!$A$5:$R$173,17,FALSE)</f>
        <v>782.05644000000007</v>
      </c>
      <c r="D57" s="64">
        <f>VLOOKUP(A57,'Loan Requests (Part 1)'!$A$5:$R$173,18,FALSE)</f>
        <v>547.43950800000005</v>
      </c>
      <c r="E57" s="65">
        <f t="shared" si="3"/>
        <v>547.43950800000005</v>
      </c>
      <c r="F57" s="65">
        <f t="shared" si="4"/>
        <v>364.95967200000001</v>
      </c>
      <c r="G57" s="65">
        <f t="shared" si="5"/>
        <v>690.81652200000008</v>
      </c>
      <c r="H57" s="65">
        <f t="shared" si="6"/>
        <v>690.81652200000008</v>
      </c>
      <c r="I57" s="61" t="str">
        <f>INDEX($E$33:G57,1,MATCH(H57,E57:G57,0))</f>
        <v>Wait-and-see</v>
      </c>
      <c r="J57" s="73">
        <f t="shared" si="7"/>
        <v>0.11666666666666664</v>
      </c>
      <c r="K57" s="73">
        <f>VLOOKUP(A57,'Loan Requests (Part 1)'!$A$5:$N$173,14,FALSE)</f>
        <v>1.4999999999999999E-2</v>
      </c>
      <c r="L57" s="74">
        <f t="shared" si="8"/>
        <v>1.7499999999999996E-3</v>
      </c>
    </row>
    <row r="58" spans="1:12" x14ac:dyDescent="0.3">
      <c r="A58" s="51">
        <v>25</v>
      </c>
      <c r="B58" s="61">
        <f>VLOOKUP(A58,'Loan Requests (Part 1)'!$A$6:$K$173,11,FALSE)</f>
        <v>9</v>
      </c>
      <c r="C58" s="64">
        <f>VLOOKUP(A58,'Loan Requests (Part 1)'!$A$5:$R$173,17,FALSE)</f>
        <v>1022.29793</v>
      </c>
      <c r="D58" s="64">
        <f>VLOOKUP(A58,'Loan Requests (Part 1)'!$A$5:$R$173,18,FALSE)</f>
        <v>715.60855099999992</v>
      </c>
      <c r="E58" s="65">
        <f t="shared" si="3"/>
        <v>715.60855099999992</v>
      </c>
      <c r="F58" s="65">
        <f t="shared" si="4"/>
        <v>391.88087316666662</v>
      </c>
      <c r="G58" s="65">
        <f t="shared" si="5"/>
        <v>732.64684983333336</v>
      </c>
      <c r="H58" s="65">
        <f t="shared" si="6"/>
        <v>732.64684983333336</v>
      </c>
      <c r="I58" s="61" t="str">
        <f>INDEX($E$33:G58,1,MATCH(H58,E58:G58,0))</f>
        <v>Wait-and-see</v>
      </c>
      <c r="J58" s="73">
        <f t="shared" si="7"/>
        <v>0.28333333333333327</v>
      </c>
      <c r="K58" s="73">
        <f>VLOOKUP(A58,'Loan Requests (Part 1)'!$A$5:$N$173,14,FALSE)</f>
        <v>0.10290000000000001</v>
      </c>
      <c r="L58" s="74">
        <f t="shared" si="8"/>
        <v>2.9154999999999993E-2</v>
      </c>
    </row>
    <row r="59" spans="1:12" x14ac:dyDescent="0.3">
      <c r="A59" s="51">
        <v>26</v>
      </c>
      <c r="B59" s="61">
        <f>VLOOKUP(A59,'Loan Requests (Part 1)'!$A$6:$K$173,11,FALSE)</f>
        <v>6</v>
      </c>
      <c r="C59" s="64">
        <f>VLOOKUP(A59,'Loan Requests (Part 1)'!$A$5:$R$173,17,FALSE)</f>
        <v>752.77344999999991</v>
      </c>
      <c r="D59" s="64">
        <f>VLOOKUP(A59,'Loan Requests (Part 1)'!$A$5:$R$173,18,FALSE)</f>
        <v>526.94141499999989</v>
      </c>
      <c r="E59" s="65">
        <f t="shared" si="3"/>
        <v>526.94141499999989</v>
      </c>
      <c r="F59" s="65">
        <f t="shared" si="4"/>
        <v>250.92448333333328</v>
      </c>
      <c r="G59" s="65">
        <f t="shared" si="5"/>
        <v>464.21029416666664</v>
      </c>
      <c r="H59" s="65">
        <f t="shared" si="6"/>
        <v>526.94141499999989</v>
      </c>
      <c r="I59" s="61" t="str">
        <f>INDEX($E$33:G59,1,MATCH(H59,E59:G59,0))</f>
        <v>Liquidate</v>
      </c>
      <c r="J59" s="73">
        <f t="shared" si="7"/>
        <v>0.30000000000000004</v>
      </c>
      <c r="K59" s="73">
        <f>VLOOKUP(A59,'Loan Requests (Part 1)'!$A$5:$N$173,14,FALSE)</f>
        <v>0.10290000000000001</v>
      </c>
      <c r="L59" s="74">
        <f t="shared" si="8"/>
        <v>3.0870000000000005E-2</v>
      </c>
    </row>
    <row r="60" spans="1:12" x14ac:dyDescent="0.3">
      <c r="A60" s="51">
        <v>27</v>
      </c>
      <c r="B60" s="61">
        <f>VLOOKUP(A60,'Loan Requests (Part 1)'!$A$6:$K$173,11,FALSE)</f>
        <v>10</v>
      </c>
      <c r="C60" s="64">
        <f>VLOOKUP(A60,'Loan Requests (Part 1)'!$A$5:$R$173,17,FALSE)</f>
        <v>987.72649000000013</v>
      </c>
      <c r="D60" s="64">
        <f>VLOOKUP(A60,'Loan Requests (Part 1)'!$A$5:$R$173,18,FALSE)</f>
        <v>691.40854300000001</v>
      </c>
      <c r="E60" s="65">
        <f t="shared" si="3"/>
        <v>691.40854300000001</v>
      </c>
      <c r="F60" s="65">
        <f t="shared" si="4"/>
        <v>395.09059600000006</v>
      </c>
      <c r="G60" s="65">
        <f t="shared" si="5"/>
        <v>740.79486750000012</v>
      </c>
      <c r="H60" s="65">
        <f t="shared" si="6"/>
        <v>740.79486750000012</v>
      </c>
      <c r="I60" s="61" t="str">
        <f>INDEX($E$33:G60,1,MATCH(H60,E60:G60,0))</f>
        <v>Wait-and-see</v>
      </c>
      <c r="J60" s="73">
        <f t="shared" si="7"/>
        <v>0.24999999999999997</v>
      </c>
      <c r="K60" s="73">
        <f>VLOOKUP(A60,'Loan Requests (Part 1)'!$A$5:$N$173,14,FALSE)</f>
        <v>2.9100000000000001E-2</v>
      </c>
      <c r="L60" s="74">
        <f t="shared" si="8"/>
        <v>7.2749999999999993E-3</v>
      </c>
    </row>
    <row r="61" spans="1:12" x14ac:dyDescent="0.3">
      <c r="A61" s="51">
        <v>28</v>
      </c>
      <c r="B61" s="61">
        <f>VLOOKUP(A61,'Loan Requests (Part 1)'!$A$6:$K$173,11,FALSE)</f>
        <v>6</v>
      </c>
      <c r="C61" s="64">
        <f>VLOOKUP(A61,'Loan Requests (Part 1)'!$A$5:$R$173,17,FALSE)</f>
        <v>1127.5809299999999</v>
      </c>
      <c r="D61" s="64">
        <f>VLOOKUP(A61,'Loan Requests (Part 1)'!$A$5:$R$173,18,FALSE)</f>
        <v>789.30665099999987</v>
      </c>
      <c r="E61" s="65">
        <f t="shared" si="3"/>
        <v>789.30665099999987</v>
      </c>
      <c r="F61" s="65">
        <f t="shared" si="4"/>
        <v>375.86030999999991</v>
      </c>
      <c r="G61" s="65">
        <f t="shared" si="5"/>
        <v>695.34157349999998</v>
      </c>
      <c r="H61" s="65">
        <f t="shared" si="6"/>
        <v>789.30665099999987</v>
      </c>
      <c r="I61" s="61" t="str">
        <f>INDEX($E$33:G61,1,MATCH(H61,E61:G61,0))</f>
        <v>Liquidate</v>
      </c>
      <c r="J61" s="73">
        <f t="shared" si="7"/>
        <v>0.30000000000000004</v>
      </c>
      <c r="K61" s="73">
        <f>VLOOKUP(A61,'Loan Requests (Part 1)'!$A$5:$N$173,14,FALSE)</f>
        <v>0.10290000000000001</v>
      </c>
      <c r="L61" s="74">
        <f t="shared" si="8"/>
        <v>3.0870000000000005E-2</v>
      </c>
    </row>
    <row r="62" spans="1:12" x14ac:dyDescent="0.3">
      <c r="A62" s="51">
        <v>29</v>
      </c>
      <c r="B62" s="61">
        <f>VLOOKUP(A62,'Loan Requests (Part 1)'!$A$6:$K$173,11,FALSE)</f>
        <v>6</v>
      </c>
      <c r="C62" s="64">
        <f>VLOOKUP(A62,'Loan Requests (Part 1)'!$A$5:$R$173,17,FALSE)</f>
        <v>805.41494999999998</v>
      </c>
      <c r="D62" s="64">
        <f>VLOOKUP(A62,'Loan Requests (Part 1)'!$A$5:$R$173,18,FALSE)</f>
        <v>563.79046499999993</v>
      </c>
      <c r="E62" s="65">
        <f t="shared" si="3"/>
        <v>563.79046499999993</v>
      </c>
      <c r="F62" s="65">
        <f t="shared" si="4"/>
        <v>268.47164999999995</v>
      </c>
      <c r="G62" s="65">
        <f t="shared" si="5"/>
        <v>496.67255249999999</v>
      </c>
      <c r="H62" s="65">
        <f t="shared" si="6"/>
        <v>563.79046499999993</v>
      </c>
      <c r="I62" s="61" t="str">
        <f>INDEX($E$33:G62,1,MATCH(H62,E62:G62,0))</f>
        <v>Liquidate</v>
      </c>
      <c r="J62" s="73">
        <f t="shared" si="7"/>
        <v>0.30000000000000004</v>
      </c>
      <c r="K62" s="73">
        <f>VLOOKUP(A62,'Loan Requests (Part 1)'!$A$5:$N$173,14,FALSE)</f>
        <v>0.10290000000000001</v>
      </c>
      <c r="L62" s="74">
        <f t="shared" si="8"/>
        <v>3.0870000000000005E-2</v>
      </c>
    </row>
    <row r="63" spans="1:12" x14ac:dyDescent="0.3">
      <c r="A63" s="51">
        <v>30</v>
      </c>
      <c r="B63" s="61">
        <f>VLOOKUP(A63,'Loan Requests (Part 1)'!$A$6:$K$173,11,FALSE)</f>
        <v>12</v>
      </c>
      <c r="C63" s="64">
        <f>VLOOKUP(A63,'Loan Requests (Part 1)'!$A$5:$R$173,17,FALSE)</f>
        <v>856.79774000000009</v>
      </c>
      <c r="D63" s="64">
        <f>VLOOKUP(A63,'Loan Requests (Part 1)'!$A$5:$R$173,18,FALSE)</f>
        <v>599.75841800000001</v>
      </c>
      <c r="E63" s="65">
        <f t="shared" si="3"/>
        <v>599.75841800000001</v>
      </c>
      <c r="F63" s="65">
        <f t="shared" si="4"/>
        <v>371.27902066666672</v>
      </c>
      <c r="G63" s="65">
        <f t="shared" si="5"/>
        <v>699.71815433333336</v>
      </c>
      <c r="H63" s="65">
        <f t="shared" si="6"/>
        <v>699.71815433333336</v>
      </c>
      <c r="I63" s="61" t="str">
        <f>INDEX($E$33:G63,1,MATCH(H63,E63:G63,0))</f>
        <v>Wait-and-see</v>
      </c>
      <c r="J63" s="73">
        <f t="shared" si="7"/>
        <v>0.18333333333333338</v>
      </c>
      <c r="K63" s="73">
        <f>VLOOKUP(A63,'Loan Requests (Part 1)'!$A$5:$N$173,14,FALSE)</f>
        <v>2.9100000000000001E-2</v>
      </c>
      <c r="L63" s="74">
        <f t="shared" si="8"/>
        <v>5.3350000000000012E-3</v>
      </c>
    </row>
    <row r="64" spans="1:12" x14ac:dyDescent="0.3">
      <c r="A64" s="51">
        <v>31</v>
      </c>
      <c r="B64" s="61">
        <f>VLOOKUP(A64,'Loan Requests (Part 1)'!$A$6:$K$173,11,FALSE)</f>
        <v>6</v>
      </c>
      <c r="C64" s="64">
        <f>VLOOKUP(A64,'Loan Requests (Part 1)'!$A$5:$R$173,17,FALSE)</f>
        <v>798.04513999999995</v>
      </c>
      <c r="D64" s="64">
        <f>VLOOKUP(A64,'Loan Requests (Part 1)'!$A$5:$R$173,18,FALSE)</f>
        <v>558.63159799999994</v>
      </c>
      <c r="E64" s="65">
        <f t="shared" si="3"/>
        <v>558.63159799999994</v>
      </c>
      <c r="F64" s="65">
        <f t="shared" si="4"/>
        <v>266.01504666666665</v>
      </c>
      <c r="G64" s="65">
        <f t="shared" si="5"/>
        <v>492.12783633333333</v>
      </c>
      <c r="H64" s="65">
        <f t="shared" si="6"/>
        <v>558.63159799999994</v>
      </c>
      <c r="I64" s="61" t="str">
        <f>INDEX($E$33:G64,1,MATCH(H64,E64:G64,0))</f>
        <v>Liquidate</v>
      </c>
      <c r="J64" s="73">
        <f t="shared" si="7"/>
        <v>0.30000000000000004</v>
      </c>
      <c r="K64" s="73">
        <f>VLOOKUP(A64,'Loan Requests (Part 1)'!$A$5:$N$173,14,FALSE)</f>
        <v>0.10290000000000001</v>
      </c>
      <c r="L64" s="74">
        <f t="shared" si="8"/>
        <v>3.0870000000000005E-2</v>
      </c>
    </row>
    <row r="65" spans="1:12" x14ac:dyDescent="0.3">
      <c r="A65" s="51">
        <v>32</v>
      </c>
      <c r="B65" s="61">
        <f>VLOOKUP(A65,'Loan Requests (Part 1)'!$A$6:$K$173,11,FALSE)</f>
        <v>6</v>
      </c>
      <c r="C65" s="64">
        <f>VLOOKUP(A65,'Loan Requests (Part 1)'!$A$5:$R$173,17,FALSE)</f>
        <v>645.38478999999995</v>
      </c>
      <c r="D65" s="64">
        <f>VLOOKUP(A65,'Loan Requests (Part 1)'!$A$5:$R$173,18,FALSE)</f>
        <v>451.76935299999991</v>
      </c>
      <c r="E65" s="65">
        <f t="shared" si="3"/>
        <v>451.76935299999991</v>
      </c>
      <c r="F65" s="65">
        <f t="shared" si="4"/>
        <v>215.12826333333331</v>
      </c>
      <c r="G65" s="65">
        <f t="shared" si="5"/>
        <v>397.98728716666665</v>
      </c>
      <c r="H65" s="65">
        <f t="shared" si="6"/>
        <v>451.76935299999991</v>
      </c>
      <c r="I65" s="61" t="str">
        <f>INDEX($E$33:G65,1,MATCH(H65,E65:G65,0))</f>
        <v>Liquidate</v>
      </c>
      <c r="J65" s="73">
        <f t="shared" si="7"/>
        <v>0.3000000000000001</v>
      </c>
      <c r="K65" s="73">
        <f>VLOOKUP(A65,'Loan Requests (Part 1)'!$A$5:$N$173,14,FALSE)</f>
        <v>0.10290000000000001</v>
      </c>
      <c r="L65" s="74">
        <f t="shared" si="8"/>
        <v>3.0870000000000012E-2</v>
      </c>
    </row>
    <row r="66" spans="1:12" x14ac:dyDescent="0.3">
      <c r="A66" s="51">
        <v>33</v>
      </c>
      <c r="B66" s="61">
        <f>VLOOKUP(A66,'Loan Requests (Part 1)'!$A$6:$K$173,11,FALSE)</f>
        <v>9</v>
      </c>
      <c r="C66" s="64">
        <f>VLOOKUP(A66,'Loan Requests (Part 1)'!$A$5:$R$173,17,FALSE)</f>
        <v>912.80360999999994</v>
      </c>
      <c r="D66" s="64">
        <f>VLOOKUP(A66,'Loan Requests (Part 1)'!$A$5:$R$173,18,FALSE)</f>
        <v>638.96252699999991</v>
      </c>
      <c r="E66" s="65">
        <f t="shared" si="3"/>
        <v>638.96252699999991</v>
      </c>
      <c r="F66" s="65">
        <f t="shared" si="4"/>
        <v>349.90805049999994</v>
      </c>
      <c r="G66" s="65">
        <f t="shared" si="5"/>
        <v>654.17592049999996</v>
      </c>
      <c r="H66" s="65">
        <f t="shared" si="6"/>
        <v>654.17592049999996</v>
      </c>
      <c r="I66" s="61" t="str">
        <f>INDEX($E$33:G66,1,MATCH(H66,E66:G66,0))</f>
        <v>Wait-and-see</v>
      </c>
      <c r="J66" s="73">
        <f t="shared" si="7"/>
        <v>0.28333333333333333</v>
      </c>
      <c r="K66" s="73">
        <f>VLOOKUP(A66,'Loan Requests (Part 1)'!$A$5:$N$173,14,FALSE)</f>
        <v>0.10290000000000001</v>
      </c>
      <c r="L66" s="74">
        <f t="shared" si="8"/>
        <v>2.9155E-2</v>
      </c>
    </row>
    <row r="67" spans="1:12" x14ac:dyDescent="0.3">
      <c r="A67" s="51">
        <v>34</v>
      </c>
      <c r="B67" s="61">
        <f>VLOOKUP(A67,'Loan Requests (Part 1)'!$A$6:$K$173,11,FALSE)</f>
        <v>10</v>
      </c>
      <c r="C67" s="64">
        <f>VLOOKUP(A67,'Loan Requests (Part 1)'!$A$5:$R$173,17,FALSE)</f>
        <v>988.77392000000009</v>
      </c>
      <c r="D67" s="64">
        <f>VLOOKUP(A67,'Loan Requests (Part 1)'!$A$5:$R$173,18,FALSE)</f>
        <v>692.14174400000002</v>
      </c>
      <c r="E67" s="65">
        <f t="shared" si="3"/>
        <v>692.14174400000002</v>
      </c>
      <c r="F67" s="65">
        <f t="shared" si="4"/>
        <v>395.50956800000006</v>
      </c>
      <c r="G67" s="65">
        <f t="shared" si="5"/>
        <v>741.58044000000007</v>
      </c>
      <c r="H67" s="65">
        <f t="shared" si="6"/>
        <v>741.58044000000007</v>
      </c>
      <c r="I67" s="61" t="str">
        <f>INDEX($E$33:G67,1,MATCH(H67,E67:G67,0))</f>
        <v>Wait-and-see</v>
      </c>
      <c r="J67" s="73">
        <f t="shared" si="7"/>
        <v>0.25</v>
      </c>
      <c r="K67" s="73">
        <f>VLOOKUP(A67,'Loan Requests (Part 1)'!$A$5:$N$173,14,FALSE)</f>
        <v>2.9100000000000001E-2</v>
      </c>
      <c r="L67" s="74">
        <f t="shared" si="8"/>
        <v>7.2750000000000002E-3</v>
      </c>
    </row>
    <row r="68" spans="1:12" x14ac:dyDescent="0.3">
      <c r="A68" s="51">
        <v>35</v>
      </c>
      <c r="B68" s="61">
        <f>VLOOKUP(A68,'Loan Requests (Part 1)'!$A$6:$K$173,11,FALSE)</f>
        <v>9</v>
      </c>
      <c r="C68" s="64">
        <f>VLOOKUP(A68,'Loan Requests (Part 1)'!$A$5:$R$173,17,FALSE)</f>
        <v>940.17719</v>
      </c>
      <c r="D68" s="64">
        <f>VLOOKUP(A68,'Loan Requests (Part 1)'!$A$5:$R$173,18,FALSE)</f>
        <v>658.12403299999994</v>
      </c>
      <c r="E68" s="65">
        <f t="shared" si="3"/>
        <v>658.12403299999994</v>
      </c>
      <c r="F68" s="65">
        <f t="shared" si="4"/>
        <v>360.40125616666666</v>
      </c>
      <c r="G68" s="65">
        <f t="shared" si="5"/>
        <v>673.79365283333334</v>
      </c>
      <c r="H68" s="65">
        <f t="shared" si="6"/>
        <v>673.79365283333334</v>
      </c>
      <c r="I68" s="61" t="str">
        <f>INDEX($E$33:G68,1,MATCH(H68,E68:G68,0))</f>
        <v>Wait-and-see</v>
      </c>
      <c r="J68" s="73">
        <f t="shared" si="7"/>
        <v>0.28333333333333333</v>
      </c>
      <c r="K68" s="73">
        <f>VLOOKUP(A68,'Loan Requests (Part 1)'!$A$5:$N$173,14,FALSE)</f>
        <v>0.10290000000000001</v>
      </c>
      <c r="L68" s="74">
        <f t="shared" si="8"/>
        <v>2.9155E-2</v>
      </c>
    </row>
    <row r="69" spans="1:12" x14ac:dyDescent="0.3">
      <c r="A69" s="51">
        <v>36</v>
      </c>
      <c r="B69" s="61">
        <f>VLOOKUP(A69,'Loan Requests (Part 1)'!$A$6:$K$173,11,FALSE)</f>
        <v>9</v>
      </c>
      <c r="C69" s="64">
        <f>VLOOKUP(A69,'Loan Requests (Part 1)'!$A$5:$R$173,17,FALSE)</f>
        <v>729.61118999999997</v>
      </c>
      <c r="D69" s="64">
        <f>VLOOKUP(A69,'Loan Requests (Part 1)'!$A$5:$R$173,18,FALSE)</f>
        <v>510.72783299999992</v>
      </c>
      <c r="E69" s="65">
        <f t="shared" si="3"/>
        <v>510.72783299999992</v>
      </c>
      <c r="F69" s="65">
        <f t="shared" si="4"/>
        <v>279.68428949999998</v>
      </c>
      <c r="G69" s="65">
        <f t="shared" si="5"/>
        <v>522.88801949999993</v>
      </c>
      <c r="H69" s="65">
        <f t="shared" si="6"/>
        <v>522.88801949999993</v>
      </c>
      <c r="I69" s="61" t="str">
        <f>INDEX($E$33:G69,1,MATCH(H69,E69:G69,0))</f>
        <v>Wait-and-see</v>
      </c>
      <c r="J69" s="73">
        <f t="shared" si="7"/>
        <v>0.28333333333333338</v>
      </c>
      <c r="K69" s="73">
        <f>VLOOKUP(A69,'Loan Requests (Part 1)'!$A$5:$N$173,14,FALSE)</f>
        <v>0.10290000000000001</v>
      </c>
      <c r="L69" s="74">
        <f t="shared" si="8"/>
        <v>2.9155000000000007E-2</v>
      </c>
    </row>
    <row r="70" spans="1:12" x14ac:dyDescent="0.3">
      <c r="A70" s="51">
        <v>37</v>
      </c>
      <c r="B70" s="61">
        <f>VLOOKUP(A70,'Loan Requests (Part 1)'!$A$6:$K$173,11,FALSE)</f>
        <v>10</v>
      </c>
      <c r="C70" s="64">
        <f>VLOOKUP(A70,'Loan Requests (Part 1)'!$A$5:$R$173,17,FALSE)</f>
        <v>412.86320999999998</v>
      </c>
      <c r="D70" s="64">
        <f>VLOOKUP(A70,'Loan Requests (Part 1)'!$A$5:$R$173,18,FALSE)</f>
        <v>289.00424699999996</v>
      </c>
      <c r="E70" s="65">
        <f t="shared" si="3"/>
        <v>289.00424699999996</v>
      </c>
      <c r="F70" s="65">
        <f t="shared" si="4"/>
        <v>165.145284</v>
      </c>
      <c r="G70" s="65">
        <f t="shared" si="5"/>
        <v>309.64740749999999</v>
      </c>
      <c r="H70" s="65">
        <f t="shared" si="6"/>
        <v>309.64740749999999</v>
      </c>
      <c r="I70" s="61" t="str">
        <f>INDEX($E$33:G70,1,MATCH(H70,E70:G70,0))</f>
        <v>Wait-and-see</v>
      </c>
      <c r="J70" s="73">
        <f t="shared" si="7"/>
        <v>0.25</v>
      </c>
      <c r="K70" s="73">
        <f>VLOOKUP(A70,'Loan Requests (Part 1)'!$A$5:$N$173,14,FALSE)</f>
        <v>0.29930000000000001</v>
      </c>
      <c r="L70" s="74">
        <f t="shared" si="8"/>
        <v>7.4825000000000003E-2</v>
      </c>
    </row>
    <row r="71" spans="1:12" x14ac:dyDescent="0.3">
      <c r="A71" s="51">
        <v>38</v>
      </c>
      <c r="B71" s="61">
        <f>VLOOKUP(A71,'Loan Requests (Part 1)'!$A$6:$K$173,11,FALSE)</f>
        <v>10</v>
      </c>
      <c r="C71" s="64">
        <f>VLOOKUP(A71,'Loan Requests (Part 1)'!$A$5:$R$173,17,FALSE)</f>
        <v>918.59611000000007</v>
      </c>
      <c r="D71" s="64">
        <f>VLOOKUP(A71,'Loan Requests (Part 1)'!$A$5:$R$173,18,FALSE)</f>
        <v>643.01727700000004</v>
      </c>
      <c r="E71" s="65">
        <f t="shared" si="3"/>
        <v>643.01727700000004</v>
      </c>
      <c r="F71" s="65">
        <f t="shared" si="4"/>
        <v>367.43844400000006</v>
      </c>
      <c r="G71" s="65">
        <f t="shared" si="5"/>
        <v>688.94708250000008</v>
      </c>
      <c r="H71" s="65">
        <f t="shared" si="6"/>
        <v>688.94708250000008</v>
      </c>
      <c r="I71" s="61" t="str">
        <f>INDEX($E$33:G71,1,MATCH(H71,E71:G71,0))</f>
        <v>Wait-and-see</v>
      </c>
      <c r="J71" s="73">
        <f t="shared" si="7"/>
        <v>0.24999999999999997</v>
      </c>
      <c r="K71" s="73">
        <f>VLOOKUP(A71,'Loan Requests (Part 1)'!$A$5:$N$173,14,FALSE)</f>
        <v>2.9100000000000001E-2</v>
      </c>
      <c r="L71" s="74">
        <f t="shared" si="8"/>
        <v>7.2749999999999993E-3</v>
      </c>
    </row>
    <row r="72" spans="1:12" x14ac:dyDescent="0.3">
      <c r="A72" s="51">
        <v>39</v>
      </c>
      <c r="B72" s="61">
        <f>VLOOKUP(A72,'Loan Requests (Part 1)'!$A$6:$K$173,11,FALSE)</f>
        <v>11</v>
      </c>
      <c r="C72" s="64">
        <f>VLOOKUP(A72,'Loan Requests (Part 1)'!$A$5:$R$173,17,FALSE)</f>
        <v>957.35102000000006</v>
      </c>
      <c r="D72" s="64">
        <f>VLOOKUP(A72,'Loan Requests (Part 1)'!$A$5:$R$173,18,FALSE)</f>
        <v>670.145714</v>
      </c>
      <c r="E72" s="65">
        <f t="shared" si="3"/>
        <v>670.145714</v>
      </c>
      <c r="F72" s="65">
        <f t="shared" si="4"/>
        <v>398.89625833333338</v>
      </c>
      <c r="G72" s="65">
        <f t="shared" si="5"/>
        <v>749.92496566666671</v>
      </c>
      <c r="H72" s="65">
        <f t="shared" si="6"/>
        <v>749.92496566666671</v>
      </c>
      <c r="I72" s="61" t="str">
        <f>INDEX($E$33:G72,1,MATCH(H72,E72:G72,0))</f>
        <v>Wait-and-see</v>
      </c>
      <c r="J72" s="73">
        <f t="shared" si="7"/>
        <v>0.21666666666666667</v>
      </c>
      <c r="K72" s="73">
        <f>VLOOKUP(A72,'Loan Requests (Part 1)'!$A$5:$N$173,14,FALSE)</f>
        <v>2.9100000000000001E-2</v>
      </c>
      <c r="L72" s="74">
        <f t="shared" si="8"/>
        <v>6.3050000000000007E-3</v>
      </c>
    </row>
    <row r="73" spans="1:12" x14ac:dyDescent="0.3">
      <c r="A73" s="51">
        <v>40</v>
      </c>
      <c r="B73" s="61">
        <f>VLOOKUP(A73,'Loan Requests (Part 1)'!$A$6:$K$173,11,FALSE)</f>
        <v>15</v>
      </c>
      <c r="C73" s="64">
        <f>VLOOKUP(A73,'Loan Requests (Part 1)'!$A$5:$R$173,17,FALSE)</f>
        <v>905.43379999999991</v>
      </c>
      <c r="D73" s="64">
        <f>VLOOKUP(A73,'Loan Requests (Part 1)'!$A$5:$R$173,18,FALSE)</f>
        <v>633.80365999999992</v>
      </c>
      <c r="E73" s="65">
        <f t="shared" si="3"/>
        <v>633.80365999999992</v>
      </c>
      <c r="F73" s="65">
        <f t="shared" si="4"/>
        <v>437.62633666666665</v>
      </c>
      <c r="G73" s="65">
        <f t="shared" si="5"/>
        <v>829.98098333333314</v>
      </c>
      <c r="H73" s="65">
        <f t="shared" si="6"/>
        <v>829.98098333333314</v>
      </c>
      <c r="I73" s="61" t="str">
        <f>INDEX($E$33:G73,1,MATCH(H73,E73:G73,0))</f>
        <v>Wait-and-see</v>
      </c>
      <c r="J73" s="73">
        <f t="shared" si="7"/>
        <v>8.3333333333333454E-2</v>
      </c>
      <c r="K73" s="73">
        <f>VLOOKUP(A73,'Loan Requests (Part 1)'!$A$5:$N$173,14,FALSE)</f>
        <v>0.10290000000000001</v>
      </c>
      <c r="L73" s="74">
        <f t="shared" si="8"/>
        <v>8.5750000000000132E-3</v>
      </c>
    </row>
    <row r="74" spans="1:12" x14ac:dyDescent="0.3">
      <c r="A74" s="51">
        <v>41</v>
      </c>
      <c r="B74" s="61">
        <f>VLOOKUP(A74,'Loan Requests (Part 1)'!$A$6:$K$173,11,FALSE)</f>
        <v>15</v>
      </c>
      <c r="C74" s="64">
        <f>VLOOKUP(A74,'Loan Requests (Part 1)'!$A$5:$R$173,17,FALSE)</f>
        <v>731.71684999999991</v>
      </c>
      <c r="D74" s="64">
        <f>VLOOKUP(A74,'Loan Requests (Part 1)'!$A$5:$R$173,18,FALSE)</f>
        <v>512.20179499999995</v>
      </c>
      <c r="E74" s="65">
        <f t="shared" si="3"/>
        <v>512.20179499999995</v>
      </c>
      <c r="F74" s="65">
        <f t="shared" si="4"/>
        <v>353.6631441666666</v>
      </c>
      <c r="G74" s="65">
        <f t="shared" si="5"/>
        <v>670.74044583333318</v>
      </c>
      <c r="H74" s="65">
        <f t="shared" si="6"/>
        <v>670.74044583333318</v>
      </c>
      <c r="I74" s="61" t="str">
        <f>INDEX($E$33:G74,1,MATCH(H74,E74:G74,0))</f>
        <v>Wait-and-see</v>
      </c>
      <c r="J74" s="73">
        <f t="shared" si="7"/>
        <v>8.3333333333333426E-2</v>
      </c>
      <c r="K74" s="73">
        <f>VLOOKUP(A74,'Loan Requests (Part 1)'!$A$5:$N$173,14,FALSE)</f>
        <v>0.10290000000000001</v>
      </c>
      <c r="L74" s="74">
        <f t="shared" si="8"/>
        <v>8.5750000000000097E-3</v>
      </c>
    </row>
    <row r="75" spans="1:12" x14ac:dyDescent="0.3">
      <c r="A75" s="51">
        <v>42</v>
      </c>
      <c r="B75" s="61">
        <f>VLOOKUP(A75,'Loan Requests (Part 1)'!$A$6:$K$173,11,FALSE)</f>
        <v>14</v>
      </c>
      <c r="C75" s="64">
        <f>VLOOKUP(A75,'Loan Requests (Part 1)'!$A$5:$R$173,17,FALSE)</f>
        <v>1119.1582899999999</v>
      </c>
      <c r="D75" s="64">
        <f>VLOOKUP(A75,'Loan Requests (Part 1)'!$A$5:$R$173,18,FALSE)</f>
        <v>783.41080299999987</v>
      </c>
      <c r="E75" s="65">
        <f t="shared" si="3"/>
        <v>783.41080299999987</v>
      </c>
      <c r="F75" s="65">
        <f t="shared" si="4"/>
        <v>522.27386866666666</v>
      </c>
      <c r="G75" s="65">
        <f t="shared" si="5"/>
        <v>988.58982283333319</v>
      </c>
      <c r="H75" s="65">
        <f t="shared" si="6"/>
        <v>988.58982283333319</v>
      </c>
      <c r="I75" s="61" t="str">
        <f>INDEX($E$33:G75,1,MATCH(H75,E75:G75,0))</f>
        <v>Wait-and-see</v>
      </c>
      <c r="J75" s="73">
        <f t="shared" si="7"/>
        <v>0.11666666666666668</v>
      </c>
      <c r="K75" s="73">
        <f>VLOOKUP(A75,'Loan Requests (Part 1)'!$A$5:$N$173,14,FALSE)</f>
        <v>0.10290000000000001</v>
      </c>
      <c r="L75" s="74">
        <f t="shared" si="8"/>
        <v>1.2005000000000002E-2</v>
      </c>
    </row>
    <row r="76" spans="1:12" x14ac:dyDescent="0.3">
      <c r="A76" s="51">
        <v>43</v>
      </c>
      <c r="B76" s="61">
        <f>VLOOKUP(A76,'Loan Requests (Part 1)'!$A$6:$K$173,11,FALSE)</f>
        <v>9</v>
      </c>
      <c r="C76" s="64">
        <f>VLOOKUP(A76,'Loan Requests (Part 1)'!$A$5:$R$173,17,FALSE)</f>
        <v>996.18200999999999</v>
      </c>
      <c r="D76" s="64">
        <f>VLOOKUP(A76,'Loan Requests (Part 1)'!$A$5:$R$173,18,FALSE)</f>
        <v>697.32740699999999</v>
      </c>
      <c r="E76" s="65">
        <f t="shared" si="3"/>
        <v>697.32740699999999</v>
      </c>
      <c r="F76" s="65">
        <f t="shared" si="4"/>
        <v>381.86977049999996</v>
      </c>
      <c r="G76" s="65">
        <f t="shared" si="5"/>
        <v>713.93044050000003</v>
      </c>
      <c r="H76" s="65">
        <f t="shared" si="6"/>
        <v>713.93044050000003</v>
      </c>
      <c r="I76" s="61" t="str">
        <f>INDEX($E$33:G76,1,MATCH(H76,E76:G76,0))</f>
        <v>Wait-and-see</v>
      </c>
      <c r="J76" s="73">
        <f t="shared" si="7"/>
        <v>0.28333333333333327</v>
      </c>
      <c r="K76" s="73">
        <f>VLOOKUP(A76,'Loan Requests (Part 1)'!$A$5:$N$173,14,FALSE)</f>
        <v>0.53720000000000001</v>
      </c>
      <c r="L76" s="74">
        <f t="shared" si="8"/>
        <v>0.15220666666666663</v>
      </c>
    </row>
    <row r="77" spans="1:12" x14ac:dyDescent="0.3">
      <c r="A77" s="51">
        <v>44</v>
      </c>
      <c r="B77" s="61">
        <f>VLOOKUP(A77,'Loan Requests (Part 1)'!$A$6:$K$173,11,FALSE)</f>
        <v>16</v>
      </c>
      <c r="C77" s="64">
        <f>VLOOKUP(A77,'Loan Requests (Part 1)'!$A$5:$R$173,17,FALSE)</f>
        <v>752.77344999999991</v>
      </c>
      <c r="D77" s="64">
        <f>VLOOKUP(A77,'Loan Requests (Part 1)'!$A$5:$R$173,18,FALSE)</f>
        <v>526.94141499999989</v>
      </c>
      <c r="E77" s="65">
        <f t="shared" si="3"/>
        <v>526.94141499999989</v>
      </c>
      <c r="F77" s="65">
        <f t="shared" si="4"/>
        <v>376.38672499999996</v>
      </c>
      <c r="G77" s="65">
        <f t="shared" si="5"/>
        <v>715.13477749999993</v>
      </c>
      <c r="H77" s="65">
        <f t="shared" si="6"/>
        <v>715.13477749999993</v>
      </c>
      <c r="I77" s="61" t="str">
        <f>INDEX($E$33:G77,1,MATCH(H77,E77:G77,0))</f>
        <v>Wait-and-see</v>
      </c>
      <c r="J77" s="73">
        <f t="shared" si="7"/>
        <v>4.9999999999999982E-2</v>
      </c>
      <c r="K77" s="73">
        <f>VLOOKUP(A77,'Loan Requests (Part 1)'!$A$5:$N$173,14,FALSE)</f>
        <v>0.10290000000000001</v>
      </c>
      <c r="L77" s="74">
        <f t="shared" si="8"/>
        <v>5.1449999999999985E-3</v>
      </c>
    </row>
    <row r="78" spans="1:12" x14ac:dyDescent="0.3">
      <c r="A78" s="51">
        <v>45</v>
      </c>
      <c r="B78" s="61">
        <f>VLOOKUP(A78,'Loan Requests (Part 1)'!$A$6:$K$173,11,FALSE)</f>
        <v>12</v>
      </c>
      <c r="C78" s="64">
        <f>VLOOKUP(A78,'Loan Requests (Part 1)'!$A$5:$R$173,17,FALSE)</f>
        <v>673.16972999999996</v>
      </c>
      <c r="D78" s="64">
        <f>VLOOKUP(A78,'Loan Requests (Part 1)'!$A$5:$R$173,18,FALSE)</f>
        <v>471.21881099999996</v>
      </c>
      <c r="E78" s="65">
        <f t="shared" si="3"/>
        <v>471.21881099999996</v>
      </c>
      <c r="F78" s="65">
        <f t="shared" si="4"/>
        <v>291.706883</v>
      </c>
      <c r="G78" s="65">
        <f t="shared" si="5"/>
        <v>549.75527949999992</v>
      </c>
      <c r="H78" s="65">
        <f t="shared" si="6"/>
        <v>549.75527949999992</v>
      </c>
      <c r="I78" s="61" t="str">
        <f>INDEX($E$33:G78,1,MATCH(H78,E78:G78,0))</f>
        <v>Wait-and-see</v>
      </c>
      <c r="J78" s="73">
        <f t="shared" si="7"/>
        <v>0.1833333333333334</v>
      </c>
      <c r="K78" s="73">
        <f>VLOOKUP(A78,'Loan Requests (Part 1)'!$A$5:$N$173,14,FALSE)</f>
        <v>0.29930000000000001</v>
      </c>
      <c r="L78" s="74">
        <f t="shared" si="8"/>
        <v>5.4871666666666687E-2</v>
      </c>
    </row>
    <row r="79" spans="1:12" x14ac:dyDescent="0.3">
      <c r="A79" s="51">
        <v>46</v>
      </c>
      <c r="B79" s="61">
        <f>VLOOKUP(A79,'Loan Requests (Part 1)'!$A$6:$K$173,11,FALSE)</f>
        <v>6</v>
      </c>
      <c r="C79" s="64">
        <f>VLOOKUP(A79,'Loan Requests (Part 1)'!$A$5:$R$173,17,FALSE)</f>
        <v>660.89744999999994</v>
      </c>
      <c r="D79" s="64">
        <f>VLOOKUP(A79,'Loan Requests (Part 1)'!$A$5:$R$173,18,FALSE)</f>
        <v>462.6282149999999</v>
      </c>
      <c r="E79" s="65">
        <f t="shared" si="3"/>
        <v>462.6282149999999</v>
      </c>
      <c r="F79" s="65">
        <f t="shared" si="4"/>
        <v>220.29914999999997</v>
      </c>
      <c r="G79" s="65">
        <f t="shared" si="5"/>
        <v>407.5534275</v>
      </c>
      <c r="H79" s="65">
        <f t="shared" si="6"/>
        <v>462.6282149999999</v>
      </c>
      <c r="I79" s="61" t="str">
        <f>INDEX($E$33:G79,1,MATCH(H79,E79:G79,0))</f>
        <v>Liquidate</v>
      </c>
      <c r="J79" s="73">
        <f t="shared" si="7"/>
        <v>0.3000000000000001</v>
      </c>
      <c r="K79" s="73">
        <f>VLOOKUP(A79,'Loan Requests (Part 1)'!$A$5:$N$173,14,FALSE)</f>
        <v>0.53720000000000001</v>
      </c>
      <c r="L79" s="74">
        <f t="shared" si="8"/>
        <v>0.16116000000000005</v>
      </c>
    </row>
    <row r="80" spans="1:12" x14ac:dyDescent="0.3">
      <c r="A80" s="51">
        <v>47</v>
      </c>
      <c r="B80" s="61">
        <f>VLOOKUP(A80,'Loan Requests (Part 1)'!$A$6:$K$173,11,FALSE)</f>
        <v>10</v>
      </c>
      <c r="C80" s="64">
        <f>VLOOKUP(A80,'Loan Requests (Part 1)'!$A$5:$R$173,17,FALSE)</f>
        <v>899.33768999999995</v>
      </c>
      <c r="D80" s="64">
        <f>VLOOKUP(A80,'Loan Requests (Part 1)'!$A$5:$R$173,18,FALSE)</f>
        <v>629.53638299999989</v>
      </c>
      <c r="E80" s="65">
        <f t="shared" si="3"/>
        <v>629.53638299999989</v>
      </c>
      <c r="F80" s="65">
        <f t="shared" si="4"/>
        <v>359.73507599999999</v>
      </c>
      <c r="G80" s="65">
        <f t="shared" si="5"/>
        <v>674.50326749999999</v>
      </c>
      <c r="H80" s="65">
        <f t="shared" si="6"/>
        <v>674.50326749999999</v>
      </c>
      <c r="I80" s="61" t="str">
        <f>INDEX($E$33:G80,1,MATCH(H80,E80:G80,0))</f>
        <v>Wait-and-see</v>
      </c>
      <c r="J80" s="73">
        <f t="shared" si="7"/>
        <v>0.24999999999999997</v>
      </c>
      <c r="K80" s="73">
        <f>VLOOKUP(A80,'Loan Requests (Part 1)'!$A$5:$N$173,14,FALSE)</f>
        <v>0.29930000000000001</v>
      </c>
      <c r="L80" s="74">
        <f t="shared" si="8"/>
        <v>7.4824999999999989E-2</v>
      </c>
    </row>
    <row r="81" spans="1:12" x14ac:dyDescent="0.3">
      <c r="A81" s="51">
        <v>48</v>
      </c>
      <c r="B81" s="61">
        <f>VLOOKUP(A81,'Loan Requests (Part 1)'!$A$6:$K$173,11,FALSE)</f>
        <v>12</v>
      </c>
      <c r="C81" s="64">
        <f>VLOOKUP(A81,'Loan Requests (Part 1)'!$A$5:$R$173,17,FALSE)</f>
        <v>1008.1543499999999</v>
      </c>
      <c r="D81" s="64">
        <f>VLOOKUP(A81,'Loan Requests (Part 1)'!$A$5:$R$173,18,FALSE)</f>
        <v>705.70804499999986</v>
      </c>
      <c r="E81" s="65">
        <f t="shared" si="3"/>
        <v>705.70804499999986</v>
      </c>
      <c r="F81" s="65">
        <f t="shared" si="4"/>
        <v>436.86688499999997</v>
      </c>
      <c r="G81" s="65">
        <f t="shared" si="5"/>
        <v>823.32605249999995</v>
      </c>
      <c r="H81" s="65">
        <f t="shared" si="6"/>
        <v>823.32605249999995</v>
      </c>
      <c r="I81" s="61" t="str">
        <f>INDEX($E$33:G81,1,MATCH(H81,E81:G81,0))</f>
        <v>Wait-and-see</v>
      </c>
      <c r="J81" s="73">
        <f t="shared" si="7"/>
        <v>0.18333333333333332</v>
      </c>
      <c r="K81" s="73">
        <f>VLOOKUP(A81,'Loan Requests (Part 1)'!$A$5:$N$173,14,FALSE)</f>
        <v>0.29930000000000001</v>
      </c>
      <c r="L81" s="74">
        <f t="shared" si="8"/>
        <v>5.4871666666666666E-2</v>
      </c>
    </row>
    <row r="82" spans="1:12" x14ac:dyDescent="0.3">
      <c r="A82" s="51">
        <v>49</v>
      </c>
      <c r="B82" s="61">
        <f>VLOOKUP(A82,'Loan Requests (Part 1)'!$A$6:$K$173,11,FALSE)</f>
        <v>10</v>
      </c>
      <c r="C82" s="64">
        <f>VLOOKUP(A82,'Loan Requests (Part 1)'!$A$5:$R$173,17,FALSE)</f>
        <v>500.34326999999996</v>
      </c>
      <c r="D82" s="64">
        <f>VLOOKUP(A82,'Loan Requests (Part 1)'!$A$5:$R$173,18,FALSE)</f>
        <v>350.24028899999996</v>
      </c>
      <c r="E82" s="65">
        <f t="shared" si="3"/>
        <v>350.24028899999996</v>
      </c>
      <c r="F82" s="65">
        <f t="shared" si="4"/>
        <v>200.13730799999999</v>
      </c>
      <c r="G82" s="65">
        <f t="shared" si="5"/>
        <v>375.2574525</v>
      </c>
      <c r="H82" s="65">
        <f t="shared" si="6"/>
        <v>375.2574525</v>
      </c>
      <c r="I82" s="61" t="str">
        <f>INDEX($E$33:G82,1,MATCH(H82,E82:G82,0))</f>
        <v>Wait-and-see</v>
      </c>
      <c r="J82" s="73">
        <f t="shared" si="7"/>
        <v>0.24999999999999994</v>
      </c>
      <c r="K82" s="73">
        <f>VLOOKUP(A82,'Loan Requests (Part 1)'!$A$5:$N$173,14,FALSE)</f>
        <v>0.29930000000000001</v>
      </c>
      <c r="L82" s="74">
        <f t="shared" si="8"/>
        <v>7.4824999999999989E-2</v>
      </c>
    </row>
    <row r="83" spans="1:12" x14ac:dyDescent="0.3">
      <c r="A83" s="51">
        <v>50</v>
      </c>
      <c r="B83" s="61">
        <f>VLOOKUP(A83,'Loan Requests (Part 1)'!$A$6:$K$173,11,FALSE)</f>
        <v>9</v>
      </c>
      <c r="C83" s="64">
        <f>VLOOKUP(A83,'Loan Requests (Part 1)'!$A$5:$R$173,17,FALSE)</f>
        <v>880.12197000000003</v>
      </c>
      <c r="D83" s="64">
        <f>VLOOKUP(A83,'Loan Requests (Part 1)'!$A$5:$R$173,18,FALSE)</f>
        <v>616.08537899999999</v>
      </c>
      <c r="E83" s="65">
        <f t="shared" si="3"/>
        <v>616.08537899999999</v>
      </c>
      <c r="F83" s="65">
        <f t="shared" si="4"/>
        <v>337.3800885</v>
      </c>
      <c r="G83" s="65">
        <f t="shared" si="5"/>
        <v>630.75407849999999</v>
      </c>
      <c r="H83" s="65">
        <f t="shared" si="6"/>
        <v>630.75407849999999</v>
      </c>
      <c r="I83" s="61" t="str">
        <f>INDEX($E$33:G83,1,MATCH(H83,E83:G83,0))</f>
        <v>Wait-and-see</v>
      </c>
      <c r="J83" s="73">
        <f t="shared" si="7"/>
        <v>0.28333333333333338</v>
      </c>
      <c r="K83" s="73">
        <f>VLOOKUP(A83,'Loan Requests (Part 1)'!$A$5:$N$173,14,FALSE)</f>
        <v>0.53720000000000001</v>
      </c>
      <c r="L83" s="74">
        <f t="shared" si="8"/>
        <v>0.15220666666666668</v>
      </c>
    </row>
    <row r="84" spans="1:12" x14ac:dyDescent="0.3">
      <c r="A84" s="51">
        <v>51</v>
      </c>
      <c r="B84" s="61">
        <f>VLOOKUP(A84,'Loan Requests (Part 1)'!$A$6:$K$173,11,FALSE)</f>
        <v>16</v>
      </c>
      <c r="C84" s="64">
        <f>VLOOKUP(A84,'Loan Requests (Part 1)'!$A$5:$R$173,17,FALSE)</f>
        <v>950.70548999999994</v>
      </c>
      <c r="D84" s="64">
        <f>VLOOKUP(A84,'Loan Requests (Part 1)'!$A$5:$R$173,18,FALSE)</f>
        <v>665.49384299999997</v>
      </c>
      <c r="E84" s="65">
        <f t="shared" si="3"/>
        <v>665.49384299999997</v>
      </c>
      <c r="F84" s="65">
        <f t="shared" si="4"/>
        <v>475.35274499999997</v>
      </c>
      <c r="G84" s="65">
        <f t="shared" si="5"/>
        <v>903.17021549999993</v>
      </c>
      <c r="H84" s="65">
        <f t="shared" si="6"/>
        <v>903.17021549999993</v>
      </c>
      <c r="I84" s="61" t="str">
        <f>INDEX($E$33:G84,1,MATCH(H84,E84:G84,0))</f>
        <v>Wait-and-see</v>
      </c>
      <c r="J84" s="73">
        <f t="shared" si="7"/>
        <v>5.0000000000000017E-2</v>
      </c>
      <c r="K84" s="73">
        <f>VLOOKUP(A84,'Loan Requests (Part 1)'!$A$5:$N$173,14,FALSE)</f>
        <v>0.10290000000000001</v>
      </c>
      <c r="L84" s="74">
        <f t="shared" si="8"/>
        <v>5.145000000000002E-3</v>
      </c>
    </row>
    <row r="85" spans="1:12" x14ac:dyDescent="0.3">
      <c r="A85" s="51">
        <v>52</v>
      </c>
      <c r="B85" s="61">
        <f>VLOOKUP(A85,'Loan Requests (Part 1)'!$A$6:$K$173,11,FALSE)</f>
        <v>4</v>
      </c>
      <c r="C85" s="64">
        <f>VLOOKUP(A85,'Loan Requests (Part 1)'!$A$5:$R$173,17,FALSE)</f>
        <v>1003.70442</v>
      </c>
      <c r="D85" s="64">
        <f>VLOOKUP(A85,'Loan Requests (Part 1)'!$A$5:$R$173,18,FALSE)</f>
        <v>702.59309399999995</v>
      </c>
      <c r="E85" s="65">
        <f t="shared" si="3"/>
        <v>702.59309399999995</v>
      </c>
      <c r="F85" s="65">
        <f t="shared" si="4"/>
        <v>301.11132600000002</v>
      </c>
      <c r="G85" s="65">
        <f t="shared" si="5"/>
        <v>552.03743100000008</v>
      </c>
      <c r="H85" s="65">
        <f t="shared" si="6"/>
        <v>702.59309399999995</v>
      </c>
      <c r="I85" s="61" t="str">
        <f>INDEX($E$33:G85,1,MATCH(H85,E85:G85,0))</f>
        <v>Liquidate</v>
      </c>
      <c r="J85" s="73">
        <f t="shared" si="7"/>
        <v>0.30000000000000004</v>
      </c>
      <c r="K85" s="73">
        <f>VLOOKUP(A85,'Loan Requests (Part 1)'!$A$5:$N$173,14,FALSE)</f>
        <v>0.53720000000000001</v>
      </c>
      <c r="L85" s="74">
        <f t="shared" si="8"/>
        <v>0.16116000000000003</v>
      </c>
    </row>
    <row r="86" spans="1:12" x14ac:dyDescent="0.3">
      <c r="A86" s="51">
        <v>53</v>
      </c>
      <c r="B86" s="61">
        <f>VLOOKUP(A86,'Loan Requests (Part 1)'!$A$6:$K$173,11,FALSE)</f>
        <v>13</v>
      </c>
      <c r="C86" s="64">
        <f>VLOOKUP(A86,'Loan Requests (Part 1)'!$A$5:$R$173,17,FALSE)</f>
        <v>657.78604000000007</v>
      </c>
      <c r="D86" s="64">
        <f>VLOOKUP(A86,'Loan Requests (Part 1)'!$A$5:$R$173,18,FALSE)</f>
        <v>460.45022800000004</v>
      </c>
      <c r="E86" s="65">
        <f t="shared" si="3"/>
        <v>460.45022800000004</v>
      </c>
      <c r="F86" s="65">
        <f t="shared" si="4"/>
        <v>296.00371799999999</v>
      </c>
      <c r="G86" s="65">
        <f t="shared" si="5"/>
        <v>559.11813400000005</v>
      </c>
      <c r="H86" s="65">
        <f t="shared" si="6"/>
        <v>559.11813400000005</v>
      </c>
      <c r="I86" s="61" t="str">
        <f>INDEX($E$33:G86,1,MATCH(H86,E86:G86,0))</f>
        <v>Wait-and-see</v>
      </c>
      <c r="J86" s="73">
        <f t="shared" si="7"/>
        <v>0.15000000000000002</v>
      </c>
      <c r="K86" s="73">
        <f>VLOOKUP(A86,'Loan Requests (Part 1)'!$A$5:$N$173,14,FALSE)</f>
        <v>2.9100000000000001E-2</v>
      </c>
      <c r="L86" s="74">
        <f t="shared" si="8"/>
        <v>4.3650000000000008E-3</v>
      </c>
    </row>
    <row r="87" spans="1:12" x14ac:dyDescent="0.3">
      <c r="A87" s="51">
        <v>54</v>
      </c>
      <c r="B87" s="61">
        <f>VLOOKUP(A87,'Loan Requests (Part 1)'!$A$6:$K$173,11,FALSE)</f>
        <v>14</v>
      </c>
      <c r="C87" s="64">
        <f>VLOOKUP(A87,'Loan Requests (Part 1)'!$A$5:$R$173,17,FALSE)</f>
        <v>601.17975000000001</v>
      </c>
      <c r="D87" s="64">
        <f>VLOOKUP(A87,'Loan Requests (Part 1)'!$A$5:$R$173,18,FALSE)</f>
        <v>420.82582500000001</v>
      </c>
      <c r="E87" s="65">
        <f t="shared" si="3"/>
        <v>420.82582500000001</v>
      </c>
      <c r="F87" s="65">
        <f t="shared" si="4"/>
        <v>280.55054999999999</v>
      </c>
      <c r="G87" s="65">
        <f t="shared" si="5"/>
        <v>531.04211250000003</v>
      </c>
      <c r="H87" s="65">
        <f t="shared" si="6"/>
        <v>531.04211250000003</v>
      </c>
      <c r="I87" s="61" t="str">
        <f>INDEX($E$33:G87,1,MATCH(H87,E87:G87,0))</f>
        <v>Wait-and-see</v>
      </c>
      <c r="J87" s="73">
        <f t="shared" si="7"/>
        <v>0.11666666666666664</v>
      </c>
      <c r="K87" s="73">
        <f>VLOOKUP(A87,'Loan Requests (Part 1)'!$A$5:$N$173,14,FALSE)</f>
        <v>1.4999999999999999E-2</v>
      </c>
      <c r="L87" s="74">
        <f t="shared" si="8"/>
        <v>1.7499999999999996E-3</v>
      </c>
    </row>
    <row r="88" spans="1:12" x14ac:dyDescent="0.3">
      <c r="A88" s="51">
        <v>55</v>
      </c>
      <c r="B88" s="61">
        <f>VLOOKUP(A88,'Loan Requests (Part 1)'!$A$6:$K$173,11,FALSE)</f>
        <v>14</v>
      </c>
      <c r="C88" s="64">
        <f>VLOOKUP(A88,'Loan Requests (Part 1)'!$A$5:$R$173,17,FALSE)</f>
        <v>748.59948000000009</v>
      </c>
      <c r="D88" s="64">
        <f>VLOOKUP(A88,'Loan Requests (Part 1)'!$A$5:$R$173,18,FALSE)</f>
        <v>524.01963599999999</v>
      </c>
      <c r="E88" s="65">
        <f t="shared" si="3"/>
        <v>524.01963599999999</v>
      </c>
      <c r="F88" s="65">
        <f t="shared" si="4"/>
        <v>349.34642400000007</v>
      </c>
      <c r="G88" s="65">
        <f t="shared" si="5"/>
        <v>661.26287400000001</v>
      </c>
      <c r="H88" s="65">
        <f t="shared" si="6"/>
        <v>661.26287400000001</v>
      </c>
      <c r="I88" s="61" t="str">
        <f>INDEX($E$33:G88,1,MATCH(H88,E88:G88,0))</f>
        <v>Wait-and-see</v>
      </c>
      <c r="J88" s="73">
        <f t="shared" si="7"/>
        <v>0.11666666666666675</v>
      </c>
      <c r="K88" s="73">
        <f>VLOOKUP(A88,'Loan Requests (Part 1)'!$A$5:$N$173,14,FALSE)</f>
        <v>1.4999999999999999E-2</v>
      </c>
      <c r="L88" s="74">
        <f t="shared" si="8"/>
        <v>1.7500000000000011E-3</v>
      </c>
    </row>
    <row r="89" spans="1:12" x14ac:dyDescent="0.3">
      <c r="A89" s="51">
        <v>56</v>
      </c>
      <c r="B89" s="61">
        <f>VLOOKUP(A89,'Loan Requests (Part 1)'!$A$6:$K$173,11,FALSE)</f>
        <v>7</v>
      </c>
      <c r="C89" s="64">
        <f>VLOOKUP(A89,'Loan Requests (Part 1)'!$A$5:$R$173,17,FALSE)</f>
        <v>654.86025999999993</v>
      </c>
      <c r="D89" s="64">
        <f>VLOOKUP(A89,'Loan Requests (Part 1)'!$A$5:$R$173,18,FALSE)</f>
        <v>458.40218199999993</v>
      </c>
      <c r="E89" s="65">
        <f t="shared" si="3"/>
        <v>458.40218199999993</v>
      </c>
      <c r="F89" s="65">
        <f t="shared" si="4"/>
        <v>229.20109099999996</v>
      </c>
      <c r="G89" s="65">
        <f t="shared" si="5"/>
        <v>425.65916899999996</v>
      </c>
      <c r="H89" s="65">
        <f t="shared" si="6"/>
        <v>458.40218199999993</v>
      </c>
      <c r="I89" s="61" t="str">
        <f>INDEX($E$33:G89,1,MATCH(H89,E89:G89,0))</f>
        <v>Liquidate</v>
      </c>
      <c r="J89" s="73">
        <f t="shared" si="7"/>
        <v>0.30000000000000004</v>
      </c>
      <c r="K89" s="73">
        <f>VLOOKUP(A89,'Loan Requests (Part 1)'!$A$5:$N$173,14,FALSE)</f>
        <v>0.10290000000000001</v>
      </c>
      <c r="L89" s="74">
        <f t="shared" si="8"/>
        <v>3.0870000000000005E-2</v>
      </c>
    </row>
    <row r="90" spans="1:12" x14ac:dyDescent="0.3">
      <c r="A90" s="51">
        <v>57</v>
      </c>
      <c r="B90" s="61">
        <f>VLOOKUP(A90,'Loan Requests (Part 1)'!$A$6:$K$173,11,FALSE)</f>
        <v>8</v>
      </c>
      <c r="C90" s="64">
        <f>VLOOKUP(A90,'Loan Requests (Part 1)'!$A$5:$R$173,17,FALSE)</f>
        <v>764.06192999999996</v>
      </c>
      <c r="D90" s="64">
        <f>VLOOKUP(A90,'Loan Requests (Part 1)'!$A$5:$R$173,18,FALSE)</f>
        <v>534.84335099999998</v>
      </c>
      <c r="E90" s="65">
        <f t="shared" si="3"/>
        <v>534.84335099999998</v>
      </c>
      <c r="F90" s="65">
        <f t="shared" si="4"/>
        <v>280.15604099999996</v>
      </c>
      <c r="G90" s="65">
        <f t="shared" si="5"/>
        <v>522.10898550000002</v>
      </c>
      <c r="H90" s="65">
        <f t="shared" si="6"/>
        <v>534.84335099999998</v>
      </c>
      <c r="I90" s="61" t="str">
        <f>INDEX($E$33:G90,1,MATCH(H90,E90:G90,0))</f>
        <v>Liquidate</v>
      </c>
      <c r="J90" s="73">
        <f t="shared" si="7"/>
        <v>0.3</v>
      </c>
      <c r="K90" s="73">
        <f>VLOOKUP(A90,'Loan Requests (Part 1)'!$A$5:$N$173,14,FALSE)</f>
        <v>0.53720000000000001</v>
      </c>
      <c r="L90" s="74">
        <f t="shared" si="8"/>
        <v>0.16116</v>
      </c>
    </row>
    <row r="91" spans="1:12" x14ac:dyDescent="0.3">
      <c r="A91" s="51">
        <v>58</v>
      </c>
      <c r="B91" s="61">
        <f>VLOOKUP(A91,'Loan Requests (Part 1)'!$A$6:$K$173,11,FALSE)</f>
        <v>6</v>
      </c>
      <c r="C91" s="64">
        <f>VLOOKUP(A91,'Loan Requests (Part 1)'!$A$5:$R$173,17,FALSE)</f>
        <v>634.0317</v>
      </c>
      <c r="D91" s="64">
        <f>VLOOKUP(A91,'Loan Requests (Part 1)'!$A$5:$R$173,18,FALSE)</f>
        <v>443.82218999999998</v>
      </c>
      <c r="E91" s="65">
        <f t="shared" si="3"/>
        <v>443.82218999999998</v>
      </c>
      <c r="F91" s="65">
        <f t="shared" si="4"/>
        <v>211.34389999999999</v>
      </c>
      <c r="G91" s="65">
        <f t="shared" si="5"/>
        <v>390.98621500000002</v>
      </c>
      <c r="H91" s="65">
        <f t="shared" si="6"/>
        <v>443.82218999999998</v>
      </c>
      <c r="I91" s="61" t="str">
        <f>INDEX($E$33:G91,1,MATCH(H91,E91:G91,0))</f>
        <v>Liquidate</v>
      </c>
      <c r="J91" s="73">
        <f t="shared" si="7"/>
        <v>0.30000000000000004</v>
      </c>
      <c r="K91" s="73">
        <f>VLOOKUP(A91,'Loan Requests (Part 1)'!$A$5:$N$173,14,FALSE)</f>
        <v>0.53720000000000001</v>
      </c>
      <c r="L91" s="74">
        <f t="shared" si="8"/>
        <v>0.16116000000000003</v>
      </c>
    </row>
    <row r="92" spans="1:12" x14ac:dyDescent="0.3">
      <c r="A92" s="51">
        <v>59</v>
      </c>
      <c r="B92" s="61">
        <f>VLOOKUP(A92,'Loan Requests (Part 1)'!$A$6:$K$173,11,FALSE)</f>
        <v>15</v>
      </c>
      <c r="C92" s="64">
        <f>VLOOKUP(A92,'Loan Requests (Part 1)'!$A$5:$R$173,17,FALSE)</f>
        <v>845.75287000000003</v>
      </c>
      <c r="D92" s="64">
        <f>VLOOKUP(A92,'Loan Requests (Part 1)'!$A$5:$R$173,18,FALSE)</f>
        <v>592.02700900000002</v>
      </c>
      <c r="E92" s="65">
        <f t="shared" si="3"/>
        <v>592.02700900000002</v>
      </c>
      <c r="F92" s="65">
        <f t="shared" si="4"/>
        <v>408.78055383333333</v>
      </c>
      <c r="G92" s="65">
        <f t="shared" si="5"/>
        <v>775.2734641666666</v>
      </c>
      <c r="H92" s="65">
        <f t="shared" si="6"/>
        <v>775.2734641666666</v>
      </c>
      <c r="I92" s="61" t="str">
        <f>INDEX($E$33:G92,1,MATCH(H92,E92:G92,0))</f>
        <v>Wait-and-see</v>
      </c>
      <c r="J92" s="73">
        <f t="shared" si="7"/>
        <v>8.333333333333344E-2</v>
      </c>
      <c r="K92" s="73">
        <f>VLOOKUP(A92,'Loan Requests (Part 1)'!$A$5:$N$173,14,FALSE)</f>
        <v>6.0000000000000001E-3</v>
      </c>
      <c r="L92" s="74">
        <f t="shared" si="8"/>
        <v>5.0000000000000066E-4</v>
      </c>
    </row>
    <row r="93" spans="1:12" x14ac:dyDescent="0.3">
      <c r="A93" s="51">
        <v>60</v>
      </c>
      <c r="B93" s="61">
        <f>VLOOKUP(A93,'Loan Requests (Part 1)'!$A$6:$K$173,11,FALSE)</f>
        <v>14</v>
      </c>
      <c r="C93" s="64">
        <f>VLOOKUP(A93,'Loan Requests (Part 1)'!$A$5:$R$173,17,FALSE)</f>
        <v>374.26394000000005</v>
      </c>
      <c r="D93" s="64">
        <f>VLOOKUP(A93,'Loan Requests (Part 1)'!$A$5:$R$173,18,FALSE)</f>
        <v>261.984758</v>
      </c>
      <c r="E93" s="65">
        <f t="shared" si="3"/>
        <v>261.984758</v>
      </c>
      <c r="F93" s="65">
        <f t="shared" si="4"/>
        <v>174.65650533333337</v>
      </c>
      <c r="G93" s="65">
        <f t="shared" si="5"/>
        <v>330.59981366666671</v>
      </c>
      <c r="H93" s="65">
        <f t="shared" si="6"/>
        <v>330.59981366666671</v>
      </c>
      <c r="I93" s="61" t="str">
        <f>INDEX($E$33:G93,1,MATCH(H93,E93:G93,0))</f>
        <v>Wait-and-see</v>
      </c>
      <c r="J93" s="73">
        <f t="shared" si="7"/>
        <v>0.11666666666666668</v>
      </c>
      <c r="K93" s="73">
        <f>VLOOKUP(A93,'Loan Requests (Part 1)'!$A$5:$N$173,14,FALSE)</f>
        <v>6.0000000000000001E-3</v>
      </c>
      <c r="L93" s="74">
        <f t="shared" si="8"/>
        <v>7.000000000000001E-4</v>
      </c>
    </row>
    <row r="94" spans="1:12" x14ac:dyDescent="0.3">
      <c r="A94" s="51">
        <v>61</v>
      </c>
      <c r="B94" s="61">
        <f>VLOOKUP(A94,'Loan Requests (Part 1)'!$A$6:$K$173,11,FALSE)</f>
        <v>7</v>
      </c>
      <c r="C94" s="64">
        <f>VLOOKUP(A94,'Loan Requests (Part 1)'!$A$5:$R$173,17,FALSE)</f>
        <v>1110.2758000000001</v>
      </c>
      <c r="D94" s="64">
        <f>VLOOKUP(A94,'Loan Requests (Part 1)'!$A$5:$R$173,18,FALSE)</f>
        <v>777.19306000000006</v>
      </c>
      <c r="E94" s="65">
        <f t="shared" si="3"/>
        <v>777.19306000000006</v>
      </c>
      <c r="F94" s="65">
        <f t="shared" si="4"/>
        <v>388.59653000000003</v>
      </c>
      <c r="G94" s="65">
        <f t="shared" si="5"/>
        <v>721.67927000000009</v>
      </c>
      <c r="H94" s="65">
        <f t="shared" si="6"/>
        <v>777.19306000000006</v>
      </c>
      <c r="I94" s="61" t="str">
        <f>INDEX($E$33:G94,1,MATCH(H94,E94:G94,0))</f>
        <v>Liquidate</v>
      </c>
      <c r="J94" s="73">
        <f t="shared" si="7"/>
        <v>0.30000000000000004</v>
      </c>
      <c r="K94" s="73">
        <f>VLOOKUP(A94,'Loan Requests (Part 1)'!$A$5:$N$173,14,FALSE)</f>
        <v>2.9100000000000001E-2</v>
      </c>
      <c r="L94" s="74">
        <f t="shared" si="8"/>
        <v>8.7300000000000016E-3</v>
      </c>
    </row>
    <row r="95" spans="1:12" x14ac:dyDescent="0.3">
      <c r="A95" s="51">
        <v>62</v>
      </c>
      <c r="B95" s="61">
        <f>VLOOKUP(A95,'Loan Requests (Part 1)'!$A$6:$K$173,11,FALSE)</f>
        <v>9</v>
      </c>
      <c r="C95" s="64">
        <f>VLOOKUP(A95,'Loan Requests (Part 1)'!$A$5:$R$173,17,FALSE)</f>
        <v>801.28395000000012</v>
      </c>
      <c r="D95" s="64">
        <f>VLOOKUP(A95,'Loan Requests (Part 1)'!$A$5:$R$173,18,FALSE)</f>
        <v>560.89876500000003</v>
      </c>
      <c r="E95" s="65">
        <f t="shared" si="3"/>
        <v>560.89876500000003</v>
      </c>
      <c r="F95" s="65">
        <f t="shared" si="4"/>
        <v>307.15884750000004</v>
      </c>
      <c r="G95" s="65">
        <f t="shared" si="5"/>
        <v>574.25349750000009</v>
      </c>
      <c r="H95" s="65">
        <f t="shared" si="6"/>
        <v>574.25349750000009</v>
      </c>
      <c r="I95" s="61" t="str">
        <f>INDEX($E$33:G95,1,MATCH(H95,E95:G95,0))</f>
        <v>Wait-and-see</v>
      </c>
      <c r="J95" s="73">
        <f t="shared" si="7"/>
        <v>0.28333333333333333</v>
      </c>
      <c r="K95" s="73">
        <f>VLOOKUP(A95,'Loan Requests (Part 1)'!$A$5:$N$173,14,FALSE)</f>
        <v>2.9100000000000001E-2</v>
      </c>
      <c r="L95" s="74">
        <f t="shared" si="8"/>
        <v>8.2450000000000006E-3</v>
      </c>
    </row>
    <row r="96" spans="1:12" x14ac:dyDescent="0.3">
      <c r="A96" s="51">
        <v>63</v>
      </c>
      <c r="B96" s="61">
        <f>VLOOKUP(A96,'Loan Requests (Part 1)'!$A$6:$K$173,11,FALSE)</f>
        <v>7</v>
      </c>
      <c r="C96" s="64">
        <f>VLOOKUP(A96,'Loan Requests (Part 1)'!$A$5:$R$173,17,FALSE)</f>
        <v>1021.2442500000001</v>
      </c>
      <c r="D96" s="64">
        <f>VLOOKUP(A96,'Loan Requests (Part 1)'!$A$5:$R$173,18,FALSE)</f>
        <v>714.87097500000004</v>
      </c>
      <c r="E96" s="65">
        <f t="shared" si="3"/>
        <v>714.87097500000004</v>
      </c>
      <c r="F96" s="65">
        <f t="shared" si="4"/>
        <v>357.43548750000002</v>
      </c>
      <c r="G96" s="65">
        <f t="shared" si="5"/>
        <v>663.80876250000006</v>
      </c>
      <c r="H96" s="65">
        <f t="shared" si="6"/>
        <v>714.87097500000004</v>
      </c>
      <c r="I96" s="61" t="str">
        <f>INDEX($E$33:G96,1,MATCH(H96,E96:G96,0))</f>
        <v>Liquidate</v>
      </c>
      <c r="J96" s="73">
        <f t="shared" si="7"/>
        <v>0.3</v>
      </c>
      <c r="K96" s="73">
        <f>VLOOKUP(A96,'Loan Requests (Part 1)'!$A$5:$N$173,14,FALSE)</f>
        <v>2.9100000000000001E-2</v>
      </c>
      <c r="L96" s="74">
        <f t="shared" si="8"/>
        <v>8.7299999999999999E-3</v>
      </c>
    </row>
    <row r="97" spans="1:12" x14ac:dyDescent="0.3">
      <c r="A97" s="51">
        <v>64</v>
      </c>
      <c r="B97" s="61">
        <f>VLOOKUP(A97,'Loan Requests (Part 1)'!$A$6:$K$173,11,FALSE)</f>
        <v>8</v>
      </c>
      <c r="C97" s="64">
        <f>VLOOKUP(A97,'Loan Requests (Part 1)'!$A$5:$R$173,17,FALSE)</f>
        <v>836.89657000000011</v>
      </c>
      <c r="D97" s="64">
        <f>VLOOKUP(A97,'Loan Requests (Part 1)'!$A$5:$R$173,18,FALSE)</f>
        <v>585.82759900000008</v>
      </c>
      <c r="E97" s="65">
        <f t="shared" si="3"/>
        <v>585.82759900000008</v>
      </c>
      <c r="F97" s="65">
        <f t="shared" si="4"/>
        <v>306.86207566666667</v>
      </c>
      <c r="G97" s="65">
        <f t="shared" si="5"/>
        <v>571.87932283333339</v>
      </c>
      <c r="H97" s="65">
        <f t="shared" si="6"/>
        <v>585.82759900000008</v>
      </c>
      <c r="I97" s="61" t="str">
        <f>INDEX($E$33:G97,1,MATCH(H97,E97:G97,0))</f>
        <v>Liquidate</v>
      </c>
      <c r="J97" s="73">
        <f t="shared" si="7"/>
        <v>0.3</v>
      </c>
      <c r="K97" s="73">
        <f>VLOOKUP(A97,'Loan Requests (Part 1)'!$A$5:$N$173,14,FALSE)</f>
        <v>2.9100000000000001E-2</v>
      </c>
      <c r="L97" s="74">
        <f t="shared" si="8"/>
        <v>8.7299999999999999E-3</v>
      </c>
    </row>
    <row r="98" spans="1:12" x14ac:dyDescent="0.3">
      <c r="A98" s="51">
        <v>65</v>
      </c>
      <c r="B98" s="61">
        <f>VLOOKUP(A98,'Loan Requests (Part 1)'!$A$6:$K$173,11,FALSE)</f>
        <v>11</v>
      </c>
      <c r="C98" s="64">
        <f>VLOOKUP(A98,'Loan Requests (Part 1)'!$A$5:$R$173,17,FALSE)</f>
        <v>880.13474999999994</v>
      </c>
      <c r="D98" s="64">
        <f>VLOOKUP(A98,'Loan Requests (Part 1)'!$A$5:$R$173,18,FALSE)</f>
        <v>616.09432499999991</v>
      </c>
      <c r="E98" s="65">
        <f t="shared" si="3"/>
        <v>616.09432499999991</v>
      </c>
      <c r="F98" s="65">
        <f t="shared" si="4"/>
        <v>366.72281249999997</v>
      </c>
      <c r="G98" s="65">
        <f t="shared" si="5"/>
        <v>689.43888749999996</v>
      </c>
      <c r="H98" s="65">
        <f t="shared" si="6"/>
        <v>689.43888749999996</v>
      </c>
      <c r="I98" s="61" t="str">
        <f>INDEX($E$33:G98,1,MATCH(H98,E98:G98,0))</f>
        <v>Wait-and-see</v>
      </c>
      <c r="J98" s="73">
        <f t="shared" si="7"/>
        <v>0.21666666666666665</v>
      </c>
      <c r="K98" s="73">
        <f>VLOOKUP(A98,'Loan Requests (Part 1)'!$A$5:$N$173,14,FALSE)</f>
        <v>0.29930000000000001</v>
      </c>
      <c r="L98" s="74">
        <f t="shared" si="8"/>
        <v>6.4848333333333327E-2</v>
      </c>
    </row>
    <row r="99" spans="1:12" x14ac:dyDescent="0.3">
      <c r="A99" s="51">
        <v>66</v>
      </c>
      <c r="B99" s="61">
        <f>VLOOKUP(A99,'Loan Requests (Part 1)'!$A$6:$K$173,11,FALSE)</f>
        <v>8</v>
      </c>
      <c r="C99" s="64">
        <f>VLOOKUP(A99,'Loan Requests (Part 1)'!$A$5:$R$173,17,FALSE)</f>
        <v>974.68940999999995</v>
      </c>
      <c r="D99" s="64">
        <f>VLOOKUP(A99,'Loan Requests (Part 1)'!$A$5:$R$173,18,FALSE)</f>
        <v>682.28258699999992</v>
      </c>
      <c r="E99" s="65">
        <f t="shared" ref="E99:E162" si="9">D99</f>
        <v>682.28258699999992</v>
      </c>
      <c r="F99" s="65">
        <f t="shared" ref="F99:F162" si="10">VLOOKUP(B99,$B$5:$D$17,3,FALSE)*C99</f>
        <v>357.38611699999996</v>
      </c>
      <c r="G99" s="65">
        <f t="shared" ref="G99:G162" si="11">VLOOKUP(B99,$B$5:$E$17,4,FALSE)*C99</f>
        <v>666.03776349999998</v>
      </c>
      <c r="H99" s="65">
        <f t="shared" ref="H99:H162" si="12">MAX(E99:G99)</f>
        <v>682.28258699999992</v>
      </c>
      <c r="I99" s="61" t="str">
        <f>INDEX($E$33:G99,1,MATCH(H99,E99:G99,0))</f>
        <v>Liquidate</v>
      </c>
      <c r="J99" s="73">
        <f t="shared" ref="J99:J162" si="13">(C99-H99)/C99</f>
        <v>0.30000000000000004</v>
      </c>
      <c r="K99" s="73">
        <f>VLOOKUP(A99,'Loan Requests (Part 1)'!$A$5:$N$173,14,FALSE)</f>
        <v>0.53720000000000001</v>
      </c>
      <c r="L99" s="74">
        <f t="shared" ref="L99:L162" si="14">K99*J99</f>
        <v>0.16116000000000003</v>
      </c>
    </row>
    <row r="100" spans="1:12" x14ac:dyDescent="0.3">
      <c r="A100" s="51">
        <v>67</v>
      </c>
      <c r="B100" s="61">
        <f>VLOOKUP(A100,'Loan Requests (Part 1)'!$A$6:$K$173,11,FALSE)</f>
        <v>13</v>
      </c>
      <c r="C100" s="64">
        <f>VLOOKUP(A100,'Loan Requests (Part 1)'!$A$5:$R$173,17,FALSE)</f>
        <v>709.44195000000002</v>
      </c>
      <c r="D100" s="64">
        <f>VLOOKUP(A100,'Loan Requests (Part 1)'!$A$5:$R$173,18,FALSE)</f>
        <v>496.60936499999997</v>
      </c>
      <c r="E100" s="65">
        <f t="shared" si="9"/>
        <v>496.60936499999997</v>
      </c>
      <c r="F100" s="65">
        <f t="shared" si="10"/>
        <v>319.24887749999999</v>
      </c>
      <c r="G100" s="65">
        <f t="shared" si="11"/>
        <v>603.02565749999997</v>
      </c>
      <c r="H100" s="65">
        <f t="shared" si="12"/>
        <v>603.02565749999997</v>
      </c>
      <c r="I100" s="61" t="str">
        <f>INDEX($E$33:G100,1,MATCH(H100,E100:G100,0))</f>
        <v>Wait-and-see</v>
      </c>
      <c r="J100" s="73">
        <f t="shared" si="13"/>
        <v>0.15000000000000008</v>
      </c>
      <c r="K100" s="73">
        <f>VLOOKUP(A100,'Loan Requests (Part 1)'!$A$5:$N$173,14,FALSE)</f>
        <v>0.29930000000000001</v>
      </c>
      <c r="L100" s="74">
        <f t="shared" si="14"/>
        <v>4.4895000000000025E-2</v>
      </c>
    </row>
    <row r="101" spans="1:12" x14ac:dyDescent="0.3">
      <c r="A101" s="51">
        <v>68</v>
      </c>
      <c r="B101" s="61">
        <f>VLOOKUP(A101,'Loan Requests (Part 1)'!$A$6:$K$173,11,FALSE)</f>
        <v>13</v>
      </c>
      <c r="C101" s="64">
        <f>VLOOKUP(A101,'Loan Requests (Part 1)'!$A$5:$R$173,17,FALSE)</f>
        <v>1275.92868</v>
      </c>
      <c r="D101" s="64">
        <f>VLOOKUP(A101,'Loan Requests (Part 1)'!$A$5:$R$173,18,FALSE)</f>
        <v>893.1500759999999</v>
      </c>
      <c r="E101" s="65">
        <f t="shared" si="9"/>
        <v>893.1500759999999</v>
      </c>
      <c r="F101" s="65">
        <f t="shared" si="10"/>
        <v>574.1679059999999</v>
      </c>
      <c r="G101" s="65">
        <f t="shared" si="11"/>
        <v>1084.5393779999999</v>
      </c>
      <c r="H101" s="65">
        <f t="shared" si="12"/>
        <v>1084.5393779999999</v>
      </c>
      <c r="I101" s="61" t="str">
        <f>INDEX($E$33:G101,1,MATCH(H101,E101:G101,0))</f>
        <v>Wait-and-see</v>
      </c>
      <c r="J101" s="73">
        <f t="shared" si="13"/>
        <v>0.15000000000000002</v>
      </c>
      <c r="K101" s="73">
        <f>VLOOKUP(A101,'Loan Requests (Part 1)'!$A$5:$N$173,14,FALSE)</f>
        <v>0.29930000000000001</v>
      </c>
      <c r="L101" s="74">
        <f t="shared" si="14"/>
        <v>4.4895000000000011E-2</v>
      </c>
    </row>
    <row r="102" spans="1:12" x14ac:dyDescent="0.3">
      <c r="A102" s="51">
        <v>69</v>
      </c>
      <c r="B102" s="61">
        <f>VLOOKUP(A102,'Loan Requests (Part 1)'!$A$6:$K$173,11,FALSE)</f>
        <v>8</v>
      </c>
      <c r="C102" s="64">
        <f>VLOOKUP(A102,'Loan Requests (Part 1)'!$A$5:$R$173,17,FALSE)</f>
        <v>541.61351999999999</v>
      </c>
      <c r="D102" s="64">
        <f>VLOOKUP(A102,'Loan Requests (Part 1)'!$A$5:$R$173,18,FALSE)</f>
        <v>379.12946399999998</v>
      </c>
      <c r="E102" s="65">
        <f t="shared" si="9"/>
        <v>379.12946399999998</v>
      </c>
      <c r="F102" s="65">
        <f t="shared" si="10"/>
        <v>198.591624</v>
      </c>
      <c r="G102" s="65">
        <f t="shared" si="11"/>
        <v>370.10257200000001</v>
      </c>
      <c r="H102" s="65">
        <f t="shared" si="12"/>
        <v>379.12946399999998</v>
      </c>
      <c r="I102" s="61" t="str">
        <f>INDEX($E$33:G102,1,MATCH(H102,E102:G102,0))</f>
        <v>Liquidate</v>
      </c>
      <c r="J102" s="73">
        <f t="shared" si="13"/>
        <v>0.30000000000000004</v>
      </c>
      <c r="K102" s="73">
        <f>VLOOKUP(A102,'Loan Requests (Part 1)'!$A$5:$N$173,14,FALSE)</f>
        <v>0.53720000000000001</v>
      </c>
      <c r="L102" s="74">
        <f t="shared" si="14"/>
        <v>0.16116000000000003</v>
      </c>
    </row>
    <row r="103" spans="1:12" x14ac:dyDescent="0.3">
      <c r="A103" s="51">
        <v>70</v>
      </c>
      <c r="B103" s="61">
        <f>VLOOKUP(A103,'Loan Requests (Part 1)'!$A$6:$K$173,11,FALSE)</f>
        <v>11</v>
      </c>
      <c r="C103" s="64">
        <f>VLOOKUP(A103,'Loan Requests (Part 1)'!$A$5:$R$173,17,FALSE)</f>
        <v>645.43214999999998</v>
      </c>
      <c r="D103" s="64">
        <f>VLOOKUP(A103,'Loan Requests (Part 1)'!$A$5:$R$173,18,FALSE)</f>
        <v>451.80250499999994</v>
      </c>
      <c r="E103" s="65">
        <f t="shared" si="9"/>
        <v>451.80250499999994</v>
      </c>
      <c r="F103" s="65">
        <f t="shared" si="10"/>
        <v>268.93006250000002</v>
      </c>
      <c r="G103" s="65">
        <f t="shared" si="11"/>
        <v>505.58851749999997</v>
      </c>
      <c r="H103" s="65">
        <f t="shared" si="12"/>
        <v>505.58851749999997</v>
      </c>
      <c r="I103" s="61" t="str">
        <f>INDEX($E$33:G103,1,MATCH(H103,E103:G103,0))</f>
        <v>Wait-and-see</v>
      </c>
      <c r="J103" s="73">
        <f t="shared" si="13"/>
        <v>0.2166666666666667</v>
      </c>
      <c r="K103" s="73">
        <f>VLOOKUP(A103,'Loan Requests (Part 1)'!$A$5:$N$173,14,FALSE)</f>
        <v>0.29930000000000001</v>
      </c>
      <c r="L103" s="74">
        <f t="shared" si="14"/>
        <v>6.4848333333333341E-2</v>
      </c>
    </row>
    <row r="104" spans="1:12" x14ac:dyDescent="0.3">
      <c r="A104" s="51">
        <v>71</v>
      </c>
      <c r="B104" s="61">
        <f>VLOOKUP(A104,'Loan Requests (Part 1)'!$A$6:$K$173,11,FALSE)</f>
        <v>9</v>
      </c>
      <c r="C104" s="64">
        <f>VLOOKUP(A104,'Loan Requests (Part 1)'!$A$5:$R$173,17,FALSE)</f>
        <v>909.13697999999999</v>
      </c>
      <c r="D104" s="64">
        <f>VLOOKUP(A104,'Loan Requests (Part 1)'!$A$5:$R$173,18,FALSE)</f>
        <v>636.3958859999999</v>
      </c>
      <c r="E104" s="65">
        <f t="shared" si="9"/>
        <v>636.3958859999999</v>
      </c>
      <c r="F104" s="65">
        <f t="shared" si="10"/>
        <v>348.50250899999998</v>
      </c>
      <c r="G104" s="65">
        <f t="shared" si="11"/>
        <v>651.54816900000003</v>
      </c>
      <c r="H104" s="65">
        <f t="shared" si="12"/>
        <v>651.54816900000003</v>
      </c>
      <c r="I104" s="61" t="str">
        <f>INDEX($E$33:G104,1,MATCH(H104,E104:G104,0))</f>
        <v>Wait-and-see</v>
      </c>
      <c r="J104" s="73">
        <f t="shared" si="13"/>
        <v>0.28333333333333327</v>
      </c>
      <c r="K104" s="73">
        <f>VLOOKUP(A104,'Loan Requests (Part 1)'!$A$5:$N$173,14,FALSE)</f>
        <v>0.53720000000000001</v>
      </c>
      <c r="L104" s="74">
        <f t="shared" si="14"/>
        <v>0.15220666666666663</v>
      </c>
    </row>
    <row r="105" spans="1:12" x14ac:dyDescent="0.3">
      <c r="A105" s="51">
        <v>72</v>
      </c>
      <c r="B105" s="61">
        <f>VLOOKUP(A105,'Loan Requests (Part 1)'!$A$6:$K$173,11,FALSE)</f>
        <v>4</v>
      </c>
      <c r="C105" s="64">
        <f>VLOOKUP(A105,'Loan Requests (Part 1)'!$A$5:$R$173,17,FALSE)</f>
        <v>936.00272999999993</v>
      </c>
      <c r="D105" s="64">
        <f>VLOOKUP(A105,'Loan Requests (Part 1)'!$A$5:$R$173,18,FALSE)</f>
        <v>655.20191099999988</v>
      </c>
      <c r="E105" s="65">
        <f t="shared" si="9"/>
        <v>655.20191099999988</v>
      </c>
      <c r="F105" s="65">
        <f t="shared" si="10"/>
        <v>280.80081899999999</v>
      </c>
      <c r="G105" s="65">
        <f t="shared" si="11"/>
        <v>514.80150149999997</v>
      </c>
      <c r="H105" s="65">
        <f t="shared" si="12"/>
        <v>655.20191099999988</v>
      </c>
      <c r="I105" s="61" t="str">
        <f>INDEX($E$33:G105,1,MATCH(H105,E105:G105,0))</f>
        <v>Liquidate</v>
      </c>
      <c r="J105" s="73">
        <f t="shared" si="13"/>
        <v>0.3000000000000001</v>
      </c>
      <c r="K105" s="73">
        <f>VLOOKUP(A105,'Loan Requests (Part 1)'!$A$5:$N$173,14,FALSE)</f>
        <v>0.53720000000000001</v>
      </c>
      <c r="L105" s="74">
        <f t="shared" si="14"/>
        <v>0.16116000000000005</v>
      </c>
    </row>
    <row r="106" spans="1:12" x14ac:dyDescent="0.3">
      <c r="A106" s="51">
        <v>73</v>
      </c>
      <c r="B106" s="61">
        <f>VLOOKUP(A106,'Loan Requests (Part 1)'!$A$6:$K$173,11,FALSE)</f>
        <v>8</v>
      </c>
      <c r="C106" s="64">
        <f>VLOOKUP(A106,'Loan Requests (Part 1)'!$A$5:$R$173,17,FALSE)</f>
        <v>1061.7344399999999</v>
      </c>
      <c r="D106" s="64">
        <f>VLOOKUP(A106,'Loan Requests (Part 1)'!$A$5:$R$173,18,FALSE)</f>
        <v>743.2141079999999</v>
      </c>
      <c r="E106" s="65">
        <f t="shared" si="9"/>
        <v>743.2141079999999</v>
      </c>
      <c r="F106" s="65">
        <f t="shared" si="10"/>
        <v>389.30262799999997</v>
      </c>
      <c r="G106" s="65">
        <f t="shared" si="11"/>
        <v>725.51853399999993</v>
      </c>
      <c r="H106" s="65">
        <f t="shared" si="12"/>
        <v>743.2141079999999</v>
      </c>
      <c r="I106" s="61" t="str">
        <f>INDEX($E$33:G106,1,MATCH(H106,E106:G106,0))</f>
        <v>Liquidate</v>
      </c>
      <c r="J106" s="73">
        <f t="shared" si="13"/>
        <v>0.30000000000000004</v>
      </c>
      <c r="K106" s="73">
        <f>VLOOKUP(A106,'Loan Requests (Part 1)'!$A$5:$N$173,14,FALSE)</f>
        <v>0.53720000000000001</v>
      </c>
      <c r="L106" s="74">
        <f t="shared" si="14"/>
        <v>0.16116000000000003</v>
      </c>
    </row>
    <row r="107" spans="1:12" x14ac:dyDescent="0.3">
      <c r="A107" s="51">
        <v>74</v>
      </c>
      <c r="B107" s="61">
        <f>VLOOKUP(A107,'Loan Requests (Part 1)'!$A$6:$K$173,11,FALSE)</f>
        <v>4</v>
      </c>
      <c r="C107" s="64">
        <f>VLOOKUP(A107,'Loan Requests (Part 1)'!$A$5:$R$173,17,FALSE)</f>
        <v>768.36045000000001</v>
      </c>
      <c r="D107" s="64">
        <f>VLOOKUP(A107,'Loan Requests (Part 1)'!$A$5:$R$173,18,FALSE)</f>
        <v>537.85231499999998</v>
      </c>
      <c r="E107" s="65">
        <f t="shared" si="9"/>
        <v>537.85231499999998</v>
      </c>
      <c r="F107" s="65">
        <f t="shared" si="10"/>
        <v>230.50813499999998</v>
      </c>
      <c r="G107" s="65">
        <f t="shared" si="11"/>
        <v>422.59824750000007</v>
      </c>
      <c r="H107" s="65">
        <f t="shared" si="12"/>
        <v>537.85231499999998</v>
      </c>
      <c r="I107" s="61" t="str">
        <f>INDEX($E$33:G107,1,MATCH(H107,E107:G107,0))</f>
        <v>Liquidate</v>
      </c>
      <c r="J107" s="73">
        <f t="shared" si="13"/>
        <v>0.30000000000000004</v>
      </c>
      <c r="K107" s="73">
        <f>VLOOKUP(A107,'Loan Requests (Part 1)'!$A$5:$N$173,14,FALSE)</f>
        <v>0.53720000000000001</v>
      </c>
      <c r="L107" s="74">
        <f t="shared" si="14"/>
        <v>0.16116000000000003</v>
      </c>
    </row>
    <row r="108" spans="1:12" x14ac:dyDescent="0.3">
      <c r="A108" s="51">
        <v>75</v>
      </c>
      <c r="B108" s="61">
        <f>VLOOKUP(A108,'Loan Requests (Part 1)'!$A$6:$K$173,11,FALSE)</f>
        <v>14</v>
      </c>
      <c r="C108" s="64">
        <f>VLOOKUP(A108,'Loan Requests (Part 1)'!$A$5:$R$173,17,FALSE)</f>
        <v>1226.5469499999999</v>
      </c>
      <c r="D108" s="64">
        <f>VLOOKUP(A108,'Loan Requests (Part 1)'!$A$5:$R$173,18,FALSE)</f>
        <v>858.58286499999986</v>
      </c>
      <c r="E108" s="65">
        <f t="shared" si="9"/>
        <v>858.58286499999986</v>
      </c>
      <c r="F108" s="65">
        <f t="shared" si="10"/>
        <v>572.38857666666661</v>
      </c>
      <c r="G108" s="65">
        <f t="shared" si="11"/>
        <v>1083.4498058333331</v>
      </c>
      <c r="H108" s="65">
        <f t="shared" si="12"/>
        <v>1083.4498058333331</v>
      </c>
      <c r="I108" s="61" t="str">
        <f>INDEX($E$33:G108,1,MATCH(H108,E108:G108,0))</f>
        <v>Wait-and-see</v>
      </c>
      <c r="J108" s="73">
        <f t="shared" si="13"/>
        <v>0.11666666666666678</v>
      </c>
      <c r="K108" s="73">
        <f>VLOOKUP(A108,'Loan Requests (Part 1)'!$A$5:$N$173,14,FALSE)</f>
        <v>0.10290000000000001</v>
      </c>
      <c r="L108" s="74">
        <f t="shared" si="14"/>
        <v>1.2005000000000012E-2</v>
      </c>
    </row>
    <row r="109" spans="1:12" x14ac:dyDescent="0.3">
      <c r="A109" s="51">
        <v>76</v>
      </c>
      <c r="B109" s="61">
        <f>VLOOKUP(A109,'Loan Requests (Part 1)'!$A$6:$K$173,11,FALSE)</f>
        <v>13</v>
      </c>
      <c r="C109" s="64">
        <f>VLOOKUP(A109,'Loan Requests (Part 1)'!$A$5:$R$173,17,FALSE)</f>
        <v>845.27601000000004</v>
      </c>
      <c r="D109" s="64">
        <f>VLOOKUP(A109,'Loan Requests (Part 1)'!$A$5:$R$173,18,FALSE)</f>
        <v>591.69320700000003</v>
      </c>
      <c r="E109" s="65">
        <f t="shared" si="9"/>
        <v>591.69320700000003</v>
      </c>
      <c r="F109" s="65">
        <f t="shared" si="10"/>
        <v>380.37420449999996</v>
      </c>
      <c r="G109" s="65">
        <f t="shared" si="11"/>
        <v>718.48460850000004</v>
      </c>
      <c r="H109" s="65">
        <f t="shared" si="12"/>
        <v>718.48460850000004</v>
      </c>
      <c r="I109" s="61" t="str">
        <f>INDEX($E$33:G109,1,MATCH(H109,E109:G109,0))</f>
        <v>Wait-and-see</v>
      </c>
      <c r="J109" s="73">
        <f t="shared" si="13"/>
        <v>0.15</v>
      </c>
      <c r="K109" s="73">
        <f>VLOOKUP(A109,'Loan Requests (Part 1)'!$A$5:$N$173,14,FALSE)</f>
        <v>2.9100000000000001E-2</v>
      </c>
      <c r="L109" s="74">
        <f t="shared" si="14"/>
        <v>4.365E-3</v>
      </c>
    </row>
    <row r="110" spans="1:12" x14ac:dyDescent="0.3">
      <c r="A110" s="51">
        <v>77</v>
      </c>
      <c r="B110" s="61">
        <f>VLOOKUP(A110,'Loan Requests (Part 1)'!$A$6:$K$173,11,FALSE)</f>
        <v>10</v>
      </c>
      <c r="C110" s="64">
        <f>VLOOKUP(A110,'Loan Requests (Part 1)'!$A$5:$R$173,17,FALSE)</f>
        <v>982.48934000000008</v>
      </c>
      <c r="D110" s="64">
        <f>VLOOKUP(A110,'Loan Requests (Part 1)'!$A$5:$R$173,18,FALSE)</f>
        <v>687.74253799999997</v>
      </c>
      <c r="E110" s="65">
        <f t="shared" si="9"/>
        <v>687.74253799999997</v>
      </c>
      <c r="F110" s="65">
        <f t="shared" si="10"/>
        <v>392.99573600000008</v>
      </c>
      <c r="G110" s="65">
        <f t="shared" si="11"/>
        <v>736.86700500000006</v>
      </c>
      <c r="H110" s="65">
        <f t="shared" si="12"/>
        <v>736.86700500000006</v>
      </c>
      <c r="I110" s="61" t="str">
        <f>INDEX($E$33:G110,1,MATCH(H110,E110:G110,0))</f>
        <v>Wait-and-see</v>
      </c>
      <c r="J110" s="73">
        <f t="shared" si="13"/>
        <v>0.25</v>
      </c>
      <c r="K110" s="73">
        <f>VLOOKUP(A110,'Loan Requests (Part 1)'!$A$5:$N$173,14,FALSE)</f>
        <v>2.9100000000000001E-2</v>
      </c>
      <c r="L110" s="74">
        <f t="shared" si="14"/>
        <v>7.2750000000000002E-3</v>
      </c>
    </row>
    <row r="111" spans="1:12" x14ac:dyDescent="0.3">
      <c r="A111" s="51">
        <v>78</v>
      </c>
      <c r="B111" s="61">
        <f>VLOOKUP(A111,'Loan Requests (Part 1)'!$A$6:$K$173,11,FALSE)</f>
        <v>7</v>
      </c>
      <c r="C111" s="64">
        <f>VLOOKUP(A111,'Loan Requests (Part 1)'!$A$5:$R$173,17,FALSE)</f>
        <v>910.69794999999999</v>
      </c>
      <c r="D111" s="64">
        <f>VLOOKUP(A111,'Loan Requests (Part 1)'!$A$5:$R$173,18,FALSE)</f>
        <v>637.48856499999999</v>
      </c>
      <c r="E111" s="65">
        <f t="shared" si="9"/>
        <v>637.48856499999999</v>
      </c>
      <c r="F111" s="65">
        <f t="shared" si="10"/>
        <v>318.7442825</v>
      </c>
      <c r="G111" s="65">
        <f t="shared" si="11"/>
        <v>591.95366750000005</v>
      </c>
      <c r="H111" s="65">
        <f t="shared" si="12"/>
        <v>637.48856499999999</v>
      </c>
      <c r="I111" s="61" t="str">
        <f>INDEX($E$33:G111,1,MATCH(H111,E111:G111,0))</f>
        <v>Liquidate</v>
      </c>
      <c r="J111" s="73">
        <f t="shared" si="13"/>
        <v>0.3</v>
      </c>
      <c r="K111" s="73">
        <f>VLOOKUP(A111,'Loan Requests (Part 1)'!$A$5:$N$173,14,FALSE)</f>
        <v>0.10290000000000001</v>
      </c>
      <c r="L111" s="74">
        <f t="shared" si="14"/>
        <v>3.0870000000000002E-2</v>
      </c>
    </row>
    <row r="112" spans="1:12" x14ac:dyDescent="0.3">
      <c r="A112" s="51">
        <v>79</v>
      </c>
      <c r="B112" s="61">
        <f>VLOOKUP(A112,'Loan Requests (Part 1)'!$A$6:$K$173,11,FALSE)</f>
        <v>10</v>
      </c>
      <c r="C112" s="64">
        <f>VLOOKUP(A112,'Loan Requests (Part 1)'!$A$5:$R$173,17,FALSE)</f>
        <v>788.71479000000011</v>
      </c>
      <c r="D112" s="64">
        <f>VLOOKUP(A112,'Loan Requests (Part 1)'!$A$5:$R$173,18,FALSE)</f>
        <v>552.10035300000004</v>
      </c>
      <c r="E112" s="65">
        <f t="shared" si="9"/>
        <v>552.10035300000004</v>
      </c>
      <c r="F112" s="65">
        <f t="shared" si="10"/>
        <v>315.48591600000009</v>
      </c>
      <c r="G112" s="65">
        <f t="shared" si="11"/>
        <v>591.53609250000011</v>
      </c>
      <c r="H112" s="65">
        <f t="shared" si="12"/>
        <v>591.53609250000011</v>
      </c>
      <c r="I112" s="61" t="str">
        <f>INDEX($E$33:G112,1,MATCH(H112,E112:G112,0))</f>
        <v>Wait-and-see</v>
      </c>
      <c r="J112" s="73">
        <f t="shared" si="13"/>
        <v>0.24999999999999997</v>
      </c>
      <c r="K112" s="73">
        <f>VLOOKUP(A112,'Loan Requests (Part 1)'!$A$5:$N$173,14,FALSE)</f>
        <v>2.9100000000000001E-2</v>
      </c>
      <c r="L112" s="74">
        <f t="shared" si="14"/>
        <v>7.2749999999999993E-3</v>
      </c>
    </row>
    <row r="113" spans="1:12" x14ac:dyDescent="0.3">
      <c r="A113" s="51">
        <v>80</v>
      </c>
      <c r="B113" s="61">
        <f>VLOOKUP(A113,'Loan Requests (Part 1)'!$A$6:$K$173,11,FALSE)</f>
        <v>12</v>
      </c>
      <c r="C113" s="64">
        <f>VLOOKUP(A113,'Loan Requests (Part 1)'!$A$5:$R$173,17,FALSE)</f>
        <v>835.84914000000003</v>
      </c>
      <c r="D113" s="64">
        <f>VLOOKUP(A113,'Loan Requests (Part 1)'!$A$5:$R$173,18,FALSE)</f>
        <v>585.09439799999996</v>
      </c>
      <c r="E113" s="65">
        <f t="shared" si="9"/>
        <v>585.09439799999996</v>
      </c>
      <c r="F113" s="65">
        <f t="shared" si="10"/>
        <v>362.20129400000002</v>
      </c>
      <c r="G113" s="65">
        <f t="shared" si="11"/>
        <v>682.61013100000002</v>
      </c>
      <c r="H113" s="65">
        <f t="shared" si="12"/>
        <v>682.61013100000002</v>
      </c>
      <c r="I113" s="61" t="str">
        <f>INDEX($E$33:G113,1,MATCH(H113,E113:G113,0))</f>
        <v>Wait-and-see</v>
      </c>
      <c r="J113" s="73">
        <f t="shared" si="13"/>
        <v>0.18333333333333335</v>
      </c>
      <c r="K113" s="73">
        <f>VLOOKUP(A113,'Loan Requests (Part 1)'!$A$5:$N$173,14,FALSE)</f>
        <v>2.9100000000000001E-2</v>
      </c>
      <c r="L113" s="74">
        <f t="shared" si="14"/>
        <v>5.3350000000000003E-3</v>
      </c>
    </row>
    <row r="114" spans="1:12" x14ac:dyDescent="0.3">
      <c r="A114" s="51">
        <v>81</v>
      </c>
      <c r="B114" s="61">
        <f>VLOOKUP(A114,'Loan Requests (Part 1)'!$A$6:$K$173,11,FALSE)</f>
        <v>6</v>
      </c>
      <c r="C114" s="64">
        <f>VLOOKUP(A114,'Loan Requests (Part 1)'!$A$5:$R$173,17,FALSE)</f>
        <v>994.03274999999996</v>
      </c>
      <c r="D114" s="64">
        <f>VLOOKUP(A114,'Loan Requests (Part 1)'!$A$5:$R$173,18,FALSE)</f>
        <v>695.82292499999994</v>
      </c>
      <c r="E114" s="65">
        <f t="shared" si="9"/>
        <v>695.82292499999994</v>
      </c>
      <c r="F114" s="65">
        <f t="shared" si="10"/>
        <v>331.34424999999999</v>
      </c>
      <c r="G114" s="65">
        <f t="shared" si="11"/>
        <v>612.98686250000003</v>
      </c>
      <c r="H114" s="65">
        <f t="shared" si="12"/>
        <v>695.82292499999994</v>
      </c>
      <c r="I114" s="61" t="str">
        <f>INDEX($E$33:G114,1,MATCH(H114,E114:G114,0))</f>
        <v>Liquidate</v>
      </c>
      <c r="J114" s="73">
        <f t="shared" si="13"/>
        <v>0.30000000000000004</v>
      </c>
      <c r="K114" s="73">
        <f>VLOOKUP(A114,'Loan Requests (Part 1)'!$A$5:$N$173,14,FALSE)</f>
        <v>0.53720000000000001</v>
      </c>
      <c r="L114" s="74">
        <f t="shared" si="14"/>
        <v>0.16116000000000003</v>
      </c>
    </row>
    <row r="115" spans="1:12" x14ac:dyDescent="0.3">
      <c r="A115" s="51">
        <v>82</v>
      </c>
      <c r="B115" s="61">
        <f>VLOOKUP(A115,'Loan Requests (Part 1)'!$A$6:$K$173,11,FALSE)</f>
        <v>10</v>
      </c>
      <c r="C115" s="64">
        <f>VLOOKUP(A115,'Loan Requests (Part 1)'!$A$5:$R$173,17,FALSE)</f>
        <v>425.25658000000004</v>
      </c>
      <c r="D115" s="64">
        <f>VLOOKUP(A115,'Loan Requests (Part 1)'!$A$5:$R$173,18,FALSE)</f>
        <v>297.67960600000004</v>
      </c>
      <c r="E115" s="65">
        <f t="shared" si="9"/>
        <v>297.67960600000004</v>
      </c>
      <c r="F115" s="65">
        <f t="shared" si="10"/>
        <v>170.10263200000003</v>
      </c>
      <c r="G115" s="65">
        <f t="shared" si="11"/>
        <v>318.94243500000005</v>
      </c>
      <c r="H115" s="65">
        <f t="shared" si="12"/>
        <v>318.94243500000005</v>
      </c>
      <c r="I115" s="61" t="str">
        <f>INDEX($E$33:G115,1,MATCH(H115,E115:G115,0))</f>
        <v>Wait-and-see</v>
      </c>
      <c r="J115" s="73">
        <f t="shared" si="13"/>
        <v>0.24999999999999997</v>
      </c>
      <c r="K115" s="73">
        <f>VLOOKUP(A115,'Loan Requests (Part 1)'!$A$5:$N$173,14,FALSE)</f>
        <v>2.9100000000000001E-2</v>
      </c>
      <c r="L115" s="74">
        <f t="shared" si="14"/>
        <v>7.2749999999999993E-3</v>
      </c>
    </row>
    <row r="116" spans="1:12" x14ac:dyDescent="0.3">
      <c r="A116" s="51">
        <v>83</v>
      </c>
      <c r="B116" s="61">
        <f>VLOOKUP(A116,'Loan Requests (Part 1)'!$A$6:$K$173,11,FALSE)</f>
        <v>11</v>
      </c>
      <c r="C116" s="64">
        <f>VLOOKUP(A116,'Loan Requests (Part 1)'!$A$5:$R$173,17,FALSE)</f>
        <v>1004.4853700000001</v>
      </c>
      <c r="D116" s="64">
        <f>VLOOKUP(A116,'Loan Requests (Part 1)'!$A$5:$R$173,18,FALSE)</f>
        <v>703.13975900000003</v>
      </c>
      <c r="E116" s="65">
        <f t="shared" si="9"/>
        <v>703.13975900000003</v>
      </c>
      <c r="F116" s="65">
        <f t="shared" si="10"/>
        <v>418.5355708333334</v>
      </c>
      <c r="G116" s="65">
        <f t="shared" si="11"/>
        <v>786.8468731666668</v>
      </c>
      <c r="H116" s="65">
        <f t="shared" si="12"/>
        <v>786.8468731666668</v>
      </c>
      <c r="I116" s="61" t="str">
        <f>INDEX($E$33:G116,1,MATCH(H116,E116:G116,0))</f>
        <v>Wait-and-see</v>
      </c>
      <c r="J116" s="73">
        <f t="shared" si="13"/>
        <v>0.21666666666666662</v>
      </c>
      <c r="K116" s="73">
        <f>VLOOKUP(A116,'Loan Requests (Part 1)'!$A$5:$N$173,14,FALSE)</f>
        <v>2.9100000000000001E-2</v>
      </c>
      <c r="L116" s="74">
        <f t="shared" si="14"/>
        <v>6.304999999999999E-3</v>
      </c>
    </row>
    <row r="117" spans="1:12" x14ac:dyDescent="0.3">
      <c r="A117" s="51">
        <v>84</v>
      </c>
      <c r="B117" s="61">
        <f>VLOOKUP(A117,'Loan Requests (Part 1)'!$A$6:$K$173,11,FALSE)</f>
        <v>8</v>
      </c>
      <c r="C117" s="64">
        <f>VLOOKUP(A117,'Loan Requests (Part 1)'!$A$5:$R$173,17,FALSE)</f>
        <v>1089.67482</v>
      </c>
      <c r="D117" s="64">
        <f>VLOOKUP(A117,'Loan Requests (Part 1)'!$A$5:$R$173,18,FALSE)</f>
        <v>762.7723739999999</v>
      </c>
      <c r="E117" s="65">
        <f t="shared" si="9"/>
        <v>762.7723739999999</v>
      </c>
      <c r="F117" s="65">
        <f t="shared" si="10"/>
        <v>399.54743399999995</v>
      </c>
      <c r="G117" s="65">
        <f t="shared" si="11"/>
        <v>744.61112700000001</v>
      </c>
      <c r="H117" s="65">
        <f t="shared" si="12"/>
        <v>762.7723739999999</v>
      </c>
      <c r="I117" s="61" t="str">
        <f>INDEX($E$33:G117,1,MATCH(H117,E117:G117,0))</f>
        <v>Liquidate</v>
      </c>
      <c r="J117" s="73">
        <f t="shared" si="13"/>
        <v>0.30000000000000004</v>
      </c>
      <c r="K117" s="73">
        <f>VLOOKUP(A117,'Loan Requests (Part 1)'!$A$5:$N$173,14,FALSE)</f>
        <v>0.53720000000000001</v>
      </c>
      <c r="L117" s="74">
        <f t="shared" si="14"/>
        <v>0.16116000000000003</v>
      </c>
    </row>
    <row r="118" spans="1:12" x14ac:dyDescent="0.3">
      <c r="A118" s="51">
        <v>85</v>
      </c>
      <c r="B118" s="61">
        <f>VLOOKUP(A118,'Loan Requests (Part 1)'!$A$6:$K$173,11,FALSE)</f>
        <v>13</v>
      </c>
      <c r="C118" s="64">
        <f>VLOOKUP(A118,'Loan Requests (Part 1)'!$A$5:$R$173,17,FALSE)</f>
        <v>981.44191000000012</v>
      </c>
      <c r="D118" s="64">
        <f>VLOOKUP(A118,'Loan Requests (Part 1)'!$A$5:$R$173,18,FALSE)</f>
        <v>687.00933700000007</v>
      </c>
      <c r="E118" s="65">
        <f t="shared" si="9"/>
        <v>687.00933700000007</v>
      </c>
      <c r="F118" s="65">
        <f t="shared" si="10"/>
        <v>441.64885950000001</v>
      </c>
      <c r="G118" s="65">
        <f t="shared" si="11"/>
        <v>834.2256235000001</v>
      </c>
      <c r="H118" s="65">
        <f t="shared" si="12"/>
        <v>834.2256235000001</v>
      </c>
      <c r="I118" s="61" t="str">
        <f>INDEX($E$33:G118,1,MATCH(H118,E118:G118,0))</f>
        <v>Wait-and-see</v>
      </c>
      <c r="J118" s="73">
        <f t="shared" si="13"/>
        <v>0.15</v>
      </c>
      <c r="K118" s="73">
        <f>VLOOKUP(A118,'Loan Requests (Part 1)'!$A$5:$N$173,14,FALSE)</f>
        <v>2.9100000000000001E-2</v>
      </c>
      <c r="L118" s="74">
        <f t="shared" si="14"/>
        <v>4.365E-3</v>
      </c>
    </row>
    <row r="119" spans="1:12" x14ac:dyDescent="0.3">
      <c r="A119" s="51">
        <v>86</v>
      </c>
      <c r="B119" s="61">
        <f>VLOOKUP(A119,'Loan Requests (Part 1)'!$A$6:$K$173,11,FALSE)</f>
        <v>10</v>
      </c>
      <c r="C119" s="64">
        <f>VLOOKUP(A119,'Loan Requests (Part 1)'!$A$5:$R$173,17,FALSE)</f>
        <v>777.19306000000006</v>
      </c>
      <c r="D119" s="64">
        <f>VLOOKUP(A119,'Loan Requests (Part 1)'!$A$5:$R$173,18,FALSE)</f>
        <v>544.03514199999995</v>
      </c>
      <c r="E119" s="65">
        <f t="shared" si="9"/>
        <v>544.03514199999995</v>
      </c>
      <c r="F119" s="65">
        <f t="shared" si="10"/>
        <v>310.87722400000007</v>
      </c>
      <c r="G119" s="65">
        <f t="shared" si="11"/>
        <v>582.89479500000004</v>
      </c>
      <c r="H119" s="65">
        <f t="shared" si="12"/>
        <v>582.89479500000004</v>
      </c>
      <c r="I119" s="61" t="str">
        <f>INDEX($E$33:G119,1,MATCH(H119,E119:G119,0))</f>
        <v>Wait-and-see</v>
      </c>
      <c r="J119" s="73">
        <f t="shared" si="13"/>
        <v>0.25</v>
      </c>
      <c r="K119" s="73">
        <f>VLOOKUP(A119,'Loan Requests (Part 1)'!$A$5:$N$173,14,FALSE)</f>
        <v>2.9100000000000001E-2</v>
      </c>
      <c r="L119" s="74">
        <f t="shared" si="14"/>
        <v>7.2750000000000002E-3</v>
      </c>
    </row>
    <row r="120" spans="1:12" x14ac:dyDescent="0.3">
      <c r="A120" s="51">
        <v>87</v>
      </c>
      <c r="B120" s="61">
        <f>VLOOKUP(A120,'Loan Requests (Part 1)'!$A$6:$K$173,11,FALSE)</f>
        <v>13</v>
      </c>
      <c r="C120" s="64">
        <f>VLOOKUP(A120,'Loan Requests (Part 1)'!$A$5:$R$173,17,FALSE)</f>
        <v>1099.90173</v>
      </c>
      <c r="D120" s="64">
        <f>VLOOKUP(A120,'Loan Requests (Part 1)'!$A$5:$R$173,18,FALSE)</f>
        <v>769.93121099999996</v>
      </c>
      <c r="E120" s="65">
        <f t="shared" si="9"/>
        <v>769.93121099999996</v>
      </c>
      <c r="F120" s="65">
        <f t="shared" si="10"/>
        <v>494.95577849999995</v>
      </c>
      <c r="G120" s="65">
        <f t="shared" si="11"/>
        <v>934.91647050000006</v>
      </c>
      <c r="H120" s="65">
        <f t="shared" si="12"/>
        <v>934.91647050000006</v>
      </c>
      <c r="I120" s="61" t="str">
        <f>INDEX($E$33:G120,1,MATCH(H120,E120:G120,0))</f>
        <v>Wait-and-see</v>
      </c>
      <c r="J120" s="73">
        <f t="shared" si="13"/>
        <v>0.14999999999999997</v>
      </c>
      <c r="K120" s="73">
        <f>VLOOKUP(A120,'Loan Requests (Part 1)'!$A$5:$N$173,14,FALSE)</f>
        <v>0.29930000000000001</v>
      </c>
      <c r="L120" s="74">
        <f t="shared" si="14"/>
        <v>4.489499999999999E-2</v>
      </c>
    </row>
    <row r="121" spans="1:12" x14ac:dyDescent="0.3">
      <c r="A121" s="51">
        <v>88</v>
      </c>
      <c r="B121" s="61">
        <f>VLOOKUP(A121,'Loan Requests (Part 1)'!$A$6:$K$173,11,FALSE)</f>
        <v>10</v>
      </c>
      <c r="C121" s="64">
        <f>VLOOKUP(A121,'Loan Requests (Part 1)'!$A$5:$R$173,17,FALSE)</f>
        <v>493.33953000000002</v>
      </c>
      <c r="D121" s="64">
        <f>VLOOKUP(A121,'Loan Requests (Part 1)'!$A$5:$R$173,18,FALSE)</f>
        <v>345.337671</v>
      </c>
      <c r="E121" s="65">
        <f t="shared" si="9"/>
        <v>345.337671</v>
      </c>
      <c r="F121" s="65">
        <f t="shared" si="10"/>
        <v>197.33581200000003</v>
      </c>
      <c r="G121" s="65">
        <f t="shared" si="11"/>
        <v>370.00464750000003</v>
      </c>
      <c r="H121" s="65">
        <f t="shared" si="12"/>
        <v>370.00464750000003</v>
      </c>
      <c r="I121" s="61" t="str">
        <f>INDEX($E$33:G121,1,MATCH(H121,E121:G121,0))</f>
        <v>Wait-and-see</v>
      </c>
      <c r="J121" s="73">
        <f t="shared" si="13"/>
        <v>0.24999999999999997</v>
      </c>
      <c r="K121" s="73">
        <f>VLOOKUP(A121,'Loan Requests (Part 1)'!$A$5:$N$173,14,FALSE)</f>
        <v>2.9100000000000001E-2</v>
      </c>
      <c r="L121" s="74">
        <f t="shared" si="14"/>
        <v>7.2749999999999993E-3</v>
      </c>
    </row>
    <row r="122" spans="1:12" x14ac:dyDescent="0.3">
      <c r="A122" s="51">
        <v>89</v>
      </c>
      <c r="B122" s="61">
        <f>VLOOKUP(A122,'Loan Requests (Part 1)'!$A$6:$K$173,11,FALSE)</f>
        <v>9</v>
      </c>
      <c r="C122" s="64">
        <f>VLOOKUP(A122,'Loan Requests (Part 1)'!$A$5:$R$173,17,FALSE)</f>
        <v>725.37524999999994</v>
      </c>
      <c r="D122" s="64">
        <f>VLOOKUP(A122,'Loan Requests (Part 1)'!$A$5:$R$173,18,FALSE)</f>
        <v>507.76267499999994</v>
      </c>
      <c r="E122" s="65">
        <f t="shared" si="9"/>
        <v>507.76267499999994</v>
      </c>
      <c r="F122" s="65">
        <f t="shared" si="10"/>
        <v>278.06051249999996</v>
      </c>
      <c r="G122" s="65">
        <f t="shared" si="11"/>
        <v>519.85226249999994</v>
      </c>
      <c r="H122" s="65">
        <f t="shared" si="12"/>
        <v>519.85226249999994</v>
      </c>
      <c r="I122" s="61" t="str">
        <f>INDEX($E$33:G122,1,MATCH(H122,E122:G122,0))</f>
        <v>Wait-and-see</v>
      </c>
      <c r="J122" s="73">
        <f t="shared" si="13"/>
        <v>0.28333333333333338</v>
      </c>
      <c r="K122" s="73">
        <f>VLOOKUP(A122,'Loan Requests (Part 1)'!$A$5:$N$173,14,FALSE)</f>
        <v>0.53720000000000001</v>
      </c>
      <c r="L122" s="74">
        <f t="shared" si="14"/>
        <v>0.15220666666666668</v>
      </c>
    </row>
    <row r="123" spans="1:12" x14ac:dyDescent="0.3">
      <c r="A123" s="51">
        <v>90</v>
      </c>
      <c r="B123" s="61">
        <f>VLOOKUP(A123,'Loan Requests (Part 1)'!$A$6:$K$173,11,FALSE)</f>
        <v>10</v>
      </c>
      <c r="C123" s="64">
        <f>VLOOKUP(A123,'Loan Requests (Part 1)'!$A$5:$R$173,17,FALSE)</f>
        <v>1124.9398200000001</v>
      </c>
      <c r="D123" s="64">
        <f>VLOOKUP(A123,'Loan Requests (Part 1)'!$A$5:$R$173,18,FALSE)</f>
        <v>787.45787399999995</v>
      </c>
      <c r="E123" s="65">
        <f t="shared" si="9"/>
        <v>787.45787399999995</v>
      </c>
      <c r="F123" s="65">
        <f t="shared" si="10"/>
        <v>449.97592800000007</v>
      </c>
      <c r="G123" s="65">
        <f t="shared" si="11"/>
        <v>843.70486500000004</v>
      </c>
      <c r="H123" s="65">
        <f t="shared" si="12"/>
        <v>843.70486500000004</v>
      </c>
      <c r="I123" s="61" t="str">
        <f>INDEX($E$33:G123,1,MATCH(H123,E123:G123,0))</f>
        <v>Wait-and-see</v>
      </c>
      <c r="J123" s="73">
        <f t="shared" si="13"/>
        <v>0.25</v>
      </c>
      <c r="K123" s="73">
        <f>VLOOKUP(A123,'Loan Requests (Part 1)'!$A$5:$N$173,14,FALSE)</f>
        <v>2.9100000000000001E-2</v>
      </c>
      <c r="L123" s="74">
        <f t="shared" si="14"/>
        <v>7.2750000000000002E-3</v>
      </c>
    </row>
    <row r="124" spans="1:12" x14ac:dyDescent="0.3">
      <c r="A124" s="51">
        <v>91</v>
      </c>
      <c r="B124" s="61">
        <f>VLOOKUP(A124,'Loan Requests (Part 1)'!$A$6:$K$173,11,FALSE)</f>
        <v>4</v>
      </c>
      <c r="C124" s="64">
        <f>VLOOKUP(A124,'Loan Requests (Part 1)'!$A$5:$R$173,17,FALSE)</f>
        <v>706.03191000000004</v>
      </c>
      <c r="D124" s="64">
        <f>VLOOKUP(A124,'Loan Requests (Part 1)'!$A$5:$R$173,18,FALSE)</f>
        <v>494.22233699999998</v>
      </c>
      <c r="E124" s="65">
        <f t="shared" si="9"/>
        <v>494.22233699999998</v>
      </c>
      <c r="F124" s="65">
        <f t="shared" si="10"/>
        <v>211.809573</v>
      </c>
      <c r="G124" s="65">
        <f t="shared" si="11"/>
        <v>388.31755050000004</v>
      </c>
      <c r="H124" s="65">
        <f t="shared" si="12"/>
        <v>494.22233699999998</v>
      </c>
      <c r="I124" s="61" t="str">
        <f>INDEX($E$33:G124,1,MATCH(H124,E124:G124,0))</f>
        <v>Liquidate</v>
      </c>
      <c r="J124" s="73">
        <f t="shared" si="13"/>
        <v>0.30000000000000004</v>
      </c>
      <c r="K124" s="73">
        <f>VLOOKUP(A124,'Loan Requests (Part 1)'!$A$5:$N$173,14,FALSE)</f>
        <v>0.53720000000000001</v>
      </c>
      <c r="L124" s="74">
        <f t="shared" si="14"/>
        <v>0.16116000000000003</v>
      </c>
    </row>
    <row r="125" spans="1:12" x14ac:dyDescent="0.3">
      <c r="A125" s="51">
        <v>92</v>
      </c>
      <c r="B125" s="61">
        <f>VLOOKUP(A125,'Loan Requests (Part 1)'!$A$6:$K$173,11,FALSE)</f>
        <v>8</v>
      </c>
      <c r="C125" s="64">
        <f>VLOOKUP(A125,'Loan Requests (Part 1)'!$A$5:$R$173,17,FALSE)</f>
        <v>889.64134999999999</v>
      </c>
      <c r="D125" s="64">
        <f>VLOOKUP(A125,'Loan Requests (Part 1)'!$A$5:$R$173,18,FALSE)</f>
        <v>622.74894499999994</v>
      </c>
      <c r="E125" s="65">
        <f t="shared" si="9"/>
        <v>622.74894499999994</v>
      </c>
      <c r="F125" s="65">
        <f t="shared" si="10"/>
        <v>326.20182833333331</v>
      </c>
      <c r="G125" s="65">
        <f t="shared" si="11"/>
        <v>607.92158916666665</v>
      </c>
      <c r="H125" s="65">
        <f t="shared" si="12"/>
        <v>622.74894499999994</v>
      </c>
      <c r="I125" s="61" t="str">
        <f>INDEX($E$33:G125,1,MATCH(H125,E125:G125,0))</f>
        <v>Liquidate</v>
      </c>
      <c r="J125" s="73">
        <f t="shared" si="13"/>
        <v>0.30000000000000004</v>
      </c>
      <c r="K125" s="73">
        <f>VLOOKUP(A125,'Loan Requests (Part 1)'!$A$5:$N$173,14,FALSE)</f>
        <v>0.10290000000000001</v>
      </c>
      <c r="L125" s="74">
        <f t="shared" si="14"/>
        <v>3.0870000000000005E-2</v>
      </c>
    </row>
    <row r="126" spans="1:12" x14ac:dyDescent="0.3">
      <c r="A126" s="51">
        <v>93</v>
      </c>
      <c r="B126" s="61">
        <f>VLOOKUP(A126,'Loan Requests (Part 1)'!$A$6:$K$173,11,FALSE)</f>
        <v>10</v>
      </c>
      <c r="C126" s="64">
        <f>VLOOKUP(A126,'Loan Requests (Part 1)'!$A$5:$R$173,17,FALSE)</f>
        <v>696.63999000000001</v>
      </c>
      <c r="D126" s="64">
        <f>VLOOKUP(A126,'Loan Requests (Part 1)'!$A$5:$R$173,18,FALSE)</f>
        <v>487.64799299999999</v>
      </c>
      <c r="E126" s="65">
        <f t="shared" si="9"/>
        <v>487.64799299999999</v>
      </c>
      <c r="F126" s="65">
        <f t="shared" si="10"/>
        <v>278.65599600000002</v>
      </c>
      <c r="G126" s="65">
        <f t="shared" si="11"/>
        <v>522.47999249999998</v>
      </c>
      <c r="H126" s="65">
        <f t="shared" si="12"/>
        <v>522.47999249999998</v>
      </c>
      <c r="I126" s="61" t="str">
        <f>INDEX($E$33:G126,1,MATCH(H126,E126:G126,0))</f>
        <v>Wait-and-see</v>
      </c>
      <c r="J126" s="73">
        <f t="shared" si="13"/>
        <v>0.25000000000000006</v>
      </c>
      <c r="K126" s="73">
        <f>VLOOKUP(A126,'Loan Requests (Part 1)'!$A$5:$N$173,14,FALSE)</f>
        <v>0.29930000000000001</v>
      </c>
      <c r="L126" s="74">
        <f t="shared" si="14"/>
        <v>7.4825000000000016E-2</v>
      </c>
    </row>
    <row r="127" spans="1:12" x14ac:dyDescent="0.3">
      <c r="A127" s="51">
        <v>94</v>
      </c>
      <c r="B127" s="61">
        <f>VLOOKUP(A127,'Loan Requests (Part 1)'!$A$6:$K$173,11,FALSE)</f>
        <v>8</v>
      </c>
      <c r="C127" s="64">
        <f>VLOOKUP(A127,'Loan Requests (Part 1)'!$A$5:$R$173,17,FALSE)</f>
        <v>312.69050999999996</v>
      </c>
      <c r="D127" s="64">
        <f>VLOOKUP(A127,'Loan Requests (Part 1)'!$A$5:$R$173,18,FALSE)</f>
        <v>218.88335699999996</v>
      </c>
      <c r="E127" s="65">
        <f t="shared" si="9"/>
        <v>218.88335699999996</v>
      </c>
      <c r="F127" s="65">
        <f t="shared" si="10"/>
        <v>114.65318699999997</v>
      </c>
      <c r="G127" s="65">
        <f t="shared" si="11"/>
        <v>213.67184849999998</v>
      </c>
      <c r="H127" s="65">
        <f t="shared" si="12"/>
        <v>218.88335699999996</v>
      </c>
      <c r="I127" s="61" t="str">
        <f>INDEX($E$33:G127,1,MATCH(H127,E127:G127,0))</f>
        <v>Liquidate</v>
      </c>
      <c r="J127" s="73">
        <f t="shared" si="13"/>
        <v>0.30000000000000004</v>
      </c>
      <c r="K127" s="73">
        <f>VLOOKUP(A127,'Loan Requests (Part 1)'!$A$5:$N$173,14,FALSE)</f>
        <v>0.10290000000000001</v>
      </c>
      <c r="L127" s="74">
        <f t="shared" si="14"/>
        <v>3.0870000000000005E-2</v>
      </c>
    </row>
    <row r="128" spans="1:12" x14ac:dyDescent="0.3">
      <c r="A128" s="51">
        <v>95</v>
      </c>
      <c r="B128" s="61">
        <f>VLOOKUP(A128,'Loan Requests (Part 1)'!$A$6:$K$173,11,FALSE)</f>
        <v>7</v>
      </c>
      <c r="C128" s="64">
        <f>VLOOKUP(A128,'Loan Requests (Part 1)'!$A$5:$R$173,17,FALSE)</f>
        <v>1134.8092799999999</v>
      </c>
      <c r="D128" s="64">
        <f>VLOOKUP(A128,'Loan Requests (Part 1)'!$A$5:$R$173,18,FALSE)</f>
        <v>794.36649599999987</v>
      </c>
      <c r="E128" s="65">
        <f t="shared" si="9"/>
        <v>794.36649599999987</v>
      </c>
      <c r="F128" s="65">
        <f t="shared" si="10"/>
        <v>397.18324799999994</v>
      </c>
      <c r="G128" s="65">
        <f t="shared" si="11"/>
        <v>737.62603200000001</v>
      </c>
      <c r="H128" s="65">
        <f t="shared" si="12"/>
        <v>794.36649599999987</v>
      </c>
      <c r="I128" s="61" t="str">
        <f>INDEX($E$33:G128,1,MATCH(H128,E128:G128,0))</f>
        <v>Liquidate</v>
      </c>
      <c r="J128" s="73">
        <f t="shared" si="13"/>
        <v>0.3000000000000001</v>
      </c>
      <c r="K128" s="73">
        <f>VLOOKUP(A128,'Loan Requests (Part 1)'!$A$5:$N$173,14,FALSE)</f>
        <v>0.53720000000000001</v>
      </c>
      <c r="L128" s="74">
        <f t="shared" si="14"/>
        <v>0.16116000000000005</v>
      </c>
    </row>
    <row r="129" spans="1:12" x14ac:dyDescent="0.3">
      <c r="A129" s="51">
        <v>96</v>
      </c>
      <c r="B129" s="61">
        <f>VLOOKUP(A129,'Loan Requests (Part 1)'!$A$6:$K$173,11,FALSE)</f>
        <v>13</v>
      </c>
      <c r="C129" s="64">
        <f>VLOOKUP(A129,'Loan Requests (Part 1)'!$A$5:$R$173,17,FALSE)</f>
        <v>660.92833000000007</v>
      </c>
      <c r="D129" s="64">
        <f>VLOOKUP(A129,'Loan Requests (Part 1)'!$A$5:$R$173,18,FALSE)</f>
        <v>462.64983100000001</v>
      </c>
      <c r="E129" s="65">
        <f t="shared" si="9"/>
        <v>462.64983100000001</v>
      </c>
      <c r="F129" s="65">
        <f t="shared" si="10"/>
        <v>297.41774850000002</v>
      </c>
      <c r="G129" s="65">
        <f t="shared" si="11"/>
        <v>561.78908050000007</v>
      </c>
      <c r="H129" s="65">
        <f t="shared" si="12"/>
        <v>561.78908050000007</v>
      </c>
      <c r="I129" s="61" t="str">
        <f>INDEX($E$33:G129,1,MATCH(H129,E129:G129,0))</f>
        <v>Wait-and-see</v>
      </c>
      <c r="J129" s="73">
        <f t="shared" si="13"/>
        <v>0.15</v>
      </c>
      <c r="K129" s="73">
        <f>VLOOKUP(A129,'Loan Requests (Part 1)'!$A$5:$N$173,14,FALSE)</f>
        <v>2.9100000000000001E-2</v>
      </c>
      <c r="L129" s="74">
        <f t="shared" si="14"/>
        <v>4.365E-3</v>
      </c>
    </row>
    <row r="130" spans="1:12" x14ac:dyDescent="0.3">
      <c r="A130" s="51">
        <v>97</v>
      </c>
      <c r="B130" s="61">
        <f>VLOOKUP(A130,'Loan Requests (Part 1)'!$A$6:$K$173,11,FALSE)</f>
        <v>14</v>
      </c>
      <c r="C130" s="64">
        <f>VLOOKUP(A130,'Loan Requests (Part 1)'!$A$5:$R$173,17,FALSE)</f>
        <v>988.0258500000001</v>
      </c>
      <c r="D130" s="64">
        <f>VLOOKUP(A130,'Loan Requests (Part 1)'!$A$5:$R$173,18,FALSE)</f>
        <v>691.61809500000004</v>
      </c>
      <c r="E130" s="65">
        <f t="shared" si="9"/>
        <v>691.61809500000004</v>
      </c>
      <c r="F130" s="65">
        <f t="shared" si="10"/>
        <v>461.07873000000006</v>
      </c>
      <c r="G130" s="65">
        <f t="shared" si="11"/>
        <v>872.75616750000006</v>
      </c>
      <c r="H130" s="65">
        <f t="shared" si="12"/>
        <v>872.75616750000006</v>
      </c>
      <c r="I130" s="61" t="str">
        <f>INDEX($E$33:G130,1,MATCH(H130,E130:G130,0))</f>
        <v>Wait-and-see</v>
      </c>
      <c r="J130" s="73">
        <f t="shared" si="13"/>
        <v>0.1166666666666667</v>
      </c>
      <c r="K130" s="73">
        <f>VLOOKUP(A130,'Loan Requests (Part 1)'!$A$5:$N$173,14,FALSE)</f>
        <v>1.4999999999999999E-2</v>
      </c>
      <c r="L130" s="74">
        <f t="shared" si="14"/>
        <v>1.7500000000000005E-3</v>
      </c>
    </row>
    <row r="131" spans="1:12" x14ac:dyDescent="0.3">
      <c r="A131" s="51">
        <v>98</v>
      </c>
      <c r="B131" s="61">
        <f>VLOOKUP(A131,'Loan Requests (Part 1)'!$A$6:$K$173,11,FALSE)</f>
        <v>12</v>
      </c>
      <c r="C131" s="64">
        <f>VLOOKUP(A131,'Loan Requests (Part 1)'!$A$5:$R$173,17,FALSE)</f>
        <v>640.09799999999996</v>
      </c>
      <c r="D131" s="64">
        <f>VLOOKUP(A131,'Loan Requests (Part 1)'!$A$5:$R$173,18,FALSE)</f>
        <v>448.06859999999995</v>
      </c>
      <c r="E131" s="65">
        <f t="shared" si="9"/>
        <v>448.06859999999995</v>
      </c>
      <c r="F131" s="65">
        <f t="shared" si="10"/>
        <v>277.37579999999997</v>
      </c>
      <c r="G131" s="65">
        <f t="shared" si="11"/>
        <v>522.74669999999992</v>
      </c>
      <c r="H131" s="65">
        <f t="shared" si="12"/>
        <v>522.74669999999992</v>
      </c>
      <c r="I131" s="61" t="str">
        <f>INDEX($E$33:G131,1,MATCH(H131,E131:G131,0))</f>
        <v>Wait-and-see</v>
      </c>
      <c r="J131" s="73">
        <f t="shared" si="13"/>
        <v>0.1833333333333334</v>
      </c>
      <c r="K131" s="73">
        <f>VLOOKUP(A131,'Loan Requests (Part 1)'!$A$5:$N$173,14,FALSE)</f>
        <v>0.29930000000000001</v>
      </c>
      <c r="L131" s="74">
        <f t="shared" si="14"/>
        <v>5.4871666666666687E-2</v>
      </c>
    </row>
    <row r="132" spans="1:12" x14ac:dyDescent="0.3">
      <c r="A132" s="51">
        <v>99</v>
      </c>
      <c r="B132" s="61">
        <f>VLOOKUP(A132,'Loan Requests (Part 1)'!$A$6:$K$173,11,FALSE)</f>
        <v>6</v>
      </c>
      <c r="C132" s="64">
        <f>VLOOKUP(A132,'Loan Requests (Part 1)'!$A$5:$R$173,17,FALSE)</f>
        <v>744.71858999999995</v>
      </c>
      <c r="D132" s="64">
        <f>VLOOKUP(A132,'Loan Requests (Part 1)'!$A$5:$R$173,18,FALSE)</f>
        <v>521.30301299999996</v>
      </c>
      <c r="E132" s="65">
        <f t="shared" si="9"/>
        <v>521.30301299999996</v>
      </c>
      <c r="F132" s="65">
        <f t="shared" si="10"/>
        <v>248.23952999999997</v>
      </c>
      <c r="G132" s="65">
        <f t="shared" si="11"/>
        <v>459.24313050000001</v>
      </c>
      <c r="H132" s="65">
        <f t="shared" si="12"/>
        <v>521.30301299999996</v>
      </c>
      <c r="I132" s="61" t="str">
        <f>INDEX($E$33:G132,1,MATCH(H132,E132:G132,0))</f>
        <v>Liquidate</v>
      </c>
      <c r="J132" s="73">
        <f t="shared" si="13"/>
        <v>0.3</v>
      </c>
      <c r="K132" s="73">
        <f>VLOOKUP(A132,'Loan Requests (Part 1)'!$A$5:$N$173,14,FALSE)</f>
        <v>0.53720000000000001</v>
      </c>
      <c r="L132" s="74">
        <f t="shared" si="14"/>
        <v>0.16116</v>
      </c>
    </row>
    <row r="133" spans="1:12" x14ac:dyDescent="0.3">
      <c r="A133" s="51">
        <v>100</v>
      </c>
      <c r="B133" s="61">
        <f>VLOOKUP(A133,'Loan Requests (Part 1)'!$A$6:$K$173,11,FALSE)</f>
        <v>11</v>
      </c>
      <c r="C133" s="64">
        <f>VLOOKUP(A133,'Loan Requests (Part 1)'!$A$5:$R$173,17,FALSE)</f>
        <v>847.06301999999994</v>
      </c>
      <c r="D133" s="64">
        <f>VLOOKUP(A133,'Loan Requests (Part 1)'!$A$5:$R$173,18,FALSE)</f>
        <v>592.9441139999999</v>
      </c>
      <c r="E133" s="65">
        <f t="shared" si="9"/>
        <v>592.9441139999999</v>
      </c>
      <c r="F133" s="65">
        <f t="shared" si="10"/>
        <v>352.942925</v>
      </c>
      <c r="G133" s="65">
        <f t="shared" si="11"/>
        <v>663.53269899999998</v>
      </c>
      <c r="H133" s="65">
        <f t="shared" si="12"/>
        <v>663.53269899999998</v>
      </c>
      <c r="I133" s="61" t="str">
        <f>INDEX($E$33:G133,1,MATCH(H133,E133:G133,0))</f>
        <v>Wait-and-see</v>
      </c>
      <c r="J133" s="73">
        <f t="shared" si="13"/>
        <v>0.21666666666666665</v>
      </c>
      <c r="K133" s="73">
        <f>VLOOKUP(A133,'Loan Requests (Part 1)'!$A$5:$N$173,14,FALSE)</f>
        <v>0.29930000000000001</v>
      </c>
      <c r="L133" s="74">
        <f t="shared" si="14"/>
        <v>6.4848333333333327E-2</v>
      </c>
    </row>
    <row r="134" spans="1:12" x14ac:dyDescent="0.3">
      <c r="A134" s="51">
        <v>101</v>
      </c>
      <c r="B134" s="61">
        <f>VLOOKUP(A134,'Loan Requests (Part 1)'!$A$6:$K$173,11,FALSE)</f>
        <v>14</v>
      </c>
      <c r="C134" s="64">
        <f>VLOOKUP(A134,'Loan Requests (Part 1)'!$A$5:$R$173,17,FALSE)</f>
        <v>645.09201000000007</v>
      </c>
      <c r="D134" s="64">
        <f>VLOOKUP(A134,'Loan Requests (Part 1)'!$A$5:$R$173,18,FALSE)</f>
        <v>451.56440700000002</v>
      </c>
      <c r="E134" s="65">
        <f t="shared" si="9"/>
        <v>451.56440700000002</v>
      </c>
      <c r="F134" s="65">
        <f t="shared" si="10"/>
        <v>301.04293800000005</v>
      </c>
      <c r="G134" s="65">
        <f t="shared" si="11"/>
        <v>569.83127550000006</v>
      </c>
      <c r="H134" s="65">
        <f t="shared" si="12"/>
        <v>569.83127550000006</v>
      </c>
      <c r="I134" s="61" t="str">
        <f>INDEX($E$33:G134,1,MATCH(H134,E134:G134,0))</f>
        <v>Wait-and-see</v>
      </c>
      <c r="J134" s="73">
        <f t="shared" si="13"/>
        <v>0.11666666666666667</v>
      </c>
      <c r="K134" s="73">
        <f>VLOOKUP(A134,'Loan Requests (Part 1)'!$A$5:$N$173,14,FALSE)</f>
        <v>1.4999999999999999E-2</v>
      </c>
      <c r="L134" s="74">
        <f t="shared" si="14"/>
        <v>1.75E-3</v>
      </c>
    </row>
    <row r="135" spans="1:12" x14ac:dyDescent="0.3">
      <c r="A135" s="51">
        <v>102</v>
      </c>
      <c r="B135" s="61">
        <f>VLOOKUP(A135,'Loan Requests (Part 1)'!$A$6:$K$173,11,FALSE)</f>
        <v>9</v>
      </c>
      <c r="C135" s="64">
        <f>VLOOKUP(A135,'Loan Requests (Part 1)'!$A$5:$R$173,17,FALSE)</f>
        <v>663.28289999999993</v>
      </c>
      <c r="D135" s="64">
        <f>VLOOKUP(A135,'Loan Requests (Part 1)'!$A$5:$R$173,18,FALSE)</f>
        <v>464.29802999999993</v>
      </c>
      <c r="E135" s="65">
        <f t="shared" si="9"/>
        <v>464.29802999999993</v>
      </c>
      <c r="F135" s="65">
        <f t="shared" si="10"/>
        <v>254.25844499999997</v>
      </c>
      <c r="G135" s="65">
        <f t="shared" si="11"/>
        <v>475.35274499999997</v>
      </c>
      <c r="H135" s="65">
        <f t="shared" si="12"/>
        <v>475.35274499999997</v>
      </c>
      <c r="I135" s="61" t="str">
        <f>INDEX($E$33:G135,1,MATCH(H135,E135:G135,0))</f>
        <v>Wait-and-see</v>
      </c>
      <c r="J135" s="73">
        <f t="shared" si="13"/>
        <v>0.28333333333333333</v>
      </c>
      <c r="K135" s="73">
        <f>VLOOKUP(A135,'Loan Requests (Part 1)'!$A$5:$N$173,14,FALSE)</f>
        <v>0.10290000000000001</v>
      </c>
      <c r="L135" s="74">
        <f t="shared" si="14"/>
        <v>2.9155E-2</v>
      </c>
    </row>
    <row r="136" spans="1:12" x14ac:dyDescent="0.3">
      <c r="A136" s="51">
        <v>103</v>
      </c>
      <c r="B136" s="61">
        <f>VLOOKUP(A136,'Loan Requests (Part 1)'!$A$6:$K$173,11,FALSE)</f>
        <v>7</v>
      </c>
      <c r="C136" s="64">
        <f>VLOOKUP(A136,'Loan Requests (Part 1)'!$A$5:$R$173,17,FALSE)</f>
        <v>816.99607999999989</v>
      </c>
      <c r="D136" s="64">
        <f>VLOOKUP(A136,'Loan Requests (Part 1)'!$A$5:$R$173,18,FALSE)</f>
        <v>571.89725599999986</v>
      </c>
      <c r="E136" s="65">
        <f t="shared" si="9"/>
        <v>571.89725599999986</v>
      </c>
      <c r="F136" s="65">
        <f t="shared" si="10"/>
        <v>285.94862799999993</v>
      </c>
      <c r="G136" s="65">
        <f t="shared" si="11"/>
        <v>531.04745199999991</v>
      </c>
      <c r="H136" s="65">
        <f t="shared" si="12"/>
        <v>571.89725599999986</v>
      </c>
      <c r="I136" s="61" t="str">
        <f>INDEX($E$33:G136,1,MATCH(H136,E136:G136,0))</f>
        <v>Liquidate</v>
      </c>
      <c r="J136" s="73">
        <f t="shared" si="13"/>
        <v>0.3000000000000001</v>
      </c>
      <c r="K136" s="73">
        <f>VLOOKUP(A136,'Loan Requests (Part 1)'!$A$5:$N$173,14,FALSE)</f>
        <v>0.10290000000000001</v>
      </c>
      <c r="L136" s="74">
        <f t="shared" si="14"/>
        <v>3.0870000000000012E-2</v>
      </c>
    </row>
    <row r="137" spans="1:12" x14ac:dyDescent="0.3">
      <c r="A137" s="51">
        <v>104</v>
      </c>
      <c r="B137" s="61">
        <f>VLOOKUP(A137,'Loan Requests (Part 1)'!$A$6:$K$173,11,FALSE)</f>
        <v>10</v>
      </c>
      <c r="C137" s="64">
        <f>VLOOKUP(A137,'Loan Requests (Part 1)'!$A$5:$R$173,17,FALSE)</f>
        <v>1007.0875199999999</v>
      </c>
      <c r="D137" s="64">
        <f>VLOOKUP(A137,'Loan Requests (Part 1)'!$A$5:$R$173,18,FALSE)</f>
        <v>704.96126399999991</v>
      </c>
      <c r="E137" s="65">
        <f t="shared" si="9"/>
        <v>704.96126399999991</v>
      </c>
      <c r="F137" s="65">
        <f t="shared" si="10"/>
        <v>402.83500800000002</v>
      </c>
      <c r="G137" s="65">
        <f t="shared" si="11"/>
        <v>755.31563999999992</v>
      </c>
      <c r="H137" s="65">
        <f t="shared" si="12"/>
        <v>755.31563999999992</v>
      </c>
      <c r="I137" s="61" t="str">
        <f>INDEX($E$33:G137,1,MATCH(H137,E137:G137,0))</f>
        <v>Wait-and-see</v>
      </c>
      <c r="J137" s="73">
        <f t="shared" si="13"/>
        <v>0.25000000000000006</v>
      </c>
      <c r="K137" s="73">
        <f>VLOOKUP(A137,'Loan Requests (Part 1)'!$A$5:$N$173,14,FALSE)</f>
        <v>0.29930000000000001</v>
      </c>
      <c r="L137" s="74">
        <f t="shared" si="14"/>
        <v>7.4825000000000016E-2</v>
      </c>
    </row>
    <row r="138" spans="1:12" x14ac:dyDescent="0.3">
      <c r="A138" s="51">
        <v>105</v>
      </c>
      <c r="B138" s="61">
        <f>VLOOKUP(A138,'Loan Requests (Part 1)'!$A$6:$K$173,11,FALSE)</f>
        <v>8</v>
      </c>
      <c r="C138" s="64">
        <f>VLOOKUP(A138,'Loan Requests (Part 1)'!$A$5:$R$173,17,FALSE)</f>
        <v>904.38096999999993</v>
      </c>
      <c r="D138" s="64">
        <f>VLOOKUP(A138,'Loan Requests (Part 1)'!$A$5:$R$173,18,FALSE)</f>
        <v>633.06667899999991</v>
      </c>
      <c r="E138" s="65">
        <f t="shared" si="9"/>
        <v>633.06667899999991</v>
      </c>
      <c r="F138" s="65">
        <f t="shared" si="10"/>
        <v>331.60635566666662</v>
      </c>
      <c r="G138" s="65">
        <f t="shared" si="11"/>
        <v>617.99366283333325</v>
      </c>
      <c r="H138" s="65">
        <f t="shared" si="12"/>
        <v>633.06667899999991</v>
      </c>
      <c r="I138" s="61" t="str">
        <f>INDEX($E$33:G138,1,MATCH(H138,E138:G138,0))</f>
        <v>Liquidate</v>
      </c>
      <c r="J138" s="73">
        <f t="shared" si="13"/>
        <v>0.30000000000000004</v>
      </c>
      <c r="K138" s="73">
        <f>VLOOKUP(A138,'Loan Requests (Part 1)'!$A$5:$N$173,14,FALSE)</f>
        <v>0.10290000000000001</v>
      </c>
      <c r="L138" s="74">
        <f t="shared" si="14"/>
        <v>3.0870000000000005E-2</v>
      </c>
    </row>
    <row r="139" spans="1:12" x14ac:dyDescent="0.3">
      <c r="A139" s="51">
        <v>106</v>
      </c>
      <c r="B139" s="61">
        <f>VLOOKUP(A139,'Loan Requests (Part 1)'!$A$6:$K$173,11,FALSE)</f>
        <v>14</v>
      </c>
      <c r="C139" s="64">
        <f>VLOOKUP(A139,'Loan Requests (Part 1)'!$A$5:$R$173,17,FALSE)</f>
        <v>652.41072000000008</v>
      </c>
      <c r="D139" s="64">
        <f>VLOOKUP(A139,'Loan Requests (Part 1)'!$A$5:$R$173,18,FALSE)</f>
        <v>456.68750400000005</v>
      </c>
      <c r="E139" s="65">
        <f t="shared" si="9"/>
        <v>456.68750400000005</v>
      </c>
      <c r="F139" s="65">
        <f t="shared" si="10"/>
        <v>304.45833600000003</v>
      </c>
      <c r="G139" s="65">
        <f t="shared" si="11"/>
        <v>576.29613600000005</v>
      </c>
      <c r="H139" s="65">
        <f t="shared" si="12"/>
        <v>576.29613600000005</v>
      </c>
      <c r="I139" s="61" t="str">
        <f>INDEX($E$33:G139,1,MATCH(H139,E139:G139,0))</f>
        <v>Wait-and-see</v>
      </c>
      <c r="J139" s="73">
        <f t="shared" si="13"/>
        <v>0.11666666666666671</v>
      </c>
      <c r="K139" s="73">
        <f>VLOOKUP(A139,'Loan Requests (Part 1)'!$A$5:$N$173,14,FALSE)</f>
        <v>1.4999999999999999E-2</v>
      </c>
      <c r="L139" s="74">
        <f t="shared" si="14"/>
        <v>1.7500000000000007E-3</v>
      </c>
    </row>
    <row r="140" spans="1:12" x14ac:dyDescent="0.3">
      <c r="A140" s="51">
        <v>107</v>
      </c>
      <c r="B140" s="61">
        <f>VLOOKUP(A140,'Loan Requests (Part 1)'!$A$6:$K$173,11,FALSE)</f>
        <v>8</v>
      </c>
      <c r="C140" s="64">
        <f>VLOOKUP(A140,'Loan Requests (Part 1)'!$A$5:$R$173,17,FALSE)</f>
        <v>1311.82618</v>
      </c>
      <c r="D140" s="64">
        <f>VLOOKUP(A140,'Loan Requests (Part 1)'!$A$5:$R$173,18,FALSE)</f>
        <v>918.27832599999999</v>
      </c>
      <c r="E140" s="65">
        <f t="shared" si="9"/>
        <v>918.27832599999999</v>
      </c>
      <c r="F140" s="65">
        <f t="shared" si="10"/>
        <v>481.00293266666665</v>
      </c>
      <c r="G140" s="65">
        <f t="shared" si="11"/>
        <v>896.41455633333339</v>
      </c>
      <c r="H140" s="65">
        <f t="shared" si="12"/>
        <v>918.27832599999999</v>
      </c>
      <c r="I140" s="61" t="str">
        <f>INDEX($E$33:G140,1,MATCH(H140,E140:G140,0))</f>
        <v>Liquidate</v>
      </c>
      <c r="J140" s="73">
        <f t="shared" si="13"/>
        <v>0.30000000000000004</v>
      </c>
      <c r="K140" s="73">
        <f>VLOOKUP(A140,'Loan Requests (Part 1)'!$A$5:$N$173,14,FALSE)</f>
        <v>0.10290000000000001</v>
      </c>
      <c r="L140" s="74">
        <f t="shared" si="14"/>
        <v>3.0870000000000005E-2</v>
      </c>
    </row>
    <row r="141" spans="1:12" x14ac:dyDescent="0.3">
      <c r="A141" s="51">
        <v>108</v>
      </c>
      <c r="B141" s="61">
        <f>VLOOKUP(A141,'Loan Requests (Part 1)'!$A$6:$K$173,11,FALSE)</f>
        <v>7</v>
      </c>
      <c r="C141" s="64">
        <f>VLOOKUP(A141,'Loan Requests (Part 1)'!$A$5:$R$173,17,FALSE)</f>
        <v>799.09796999999992</v>
      </c>
      <c r="D141" s="64">
        <f>VLOOKUP(A141,'Loan Requests (Part 1)'!$A$5:$R$173,18,FALSE)</f>
        <v>559.36857899999995</v>
      </c>
      <c r="E141" s="65">
        <f t="shared" si="9"/>
        <v>559.36857899999995</v>
      </c>
      <c r="F141" s="65">
        <f t="shared" si="10"/>
        <v>279.68428949999998</v>
      </c>
      <c r="G141" s="65">
        <f t="shared" si="11"/>
        <v>519.41368049999994</v>
      </c>
      <c r="H141" s="65">
        <f t="shared" si="12"/>
        <v>559.36857899999995</v>
      </c>
      <c r="I141" s="61" t="str">
        <f>INDEX($E$33:G141,1,MATCH(H141,E141:G141,0))</f>
        <v>Liquidate</v>
      </c>
      <c r="J141" s="73">
        <f t="shared" si="13"/>
        <v>0.3</v>
      </c>
      <c r="K141" s="73">
        <f>VLOOKUP(A141,'Loan Requests (Part 1)'!$A$5:$N$173,14,FALSE)</f>
        <v>0.10290000000000001</v>
      </c>
      <c r="L141" s="74">
        <f t="shared" si="14"/>
        <v>3.0870000000000002E-2</v>
      </c>
    </row>
    <row r="142" spans="1:12" x14ac:dyDescent="0.3">
      <c r="A142" s="51">
        <v>109</v>
      </c>
      <c r="B142" s="61">
        <f>VLOOKUP(A142,'Loan Requests (Part 1)'!$A$6:$K$173,11,FALSE)</f>
        <v>8</v>
      </c>
      <c r="C142" s="64">
        <f>VLOOKUP(A142,'Loan Requests (Part 1)'!$A$5:$R$173,17,FALSE)</f>
        <v>984.36108000000002</v>
      </c>
      <c r="D142" s="64">
        <f>VLOOKUP(A142,'Loan Requests (Part 1)'!$A$5:$R$173,18,FALSE)</f>
        <v>689.05275599999993</v>
      </c>
      <c r="E142" s="65">
        <f t="shared" si="9"/>
        <v>689.05275599999993</v>
      </c>
      <c r="F142" s="65">
        <f t="shared" si="10"/>
        <v>360.93239599999998</v>
      </c>
      <c r="G142" s="65">
        <f t="shared" si="11"/>
        <v>672.64673800000003</v>
      </c>
      <c r="H142" s="65">
        <f t="shared" si="12"/>
        <v>689.05275599999993</v>
      </c>
      <c r="I142" s="61" t="str">
        <f>INDEX($E$33:G142,1,MATCH(H142,E142:G142,0))</f>
        <v>Liquidate</v>
      </c>
      <c r="J142" s="73">
        <f t="shared" si="13"/>
        <v>0.3000000000000001</v>
      </c>
      <c r="K142" s="73">
        <f>VLOOKUP(A142,'Loan Requests (Part 1)'!$A$5:$N$173,14,FALSE)</f>
        <v>0.53720000000000001</v>
      </c>
      <c r="L142" s="74">
        <f t="shared" si="14"/>
        <v>0.16116000000000005</v>
      </c>
    </row>
    <row r="143" spans="1:12" x14ac:dyDescent="0.3">
      <c r="A143" s="51">
        <v>110</v>
      </c>
      <c r="B143" s="61">
        <f>VLOOKUP(A143,'Loan Requests (Part 1)'!$A$6:$K$173,11,FALSE)</f>
        <v>12</v>
      </c>
      <c r="C143" s="64">
        <f>VLOOKUP(A143,'Loan Requests (Part 1)'!$A$5:$R$173,17,FALSE)</f>
        <v>777.71906999999999</v>
      </c>
      <c r="D143" s="64">
        <f>VLOOKUP(A143,'Loan Requests (Part 1)'!$A$5:$R$173,18,FALSE)</f>
        <v>544.40334899999993</v>
      </c>
      <c r="E143" s="65">
        <f t="shared" si="9"/>
        <v>544.40334899999993</v>
      </c>
      <c r="F143" s="65">
        <f t="shared" si="10"/>
        <v>337.01159699999999</v>
      </c>
      <c r="G143" s="65">
        <f t="shared" si="11"/>
        <v>635.13724049999996</v>
      </c>
      <c r="H143" s="65">
        <f t="shared" si="12"/>
        <v>635.13724049999996</v>
      </c>
      <c r="I143" s="61" t="str">
        <f>INDEX($E$33:G143,1,MATCH(H143,E143:G143,0))</f>
        <v>Wait-and-see</v>
      </c>
      <c r="J143" s="73">
        <f t="shared" si="13"/>
        <v>0.18333333333333338</v>
      </c>
      <c r="K143" s="73">
        <f>VLOOKUP(A143,'Loan Requests (Part 1)'!$A$5:$N$173,14,FALSE)</f>
        <v>0.29930000000000001</v>
      </c>
      <c r="L143" s="74">
        <f t="shared" si="14"/>
        <v>5.487166666666668E-2</v>
      </c>
    </row>
    <row r="144" spans="1:12" x14ac:dyDescent="0.3">
      <c r="A144" s="51">
        <v>111</v>
      </c>
      <c r="B144" s="61">
        <f>VLOOKUP(A144,'Loan Requests (Part 1)'!$A$6:$K$173,11,FALSE)</f>
        <v>15</v>
      </c>
      <c r="C144" s="64">
        <f>VLOOKUP(A144,'Loan Requests (Part 1)'!$A$5:$R$173,17,FALSE)</f>
        <v>802.96704</v>
      </c>
      <c r="D144" s="64">
        <f>VLOOKUP(A144,'Loan Requests (Part 1)'!$A$5:$R$173,18,FALSE)</f>
        <v>562.07692799999995</v>
      </c>
      <c r="E144" s="65">
        <f t="shared" si="9"/>
        <v>562.07692799999995</v>
      </c>
      <c r="F144" s="65">
        <f t="shared" si="10"/>
        <v>388.10073599999998</v>
      </c>
      <c r="G144" s="65">
        <f t="shared" si="11"/>
        <v>736.05311999999992</v>
      </c>
      <c r="H144" s="65">
        <f t="shared" si="12"/>
        <v>736.05311999999992</v>
      </c>
      <c r="I144" s="61" t="str">
        <f>INDEX($E$33:G144,1,MATCH(H144,E144:G144,0))</f>
        <v>Wait-and-see</v>
      </c>
      <c r="J144" s="73">
        <f t="shared" si="13"/>
        <v>8.3333333333333426E-2</v>
      </c>
      <c r="K144" s="73">
        <f>VLOOKUP(A144,'Loan Requests (Part 1)'!$A$5:$N$173,14,FALSE)</f>
        <v>1.4999999999999999E-2</v>
      </c>
      <c r="L144" s="74">
        <f t="shared" si="14"/>
        <v>1.2500000000000013E-3</v>
      </c>
    </row>
    <row r="145" spans="1:12" x14ac:dyDescent="0.3">
      <c r="A145" s="51">
        <v>112</v>
      </c>
      <c r="B145" s="61">
        <f>VLOOKUP(A145,'Loan Requests (Part 1)'!$A$6:$K$173,11,FALSE)</f>
        <v>13</v>
      </c>
      <c r="C145" s="64">
        <f>VLOOKUP(A145,'Loan Requests (Part 1)'!$A$5:$R$173,17,FALSE)</f>
        <v>630.55286000000001</v>
      </c>
      <c r="D145" s="64">
        <f>VLOOKUP(A145,'Loan Requests (Part 1)'!$A$5:$R$173,18,FALSE)</f>
        <v>441.387002</v>
      </c>
      <c r="E145" s="65">
        <f t="shared" si="9"/>
        <v>441.387002</v>
      </c>
      <c r="F145" s="65">
        <f t="shared" si="10"/>
        <v>283.74878699999999</v>
      </c>
      <c r="G145" s="65">
        <f t="shared" si="11"/>
        <v>535.96993099999997</v>
      </c>
      <c r="H145" s="65">
        <f t="shared" si="12"/>
        <v>535.96993099999997</v>
      </c>
      <c r="I145" s="61" t="str">
        <f>INDEX($E$33:G145,1,MATCH(H145,E145:G145,0))</f>
        <v>Wait-and-see</v>
      </c>
      <c r="J145" s="73">
        <f t="shared" si="13"/>
        <v>0.15000000000000005</v>
      </c>
      <c r="K145" s="73">
        <f>VLOOKUP(A145,'Loan Requests (Part 1)'!$A$5:$N$173,14,FALSE)</f>
        <v>2.9100000000000001E-2</v>
      </c>
      <c r="L145" s="74">
        <f t="shared" si="14"/>
        <v>4.3650000000000017E-3</v>
      </c>
    </row>
    <row r="146" spans="1:12" x14ac:dyDescent="0.3">
      <c r="A146" s="51">
        <v>113</v>
      </c>
      <c r="B146" s="61">
        <f>VLOOKUP(A146,'Loan Requests (Part 1)'!$A$6:$K$173,11,FALSE)</f>
        <v>8</v>
      </c>
      <c r="C146" s="64">
        <f>VLOOKUP(A146,'Loan Requests (Part 1)'!$A$5:$R$173,17,FALSE)</f>
        <v>1025.45642</v>
      </c>
      <c r="D146" s="64">
        <f>VLOOKUP(A146,'Loan Requests (Part 1)'!$A$5:$R$173,18,FALSE)</f>
        <v>717.81949399999996</v>
      </c>
      <c r="E146" s="65">
        <f t="shared" si="9"/>
        <v>717.81949399999996</v>
      </c>
      <c r="F146" s="65">
        <f t="shared" si="10"/>
        <v>376.0006873333333</v>
      </c>
      <c r="G146" s="65">
        <f t="shared" si="11"/>
        <v>700.7285536666667</v>
      </c>
      <c r="H146" s="65">
        <f t="shared" si="12"/>
        <v>717.81949399999996</v>
      </c>
      <c r="I146" s="61" t="str">
        <f>INDEX($E$33:G146,1,MATCH(H146,E146:G146,0))</f>
        <v>Liquidate</v>
      </c>
      <c r="J146" s="73">
        <f t="shared" si="13"/>
        <v>0.30000000000000004</v>
      </c>
      <c r="K146" s="73">
        <f>VLOOKUP(A146,'Loan Requests (Part 1)'!$A$5:$N$173,14,FALSE)</f>
        <v>0.10290000000000001</v>
      </c>
      <c r="L146" s="74">
        <f t="shared" si="14"/>
        <v>3.0870000000000005E-2</v>
      </c>
    </row>
    <row r="147" spans="1:12" x14ac:dyDescent="0.3">
      <c r="A147" s="51">
        <v>114</v>
      </c>
      <c r="B147" s="61">
        <f>VLOOKUP(A147,'Loan Requests (Part 1)'!$A$6:$K$173,11,FALSE)</f>
        <v>11</v>
      </c>
      <c r="C147" s="64">
        <f>VLOOKUP(A147,'Loan Requests (Part 1)'!$A$5:$R$173,17,FALSE)</f>
        <v>523.71500000000003</v>
      </c>
      <c r="D147" s="64">
        <f>VLOOKUP(A147,'Loan Requests (Part 1)'!$A$5:$R$173,18,FALSE)</f>
        <v>366.60050000000001</v>
      </c>
      <c r="E147" s="65">
        <f t="shared" si="9"/>
        <v>366.60050000000001</v>
      </c>
      <c r="F147" s="65">
        <f t="shared" si="10"/>
        <v>218.21458333333337</v>
      </c>
      <c r="G147" s="65">
        <f t="shared" si="11"/>
        <v>410.24341666666669</v>
      </c>
      <c r="H147" s="65">
        <f t="shared" si="12"/>
        <v>410.24341666666669</v>
      </c>
      <c r="I147" s="61" t="str">
        <f>INDEX($E$33:G147,1,MATCH(H147,E147:G147,0))</f>
        <v>Wait-and-see</v>
      </c>
      <c r="J147" s="73">
        <f t="shared" si="13"/>
        <v>0.21666666666666667</v>
      </c>
      <c r="K147" s="73">
        <f>VLOOKUP(A147,'Loan Requests (Part 1)'!$A$5:$N$173,14,FALSE)</f>
        <v>2.9100000000000001E-2</v>
      </c>
      <c r="L147" s="74">
        <f t="shared" si="14"/>
        <v>6.3050000000000007E-3</v>
      </c>
    </row>
    <row r="148" spans="1:12" x14ac:dyDescent="0.3">
      <c r="A148" s="51">
        <v>115</v>
      </c>
      <c r="B148" s="61">
        <f>VLOOKUP(A148,'Loan Requests (Part 1)'!$A$6:$K$173,11,FALSE)</f>
        <v>7</v>
      </c>
      <c r="C148" s="64">
        <f>VLOOKUP(A148,'Loan Requests (Part 1)'!$A$5:$R$173,17,FALSE)</f>
        <v>909.64511999999991</v>
      </c>
      <c r="D148" s="64">
        <f>VLOOKUP(A148,'Loan Requests (Part 1)'!$A$5:$R$173,18,FALSE)</f>
        <v>636.75158399999987</v>
      </c>
      <c r="E148" s="65">
        <f t="shared" si="9"/>
        <v>636.75158399999987</v>
      </c>
      <c r="F148" s="65">
        <f t="shared" si="10"/>
        <v>318.37579199999993</v>
      </c>
      <c r="G148" s="65">
        <f t="shared" si="11"/>
        <v>591.26932799999997</v>
      </c>
      <c r="H148" s="65">
        <f t="shared" si="12"/>
        <v>636.75158399999987</v>
      </c>
      <c r="I148" s="61" t="str">
        <f>INDEX($E$33:G148,1,MATCH(H148,E148:G148,0))</f>
        <v>Liquidate</v>
      </c>
      <c r="J148" s="73">
        <f t="shared" si="13"/>
        <v>0.3000000000000001</v>
      </c>
      <c r="K148" s="73">
        <f>VLOOKUP(A148,'Loan Requests (Part 1)'!$A$5:$N$173,14,FALSE)</f>
        <v>0.10290000000000001</v>
      </c>
      <c r="L148" s="74">
        <f t="shared" si="14"/>
        <v>3.0870000000000012E-2</v>
      </c>
    </row>
    <row r="149" spans="1:12" x14ac:dyDescent="0.3">
      <c r="A149" s="51">
        <v>116</v>
      </c>
      <c r="B149" s="61">
        <f>VLOOKUP(A149,'Loan Requests (Part 1)'!$A$6:$K$173,11,FALSE)</f>
        <v>9</v>
      </c>
      <c r="C149" s="64">
        <f>VLOOKUP(A149,'Loan Requests (Part 1)'!$A$5:$R$173,17,FALSE)</f>
        <v>562.21121999999991</v>
      </c>
      <c r="D149" s="64">
        <f>VLOOKUP(A149,'Loan Requests (Part 1)'!$A$5:$R$173,18,FALSE)</f>
        <v>393.54785399999992</v>
      </c>
      <c r="E149" s="65">
        <f t="shared" si="9"/>
        <v>393.54785399999992</v>
      </c>
      <c r="F149" s="65">
        <f t="shared" si="10"/>
        <v>215.51430099999996</v>
      </c>
      <c r="G149" s="65">
        <f t="shared" si="11"/>
        <v>402.91804099999996</v>
      </c>
      <c r="H149" s="65">
        <f t="shared" si="12"/>
        <v>402.91804099999996</v>
      </c>
      <c r="I149" s="61" t="str">
        <f>INDEX($E$33:G149,1,MATCH(H149,E149:G149,0))</f>
        <v>Wait-and-see</v>
      </c>
      <c r="J149" s="73">
        <f t="shared" si="13"/>
        <v>0.28333333333333327</v>
      </c>
      <c r="K149" s="73">
        <f>VLOOKUP(A149,'Loan Requests (Part 1)'!$A$5:$N$173,14,FALSE)</f>
        <v>0.10290000000000001</v>
      </c>
      <c r="L149" s="74">
        <f t="shared" si="14"/>
        <v>2.9154999999999993E-2</v>
      </c>
    </row>
    <row r="150" spans="1:12" x14ac:dyDescent="0.3">
      <c r="A150" s="51">
        <v>117</v>
      </c>
      <c r="B150" s="61">
        <f>VLOOKUP(A150,'Loan Requests (Part 1)'!$A$6:$K$173,11,FALSE)</f>
        <v>13</v>
      </c>
      <c r="C150" s="64">
        <f>VLOOKUP(A150,'Loan Requests (Part 1)'!$A$5:$R$173,17,FALSE)</f>
        <v>918.59611000000007</v>
      </c>
      <c r="D150" s="64">
        <f>VLOOKUP(A150,'Loan Requests (Part 1)'!$A$5:$R$173,18,FALSE)</f>
        <v>643.01727700000004</v>
      </c>
      <c r="E150" s="65">
        <f t="shared" si="9"/>
        <v>643.01727700000004</v>
      </c>
      <c r="F150" s="65">
        <f t="shared" si="10"/>
        <v>413.36824949999999</v>
      </c>
      <c r="G150" s="65">
        <f t="shared" si="11"/>
        <v>780.80669350000005</v>
      </c>
      <c r="H150" s="65">
        <f t="shared" si="12"/>
        <v>780.80669350000005</v>
      </c>
      <c r="I150" s="61" t="str">
        <f>INDEX($E$33:G150,1,MATCH(H150,E150:G150,0))</f>
        <v>Wait-and-see</v>
      </c>
      <c r="J150" s="73">
        <f t="shared" si="13"/>
        <v>0.15</v>
      </c>
      <c r="K150" s="73">
        <f>VLOOKUP(A150,'Loan Requests (Part 1)'!$A$5:$N$173,14,FALSE)</f>
        <v>2.9100000000000001E-2</v>
      </c>
      <c r="L150" s="74">
        <f t="shared" si="14"/>
        <v>4.365E-3</v>
      </c>
    </row>
    <row r="151" spans="1:12" x14ac:dyDescent="0.3">
      <c r="A151" s="51">
        <v>118</v>
      </c>
      <c r="B151" s="61">
        <f>VLOOKUP(A151,'Loan Requests (Part 1)'!$A$6:$K$173,11,FALSE)</f>
        <v>10</v>
      </c>
      <c r="C151" s="64">
        <f>VLOOKUP(A151,'Loan Requests (Part 1)'!$A$5:$R$173,17,FALSE)</f>
        <v>451.44233000000003</v>
      </c>
      <c r="D151" s="64">
        <f>VLOOKUP(A151,'Loan Requests (Part 1)'!$A$5:$R$173,18,FALSE)</f>
        <v>316.00963100000001</v>
      </c>
      <c r="E151" s="65">
        <f t="shared" si="9"/>
        <v>316.00963100000001</v>
      </c>
      <c r="F151" s="65">
        <f t="shared" si="10"/>
        <v>180.57693200000003</v>
      </c>
      <c r="G151" s="65">
        <f t="shared" si="11"/>
        <v>338.58174750000001</v>
      </c>
      <c r="H151" s="65">
        <f t="shared" si="12"/>
        <v>338.58174750000001</v>
      </c>
      <c r="I151" s="61" t="str">
        <f>INDEX($E$33:G151,1,MATCH(H151,E151:G151,0))</f>
        <v>Wait-and-see</v>
      </c>
      <c r="J151" s="73">
        <f t="shared" si="13"/>
        <v>0.25000000000000006</v>
      </c>
      <c r="K151" s="73">
        <f>VLOOKUP(A151,'Loan Requests (Part 1)'!$A$5:$N$173,14,FALSE)</f>
        <v>2.9100000000000001E-2</v>
      </c>
      <c r="L151" s="74">
        <f t="shared" si="14"/>
        <v>7.275000000000002E-3</v>
      </c>
    </row>
    <row r="152" spans="1:12" x14ac:dyDescent="0.3">
      <c r="A152" s="51">
        <v>119</v>
      </c>
      <c r="B152" s="61">
        <f>VLOOKUP(A152,'Loan Requests (Part 1)'!$A$6:$K$173,11,FALSE)</f>
        <v>11</v>
      </c>
      <c r="C152" s="64">
        <f>VLOOKUP(A152,'Loan Requests (Part 1)'!$A$5:$R$173,17,FALSE)</f>
        <v>1047.43</v>
      </c>
      <c r="D152" s="64">
        <f>VLOOKUP(A152,'Loan Requests (Part 1)'!$A$5:$R$173,18,FALSE)</f>
        <v>733.20100000000002</v>
      </c>
      <c r="E152" s="65">
        <f t="shared" si="9"/>
        <v>733.20100000000002</v>
      </c>
      <c r="F152" s="65">
        <f t="shared" si="10"/>
        <v>436.42916666666673</v>
      </c>
      <c r="G152" s="65">
        <f t="shared" si="11"/>
        <v>820.48683333333338</v>
      </c>
      <c r="H152" s="65">
        <f t="shared" si="12"/>
        <v>820.48683333333338</v>
      </c>
      <c r="I152" s="61" t="str">
        <f>INDEX($E$33:G152,1,MATCH(H152,E152:G152,0))</f>
        <v>Wait-and-see</v>
      </c>
      <c r="J152" s="73">
        <f t="shared" si="13"/>
        <v>0.21666666666666667</v>
      </c>
      <c r="K152" s="73">
        <f>VLOOKUP(A152,'Loan Requests (Part 1)'!$A$5:$N$173,14,FALSE)</f>
        <v>2.9100000000000001E-2</v>
      </c>
      <c r="L152" s="74">
        <f t="shared" si="14"/>
        <v>6.3050000000000007E-3</v>
      </c>
    </row>
    <row r="153" spans="1:12" x14ac:dyDescent="0.3">
      <c r="A153" s="51">
        <v>120</v>
      </c>
      <c r="B153" s="61">
        <f>VLOOKUP(A153,'Loan Requests (Part 1)'!$A$6:$K$173,11,FALSE)</f>
        <v>7</v>
      </c>
      <c r="C153" s="64">
        <f>VLOOKUP(A153,'Loan Requests (Part 1)'!$A$5:$R$173,17,FALSE)</f>
        <v>775.93570999999997</v>
      </c>
      <c r="D153" s="64">
        <f>VLOOKUP(A153,'Loan Requests (Part 1)'!$A$5:$R$173,18,FALSE)</f>
        <v>543.15499699999998</v>
      </c>
      <c r="E153" s="65">
        <f t="shared" si="9"/>
        <v>543.15499699999998</v>
      </c>
      <c r="F153" s="65">
        <f t="shared" si="10"/>
        <v>271.57749849999999</v>
      </c>
      <c r="G153" s="65">
        <f t="shared" si="11"/>
        <v>504.35821149999998</v>
      </c>
      <c r="H153" s="65">
        <f t="shared" si="12"/>
        <v>543.15499699999998</v>
      </c>
      <c r="I153" s="61" t="str">
        <f>INDEX($E$33:G153,1,MATCH(H153,E153:G153,0))</f>
        <v>Liquidate</v>
      </c>
      <c r="J153" s="73">
        <f t="shared" si="13"/>
        <v>0.3</v>
      </c>
      <c r="K153" s="73">
        <f>VLOOKUP(A153,'Loan Requests (Part 1)'!$A$5:$N$173,14,FALSE)</f>
        <v>0.10290000000000001</v>
      </c>
      <c r="L153" s="74">
        <f t="shared" si="14"/>
        <v>3.0870000000000002E-2</v>
      </c>
    </row>
    <row r="154" spans="1:12" x14ac:dyDescent="0.3">
      <c r="A154" s="51">
        <v>121</v>
      </c>
      <c r="B154" s="61">
        <f>VLOOKUP(A154,'Loan Requests (Part 1)'!$A$6:$K$173,11,FALSE)</f>
        <v>11</v>
      </c>
      <c r="C154" s="64">
        <f>VLOOKUP(A154,'Loan Requests (Part 1)'!$A$5:$R$173,17,FALSE)</f>
        <v>890.31550000000004</v>
      </c>
      <c r="D154" s="64">
        <f>VLOOKUP(A154,'Loan Requests (Part 1)'!$A$5:$R$173,18,FALSE)</f>
        <v>623.22085000000004</v>
      </c>
      <c r="E154" s="65">
        <f t="shared" si="9"/>
        <v>623.22085000000004</v>
      </c>
      <c r="F154" s="65">
        <f t="shared" si="10"/>
        <v>370.96479166666671</v>
      </c>
      <c r="G154" s="65">
        <f t="shared" si="11"/>
        <v>697.41380833333335</v>
      </c>
      <c r="H154" s="65">
        <f t="shared" si="12"/>
        <v>697.41380833333335</v>
      </c>
      <c r="I154" s="61" t="str">
        <f>INDEX($E$33:G154,1,MATCH(H154,E154:G154,0))</f>
        <v>Wait-and-see</v>
      </c>
      <c r="J154" s="73">
        <f t="shared" si="13"/>
        <v>0.21666666666666667</v>
      </c>
      <c r="K154" s="73">
        <f>VLOOKUP(A154,'Loan Requests (Part 1)'!$A$5:$N$173,14,FALSE)</f>
        <v>2.9100000000000001E-2</v>
      </c>
      <c r="L154" s="74">
        <f t="shared" si="14"/>
        <v>6.3050000000000007E-3</v>
      </c>
    </row>
    <row r="155" spans="1:12" x14ac:dyDescent="0.3">
      <c r="A155" s="51">
        <v>122</v>
      </c>
      <c r="B155" s="61">
        <f>VLOOKUP(A155,'Loan Requests (Part 1)'!$A$6:$K$173,11,FALSE)</f>
        <v>13</v>
      </c>
      <c r="C155" s="64">
        <f>VLOOKUP(A155,'Loan Requests (Part 1)'!$A$5:$R$173,17,FALSE)</f>
        <v>875.8674299999999</v>
      </c>
      <c r="D155" s="64">
        <f>VLOOKUP(A155,'Loan Requests (Part 1)'!$A$5:$R$173,18,FALSE)</f>
        <v>613.10720099999992</v>
      </c>
      <c r="E155" s="65">
        <f t="shared" si="9"/>
        <v>613.10720099999992</v>
      </c>
      <c r="F155" s="65">
        <f t="shared" si="10"/>
        <v>394.14034349999991</v>
      </c>
      <c r="G155" s="65">
        <f t="shared" si="11"/>
        <v>744.48731549999991</v>
      </c>
      <c r="H155" s="65">
        <f t="shared" si="12"/>
        <v>744.48731549999991</v>
      </c>
      <c r="I155" s="61" t="str">
        <f>INDEX($E$33:G155,1,MATCH(H155,E155:G155,0))</f>
        <v>Wait-and-see</v>
      </c>
      <c r="J155" s="73">
        <f t="shared" si="13"/>
        <v>0.15</v>
      </c>
      <c r="K155" s="73">
        <f>VLOOKUP(A155,'Loan Requests (Part 1)'!$A$5:$N$173,14,FALSE)</f>
        <v>0.29930000000000001</v>
      </c>
      <c r="L155" s="74">
        <f t="shared" si="14"/>
        <v>4.4894999999999997E-2</v>
      </c>
    </row>
    <row r="156" spans="1:12" x14ac:dyDescent="0.3">
      <c r="A156" s="51">
        <v>123</v>
      </c>
      <c r="B156" s="61">
        <f>VLOOKUP(A156,'Loan Requests (Part 1)'!$A$6:$K$173,11,FALSE)</f>
        <v>11</v>
      </c>
      <c r="C156" s="64">
        <f>VLOOKUP(A156,'Loan Requests (Part 1)'!$A$5:$R$173,17,FALSE)</f>
        <v>1067.3311700000002</v>
      </c>
      <c r="D156" s="64">
        <f>VLOOKUP(A156,'Loan Requests (Part 1)'!$A$5:$R$173,18,FALSE)</f>
        <v>747.13181900000006</v>
      </c>
      <c r="E156" s="65">
        <f t="shared" si="9"/>
        <v>747.13181900000006</v>
      </c>
      <c r="F156" s="65">
        <f t="shared" si="10"/>
        <v>444.72132083333344</v>
      </c>
      <c r="G156" s="65">
        <f t="shared" si="11"/>
        <v>836.07608316666676</v>
      </c>
      <c r="H156" s="65">
        <f t="shared" si="12"/>
        <v>836.07608316666676</v>
      </c>
      <c r="I156" s="61" t="str">
        <f>INDEX($E$33:G156,1,MATCH(H156,E156:G156,0))</f>
        <v>Wait-and-see</v>
      </c>
      <c r="J156" s="73">
        <f t="shared" si="13"/>
        <v>0.2166666666666667</v>
      </c>
      <c r="K156" s="73">
        <f>VLOOKUP(A156,'Loan Requests (Part 1)'!$A$5:$N$173,14,FALSE)</f>
        <v>2.9100000000000001E-2</v>
      </c>
      <c r="L156" s="74">
        <f t="shared" si="14"/>
        <v>6.3050000000000016E-3</v>
      </c>
    </row>
    <row r="157" spans="1:12" x14ac:dyDescent="0.3">
      <c r="A157" s="51">
        <v>124</v>
      </c>
      <c r="B157" s="61">
        <f>VLOOKUP(A157,'Loan Requests (Part 1)'!$A$6:$K$173,11,FALSE)</f>
        <v>6</v>
      </c>
      <c r="C157" s="64">
        <f>VLOOKUP(A157,'Loan Requests (Part 1)'!$A$5:$R$173,17,FALSE)</f>
        <v>1084.4149</v>
      </c>
      <c r="D157" s="64">
        <f>VLOOKUP(A157,'Loan Requests (Part 1)'!$A$5:$R$173,18,FALSE)</f>
        <v>759.09042999999997</v>
      </c>
      <c r="E157" s="65">
        <f t="shared" si="9"/>
        <v>759.09042999999997</v>
      </c>
      <c r="F157" s="65">
        <f t="shared" si="10"/>
        <v>361.47163333333333</v>
      </c>
      <c r="G157" s="65">
        <f t="shared" si="11"/>
        <v>668.72252166666669</v>
      </c>
      <c r="H157" s="65">
        <f t="shared" si="12"/>
        <v>759.09042999999997</v>
      </c>
      <c r="I157" s="61" t="str">
        <f>INDEX($E$33:G157,1,MATCH(H157,E157:G157,0))</f>
        <v>Liquidate</v>
      </c>
      <c r="J157" s="73">
        <f t="shared" si="13"/>
        <v>0.30000000000000004</v>
      </c>
      <c r="K157" s="73">
        <f>VLOOKUP(A157,'Loan Requests (Part 1)'!$A$5:$N$173,14,FALSE)</f>
        <v>0.10290000000000001</v>
      </c>
      <c r="L157" s="74">
        <f t="shared" si="14"/>
        <v>3.0870000000000005E-2</v>
      </c>
    </row>
    <row r="158" spans="1:12" x14ac:dyDescent="0.3">
      <c r="A158" s="51">
        <v>125</v>
      </c>
      <c r="B158" s="61">
        <f>VLOOKUP(A158,'Loan Requests (Part 1)'!$A$6:$K$173,11,FALSE)</f>
        <v>9</v>
      </c>
      <c r="C158" s="64">
        <f>VLOOKUP(A158,'Loan Requests (Part 1)'!$A$5:$R$173,17,FALSE)</f>
        <v>970.70925999999997</v>
      </c>
      <c r="D158" s="64">
        <f>VLOOKUP(A158,'Loan Requests (Part 1)'!$A$5:$R$173,18,FALSE)</f>
        <v>679.4964819999999</v>
      </c>
      <c r="E158" s="65">
        <f t="shared" si="9"/>
        <v>679.4964819999999</v>
      </c>
      <c r="F158" s="65">
        <f t="shared" si="10"/>
        <v>372.10521633333332</v>
      </c>
      <c r="G158" s="65">
        <f t="shared" si="11"/>
        <v>695.6749696666667</v>
      </c>
      <c r="H158" s="65">
        <f t="shared" si="12"/>
        <v>695.6749696666667</v>
      </c>
      <c r="I158" s="61" t="str">
        <f>INDEX($E$33:G158,1,MATCH(H158,E158:G158,0))</f>
        <v>Wait-and-see</v>
      </c>
      <c r="J158" s="73">
        <f t="shared" si="13"/>
        <v>0.28333333333333327</v>
      </c>
      <c r="K158" s="73">
        <f>VLOOKUP(A158,'Loan Requests (Part 1)'!$A$5:$N$173,14,FALSE)</f>
        <v>0.10290000000000001</v>
      </c>
      <c r="L158" s="74">
        <f t="shared" si="14"/>
        <v>2.9154999999999993E-2</v>
      </c>
    </row>
    <row r="159" spans="1:12" x14ac:dyDescent="0.3">
      <c r="A159" s="51">
        <v>126</v>
      </c>
      <c r="B159" s="61">
        <f>VLOOKUP(A159,'Loan Requests (Part 1)'!$A$6:$K$173,11,FALSE)</f>
        <v>11</v>
      </c>
      <c r="C159" s="64">
        <f>VLOOKUP(A159,'Loan Requests (Part 1)'!$A$5:$R$173,17,FALSE)</f>
        <v>644.1694500000001</v>
      </c>
      <c r="D159" s="64">
        <f>VLOOKUP(A159,'Loan Requests (Part 1)'!$A$5:$R$173,18,FALSE)</f>
        <v>450.91861500000005</v>
      </c>
      <c r="E159" s="65">
        <f t="shared" si="9"/>
        <v>450.91861500000005</v>
      </c>
      <c r="F159" s="65">
        <f t="shared" si="10"/>
        <v>268.40393750000004</v>
      </c>
      <c r="G159" s="65">
        <f t="shared" si="11"/>
        <v>504.59940250000005</v>
      </c>
      <c r="H159" s="65">
        <f t="shared" si="12"/>
        <v>504.59940250000005</v>
      </c>
      <c r="I159" s="61" t="str">
        <f>INDEX($E$33:G159,1,MATCH(H159,E159:G159,0))</f>
        <v>Wait-and-see</v>
      </c>
      <c r="J159" s="73">
        <f t="shared" si="13"/>
        <v>0.2166666666666667</v>
      </c>
      <c r="K159" s="73">
        <f>VLOOKUP(A159,'Loan Requests (Part 1)'!$A$5:$N$173,14,FALSE)</f>
        <v>2.9100000000000001E-2</v>
      </c>
      <c r="L159" s="74">
        <f t="shared" si="14"/>
        <v>6.3050000000000016E-3</v>
      </c>
    </row>
    <row r="160" spans="1:12" x14ac:dyDescent="0.3">
      <c r="A160" s="51">
        <v>127</v>
      </c>
      <c r="B160" s="61">
        <f>VLOOKUP(A160,'Loan Requests (Part 1)'!$A$6:$K$173,11,FALSE)</f>
        <v>12</v>
      </c>
      <c r="C160" s="64">
        <f>VLOOKUP(A160,'Loan Requests (Part 1)'!$A$5:$R$173,17,FALSE)</f>
        <v>854.70288000000005</v>
      </c>
      <c r="D160" s="64">
        <f>VLOOKUP(A160,'Loan Requests (Part 1)'!$A$5:$R$173,18,FALSE)</f>
        <v>598.29201599999999</v>
      </c>
      <c r="E160" s="65">
        <f t="shared" si="9"/>
        <v>598.29201599999999</v>
      </c>
      <c r="F160" s="65">
        <f t="shared" si="10"/>
        <v>370.37124800000004</v>
      </c>
      <c r="G160" s="65">
        <f t="shared" si="11"/>
        <v>698.00735200000008</v>
      </c>
      <c r="H160" s="65">
        <f t="shared" si="12"/>
        <v>698.00735200000008</v>
      </c>
      <c r="I160" s="61" t="str">
        <f>INDEX($E$33:G160,1,MATCH(H160,E160:G160,0))</f>
        <v>Wait-and-see</v>
      </c>
      <c r="J160" s="73">
        <f t="shared" si="13"/>
        <v>0.18333333333333329</v>
      </c>
      <c r="K160" s="73">
        <f>VLOOKUP(A160,'Loan Requests (Part 1)'!$A$5:$N$173,14,FALSE)</f>
        <v>2.9100000000000001E-2</v>
      </c>
      <c r="L160" s="74">
        <f t="shared" si="14"/>
        <v>5.3349999999999986E-3</v>
      </c>
    </row>
    <row r="161" spans="1:12" x14ac:dyDescent="0.3">
      <c r="A161" s="51">
        <v>128</v>
      </c>
      <c r="B161" s="61">
        <f>VLOOKUP(A161,'Loan Requests (Part 1)'!$A$6:$K$173,11,FALSE)</f>
        <v>7</v>
      </c>
      <c r="C161" s="64">
        <f>VLOOKUP(A161,'Loan Requests (Part 1)'!$A$5:$R$173,17,FALSE)</f>
        <v>831.76361999999995</v>
      </c>
      <c r="D161" s="64">
        <f>VLOOKUP(A161,'Loan Requests (Part 1)'!$A$5:$R$173,18,FALSE)</f>
        <v>582.23453399999994</v>
      </c>
      <c r="E161" s="65">
        <f t="shared" si="9"/>
        <v>582.23453399999994</v>
      </c>
      <c r="F161" s="65">
        <f t="shared" si="10"/>
        <v>291.11726699999997</v>
      </c>
      <c r="G161" s="65">
        <f t="shared" si="11"/>
        <v>540.64635299999998</v>
      </c>
      <c r="H161" s="65">
        <f t="shared" si="12"/>
        <v>582.23453399999994</v>
      </c>
      <c r="I161" s="61" t="str">
        <f>INDEX($E$33:G161,1,MATCH(H161,E161:G161,0))</f>
        <v>Liquidate</v>
      </c>
      <c r="J161" s="73">
        <f t="shared" si="13"/>
        <v>0.30000000000000004</v>
      </c>
      <c r="K161" s="73">
        <f>VLOOKUP(A161,'Loan Requests (Part 1)'!$A$5:$N$173,14,FALSE)</f>
        <v>0.53720000000000001</v>
      </c>
      <c r="L161" s="74">
        <f t="shared" si="14"/>
        <v>0.16116000000000003</v>
      </c>
    </row>
    <row r="162" spans="1:12" x14ac:dyDescent="0.3">
      <c r="A162" s="51">
        <v>129</v>
      </c>
      <c r="B162" s="61">
        <f>VLOOKUP(A162,'Loan Requests (Part 1)'!$A$6:$K$173,11,FALSE)</f>
        <v>8</v>
      </c>
      <c r="C162" s="64">
        <f>VLOOKUP(A162,'Loan Requests (Part 1)'!$A$5:$R$173,17,FALSE)</f>
        <v>1005.4526499999999</v>
      </c>
      <c r="D162" s="64">
        <f>VLOOKUP(A162,'Loan Requests (Part 1)'!$A$5:$R$173,18,FALSE)</f>
        <v>703.81685499999992</v>
      </c>
      <c r="E162" s="65">
        <f t="shared" si="9"/>
        <v>703.81685499999992</v>
      </c>
      <c r="F162" s="65">
        <f t="shared" si="10"/>
        <v>368.66597166666662</v>
      </c>
      <c r="G162" s="65">
        <f t="shared" si="11"/>
        <v>687.05931083333326</v>
      </c>
      <c r="H162" s="65">
        <f t="shared" si="12"/>
        <v>703.81685499999992</v>
      </c>
      <c r="I162" s="61" t="str">
        <f>INDEX($E$33:G162,1,MATCH(H162,E162:G162,0))</f>
        <v>Liquidate</v>
      </c>
      <c r="J162" s="73">
        <f t="shared" si="13"/>
        <v>0.30000000000000004</v>
      </c>
      <c r="K162" s="73">
        <f>VLOOKUP(A162,'Loan Requests (Part 1)'!$A$5:$N$173,14,FALSE)</f>
        <v>0.10290000000000001</v>
      </c>
      <c r="L162" s="74">
        <f t="shared" si="14"/>
        <v>3.0870000000000005E-2</v>
      </c>
    </row>
    <row r="163" spans="1:12" x14ac:dyDescent="0.3">
      <c r="A163" s="51">
        <v>130</v>
      </c>
      <c r="B163" s="61">
        <f>VLOOKUP(A163,'Loan Requests (Part 1)'!$A$6:$K$173,11,FALSE)</f>
        <v>8</v>
      </c>
      <c r="C163" s="64">
        <f>VLOOKUP(A163,'Loan Requests (Part 1)'!$A$5:$R$173,17,FALSE)</f>
        <v>628.53950999999995</v>
      </c>
      <c r="D163" s="64">
        <f>VLOOKUP(A163,'Loan Requests (Part 1)'!$A$5:$R$173,18,FALSE)</f>
        <v>439.97765699999997</v>
      </c>
      <c r="E163" s="65">
        <f t="shared" ref="E163:E201" si="15">D163</f>
        <v>439.97765699999997</v>
      </c>
      <c r="F163" s="65">
        <f t="shared" ref="F163:F201" si="16">VLOOKUP(B163,$B$5:$D$17,3,FALSE)*C163</f>
        <v>230.46448699999996</v>
      </c>
      <c r="G163" s="65">
        <f t="shared" ref="G163:G201" si="17">VLOOKUP(B163,$B$5:$E$17,4,FALSE)*C163</f>
        <v>429.50199849999996</v>
      </c>
      <c r="H163" s="65">
        <f t="shared" ref="H163:H201" si="18">MAX(E163:G163)</f>
        <v>439.97765699999997</v>
      </c>
      <c r="I163" s="61" t="str">
        <f>INDEX($E$33:G163,1,MATCH(H163,E163:G163,0))</f>
        <v>Liquidate</v>
      </c>
      <c r="J163" s="73">
        <f t="shared" ref="J163:J201" si="19">(C163-H163)/C163</f>
        <v>0.3</v>
      </c>
      <c r="K163" s="73">
        <f>VLOOKUP(A163,'Loan Requests (Part 1)'!$A$5:$N$173,14,FALSE)</f>
        <v>0.10290000000000001</v>
      </c>
      <c r="L163" s="74">
        <f t="shared" ref="L163:L201" si="20">K163*J163</f>
        <v>3.0870000000000002E-2</v>
      </c>
    </row>
    <row r="164" spans="1:12" x14ac:dyDescent="0.3">
      <c r="A164" s="51">
        <v>131</v>
      </c>
      <c r="B164" s="61">
        <f>VLOOKUP(A164,'Loan Requests (Part 1)'!$A$6:$K$173,11,FALSE)</f>
        <v>13</v>
      </c>
      <c r="C164" s="64">
        <f>VLOOKUP(A164,'Loan Requests (Part 1)'!$A$5:$R$173,17,FALSE)</f>
        <v>690.25637000000006</v>
      </c>
      <c r="D164" s="64">
        <f>VLOOKUP(A164,'Loan Requests (Part 1)'!$A$5:$R$173,18,FALSE)</f>
        <v>483.17945900000001</v>
      </c>
      <c r="E164" s="65">
        <f t="shared" si="15"/>
        <v>483.17945900000001</v>
      </c>
      <c r="F164" s="65">
        <f t="shared" si="16"/>
        <v>310.61536649999999</v>
      </c>
      <c r="G164" s="65">
        <f t="shared" si="17"/>
        <v>586.71791450000001</v>
      </c>
      <c r="H164" s="65">
        <f t="shared" si="18"/>
        <v>586.71791450000001</v>
      </c>
      <c r="I164" s="61" t="str">
        <f>INDEX($E$33:G164,1,MATCH(H164,E164:G164,0))</f>
        <v>Wait-and-see</v>
      </c>
      <c r="J164" s="73">
        <f t="shared" si="19"/>
        <v>0.15000000000000008</v>
      </c>
      <c r="K164" s="73">
        <f>VLOOKUP(A164,'Loan Requests (Part 1)'!$A$5:$N$173,14,FALSE)</f>
        <v>2.9100000000000001E-2</v>
      </c>
      <c r="L164" s="74">
        <f t="shared" si="20"/>
        <v>4.3650000000000026E-3</v>
      </c>
    </row>
    <row r="165" spans="1:12" x14ac:dyDescent="0.3">
      <c r="A165" s="51">
        <v>132</v>
      </c>
      <c r="B165" s="61">
        <f>VLOOKUP(A165,'Loan Requests (Part 1)'!$A$6:$K$173,11,FALSE)</f>
        <v>8</v>
      </c>
      <c r="C165" s="64">
        <f>VLOOKUP(A165,'Loan Requests (Part 1)'!$A$5:$R$173,17,FALSE)</f>
        <v>940.17719</v>
      </c>
      <c r="D165" s="64">
        <f>VLOOKUP(A165,'Loan Requests (Part 1)'!$A$5:$R$173,18,FALSE)</f>
        <v>658.12403299999994</v>
      </c>
      <c r="E165" s="65">
        <f t="shared" si="15"/>
        <v>658.12403299999994</v>
      </c>
      <c r="F165" s="65">
        <f t="shared" si="16"/>
        <v>344.73163633333331</v>
      </c>
      <c r="G165" s="65">
        <f t="shared" si="17"/>
        <v>642.45441316666665</v>
      </c>
      <c r="H165" s="65">
        <f t="shared" si="18"/>
        <v>658.12403299999994</v>
      </c>
      <c r="I165" s="61" t="str">
        <f>INDEX($E$33:G165,1,MATCH(H165,E165:G165,0))</f>
        <v>Liquidate</v>
      </c>
      <c r="J165" s="73">
        <f t="shared" si="19"/>
        <v>0.30000000000000004</v>
      </c>
      <c r="K165" s="73">
        <f>VLOOKUP(A165,'Loan Requests (Part 1)'!$A$5:$N$173,14,FALSE)</f>
        <v>0.10290000000000001</v>
      </c>
      <c r="L165" s="74">
        <f t="shared" si="20"/>
        <v>3.0870000000000005E-2</v>
      </c>
    </row>
    <row r="166" spans="1:12" x14ac:dyDescent="0.3">
      <c r="A166" s="51">
        <v>133</v>
      </c>
      <c r="B166" s="61">
        <f>VLOOKUP(A166,'Loan Requests (Part 1)'!$A$6:$K$173,11,FALSE)</f>
        <v>8</v>
      </c>
      <c r="C166" s="64">
        <f>VLOOKUP(A166,'Loan Requests (Part 1)'!$A$5:$R$173,17,FALSE)</f>
        <v>840.36065999999994</v>
      </c>
      <c r="D166" s="64">
        <f>VLOOKUP(A166,'Loan Requests (Part 1)'!$A$5:$R$173,18,FALSE)</f>
        <v>588.25246199999992</v>
      </c>
      <c r="E166" s="65">
        <f t="shared" si="15"/>
        <v>588.25246199999992</v>
      </c>
      <c r="F166" s="65">
        <f t="shared" si="16"/>
        <v>308.13224199999996</v>
      </c>
      <c r="G166" s="65">
        <f t="shared" si="17"/>
        <v>574.24645099999998</v>
      </c>
      <c r="H166" s="65">
        <f t="shared" si="18"/>
        <v>588.25246199999992</v>
      </c>
      <c r="I166" s="61" t="str">
        <f>INDEX($E$33:G166,1,MATCH(H166,E166:G166,0))</f>
        <v>Liquidate</v>
      </c>
      <c r="J166" s="73">
        <f t="shared" si="19"/>
        <v>0.30000000000000004</v>
      </c>
      <c r="K166" s="73">
        <f>VLOOKUP(A166,'Loan Requests (Part 1)'!$A$5:$N$173,14,FALSE)</f>
        <v>0.53720000000000001</v>
      </c>
      <c r="L166" s="74">
        <f t="shared" si="20"/>
        <v>0.16116000000000003</v>
      </c>
    </row>
    <row r="167" spans="1:12" x14ac:dyDescent="0.3">
      <c r="A167" s="51">
        <v>134</v>
      </c>
      <c r="B167" s="61">
        <f>VLOOKUP(A167,'Loan Requests (Part 1)'!$A$6:$K$173,11,FALSE)</f>
        <v>9</v>
      </c>
      <c r="C167" s="64">
        <f>VLOOKUP(A167,'Loan Requests (Part 1)'!$A$5:$R$173,17,FALSE)</f>
        <v>832.78852999999992</v>
      </c>
      <c r="D167" s="64">
        <f>VLOOKUP(A167,'Loan Requests (Part 1)'!$A$5:$R$173,18,FALSE)</f>
        <v>582.95197099999996</v>
      </c>
      <c r="E167" s="65">
        <f t="shared" si="15"/>
        <v>582.95197099999996</v>
      </c>
      <c r="F167" s="65">
        <f t="shared" si="16"/>
        <v>319.23560316666664</v>
      </c>
      <c r="G167" s="65">
        <f t="shared" si="17"/>
        <v>596.83177983333326</v>
      </c>
      <c r="H167" s="65">
        <f t="shared" si="18"/>
        <v>596.83177983333326</v>
      </c>
      <c r="I167" s="61" t="str">
        <f>INDEX($E$33:G167,1,MATCH(H167,E167:G167,0))</f>
        <v>Wait-and-see</v>
      </c>
      <c r="J167" s="73">
        <f t="shared" si="19"/>
        <v>0.28333333333333338</v>
      </c>
      <c r="K167" s="73">
        <f>VLOOKUP(A167,'Loan Requests (Part 1)'!$A$5:$N$173,14,FALSE)</f>
        <v>0.10290000000000001</v>
      </c>
      <c r="L167" s="74">
        <f t="shared" si="20"/>
        <v>2.9155000000000007E-2</v>
      </c>
    </row>
    <row r="168" spans="1:12" x14ac:dyDescent="0.3">
      <c r="A168" s="51">
        <v>135</v>
      </c>
      <c r="B168" s="61">
        <f>VLOOKUP(A168,'Loan Requests (Part 1)'!$A$6:$K$173,11,FALSE)</f>
        <v>4</v>
      </c>
      <c r="C168" s="64">
        <f>VLOOKUP(A168,'Loan Requests (Part 1)'!$A$5:$R$173,17,FALSE)</f>
        <v>654.44966999999997</v>
      </c>
      <c r="D168" s="64">
        <f>VLOOKUP(A168,'Loan Requests (Part 1)'!$A$5:$R$173,18,FALSE)</f>
        <v>458.11476899999997</v>
      </c>
      <c r="E168" s="65">
        <f t="shared" si="15"/>
        <v>458.11476899999997</v>
      </c>
      <c r="F168" s="65">
        <f t="shared" si="16"/>
        <v>196.33490099999997</v>
      </c>
      <c r="G168" s="65">
        <f t="shared" si="17"/>
        <v>359.94731849999999</v>
      </c>
      <c r="H168" s="65">
        <f t="shared" si="18"/>
        <v>458.11476899999997</v>
      </c>
      <c r="I168" s="61" t="str">
        <f>INDEX($E$33:G168,1,MATCH(H168,E168:G168,0))</f>
        <v>Liquidate</v>
      </c>
      <c r="J168" s="73">
        <f t="shared" si="19"/>
        <v>0.30000000000000004</v>
      </c>
      <c r="K168" s="73">
        <f>VLOOKUP(A168,'Loan Requests (Part 1)'!$A$5:$N$173,14,FALSE)</f>
        <v>0.53720000000000001</v>
      </c>
      <c r="L168" s="74">
        <f t="shared" si="20"/>
        <v>0.16116000000000003</v>
      </c>
    </row>
    <row r="169" spans="1:12" x14ac:dyDescent="0.3">
      <c r="A169" s="51">
        <v>136</v>
      </c>
      <c r="B169" s="61">
        <f>VLOOKUP(A169,'Loan Requests (Part 1)'!$A$6:$K$173,11,FALSE)</f>
        <v>9</v>
      </c>
      <c r="C169" s="64">
        <f>VLOOKUP(A169,'Loan Requests (Part 1)'!$A$5:$R$173,17,FALSE)</f>
        <v>1060.1998099999998</v>
      </c>
      <c r="D169" s="64">
        <f>VLOOKUP(A169,'Loan Requests (Part 1)'!$A$5:$R$173,18,FALSE)</f>
        <v>742.13986699999987</v>
      </c>
      <c r="E169" s="65">
        <f t="shared" si="15"/>
        <v>742.13986699999987</v>
      </c>
      <c r="F169" s="65">
        <f t="shared" si="16"/>
        <v>406.40992716666659</v>
      </c>
      <c r="G169" s="65">
        <f t="shared" si="17"/>
        <v>759.80986383333322</v>
      </c>
      <c r="H169" s="65">
        <f t="shared" si="18"/>
        <v>759.80986383333322</v>
      </c>
      <c r="I169" s="61" t="str">
        <f>INDEX($E$33:G169,1,MATCH(H169,E169:G169,0))</f>
        <v>Wait-and-see</v>
      </c>
      <c r="J169" s="73">
        <f t="shared" si="19"/>
        <v>0.28333333333333333</v>
      </c>
      <c r="K169" s="73">
        <f>VLOOKUP(A169,'Loan Requests (Part 1)'!$A$5:$N$173,14,FALSE)</f>
        <v>0.10290000000000001</v>
      </c>
      <c r="L169" s="74">
        <f t="shared" si="20"/>
        <v>2.9155E-2</v>
      </c>
    </row>
    <row r="170" spans="1:12" x14ac:dyDescent="0.3">
      <c r="A170" s="51">
        <v>137</v>
      </c>
      <c r="B170" s="61">
        <f>VLOOKUP(A170,'Loan Requests (Part 1)'!$A$6:$K$173,11,FALSE)</f>
        <v>16</v>
      </c>
      <c r="C170" s="64">
        <f>VLOOKUP(A170,'Loan Requests (Part 1)'!$A$5:$R$173,17,FALSE)</f>
        <v>747.50929999999994</v>
      </c>
      <c r="D170" s="64">
        <f>VLOOKUP(A170,'Loan Requests (Part 1)'!$A$5:$R$173,18,FALSE)</f>
        <v>523.25650999999993</v>
      </c>
      <c r="E170" s="65">
        <f t="shared" si="15"/>
        <v>523.25650999999993</v>
      </c>
      <c r="F170" s="65">
        <f t="shared" si="16"/>
        <v>373.75464999999997</v>
      </c>
      <c r="G170" s="65">
        <f t="shared" si="17"/>
        <v>710.13383499999986</v>
      </c>
      <c r="H170" s="65">
        <f t="shared" si="18"/>
        <v>710.13383499999986</v>
      </c>
      <c r="I170" s="61" t="str">
        <f>INDEX($E$33:G170,1,MATCH(H170,E170:G170,0))</f>
        <v>Wait-and-see</v>
      </c>
      <c r="J170" s="73">
        <f t="shared" si="19"/>
        <v>5.0000000000000107E-2</v>
      </c>
      <c r="K170" s="73">
        <f>VLOOKUP(A170,'Loan Requests (Part 1)'!$A$5:$N$173,14,FALSE)</f>
        <v>0.10290000000000001</v>
      </c>
      <c r="L170" s="74">
        <f t="shared" si="20"/>
        <v>5.1450000000000115E-3</v>
      </c>
    </row>
    <row r="171" spans="1:12" x14ac:dyDescent="0.3">
      <c r="A171" s="51">
        <v>138</v>
      </c>
      <c r="B171" s="61">
        <f>VLOOKUP(A171,'Loan Requests (Part 1)'!$A$6:$K$173,11,FALSE)</f>
        <v>9</v>
      </c>
      <c r="C171" s="64">
        <f>VLOOKUP(A171,'Loan Requests (Part 1)'!$A$5:$R$173,17,FALSE)</f>
        <v>766.46024</v>
      </c>
      <c r="D171" s="64">
        <f>VLOOKUP(A171,'Loan Requests (Part 1)'!$A$5:$R$173,18,FALSE)</f>
        <v>536.52216799999997</v>
      </c>
      <c r="E171" s="65">
        <f t="shared" si="15"/>
        <v>536.52216799999997</v>
      </c>
      <c r="F171" s="65">
        <f t="shared" si="16"/>
        <v>293.80975866666665</v>
      </c>
      <c r="G171" s="65">
        <f t="shared" si="17"/>
        <v>549.29650533333336</v>
      </c>
      <c r="H171" s="65">
        <f t="shared" si="18"/>
        <v>549.29650533333336</v>
      </c>
      <c r="I171" s="61" t="str">
        <f>INDEX($E$33:G171,1,MATCH(H171,E171:G171,0))</f>
        <v>Wait-and-see</v>
      </c>
      <c r="J171" s="73">
        <f t="shared" si="19"/>
        <v>0.28333333333333333</v>
      </c>
      <c r="K171" s="73">
        <f>VLOOKUP(A171,'Loan Requests (Part 1)'!$A$5:$N$173,14,FALSE)</f>
        <v>0.10290000000000001</v>
      </c>
      <c r="L171" s="74">
        <f t="shared" si="20"/>
        <v>2.9155E-2</v>
      </c>
    </row>
    <row r="172" spans="1:12" x14ac:dyDescent="0.3">
      <c r="A172" s="51">
        <v>139</v>
      </c>
      <c r="B172" s="61">
        <f>VLOOKUP(A172,'Loan Requests (Part 1)'!$A$6:$K$173,11,FALSE)</f>
        <v>12</v>
      </c>
      <c r="C172" s="64">
        <f>VLOOKUP(A172,'Loan Requests (Part 1)'!$A$5:$R$173,17,FALSE)</f>
        <v>926.97555000000011</v>
      </c>
      <c r="D172" s="64">
        <f>VLOOKUP(A172,'Loan Requests (Part 1)'!$A$5:$R$173,18,FALSE)</f>
        <v>648.88288499999999</v>
      </c>
      <c r="E172" s="65">
        <f t="shared" si="15"/>
        <v>648.88288499999999</v>
      </c>
      <c r="F172" s="65">
        <f t="shared" si="16"/>
        <v>401.68940500000008</v>
      </c>
      <c r="G172" s="65">
        <f t="shared" si="17"/>
        <v>757.03003250000006</v>
      </c>
      <c r="H172" s="65">
        <f t="shared" si="18"/>
        <v>757.03003250000006</v>
      </c>
      <c r="I172" s="61" t="str">
        <f>INDEX($E$33:G172,1,MATCH(H172,E172:G172,0))</f>
        <v>Wait-and-see</v>
      </c>
      <c r="J172" s="73">
        <f t="shared" si="19"/>
        <v>0.18333333333333338</v>
      </c>
      <c r="K172" s="73">
        <f>VLOOKUP(A172,'Loan Requests (Part 1)'!$A$5:$N$173,14,FALSE)</f>
        <v>2.9100000000000001E-2</v>
      </c>
      <c r="L172" s="74">
        <f t="shared" si="20"/>
        <v>5.3350000000000012E-3</v>
      </c>
    </row>
    <row r="173" spans="1:12" x14ac:dyDescent="0.3">
      <c r="A173" s="51">
        <v>140</v>
      </c>
      <c r="B173" s="61">
        <f>VLOOKUP(A173,'Loan Requests (Part 1)'!$A$6:$K$173,11,FALSE)</f>
        <v>7</v>
      </c>
      <c r="C173" s="64">
        <f>VLOOKUP(A173,'Loan Requests (Part 1)'!$A$5:$R$173,17,FALSE)</f>
        <v>1181.2752599999999</v>
      </c>
      <c r="D173" s="64">
        <f>VLOOKUP(A173,'Loan Requests (Part 1)'!$A$5:$R$173,18,FALSE)</f>
        <v>826.89268199999992</v>
      </c>
      <c r="E173" s="65">
        <f t="shared" si="15"/>
        <v>826.89268199999992</v>
      </c>
      <c r="F173" s="65">
        <f t="shared" si="16"/>
        <v>413.44634099999996</v>
      </c>
      <c r="G173" s="65">
        <f t="shared" si="17"/>
        <v>767.82891899999993</v>
      </c>
      <c r="H173" s="65">
        <f t="shared" si="18"/>
        <v>826.89268199999992</v>
      </c>
      <c r="I173" s="61" t="str">
        <f>INDEX($E$33:G173,1,MATCH(H173,E173:G173,0))</f>
        <v>Liquidate</v>
      </c>
      <c r="J173" s="73">
        <f t="shared" si="19"/>
        <v>0.3</v>
      </c>
      <c r="K173" s="73">
        <f>VLOOKUP(A173,'Loan Requests (Part 1)'!$A$5:$N$173,14,FALSE)</f>
        <v>0.10290000000000001</v>
      </c>
      <c r="L173" s="74">
        <f t="shared" si="20"/>
        <v>3.0870000000000002E-2</v>
      </c>
    </row>
    <row r="174" spans="1:12" x14ac:dyDescent="0.3">
      <c r="A174" s="51">
        <v>141</v>
      </c>
      <c r="B174" s="61">
        <f>VLOOKUP(A174,'Loan Requests (Part 1)'!$A$6:$K$173,11,FALSE)</f>
        <v>4</v>
      </c>
      <c r="C174" s="64">
        <f>VLOOKUP(A174,'Loan Requests (Part 1)'!$A$5:$R$173,17,FALSE)</f>
        <v>704.34326999999996</v>
      </c>
      <c r="D174" s="64">
        <f>VLOOKUP(A174,'Loan Requests (Part 1)'!$A$5:$R$173,18,FALSE)</f>
        <v>493.04028899999992</v>
      </c>
      <c r="E174" s="65">
        <f t="shared" si="15"/>
        <v>493.04028899999992</v>
      </c>
      <c r="F174" s="65">
        <f t="shared" si="16"/>
        <v>211.30298099999999</v>
      </c>
      <c r="G174" s="65">
        <f t="shared" si="17"/>
        <v>387.38879850000001</v>
      </c>
      <c r="H174" s="65">
        <f t="shared" si="18"/>
        <v>493.04028899999992</v>
      </c>
      <c r="I174" s="61" t="str">
        <f>INDEX($E$33:G174,1,MATCH(H174,E174:G174,0))</f>
        <v>Liquidate</v>
      </c>
      <c r="J174" s="73">
        <f t="shared" si="19"/>
        <v>0.3000000000000001</v>
      </c>
      <c r="K174" s="73">
        <f>VLOOKUP(A174,'Loan Requests (Part 1)'!$A$5:$N$173,14,FALSE)</f>
        <v>0.10290000000000001</v>
      </c>
      <c r="L174" s="74">
        <f t="shared" si="20"/>
        <v>3.0870000000000012E-2</v>
      </c>
    </row>
    <row r="175" spans="1:12" x14ac:dyDescent="0.3">
      <c r="A175" s="51">
        <v>142</v>
      </c>
      <c r="B175" s="61">
        <f>VLOOKUP(A175,'Loan Requests (Part 1)'!$A$6:$K$173,11,FALSE)</f>
        <v>8</v>
      </c>
      <c r="C175" s="64">
        <f>VLOOKUP(A175,'Loan Requests (Part 1)'!$A$5:$R$173,17,FALSE)</f>
        <v>953.19681000000003</v>
      </c>
      <c r="D175" s="64">
        <f>VLOOKUP(A175,'Loan Requests (Part 1)'!$A$5:$R$173,18,FALSE)</f>
        <v>667.23776699999996</v>
      </c>
      <c r="E175" s="65">
        <f t="shared" si="15"/>
        <v>667.23776699999996</v>
      </c>
      <c r="F175" s="65">
        <f t="shared" si="16"/>
        <v>349.50549699999999</v>
      </c>
      <c r="G175" s="65">
        <f t="shared" si="17"/>
        <v>651.35115350000001</v>
      </c>
      <c r="H175" s="65">
        <f t="shared" si="18"/>
        <v>667.23776699999996</v>
      </c>
      <c r="I175" s="61" t="str">
        <f>INDEX($E$33:G175,1,MATCH(H175,E175:G175,0))</f>
        <v>Liquidate</v>
      </c>
      <c r="J175" s="73">
        <f t="shared" si="19"/>
        <v>0.30000000000000004</v>
      </c>
      <c r="K175" s="73">
        <f>VLOOKUP(A175,'Loan Requests (Part 1)'!$A$5:$N$173,14,FALSE)</f>
        <v>0.53720000000000001</v>
      </c>
      <c r="L175" s="74">
        <f t="shared" si="20"/>
        <v>0.16116000000000003</v>
      </c>
    </row>
    <row r="176" spans="1:12" x14ac:dyDescent="0.3">
      <c r="A176" s="51">
        <v>143</v>
      </c>
      <c r="B176" s="61">
        <f>VLOOKUP(A176,'Loan Requests (Part 1)'!$A$6:$K$173,11,FALSE)</f>
        <v>7</v>
      </c>
      <c r="C176" s="64">
        <f>VLOOKUP(A176,'Loan Requests (Part 1)'!$A$5:$R$173,17,FALSE)</f>
        <v>1210.0333800000001</v>
      </c>
      <c r="D176" s="64">
        <f>VLOOKUP(A176,'Loan Requests (Part 1)'!$A$5:$R$173,18,FALSE)</f>
        <v>847.02336600000001</v>
      </c>
      <c r="E176" s="65">
        <f t="shared" si="15"/>
        <v>847.02336600000001</v>
      </c>
      <c r="F176" s="65">
        <f t="shared" si="16"/>
        <v>423.511683</v>
      </c>
      <c r="G176" s="65">
        <f t="shared" si="17"/>
        <v>786.52169700000013</v>
      </c>
      <c r="H176" s="65">
        <f t="shared" si="18"/>
        <v>847.02336600000001</v>
      </c>
      <c r="I176" s="61" t="str">
        <f>INDEX($E$33:G176,1,MATCH(H176,E176:G176,0))</f>
        <v>Liquidate</v>
      </c>
      <c r="J176" s="73">
        <f t="shared" si="19"/>
        <v>0.30000000000000004</v>
      </c>
      <c r="K176" s="73">
        <f>VLOOKUP(A176,'Loan Requests (Part 1)'!$A$5:$N$173,14,FALSE)</f>
        <v>0.53720000000000001</v>
      </c>
      <c r="L176" s="74">
        <f t="shared" si="20"/>
        <v>0.16116000000000003</v>
      </c>
    </row>
    <row r="177" spans="1:12" x14ac:dyDescent="0.3">
      <c r="A177" s="51">
        <v>144</v>
      </c>
      <c r="B177" s="61">
        <f>VLOOKUP(A177,'Loan Requests (Part 1)'!$A$6:$K$173,11,FALSE)</f>
        <v>4</v>
      </c>
      <c r="C177" s="64">
        <f>VLOOKUP(A177,'Loan Requests (Part 1)'!$A$5:$R$173,17,FALSE)</f>
        <v>886.56975</v>
      </c>
      <c r="D177" s="64">
        <f>VLOOKUP(A177,'Loan Requests (Part 1)'!$A$5:$R$173,18,FALSE)</f>
        <v>620.59882499999992</v>
      </c>
      <c r="E177" s="65">
        <f t="shared" si="15"/>
        <v>620.59882499999992</v>
      </c>
      <c r="F177" s="65">
        <f t="shared" si="16"/>
        <v>265.97092499999997</v>
      </c>
      <c r="G177" s="65">
        <f t="shared" si="17"/>
        <v>487.61336250000005</v>
      </c>
      <c r="H177" s="65">
        <f t="shared" si="18"/>
        <v>620.59882499999992</v>
      </c>
      <c r="I177" s="61" t="str">
        <f>INDEX($E$33:G177,1,MATCH(H177,E177:G177,0))</f>
        <v>Liquidate</v>
      </c>
      <c r="J177" s="73">
        <f t="shared" si="19"/>
        <v>0.3000000000000001</v>
      </c>
      <c r="K177" s="73">
        <f>VLOOKUP(A177,'Loan Requests (Part 1)'!$A$5:$N$173,14,FALSE)</f>
        <v>0.53720000000000001</v>
      </c>
      <c r="L177" s="74">
        <f t="shared" si="20"/>
        <v>0.16116000000000005</v>
      </c>
    </row>
    <row r="178" spans="1:12" x14ac:dyDescent="0.3">
      <c r="A178" s="51">
        <v>145</v>
      </c>
      <c r="B178" s="61">
        <f>VLOOKUP(A178,'Loan Requests (Part 1)'!$A$6:$K$173,11,FALSE)</f>
        <v>6</v>
      </c>
      <c r="C178" s="64">
        <f>VLOOKUP(A178,'Loan Requests (Part 1)'!$A$5:$R$173,17,FALSE)</f>
        <v>821.20739999999989</v>
      </c>
      <c r="D178" s="64">
        <f>VLOOKUP(A178,'Loan Requests (Part 1)'!$A$5:$R$173,18,FALSE)</f>
        <v>574.84517999999991</v>
      </c>
      <c r="E178" s="65">
        <f t="shared" si="15"/>
        <v>574.84517999999991</v>
      </c>
      <c r="F178" s="65">
        <f t="shared" si="16"/>
        <v>273.73579999999993</v>
      </c>
      <c r="G178" s="65">
        <f t="shared" si="17"/>
        <v>506.41122999999993</v>
      </c>
      <c r="H178" s="65">
        <f t="shared" si="18"/>
        <v>574.84517999999991</v>
      </c>
      <c r="I178" s="61" t="str">
        <f>INDEX($E$33:G178,1,MATCH(H178,E178:G178,0))</f>
        <v>Liquidate</v>
      </c>
      <c r="J178" s="73">
        <f t="shared" si="19"/>
        <v>0.3</v>
      </c>
      <c r="K178" s="73">
        <f>VLOOKUP(A178,'Loan Requests (Part 1)'!$A$5:$N$173,14,FALSE)</f>
        <v>0.10290000000000001</v>
      </c>
      <c r="L178" s="74">
        <f t="shared" si="20"/>
        <v>3.0870000000000002E-2</v>
      </c>
    </row>
    <row r="179" spans="1:12" x14ac:dyDescent="0.3">
      <c r="A179" s="51">
        <v>146</v>
      </c>
      <c r="B179" s="61">
        <f>VLOOKUP(A179,'Loan Requests (Part 1)'!$A$6:$K$173,11,FALSE)</f>
        <v>4</v>
      </c>
      <c r="C179" s="64">
        <f>VLOOKUP(A179,'Loan Requests (Part 1)'!$A$5:$R$173,17,FALSE)</f>
        <v>461.13953999999995</v>
      </c>
      <c r="D179" s="64">
        <f>VLOOKUP(A179,'Loan Requests (Part 1)'!$A$5:$R$173,18,FALSE)</f>
        <v>322.79767799999996</v>
      </c>
      <c r="E179" s="65">
        <f t="shared" si="15"/>
        <v>322.79767799999996</v>
      </c>
      <c r="F179" s="65">
        <f t="shared" si="16"/>
        <v>138.34186199999999</v>
      </c>
      <c r="G179" s="65">
        <f t="shared" si="17"/>
        <v>253.62674699999999</v>
      </c>
      <c r="H179" s="65">
        <f t="shared" si="18"/>
        <v>322.79767799999996</v>
      </c>
      <c r="I179" s="61" t="str">
        <f>INDEX($E$33:G179,1,MATCH(H179,E179:G179,0))</f>
        <v>Liquidate</v>
      </c>
      <c r="J179" s="73">
        <f t="shared" si="19"/>
        <v>0.3</v>
      </c>
      <c r="K179" s="73">
        <f>VLOOKUP(A179,'Loan Requests (Part 1)'!$A$5:$N$173,14,FALSE)</f>
        <v>0.10290000000000001</v>
      </c>
      <c r="L179" s="74">
        <f t="shared" si="20"/>
        <v>3.0870000000000002E-2</v>
      </c>
    </row>
    <row r="180" spans="1:12" x14ac:dyDescent="0.3">
      <c r="A180" s="51">
        <v>147</v>
      </c>
      <c r="B180" s="61">
        <f>VLOOKUP(A180,'Loan Requests (Part 1)'!$A$6:$K$173,11,FALSE)</f>
        <v>6</v>
      </c>
      <c r="C180" s="64">
        <f>VLOOKUP(A180,'Loan Requests (Part 1)'!$A$5:$R$173,17,FALSE)</f>
        <v>500.09424999999999</v>
      </c>
      <c r="D180" s="64">
        <f>VLOOKUP(A180,'Loan Requests (Part 1)'!$A$5:$R$173,18,FALSE)</f>
        <v>350.06597499999998</v>
      </c>
      <c r="E180" s="65">
        <f t="shared" si="15"/>
        <v>350.06597499999998</v>
      </c>
      <c r="F180" s="65">
        <f t="shared" si="16"/>
        <v>166.69808333333333</v>
      </c>
      <c r="G180" s="65">
        <f t="shared" si="17"/>
        <v>308.39145416666668</v>
      </c>
      <c r="H180" s="65">
        <f t="shared" si="18"/>
        <v>350.06597499999998</v>
      </c>
      <c r="I180" s="61" t="str">
        <f>INDEX($E$33:G180,1,MATCH(H180,E180:G180,0))</f>
        <v>Liquidate</v>
      </c>
      <c r="J180" s="73">
        <f t="shared" si="19"/>
        <v>0.30000000000000004</v>
      </c>
      <c r="K180" s="73">
        <f>VLOOKUP(A180,'Loan Requests (Part 1)'!$A$5:$N$173,14,FALSE)</f>
        <v>0.10290000000000001</v>
      </c>
      <c r="L180" s="74">
        <f t="shared" si="20"/>
        <v>3.0870000000000005E-2</v>
      </c>
    </row>
    <row r="181" spans="1:12" x14ac:dyDescent="0.3">
      <c r="A181" s="51">
        <v>148</v>
      </c>
      <c r="B181" s="61">
        <f>VLOOKUP(A181,'Loan Requests (Part 1)'!$A$6:$K$173,11,FALSE)</f>
        <v>11</v>
      </c>
      <c r="C181" s="64">
        <f>VLOOKUP(A181,'Loan Requests (Part 1)'!$A$5:$R$173,17,FALSE)</f>
        <v>782.4302100000001</v>
      </c>
      <c r="D181" s="64">
        <f>VLOOKUP(A181,'Loan Requests (Part 1)'!$A$5:$R$173,18,FALSE)</f>
        <v>547.70114699999999</v>
      </c>
      <c r="E181" s="65">
        <f t="shared" si="15"/>
        <v>547.70114699999999</v>
      </c>
      <c r="F181" s="65">
        <f t="shared" si="16"/>
        <v>326.01258750000005</v>
      </c>
      <c r="G181" s="65">
        <f t="shared" si="17"/>
        <v>612.9036645000001</v>
      </c>
      <c r="H181" s="65">
        <f t="shared" si="18"/>
        <v>612.9036645000001</v>
      </c>
      <c r="I181" s="61" t="str">
        <f>INDEX($E$33:G181,1,MATCH(H181,E181:G181,0))</f>
        <v>Wait-and-see</v>
      </c>
      <c r="J181" s="73">
        <f t="shared" si="19"/>
        <v>0.21666666666666665</v>
      </c>
      <c r="K181" s="73">
        <f>VLOOKUP(A181,'Loan Requests (Part 1)'!$A$5:$N$173,14,FALSE)</f>
        <v>2.9100000000000001E-2</v>
      </c>
      <c r="L181" s="74">
        <f t="shared" si="20"/>
        <v>6.3049999999999998E-3</v>
      </c>
    </row>
    <row r="182" spans="1:12" x14ac:dyDescent="0.3">
      <c r="A182" s="51">
        <v>149</v>
      </c>
      <c r="B182" s="61">
        <f>VLOOKUP(A182,'Loan Requests (Part 1)'!$A$6:$K$173,11,FALSE)</f>
        <v>7</v>
      </c>
      <c r="C182" s="64">
        <f>VLOOKUP(A182,'Loan Requests (Part 1)'!$A$5:$R$173,17,FALSE)</f>
        <v>792.78098999999997</v>
      </c>
      <c r="D182" s="64">
        <f>VLOOKUP(A182,'Loan Requests (Part 1)'!$A$5:$R$173,18,FALSE)</f>
        <v>554.94669299999998</v>
      </c>
      <c r="E182" s="65">
        <f t="shared" si="15"/>
        <v>554.94669299999998</v>
      </c>
      <c r="F182" s="65">
        <f t="shared" si="16"/>
        <v>277.47334649999999</v>
      </c>
      <c r="G182" s="65">
        <f t="shared" si="17"/>
        <v>515.30764350000004</v>
      </c>
      <c r="H182" s="65">
        <f t="shared" si="18"/>
        <v>554.94669299999998</v>
      </c>
      <c r="I182" s="61" t="str">
        <f>INDEX($E$33:G182,1,MATCH(H182,E182:G182,0))</f>
        <v>Liquidate</v>
      </c>
      <c r="J182" s="73">
        <f t="shared" si="19"/>
        <v>0.3</v>
      </c>
      <c r="K182" s="73">
        <f>VLOOKUP(A182,'Loan Requests (Part 1)'!$A$5:$N$173,14,FALSE)</f>
        <v>0.10290000000000001</v>
      </c>
      <c r="L182" s="74">
        <f t="shared" si="20"/>
        <v>3.0870000000000002E-2</v>
      </c>
    </row>
    <row r="183" spans="1:12" x14ac:dyDescent="0.3">
      <c r="A183" s="51">
        <v>150</v>
      </c>
      <c r="B183" s="61">
        <f>VLOOKUP(A183,'Loan Requests (Part 1)'!$A$6:$K$173,11,FALSE)</f>
        <v>4</v>
      </c>
      <c r="C183" s="64">
        <f>VLOOKUP(A183,'Loan Requests (Part 1)'!$A$5:$R$173,17,FALSE)</f>
        <v>790.67532999999992</v>
      </c>
      <c r="D183" s="64">
        <f>VLOOKUP(A183,'Loan Requests (Part 1)'!$A$5:$R$173,18,FALSE)</f>
        <v>553.47273099999995</v>
      </c>
      <c r="E183" s="65">
        <f t="shared" si="15"/>
        <v>553.47273099999995</v>
      </c>
      <c r="F183" s="65">
        <f t="shared" si="16"/>
        <v>237.20259899999996</v>
      </c>
      <c r="G183" s="65">
        <f t="shared" si="17"/>
        <v>434.87143149999997</v>
      </c>
      <c r="H183" s="65">
        <f t="shared" si="18"/>
        <v>553.47273099999995</v>
      </c>
      <c r="I183" s="61" t="str">
        <f>INDEX($E$33:G183,1,MATCH(H183,E183:G183,0))</f>
        <v>Liquidate</v>
      </c>
      <c r="J183" s="73">
        <f t="shared" si="19"/>
        <v>0.3</v>
      </c>
      <c r="K183" s="73">
        <f>VLOOKUP(A183,'Loan Requests (Part 1)'!$A$5:$N$173,14,FALSE)</f>
        <v>0.10290000000000001</v>
      </c>
      <c r="L183" s="74">
        <f t="shared" si="20"/>
        <v>3.0870000000000002E-2</v>
      </c>
    </row>
    <row r="184" spans="1:12" x14ac:dyDescent="0.3">
      <c r="A184" s="51">
        <v>151</v>
      </c>
      <c r="B184" s="61">
        <f>VLOOKUP(A184,'Loan Requests (Part 1)'!$A$6:$K$173,11,FALSE)</f>
        <v>4</v>
      </c>
      <c r="C184" s="64">
        <f>VLOOKUP(A184,'Loan Requests (Part 1)'!$A$5:$R$173,17,FALSE)</f>
        <v>780.14702999999997</v>
      </c>
      <c r="D184" s="64">
        <f>VLOOKUP(A184,'Loan Requests (Part 1)'!$A$5:$R$173,18,FALSE)</f>
        <v>546.10292099999992</v>
      </c>
      <c r="E184" s="65">
        <f t="shared" si="15"/>
        <v>546.10292099999992</v>
      </c>
      <c r="F184" s="65">
        <f t="shared" si="16"/>
        <v>234.04410899999999</v>
      </c>
      <c r="G184" s="65">
        <f t="shared" si="17"/>
        <v>429.08086650000001</v>
      </c>
      <c r="H184" s="65">
        <f t="shared" si="18"/>
        <v>546.10292099999992</v>
      </c>
      <c r="I184" s="61" t="str">
        <f>INDEX($E$33:G184,1,MATCH(H184,E184:G184,0))</f>
        <v>Liquidate</v>
      </c>
      <c r="J184" s="73">
        <f t="shared" si="19"/>
        <v>0.3000000000000001</v>
      </c>
      <c r="K184" s="73">
        <f>VLOOKUP(A184,'Loan Requests (Part 1)'!$A$5:$N$173,14,FALSE)</f>
        <v>0.10290000000000001</v>
      </c>
      <c r="L184" s="74">
        <f t="shared" si="20"/>
        <v>3.0870000000000012E-2</v>
      </c>
    </row>
    <row r="185" spans="1:12" x14ac:dyDescent="0.3">
      <c r="A185" s="51">
        <v>152</v>
      </c>
      <c r="B185" s="61">
        <f>VLOOKUP(A185,'Loan Requests (Part 1)'!$A$6:$K$173,11,FALSE)</f>
        <v>10</v>
      </c>
      <c r="C185" s="64">
        <f>VLOOKUP(A185,'Loan Requests (Part 1)'!$A$5:$R$173,17,FALSE)</f>
        <v>619.03113000000008</v>
      </c>
      <c r="D185" s="64">
        <f>VLOOKUP(A185,'Loan Requests (Part 1)'!$A$5:$R$173,18,FALSE)</f>
        <v>433.32179100000002</v>
      </c>
      <c r="E185" s="65">
        <f t="shared" si="15"/>
        <v>433.32179100000002</v>
      </c>
      <c r="F185" s="65">
        <f t="shared" si="16"/>
        <v>247.61245200000005</v>
      </c>
      <c r="G185" s="65">
        <f t="shared" si="17"/>
        <v>464.27334750000006</v>
      </c>
      <c r="H185" s="65">
        <f t="shared" si="18"/>
        <v>464.27334750000006</v>
      </c>
      <c r="I185" s="61" t="str">
        <f>INDEX($E$33:G185,1,MATCH(H185,E185:G185,0))</f>
        <v>Wait-and-see</v>
      </c>
      <c r="J185" s="73">
        <f t="shared" si="19"/>
        <v>0.25</v>
      </c>
      <c r="K185" s="73">
        <f>VLOOKUP(A185,'Loan Requests (Part 1)'!$A$5:$N$173,14,FALSE)</f>
        <v>2.9100000000000001E-2</v>
      </c>
      <c r="L185" s="74">
        <f t="shared" si="20"/>
        <v>7.2750000000000002E-3</v>
      </c>
    </row>
    <row r="186" spans="1:12" x14ac:dyDescent="0.3">
      <c r="A186" s="51">
        <v>153</v>
      </c>
      <c r="B186" s="61">
        <f>VLOOKUP(A186,'Loan Requests (Part 1)'!$A$6:$K$173,11,FALSE)</f>
        <v>8</v>
      </c>
      <c r="C186" s="64">
        <f>VLOOKUP(A186,'Loan Requests (Part 1)'!$A$5:$R$173,17,FALSE)</f>
        <v>790.67532999999992</v>
      </c>
      <c r="D186" s="64">
        <f>VLOOKUP(A186,'Loan Requests (Part 1)'!$A$5:$R$173,18,FALSE)</f>
        <v>553.47273099999995</v>
      </c>
      <c r="E186" s="65">
        <f t="shared" si="15"/>
        <v>553.47273099999995</v>
      </c>
      <c r="F186" s="65">
        <f t="shared" si="16"/>
        <v>289.91428766666661</v>
      </c>
      <c r="G186" s="65">
        <f t="shared" si="17"/>
        <v>540.29480883333326</v>
      </c>
      <c r="H186" s="65">
        <f t="shared" si="18"/>
        <v>553.47273099999995</v>
      </c>
      <c r="I186" s="61" t="str">
        <f>INDEX($E$33:G186,1,MATCH(H186,E186:G186,0))</f>
        <v>Liquidate</v>
      </c>
      <c r="J186" s="73">
        <f t="shared" si="19"/>
        <v>0.3</v>
      </c>
      <c r="K186" s="73">
        <f>VLOOKUP(A186,'Loan Requests (Part 1)'!$A$5:$N$173,14,FALSE)</f>
        <v>0.10290000000000001</v>
      </c>
      <c r="L186" s="74">
        <f t="shared" si="20"/>
        <v>3.0870000000000002E-2</v>
      </c>
    </row>
    <row r="187" spans="1:12" x14ac:dyDescent="0.3">
      <c r="A187" s="51">
        <v>154</v>
      </c>
      <c r="B187" s="61">
        <f>VLOOKUP(A187,'Loan Requests (Part 1)'!$A$6:$K$173,11,FALSE)</f>
        <v>8</v>
      </c>
      <c r="C187" s="64">
        <f>VLOOKUP(A187,'Loan Requests (Part 1)'!$A$5:$R$173,17,FALSE)</f>
        <v>983.34321999999997</v>
      </c>
      <c r="D187" s="64">
        <f>VLOOKUP(A187,'Loan Requests (Part 1)'!$A$5:$R$173,18,FALSE)</f>
        <v>688.34025399999996</v>
      </c>
      <c r="E187" s="65">
        <f t="shared" si="15"/>
        <v>688.34025399999996</v>
      </c>
      <c r="F187" s="65">
        <f t="shared" si="16"/>
        <v>360.55918066666663</v>
      </c>
      <c r="G187" s="65">
        <f t="shared" si="17"/>
        <v>671.9512003333333</v>
      </c>
      <c r="H187" s="65">
        <f t="shared" si="18"/>
        <v>688.34025399999996</v>
      </c>
      <c r="I187" s="61" t="str">
        <f>INDEX($E$33:G187,1,MATCH(H187,E187:G187,0))</f>
        <v>Liquidate</v>
      </c>
      <c r="J187" s="73">
        <f t="shared" si="19"/>
        <v>0.30000000000000004</v>
      </c>
      <c r="K187" s="73">
        <f>VLOOKUP(A187,'Loan Requests (Part 1)'!$A$5:$N$173,14,FALSE)</f>
        <v>0.10290000000000001</v>
      </c>
      <c r="L187" s="74">
        <f t="shared" si="20"/>
        <v>3.0870000000000005E-2</v>
      </c>
    </row>
    <row r="188" spans="1:12" x14ac:dyDescent="0.3">
      <c r="A188" s="51">
        <v>155</v>
      </c>
      <c r="B188" s="61">
        <f>VLOOKUP(A188,'Loan Requests (Part 1)'!$A$6:$K$173,11,FALSE)</f>
        <v>8</v>
      </c>
      <c r="C188" s="64">
        <f>VLOOKUP(A188,'Loan Requests (Part 1)'!$A$5:$R$173,17,FALSE)</f>
        <v>614.85271999999998</v>
      </c>
      <c r="D188" s="64">
        <f>VLOOKUP(A188,'Loan Requests (Part 1)'!$A$5:$R$173,18,FALSE)</f>
        <v>430.39690399999995</v>
      </c>
      <c r="E188" s="65">
        <f t="shared" si="15"/>
        <v>430.39690399999995</v>
      </c>
      <c r="F188" s="65">
        <f t="shared" si="16"/>
        <v>225.44599733333331</v>
      </c>
      <c r="G188" s="65">
        <f t="shared" si="17"/>
        <v>420.14935866666667</v>
      </c>
      <c r="H188" s="65">
        <f t="shared" si="18"/>
        <v>430.39690399999995</v>
      </c>
      <c r="I188" s="61" t="str">
        <f>INDEX($E$33:G188,1,MATCH(H188,E188:G188,0))</f>
        <v>Liquidate</v>
      </c>
      <c r="J188" s="73">
        <f t="shared" si="19"/>
        <v>0.30000000000000004</v>
      </c>
      <c r="K188" s="73">
        <f>VLOOKUP(A188,'Loan Requests (Part 1)'!$A$5:$N$173,14,FALSE)</f>
        <v>0.10290000000000001</v>
      </c>
      <c r="L188" s="74">
        <f t="shared" si="20"/>
        <v>3.0870000000000005E-2</v>
      </c>
    </row>
    <row r="189" spans="1:12" x14ac:dyDescent="0.3">
      <c r="A189" s="51">
        <v>156</v>
      </c>
      <c r="B189" s="61">
        <f>VLOOKUP(A189,'Loan Requests (Part 1)'!$A$6:$K$173,11,FALSE)</f>
        <v>13</v>
      </c>
      <c r="C189" s="64">
        <f>VLOOKUP(A189,'Loan Requests (Part 1)'!$A$5:$R$173,17,FALSE)</f>
        <v>1076.43147</v>
      </c>
      <c r="D189" s="64">
        <f>VLOOKUP(A189,'Loan Requests (Part 1)'!$A$5:$R$173,18,FALSE)</f>
        <v>753.50202899999999</v>
      </c>
      <c r="E189" s="65">
        <f t="shared" si="15"/>
        <v>753.50202899999999</v>
      </c>
      <c r="F189" s="65">
        <f t="shared" si="16"/>
        <v>484.39416149999994</v>
      </c>
      <c r="G189" s="65">
        <f t="shared" si="17"/>
        <v>914.96674949999999</v>
      </c>
      <c r="H189" s="65">
        <f t="shared" si="18"/>
        <v>914.96674949999999</v>
      </c>
      <c r="I189" s="61" t="str">
        <f>INDEX($E$33:G189,1,MATCH(H189,E189:G189,0))</f>
        <v>Wait-and-see</v>
      </c>
      <c r="J189" s="73">
        <f t="shared" si="19"/>
        <v>0.15</v>
      </c>
      <c r="K189" s="73">
        <f>VLOOKUP(A189,'Loan Requests (Part 1)'!$A$5:$N$173,14,FALSE)</f>
        <v>0.29930000000000001</v>
      </c>
      <c r="L189" s="74">
        <f t="shared" si="20"/>
        <v>4.4894999999999997E-2</v>
      </c>
    </row>
    <row r="190" spans="1:12" x14ac:dyDescent="0.3">
      <c r="A190" s="51">
        <v>157</v>
      </c>
      <c r="B190" s="61">
        <f>VLOOKUP(A190,'Loan Requests (Part 1)'!$A$6:$K$173,11,FALSE)</f>
        <v>9</v>
      </c>
      <c r="C190" s="64">
        <f>VLOOKUP(A190,'Loan Requests (Part 1)'!$A$5:$R$173,17,FALSE)</f>
        <v>539.04895999999997</v>
      </c>
      <c r="D190" s="64">
        <f>VLOOKUP(A190,'Loan Requests (Part 1)'!$A$5:$R$173,18,FALSE)</f>
        <v>377.33427199999994</v>
      </c>
      <c r="E190" s="65">
        <f t="shared" si="15"/>
        <v>377.33427199999994</v>
      </c>
      <c r="F190" s="65">
        <f t="shared" si="16"/>
        <v>206.63543466666664</v>
      </c>
      <c r="G190" s="65">
        <f t="shared" si="17"/>
        <v>386.31842133333333</v>
      </c>
      <c r="H190" s="65">
        <f t="shared" si="18"/>
        <v>386.31842133333333</v>
      </c>
      <c r="I190" s="61" t="str">
        <f>INDEX($E$33:G190,1,MATCH(H190,E190:G190,0))</f>
        <v>Wait-and-see</v>
      </c>
      <c r="J190" s="73">
        <f t="shared" si="19"/>
        <v>0.28333333333333327</v>
      </c>
      <c r="K190" s="73">
        <f>VLOOKUP(A190,'Loan Requests (Part 1)'!$A$5:$N$173,14,FALSE)</f>
        <v>0.10290000000000001</v>
      </c>
      <c r="L190" s="74">
        <f t="shared" si="20"/>
        <v>2.9154999999999993E-2</v>
      </c>
    </row>
    <row r="191" spans="1:12" x14ac:dyDescent="0.3">
      <c r="A191" s="51">
        <v>158</v>
      </c>
      <c r="B191" s="61">
        <f>VLOOKUP(A191,'Loan Requests (Part 1)'!$A$6:$K$173,11,FALSE)</f>
        <v>6</v>
      </c>
      <c r="C191" s="64">
        <f>VLOOKUP(A191,'Loan Requests (Part 1)'!$A$5:$R$173,17,FALSE)</f>
        <v>949.97291999999993</v>
      </c>
      <c r="D191" s="64">
        <f>VLOOKUP(A191,'Loan Requests (Part 1)'!$A$5:$R$173,18,FALSE)</f>
        <v>664.98104399999988</v>
      </c>
      <c r="E191" s="65">
        <f t="shared" si="15"/>
        <v>664.98104399999988</v>
      </c>
      <c r="F191" s="65">
        <f t="shared" si="16"/>
        <v>316.65763999999996</v>
      </c>
      <c r="G191" s="65">
        <f t="shared" si="17"/>
        <v>585.81663400000002</v>
      </c>
      <c r="H191" s="65">
        <f t="shared" si="18"/>
        <v>664.98104399999988</v>
      </c>
      <c r="I191" s="61" t="str">
        <f>INDEX($E$33:G191,1,MATCH(H191,E191:G191,0))</f>
        <v>Liquidate</v>
      </c>
      <c r="J191" s="73">
        <f t="shared" si="19"/>
        <v>0.30000000000000004</v>
      </c>
      <c r="K191" s="73">
        <f>VLOOKUP(A191,'Loan Requests (Part 1)'!$A$5:$N$173,14,FALSE)</f>
        <v>0.53720000000000001</v>
      </c>
      <c r="L191" s="74">
        <f t="shared" si="20"/>
        <v>0.16116000000000003</v>
      </c>
    </row>
    <row r="192" spans="1:12" x14ac:dyDescent="0.3">
      <c r="A192" s="51">
        <v>159</v>
      </c>
      <c r="B192" s="61">
        <f>VLOOKUP(A192,'Loan Requests (Part 1)'!$A$6:$K$173,11,FALSE)</f>
        <v>10</v>
      </c>
      <c r="C192" s="64">
        <f>VLOOKUP(A192,'Loan Requests (Part 1)'!$A$5:$R$173,17,FALSE)</f>
        <v>675.30338999999992</v>
      </c>
      <c r="D192" s="64">
        <f>VLOOKUP(A192,'Loan Requests (Part 1)'!$A$5:$R$173,18,FALSE)</f>
        <v>472.7123729999999</v>
      </c>
      <c r="E192" s="65">
        <f t="shared" si="15"/>
        <v>472.7123729999999</v>
      </c>
      <c r="F192" s="65">
        <f t="shared" si="16"/>
        <v>270.12135599999999</v>
      </c>
      <c r="G192" s="65">
        <f t="shared" si="17"/>
        <v>506.47754249999991</v>
      </c>
      <c r="H192" s="65">
        <f t="shared" si="18"/>
        <v>506.47754249999991</v>
      </c>
      <c r="I192" s="61" t="str">
        <f>INDEX($E$33:G192,1,MATCH(H192,E192:G192,0))</f>
        <v>Wait-and-see</v>
      </c>
      <c r="J192" s="73">
        <f t="shared" si="19"/>
        <v>0.25000000000000006</v>
      </c>
      <c r="K192" s="73">
        <f>VLOOKUP(A192,'Loan Requests (Part 1)'!$A$5:$N$173,14,FALSE)</f>
        <v>0.29930000000000001</v>
      </c>
      <c r="L192" s="74">
        <f t="shared" si="20"/>
        <v>7.4825000000000016E-2</v>
      </c>
    </row>
    <row r="193" spans="1:12" x14ac:dyDescent="0.3">
      <c r="A193" s="51">
        <v>160</v>
      </c>
      <c r="B193" s="61">
        <f>VLOOKUP(A193,'Loan Requests (Part 1)'!$A$6:$K$173,11,FALSE)</f>
        <v>4</v>
      </c>
      <c r="C193" s="64">
        <f>VLOOKUP(A193,'Loan Requests (Part 1)'!$A$5:$R$173,17,FALSE)</f>
        <v>883.32436999999993</v>
      </c>
      <c r="D193" s="64">
        <f>VLOOKUP(A193,'Loan Requests (Part 1)'!$A$5:$R$173,18,FALSE)</f>
        <v>618.32705899999996</v>
      </c>
      <c r="E193" s="65">
        <f t="shared" si="15"/>
        <v>618.32705899999996</v>
      </c>
      <c r="F193" s="65">
        <f t="shared" si="16"/>
        <v>264.99731099999997</v>
      </c>
      <c r="G193" s="65">
        <f t="shared" si="17"/>
        <v>485.82840349999998</v>
      </c>
      <c r="H193" s="65">
        <f t="shared" si="18"/>
        <v>618.32705899999996</v>
      </c>
      <c r="I193" s="61" t="str">
        <f>INDEX($E$33:G193,1,MATCH(H193,E193:G193,0))</f>
        <v>Liquidate</v>
      </c>
      <c r="J193" s="73">
        <f t="shared" si="19"/>
        <v>0.3</v>
      </c>
      <c r="K193" s="73">
        <f>VLOOKUP(A193,'Loan Requests (Part 1)'!$A$5:$N$173,14,FALSE)</f>
        <v>0.10290000000000001</v>
      </c>
      <c r="L193" s="74">
        <f t="shared" si="20"/>
        <v>3.0870000000000002E-2</v>
      </c>
    </row>
    <row r="194" spans="1:12" x14ac:dyDescent="0.3">
      <c r="A194" s="51">
        <v>161</v>
      </c>
      <c r="B194" s="61">
        <f>VLOOKUP(A194,'Loan Requests (Part 1)'!$A$6:$K$173,11,FALSE)</f>
        <v>11</v>
      </c>
      <c r="C194" s="64">
        <f>VLOOKUP(A194,'Loan Requests (Part 1)'!$A$5:$R$173,17,FALSE)</f>
        <v>665.70191999999997</v>
      </c>
      <c r="D194" s="64">
        <f>VLOOKUP(A194,'Loan Requests (Part 1)'!$A$5:$R$173,18,FALSE)</f>
        <v>465.99134399999997</v>
      </c>
      <c r="E194" s="65">
        <f t="shared" si="15"/>
        <v>465.99134399999997</v>
      </c>
      <c r="F194" s="65">
        <f t="shared" si="16"/>
        <v>277.37580000000003</v>
      </c>
      <c r="G194" s="65">
        <f t="shared" si="17"/>
        <v>521.46650399999999</v>
      </c>
      <c r="H194" s="65">
        <f t="shared" si="18"/>
        <v>521.46650399999999</v>
      </c>
      <c r="I194" s="61" t="str">
        <f>INDEX($E$33:G194,1,MATCH(H194,E194:G194,0))</f>
        <v>Wait-and-see</v>
      </c>
      <c r="J194" s="73">
        <f t="shared" si="19"/>
        <v>0.21666666666666665</v>
      </c>
      <c r="K194" s="73">
        <f>VLOOKUP(A194,'Loan Requests (Part 1)'!$A$5:$N$173,14,FALSE)</f>
        <v>0.29930000000000001</v>
      </c>
      <c r="L194" s="74">
        <f t="shared" si="20"/>
        <v>6.4848333333333327E-2</v>
      </c>
    </row>
    <row r="195" spans="1:12" x14ac:dyDescent="0.3">
      <c r="A195" s="51">
        <v>162</v>
      </c>
      <c r="B195" s="61">
        <f>VLOOKUP(A195,'Loan Requests (Part 1)'!$A$6:$K$173,11,FALSE)</f>
        <v>11</v>
      </c>
      <c r="C195" s="64">
        <f>VLOOKUP(A195,'Loan Requests (Part 1)'!$A$5:$R$173,17,FALSE)</f>
        <v>675.30338999999992</v>
      </c>
      <c r="D195" s="64">
        <f>VLOOKUP(A195,'Loan Requests (Part 1)'!$A$5:$R$173,18,FALSE)</f>
        <v>472.7123729999999</v>
      </c>
      <c r="E195" s="65">
        <f t="shared" si="15"/>
        <v>472.7123729999999</v>
      </c>
      <c r="F195" s="65">
        <f t="shared" si="16"/>
        <v>281.37641249999996</v>
      </c>
      <c r="G195" s="65">
        <f t="shared" si="17"/>
        <v>528.98765549999996</v>
      </c>
      <c r="H195" s="65">
        <f t="shared" si="18"/>
        <v>528.98765549999996</v>
      </c>
      <c r="I195" s="61" t="str">
        <f>INDEX($E$33:G195,1,MATCH(H195,E195:G195,0))</f>
        <v>Wait-and-see</v>
      </c>
      <c r="J195" s="73">
        <f t="shared" si="19"/>
        <v>0.21666666666666665</v>
      </c>
      <c r="K195" s="73">
        <f>VLOOKUP(A195,'Loan Requests (Part 1)'!$A$5:$N$173,14,FALSE)</f>
        <v>0.29930000000000001</v>
      </c>
      <c r="L195" s="74">
        <f t="shared" si="20"/>
        <v>6.4848333333333327E-2</v>
      </c>
    </row>
    <row r="196" spans="1:12" x14ac:dyDescent="0.3">
      <c r="A196" s="51">
        <v>163</v>
      </c>
      <c r="B196" s="61">
        <f>VLOOKUP(A196,'Loan Requests (Part 1)'!$A$6:$K$173,11,FALSE)</f>
        <v>5</v>
      </c>
      <c r="C196" s="64">
        <f>VLOOKUP(A196,'Loan Requests (Part 1)'!$A$5:$R$173,17,FALSE)</f>
        <v>722.15135999999995</v>
      </c>
      <c r="D196" s="64">
        <f>VLOOKUP(A196,'Loan Requests (Part 1)'!$A$5:$R$173,18,FALSE)</f>
        <v>505.50595199999992</v>
      </c>
      <c r="E196" s="65">
        <f t="shared" si="15"/>
        <v>505.50595199999992</v>
      </c>
      <c r="F196" s="65">
        <f t="shared" si="16"/>
        <v>228.68126399999997</v>
      </c>
      <c r="G196" s="65">
        <f t="shared" si="17"/>
        <v>421.25495999999998</v>
      </c>
      <c r="H196" s="65">
        <f t="shared" si="18"/>
        <v>505.50595199999992</v>
      </c>
      <c r="I196" s="61" t="str">
        <f>INDEX($E$33:G196,1,MATCH(H196,E196:G196,0))</f>
        <v>Liquidate</v>
      </c>
      <c r="J196" s="73">
        <f t="shared" si="19"/>
        <v>0.30000000000000004</v>
      </c>
      <c r="K196" s="73">
        <f>VLOOKUP(A196,'Loan Requests (Part 1)'!$A$5:$N$173,14,FALSE)</f>
        <v>0.53720000000000001</v>
      </c>
      <c r="L196" s="74">
        <f t="shared" si="20"/>
        <v>0.16116000000000003</v>
      </c>
    </row>
    <row r="197" spans="1:12" x14ac:dyDescent="0.3">
      <c r="A197" s="51">
        <v>164</v>
      </c>
      <c r="B197" s="61">
        <f>VLOOKUP(A197,'Loan Requests (Part 1)'!$A$6:$K$173,11,FALSE)</f>
        <v>4</v>
      </c>
      <c r="C197" s="64">
        <f>VLOOKUP(A197,'Loan Requests (Part 1)'!$A$5:$R$173,17,FALSE)</f>
        <v>532.73198000000002</v>
      </c>
      <c r="D197" s="64">
        <f>VLOOKUP(A197,'Loan Requests (Part 1)'!$A$5:$R$173,18,FALSE)</f>
        <v>372.91238599999997</v>
      </c>
      <c r="E197" s="65">
        <f t="shared" si="15"/>
        <v>372.91238599999997</v>
      </c>
      <c r="F197" s="65">
        <f t="shared" si="16"/>
        <v>159.819594</v>
      </c>
      <c r="G197" s="65">
        <f t="shared" si="17"/>
        <v>293.00258900000006</v>
      </c>
      <c r="H197" s="65">
        <f t="shared" si="18"/>
        <v>372.91238599999997</v>
      </c>
      <c r="I197" s="61" t="str">
        <f>INDEX($E$33:G197,1,MATCH(H197,E197:G197,0))</f>
        <v>Liquidate</v>
      </c>
      <c r="J197" s="73">
        <f t="shared" si="19"/>
        <v>0.3000000000000001</v>
      </c>
      <c r="K197" s="73">
        <f>VLOOKUP(A197,'Loan Requests (Part 1)'!$A$5:$N$173,14,FALSE)</f>
        <v>0.10290000000000001</v>
      </c>
      <c r="L197" s="74">
        <f t="shared" si="20"/>
        <v>3.0870000000000012E-2</v>
      </c>
    </row>
    <row r="198" spans="1:12" x14ac:dyDescent="0.3">
      <c r="A198" s="51">
        <v>165</v>
      </c>
      <c r="B198" s="61">
        <f>VLOOKUP(A198,'Loan Requests (Part 1)'!$A$6:$K$173,11,FALSE)</f>
        <v>4</v>
      </c>
      <c r="C198" s="64">
        <f>VLOOKUP(A198,'Loan Requests (Part 1)'!$A$5:$R$173,17,FALSE)</f>
        <v>1297.0784100000001</v>
      </c>
      <c r="D198" s="64">
        <f>VLOOKUP(A198,'Loan Requests (Part 1)'!$A$5:$R$173,18,FALSE)</f>
        <v>907.95488699999999</v>
      </c>
      <c r="E198" s="65">
        <f t="shared" si="15"/>
        <v>907.95488699999999</v>
      </c>
      <c r="F198" s="65">
        <f t="shared" si="16"/>
        <v>389.12352300000003</v>
      </c>
      <c r="G198" s="65">
        <f t="shared" si="17"/>
        <v>713.39312550000011</v>
      </c>
      <c r="H198" s="65">
        <f t="shared" si="18"/>
        <v>907.95488699999999</v>
      </c>
      <c r="I198" s="61" t="str">
        <f>INDEX($E$33:G198,1,MATCH(H198,E198:G198,0))</f>
        <v>Liquidate</v>
      </c>
      <c r="J198" s="73">
        <f t="shared" si="19"/>
        <v>0.30000000000000004</v>
      </c>
      <c r="K198" s="73">
        <f>VLOOKUP(A198,'Loan Requests (Part 1)'!$A$5:$N$173,14,FALSE)</f>
        <v>0.53720000000000001</v>
      </c>
      <c r="L198" s="74">
        <f t="shared" si="20"/>
        <v>0.16116000000000003</v>
      </c>
    </row>
    <row r="199" spans="1:12" x14ac:dyDescent="0.3">
      <c r="A199" s="51">
        <v>166</v>
      </c>
      <c r="B199" s="61">
        <f>VLOOKUP(A199,'Loan Requests (Part 1)'!$A$6:$K$173,11,FALSE)</f>
        <v>8</v>
      </c>
      <c r="C199" s="64">
        <f>VLOOKUP(A199,'Loan Requests (Part 1)'!$A$5:$R$173,17,FALSE)</f>
        <v>928.48032000000001</v>
      </c>
      <c r="D199" s="64">
        <f>VLOOKUP(A199,'Loan Requests (Part 1)'!$A$5:$R$173,18,FALSE)</f>
        <v>649.93622399999992</v>
      </c>
      <c r="E199" s="65">
        <f t="shared" si="15"/>
        <v>649.93622399999992</v>
      </c>
      <c r="F199" s="65">
        <f t="shared" si="16"/>
        <v>340.44278399999996</v>
      </c>
      <c r="G199" s="65">
        <f t="shared" si="17"/>
        <v>634.46155199999998</v>
      </c>
      <c r="H199" s="65">
        <f t="shared" si="18"/>
        <v>649.93622399999992</v>
      </c>
      <c r="I199" s="61" t="str">
        <f>INDEX($E$33:G199,1,MATCH(H199,E199:G199,0))</f>
        <v>Liquidate</v>
      </c>
      <c r="J199" s="73">
        <f t="shared" si="19"/>
        <v>0.3000000000000001</v>
      </c>
      <c r="K199" s="73">
        <f>VLOOKUP(A199,'Loan Requests (Part 1)'!$A$5:$N$173,14,FALSE)</f>
        <v>0.53720000000000001</v>
      </c>
      <c r="L199" s="74">
        <f t="shared" si="20"/>
        <v>0.16116000000000005</v>
      </c>
    </row>
    <row r="200" spans="1:12" x14ac:dyDescent="0.3">
      <c r="A200" s="51">
        <v>167</v>
      </c>
      <c r="B200" s="61">
        <f>VLOOKUP(A200,'Loan Requests (Part 1)'!$A$6:$K$173,11,FALSE)</f>
        <v>4</v>
      </c>
      <c r="C200" s="64">
        <f>VLOOKUP(A200,'Loan Requests (Part 1)'!$A$5:$R$173,17,FALSE)</f>
        <v>622.22253000000001</v>
      </c>
      <c r="D200" s="64">
        <f>VLOOKUP(A200,'Loan Requests (Part 1)'!$A$5:$R$173,18,FALSE)</f>
        <v>435.55577099999999</v>
      </c>
      <c r="E200" s="65">
        <f t="shared" si="15"/>
        <v>435.55577099999999</v>
      </c>
      <c r="F200" s="65">
        <f t="shared" si="16"/>
        <v>186.66675899999998</v>
      </c>
      <c r="G200" s="65">
        <f t="shared" si="17"/>
        <v>342.22239150000001</v>
      </c>
      <c r="H200" s="65">
        <f t="shared" si="18"/>
        <v>435.55577099999999</v>
      </c>
      <c r="I200" s="61" t="str">
        <f>INDEX($E$33:G200,1,MATCH(H200,E200:G200,0))</f>
        <v>Liquidate</v>
      </c>
      <c r="J200" s="73">
        <f t="shared" si="19"/>
        <v>0.30000000000000004</v>
      </c>
      <c r="K200" s="73">
        <f>VLOOKUP(A200,'Loan Requests (Part 1)'!$A$5:$N$173,14,FALSE)</f>
        <v>0.10290000000000001</v>
      </c>
      <c r="L200" s="74">
        <f t="shared" si="20"/>
        <v>3.0870000000000005E-2</v>
      </c>
    </row>
    <row r="201" spans="1:12" x14ac:dyDescent="0.3">
      <c r="A201" s="55">
        <v>168</v>
      </c>
      <c r="B201" s="66">
        <f>VLOOKUP(A201,'Loan Requests (Part 1)'!$A$6:$K$173,11,FALSE)</f>
        <v>6</v>
      </c>
      <c r="C201" s="67">
        <f>VLOOKUP(A201,'Loan Requests (Part 1)'!$A$5:$R$173,17,FALSE)</f>
        <v>948.59982999999988</v>
      </c>
      <c r="D201" s="67">
        <f>VLOOKUP(A201,'Loan Requests (Part 1)'!$A$5:$R$173,18,FALSE)</f>
        <v>664.01988099999983</v>
      </c>
      <c r="E201" s="68">
        <f t="shared" si="15"/>
        <v>664.01988099999983</v>
      </c>
      <c r="F201" s="68">
        <f t="shared" si="16"/>
        <v>316.19994333333329</v>
      </c>
      <c r="G201" s="68">
        <f t="shared" si="17"/>
        <v>584.96989516666667</v>
      </c>
      <c r="H201" s="68">
        <f t="shared" si="18"/>
        <v>664.01988099999983</v>
      </c>
      <c r="I201" s="66" t="str">
        <f>INDEX($E$33:G201,1,MATCH(H201,E201:G201,0))</f>
        <v>Liquidate</v>
      </c>
      <c r="J201" s="75">
        <f t="shared" si="19"/>
        <v>0.3000000000000001</v>
      </c>
      <c r="K201" s="75">
        <f>VLOOKUP(A201,'Loan Requests (Part 1)'!$A$5:$N$173,14,FALSE)</f>
        <v>0.10290000000000001</v>
      </c>
      <c r="L201" s="76">
        <f t="shared" si="20"/>
        <v>3.0870000000000012E-2</v>
      </c>
    </row>
  </sheetData>
  <mergeCells count="1">
    <mergeCell ref="B2:M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DA6BA-8316-4191-9A81-6EDF900D0603}">
  <dimension ref="A1:U1"/>
  <sheetViews>
    <sheetView workbookViewId="0"/>
  </sheetViews>
  <sheetFormatPr defaultRowHeight="14.4" x14ac:dyDescent="0.3"/>
  <sheetData>
    <row r="1" spans="1:21" x14ac:dyDescent="0.3">
      <c r="A1" s="222" t="s">
        <v>444</v>
      </c>
      <c r="B1" s="222" t="s">
        <v>424</v>
      </c>
      <c r="C1" s="222" t="s">
        <v>425</v>
      </c>
      <c r="D1" s="222" t="s">
        <v>426</v>
      </c>
      <c r="E1" s="222" t="s">
        <v>427</v>
      </c>
      <c r="F1" s="222" t="s">
        <v>428</v>
      </c>
      <c r="G1" s="222" t="s">
        <v>429</v>
      </c>
      <c r="H1" s="222" t="s">
        <v>430</v>
      </c>
      <c r="I1" s="222" t="s">
        <v>431</v>
      </c>
      <c r="J1" s="222" t="s">
        <v>432</v>
      </c>
      <c r="K1" s="222" t="s">
        <v>433</v>
      </c>
      <c r="L1" s="222" t="s">
        <v>434</v>
      </c>
      <c r="M1" s="222" t="s">
        <v>435</v>
      </c>
      <c r="N1" s="222" t="s">
        <v>436</v>
      </c>
      <c r="O1" s="222" t="s">
        <v>437</v>
      </c>
      <c r="P1" s="222" t="s">
        <v>438</v>
      </c>
      <c r="Q1" s="222" t="s">
        <v>439</v>
      </c>
      <c r="R1" s="222" t="s">
        <v>440</v>
      </c>
      <c r="S1" s="222" t="s">
        <v>441</v>
      </c>
      <c r="T1" s="222" t="s">
        <v>442</v>
      </c>
      <c r="U1" s="222" t="s">
        <v>443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BEA2C-A1BF-4C82-B672-4AB2BFEB816D}">
  <dimension ref="A1:H33"/>
  <sheetViews>
    <sheetView showGridLines="0" workbookViewId="0">
      <selection activeCell="B31" sqref="B31"/>
    </sheetView>
  </sheetViews>
  <sheetFormatPr defaultRowHeight="14.4" x14ac:dyDescent="0.3"/>
  <cols>
    <col min="1" max="1" width="21.77734375" bestFit="1" customWidth="1"/>
    <col min="2" max="2" width="9.5546875" bestFit="1" customWidth="1"/>
    <col min="5" max="5" width="31.109375" bestFit="1" customWidth="1"/>
    <col min="6" max="6" width="9" bestFit="1" customWidth="1"/>
    <col min="7" max="7" width="15" bestFit="1" customWidth="1"/>
    <col min="8" max="8" width="19.21875" bestFit="1" customWidth="1"/>
  </cols>
  <sheetData>
    <row r="1" spans="1:8" ht="15.6" x14ac:dyDescent="0.3">
      <c r="A1" s="81" t="s">
        <v>244</v>
      </c>
      <c r="H1" s="206" t="s">
        <v>416</v>
      </c>
    </row>
    <row r="2" spans="1:8" x14ac:dyDescent="0.3">
      <c r="H2" s="207" t="s">
        <v>417</v>
      </c>
    </row>
    <row r="3" spans="1:8" x14ac:dyDescent="0.3">
      <c r="A3" s="82" t="s">
        <v>236</v>
      </c>
      <c r="H3" s="208" t="s">
        <v>418</v>
      </c>
    </row>
    <row r="4" spans="1:8" x14ac:dyDescent="0.3">
      <c r="A4" s="80" t="s">
        <v>245</v>
      </c>
      <c r="B4" s="85">
        <v>3</v>
      </c>
      <c r="C4" s="78"/>
      <c r="D4" s="78"/>
      <c r="E4" s="78"/>
      <c r="F4" s="79"/>
      <c r="H4" s="209" t="s">
        <v>419</v>
      </c>
    </row>
    <row r="5" spans="1:8" x14ac:dyDescent="0.3">
      <c r="A5" s="80" t="s">
        <v>4</v>
      </c>
      <c r="B5" s="85" t="s">
        <v>5</v>
      </c>
      <c r="C5" s="78"/>
      <c r="D5" s="78"/>
      <c r="E5" s="83" t="s">
        <v>89</v>
      </c>
      <c r="F5" s="92">
        <f ca="1">_xll.RiskNormal(B17,B18)</f>
        <v>0.10290000000000001</v>
      </c>
    </row>
    <row r="6" spans="1:8" x14ac:dyDescent="0.3">
      <c r="A6" s="80" t="s">
        <v>0</v>
      </c>
      <c r="B6" s="85">
        <v>6.24</v>
      </c>
      <c r="C6" s="78"/>
      <c r="D6" s="78"/>
      <c r="E6" s="83" t="s">
        <v>90</v>
      </c>
      <c r="F6" s="84">
        <v>0.95</v>
      </c>
    </row>
    <row r="7" spans="1:8" x14ac:dyDescent="0.3">
      <c r="A7" s="80" t="s">
        <v>1</v>
      </c>
      <c r="B7" s="85">
        <v>28.76</v>
      </c>
      <c r="C7" s="78"/>
      <c r="D7" s="78"/>
      <c r="E7" s="83" t="s">
        <v>251</v>
      </c>
      <c r="F7" s="111">
        <f>(1-F6)*B20</f>
        <v>40.428672000000027</v>
      </c>
    </row>
    <row r="8" spans="1:8" x14ac:dyDescent="0.3">
      <c r="A8" s="80" t="s">
        <v>2</v>
      </c>
      <c r="B8" s="85">
        <v>7.57</v>
      </c>
      <c r="C8" s="78"/>
      <c r="D8" s="78"/>
    </row>
    <row r="9" spans="1:8" x14ac:dyDescent="0.3">
      <c r="A9" s="80" t="s">
        <v>68</v>
      </c>
      <c r="B9" s="86">
        <v>768</v>
      </c>
      <c r="C9" s="78"/>
      <c r="D9" s="78"/>
      <c r="E9" s="83" t="s">
        <v>252</v>
      </c>
      <c r="F9" s="110">
        <f ca="1">_xll.RiskOutput()+B20*(1-F5) + F5*F6*B20 - B9</f>
        <v>36.413329651199888</v>
      </c>
    </row>
    <row r="10" spans="1:8" x14ac:dyDescent="0.3">
      <c r="A10" s="80" t="s">
        <v>66</v>
      </c>
      <c r="B10" s="85" t="str">
        <f>VLOOKUP(B5,'Exhibits and Tables'!$E$4:$G$15,3,FALSE)</f>
        <v>H</v>
      </c>
      <c r="C10" s="78"/>
      <c r="D10" s="78"/>
      <c r="E10" s="90" t="s">
        <v>253</v>
      </c>
      <c r="F10" s="91">
        <f ca="1">F9/B9</f>
        <v>4.7413189649999854E-2</v>
      </c>
    </row>
    <row r="11" spans="1:8" x14ac:dyDescent="0.3">
      <c r="A11" s="80" t="s">
        <v>75</v>
      </c>
      <c r="B11" s="85">
        <f>IF(B6 &lt; VLOOKUP(B5,'Exhibits and Tables'!$A$25:$D$31, 2), 1, IF(B6 &lt; VLOOKUP(B5,'Exhibits and Tables'!$A$25:$D$31, 3),2,IF(B6 &lt; VLOOKUP(B5,'Exhibits and Tables'!$A$25:$D$31, 4),3,4)))</f>
        <v>4</v>
      </c>
      <c r="C11" s="78"/>
      <c r="D11" s="78"/>
      <c r="E11" s="78"/>
      <c r="F11" s="78"/>
    </row>
    <row r="12" spans="1:8" x14ac:dyDescent="0.3">
      <c r="A12" s="80" t="s">
        <v>76</v>
      </c>
      <c r="B12" s="85">
        <f>IF(B7 &lt; VLOOKUP(B5,'Exhibits and Tables'!$A$35:$D$41,2,FALSE), 4, IF(B7 &lt; VLOOKUP(B5,'Exhibits and Tables'!$A$35:$D$41,3,FALSE),3,IF(B7 &lt; VLOOKUP(B5,'Exhibits and Tables'!$A$35:$D$41,4,FALSE),2,1)))</f>
        <v>4</v>
      </c>
      <c r="C12" s="78"/>
      <c r="E12" s="77" t="s">
        <v>288</v>
      </c>
      <c r="F12" s="78"/>
    </row>
    <row r="13" spans="1:8" x14ac:dyDescent="0.3">
      <c r="A13" s="80" t="s">
        <v>77</v>
      </c>
      <c r="B13" s="85">
        <f>IF(B8 &lt; VLOOKUP(B5,'Exhibits and Tables'!$A$45:$D$51,2,FALSE)*100, 1, IF(B8 &lt; VLOOKUP(B5,'Exhibits and Tables'!$A$45:$D$51,3,FALSE)*100,2,IF(B8 &lt; VLOOKUP(B5,'Exhibits and Tables'!$A$45:$D$51,4,FALSE)*100,3,4)))</f>
        <v>4</v>
      </c>
      <c r="C13" s="78"/>
      <c r="D13" s="78"/>
      <c r="E13" s="78"/>
      <c r="F13" s="78"/>
    </row>
    <row r="14" spans="1:8" x14ac:dyDescent="0.3">
      <c r="A14" s="80" t="s">
        <v>69</v>
      </c>
      <c r="B14" s="85">
        <f>B11 + 2*B12 + B13</f>
        <v>16</v>
      </c>
      <c r="C14" s="78"/>
      <c r="D14" s="78"/>
      <c r="E14" s="78"/>
      <c r="F14" s="78"/>
    </row>
    <row r="15" spans="1:8" x14ac:dyDescent="0.3">
      <c r="A15" s="80" t="s">
        <v>70</v>
      </c>
      <c r="B15" s="85" t="str">
        <f>VLOOKUP(B14,'Exhibits and Tables'!$G$24:$I$26, 3,TRUE)</f>
        <v>L</v>
      </c>
      <c r="C15" s="78"/>
      <c r="D15" s="78"/>
      <c r="E15" s="78"/>
      <c r="F15" s="78"/>
    </row>
    <row r="16" spans="1:8" x14ac:dyDescent="0.3">
      <c r="A16" s="80" t="s">
        <v>71</v>
      </c>
      <c r="B16" s="85" t="str">
        <f>VLOOKUP(B10&amp;"-"&amp;B15,'Exhibits and Tables'!$H$5:$K$13,4,FALSE)</f>
        <v>BBB</v>
      </c>
      <c r="C16" s="78"/>
      <c r="D16" s="78"/>
      <c r="E16" s="78"/>
      <c r="F16" s="78"/>
    </row>
    <row r="17" spans="1:6" x14ac:dyDescent="0.3">
      <c r="A17" s="80" t="s">
        <v>72</v>
      </c>
      <c r="B17" s="87">
        <f>VLOOKUP(B16,'Exhibits and Tables'!$A$5:$C$10,2,FALSE)</f>
        <v>0.10290000000000001</v>
      </c>
      <c r="C17" s="78"/>
      <c r="D17" s="78"/>
      <c r="E17" s="78"/>
      <c r="F17" s="78"/>
    </row>
    <row r="18" spans="1:6" x14ac:dyDescent="0.3">
      <c r="A18" s="80" t="s">
        <v>73</v>
      </c>
      <c r="B18" s="87">
        <f>VLOOKUP(B16,'Exhibits and Tables'!$A$5:$C$10,3,FALSE)</f>
        <v>0.02</v>
      </c>
      <c r="C18" s="78"/>
      <c r="D18" s="78"/>
      <c r="E18" s="78"/>
      <c r="F18" s="78"/>
    </row>
    <row r="19" spans="1:6" x14ac:dyDescent="0.3">
      <c r="A19" s="80" t="s">
        <v>74</v>
      </c>
      <c r="B19" s="87">
        <f>VLOOKUP(B16,'Exhibits and Tables'!$M$5:$N$10,2,FALSE)/10000</f>
        <v>5.2830000000000009E-2</v>
      </c>
      <c r="C19" s="78"/>
      <c r="D19" s="78"/>
      <c r="E19" s="78"/>
      <c r="F19" s="78"/>
    </row>
    <row r="20" spans="1:6" x14ac:dyDescent="0.3">
      <c r="A20" s="80" t="s">
        <v>78</v>
      </c>
      <c r="B20" s="88">
        <f>B9*(1+B19)</f>
        <v>808.57343999999989</v>
      </c>
      <c r="C20" s="78"/>
      <c r="D20" s="78"/>
      <c r="E20" s="78"/>
      <c r="F20" s="78"/>
    </row>
    <row r="21" spans="1:6" x14ac:dyDescent="0.3">
      <c r="A21" s="80" t="s">
        <v>79</v>
      </c>
      <c r="B21" s="89">
        <f>0.7*B20</f>
        <v>566.00140799999986</v>
      </c>
      <c r="C21" s="78"/>
      <c r="D21" s="78"/>
      <c r="E21" s="78"/>
      <c r="F21" s="78"/>
    </row>
    <row r="27" spans="1:6" s="2" customFormat="1" x14ac:dyDescent="0.3">
      <c r="A27" s="42" t="s">
        <v>283</v>
      </c>
    </row>
    <row r="28" spans="1:6" s="2" customFormat="1" ht="28.8" x14ac:dyDescent="0.3">
      <c r="A28" s="103" t="s">
        <v>90</v>
      </c>
      <c r="B28" s="99">
        <f ca="1">_xll.RiskSimtable(B30:F30)</f>
        <v>0.7</v>
      </c>
      <c r="E28" s="100" t="s">
        <v>252</v>
      </c>
      <c r="F28" s="101">
        <f ca="1">_xll.RiskOutput("Profit with diff Collection Probs.")+B20*(1-F5) + F5*B28*B20 - B9</f>
        <v>15.61277790719987</v>
      </c>
    </row>
    <row r="29" spans="1:6" s="2" customFormat="1" x14ac:dyDescent="0.3">
      <c r="A29" s="104" t="s">
        <v>289</v>
      </c>
      <c r="B29" s="105">
        <v>1</v>
      </c>
      <c r="C29" s="105">
        <v>2</v>
      </c>
      <c r="D29" s="105">
        <v>3</v>
      </c>
      <c r="E29" s="102">
        <v>4</v>
      </c>
      <c r="F29" s="106">
        <v>5</v>
      </c>
    </row>
    <row r="30" spans="1:6" x14ac:dyDescent="0.3">
      <c r="A30" s="51" t="s">
        <v>284</v>
      </c>
      <c r="B30" s="52">
        <v>0.7</v>
      </c>
      <c r="C30" s="52">
        <v>0.75</v>
      </c>
      <c r="D30" s="52">
        <v>0.8</v>
      </c>
      <c r="E30" s="52">
        <v>0.85</v>
      </c>
      <c r="F30" s="107">
        <v>0.9</v>
      </c>
    </row>
    <row r="31" spans="1:6" x14ac:dyDescent="0.3">
      <c r="A31" s="51" t="s">
        <v>285</v>
      </c>
      <c r="B31" s="64">
        <v>0.49285505839736743</v>
      </c>
      <c r="C31" s="64">
        <v>7.1729525486645116</v>
      </c>
      <c r="D31" s="64">
        <v>13.853050038931542</v>
      </c>
      <c r="E31" s="64">
        <v>20.533147529198686</v>
      </c>
      <c r="F31" s="108">
        <v>27.213245019465717</v>
      </c>
    </row>
    <row r="32" spans="1:6" x14ac:dyDescent="0.3">
      <c r="A32" s="51" t="s">
        <v>286</v>
      </c>
      <c r="B32" s="64">
        <v>15.613397139020046</v>
      </c>
      <c r="C32" s="64">
        <v>19.773404282516694</v>
      </c>
      <c r="D32" s="64">
        <v>23.933411426013329</v>
      </c>
      <c r="E32" s="64">
        <v>28.093418569509964</v>
      </c>
      <c r="F32" s="108">
        <v>32.253425713006621</v>
      </c>
    </row>
    <row r="33" spans="1:6" x14ac:dyDescent="0.3">
      <c r="A33" s="55" t="s">
        <v>287</v>
      </c>
      <c r="B33" s="67">
        <v>4.8471072993557316</v>
      </c>
      <c r="C33" s="67">
        <v>4.0392560827964452</v>
      </c>
      <c r="D33" s="67">
        <v>3.2314048662371526</v>
      </c>
      <c r="E33" s="67">
        <v>2.4235536496778654</v>
      </c>
      <c r="F33" s="109">
        <v>1.6157024331185759</v>
      </c>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88EDE-1A1B-4A3B-B0F5-B353E31B347B}">
  <sheetPr>
    <outlinePr summaryBelow="0"/>
    <pageSetUpPr fitToPage="1"/>
  </sheetPr>
  <dimension ref="A1:K56"/>
  <sheetViews>
    <sheetView showGridLines="0" workbookViewId="0">
      <selection activeCell="G23" sqref="G23"/>
    </sheetView>
  </sheetViews>
  <sheetFormatPr defaultRowHeight="14.4" x14ac:dyDescent="0.3"/>
  <cols>
    <col min="1" max="1" width="10.33203125" style="2" customWidth="1"/>
    <col min="2" max="2" width="3.44140625" style="2" customWidth="1"/>
    <col min="3" max="3" width="19" style="2" customWidth="1"/>
    <col min="4" max="4" width="13.88671875" style="2" customWidth="1"/>
    <col min="5" max="5" width="2.88671875" style="2" customWidth="1"/>
    <col min="6" max="6" width="5.6640625" style="2" customWidth="1"/>
    <col min="7" max="7" width="16.44140625" style="2" customWidth="1"/>
    <col min="8" max="8" width="1.109375" style="2" customWidth="1"/>
    <col min="9" max="9" width="11.109375" style="2" customWidth="1"/>
    <col min="10" max="10" width="10.5546875" style="2" customWidth="1"/>
    <col min="11" max="11" width="1.5546875" style="2" customWidth="1"/>
    <col min="12" max="16384" width="8.88671875" style="2"/>
  </cols>
  <sheetData>
    <row r="1" spans="1:11" ht="17.25" customHeight="1" x14ac:dyDescent="0.3">
      <c r="C1" s="235" t="s">
        <v>254</v>
      </c>
      <c r="D1" s="235"/>
      <c r="E1" s="235"/>
      <c r="F1" s="235"/>
      <c r="G1" s="235"/>
      <c r="H1" s="235"/>
      <c r="I1" s="235"/>
      <c r="J1" s="235"/>
      <c r="K1" s="235"/>
    </row>
    <row r="2" spans="1:11" ht="12.75" customHeight="1" x14ac:dyDescent="0.3">
      <c r="C2" s="93" t="s">
        <v>255</v>
      </c>
      <c r="D2" s="236" t="s">
        <v>256</v>
      </c>
      <c r="E2" s="236"/>
      <c r="F2" s="236"/>
      <c r="G2" s="236"/>
      <c r="H2" s="236"/>
      <c r="I2" s="236"/>
      <c r="J2" s="236"/>
      <c r="K2" s="94"/>
    </row>
    <row r="3" spans="1:11" ht="12" customHeight="1" x14ac:dyDescent="0.3">
      <c r="C3" s="93" t="s">
        <v>257</v>
      </c>
      <c r="D3" s="236" t="s">
        <v>258</v>
      </c>
      <c r="E3" s="236"/>
      <c r="F3" s="236"/>
      <c r="G3" s="236"/>
      <c r="H3" s="236"/>
      <c r="I3" s="236"/>
      <c r="J3" s="236"/>
      <c r="K3" s="94"/>
    </row>
    <row r="4" spans="1:11" ht="12" customHeight="1" x14ac:dyDescent="0.3">
      <c r="C4" s="93" t="s">
        <v>259</v>
      </c>
      <c r="D4" s="236" t="s">
        <v>260</v>
      </c>
      <c r="E4" s="236"/>
      <c r="F4" s="236"/>
      <c r="G4" s="236"/>
      <c r="H4" s="236"/>
      <c r="I4" s="236"/>
      <c r="J4" s="236"/>
      <c r="K4" s="94"/>
    </row>
    <row r="5" spans="1:11" ht="4.5" customHeight="1" x14ac:dyDescent="0.3">
      <c r="C5" s="94"/>
      <c r="D5" s="237"/>
      <c r="E5" s="237"/>
      <c r="F5" s="237"/>
      <c r="G5" s="237"/>
      <c r="H5" s="237"/>
      <c r="I5" s="237"/>
      <c r="J5" s="237"/>
      <c r="K5" s="94"/>
    </row>
    <row r="6" spans="1:11" ht="11.25" customHeight="1" x14ac:dyDescent="0.3"/>
    <row r="7" spans="1:11" ht="12.75" customHeight="1" x14ac:dyDescent="0.3">
      <c r="A7" s="229"/>
      <c r="B7" s="229"/>
      <c r="C7" s="229"/>
      <c r="D7" s="229"/>
      <c r="F7" s="230" t="s">
        <v>261</v>
      </c>
      <c r="G7" s="230"/>
      <c r="H7" s="230"/>
      <c r="I7" s="230"/>
      <c r="J7" s="230"/>
      <c r="K7" s="230"/>
    </row>
    <row r="8" spans="1:11" ht="24.75" customHeight="1" x14ac:dyDescent="0.3">
      <c r="A8" s="229"/>
      <c r="B8" s="229"/>
      <c r="C8" s="229"/>
      <c r="D8" s="229"/>
      <c r="F8" s="231" t="s">
        <v>262</v>
      </c>
      <c r="G8" s="231"/>
      <c r="H8" s="231"/>
      <c r="I8" s="232" t="s">
        <v>263</v>
      </c>
      <c r="J8" s="232"/>
      <c r="K8" s="232"/>
    </row>
    <row r="9" spans="1:11" ht="10.5" customHeight="1" x14ac:dyDescent="0.3">
      <c r="A9" s="229"/>
      <c r="B9" s="229"/>
      <c r="C9" s="229"/>
      <c r="D9" s="229"/>
      <c r="F9" s="233" t="s">
        <v>264</v>
      </c>
      <c r="G9" s="233"/>
      <c r="H9" s="233"/>
      <c r="I9" s="234">
        <v>33.815262099124311</v>
      </c>
      <c r="J9" s="234"/>
      <c r="K9" s="234"/>
    </row>
    <row r="10" spans="1:11" ht="11.25" customHeight="1" x14ac:dyDescent="0.3">
      <c r="A10" s="229"/>
      <c r="B10" s="229"/>
      <c r="C10" s="229"/>
      <c r="D10" s="229"/>
      <c r="F10" s="233" t="s">
        <v>265</v>
      </c>
      <c r="G10" s="233"/>
      <c r="H10" s="233"/>
      <c r="I10" s="234">
        <v>39.049573677887452</v>
      </c>
      <c r="J10" s="234"/>
      <c r="K10" s="234"/>
    </row>
    <row r="11" spans="1:11" ht="11.25" customHeight="1" x14ac:dyDescent="0.3">
      <c r="A11" s="229"/>
      <c r="B11" s="229"/>
      <c r="C11" s="229"/>
      <c r="D11" s="229"/>
      <c r="F11" s="233" t="s">
        <v>133</v>
      </c>
      <c r="G11" s="233"/>
      <c r="H11" s="233"/>
      <c r="I11" s="234">
        <v>36.413345829116203</v>
      </c>
      <c r="J11" s="234"/>
      <c r="K11" s="234"/>
    </row>
    <row r="12" spans="1:11" ht="11.25" customHeight="1" x14ac:dyDescent="0.3">
      <c r="A12" s="229"/>
      <c r="B12" s="229"/>
      <c r="C12" s="229"/>
      <c r="D12" s="229"/>
      <c r="F12" s="233" t="s">
        <v>266</v>
      </c>
      <c r="G12" s="233"/>
      <c r="H12" s="233"/>
      <c r="I12" s="234">
        <v>0.80811194341822878</v>
      </c>
      <c r="J12" s="234"/>
      <c r="K12" s="234"/>
    </row>
    <row r="13" spans="1:11" ht="11.25" customHeight="1" x14ac:dyDescent="0.3">
      <c r="A13" s="229"/>
      <c r="B13" s="229"/>
      <c r="C13" s="229"/>
      <c r="D13" s="229"/>
      <c r="F13" s="233" t="s">
        <v>267</v>
      </c>
      <c r="G13" s="233"/>
      <c r="H13" s="233"/>
      <c r="I13" s="238">
        <v>0.65304491309518664</v>
      </c>
      <c r="J13" s="238"/>
      <c r="K13" s="238"/>
    </row>
    <row r="14" spans="1:11" ht="11.25" customHeight="1" x14ac:dyDescent="0.3">
      <c r="A14" s="229"/>
      <c r="B14" s="229"/>
      <c r="C14" s="229"/>
      <c r="D14" s="229"/>
      <c r="F14" s="233" t="s">
        <v>268</v>
      </c>
      <c r="G14" s="233"/>
      <c r="H14" s="233"/>
      <c r="I14" s="239">
        <v>1.1088492001748728E-3</v>
      </c>
      <c r="J14" s="239"/>
      <c r="K14" s="239"/>
    </row>
    <row r="15" spans="1:11" ht="10.5" customHeight="1" x14ac:dyDescent="0.3">
      <c r="A15" s="229"/>
      <c r="B15" s="229"/>
      <c r="C15" s="229"/>
      <c r="D15" s="229"/>
      <c r="F15" s="233" t="s">
        <v>269</v>
      </c>
      <c r="G15" s="233"/>
      <c r="H15" s="233"/>
      <c r="I15" s="239">
        <v>2.9681176273242893</v>
      </c>
      <c r="J15" s="239"/>
      <c r="K15" s="239"/>
    </row>
    <row r="16" spans="1:11" ht="11.25" customHeight="1" x14ac:dyDescent="0.3">
      <c r="A16" s="229"/>
      <c r="B16" s="229"/>
      <c r="C16" s="229"/>
      <c r="D16" s="229"/>
      <c r="F16" s="233" t="s">
        <v>270</v>
      </c>
      <c r="G16" s="233"/>
      <c r="H16" s="233"/>
      <c r="I16" s="234">
        <v>36.412092169081234</v>
      </c>
      <c r="J16" s="234"/>
      <c r="K16" s="234"/>
    </row>
    <row r="17" spans="1:11" ht="11.25" customHeight="1" x14ac:dyDescent="0.3">
      <c r="A17" s="229"/>
      <c r="B17" s="229"/>
      <c r="C17" s="229"/>
      <c r="D17" s="229"/>
      <c r="F17" s="233" t="s">
        <v>271</v>
      </c>
      <c r="G17" s="233"/>
      <c r="H17" s="233"/>
      <c r="I17" s="234">
        <v>36.3628134222878</v>
      </c>
      <c r="J17" s="234"/>
      <c r="K17" s="234"/>
    </row>
    <row r="18" spans="1:11" ht="11.25" customHeight="1" x14ac:dyDescent="0.3">
      <c r="A18" s="229"/>
      <c r="B18" s="229"/>
      <c r="C18" s="229"/>
      <c r="D18" s="229"/>
      <c r="F18" s="233" t="s">
        <v>272</v>
      </c>
      <c r="G18" s="233"/>
      <c r="H18" s="233"/>
      <c r="I18" s="234">
        <v>35.076932486103146</v>
      </c>
      <c r="J18" s="234"/>
      <c r="K18" s="234"/>
    </row>
    <row r="19" spans="1:11" ht="11.25" customHeight="1" x14ac:dyDescent="0.3">
      <c r="A19" s="229"/>
      <c r="B19" s="229"/>
      <c r="C19" s="229"/>
      <c r="D19" s="229"/>
      <c r="F19" s="233" t="s">
        <v>273</v>
      </c>
      <c r="G19" s="233"/>
      <c r="H19" s="233"/>
      <c r="I19" s="242">
        <v>0.05</v>
      </c>
      <c r="J19" s="242"/>
      <c r="K19" s="242"/>
    </row>
    <row r="20" spans="1:11" ht="11.25" customHeight="1" x14ac:dyDescent="0.3">
      <c r="A20" s="229"/>
      <c r="B20" s="229"/>
      <c r="C20" s="229"/>
      <c r="D20" s="229"/>
      <c r="F20" s="233" t="s">
        <v>274</v>
      </c>
      <c r="G20" s="233"/>
      <c r="H20" s="233"/>
      <c r="I20" s="234">
        <v>37.737001152973335</v>
      </c>
      <c r="J20" s="234"/>
      <c r="K20" s="234"/>
    </row>
    <row r="21" spans="1:11" ht="9" customHeight="1" x14ac:dyDescent="0.3">
      <c r="A21" s="229"/>
      <c r="B21" s="229"/>
      <c r="C21" s="229"/>
      <c r="D21" s="229"/>
      <c r="F21" s="233" t="s">
        <v>275</v>
      </c>
      <c r="G21" s="233"/>
      <c r="H21" s="233"/>
      <c r="I21" s="242">
        <v>0.95</v>
      </c>
      <c r="J21" s="242"/>
      <c r="K21" s="242"/>
    </row>
    <row r="22" spans="1:11" ht="1.5" customHeight="1" x14ac:dyDescent="0.3">
      <c r="F22" s="233"/>
      <c r="G22" s="233"/>
      <c r="H22" s="233"/>
      <c r="I22" s="242"/>
      <c r="J22" s="242"/>
      <c r="K22" s="242"/>
    </row>
    <row r="23" spans="1:11" ht="18" customHeight="1" x14ac:dyDescent="0.3"/>
    <row r="24" spans="1:11" ht="13.5" customHeight="1" x14ac:dyDescent="0.3">
      <c r="A24" s="229"/>
      <c r="B24" s="229"/>
      <c r="C24" s="229"/>
      <c r="D24" s="229"/>
      <c r="F24" s="230" t="s">
        <v>276</v>
      </c>
      <c r="G24" s="230"/>
      <c r="H24" s="230"/>
      <c r="I24" s="230"/>
      <c r="J24" s="230"/>
      <c r="K24" s="230"/>
    </row>
    <row r="25" spans="1:11" ht="24" customHeight="1" x14ac:dyDescent="0.3">
      <c r="A25" s="229"/>
      <c r="B25" s="229"/>
      <c r="C25" s="229"/>
      <c r="D25" s="229"/>
      <c r="F25" s="231" t="s">
        <v>277</v>
      </c>
      <c r="G25" s="231"/>
      <c r="H25" s="231"/>
      <c r="I25" s="232" t="s">
        <v>263</v>
      </c>
      <c r="J25" s="232"/>
      <c r="K25" s="232"/>
    </row>
    <row r="26" spans="1:11" ht="11.25" customHeight="1" x14ac:dyDescent="0.3">
      <c r="A26" s="229"/>
      <c r="B26" s="229"/>
      <c r="C26" s="229"/>
      <c r="D26" s="229"/>
      <c r="F26" s="241">
        <v>0.01</v>
      </c>
      <c r="G26" s="241"/>
      <c r="H26" s="241"/>
      <c r="I26" s="234">
        <v>34.512060420267744</v>
      </c>
      <c r="J26" s="234"/>
      <c r="K26" s="234"/>
    </row>
    <row r="27" spans="1:11" ht="11.25" customHeight="1" x14ac:dyDescent="0.3">
      <c r="A27" s="229"/>
      <c r="B27" s="229"/>
      <c r="C27" s="229"/>
      <c r="D27" s="229"/>
      <c r="F27" s="240">
        <v>2.5000000000000001E-2</v>
      </c>
      <c r="G27" s="240"/>
      <c r="H27" s="240"/>
      <c r="I27" s="234">
        <v>34.827643242801287</v>
      </c>
      <c r="J27" s="234"/>
      <c r="K27" s="234"/>
    </row>
    <row r="28" spans="1:11" ht="11.25" customHeight="1" x14ac:dyDescent="0.3">
      <c r="A28" s="229"/>
      <c r="B28" s="229"/>
      <c r="C28" s="229"/>
      <c r="D28" s="229"/>
      <c r="F28" s="241">
        <v>0.05</v>
      </c>
      <c r="G28" s="241"/>
      <c r="H28" s="241"/>
      <c r="I28" s="234">
        <v>35.076932486103146</v>
      </c>
      <c r="J28" s="234"/>
      <c r="K28" s="234"/>
    </row>
    <row r="29" spans="1:11" ht="11.25" customHeight="1" x14ac:dyDescent="0.3">
      <c r="A29" s="229"/>
      <c r="B29" s="229"/>
      <c r="C29" s="229"/>
      <c r="D29" s="229"/>
      <c r="F29" s="241">
        <v>0.1</v>
      </c>
      <c r="G29" s="241"/>
      <c r="H29" s="241"/>
      <c r="I29" s="234">
        <v>35.374694587031058</v>
      </c>
      <c r="J29" s="234"/>
      <c r="K29" s="234"/>
    </row>
    <row r="30" spans="1:11" ht="11.25" customHeight="1" x14ac:dyDescent="0.3">
      <c r="A30" s="229"/>
      <c r="B30" s="229"/>
      <c r="C30" s="229"/>
      <c r="D30" s="229"/>
      <c r="F30" s="241">
        <v>0.2</v>
      </c>
      <c r="G30" s="241"/>
      <c r="H30" s="241"/>
      <c r="I30" s="234">
        <v>35.731039071628857</v>
      </c>
      <c r="J30" s="234"/>
      <c r="K30" s="234"/>
    </row>
    <row r="31" spans="1:11" ht="10.5" customHeight="1" x14ac:dyDescent="0.3">
      <c r="A31" s="229"/>
      <c r="B31" s="229"/>
      <c r="C31" s="229"/>
      <c r="D31" s="229"/>
      <c r="F31" s="241">
        <v>0.25</v>
      </c>
      <c r="G31" s="241"/>
      <c r="H31" s="241"/>
      <c r="I31" s="234">
        <v>35.867177229765275</v>
      </c>
      <c r="J31" s="234"/>
      <c r="K31" s="234"/>
    </row>
    <row r="32" spans="1:11" ht="11.25" customHeight="1" x14ac:dyDescent="0.3">
      <c r="A32" s="229"/>
      <c r="B32" s="229"/>
      <c r="C32" s="229"/>
      <c r="D32" s="229"/>
      <c r="F32" s="241">
        <v>0.5</v>
      </c>
      <c r="G32" s="241"/>
      <c r="H32" s="241"/>
      <c r="I32" s="234">
        <v>36.412092169081234</v>
      </c>
      <c r="J32" s="234"/>
      <c r="K32" s="234"/>
    </row>
    <row r="33" spans="1:11" ht="11.25" customHeight="1" x14ac:dyDescent="0.3">
      <c r="A33" s="229"/>
      <c r="B33" s="229"/>
      <c r="C33" s="229"/>
      <c r="D33" s="229"/>
      <c r="F33" s="241">
        <v>0.75</v>
      </c>
      <c r="G33" s="241"/>
      <c r="H33" s="241"/>
      <c r="I33" s="234">
        <v>36.956886089255477</v>
      </c>
      <c r="J33" s="234"/>
      <c r="K33" s="234"/>
    </row>
    <row r="34" spans="1:11" ht="11.25" customHeight="1" x14ac:dyDescent="0.3">
      <c r="A34" s="229"/>
      <c r="B34" s="229"/>
      <c r="C34" s="229"/>
      <c r="D34" s="229"/>
      <c r="F34" s="241">
        <v>0.8</v>
      </c>
      <c r="G34" s="241"/>
      <c r="H34" s="241"/>
      <c r="I34" s="234">
        <v>37.092876375564288</v>
      </c>
      <c r="J34" s="234"/>
      <c r="K34" s="234"/>
    </row>
    <row r="35" spans="1:11" ht="11.25" customHeight="1" x14ac:dyDescent="0.3">
      <c r="A35" s="229"/>
      <c r="B35" s="229"/>
      <c r="C35" s="229"/>
      <c r="D35" s="229"/>
      <c r="F35" s="241">
        <v>0.9</v>
      </c>
      <c r="G35" s="241"/>
      <c r="H35" s="241"/>
      <c r="I35" s="234">
        <v>37.448922170691048</v>
      </c>
      <c r="J35" s="234"/>
      <c r="K35" s="234"/>
    </row>
    <row r="36" spans="1:11" ht="11.25" customHeight="1" x14ac:dyDescent="0.3">
      <c r="A36" s="229"/>
      <c r="B36" s="229"/>
      <c r="C36" s="229"/>
      <c r="D36" s="229"/>
      <c r="F36" s="241">
        <v>0.95</v>
      </c>
      <c r="G36" s="241"/>
      <c r="H36" s="241"/>
      <c r="I36" s="234">
        <v>37.737001152973335</v>
      </c>
      <c r="J36" s="234"/>
      <c r="K36" s="234"/>
    </row>
    <row r="37" spans="1:11" ht="10.5" customHeight="1" x14ac:dyDescent="0.3">
      <c r="A37" s="229"/>
      <c r="B37" s="229"/>
      <c r="C37" s="229"/>
      <c r="D37" s="229"/>
      <c r="F37" s="240">
        <v>0.97499999999999998</v>
      </c>
      <c r="G37" s="240"/>
      <c r="H37" s="240"/>
      <c r="I37" s="234">
        <v>37.997607890851896</v>
      </c>
      <c r="J37" s="234"/>
      <c r="K37" s="234"/>
    </row>
    <row r="38" spans="1:11" ht="9" customHeight="1" x14ac:dyDescent="0.3">
      <c r="A38" s="229"/>
      <c r="B38" s="229"/>
      <c r="C38" s="229"/>
      <c r="D38" s="229"/>
      <c r="F38" s="241">
        <v>0.99</v>
      </c>
      <c r="G38" s="241"/>
      <c r="H38" s="241"/>
      <c r="I38" s="234">
        <v>38.269464121810643</v>
      </c>
      <c r="J38" s="234"/>
      <c r="K38" s="234"/>
    </row>
    <row r="39" spans="1:11" ht="2.25" customHeight="1" x14ac:dyDescent="0.3">
      <c r="F39" s="241"/>
      <c r="G39" s="241"/>
      <c r="H39" s="241"/>
      <c r="I39" s="234"/>
      <c r="J39" s="234"/>
      <c r="K39" s="234"/>
    </row>
    <row r="40" spans="1:11" ht="18" customHeight="1" x14ac:dyDescent="0.3"/>
    <row r="41" spans="1:11" ht="13.5" customHeight="1" x14ac:dyDescent="0.3">
      <c r="A41" s="229"/>
      <c r="B41" s="229"/>
      <c r="C41" s="229"/>
      <c r="D41" s="229"/>
      <c r="F41" s="230" t="s">
        <v>278</v>
      </c>
      <c r="G41" s="230"/>
      <c r="H41" s="230"/>
      <c r="I41" s="230"/>
      <c r="J41" s="230"/>
      <c r="K41" s="230"/>
    </row>
    <row r="42" spans="1:11" ht="24" customHeight="1" x14ac:dyDescent="0.3">
      <c r="A42" s="229"/>
      <c r="B42" s="229"/>
      <c r="C42" s="229"/>
      <c r="D42" s="229"/>
      <c r="F42" s="95" t="s">
        <v>279</v>
      </c>
      <c r="G42" s="96" t="s">
        <v>280</v>
      </c>
      <c r="H42" s="232" t="s">
        <v>281</v>
      </c>
      <c r="I42" s="232"/>
      <c r="J42" s="232" t="s">
        <v>282</v>
      </c>
      <c r="K42" s="232"/>
    </row>
    <row r="43" spans="1:11" ht="11.25" customHeight="1" x14ac:dyDescent="0.3">
      <c r="A43" s="229"/>
      <c r="B43" s="229"/>
      <c r="C43" s="229"/>
      <c r="D43" s="229"/>
      <c r="F43" s="97">
        <v>1</v>
      </c>
      <c r="G43" s="98" t="s">
        <v>89</v>
      </c>
      <c r="H43" s="234">
        <v>34.995656414081758</v>
      </c>
      <c r="I43" s="234"/>
      <c r="J43" s="234">
        <v>37.831000029862054</v>
      </c>
      <c r="K43" s="234"/>
    </row>
    <row r="44" spans="1:11" ht="11.25" customHeight="1" x14ac:dyDescent="0.3">
      <c r="A44" s="229"/>
      <c r="B44" s="229"/>
      <c r="C44" s="229"/>
      <c r="D44" s="229"/>
      <c r="F44" s="97"/>
      <c r="G44" s="98"/>
      <c r="H44" s="243"/>
      <c r="I44" s="243"/>
      <c r="J44" s="243"/>
      <c r="K44" s="243"/>
    </row>
    <row r="45" spans="1:11" ht="11.25" customHeight="1" x14ac:dyDescent="0.3">
      <c r="A45" s="229"/>
      <c r="B45" s="229"/>
      <c r="C45" s="229"/>
      <c r="D45" s="229"/>
      <c r="F45" s="97"/>
      <c r="G45" s="98"/>
      <c r="H45" s="243"/>
      <c r="I45" s="243"/>
      <c r="J45" s="243"/>
      <c r="K45" s="243"/>
    </row>
    <row r="46" spans="1:11" ht="11.25" customHeight="1" x14ac:dyDescent="0.3">
      <c r="A46" s="229"/>
      <c r="B46" s="229"/>
      <c r="C46" s="229"/>
      <c r="D46" s="229"/>
      <c r="F46" s="97"/>
      <c r="G46" s="98"/>
      <c r="H46" s="243"/>
      <c r="I46" s="243"/>
      <c r="J46" s="243"/>
      <c r="K46" s="243"/>
    </row>
    <row r="47" spans="1:11" ht="10.5" customHeight="1" x14ac:dyDescent="0.3">
      <c r="A47" s="229"/>
      <c r="B47" s="229"/>
      <c r="C47" s="229"/>
      <c r="D47" s="229"/>
      <c r="F47" s="97"/>
      <c r="G47" s="98"/>
      <c r="H47" s="243"/>
      <c r="I47" s="243"/>
      <c r="J47" s="243"/>
      <c r="K47" s="243"/>
    </row>
    <row r="48" spans="1:11" ht="11.25" customHeight="1" x14ac:dyDescent="0.3">
      <c r="A48" s="229"/>
      <c r="B48" s="229"/>
      <c r="C48" s="229"/>
      <c r="D48" s="229"/>
      <c r="F48" s="97"/>
      <c r="G48" s="98"/>
      <c r="H48" s="243"/>
      <c r="I48" s="243"/>
      <c r="J48" s="243"/>
      <c r="K48" s="243"/>
    </row>
    <row r="49" spans="1:11" ht="11.25" customHeight="1" x14ac:dyDescent="0.3">
      <c r="A49" s="229"/>
      <c r="B49" s="229"/>
      <c r="C49" s="229"/>
      <c r="D49" s="229"/>
      <c r="F49" s="97"/>
      <c r="G49" s="98"/>
      <c r="H49" s="243"/>
      <c r="I49" s="243"/>
      <c r="J49" s="243"/>
      <c r="K49" s="243"/>
    </row>
    <row r="50" spans="1:11" ht="11.25" customHeight="1" x14ac:dyDescent="0.3">
      <c r="A50" s="229"/>
      <c r="B50" s="229"/>
      <c r="C50" s="229"/>
      <c r="D50" s="229"/>
      <c r="F50" s="97"/>
      <c r="G50" s="98"/>
      <c r="H50" s="243"/>
      <c r="I50" s="243"/>
      <c r="J50" s="243"/>
      <c r="K50" s="243"/>
    </row>
    <row r="51" spans="1:11" ht="11.25" customHeight="1" x14ac:dyDescent="0.3">
      <c r="A51" s="229"/>
      <c r="B51" s="229"/>
      <c r="C51" s="229"/>
      <c r="D51" s="229"/>
      <c r="F51" s="97"/>
      <c r="G51" s="98"/>
      <c r="H51" s="243"/>
      <c r="I51" s="243"/>
      <c r="J51" s="243"/>
      <c r="K51" s="243"/>
    </row>
    <row r="52" spans="1:11" ht="11.25" customHeight="1" x14ac:dyDescent="0.3">
      <c r="A52" s="229"/>
      <c r="B52" s="229"/>
      <c r="C52" s="229"/>
      <c r="D52" s="229"/>
      <c r="F52" s="97"/>
      <c r="G52" s="98"/>
      <c r="H52" s="243"/>
      <c r="I52" s="243"/>
      <c r="J52" s="243"/>
      <c r="K52" s="243"/>
    </row>
    <row r="53" spans="1:11" ht="10.5" customHeight="1" x14ac:dyDescent="0.3">
      <c r="A53" s="229"/>
      <c r="B53" s="229"/>
      <c r="C53" s="229"/>
      <c r="D53" s="229"/>
      <c r="F53" s="97"/>
      <c r="G53" s="98"/>
      <c r="H53" s="243"/>
      <c r="I53" s="243"/>
      <c r="J53" s="243"/>
      <c r="K53" s="243"/>
    </row>
    <row r="54" spans="1:11" ht="11.25" customHeight="1" x14ac:dyDescent="0.3">
      <c r="A54" s="229"/>
      <c r="B54" s="229"/>
      <c r="C54" s="229"/>
      <c r="D54" s="229"/>
      <c r="F54" s="97"/>
      <c r="G54" s="98"/>
      <c r="H54" s="243"/>
      <c r="I54" s="243"/>
      <c r="J54" s="243"/>
      <c r="K54" s="243"/>
    </row>
    <row r="55" spans="1:11" ht="9" customHeight="1" x14ac:dyDescent="0.3">
      <c r="A55" s="229"/>
      <c r="B55" s="229"/>
      <c r="C55" s="229"/>
      <c r="D55" s="229"/>
      <c r="F55" s="233"/>
      <c r="G55" s="244"/>
      <c r="H55" s="243"/>
      <c r="I55" s="243"/>
      <c r="J55" s="243"/>
      <c r="K55" s="243"/>
    </row>
    <row r="56" spans="1:11" ht="2.25" customHeight="1" x14ac:dyDescent="0.3">
      <c r="F56" s="233"/>
      <c r="G56" s="244"/>
      <c r="H56" s="243"/>
      <c r="I56" s="243"/>
      <c r="J56" s="243"/>
      <c r="K56" s="243"/>
    </row>
  </sheetData>
  <mergeCells count="97">
    <mergeCell ref="H54:I54"/>
    <mergeCell ref="J54:K54"/>
    <mergeCell ref="F55:F56"/>
    <mergeCell ref="G55:G56"/>
    <mergeCell ref="H55:I56"/>
    <mergeCell ref="J55:K56"/>
    <mergeCell ref="H51:I51"/>
    <mergeCell ref="J51:K51"/>
    <mergeCell ref="H52:I52"/>
    <mergeCell ref="J52:K52"/>
    <mergeCell ref="H53:I53"/>
    <mergeCell ref="J53:K53"/>
    <mergeCell ref="H48:I48"/>
    <mergeCell ref="J48:K48"/>
    <mergeCell ref="H49:I49"/>
    <mergeCell ref="J49:K49"/>
    <mergeCell ref="H50:I50"/>
    <mergeCell ref="J50:K50"/>
    <mergeCell ref="H45:I45"/>
    <mergeCell ref="J45:K45"/>
    <mergeCell ref="H46:I46"/>
    <mergeCell ref="J46:K46"/>
    <mergeCell ref="H47:I47"/>
    <mergeCell ref="J47:K47"/>
    <mergeCell ref="F38:H39"/>
    <mergeCell ref="I38:K39"/>
    <mergeCell ref="A41:D55"/>
    <mergeCell ref="F41:K41"/>
    <mergeCell ref="H42:I42"/>
    <mergeCell ref="J42:K42"/>
    <mergeCell ref="H43:I43"/>
    <mergeCell ref="J43:K43"/>
    <mergeCell ref="H44:I44"/>
    <mergeCell ref="J44:K44"/>
    <mergeCell ref="A24:D38"/>
    <mergeCell ref="F24:K24"/>
    <mergeCell ref="F25:H25"/>
    <mergeCell ref="I25:K25"/>
    <mergeCell ref="F26:H26"/>
    <mergeCell ref="I26:K26"/>
    <mergeCell ref="F35:H35"/>
    <mergeCell ref="I35:K35"/>
    <mergeCell ref="F36:H36"/>
    <mergeCell ref="I36:K36"/>
    <mergeCell ref="F37:H37"/>
    <mergeCell ref="I37:K37"/>
    <mergeCell ref="F32:H32"/>
    <mergeCell ref="I32:K32"/>
    <mergeCell ref="F33:H33"/>
    <mergeCell ref="I33:K33"/>
    <mergeCell ref="F34:H34"/>
    <mergeCell ref="I34:K34"/>
    <mergeCell ref="F29:H29"/>
    <mergeCell ref="I29:K29"/>
    <mergeCell ref="F30:H30"/>
    <mergeCell ref="I30:K30"/>
    <mergeCell ref="F31:H31"/>
    <mergeCell ref="I31:K31"/>
    <mergeCell ref="F18:H18"/>
    <mergeCell ref="I18:K18"/>
    <mergeCell ref="F27:H27"/>
    <mergeCell ref="I27:K27"/>
    <mergeCell ref="F28:H28"/>
    <mergeCell ref="I28:K28"/>
    <mergeCell ref="F19:H19"/>
    <mergeCell ref="I19:K19"/>
    <mergeCell ref="F20:H20"/>
    <mergeCell ref="I20:K20"/>
    <mergeCell ref="F21:H22"/>
    <mergeCell ref="I21:K22"/>
    <mergeCell ref="F15:H15"/>
    <mergeCell ref="I15:K15"/>
    <mergeCell ref="F16:H16"/>
    <mergeCell ref="I16:K16"/>
    <mergeCell ref="F17:H17"/>
    <mergeCell ref="I17:K17"/>
    <mergeCell ref="C1:K1"/>
    <mergeCell ref="D2:J2"/>
    <mergeCell ref="D3:J3"/>
    <mergeCell ref="D4:J4"/>
    <mergeCell ref="D5:J5"/>
    <mergeCell ref="A7:D21"/>
    <mergeCell ref="F7:K7"/>
    <mergeCell ref="F8:H8"/>
    <mergeCell ref="I8:K8"/>
    <mergeCell ref="F9:H9"/>
    <mergeCell ref="I9:K9"/>
    <mergeCell ref="F10:H10"/>
    <mergeCell ref="I10:K10"/>
    <mergeCell ref="F11:H11"/>
    <mergeCell ref="I11:K11"/>
    <mergeCell ref="F13:H13"/>
    <mergeCell ref="I13:K13"/>
    <mergeCell ref="F14:H14"/>
    <mergeCell ref="I14:K14"/>
    <mergeCell ref="F12:H12"/>
    <mergeCell ref="I12:K12"/>
  </mergeCells>
  <pageMargins left="0.75" right="0.75" top="0.75" bottom="0.75" header="0.3" footer="0.3"/>
  <pageSetup paperSize="0" fitToHeight="0"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DAC53-40EB-49EF-990E-94EE2BA6CE25}">
  <dimension ref="A2:AA30"/>
  <sheetViews>
    <sheetView showGridLines="0" workbookViewId="0">
      <selection activeCell="L11" sqref="L11"/>
    </sheetView>
  </sheetViews>
  <sheetFormatPr defaultRowHeight="14.4" x14ac:dyDescent="0.3"/>
  <cols>
    <col min="2" max="2" width="16.88671875" bestFit="1" customWidth="1"/>
    <col min="3" max="3" width="11.44140625" bestFit="1" customWidth="1"/>
    <col min="4" max="4" width="11.33203125" bestFit="1" customWidth="1"/>
    <col min="5" max="5" width="12.109375" bestFit="1" customWidth="1"/>
    <col min="6" max="6" width="11.33203125" bestFit="1" customWidth="1"/>
    <col min="7" max="7" width="13.88671875" bestFit="1" customWidth="1"/>
    <col min="8" max="8" width="22.44140625" bestFit="1" customWidth="1"/>
    <col min="9" max="9" width="19.44140625" style="2" bestFit="1" customWidth="1"/>
    <col min="10" max="10" width="15.21875" style="2" bestFit="1" customWidth="1"/>
    <col min="11" max="11" width="15.21875" style="2" customWidth="1"/>
    <col min="12" max="12" width="16.5546875" bestFit="1" customWidth="1"/>
    <col min="13" max="13" width="19.21875" bestFit="1" customWidth="1"/>
    <col min="14" max="14" width="10.88671875" bestFit="1" customWidth="1"/>
    <col min="15" max="15" width="0.77734375" customWidth="1"/>
    <col min="16" max="16" width="17.88671875" bestFit="1" customWidth="1"/>
    <col min="18" max="18" width="29.21875" customWidth="1"/>
  </cols>
  <sheetData>
    <row r="2" spans="1:27" x14ac:dyDescent="0.3">
      <c r="A2" s="201" t="s">
        <v>292</v>
      </c>
      <c r="B2" s="202" t="s">
        <v>293</v>
      </c>
      <c r="C2" s="202" t="s">
        <v>294</v>
      </c>
      <c r="D2" s="202" t="s">
        <v>68</v>
      </c>
      <c r="E2" s="202" t="s">
        <v>78</v>
      </c>
      <c r="F2" s="202" t="s">
        <v>306</v>
      </c>
      <c r="G2" s="202" t="s">
        <v>74</v>
      </c>
      <c r="H2" s="202" t="s">
        <v>298</v>
      </c>
      <c r="I2" s="202" t="s">
        <v>421</v>
      </c>
      <c r="J2" s="202" t="s">
        <v>299</v>
      </c>
      <c r="K2" s="202" t="s">
        <v>422</v>
      </c>
      <c r="L2" s="202" t="s">
        <v>93</v>
      </c>
      <c r="M2" s="202" t="s">
        <v>248</v>
      </c>
      <c r="N2" s="203" t="s">
        <v>300</v>
      </c>
      <c r="R2" s="144" t="s">
        <v>307</v>
      </c>
      <c r="S2" s="140" t="str">
        <f ca="1">"Wait-and-see / Default Rate in "&amp;CELL("address",$F$3)</f>
        <v>Wait-and-see / Default Rate in $F$3</v>
      </c>
      <c r="T2" s="140" t="str">
        <f ca="1">"Wait-and-see / Default Rate in "&amp;CELL("address",$F$4)</f>
        <v>Wait-and-see / Default Rate in $F$4</v>
      </c>
      <c r="U2" s="140" t="str">
        <f ca="1">"Wait-and-see / Default Rate in "&amp;CELL("address",$F$5)</f>
        <v>Wait-and-see / Default Rate in $F$5</v>
      </c>
      <c r="V2" s="140" t="str">
        <f ca="1">"Liquidate Collateral / Default Rate in "&amp;CELL("address",$F$6)</f>
        <v>Liquidate Collateral / Default Rate in $F$6</v>
      </c>
      <c r="W2" s="140" t="str">
        <f ca="1">"Wait-and-see / Default Rate in "&amp;CELL("address",$F$7)</f>
        <v>Wait-and-see / Default Rate in $F$7</v>
      </c>
      <c r="X2" s="140" t="str">
        <f ca="1">"Liquidate Collateral / Default Rate in "&amp;CELL("address",$F$8)</f>
        <v>Liquidate Collateral / Default Rate in $F$8</v>
      </c>
      <c r="Y2" s="140" t="str">
        <f ca="1">"Wait-and-see / Default Rate in "&amp;CELL("address",$F$9)</f>
        <v>Wait-and-see / Default Rate in $F$9</v>
      </c>
      <c r="Z2" s="140" t="str">
        <f ca="1">"Wait-and-see / Default Rate in "&amp;CELL("address",$F$10)</f>
        <v>Wait-and-see / Default Rate in $F$10</v>
      </c>
      <c r="AA2" s="141" t="str">
        <f ca="1">"Liquidate Collateral / Default Rate in "&amp;CELL("address",$F$11)</f>
        <v>Liquidate Collateral / Default Rate in $F$11</v>
      </c>
    </row>
    <row r="3" spans="1:27" x14ac:dyDescent="0.3">
      <c r="A3" s="51" t="s">
        <v>30</v>
      </c>
      <c r="B3" s="61" t="s">
        <v>241</v>
      </c>
      <c r="C3" s="61">
        <v>2</v>
      </c>
      <c r="D3" s="112">
        <v>1167</v>
      </c>
      <c r="E3" s="112">
        <v>1220.0168100000001</v>
      </c>
      <c r="F3" s="149">
        <f ca="1">_xll.RiskNormal(VLOOKUP(A3,'Exhibits and Tables'!$A$5:$B$10,2,FALSE),VLOOKUP(A3,'Exhibits and Tables'!$A$5:$C$10,3,FALSE),_xll.RiskCorrmat(DefaultRateCorrelationMatrix,1))</f>
        <v>6.0000000000000001E-3</v>
      </c>
      <c r="G3" s="54">
        <f>VLOOKUP(A3,'Exhibits and Tables'!$M$5:$N$10,2,FALSE)/10000</f>
        <v>4.5429999999999998E-2</v>
      </c>
      <c r="H3" s="64">
        <v>1105.8732778333333</v>
      </c>
      <c r="I3" s="54">
        <f>H3/E3</f>
        <v>0.90644101685232781</v>
      </c>
      <c r="J3" s="151">
        <f ca="1">E3*(1-F3) + F3*H3</f>
        <v>1219.3319488070001</v>
      </c>
      <c r="K3" s="216">
        <f ca="1">(J3-D3)/D3</f>
        <v>4.4843143793487673E-2</v>
      </c>
      <c r="L3" s="65">
        <f ca="1">D3*F3</f>
        <v>7.0019999999999998</v>
      </c>
      <c r="M3" s="65">
        <f ca="1">(E3-H3)*F3</f>
        <v>0.6848611930000007</v>
      </c>
      <c r="N3" s="156">
        <v>1</v>
      </c>
      <c r="O3" s="135"/>
      <c r="R3" s="142" t="str">
        <f ca="1">"Wait-and-see / Default Rate in "&amp;CELL("address",$F$3)</f>
        <v>Wait-and-see / Default Rate in $F$3</v>
      </c>
      <c r="S3" s="136">
        <v>1</v>
      </c>
      <c r="T3" s="136"/>
      <c r="U3" s="136"/>
      <c r="V3" s="136"/>
      <c r="W3" s="136"/>
      <c r="X3" s="136"/>
      <c r="Y3" s="136"/>
      <c r="Z3" s="136"/>
      <c r="AA3" s="137"/>
    </row>
    <row r="4" spans="1:27" x14ac:dyDescent="0.3">
      <c r="A4" s="51" t="s">
        <v>33</v>
      </c>
      <c r="B4" s="61" t="s">
        <v>241</v>
      </c>
      <c r="C4" s="61">
        <v>19</v>
      </c>
      <c r="D4" s="112">
        <v>14243</v>
      </c>
      <c r="E4" s="112">
        <v>14891.48379</v>
      </c>
      <c r="F4" s="149">
        <f ca="1">_xll.RiskNormal(VLOOKUP(A4,'Exhibits and Tables'!$A$5:$B$10,2,FALSE),VLOOKUP(A4,'Exhibits and Tables'!$A$5:$C$10,3,FALSE),_xll.RiskCorrmat(DefaultRateCorrelationMatrix,2))</f>
        <v>1.4999999999999999E-2</v>
      </c>
      <c r="G4" s="54">
        <f>VLOOKUP(A4,'Exhibits and Tables'!$M$5:$N$10,2,FALSE)/10000</f>
        <v>4.5530000000000001E-2</v>
      </c>
      <c r="H4" s="64">
        <v>13505.9648595</v>
      </c>
      <c r="I4" s="54">
        <f t="shared" ref="I4:I11" si="0">H4/E4</f>
        <v>0.90695897399892345</v>
      </c>
      <c r="J4" s="151">
        <f t="shared" ref="J4:J11" ca="1" si="1">E4*(1-F4) + F4*H4</f>
        <v>14870.7010060425</v>
      </c>
      <c r="K4" s="216">
        <f t="shared" ref="K4:K11" ca="1" si="2">(J4-D4)/D4</f>
        <v>4.4070842241276414E-2</v>
      </c>
      <c r="L4" s="65">
        <f t="shared" ref="L4:L11" ca="1" si="3">D4*F4</f>
        <v>213.64499999999998</v>
      </c>
      <c r="M4" s="65">
        <f t="shared" ref="M4:M11" ca="1" si="4">(E4-H4)*F4</f>
        <v>20.782783957500005</v>
      </c>
      <c r="N4" s="156">
        <v>1</v>
      </c>
      <c r="O4" s="135"/>
      <c r="R4" s="142" t="str">
        <f ca="1">"Wait-and-see / Default Rate in "&amp;CELL("address",$F$4)</f>
        <v>Wait-and-see / Default Rate in $F$4</v>
      </c>
      <c r="S4" s="136">
        <v>0.1</v>
      </c>
      <c r="T4" s="136">
        <v>1</v>
      </c>
      <c r="U4" s="136"/>
      <c r="V4" s="136"/>
      <c r="W4" s="136"/>
      <c r="X4" s="136"/>
      <c r="Y4" s="136"/>
      <c r="Z4" s="136"/>
      <c r="AA4" s="137"/>
    </row>
    <row r="5" spans="1:27" x14ac:dyDescent="0.3">
      <c r="A5" s="51" t="s">
        <v>25</v>
      </c>
      <c r="B5" s="61" t="s">
        <v>241</v>
      </c>
      <c r="C5" s="61">
        <v>36</v>
      </c>
      <c r="D5" s="112">
        <v>27910</v>
      </c>
      <c r="E5" s="112">
        <v>29233.771300000004</v>
      </c>
      <c r="F5" s="149">
        <f ca="1">_xll.RiskNormal(VLOOKUP(A5,'Exhibits and Tables'!$A$5:$B$10,2,FALSE),VLOOKUP(A5,'Exhibits and Tables'!$A$5:$C$10,3,FALSE),_xll.RiskCorrmat(DefaultRateCorrelationMatrix,3))</f>
        <v>2.9100000000000001E-2</v>
      </c>
      <c r="G5" s="54">
        <f>VLOOKUP(A5,'Exhibits and Tables'!$M$5:$N$10,2,FALSE)/10000</f>
        <v>4.743E-2</v>
      </c>
      <c r="H5" s="64">
        <v>23083.646397666671</v>
      </c>
      <c r="I5" s="54">
        <f t="shared" si="0"/>
        <v>0.78962259644094113</v>
      </c>
      <c r="J5" s="151">
        <f t="shared" ca="1" si="1"/>
        <v>29054.802665342104</v>
      </c>
      <c r="K5" s="216">
        <f t="shared" ca="1" si="2"/>
        <v>4.1017651929133064E-2</v>
      </c>
      <c r="L5" s="65">
        <f t="shared" ca="1" si="3"/>
        <v>812.18100000000004</v>
      </c>
      <c r="M5" s="65">
        <f t="shared" ca="1" si="4"/>
        <v>178.9686346579</v>
      </c>
      <c r="N5" s="156">
        <v>1</v>
      </c>
      <c r="O5" s="135"/>
      <c r="R5" s="142" t="str">
        <f ca="1">"Wait-and-see / Default Rate in "&amp;CELL("address",$F$5)</f>
        <v>Wait-and-see / Default Rate in $F$5</v>
      </c>
      <c r="S5" s="136">
        <v>0</v>
      </c>
      <c r="T5" s="136">
        <v>0.1</v>
      </c>
      <c r="U5" s="136">
        <v>1</v>
      </c>
      <c r="V5" s="136"/>
      <c r="W5" s="136"/>
      <c r="X5" s="136"/>
      <c r="Y5" s="136"/>
      <c r="Z5" s="136"/>
      <c r="AA5" s="137"/>
    </row>
    <row r="6" spans="1:27" s="2" customFormat="1" x14ac:dyDescent="0.3">
      <c r="A6" s="51" t="s">
        <v>25</v>
      </c>
      <c r="B6" s="61" t="s">
        <v>295</v>
      </c>
      <c r="C6" s="61">
        <v>3</v>
      </c>
      <c r="D6" s="112">
        <v>2834</v>
      </c>
      <c r="E6" s="112">
        <v>2968.41662</v>
      </c>
      <c r="F6" s="149">
        <f ca="1">_xll.RiskNormal(VLOOKUP(A6,'Exhibits and Tables'!$A$5:$B$10,2,FALSE),VLOOKUP(A6,'Exhibits and Tables'!$A$5:$C$10,3,FALSE),_xll.RiskCorrmat(DefaultRateCorrelationMatrix,4))</f>
        <v>2.9100000000000001E-2</v>
      </c>
      <c r="G6" s="54">
        <f>VLOOKUP(A6,'Exhibits and Tables'!$M$5:$N$10,2,FALSE)/10000</f>
        <v>4.743E-2</v>
      </c>
      <c r="H6" s="64">
        <v>2077.8916340000001</v>
      </c>
      <c r="I6" s="54">
        <f t="shared" si="0"/>
        <v>0.70000000000000007</v>
      </c>
      <c r="J6" s="151">
        <f t="shared" ca="1" si="1"/>
        <v>2942.5023429073999</v>
      </c>
      <c r="K6" s="216">
        <f t="shared" ca="1" si="2"/>
        <v>3.8285936099999966E-2</v>
      </c>
      <c r="L6" s="65">
        <f t="shared" ca="1" si="3"/>
        <v>82.469400000000007</v>
      </c>
      <c r="M6" s="65">
        <f t="shared" ca="1" si="4"/>
        <v>25.914277092599999</v>
      </c>
      <c r="N6" s="156">
        <v>1</v>
      </c>
      <c r="O6" s="135"/>
      <c r="R6" s="142" t="str">
        <f ca="1">"Liquidate Collateral / Default Rate in "&amp;CELL("address",$F$6)</f>
        <v>Liquidate Collateral / Default Rate in $F$6</v>
      </c>
      <c r="S6" s="136">
        <v>0</v>
      </c>
      <c r="T6" s="136">
        <v>0</v>
      </c>
      <c r="U6" s="136">
        <v>0.1</v>
      </c>
      <c r="V6" s="136">
        <v>1</v>
      </c>
      <c r="W6" s="136"/>
      <c r="X6" s="136"/>
      <c r="Y6" s="136"/>
      <c r="Z6" s="136"/>
      <c r="AA6" s="137"/>
    </row>
    <row r="7" spans="1:27" x14ac:dyDescent="0.3">
      <c r="A7" s="51" t="s">
        <v>39</v>
      </c>
      <c r="B7" s="61" t="s">
        <v>241</v>
      </c>
      <c r="C7" s="61">
        <v>22</v>
      </c>
      <c r="D7" s="112">
        <v>17896</v>
      </c>
      <c r="E7" s="112">
        <v>18841.445680000001</v>
      </c>
      <c r="F7" s="149">
        <f ca="1">_xll.RiskNormal(VLOOKUP(A7,'Exhibits and Tables'!$A$5:$B$10,2,FALSE),VLOOKUP(A7,'Exhibits and Tables'!$A$5:$C$10,3,FALSE),_xll.RiskCorrmat(DefaultRateCorrelationMatrix,5))</f>
        <v>0.10290000000000001</v>
      </c>
      <c r="G7" s="54">
        <f>VLOOKUP(A7,'Exhibits and Tables'!$M$5:$N$10,2,FALSE)/10000</f>
        <v>5.2830000000000009E-2</v>
      </c>
      <c r="H7" s="64">
        <v>15436.909309000002</v>
      </c>
      <c r="I7" s="54">
        <f t="shared" si="0"/>
        <v>0.81930599016540018</v>
      </c>
      <c r="J7" s="151">
        <f t="shared" ca="1" si="1"/>
        <v>18491.118887424102</v>
      </c>
      <c r="K7" s="216">
        <f t="shared" ca="1" si="2"/>
        <v>3.3254296346898839E-2</v>
      </c>
      <c r="L7" s="65">
        <f t="shared" ca="1" si="3"/>
        <v>1841.4984000000002</v>
      </c>
      <c r="M7" s="65">
        <f t="shared" ca="1" si="4"/>
        <v>350.32679257589984</v>
      </c>
      <c r="N7" s="156">
        <v>1</v>
      </c>
      <c r="O7" s="135"/>
      <c r="R7" s="142" t="str">
        <f ca="1">"Wait-and-see / Default Rate in "&amp;CELL("address",$F$7)</f>
        <v>Wait-and-see / Default Rate in $F$7</v>
      </c>
      <c r="S7" s="136">
        <v>0</v>
      </c>
      <c r="T7" s="136">
        <v>0</v>
      </c>
      <c r="U7" s="136">
        <v>0</v>
      </c>
      <c r="V7" s="136">
        <v>0.1</v>
      </c>
      <c r="W7" s="136">
        <v>1</v>
      </c>
      <c r="X7" s="136"/>
      <c r="Y7" s="136"/>
      <c r="Z7" s="136"/>
      <c r="AA7" s="137"/>
    </row>
    <row r="8" spans="1:27" s="2" customFormat="1" x14ac:dyDescent="0.3">
      <c r="A8" s="51" t="s">
        <v>39</v>
      </c>
      <c r="B8" s="61" t="s">
        <v>295</v>
      </c>
      <c r="C8" s="61">
        <v>35</v>
      </c>
      <c r="D8" s="112">
        <v>27076</v>
      </c>
      <c r="E8" s="112">
        <v>28506.425079999986</v>
      </c>
      <c r="F8" s="149">
        <f ca="1">_xll.RiskNormal(VLOOKUP(A8,'Exhibits and Tables'!$A$5:$B$10,2,FALSE),VLOOKUP(A8,'Exhibits and Tables'!$A$5:$C$10,3,FALSE),_xll.RiskCorrmat(DefaultRateCorrelationMatrix,6))</f>
        <v>0.10290000000000001</v>
      </c>
      <c r="G8" s="54">
        <f>VLOOKUP(A8,'Exhibits and Tables'!$M$5:$N$10,2,FALSE)/10000</f>
        <v>5.2830000000000009E-2</v>
      </c>
      <c r="H8" s="64">
        <v>19954.497555999995</v>
      </c>
      <c r="I8" s="54">
        <f t="shared" si="0"/>
        <v>0.70000000000000018</v>
      </c>
      <c r="J8" s="151">
        <f t="shared" ca="1" si="1"/>
        <v>27626.431737780385</v>
      </c>
      <c r="K8" s="216">
        <f t="shared" ca="1" si="2"/>
        <v>2.0329137899999461E-2</v>
      </c>
      <c r="L8" s="65">
        <f t="shared" ca="1" si="3"/>
        <v>2786.1204000000002</v>
      </c>
      <c r="M8" s="65">
        <f t="shared" ca="1" si="4"/>
        <v>879.99334221959919</v>
      </c>
      <c r="N8" s="156">
        <v>0.21975180972078601</v>
      </c>
      <c r="O8" s="135"/>
      <c r="R8" s="142" t="str">
        <f ca="1">"Liquidate Collateral / Default Rate in "&amp;CELL("address",$F$8)</f>
        <v>Liquidate Collateral / Default Rate in $F$8</v>
      </c>
      <c r="S8" s="136">
        <v>0</v>
      </c>
      <c r="T8" s="136">
        <v>0</v>
      </c>
      <c r="U8" s="136">
        <v>0</v>
      </c>
      <c r="V8" s="136">
        <v>0</v>
      </c>
      <c r="W8" s="136">
        <v>0.1</v>
      </c>
      <c r="X8" s="136">
        <v>1</v>
      </c>
      <c r="Y8" s="136"/>
      <c r="Z8" s="136"/>
      <c r="AA8" s="137"/>
    </row>
    <row r="9" spans="1:27" x14ac:dyDescent="0.3">
      <c r="A9" s="51" t="s">
        <v>36</v>
      </c>
      <c r="B9" s="61" t="s">
        <v>241</v>
      </c>
      <c r="C9" s="61">
        <v>22</v>
      </c>
      <c r="D9" s="112">
        <v>16530</v>
      </c>
      <c r="E9" s="112">
        <v>17634.6999</v>
      </c>
      <c r="F9" s="149">
        <f ca="1">_xll.RiskNormal(VLOOKUP(A9,'Exhibits and Tables'!$A$5:$B$10,2,FALSE),VLOOKUP(A9,'Exhibits and Tables'!$A$5:$C$10,3,FALSE),_xll.RiskCorrmat(DefaultRateCorrelationMatrix,7))</f>
        <v>0.29930000000000001</v>
      </c>
      <c r="G9" s="54">
        <f>VLOOKUP(A9,'Exhibits and Tables'!$M$5:$N$10,2,FALSE)/10000</f>
        <v>6.6830000000000001E-2</v>
      </c>
      <c r="H9" s="64">
        <v>14172.374257000001</v>
      </c>
      <c r="I9" s="54">
        <f t="shared" si="0"/>
        <v>0.80366404517039736</v>
      </c>
      <c r="J9" s="151">
        <f t="shared" ca="1" si="1"/>
        <v>16598.4258350501</v>
      </c>
      <c r="K9" s="216">
        <f t="shared" ca="1" si="2"/>
        <v>4.1394939534241037E-3</v>
      </c>
      <c r="L9" s="65">
        <f t="shared" ca="1" si="3"/>
        <v>4947.4290000000001</v>
      </c>
      <c r="M9" s="65">
        <f t="shared" ca="1" si="4"/>
        <v>1036.2740649498996</v>
      </c>
      <c r="N9" s="156">
        <v>0</v>
      </c>
      <c r="O9" s="135"/>
      <c r="R9" s="142" t="str">
        <f ca="1">"Wait-and-see / Default Rate in "&amp;CELL("address",$F$9)</f>
        <v>Wait-and-see / Default Rate in $F$9</v>
      </c>
      <c r="S9" s="136">
        <v>0</v>
      </c>
      <c r="T9" s="136">
        <v>0</v>
      </c>
      <c r="U9" s="136">
        <v>0</v>
      </c>
      <c r="V9" s="136">
        <v>0</v>
      </c>
      <c r="W9" s="136">
        <v>0</v>
      </c>
      <c r="X9" s="136">
        <v>0.1</v>
      </c>
      <c r="Y9" s="136">
        <v>1</v>
      </c>
      <c r="Z9" s="136"/>
      <c r="AA9" s="137"/>
    </row>
    <row r="10" spans="1:27" x14ac:dyDescent="0.3">
      <c r="A10" s="51" t="s">
        <v>5</v>
      </c>
      <c r="B10" s="61" t="s">
        <v>241</v>
      </c>
      <c r="C10" s="61">
        <v>4</v>
      </c>
      <c r="D10" s="112">
        <v>3267</v>
      </c>
      <c r="E10" s="112">
        <v>3510.81621</v>
      </c>
      <c r="F10" s="149">
        <f ca="1">_xll.RiskNormal(VLOOKUP(A10,'Exhibits and Tables'!$A$5:$B$10,2,FALSE),VLOOKUP(A10,'Exhibits and Tables'!$A$5:$C$10,3,FALSE),_xll.RiskCorrmat(DefaultRateCorrelationMatrix,8))</f>
        <v>0.53720000000000001</v>
      </c>
      <c r="G10" s="54">
        <f>VLOOKUP(A10,'Exhibits and Tables'!$M$5:$N$10,2,FALSE)/10000</f>
        <v>7.4630000000000002E-2</v>
      </c>
      <c r="H10" s="64">
        <v>2516.0849505000001</v>
      </c>
      <c r="I10" s="54">
        <f t="shared" si="0"/>
        <v>0.71666666666666667</v>
      </c>
      <c r="J10" s="151">
        <f t="shared" ca="1" si="1"/>
        <v>2976.4465773966003</v>
      </c>
      <c r="K10" s="216">
        <f t="shared" ca="1" si="2"/>
        <v>-8.8935850199999902E-2</v>
      </c>
      <c r="L10" s="65">
        <f t="shared" ca="1" si="3"/>
        <v>1755.0324000000001</v>
      </c>
      <c r="M10" s="65">
        <f t="shared" ca="1" si="4"/>
        <v>534.36963260339996</v>
      </c>
      <c r="N10" s="156">
        <v>0</v>
      </c>
      <c r="O10" s="135"/>
      <c r="R10" s="142" t="str">
        <f ca="1">"Wait-and-see / Default Rate in "&amp;CELL("address",$F$10)</f>
        <v>Wait-and-see / Default Rate in $F$10</v>
      </c>
      <c r="S10" s="136">
        <v>0</v>
      </c>
      <c r="T10" s="136">
        <v>0</v>
      </c>
      <c r="U10" s="136">
        <v>0</v>
      </c>
      <c r="V10" s="136">
        <v>0</v>
      </c>
      <c r="W10" s="136">
        <v>0</v>
      </c>
      <c r="X10" s="136">
        <v>0</v>
      </c>
      <c r="Y10" s="136">
        <v>0.1</v>
      </c>
      <c r="Z10" s="136">
        <v>1</v>
      </c>
      <c r="AA10" s="137"/>
    </row>
    <row r="11" spans="1:27" x14ac:dyDescent="0.3">
      <c r="A11" s="55" t="s">
        <v>5</v>
      </c>
      <c r="B11" s="66" t="s">
        <v>295</v>
      </c>
      <c r="C11" s="66">
        <v>25</v>
      </c>
      <c r="D11" s="147">
        <v>20726</v>
      </c>
      <c r="E11" s="147">
        <v>22272.781379999997</v>
      </c>
      <c r="F11" s="150">
        <f ca="1">_xll.RiskNormal(VLOOKUP(A11,'Exhibits and Tables'!$A$5:$B$10,2,FALSE),VLOOKUP(A11,'Exhibits and Tables'!$A$5:$C$10,3,FALSE),_xll.RiskCorrmat(DefaultRateCorrelationMatrix,9))</f>
        <v>0.53720000000000001</v>
      </c>
      <c r="G11" s="148">
        <f>VLOOKUP(A11,'Exhibits and Tables'!$M$5:$N$10,2,FALSE)/10000</f>
        <v>7.4630000000000002E-2</v>
      </c>
      <c r="H11" s="67">
        <v>15590.946965999996</v>
      </c>
      <c r="I11" s="148">
        <f t="shared" si="0"/>
        <v>0.7</v>
      </c>
      <c r="J11" s="210">
        <f t="shared" ca="1" si="1"/>
        <v>18683.299932799197</v>
      </c>
      <c r="K11" s="223">
        <f t="shared" ca="1" si="2"/>
        <v>-9.8557370800000169E-2</v>
      </c>
      <c r="L11" s="68">
        <f t="shared" ca="1" si="3"/>
        <v>11134.0072</v>
      </c>
      <c r="M11" s="68">
        <f t="shared" ca="1" si="4"/>
        <v>3589.4814472008006</v>
      </c>
      <c r="N11" s="157">
        <v>0</v>
      </c>
      <c r="O11" s="135"/>
      <c r="R11" s="143" t="str">
        <f ca="1">"Liquidate Collateral / Default Rate in "&amp;CELL("address",$F$11)</f>
        <v>Liquidate Collateral / Default Rate in $F$11</v>
      </c>
      <c r="S11" s="138">
        <v>0</v>
      </c>
      <c r="T11" s="138">
        <v>0</v>
      </c>
      <c r="U11" s="138">
        <v>0</v>
      </c>
      <c r="V11" s="138">
        <v>0</v>
      </c>
      <c r="W11" s="138">
        <v>0</v>
      </c>
      <c r="X11" s="138">
        <v>0</v>
      </c>
      <c r="Y11" s="138">
        <v>0</v>
      </c>
      <c r="Z11" s="138">
        <v>0.1</v>
      </c>
      <c r="AA11" s="139">
        <v>1</v>
      </c>
    </row>
    <row r="14" spans="1:27" x14ac:dyDescent="0.3">
      <c r="I14" s="204" t="s">
        <v>301</v>
      </c>
      <c r="J14" s="205">
        <f ca="1">_xll.RiskOutput()+SUMPRODUCT(J3:J11,N3:N11)</f>
        <v>72649.415221028103</v>
      </c>
    </row>
    <row r="15" spans="1:27" x14ac:dyDescent="0.3">
      <c r="I15"/>
      <c r="M15" s="218" t="s">
        <v>305</v>
      </c>
    </row>
    <row r="16" spans="1:27" x14ac:dyDescent="0.3">
      <c r="I16" s="152" t="s">
        <v>302</v>
      </c>
      <c r="J16" s="212">
        <f>SUMPRODUCT(N3:N11,D3:D11)</f>
        <v>70000</v>
      </c>
      <c r="K16" s="212"/>
      <c r="L16" s="153" t="s">
        <v>311</v>
      </c>
      <c r="M16" s="219">
        <v>70000</v>
      </c>
    </row>
    <row r="17" spans="9:14" x14ac:dyDescent="0.3">
      <c r="I17" s="51" t="s">
        <v>303</v>
      </c>
      <c r="J17" s="213">
        <f ca="1">SUMPRODUCT(N3:N11,L3:L11)/J16</f>
        <v>5.0986440000000001E-2</v>
      </c>
      <c r="K17" s="213"/>
      <c r="L17" s="154" t="s">
        <v>311</v>
      </c>
      <c r="M17" s="220">
        <v>0.1</v>
      </c>
    </row>
    <row r="18" spans="9:14" x14ac:dyDescent="0.3">
      <c r="I18" s="55" t="s">
        <v>304</v>
      </c>
      <c r="J18" s="214">
        <f ca="1">SUMPRODUCT(M3:M11,N3:N11)/J14</f>
        <v>1.0599637679519951E-2</v>
      </c>
      <c r="K18" s="214"/>
      <c r="L18" s="155" t="s">
        <v>311</v>
      </c>
      <c r="M18" s="221">
        <v>0.2</v>
      </c>
    </row>
    <row r="19" spans="9:14" x14ac:dyDescent="0.3">
      <c r="I19" s="217" t="s">
        <v>423</v>
      </c>
    </row>
    <row r="21" spans="9:14" x14ac:dyDescent="0.3">
      <c r="N21" s="207" t="s">
        <v>417</v>
      </c>
    </row>
    <row r="22" spans="9:14" x14ac:dyDescent="0.3">
      <c r="J22" s="215"/>
      <c r="K22" s="215"/>
      <c r="N22" s="211" t="s">
        <v>420</v>
      </c>
    </row>
    <row r="23" spans="9:14" x14ac:dyDescent="0.3">
      <c r="J23" s="215"/>
      <c r="K23" s="215"/>
      <c r="N23" s="206" t="s">
        <v>358</v>
      </c>
    </row>
    <row r="24" spans="9:14" x14ac:dyDescent="0.3">
      <c r="J24" s="215"/>
      <c r="K24" s="215"/>
      <c r="N24" s="209" t="s">
        <v>419</v>
      </c>
    </row>
    <row r="25" spans="9:14" x14ac:dyDescent="0.3">
      <c r="J25" s="215"/>
      <c r="K25" s="215"/>
    </row>
    <row r="26" spans="9:14" x14ac:dyDescent="0.3">
      <c r="J26" s="215"/>
      <c r="K26" s="215"/>
    </row>
    <row r="27" spans="9:14" x14ac:dyDescent="0.3">
      <c r="J27" s="215"/>
      <c r="K27" s="215"/>
    </row>
    <row r="28" spans="9:14" x14ac:dyDescent="0.3">
      <c r="J28" s="215"/>
      <c r="K28" s="215"/>
    </row>
    <row r="29" spans="9:14" x14ac:dyDescent="0.3">
      <c r="J29" s="215"/>
      <c r="K29" s="215"/>
    </row>
    <row r="30" spans="9:14" x14ac:dyDescent="0.3">
      <c r="J30" s="215"/>
      <c r="K30" s="215"/>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F0D19-8D48-40B0-8705-172D86929A9E}">
  <dimension ref="E4:Q172"/>
  <sheetViews>
    <sheetView workbookViewId="0">
      <selection activeCell="Q7" sqref="Q7:Q15"/>
    </sheetView>
  </sheetViews>
  <sheetFormatPr defaultRowHeight="14.4" x14ac:dyDescent="0.3"/>
  <cols>
    <col min="5" max="5" width="4" bestFit="1" customWidth="1"/>
    <col min="6" max="6" width="21.5546875" bestFit="1" customWidth="1"/>
    <col min="7" max="7" width="10.77734375" bestFit="1" customWidth="1"/>
    <col min="9" max="9" width="10.44140625" bestFit="1" customWidth="1"/>
    <col min="11" max="12" width="16.109375" bestFit="1" customWidth="1"/>
    <col min="13" max="13" width="23.77734375" bestFit="1" customWidth="1"/>
    <col min="14" max="14" width="9.77734375" bestFit="1" customWidth="1"/>
    <col min="15" max="15" width="14.44140625" bestFit="1" customWidth="1"/>
    <col min="16" max="16" width="17" bestFit="1" customWidth="1"/>
    <col min="17" max="17" width="20.109375" bestFit="1" customWidth="1"/>
  </cols>
  <sheetData>
    <row r="4" spans="5:17" x14ac:dyDescent="0.3">
      <c r="E4" s="58" t="s">
        <v>3</v>
      </c>
      <c r="F4" s="59" t="s">
        <v>88</v>
      </c>
      <c r="G4" s="117" t="s">
        <v>22</v>
      </c>
      <c r="H4" s="117" t="s">
        <v>68</v>
      </c>
      <c r="I4" s="117" t="s">
        <v>78</v>
      </c>
      <c r="J4" s="117" t="s">
        <v>87</v>
      </c>
    </row>
    <row r="5" spans="5:17" x14ac:dyDescent="0.3">
      <c r="E5" s="51">
        <v>1</v>
      </c>
      <c r="F5" s="61" t="s">
        <v>241</v>
      </c>
      <c r="G5" t="str">
        <f>VLOOKUP(E5,'Loan Requests (Part 1)'!$A$5:$M$173,13,FALSE)</f>
        <v>BBB</v>
      </c>
      <c r="H5" s="121">
        <v>618</v>
      </c>
      <c r="I5" s="125">
        <v>650.64893999999993</v>
      </c>
      <c r="J5" s="36">
        <v>596.42819499999985</v>
      </c>
    </row>
    <row r="6" spans="5:17" x14ac:dyDescent="0.3">
      <c r="E6" s="51">
        <v>2</v>
      </c>
      <c r="F6" s="61" t="s">
        <v>241</v>
      </c>
      <c r="G6" s="2" t="str">
        <f>VLOOKUP(E6,'Loan Requests (Part 1)'!$A$5:$M$173,13,FALSE)</f>
        <v>A</v>
      </c>
      <c r="H6" s="121">
        <v>752</v>
      </c>
      <c r="I6" s="125">
        <v>787.66736000000003</v>
      </c>
      <c r="J6" s="36">
        <v>617.00609866666673</v>
      </c>
      <c r="L6" s="40" t="s">
        <v>22</v>
      </c>
      <c r="M6" s="40" t="s">
        <v>88</v>
      </c>
      <c r="N6" s="2" t="s">
        <v>296</v>
      </c>
      <c r="O6" s="2" t="s">
        <v>94</v>
      </c>
      <c r="P6" s="2" t="s">
        <v>92</v>
      </c>
      <c r="Q6" s="2" t="s">
        <v>297</v>
      </c>
    </row>
    <row r="7" spans="5:17" x14ac:dyDescent="0.3">
      <c r="E7" s="51">
        <v>3</v>
      </c>
      <c r="F7" s="61" t="s">
        <v>241</v>
      </c>
      <c r="G7" s="2" t="str">
        <f>VLOOKUP(E7,'Loan Requests (Part 1)'!$A$5:$M$173,13,FALSE)</f>
        <v>BBB</v>
      </c>
      <c r="H7" s="121">
        <v>768</v>
      </c>
      <c r="I7" s="125">
        <v>808.57343999999989</v>
      </c>
      <c r="J7" s="36">
        <v>768.14476799999989</v>
      </c>
      <c r="L7" s="2" t="s">
        <v>30</v>
      </c>
      <c r="M7" s="2" t="s">
        <v>241</v>
      </c>
      <c r="N7" s="41">
        <v>2</v>
      </c>
      <c r="O7" s="41">
        <v>1167</v>
      </c>
      <c r="P7" s="41">
        <v>1220.0168100000001</v>
      </c>
      <c r="Q7" s="41">
        <v>1105.8732778333333</v>
      </c>
    </row>
    <row r="8" spans="5:17" x14ac:dyDescent="0.3">
      <c r="E8" s="51">
        <v>4</v>
      </c>
      <c r="F8" s="61" t="s">
        <v>241</v>
      </c>
      <c r="G8" s="2" t="str">
        <f>VLOOKUP(E8,'Loan Requests (Part 1)'!$A$5:$M$173,13,FALSE)</f>
        <v>BBB</v>
      </c>
      <c r="H8" s="121">
        <v>891</v>
      </c>
      <c r="I8" s="125">
        <v>938.07152999999994</v>
      </c>
      <c r="J8" s="36">
        <v>828.62985149999997</v>
      </c>
      <c r="L8" s="2" t="s">
        <v>33</v>
      </c>
      <c r="M8" s="2" t="s">
        <v>241</v>
      </c>
      <c r="N8" s="41">
        <v>19</v>
      </c>
      <c r="O8" s="41">
        <v>14243</v>
      </c>
      <c r="P8" s="41">
        <v>14891.48379</v>
      </c>
      <c r="Q8" s="41">
        <v>13505.9648595</v>
      </c>
    </row>
    <row r="9" spans="5:17" x14ac:dyDescent="0.3">
      <c r="E9" s="51">
        <v>5</v>
      </c>
      <c r="F9" s="61" t="s">
        <v>241</v>
      </c>
      <c r="G9" s="2" t="str">
        <f>VLOOKUP(E9,'Loan Requests (Part 1)'!$A$5:$M$173,13,FALSE)</f>
        <v>A</v>
      </c>
      <c r="H9" s="121">
        <v>836</v>
      </c>
      <c r="I9" s="125">
        <v>875.65148000000011</v>
      </c>
      <c r="J9" s="36">
        <v>685.92699266666671</v>
      </c>
      <c r="L9" s="2" t="s">
        <v>25</v>
      </c>
      <c r="M9" s="2" t="s">
        <v>241</v>
      </c>
      <c r="N9" s="41">
        <v>36</v>
      </c>
      <c r="O9" s="41">
        <v>27910</v>
      </c>
      <c r="P9" s="41">
        <v>29233.771300000004</v>
      </c>
      <c r="Q9" s="41">
        <v>23083.646397666671</v>
      </c>
    </row>
    <row r="10" spans="5:17" x14ac:dyDescent="0.3">
      <c r="E10" s="51">
        <v>6</v>
      </c>
      <c r="F10" s="61" t="s">
        <v>241</v>
      </c>
      <c r="G10" s="2" t="str">
        <f>VLOOKUP(E10,'Loan Requests (Part 1)'!$A$5:$M$173,13,FALSE)</f>
        <v>AA</v>
      </c>
      <c r="H10" s="121">
        <v>745</v>
      </c>
      <c r="I10" s="125">
        <v>778.91985</v>
      </c>
      <c r="J10" s="36">
        <v>739.97385750000001</v>
      </c>
      <c r="M10" s="2" t="s">
        <v>239</v>
      </c>
      <c r="N10" s="41">
        <v>3</v>
      </c>
      <c r="O10" s="41">
        <v>2834</v>
      </c>
      <c r="P10" s="41">
        <v>2968.41662</v>
      </c>
      <c r="Q10" s="41">
        <v>2077.8916340000001</v>
      </c>
    </row>
    <row r="11" spans="5:17" x14ac:dyDescent="0.3">
      <c r="E11" s="51">
        <v>7</v>
      </c>
      <c r="F11" s="61" t="s">
        <v>241</v>
      </c>
      <c r="G11" s="2" t="str">
        <f>VLOOKUP(E11,'Loan Requests (Part 1)'!$A$5:$M$173,13,FALSE)</f>
        <v>AA</v>
      </c>
      <c r="H11" s="121">
        <v>747</v>
      </c>
      <c r="I11" s="125">
        <v>781.01091000000008</v>
      </c>
      <c r="J11" s="36">
        <v>689.89297050000005</v>
      </c>
      <c r="L11" s="2" t="s">
        <v>39</v>
      </c>
      <c r="M11" s="2" t="s">
        <v>241</v>
      </c>
      <c r="N11" s="41">
        <v>22</v>
      </c>
      <c r="O11" s="41">
        <v>17896</v>
      </c>
      <c r="P11" s="41">
        <v>18841.445680000001</v>
      </c>
      <c r="Q11" s="41">
        <v>15436.909309000002</v>
      </c>
    </row>
    <row r="12" spans="5:17" x14ac:dyDescent="0.3">
      <c r="E12" s="51">
        <v>8</v>
      </c>
      <c r="F12" s="61" t="s">
        <v>241</v>
      </c>
      <c r="G12" s="2" t="str">
        <f>VLOOKUP(E12,'Loan Requests (Part 1)'!$A$5:$M$173,13,FALSE)</f>
        <v>AA</v>
      </c>
      <c r="H12" s="121">
        <v>762</v>
      </c>
      <c r="I12" s="125">
        <v>796.69386000000009</v>
      </c>
      <c r="J12" s="36">
        <v>730.30270499999995</v>
      </c>
      <c r="M12" s="2" t="s">
        <v>239</v>
      </c>
      <c r="N12" s="41">
        <v>35</v>
      </c>
      <c r="O12" s="41">
        <v>27076</v>
      </c>
      <c r="P12" s="41">
        <v>28506.425079999986</v>
      </c>
      <c r="Q12" s="41">
        <v>19954.497555999995</v>
      </c>
    </row>
    <row r="13" spans="5:17" x14ac:dyDescent="0.3">
      <c r="E13" s="51">
        <v>9</v>
      </c>
      <c r="F13" s="61" t="s">
        <v>241</v>
      </c>
      <c r="G13" s="2" t="str">
        <f>VLOOKUP(E13,'Loan Requests (Part 1)'!$A$5:$M$173,13,FALSE)</f>
        <v>A</v>
      </c>
      <c r="H13" s="121">
        <v>758</v>
      </c>
      <c r="I13" s="125">
        <v>793.95194000000004</v>
      </c>
      <c r="J13" s="36">
        <v>674.859149</v>
      </c>
      <c r="L13" s="2" t="s">
        <v>36</v>
      </c>
      <c r="M13" s="2" t="s">
        <v>241</v>
      </c>
      <c r="N13" s="41">
        <v>22</v>
      </c>
      <c r="O13" s="41">
        <v>16530</v>
      </c>
      <c r="P13" s="41">
        <v>17634.6999</v>
      </c>
      <c r="Q13" s="41">
        <v>14172.374257000001</v>
      </c>
    </row>
    <row r="14" spans="5:17" x14ac:dyDescent="0.3">
      <c r="E14" s="51">
        <v>10</v>
      </c>
      <c r="F14" s="61" t="s">
        <v>241</v>
      </c>
      <c r="G14" s="2" t="str">
        <f>VLOOKUP(E14,'Loan Requests (Part 1)'!$A$5:$M$173,13,FALSE)</f>
        <v>BB</v>
      </c>
      <c r="H14" s="121">
        <v>662</v>
      </c>
      <c r="I14" s="125">
        <v>706.24145999999996</v>
      </c>
      <c r="J14" s="36">
        <v>553.22247699999991</v>
      </c>
      <c r="L14" s="2" t="s">
        <v>5</v>
      </c>
      <c r="M14" s="2" t="s">
        <v>241</v>
      </c>
      <c r="N14" s="41">
        <v>4</v>
      </c>
      <c r="O14" s="41">
        <v>3267</v>
      </c>
      <c r="P14" s="41">
        <v>3510.81621</v>
      </c>
      <c r="Q14" s="41">
        <v>2516.0849505000001</v>
      </c>
    </row>
    <row r="15" spans="5:17" x14ac:dyDescent="0.3">
      <c r="E15" s="51">
        <v>11</v>
      </c>
      <c r="F15" s="61" t="s">
        <v>241</v>
      </c>
      <c r="G15" s="2" t="str">
        <f>VLOOKUP(E15,'Loan Requests (Part 1)'!$A$5:$M$173,13,FALSE)</f>
        <v>A</v>
      </c>
      <c r="H15" s="121">
        <v>858</v>
      </c>
      <c r="I15" s="125">
        <v>898.69494000000009</v>
      </c>
      <c r="J15" s="36">
        <v>674.02120500000001</v>
      </c>
      <c r="M15" s="2" t="s">
        <v>239</v>
      </c>
      <c r="N15" s="41">
        <v>25</v>
      </c>
      <c r="O15" s="41">
        <v>20726</v>
      </c>
      <c r="P15" s="41">
        <v>22272.781379999997</v>
      </c>
      <c r="Q15" s="41">
        <v>15590.946965999996</v>
      </c>
    </row>
    <row r="16" spans="5:17" x14ac:dyDescent="0.3">
      <c r="E16" s="51">
        <v>12</v>
      </c>
      <c r="F16" s="61" t="s">
        <v>241</v>
      </c>
      <c r="G16" s="2" t="str">
        <f>VLOOKUP(E16,'Loan Requests (Part 1)'!$A$5:$M$173,13,FALSE)</f>
        <v>BB</v>
      </c>
      <c r="H16" s="121">
        <v>831</v>
      </c>
      <c r="I16" s="125">
        <v>886.53572999999994</v>
      </c>
      <c r="J16" s="36">
        <v>753.55537049999998</v>
      </c>
      <c r="L16" s="2" t="s">
        <v>91</v>
      </c>
      <c r="N16" s="41">
        <v>168</v>
      </c>
      <c r="O16" s="41">
        <v>131649</v>
      </c>
      <c r="P16" s="41">
        <v>139079.85676999995</v>
      </c>
      <c r="Q16" s="41">
        <v>107444.18920749996</v>
      </c>
    </row>
    <row r="17" spans="5:10" x14ac:dyDescent="0.3">
      <c r="E17" s="51">
        <v>13</v>
      </c>
      <c r="F17" s="61" t="s">
        <v>241</v>
      </c>
      <c r="G17" s="2" t="str">
        <f>VLOOKUP(E17,'Loan Requests (Part 1)'!$A$5:$M$173,13,FALSE)</f>
        <v>AA</v>
      </c>
      <c r="H17" s="121">
        <v>951</v>
      </c>
      <c r="I17" s="125">
        <v>994.29903000000002</v>
      </c>
      <c r="J17" s="36">
        <v>911.44077749999985</v>
      </c>
    </row>
    <row r="18" spans="5:10" x14ac:dyDescent="0.3">
      <c r="E18" s="51">
        <v>14</v>
      </c>
      <c r="F18" s="61" t="s">
        <v>241</v>
      </c>
      <c r="G18" s="2" t="str">
        <f>VLOOKUP(E18,'Loan Requests (Part 1)'!$A$5:$M$173,13,FALSE)</f>
        <v>BBB</v>
      </c>
      <c r="H18" s="121">
        <v>960</v>
      </c>
      <c r="I18" s="125">
        <v>1010.7167999999999</v>
      </c>
      <c r="J18" s="36">
        <v>892.7998399999999</v>
      </c>
    </row>
    <row r="19" spans="5:10" x14ac:dyDescent="0.3">
      <c r="E19" s="51">
        <v>15</v>
      </c>
      <c r="F19" s="61" t="s">
        <v>241</v>
      </c>
      <c r="G19" s="2" t="str">
        <f>VLOOKUP(E19,'Loan Requests (Part 1)'!$A$5:$M$173,13,FALSE)</f>
        <v>AA</v>
      </c>
      <c r="H19" s="121">
        <v>737</v>
      </c>
      <c r="I19" s="125">
        <v>770.55561</v>
      </c>
      <c r="J19" s="36">
        <v>732.02782949999994</v>
      </c>
    </row>
    <row r="20" spans="5:10" x14ac:dyDescent="0.3">
      <c r="E20" s="51">
        <v>16</v>
      </c>
      <c r="F20" s="61" t="s">
        <v>241</v>
      </c>
      <c r="G20" s="2" t="str">
        <f>VLOOKUP(E20,'Loan Requests (Part 1)'!$A$5:$M$173,13,FALSE)</f>
        <v>AA</v>
      </c>
      <c r="H20" s="121">
        <v>952</v>
      </c>
      <c r="I20" s="125">
        <v>995.34456000000011</v>
      </c>
      <c r="J20" s="36">
        <v>912.39918</v>
      </c>
    </row>
    <row r="21" spans="5:10" x14ac:dyDescent="0.3">
      <c r="E21" s="51">
        <v>17</v>
      </c>
      <c r="F21" s="61" t="s">
        <v>241</v>
      </c>
      <c r="G21" s="2" t="str">
        <f>VLOOKUP(E21,'Loan Requests (Part 1)'!$A$5:$M$173,13,FALSE)</f>
        <v>A</v>
      </c>
      <c r="H21" s="121">
        <v>709</v>
      </c>
      <c r="I21" s="125">
        <v>742.62787000000003</v>
      </c>
      <c r="J21" s="36">
        <v>606.47942716666671</v>
      </c>
    </row>
    <row r="22" spans="5:10" x14ac:dyDescent="0.3">
      <c r="E22" s="51">
        <v>18</v>
      </c>
      <c r="F22" s="61" t="s">
        <v>241</v>
      </c>
      <c r="G22" s="2" t="str">
        <f>VLOOKUP(E22,'Loan Requests (Part 1)'!$A$5:$M$173,13,FALSE)</f>
        <v>AA</v>
      </c>
      <c r="H22" s="121">
        <v>834</v>
      </c>
      <c r="I22" s="125">
        <v>871.97202000000004</v>
      </c>
      <c r="J22" s="36">
        <v>799.30768499999988</v>
      </c>
    </row>
    <row r="23" spans="5:10" x14ac:dyDescent="0.3">
      <c r="E23" s="51">
        <v>19</v>
      </c>
      <c r="F23" s="61" t="s">
        <v>241</v>
      </c>
      <c r="G23" s="2" t="str">
        <f>VLOOKUP(E23,'Loan Requests (Part 1)'!$A$5:$M$173,13,FALSE)</f>
        <v>AA</v>
      </c>
      <c r="H23" s="121">
        <v>666</v>
      </c>
      <c r="I23" s="125">
        <v>696.32298000000003</v>
      </c>
      <c r="J23" s="36">
        <v>661.50683100000003</v>
      </c>
    </row>
    <row r="24" spans="5:10" x14ac:dyDescent="0.3">
      <c r="E24" s="51">
        <v>20</v>
      </c>
      <c r="F24" s="61" t="s">
        <v>241</v>
      </c>
      <c r="G24" s="2" t="str">
        <f>VLOOKUP(E24,'Loan Requests (Part 1)'!$A$5:$M$173,13,FALSE)</f>
        <v>AA</v>
      </c>
      <c r="H24" s="121">
        <v>718</v>
      </c>
      <c r="I24" s="125">
        <v>750.69054000000006</v>
      </c>
      <c r="J24" s="36">
        <v>663.10997700000007</v>
      </c>
    </row>
    <row r="25" spans="5:10" x14ac:dyDescent="0.3">
      <c r="E25" s="51">
        <v>21</v>
      </c>
      <c r="F25" s="61" t="s">
        <v>241</v>
      </c>
      <c r="G25" s="2" t="str">
        <f>VLOOKUP(E25,'Loan Requests (Part 1)'!$A$5:$M$173,13,FALSE)</f>
        <v>AA</v>
      </c>
      <c r="H25" s="121">
        <v>910</v>
      </c>
      <c r="I25" s="125">
        <v>951.43230000000005</v>
      </c>
      <c r="J25" s="36">
        <v>872.14627499999995</v>
      </c>
    </row>
    <row r="26" spans="5:10" x14ac:dyDescent="0.3">
      <c r="E26" s="51">
        <v>22</v>
      </c>
      <c r="F26" s="61" t="s">
        <v>241</v>
      </c>
      <c r="G26" s="2" t="str">
        <f>VLOOKUP(E26,'Loan Requests (Part 1)'!$A$5:$M$173,13,FALSE)</f>
        <v>AA</v>
      </c>
      <c r="H26" s="121">
        <v>606</v>
      </c>
      <c r="I26" s="125">
        <v>633.59118000000001</v>
      </c>
      <c r="J26" s="36">
        <v>559.67220899999995</v>
      </c>
    </row>
    <row r="27" spans="5:10" x14ac:dyDescent="0.3">
      <c r="E27" s="51">
        <v>23</v>
      </c>
      <c r="F27" s="61" t="s">
        <v>241</v>
      </c>
      <c r="G27" s="2" t="str">
        <f>VLOOKUP(E27,'Loan Requests (Part 1)'!$A$5:$M$173,13,FALSE)</f>
        <v>AA</v>
      </c>
      <c r="H27" s="121">
        <v>622</v>
      </c>
      <c r="I27" s="125">
        <v>650.31966</v>
      </c>
      <c r="J27" s="36">
        <v>596.12635499999988</v>
      </c>
    </row>
    <row r="28" spans="5:10" x14ac:dyDescent="0.3">
      <c r="E28" s="51">
        <v>24</v>
      </c>
      <c r="F28" s="61" t="s">
        <v>241</v>
      </c>
      <c r="G28" s="2" t="str">
        <f>VLOOKUP(E28,'Loan Requests (Part 1)'!$A$5:$M$173,13,FALSE)</f>
        <v>AA</v>
      </c>
      <c r="H28" s="121">
        <v>748</v>
      </c>
      <c r="I28" s="125">
        <v>782.05644000000007</v>
      </c>
      <c r="J28" s="36">
        <v>690.81652200000008</v>
      </c>
    </row>
    <row r="29" spans="5:10" x14ac:dyDescent="0.3">
      <c r="E29" s="51">
        <v>25</v>
      </c>
      <c r="F29" s="61" t="s">
        <v>241</v>
      </c>
      <c r="G29" s="2" t="str">
        <f>VLOOKUP(E29,'Loan Requests (Part 1)'!$A$5:$M$173,13,FALSE)</f>
        <v>BBB</v>
      </c>
      <c r="H29" s="121">
        <v>971</v>
      </c>
      <c r="I29" s="125">
        <v>1022.29793</v>
      </c>
      <c r="J29" s="36">
        <v>732.64684983333336</v>
      </c>
    </row>
    <row r="30" spans="5:10" x14ac:dyDescent="0.3">
      <c r="E30" s="51">
        <v>26</v>
      </c>
      <c r="F30" s="61" t="s">
        <v>239</v>
      </c>
      <c r="G30" s="2" t="str">
        <f>VLOOKUP(E30,'Loan Requests (Part 1)'!$A$5:$M$173,13,FALSE)</f>
        <v>BBB</v>
      </c>
      <c r="H30" s="121">
        <v>715</v>
      </c>
      <c r="I30" s="125">
        <v>752.77344999999991</v>
      </c>
      <c r="J30" s="36">
        <v>526.94141499999989</v>
      </c>
    </row>
    <row r="31" spans="5:10" x14ac:dyDescent="0.3">
      <c r="E31" s="51">
        <v>27</v>
      </c>
      <c r="F31" s="61" t="s">
        <v>241</v>
      </c>
      <c r="G31" s="2" t="str">
        <f>VLOOKUP(E31,'Loan Requests (Part 1)'!$A$5:$M$173,13,FALSE)</f>
        <v>A</v>
      </c>
      <c r="H31" s="121">
        <v>943</v>
      </c>
      <c r="I31" s="125">
        <v>987.72649000000013</v>
      </c>
      <c r="J31" s="36">
        <v>740.79486750000012</v>
      </c>
    </row>
    <row r="32" spans="5:10" x14ac:dyDescent="0.3">
      <c r="E32" s="51">
        <v>28</v>
      </c>
      <c r="F32" s="61" t="s">
        <v>239</v>
      </c>
      <c r="G32" s="2" t="str">
        <f>VLOOKUP(E32,'Loan Requests (Part 1)'!$A$5:$M$173,13,FALSE)</f>
        <v>BBB</v>
      </c>
      <c r="H32" s="121">
        <v>1071</v>
      </c>
      <c r="I32" s="125">
        <v>1127.5809299999999</v>
      </c>
      <c r="J32" s="36">
        <v>789.30665099999987</v>
      </c>
    </row>
    <row r="33" spans="5:10" x14ac:dyDescent="0.3">
      <c r="E33" s="51">
        <v>29</v>
      </c>
      <c r="F33" s="61" t="s">
        <v>239</v>
      </c>
      <c r="G33" s="2" t="str">
        <f>VLOOKUP(E33,'Loan Requests (Part 1)'!$A$5:$M$173,13,FALSE)</f>
        <v>BBB</v>
      </c>
      <c r="H33" s="121">
        <v>765</v>
      </c>
      <c r="I33" s="125">
        <v>805.41494999999998</v>
      </c>
      <c r="J33" s="36">
        <v>563.79046499999993</v>
      </c>
    </row>
    <row r="34" spans="5:10" x14ac:dyDescent="0.3">
      <c r="E34" s="51">
        <v>30</v>
      </c>
      <c r="F34" s="61" t="s">
        <v>241</v>
      </c>
      <c r="G34" s="2" t="str">
        <f>VLOOKUP(E34,'Loan Requests (Part 1)'!$A$5:$M$173,13,FALSE)</f>
        <v>A</v>
      </c>
      <c r="H34" s="121">
        <v>818</v>
      </c>
      <c r="I34" s="125">
        <v>856.79774000000009</v>
      </c>
      <c r="J34" s="36">
        <v>699.71815433333336</v>
      </c>
    </row>
    <row r="35" spans="5:10" x14ac:dyDescent="0.3">
      <c r="E35" s="51">
        <v>31</v>
      </c>
      <c r="F35" s="61" t="s">
        <v>239</v>
      </c>
      <c r="G35" s="2" t="str">
        <f>VLOOKUP(E35,'Loan Requests (Part 1)'!$A$5:$M$173,13,FALSE)</f>
        <v>BBB</v>
      </c>
      <c r="H35" s="121">
        <v>758</v>
      </c>
      <c r="I35" s="125">
        <v>798.04513999999995</v>
      </c>
      <c r="J35" s="36">
        <v>558.63159799999994</v>
      </c>
    </row>
    <row r="36" spans="5:10" x14ac:dyDescent="0.3">
      <c r="E36" s="51">
        <v>32</v>
      </c>
      <c r="F36" s="61" t="s">
        <v>239</v>
      </c>
      <c r="G36" s="2" t="str">
        <f>VLOOKUP(E36,'Loan Requests (Part 1)'!$A$5:$M$173,13,FALSE)</f>
        <v>BBB</v>
      </c>
      <c r="H36" s="121">
        <v>613</v>
      </c>
      <c r="I36" s="125">
        <v>645.38478999999995</v>
      </c>
      <c r="J36" s="36">
        <v>451.76935299999991</v>
      </c>
    </row>
    <row r="37" spans="5:10" x14ac:dyDescent="0.3">
      <c r="E37" s="51">
        <v>33</v>
      </c>
      <c r="F37" s="61" t="s">
        <v>241</v>
      </c>
      <c r="G37" s="2" t="str">
        <f>VLOOKUP(E37,'Loan Requests (Part 1)'!$A$5:$M$173,13,FALSE)</f>
        <v>BBB</v>
      </c>
      <c r="H37" s="121">
        <v>867</v>
      </c>
      <c r="I37" s="125">
        <v>912.80360999999994</v>
      </c>
      <c r="J37" s="36">
        <v>654.17592049999996</v>
      </c>
    </row>
    <row r="38" spans="5:10" x14ac:dyDescent="0.3">
      <c r="E38" s="51">
        <v>34</v>
      </c>
      <c r="F38" s="61" t="s">
        <v>241</v>
      </c>
      <c r="G38" s="2" t="str">
        <f>VLOOKUP(E38,'Loan Requests (Part 1)'!$A$5:$M$173,13,FALSE)</f>
        <v>A</v>
      </c>
      <c r="H38" s="121">
        <v>944</v>
      </c>
      <c r="I38" s="125">
        <v>988.77392000000009</v>
      </c>
      <c r="J38" s="36">
        <v>741.58044000000007</v>
      </c>
    </row>
    <row r="39" spans="5:10" x14ac:dyDescent="0.3">
      <c r="E39" s="51">
        <v>35</v>
      </c>
      <c r="F39" s="61" t="s">
        <v>241</v>
      </c>
      <c r="G39" s="2" t="str">
        <f>VLOOKUP(E39,'Loan Requests (Part 1)'!$A$5:$M$173,13,FALSE)</f>
        <v>BBB</v>
      </c>
      <c r="H39" s="121">
        <v>893</v>
      </c>
      <c r="I39" s="125">
        <v>940.17719</v>
      </c>
      <c r="J39" s="36">
        <v>673.79365283333334</v>
      </c>
    </row>
    <row r="40" spans="5:10" x14ac:dyDescent="0.3">
      <c r="E40" s="51">
        <v>36</v>
      </c>
      <c r="F40" s="61" t="s">
        <v>241</v>
      </c>
      <c r="G40" s="2" t="str">
        <f>VLOOKUP(E40,'Loan Requests (Part 1)'!$A$5:$M$173,13,FALSE)</f>
        <v>BBB</v>
      </c>
      <c r="H40" s="121">
        <v>693</v>
      </c>
      <c r="I40" s="125">
        <v>729.61118999999997</v>
      </c>
      <c r="J40" s="36">
        <v>522.88801949999993</v>
      </c>
    </row>
    <row r="41" spans="5:10" x14ac:dyDescent="0.3">
      <c r="E41" s="51">
        <v>37</v>
      </c>
      <c r="F41" s="61" t="s">
        <v>241</v>
      </c>
      <c r="G41" s="2" t="str">
        <f>VLOOKUP(E41,'Loan Requests (Part 1)'!$A$5:$M$173,13,FALSE)</f>
        <v>BB</v>
      </c>
      <c r="H41" s="121">
        <v>387</v>
      </c>
      <c r="I41" s="125">
        <v>412.86320999999998</v>
      </c>
      <c r="J41" s="36">
        <v>309.64740749999999</v>
      </c>
    </row>
    <row r="42" spans="5:10" x14ac:dyDescent="0.3">
      <c r="E42" s="51">
        <v>38</v>
      </c>
      <c r="F42" s="61" t="s">
        <v>241</v>
      </c>
      <c r="G42" s="2" t="str">
        <f>VLOOKUP(E42,'Loan Requests (Part 1)'!$A$5:$M$173,13,FALSE)</f>
        <v>A</v>
      </c>
      <c r="H42" s="121">
        <v>877</v>
      </c>
      <c r="I42" s="125">
        <v>918.59611000000007</v>
      </c>
      <c r="J42" s="36">
        <v>688.94708250000008</v>
      </c>
    </row>
    <row r="43" spans="5:10" x14ac:dyDescent="0.3">
      <c r="E43" s="51">
        <v>39</v>
      </c>
      <c r="F43" s="61" t="s">
        <v>241</v>
      </c>
      <c r="G43" s="2" t="str">
        <f>VLOOKUP(E43,'Loan Requests (Part 1)'!$A$5:$M$173,13,FALSE)</f>
        <v>A</v>
      </c>
      <c r="H43" s="121">
        <v>914</v>
      </c>
      <c r="I43" s="125">
        <v>957.35102000000006</v>
      </c>
      <c r="J43" s="36">
        <v>749.92496566666671</v>
      </c>
    </row>
    <row r="44" spans="5:10" x14ac:dyDescent="0.3">
      <c r="E44" s="51">
        <v>40</v>
      </c>
      <c r="F44" s="61" t="s">
        <v>241</v>
      </c>
      <c r="G44" s="2" t="str">
        <f>VLOOKUP(E44,'Loan Requests (Part 1)'!$A$5:$M$173,13,FALSE)</f>
        <v>BBB</v>
      </c>
      <c r="H44" s="121">
        <v>860</v>
      </c>
      <c r="I44" s="125">
        <v>905.43379999999991</v>
      </c>
      <c r="J44" s="36">
        <v>829.98098333333314</v>
      </c>
    </row>
    <row r="45" spans="5:10" x14ac:dyDescent="0.3">
      <c r="E45" s="51">
        <v>41</v>
      </c>
      <c r="F45" s="61" t="s">
        <v>241</v>
      </c>
      <c r="G45" s="2" t="str">
        <f>VLOOKUP(E45,'Loan Requests (Part 1)'!$A$5:$M$173,13,FALSE)</f>
        <v>BBB</v>
      </c>
      <c r="H45" s="121">
        <v>695</v>
      </c>
      <c r="I45" s="125">
        <v>731.71684999999991</v>
      </c>
      <c r="J45" s="36">
        <v>670.74044583333318</v>
      </c>
    </row>
    <row r="46" spans="5:10" x14ac:dyDescent="0.3">
      <c r="E46" s="51">
        <v>42</v>
      </c>
      <c r="F46" s="61" t="s">
        <v>241</v>
      </c>
      <c r="G46" s="2" t="str">
        <f>VLOOKUP(E46,'Loan Requests (Part 1)'!$A$5:$M$173,13,FALSE)</f>
        <v>BBB</v>
      </c>
      <c r="H46" s="121">
        <v>1063</v>
      </c>
      <c r="I46" s="125">
        <v>1119.1582899999999</v>
      </c>
      <c r="J46" s="36">
        <v>988.58982283333319</v>
      </c>
    </row>
    <row r="47" spans="5:10" x14ac:dyDescent="0.3">
      <c r="E47" s="51">
        <v>43</v>
      </c>
      <c r="F47" s="61" t="s">
        <v>241</v>
      </c>
      <c r="G47" s="2" t="str">
        <f>VLOOKUP(E47,'Loan Requests (Part 1)'!$A$5:$M$173,13,FALSE)</f>
        <v>B</v>
      </c>
      <c r="H47" s="121">
        <v>927</v>
      </c>
      <c r="I47" s="125">
        <v>996.18200999999999</v>
      </c>
      <c r="J47" s="36">
        <v>713.93044050000003</v>
      </c>
    </row>
    <row r="48" spans="5:10" x14ac:dyDescent="0.3">
      <c r="E48" s="51">
        <v>44</v>
      </c>
      <c r="F48" s="61" t="s">
        <v>241</v>
      </c>
      <c r="G48" s="2" t="str">
        <f>VLOOKUP(E48,'Loan Requests (Part 1)'!$A$5:$M$173,13,FALSE)</f>
        <v>BBB</v>
      </c>
      <c r="H48" s="121">
        <v>715</v>
      </c>
      <c r="I48" s="125">
        <v>752.77344999999991</v>
      </c>
      <c r="J48" s="36">
        <v>715.13477749999993</v>
      </c>
    </row>
    <row r="49" spans="5:10" x14ac:dyDescent="0.3">
      <c r="E49" s="51">
        <v>45</v>
      </c>
      <c r="F49" s="61" t="s">
        <v>241</v>
      </c>
      <c r="G49" s="2" t="str">
        <f>VLOOKUP(E49,'Loan Requests (Part 1)'!$A$5:$M$173,13,FALSE)</f>
        <v>BB</v>
      </c>
      <c r="H49" s="121">
        <v>631</v>
      </c>
      <c r="I49" s="125">
        <v>673.16972999999996</v>
      </c>
      <c r="J49" s="36">
        <v>549.75527949999992</v>
      </c>
    </row>
    <row r="50" spans="5:10" x14ac:dyDescent="0.3">
      <c r="E50" s="51">
        <v>46</v>
      </c>
      <c r="F50" s="61" t="s">
        <v>239</v>
      </c>
      <c r="G50" s="2" t="str">
        <f>VLOOKUP(E50,'Loan Requests (Part 1)'!$A$5:$M$173,13,FALSE)</f>
        <v>B</v>
      </c>
      <c r="H50" s="121">
        <v>615</v>
      </c>
      <c r="I50" s="125">
        <v>660.89744999999994</v>
      </c>
      <c r="J50" s="36">
        <v>462.6282149999999</v>
      </c>
    </row>
    <row r="51" spans="5:10" x14ac:dyDescent="0.3">
      <c r="E51" s="51">
        <v>47</v>
      </c>
      <c r="F51" s="61" t="s">
        <v>241</v>
      </c>
      <c r="G51" s="2" t="str">
        <f>VLOOKUP(E51,'Loan Requests (Part 1)'!$A$5:$M$173,13,FALSE)</f>
        <v>BB</v>
      </c>
      <c r="H51" s="121">
        <v>843</v>
      </c>
      <c r="I51" s="125">
        <v>899.33768999999995</v>
      </c>
      <c r="J51" s="36">
        <v>674.50326749999999</v>
      </c>
    </row>
    <row r="52" spans="5:10" x14ac:dyDescent="0.3">
      <c r="E52" s="51">
        <v>48</v>
      </c>
      <c r="F52" s="61" t="s">
        <v>241</v>
      </c>
      <c r="G52" s="2" t="str">
        <f>VLOOKUP(E52,'Loan Requests (Part 1)'!$A$5:$M$173,13,FALSE)</f>
        <v>BB</v>
      </c>
      <c r="H52" s="121">
        <v>945</v>
      </c>
      <c r="I52" s="125">
        <v>1008.1543499999999</v>
      </c>
      <c r="J52" s="36">
        <v>823.32605249999995</v>
      </c>
    </row>
    <row r="53" spans="5:10" x14ac:dyDescent="0.3">
      <c r="E53" s="51">
        <v>49</v>
      </c>
      <c r="F53" s="61" t="s">
        <v>241</v>
      </c>
      <c r="G53" s="2" t="str">
        <f>VLOOKUP(E53,'Loan Requests (Part 1)'!$A$5:$M$173,13,FALSE)</f>
        <v>BB</v>
      </c>
      <c r="H53" s="121">
        <v>469</v>
      </c>
      <c r="I53" s="125">
        <v>500.34326999999996</v>
      </c>
      <c r="J53" s="36">
        <v>375.2574525</v>
      </c>
    </row>
    <row r="54" spans="5:10" x14ac:dyDescent="0.3">
      <c r="E54" s="51">
        <v>50</v>
      </c>
      <c r="F54" s="61" t="s">
        <v>241</v>
      </c>
      <c r="G54" s="2" t="str">
        <f>VLOOKUP(E54,'Loan Requests (Part 1)'!$A$5:$M$173,13,FALSE)</f>
        <v>B</v>
      </c>
      <c r="H54" s="121">
        <v>819</v>
      </c>
      <c r="I54" s="125">
        <v>880.12197000000003</v>
      </c>
      <c r="J54" s="36">
        <v>630.75407849999999</v>
      </c>
    </row>
    <row r="55" spans="5:10" x14ac:dyDescent="0.3">
      <c r="E55" s="51">
        <v>51</v>
      </c>
      <c r="F55" s="61" t="s">
        <v>241</v>
      </c>
      <c r="G55" s="2" t="str">
        <f>VLOOKUP(E55,'Loan Requests (Part 1)'!$A$5:$M$173,13,FALSE)</f>
        <v>BBB</v>
      </c>
      <c r="H55" s="121">
        <v>903</v>
      </c>
      <c r="I55" s="125">
        <v>950.70548999999994</v>
      </c>
      <c r="J55" s="36">
        <v>903.17021549999993</v>
      </c>
    </row>
    <row r="56" spans="5:10" x14ac:dyDescent="0.3">
      <c r="E56" s="51">
        <v>52</v>
      </c>
      <c r="F56" s="61" t="s">
        <v>239</v>
      </c>
      <c r="G56" s="2" t="str">
        <f>VLOOKUP(E56,'Loan Requests (Part 1)'!$A$5:$M$173,13,FALSE)</f>
        <v>B</v>
      </c>
      <c r="H56" s="121">
        <v>934</v>
      </c>
      <c r="I56" s="125">
        <v>1003.70442</v>
      </c>
      <c r="J56" s="36">
        <v>702.59309399999995</v>
      </c>
    </row>
    <row r="57" spans="5:10" x14ac:dyDescent="0.3">
      <c r="E57" s="51">
        <v>53</v>
      </c>
      <c r="F57" s="61" t="s">
        <v>241</v>
      </c>
      <c r="G57" s="2" t="str">
        <f>VLOOKUP(E57,'Loan Requests (Part 1)'!$A$5:$M$173,13,FALSE)</f>
        <v>A</v>
      </c>
      <c r="H57" s="121">
        <v>628</v>
      </c>
      <c r="I57" s="125">
        <v>657.78604000000007</v>
      </c>
      <c r="J57" s="36">
        <v>559.11813400000005</v>
      </c>
    </row>
    <row r="58" spans="5:10" x14ac:dyDescent="0.3">
      <c r="E58" s="51">
        <v>54</v>
      </c>
      <c r="F58" s="61" t="s">
        <v>241</v>
      </c>
      <c r="G58" s="2" t="str">
        <f>VLOOKUP(E58,'Loan Requests (Part 1)'!$A$5:$M$173,13,FALSE)</f>
        <v>AA</v>
      </c>
      <c r="H58" s="121">
        <v>575</v>
      </c>
      <c r="I58" s="125">
        <v>601.17975000000001</v>
      </c>
      <c r="J58" s="36">
        <v>531.04211250000003</v>
      </c>
    </row>
    <row r="59" spans="5:10" x14ac:dyDescent="0.3">
      <c r="E59" s="51">
        <v>55</v>
      </c>
      <c r="F59" s="61" t="s">
        <v>241</v>
      </c>
      <c r="G59" s="2" t="str">
        <f>VLOOKUP(E59,'Loan Requests (Part 1)'!$A$5:$M$173,13,FALSE)</f>
        <v>AA</v>
      </c>
      <c r="H59" s="121">
        <v>716</v>
      </c>
      <c r="I59" s="125">
        <v>748.59948000000009</v>
      </c>
      <c r="J59" s="36">
        <v>661.26287400000001</v>
      </c>
    </row>
    <row r="60" spans="5:10" x14ac:dyDescent="0.3">
      <c r="E60" s="51">
        <v>56</v>
      </c>
      <c r="F60" s="61" t="s">
        <v>239</v>
      </c>
      <c r="G60" s="2" t="str">
        <f>VLOOKUP(E60,'Loan Requests (Part 1)'!$A$5:$M$173,13,FALSE)</f>
        <v>BBB</v>
      </c>
      <c r="H60" s="121">
        <v>622</v>
      </c>
      <c r="I60" s="125">
        <v>654.86025999999993</v>
      </c>
      <c r="J60" s="36">
        <v>458.40218199999993</v>
      </c>
    </row>
    <row r="61" spans="5:10" x14ac:dyDescent="0.3">
      <c r="E61" s="51">
        <v>57</v>
      </c>
      <c r="F61" s="61" t="s">
        <v>239</v>
      </c>
      <c r="G61" s="2" t="str">
        <f>VLOOKUP(E61,'Loan Requests (Part 1)'!$A$5:$M$173,13,FALSE)</f>
        <v>B</v>
      </c>
      <c r="H61" s="121">
        <v>711</v>
      </c>
      <c r="I61" s="125">
        <v>764.06192999999996</v>
      </c>
      <c r="J61" s="36">
        <v>534.84335099999998</v>
      </c>
    </row>
    <row r="62" spans="5:10" x14ac:dyDescent="0.3">
      <c r="E62" s="51">
        <v>58</v>
      </c>
      <c r="F62" s="61" t="s">
        <v>239</v>
      </c>
      <c r="G62" s="2" t="str">
        <f>VLOOKUP(E62,'Loan Requests (Part 1)'!$A$5:$M$173,13,FALSE)</f>
        <v>B</v>
      </c>
      <c r="H62" s="121">
        <v>590</v>
      </c>
      <c r="I62" s="125">
        <v>634.0317</v>
      </c>
      <c r="J62" s="36">
        <v>443.82218999999998</v>
      </c>
    </row>
    <row r="63" spans="5:10" x14ac:dyDescent="0.3">
      <c r="E63" s="51">
        <v>59</v>
      </c>
      <c r="F63" s="61" t="s">
        <v>241</v>
      </c>
      <c r="G63" s="2" t="str">
        <f>VLOOKUP(E63,'Loan Requests (Part 1)'!$A$5:$M$173,13,FALSE)</f>
        <v>AAA</v>
      </c>
      <c r="H63" s="121">
        <v>809</v>
      </c>
      <c r="I63" s="125">
        <v>845.75287000000003</v>
      </c>
      <c r="J63" s="36">
        <v>775.2734641666666</v>
      </c>
    </row>
    <row r="64" spans="5:10" x14ac:dyDescent="0.3">
      <c r="E64" s="51">
        <v>60</v>
      </c>
      <c r="F64" s="61" t="s">
        <v>241</v>
      </c>
      <c r="G64" s="2" t="str">
        <f>VLOOKUP(E64,'Loan Requests (Part 1)'!$A$5:$M$173,13,FALSE)</f>
        <v>AAA</v>
      </c>
      <c r="H64" s="121">
        <v>358</v>
      </c>
      <c r="I64" s="125">
        <v>374.26394000000005</v>
      </c>
      <c r="J64" s="36">
        <v>330.59981366666671</v>
      </c>
    </row>
    <row r="65" spans="5:10" x14ac:dyDescent="0.3">
      <c r="E65" s="51">
        <v>61</v>
      </c>
      <c r="F65" s="61" t="s">
        <v>239</v>
      </c>
      <c r="G65" s="2" t="str">
        <f>VLOOKUP(E65,'Loan Requests (Part 1)'!$A$5:$M$173,13,FALSE)</f>
        <v>A</v>
      </c>
      <c r="H65" s="121">
        <v>1060</v>
      </c>
      <c r="I65" s="125">
        <v>1110.2758000000001</v>
      </c>
      <c r="J65" s="36">
        <v>777.19306000000006</v>
      </c>
    </row>
    <row r="66" spans="5:10" x14ac:dyDescent="0.3">
      <c r="E66" s="51">
        <v>62</v>
      </c>
      <c r="F66" s="61" t="s">
        <v>241</v>
      </c>
      <c r="G66" s="2" t="str">
        <f>VLOOKUP(E66,'Loan Requests (Part 1)'!$A$5:$M$173,13,FALSE)</f>
        <v>A</v>
      </c>
      <c r="H66" s="121">
        <v>765</v>
      </c>
      <c r="I66" s="125">
        <v>801.28395000000012</v>
      </c>
      <c r="J66" s="36">
        <v>574.25349750000009</v>
      </c>
    </row>
    <row r="67" spans="5:10" x14ac:dyDescent="0.3">
      <c r="E67" s="51">
        <v>63</v>
      </c>
      <c r="F67" s="61" t="s">
        <v>239</v>
      </c>
      <c r="G67" s="2" t="str">
        <f>VLOOKUP(E67,'Loan Requests (Part 1)'!$A$5:$M$173,13,FALSE)</f>
        <v>A</v>
      </c>
      <c r="H67" s="121">
        <v>975</v>
      </c>
      <c r="I67" s="125">
        <v>1021.2442500000001</v>
      </c>
      <c r="J67" s="36">
        <v>714.87097500000004</v>
      </c>
    </row>
    <row r="68" spans="5:10" x14ac:dyDescent="0.3">
      <c r="E68" s="51">
        <v>64</v>
      </c>
      <c r="F68" s="61" t="s">
        <v>239</v>
      </c>
      <c r="G68" s="2" t="str">
        <f>VLOOKUP(E68,'Loan Requests (Part 1)'!$A$5:$M$173,13,FALSE)</f>
        <v>A</v>
      </c>
      <c r="H68" s="121">
        <v>799</v>
      </c>
      <c r="I68" s="125">
        <v>836.89657000000011</v>
      </c>
      <c r="J68" s="36">
        <v>585.82759900000008</v>
      </c>
    </row>
    <row r="69" spans="5:10" x14ac:dyDescent="0.3">
      <c r="E69" s="51">
        <v>65</v>
      </c>
      <c r="F69" s="61" t="s">
        <v>241</v>
      </c>
      <c r="G69" s="2" t="str">
        <f>VLOOKUP(E69,'Loan Requests (Part 1)'!$A$5:$M$173,13,FALSE)</f>
        <v>BB</v>
      </c>
      <c r="H69" s="121">
        <v>825</v>
      </c>
      <c r="I69" s="125">
        <v>880.13474999999994</v>
      </c>
      <c r="J69" s="36">
        <v>689.43888749999996</v>
      </c>
    </row>
    <row r="70" spans="5:10" x14ac:dyDescent="0.3">
      <c r="E70" s="51">
        <v>66</v>
      </c>
      <c r="F70" s="61" t="s">
        <v>239</v>
      </c>
      <c r="G70" s="2" t="str">
        <f>VLOOKUP(E70,'Loan Requests (Part 1)'!$A$5:$M$173,13,FALSE)</f>
        <v>B</v>
      </c>
      <c r="H70" s="121">
        <v>907</v>
      </c>
      <c r="I70" s="125">
        <v>974.68940999999995</v>
      </c>
      <c r="J70" s="36">
        <v>682.28258699999992</v>
      </c>
    </row>
    <row r="71" spans="5:10" x14ac:dyDescent="0.3">
      <c r="E71" s="51">
        <v>67</v>
      </c>
      <c r="F71" s="61" t="s">
        <v>241</v>
      </c>
      <c r="G71" s="2" t="str">
        <f>VLOOKUP(E71,'Loan Requests (Part 1)'!$A$5:$M$173,13,FALSE)</f>
        <v>BB</v>
      </c>
      <c r="H71" s="121">
        <v>665</v>
      </c>
      <c r="I71" s="125">
        <v>709.44195000000002</v>
      </c>
      <c r="J71" s="36">
        <v>603.02565749999997</v>
      </c>
    </row>
    <row r="72" spans="5:10" x14ac:dyDescent="0.3">
      <c r="E72" s="51">
        <v>68</v>
      </c>
      <c r="F72" s="61" t="s">
        <v>241</v>
      </c>
      <c r="G72" s="2" t="str">
        <f>VLOOKUP(E72,'Loan Requests (Part 1)'!$A$5:$M$173,13,FALSE)</f>
        <v>BB</v>
      </c>
      <c r="H72" s="121">
        <v>1196</v>
      </c>
      <c r="I72" s="125">
        <v>1275.92868</v>
      </c>
      <c r="J72" s="36">
        <v>1084.5393779999999</v>
      </c>
    </row>
    <row r="73" spans="5:10" x14ac:dyDescent="0.3">
      <c r="E73" s="51">
        <v>69</v>
      </c>
      <c r="F73" s="61" t="s">
        <v>239</v>
      </c>
      <c r="G73" s="2" t="str">
        <f>VLOOKUP(E73,'Loan Requests (Part 1)'!$A$5:$M$173,13,FALSE)</f>
        <v>B</v>
      </c>
      <c r="H73" s="121">
        <v>504</v>
      </c>
      <c r="I73" s="125">
        <v>541.61351999999999</v>
      </c>
      <c r="J73" s="36">
        <v>379.12946399999998</v>
      </c>
    </row>
    <row r="74" spans="5:10" x14ac:dyDescent="0.3">
      <c r="E74" s="51">
        <v>70</v>
      </c>
      <c r="F74" s="61" t="s">
        <v>241</v>
      </c>
      <c r="G74" s="2" t="str">
        <f>VLOOKUP(E74,'Loan Requests (Part 1)'!$A$5:$M$173,13,FALSE)</f>
        <v>BB</v>
      </c>
      <c r="H74" s="121">
        <v>605</v>
      </c>
      <c r="I74" s="125">
        <v>645.43214999999998</v>
      </c>
      <c r="J74" s="36">
        <v>505.58851749999997</v>
      </c>
    </row>
    <row r="75" spans="5:10" x14ac:dyDescent="0.3">
      <c r="E75" s="51">
        <v>71</v>
      </c>
      <c r="F75" s="61" t="s">
        <v>241</v>
      </c>
      <c r="G75" s="2" t="str">
        <f>VLOOKUP(E75,'Loan Requests (Part 1)'!$A$5:$M$173,13,FALSE)</f>
        <v>B</v>
      </c>
      <c r="H75" s="121">
        <v>846</v>
      </c>
      <c r="I75" s="125">
        <v>909.13697999999999</v>
      </c>
      <c r="J75" s="36">
        <v>651.54816900000003</v>
      </c>
    </row>
    <row r="76" spans="5:10" x14ac:dyDescent="0.3">
      <c r="E76" s="51">
        <v>72</v>
      </c>
      <c r="F76" s="61" t="s">
        <v>239</v>
      </c>
      <c r="G76" s="2" t="str">
        <f>VLOOKUP(E76,'Loan Requests (Part 1)'!$A$5:$M$173,13,FALSE)</f>
        <v>B</v>
      </c>
      <c r="H76" s="121">
        <v>871</v>
      </c>
      <c r="I76" s="125">
        <v>936.00272999999993</v>
      </c>
      <c r="J76" s="36">
        <v>655.20191099999988</v>
      </c>
    </row>
    <row r="77" spans="5:10" x14ac:dyDescent="0.3">
      <c r="E77" s="51">
        <v>73</v>
      </c>
      <c r="F77" s="61" t="s">
        <v>239</v>
      </c>
      <c r="G77" s="2" t="str">
        <f>VLOOKUP(E77,'Loan Requests (Part 1)'!$A$5:$M$173,13,FALSE)</f>
        <v>B</v>
      </c>
      <c r="H77" s="121">
        <v>988</v>
      </c>
      <c r="I77" s="125">
        <v>1061.7344399999999</v>
      </c>
      <c r="J77" s="36">
        <v>743.2141079999999</v>
      </c>
    </row>
    <row r="78" spans="5:10" x14ac:dyDescent="0.3">
      <c r="E78" s="51">
        <v>74</v>
      </c>
      <c r="F78" s="61" t="s">
        <v>239</v>
      </c>
      <c r="G78" s="2" t="str">
        <f>VLOOKUP(E78,'Loan Requests (Part 1)'!$A$5:$M$173,13,FALSE)</f>
        <v>B</v>
      </c>
      <c r="H78" s="121">
        <v>715</v>
      </c>
      <c r="I78" s="125">
        <v>768.36045000000001</v>
      </c>
      <c r="J78" s="36">
        <v>537.85231499999998</v>
      </c>
    </row>
    <row r="79" spans="5:10" x14ac:dyDescent="0.3">
      <c r="E79" s="51">
        <v>75</v>
      </c>
      <c r="F79" s="61" t="s">
        <v>241</v>
      </c>
      <c r="G79" s="2" t="str">
        <f>VLOOKUP(E79,'Loan Requests (Part 1)'!$A$5:$M$173,13,FALSE)</f>
        <v>BBB</v>
      </c>
      <c r="H79" s="121">
        <v>1165</v>
      </c>
      <c r="I79" s="125">
        <v>1226.5469499999999</v>
      </c>
      <c r="J79" s="36">
        <v>1083.4498058333331</v>
      </c>
    </row>
    <row r="80" spans="5:10" x14ac:dyDescent="0.3">
      <c r="E80" s="51">
        <v>76</v>
      </c>
      <c r="F80" s="61" t="s">
        <v>241</v>
      </c>
      <c r="G80" s="2" t="str">
        <f>VLOOKUP(E80,'Loan Requests (Part 1)'!$A$5:$M$173,13,FALSE)</f>
        <v>A</v>
      </c>
      <c r="H80" s="121">
        <v>807</v>
      </c>
      <c r="I80" s="125">
        <v>845.27601000000004</v>
      </c>
      <c r="J80" s="36">
        <v>718.48460850000004</v>
      </c>
    </row>
    <row r="81" spans="5:10" x14ac:dyDescent="0.3">
      <c r="E81" s="51">
        <v>77</v>
      </c>
      <c r="F81" s="61" t="s">
        <v>241</v>
      </c>
      <c r="G81" s="2" t="str">
        <f>VLOOKUP(E81,'Loan Requests (Part 1)'!$A$5:$M$173,13,FALSE)</f>
        <v>A</v>
      </c>
      <c r="H81" s="121">
        <v>938</v>
      </c>
      <c r="I81" s="125">
        <v>982.48934000000008</v>
      </c>
      <c r="J81" s="36">
        <v>736.86700500000006</v>
      </c>
    </row>
    <row r="82" spans="5:10" x14ac:dyDescent="0.3">
      <c r="E82" s="51">
        <v>78</v>
      </c>
      <c r="F82" s="61" t="s">
        <v>239</v>
      </c>
      <c r="G82" s="2" t="str">
        <f>VLOOKUP(E82,'Loan Requests (Part 1)'!$A$5:$M$173,13,FALSE)</f>
        <v>BBB</v>
      </c>
      <c r="H82" s="121">
        <v>865</v>
      </c>
      <c r="I82" s="125">
        <v>910.69794999999999</v>
      </c>
      <c r="J82" s="36">
        <v>637.48856499999999</v>
      </c>
    </row>
    <row r="83" spans="5:10" x14ac:dyDescent="0.3">
      <c r="E83" s="51">
        <v>79</v>
      </c>
      <c r="F83" s="61" t="s">
        <v>241</v>
      </c>
      <c r="G83" s="2" t="str">
        <f>VLOOKUP(E83,'Loan Requests (Part 1)'!$A$5:$M$173,13,FALSE)</f>
        <v>A</v>
      </c>
      <c r="H83" s="121">
        <v>753</v>
      </c>
      <c r="I83" s="125">
        <v>788.71479000000011</v>
      </c>
      <c r="J83" s="36">
        <v>591.53609250000011</v>
      </c>
    </row>
    <row r="84" spans="5:10" x14ac:dyDescent="0.3">
      <c r="E84" s="51">
        <v>80</v>
      </c>
      <c r="F84" s="61" t="s">
        <v>241</v>
      </c>
      <c r="G84" s="2" t="str">
        <f>VLOOKUP(E84,'Loan Requests (Part 1)'!$A$5:$M$173,13,FALSE)</f>
        <v>A</v>
      </c>
      <c r="H84" s="121">
        <v>798</v>
      </c>
      <c r="I84" s="125">
        <v>835.84914000000003</v>
      </c>
      <c r="J84" s="36">
        <v>682.61013100000002</v>
      </c>
    </row>
    <row r="85" spans="5:10" x14ac:dyDescent="0.3">
      <c r="E85" s="51">
        <v>81</v>
      </c>
      <c r="F85" s="61" t="s">
        <v>239</v>
      </c>
      <c r="G85" s="2" t="str">
        <f>VLOOKUP(E85,'Loan Requests (Part 1)'!$A$5:$M$173,13,FALSE)</f>
        <v>B</v>
      </c>
      <c r="H85" s="121">
        <v>925</v>
      </c>
      <c r="I85" s="125">
        <v>994.03274999999996</v>
      </c>
      <c r="J85" s="36">
        <v>695.82292499999994</v>
      </c>
    </row>
    <row r="86" spans="5:10" x14ac:dyDescent="0.3">
      <c r="E86" s="51">
        <v>82</v>
      </c>
      <c r="F86" s="61" t="s">
        <v>241</v>
      </c>
      <c r="G86" s="2" t="str">
        <f>VLOOKUP(E86,'Loan Requests (Part 1)'!$A$5:$M$173,13,FALSE)</f>
        <v>A</v>
      </c>
      <c r="H86" s="121">
        <v>406</v>
      </c>
      <c r="I86" s="125">
        <v>425.25658000000004</v>
      </c>
      <c r="J86" s="36">
        <v>318.94243500000005</v>
      </c>
    </row>
    <row r="87" spans="5:10" x14ac:dyDescent="0.3">
      <c r="E87" s="51">
        <v>83</v>
      </c>
      <c r="F87" s="61" t="s">
        <v>241</v>
      </c>
      <c r="G87" s="2" t="str">
        <f>VLOOKUP(E87,'Loan Requests (Part 1)'!$A$5:$M$173,13,FALSE)</f>
        <v>A</v>
      </c>
      <c r="H87" s="121">
        <v>959</v>
      </c>
      <c r="I87" s="125">
        <v>1004.4853700000001</v>
      </c>
      <c r="J87" s="36">
        <v>786.8468731666668</v>
      </c>
    </row>
    <row r="88" spans="5:10" x14ac:dyDescent="0.3">
      <c r="E88" s="51">
        <v>84</v>
      </c>
      <c r="F88" s="61" t="s">
        <v>239</v>
      </c>
      <c r="G88" s="2" t="str">
        <f>VLOOKUP(E88,'Loan Requests (Part 1)'!$A$5:$M$173,13,FALSE)</f>
        <v>B</v>
      </c>
      <c r="H88" s="121">
        <v>1014</v>
      </c>
      <c r="I88" s="125">
        <v>1089.67482</v>
      </c>
      <c r="J88" s="36">
        <v>762.7723739999999</v>
      </c>
    </row>
    <row r="89" spans="5:10" x14ac:dyDescent="0.3">
      <c r="E89" s="51">
        <v>85</v>
      </c>
      <c r="F89" s="61" t="s">
        <v>241</v>
      </c>
      <c r="G89" s="2" t="str">
        <f>VLOOKUP(E89,'Loan Requests (Part 1)'!$A$5:$M$173,13,FALSE)</f>
        <v>A</v>
      </c>
      <c r="H89" s="121">
        <v>937</v>
      </c>
      <c r="I89" s="125">
        <v>981.44191000000012</v>
      </c>
      <c r="J89" s="36">
        <v>834.2256235000001</v>
      </c>
    </row>
    <row r="90" spans="5:10" x14ac:dyDescent="0.3">
      <c r="E90" s="51">
        <v>86</v>
      </c>
      <c r="F90" s="61" t="s">
        <v>241</v>
      </c>
      <c r="G90" s="2" t="str">
        <f>VLOOKUP(E90,'Loan Requests (Part 1)'!$A$5:$M$173,13,FALSE)</f>
        <v>A</v>
      </c>
      <c r="H90" s="121">
        <v>742</v>
      </c>
      <c r="I90" s="125">
        <v>777.19306000000006</v>
      </c>
      <c r="J90" s="36">
        <v>582.89479500000004</v>
      </c>
    </row>
    <row r="91" spans="5:10" x14ac:dyDescent="0.3">
      <c r="E91" s="51">
        <v>87</v>
      </c>
      <c r="F91" s="61" t="s">
        <v>241</v>
      </c>
      <c r="G91" s="2" t="str">
        <f>VLOOKUP(E91,'Loan Requests (Part 1)'!$A$5:$M$173,13,FALSE)</f>
        <v>BB</v>
      </c>
      <c r="H91" s="121">
        <v>1031</v>
      </c>
      <c r="I91" s="125">
        <v>1099.90173</v>
      </c>
      <c r="J91" s="36">
        <v>934.91647050000006</v>
      </c>
    </row>
    <row r="92" spans="5:10" x14ac:dyDescent="0.3">
      <c r="E92" s="51">
        <v>88</v>
      </c>
      <c r="F92" s="61" t="s">
        <v>241</v>
      </c>
      <c r="G92" s="2" t="str">
        <f>VLOOKUP(E92,'Loan Requests (Part 1)'!$A$5:$M$173,13,FALSE)</f>
        <v>A</v>
      </c>
      <c r="H92" s="121">
        <v>471</v>
      </c>
      <c r="I92" s="125">
        <v>493.33953000000002</v>
      </c>
      <c r="J92" s="36">
        <v>370.00464750000003</v>
      </c>
    </row>
    <row r="93" spans="5:10" x14ac:dyDescent="0.3">
      <c r="E93" s="51">
        <v>89</v>
      </c>
      <c r="F93" s="61" t="s">
        <v>241</v>
      </c>
      <c r="G93" s="2" t="str">
        <f>VLOOKUP(E93,'Loan Requests (Part 1)'!$A$5:$M$173,13,FALSE)</f>
        <v>B</v>
      </c>
      <c r="H93" s="121">
        <v>675</v>
      </c>
      <c r="I93" s="125">
        <v>725.37524999999994</v>
      </c>
      <c r="J93" s="36">
        <v>519.85226249999994</v>
      </c>
    </row>
    <row r="94" spans="5:10" x14ac:dyDescent="0.3">
      <c r="E94" s="51">
        <v>90</v>
      </c>
      <c r="F94" s="61" t="s">
        <v>241</v>
      </c>
      <c r="G94" s="2" t="str">
        <f>VLOOKUP(E94,'Loan Requests (Part 1)'!$A$5:$M$173,13,FALSE)</f>
        <v>A</v>
      </c>
      <c r="H94" s="121">
        <v>1074</v>
      </c>
      <c r="I94" s="125">
        <v>1124.9398200000001</v>
      </c>
      <c r="J94" s="36">
        <v>843.70486500000004</v>
      </c>
    </row>
    <row r="95" spans="5:10" x14ac:dyDescent="0.3">
      <c r="E95" s="51">
        <v>91</v>
      </c>
      <c r="F95" s="61" t="s">
        <v>239</v>
      </c>
      <c r="G95" s="2" t="str">
        <f>VLOOKUP(E95,'Loan Requests (Part 1)'!$A$5:$M$173,13,FALSE)</f>
        <v>B</v>
      </c>
      <c r="H95" s="121">
        <v>657</v>
      </c>
      <c r="I95" s="125">
        <v>706.03191000000004</v>
      </c>
      <c r="J95" s="36">
        <v>494.22233699999998</v>
      </c>
    </row>
    <row r="96" spans="5:10" x14ac:dyDescent="0.3">
      <c r="E96" s="51">
        <v>92</v>
      </c>
      <c r="F96" s="61" t="s">
        <v>239</v>
      </c>
      <c r="G96" s="2" t="str">
        <f>VLOOKUP(E96,'Loan Requests (Part 1)'!$A$5:$M$173,13,FALSE)</f>
        <v>BBB</v>
      </c>
      <c r="H96" s="121">
        <v>845</v>
      </c>
      <c r="I96" s="125">
        <v>889.64134999999999</v>
      </c>
      <c r="J96" s="36">
        <v>622.74894499999994</v>
      </c>
    </row>
    <row r="97" spans="5:10" x14ac:dyDescent="0.3">
      <c r="E97" s="51">
        <v>93</v>
      </c>
      <c r="F97" s="61" t="s">
        <v>241</v>
      </c>
      <c r="G97" s="2" t="str">
        <f>VLOOKUP(E97,'Loan Requests (Part 1)'!$A$5:$M$173,13,FALSE)</f>
        <v>BB</v>
      </c>
      <c r="H97" s="121">
        <v>653</v>
      </c>
      <c r="I97" s="125">
        <v>696.63999000000001</v>
      </c>
      <c r="J97" s="36">
        <v>522.47999249999998</v>
      </c>
    </row>
    <row r="98" spans="5:10" x14ac:dyDescent="0.3">
      <c r="E98" s="51">
        <v>94</v>
      </c>
      <c r="F98" s="61" t="s">
        <v>239</v>
      </c>
      <c r="G98" s="2" t="str">
        <f>VLOOKUP(E98,'Loan Requests (Part 1)'!$A$5:$M$173,13,FALSE)</f>
        <v>BBB</v>
      </c>
      <c r="H98" s="121">
        <v>297</v>
      </c>
      <c r="I98" s="125">
        <v>312.69050999999996</v>
      </c>
      <c r="J98" s="36">
        <v>218.88335699999996</v>
      </c>
    </row>
    <row r="99" spans="5:10" x14ac:dyDescent="0.3">
      <c r="E99" s="51">
        <v>95</v>
      </c>
      <c r="F99" s="61" t="s">
        <v>239</v>
      </c>
      <c r="G99" s="2" t="str">
        <f>VLOOKUP(E99,'Loan Requests (Part 1)'!$A$5:$M$173,13,FALSE)</f>
        <v>B</v>
      </c>
      <c r="H99" s="121">
        <v>1056</v>
      </c>
      <c r="I99" s="125">
        <v>1134.8092799999999</v>
      </c>
      <c r="J99" s="36">
        <v>794.36649599999987</v>
      </c>
    </row>
    <row r="100" spans="5:10" x14ac:dyDescent="0.3">
      <c r="E100" s="51">
        <v>96</v>
      </c>
      <c r="F100" s="61" t="s">
        <v>241</v>
      </c>
      <c r="G100" s="2" t="str">
        <f>VLOOKUP(E100,'Loan Requests (Part 1)'!$A$5:$M$173,13,FALSE)</f>
        <v>A</v>
      </c>
      <c r="H100" s="121">
        <v>631</v>
      </c>
      <c r="I100" s="125">
        <v>660.92833000000007</v>
      </c>
      <c r="J100" s="36">
        <v>561.78908050000007</v>
      </c>
    </row>
    <row r="101" spans="5:10" x14ac:dyDescent="0.3">
      <c r="E101" s="51">
        <v>97</v>
      </c>
      <c r="F101" s="61" t="s">
        <v>241</v>
      </c>
      <c r="G101" s="2" t="str">
        <f>VLOOKUP(E101,'Loan Requests (Part 1)'!$A$5:$M$173,13,FALSE)</f>
        <v>AA</v>
      </c>
      <c r="H101" s="121">
        <v>945</v>
      </c>
      <c r="I101" s="125">
        <v>988.0258500000001</v>
      </c>
      <c r="J101" s="36">
        <v>872.75616750000006</v>
      </c>
    </row>
    <row r="102" spans="5:10" x14ac:dyDescent="0.3">
      <c r="E102" s="51">
        <v>98</v>
      </c>
      <c r="F102" s="61" t="s">
        <v>241</v>
      </c>
      <c r="G102" s="2" t="str">
        <f>VLOOKUP(E102,'Loan Requests (Part 1)'!$A$5:$M$173,13,FALSE)</f>
        <v>BB</v>
      </c>
      <c r="H102" s="121">
        <v>600</v>
      </c>
      <c r="I102" s="125">
        <v>640.09799999999996</v>
      </c>
      <c r="J102" s="36">
        <v>522.74669999999992</v>
      </c>
    </row>
    <row r="103" spans="5:10" x14ac:dyDescent="0.3">
      <c r="E103" s="51">
        <v>99</v>
      </c>
      <c r="F103" s="61" t="s">
        <v>239</v>
      </c>
      <c r="G103" s="2" t="str">
        <f>VLOOKUP(E103,'Loan Requests (Part 1)'!$A$5:$M$173,13,FALSE)</f>
        <v>B</v>
      </c>
      <c r="H103" s="121">
        <v>693</v>
      </c>
      <c r="I103" s="125">
        <v>744.71858999999995</v>
      </c>
      <c r="J103" s="36">
        <v>521.30301299999996</v>
      </c>
    </row>
    <row r="104" spans="5:10" x14ac:dyDescent="0.3">
      <c r="E104" s="51">
        <v>100</v>
      </c>
      <c r="F104" s="61" t="s">
        <v>241</v>
      </c>
      <c r="G104" s="2" t="str">
        <f>VLOOKUP(E104,'Loan Requests (Part 1)'!$A$5:$M$173,13,FALSE)</f>
        <v>BB</v>
      </c>
      <c r="H104" s="121">
        <v>794</v>
      </c>
      <c r="I104" s="125">
        <v>847.06301999999994</v>
      </c>
      <c r="J104" s="36">
        <v>663.53269899999998</v>
      </c>
    </row>
    <row r="105" spans="5:10" x14ac:dyDescent="0.3">
      <c r="E105" s="51">
        <v>101</v>
      </c>
      <c r="F105" s="61" t="s">
        <v>241</v>
      </c>
      <c r="G105" s="2" t="str">
        <f>VLOOKUP(E105,'Loan Requests (Part 1)'!$A$5:$M$173,13,FALSE)</f>
        <v>AA</v>
      </c>
      <c r="H105" s="121">
        <v>617</v>
      </c>
      <c r="I105" s="125">
        <v>645.09201000000007</v>
      </c>
      <c r="J105" s="36">
        <v>569.83127550000006</v>
      </c>
    </row>
    <row r="106" spans="5:10" x14ac:dyDescent="0.3">
      <c r="E106" s="51">
        <v>102</v>
      </c>
      <c r="F106" s="61" t="s">
        <v>241</v>
      </c>
      <c r="G106" s="2" t="str">
        <f>VLOOKUP(E106,'Loan Requests (Part 1)'!$A$5:$M$173,13,FALSE)</f>
        <v>BBB</v>
      </c>
      <c r="H106" s="121">
        <v>630</v>
      </c>
      <c r="I106" s="125">
        <v>663.28289999999993</v>
      </c>
      <c r="J106" s="36">
        <v>475.35274499999997</v>
      </c>
    </row>
    <row r="107" spans="5:10" x14ac:dyDescent="0.3">
      <c r="E107" s="51">
        <v>103</v>
      </c>
      <c r="F107" s="61" t="s">
        <v>239</v>
      </c>
      <c r="G107" s="2" t="str">
        <f>VLOOKUP(E107,'Loan Requests (Part 1)'!$A$5:$M$173,13,FALSE)</f>
        <v>BBB</v>
      </c>
      <c r="H107" s="121">
        <v>776</v>
      </c>
      <c r="I107" s="125">
        <v>816.99607999999989</v>
      </c>
      <c r="J107" s="36">
        <v>571.89725599999986</v>
      </c>
    </row>
    <row r="108" spans="5:10" x14ac:dyDescent="0.3">
      <c r="E108" s="51">
        <v>104</v>
      </c>
      <c r="F108" s="61" t="s">
        <v>241</v>
      </c>
      <c r="G108" s="2" t="str">
        <f>VLOOKUP(E108,'Loan Requests (Part 1)'!$A$5:$M$173,13,FALSE)</f>
        <v>BB</v>
      </c>
      <c r="H108" s="121">
        <v>944</v>
      </c>
      <c r="I108" s="125">
        <v>1007.0875199999999</v>
      </c>
      <c r="J108" s="36">
        <v>755.31563999999992</v>
      </c>
    </row>
    <row r="109" spans="5:10" x14ac:dyDescent="0.3">
      <c r="E109" s="51">
        <v>105</v>
      </c>
      <c r="F109" s="61" t="s">
        <v>239</v>
      </c>
      <c r="G109" s="2" t="str">
        <f>VLOOKUP(E109,'Loan Requests (Part 1)'!$A$5:$M$173,13,FALSE)</f>
        <v>BBB</v>
      </c>
      <c r="H109" s="121">
        <v>859</v>
      </c>
      <c r="I109" s="125">
        <v>904.38096999999993</v>
      </c>
      <c r="J109" s="36">
        <v>633.06667899999991</v>
      </c>
    </row>
    <row r="110" spans="5:10" x14ac:dyDescent="0.3">
      <c r="E110" s="51">
        <v>106</v>
      </c>
      <c r="F110" s="61" t="s">
        <v>241</v>
      </c>
      <c r="G110" s="2" t="str">
        <f>VLOOKUP(E110,'Loan Requests (Part 1)'!$A$5:$M$173,13,FALSE)</f>
        <v>AA</v>
      </c>
      <c r="H110" s="121">
        <v>624</v>
      </c>
      <c r="I110" s="125">
        <v>652.41072000000008</v>
      </c>
      <c r="J110" s="36">
        <v>576.29613600000005</v>
      </c>
    </row>
    <row r="111" spans="5:10" x14ac:dyDescent="0.3">
      <c r="E111" s="51">
        <v>107</v>
      </c>
      <c r="F111" s="61" t="s">
        <v>239</v>
      </c>
      <c r="G111" s="2" t="str">
        <f>VLOOKUP(E111,'Loan Requests (Part 1)'!$A$5:$M$173,13,FALSE)</f>
        <v>BBB</v>
      </c>
      <c r="H111" s="121">
        <v>1246</v>
      </c>
      <c r="I111" s="125">
        <v>1311.82618</v>
      </c>
      <c r="J111" s="36">
        <v>918.27832599999999</v>
      </c>
    </row>
    <row r="112" spans="5:10" x14ac:dyDescent="0.3">
      <c r="E112" s="51">
        <v>108</v>
      </c>
      <c r="F112" s="61" t="s">
        <v>239</v>
      </c>
      <c r="G112" s="2" t="str">
        <f>VLOOKUP(E112,'Loan Requests (Part 1)'!$A$5:$M$173,13,FALSE)</f>
        <v>BBB</v>
      </c>
      <c r="H112" s="121">
        <v>759</v>
      </c>
      <c r="I112" s="125">
        <v>799.09796999999992</v>
      </c>
      <c r="J112" s="36">
        <v>559.36857899999995</v>
      </c>
    </row>
    <row r="113" spans="5:10" x14ac:dyDescent="0.3">
      <c r="E113" s="51">
        <v>109</v>
      </c>
      <c r="F113" s="61" t="s">
        <v>239</v>
      </c>
      <c r="G113" s="2" t="str">
        <f>VLOOKUP(E113,'Loan Requests (Part 1)'!$A$5:$M$173,13,FALSE)</f>
        <v>B</v>
      </c>
      <c r="H113" s="121">
        <v>916</v>
      </c>
      <c r="I113" s="125">
        <v>984.36108000000002</v>
      </c>
      <c r="J113" s="36">
        <v>689.05275599999993</v>
      </c>
    </row>
    <row r="114" spans="5:10" x14ac:dyDescent="0.3">
      <c r="E114" s="51">
        <v>110</v>
      </c>
      <c r="F114" s="61" t="s">
        <v>241</v>
      </c>
      <c r="G114" s="2" t="str">
        <f>VLOOKUP(E114,'Loan Requests (Part 1)'!$A$5:$M$173,13,FALSE)</f>
        <v>BB</v>
      </c>
      <c r="H114" s="121">
        <v>729</v>
      </c>
      <c r="I114" s="125">
        <v>777.71906999999999</v>
      </c>
      <c r="J114" s="36">
        <v>635.13724049999996</v>
      </c>
    </row>
    <row r="115" spans="5:10" x14ac:dyDescent="0.3">
      <c r="E115" s="51">
        <v>111</v>
      </c>
      <c r="F115" s="61" t="s">
        <v>241</v>
      </c>
      <c r="G115" s="2" t="str">
        <f>VLOOKUP(E115,'Loan Requests (Part 1)'!$A$5:$M$173,13,FALSE)</f>
        <v>AA</v>
      </c>
      <c r="H115" s="121">
        <v>768</v>
      </c>
      <c r="I115" s="125">
        <v>802.96704</v>
      </c>
      <c r="J115" s="36">
        <v>736.05311999999992</v>
      </c>
    </row>
    <row r="116" spans="5:10" x14ac:dyDescent="0.3">
      <c r="E116" s="51">
        <v>112</v>
      </c>
      <c r="F116" s="61" t="s">
        <v>241</v>
      </c>
      <c r="G116" s="2" t="str">
        <f>VLOOKUP(E116,'Loan Requests (Part 1)'!$A$5:$M$173,13,FALSE)</f>
        <v>A</v>
      </c>
      <c r="H116" s="121">
        <v>602</v>
      </c>
      <c r="I116" s="125">
        <v>630.55286000000001</v>
      </c>
      <c r="J116" s="36">
        <v>535.96993099999997</v>
      </c>
    </row>
    <row r="117" spans="5:10" x14ac:dyDescent="0.3">
      <c r="E117" s="51">
        <v>113</v>
      </c>
      <c r="F117" s="61" t="s">
        <v>239</v>
      </c>
      <c r="G117" s="2" t="str">
        <f>VLOOKUP(E117,'Loan Requests (Part 1)'!$A$5:$M$173,13,FALSE)</f>
        <v>BBB</v>
      </c>
      <c r="H117" s="121">
        <v>974</v>
      </c>
      <c r="I117" s="125">
        <v>1025.45642</v>
      </c>
      <c r="J117" s="36">
        <v>717.81949399999996</v>
      </c>
    </row>
    <row r="118" spans="5:10" x14ac:dyDescent="0.3">
      <c r="E118" s="51">
        <v>114</v>
      </c>
      <c r="F118" s="61" t="s">
        <v>241</v>
      </c>
      <c r="G118" s="2" t="str">
        <f>VLOOKUP(E118,'Loan Requests (Part 1)'!$A$5:$M$173,13,FALSE)</f>
        <v>A</v>
      </c>
      <c r="H118" s="121">
        <v>500</v>
      </c>
      <c r="I118" s="125">
        <v>523.71500000000003</v>
      </c>
      <c r="J118" s="36">
        <v>410.24341666666669</v>
      </c>
    </row>
    <row r="119" spans="5:10" x14ac:dyDescent="0.3">
      <c r="E119" s="51">
        <v>115</v>
      </c>
      <c r="F119" s="61" t="s">
        <v>239</v>
      </c>
      <c r="G119" s="2" t="str">
        <f>VLOOKUP(E119,'Loan Requests (Part 1)'!$A$5:$M$173,13,FALSE)</f>
        <v>BBB</v>
      </c>
      <c r="H119" s="121">
        <v>864</v>
      </c>
      <c r="I119" s="125">
        <v>909.64511999999991</v>
      </c>
      <c r="J119" s="36">
        <v>636.75158399999987</v>
      </c>
    </row>
    <row r="120" spans="5:10" x14ac:dyDescent="0.3">
      <c r="E120" s="51">
        <v>116</v>
      </c>
      <c r="F120" s="61" t="s">
        <v>241</v>
      </c>
      <c r="G120" s="2" t="str">
        <f>VLOOKUP(E120,'Loan Requests (Part 1)'!$A$5:$M$173,13,FALSE)</f>
        <v>BBB</v>
      </c>
      <c r="H120" s="121">
        <v>534</v>
      </c>
      <c r="I120" s="125">
        <v>562.21121999999991</v>
      </c>
      <c r="J120" s="36">
        <v>402.91804099999996</v>
      </c>
    </row>
    <row r="121" spans="5:10" x14ac:dyDescent="0.3">
      <c r="E121" s="51">
        <v>117</v>
      </c>
      <c r="F121" s="61" t="s">
        <v>241</v>
      </c>
      <c r="G121" s="2" t="str">
        <f>VLOOKUP(E121,'Loan Requests (Part 1)'!$A$5:$M$173,13,FALSE)</f>
        <v>A</v>
      </c>
      <c r="H121" s="121">
        <v>877</v>
      </c>
      <c r="I121" s="125">
        <v>918.59611000000007</v>
      </c>
      <c r="J121" s="36">
        <v>780.80669350000005</v>
      </c>
    </row>
    <row r="122" spans="5:10" x14ac:dyDescent="0.3">
      <c r="E122" s="51">
        <v>118</v>
      </c>
      <c r="F122" s="61" t="s">
        <v>241</v>
      </c>
      <c r="G122" s="2" t="str">
        <f>VLOOKUP(E122,'Loan Requests (Part 1)'!$A$5:$M$173,13,FALSE)</f>
        <v>A</v>
      </c>
      <c r="H122" s="121">
        <v>431</v>
      </c>
      <c r="I122" s="125">
        <v>451.44233000000003</v>
      </c>
      <c r="J122" s="36">
        <v>338.58174750000001</v>
      </c>
    </row>
    <row r="123" spans="5:10" x14ac:dyDescent="0.3">
      <c r="E123" s="51">
        <v>119</v>
      </c>
      <c r="F123" s="61" t="s">
        <v>241</v>
      </c>
      <c r="G123" s="2" t="str">
        <f>VLOOKUP(E123,'Loan Requests (Part 1)'!$A$5:$M$173,13,FALSE)</f>
        <v>A</v>
      </c>
      <c r="H123" s="121">
        <v>1000</v>
      </c>
      <c r="I123" s="125">
        <v>1047.43</v>
      </c>
      <c r="J123" s="36">
        <v>820.48683333333338</v>
      </c>
    </row>
    <row r="124" spans="5:10" x14ac:dyDescent="0.3">
      <c r="E124" s="51">
        <v>120</v>
      </c>
      <c r="F124" s="61" t="s">
        <v>239</v>
      </c>
      <c r="G124" s="2" t="str">
        <f>VLOOKUP(E124,'Loan Requests (Part 1)'!$A$5:$M$173,13,FALSE)</f>
        <v>BBB</v>
      </c>
      <c r="H124" s="121">
        <v>737</v>
      </c>
      <c r="I124" s="125">
        <v>775.93570999999997</v>
      </c>
      <c r="J124" s="36">
        <v>543.15499699999998</v>
      </c>
    </row>
    <row r="125" spans="5:10" x14ac:dyDescent="0.3">
      <c r="E125" s="51">
        <v>121</v>
      </c>
      <c r="F125" s="61" t="s">
        <v>241</v>
      </c>
      <c r="G125" s="2" t="str">
        <f>VLOOKUP(E125,'Loan Requests (Part 1)'!$A$5:$M$173,13,FALSE)</f>
        <v>A</v>
      </c>
      <c r="H125" s="121">
        <v>850</v>
      </c>
      <c r="I125" s="125">
        <v>890.31550000000004</v>
      </c>
      <c r="J125" s="36">
        <v>697.41380833333335</v>
      </c>
    </row>
    <row r="126" spans="5:10" x14ac:dyDescent="0.3">
      <c r="E126" s="51">
        <v>122</v>
      </c>
      <c r="F126" s="61" t="s">
        <v>241</v>
      </c>
      <c r="G126" s="2" t="str">
        <f>VLOOKUP(E126,'Loan Requests (Part 1)'!$A$5:$M$173,13,FALSE)</f>
        <v>BB</v>
      </c>
      <c r="H126" s="121">
        <v>821</v>
      </c>
      <c r="I126" s="125">
        <v>875.8674299999999</v>
      </c>
      <c r="J126" s="36">
        <v>744.48731549999991</v>
      </c>
    </row>
    <row r="127" spans="5:10" x14ac:dyDescent="0.3">
      <c r="E127" s="51">
        <v>123</v>
      </c>
      <c r="F127" s="61" t="s">
        <v>241</v>
      </c>
      <c r="G127" s="2" t="str">
        <f>VLOOKUP(E127,'Loan Requests (Part 1)'!$A$5:$M$173,13,FALSE)</f>
        <v>A</v>
      </c>
      <c r="H127" s="121">
        <v>1019</v>
      </c>
      <c r="I127" s="125">
        <v>1067.3311700000002</v>
      </c>
      <c r="J127" s="36">
        <v>836.07608316666676</v>
      </c>
    </row>
    <row r="128" spans="5:10" x14ac:dyDescent="0.3">
      <c r="E128" s="51">
        <v>124</v>
      </c>
      <c r="F128" s="61" t="s">
        <v>239</v>
      </c>
      <c r="G128" s="2" t="str">
        <f>VLOOKUP(E128,'Loan Requests (Part 1)'!$A$5:$M$173,13,FALSE)</f>
        <v>BBB</v>
      </c>
      <c r="H128" s="121">
        <v>1030</v>
      </c>
      <c r="I128" s="125">
        <v>1084.4149</v>
      </c>
      <c r="J128" s="36">
        <v>759.09042999999997</v>
      </c>
    </row>
    <row r="129" spans="5:10" x14ac:dyDescent="0.3">
      <c r="E129" s="51">
        <v>125</v>
      </c>
      <c r="F129" s="61" t="s">
        <v>241</v>
      </c>
      <c r="G129" s="2" t="str">
        <f>VLOOKUP(E129,'Loan Requests (Part 1)'!$A$5:$M$173,13,FALSE)</f>
        <v>BBB</v>
      </c>
      <c r="H129" s="121">
        <v>922</v>
      </c>
      <c r="I129" s="125">
        <v>970.70925999999997</v>
      </c>
      <c r="J129" s="36">
        <v>695.6749696666667</v>
      </c>
    </row>
    <row r="130" spans="5:10" x14ac:dyDescent="0.3">
      <c r="E130" s="51">
        <v>126</v>
      </c>
      <c r="F130" s="61" t="s">
        <v>241</v>
      </c>
      <c r="G130" s="2" t="str">
        <f>VLOOKUP(E130,'Loan Requests (Part 1)'!$A$5:$M$173,13,FALSE)</f>
        <v>A</v>
      </c>
      <c r="H130" s="121">
        <v>615</v>
      </c>
      <c r="I130" s="125">
        <v>644.1694500000001</v>
      </c>
      <c r="J130" s="36">
        <v>504.59940250000005</v>
      </c>
    </row>
    <row r="131" spans="5:10" x14ac:dyDescent="0.3">
      <c r="E131" s="51">
        <v>127</v>
      </c>
      <c r="F131" s="61" t="s">
        <v>241</v>
      </c>
      <c r="G131" s="2" t="str">
        <f>VLOOKUP(E131,'Loan Requests (Part 1)'!$A$5:$M$173,13,FALSE)</f>
        <v>A</v>
      </c>
      <c r="H131" s="121">
        <v>816</v>
      </c>
      <c r="I131" s="125">
        <v>854.70288000000005</v>
      </c>
      <c r="J131" s="36">
        <v>698.00735200000008</v>
      </c>
    </row>
    <row r="132" spans="5:10" x14ac:dyDescent="0.3">
      <c r="E132" s="51">
        <v>128</v>
      </c>
      <c r="F132" s="61" t="s">
        <v>239</v>
      </c>
      <c r="G132" s="2" t="str">
        <f>VLOOKUP(E132,'Loan Requests (Part 1)'!$A$5:$M$173,13,FALSE)</f>
        <v>B</v>
      </c>
      <c r="H132" s="121">
        <v>774</v>
      </c>
      <c r="I132" s="125">
        <v>831.76361999999995</v>
      </c>
      <c r="J132" s="36">
        <v>582.23453399999994</v>
      </c>
    </row>
    <row r="133" spans="5:10" x14ac:dyDescent="0.3">
      <c r="E133" s="51">
        <v>129</v>
      </c>
      <c r="F133" s="61" t="s">
        <v>239</v>
      </c>
      <c r="G133" s="2" t="str">
        <f>VLOOKUP(E133,'Loan Requests (Part 1)'!$A$5:$M$173,13,FALSE)</f>
        <v>BBB</v>
      </c>
      <c r="H133" s="121">
        <v>955</v>
      </c>
      <c r="I133" s="125">
        <v>1005.4526499999999</v>
      </c>
      <c r="J133" s="36">
        <v>703.81685499999992</v>
      </c>
    </row>
    <row r="134" spans="5:10" x14ac:dyDescent="0.3">
      <c r="E134" s="51">
        <v>130</v>
      </c>
      <c r="F134" s="61" t="s">
        <v>239</v>
      </c>
      <c r="G134" s="2" t="str">
        <f>VLOOKUP(E134,'Loan Requests (Part 1)'!$A$5:$M$173,13,FALSE)</f>
        <v>BBB</v>
      </c>
      <c r="H134" s="121">
        <v>597</v>
      </c>
      <c r="I134" s="125">
        <v>628.53950999999995</v>
      </c>
      <c r="J134" s="36">
        <v>439.97765699999997</v>
      </c>
    </row>
    <row r="135" spans="5:10" x14ac:dyDescent="0.3">
      <c r="E135" s="51">
        <v>131</v>
      </c>
      <c r="F135" s="61" t="s">
        <v>241</v>
      </c>
      <c r="G135" s="2" t="str">
        <f>VLOOKUP(E135,'Loan Requests (Part 1)'!$A$5:$M$173,13,FALSE)</f>
        <v>A</v>
      </c>
      <c r="H135" s="121">
        <v>659</v>
      </c>
      <c r="I135" s="125">
        <v>690.25637000000006</v>
      </c>
      <c r="J135" s="36">
        <v>586.71791450000001</v>
      </c>
    </row>
    <row r="136" spans="5:10" x14ac:dyDescent="0.3">
      <c r="E136" s="51">
        <v>132</v>
      </c>
      <c r="F136" s="61" t="s">
        <v>239</v>
      </c>
      <c r="G136" s="2" t="str">
        <f>VLOOKUP(E136,'Loan Requests (Part 1)'!$A$5:$M$173,13,FALSE)</f>
        <v>BBB</v>
      </c>
      <c r="H136" s="121">
        <v>893</v>
      </c>
      <c r="I136" s="125">
        <v>940.17719</v>
      </c>
      <c r="J136" s="36">
        <v>658.12403299999994</v>
      </c>
    </row>
    <row r="137" spans="5:10" x14ac:dyDescent="0.3">
      <c r="E137" s="51">
        <v>133</v>
      </c>
      <c r="F137" s="61" t="s">
        <v>239</v>
      </c>
      <c r="G137" s="2" t="str">
        <f>VLOOKUP(E137,'Loan Requests (Part 1)'!$A$5:$M$173,13,FALSE)</f>
        <v>B</v>
      </c>
      <c r="H137" s="121">
        <v>782</v>
      </c>
      <c r="I137" s="125">
        <v>840.36065999999994</v>
      </c>
      <c r="J137" s="36">
        <v>588.25246199999992</v>
      </c>
    </row>
    <row r="138" spans="5:10" x14ac:dyDescent="0.3">
      <c r="E138" s="51">
        <v>134</v>
      </c>
      <c r="F138" s="61" t="s">
        <v>241</v>
      </c>
      <c r="G138" s="2" t="str">
        <f>VLOOKUP(E138,'Loan Requests (Part 1)'!$A$5:$M$173,13,FALSE)</f>
        <v>BBB</v>
      </c>
      <c r="H138" s="121">
        <v>791</v>
      </c>
      <c r="I138" s="125">
        <v>832.78852999999992</v>
      </c>
      <c r="J138" s="36">
        <v>596.83177983333326</v>
      </c>
    </row>
    <row r="139" spans="5:10" x14ac:dyDescent="0.3">
      <c r="E139" s="51">
        <v>135</v>
      </c>
      <c r="F139" s="61" t="s">
        <v>239</v>
      </c>
      <c r="G139" s="2" t="str">
        <f>VLOOKUP(E139,'Loan Requests (Part 1)'!$A$5:$M$173,13,FALSE)</f>
        <v>B</v>
      </c>
      <c r="H139" s="121">
        <v>609</v>
      </c>
      <c r="I139" s="125">
        <v>654.44966999999997</v>
      </c>
      <c r="J139" s="36">
        <v>458.11476899999997</v>
      </c>
    </row>
    <row r="140" spans="5:10" x14ac:dyDescent="0.3">
      <c r="E140" s="51">
        <v>136</v>
      </c>
      <c r="F140" s="61" t="s">
        <v>241</v>
      </c>
      <c r="G140" s="2" t="str">
        <f>VLOOKUP(E140,'Loan Requests (Part 1)'!$A$5:$M$173,13,FALSE)</f>
        <v>BBB</v>
      </c>
      <c r="H140" s="121">
        <v>1007</v>
      </c>
      <c r="I140" s="125">
        <v>1060.1998099999998</v>
      </c>
      <c r="J140" s="36">
        <v>759.80986383333322</v>
      </c>
    </row>
    <row r="141" spans="5:10" x14ac:dyDescent="0.3">
      <c r="E141" s="51">
        <v>137</v>
      </c>
      <c r="F141" s="61" t="s">
        <v>241</v>
      </c>
      <c r="G141" s="2" t="str">
        <f>VLOOKUP(E141,'Loan Requests (Part 1)'!$A$5:$M$173,13,FALSE)</f>
        <v>BBB</v>
      </c>
      <c r="H141" s="121">
        <v>710</v>
      </c>
      <c r="I141" s="125">
        <v>747.50929999999994</v>
      </c>
      <c r="J141" s="36">
        <v>710.13383499999986</v>
      </c>
    </row>
    <row r="142" spans="5:10" x14ac:dyDescent="0.3">
      <c r="E142" s="51">
        <v>138</v>
      </c>
      <c r="F142" s="61" t="s">
        <v>241</v>
      </c>
      <c r="G142" s="2" t="str">
        <f>VLOOKUP(E142,'Loan Requests (Part 1)'!$A$5:$M$173,13,FALSE)</f>
        <v>BBB</v>
      </c>
      <c r="H142" s="121">
        <v>728</v>
      </c>
      <c r="I142" s="125">
        <v>766.46024</v>
      </c>
      <c r="J142" s="36">
        <v>549.29650533333336</v>
      </c>
    </row>
    <row r="143" spans="5:10" x14ac:dyDescent="0.3">
      <c r="E143" s="51">
        <v>139</v>
      </c>
      <c r="F143" s="61" t="s">
        <v>241</v>
      </c>
      <c r="G143" s="2" t="str">
        <f>VLOOKUP(E143,'Loan Requests (Part 1)'!$A$5:$M$173,13,FALSE)</f>
        <v>A</v>
      </c>
      <c r="H143" s="121">
        <v>885</v>
      </c>
      <c r="I143" s="125">
        <v>926.97555000000011</v>
      </c>
      <c r="J143" s="36">
        <v>757.03003250000006</v>
      </c>
    </row>
    <row r="144" spans="5:10" x14ac:dyDescent="0.3">
      <c r="E144" s="51">
        <v>140</v>
      </c>
      <c r="F144" s="61" t="s">
        <v>239</v>
      </c>
      <c r="G144" s="2" t="str">
        <f>VLOOKUP(E144,'Loan Requests (Part 1)'!$A$5:$M$173,13,FALSE)</f>
        <v>BBB</v>
      </c>
      <c r="H144" s="121">
        <v>1122</v>
      </c>
      <c r="I144" s="125">
        <v>1181.2752599999999</v>
      </c>
      <c r="J144" s="36">
        <v>826.89268199999992</v>
      </c>
    </row>
    <row r="145" spans="5:10" x14ac:dyDescent="0.3">
      <c r="E145" s="51">
        <v>141</v>
      </c>
      <c r="F145" s="61" t="s">
        <v>239</v>
      </c>
      <c r="G145" s="2" t="str">
        <f>VLOOKUP(E145,'Loan Requests (Part 1)'!$A$5:$M$173,13,FALSE)</f>
        <v>BBB</v>
      </c>
      <c r="H145" s="121">
        <v>669</v>
      </c>
      <c r="I145" s="125">
        <v>704.34326999999996</v>
      </c>
      <c r="J145" s="36">
        <v>493.04028899999992</v>
      </c>
    </row>
    <row r="146" spans="5:10" x14ac:dyDescent="0.3">
      <c r="E146" s="51">
        <v>142</v>
      </c>
      <c r="F146" s="61" t="s">
        <v>239</v>
      </c>
      <c r="G146" s="2" t="str">
        <f>VLOOKUP(E146,'Loan Requests (Part 1)'!$A$5:$M$173,13,FALSE)</f>
        <v>B</v>
      </c>
      <c r="H146" s="121">
        <v>887</v>
      </c>
      <c r="I146" s="125">
        <v>953.19681000000003</v>
      </c>
      <c r="J146" s="36">
        <v>667.23776699999996</v>
      </c>
    </row>
    <row r="147" spans="5:10" x14ac:dyDescent="0.3">
      <c r="E147" s="51">
        <v>143</v>
      </c>
      <c r="F147" s="61" t="s">
        <v>239</v>
      </c>
      <c r="G147" s="2" t="str">
        <f>VLOOKUP(E147,'Loan Requests (Part 1)'!$A$5:$M$173,13,FALSE)</f>
        <v>B</v>
      </c>
      <c r="H147" s="121">
        <v>1126</v>
      </c>
      <c r="I147" s="125">
        <v>1210.0333800000001</v>
      </c>
      <c r="J147" s="36">
        <v>847.02336600000001</v>
      </c>
    </row>
    <row r="148" spans="5:10" x14ac:dyDescent="0.3">
      <c r="E148" s="51">
        <v>144</v>
      </c>
      <c r="F148" s="61" t="s">
        <v>239</v>
      </c>
      <c r="G148" s="2" t="str">
        <f>VLOOKUP(E148,'Loan Requests (Part 1)'!$A$5:$M$173,13,FALSE)</f>
        <v>B</v>
      </c>
      <c r="H148" s="121">
        <v>825</v>
      </c>
      <c r="I148" s="125">
        <v>886.56975</v>
      </c>
      <c r="J148" s="36">
        <v>620.59882499999992</v>
      </c>
    </row>
    <row r="149" spans="5:10" x14ac:dyDescent="0.3">
      <c r="E149" s="51">
        <v>145</v>
      </c>
      <c r="F149" s="61" t="s">
        <v>239</v>
      </c>
      <c r="G149" s="2" t="str">
        <f>VLOOKUP(E149,'Loan Requests (Part 1)'!$A$5:$M$173,13,FALSE)</f>
        <v>BBB</v>
      </c>
      <c r="H149" s="121">
        <v>780</v>
      </c>
      <c r="I149" s="125">
        <v>821.20739999999989</v>
      </c>
      <c r="J149" s="36">
        <v>574.84517999999991</v>
      </c>
    </row>
    <row r="150" spans="5:10" x14ac:dyDescent="0.3">
      <c r="E150" s="51">
        <v>146</v>
      </c>
      <c r="F150" s="61" t="s">
        <v>239</v>
      </c>
      <c r="G150" s="2" t="str">
        <f>VLOOKUP(E150,'Loan Requests (Part 1)'!$A$5:$M$173,13,FALSE)</f>
        <v>BBB</v>
      </c>
      <c r="H150" s="121">
        <v>438</v>
      </c>
      <c r="I150" s="125">
        <v>461.13953999999995</v>
      </c>
      <c r="J150" s="36">
        <v>322.79767799999996</v>
      </c>
    </row>
    <row r="151" spans="5:10" x14ac:dyDescent="0.3">
      <c r="E151" s="51">
        <v>147</v>
      </c>
      <c r="F151" s="61" t="s">
        <v>239</v>
      </c>
      <c r="G151" s="2" t="str">
        <f>VLOOKUP(E151,'Loan Requests (Part 1)'!$A$5:$M$173,13,FALSE)</f>
        <v>BBB</v>
      </c>
      <c r="H151" s="121">
        <v>475</v>
      </c>
      <c r="I151" s="125">
        <v>500.09424999999999</v>
      </c>
      <c r="J151" s="36">
        <v>350.06597499999998</v>
      </c>
    </row>
    <row r="152" spans="5:10" x14ac:dyDescent="0.3">
      <c r="E152" s="51">
        <v>148</v>
      </c>
      <c r="F152" s="61" t="s">
        <v>241</v>
      </c>
      <c r="G152" s="2" t="str">
        <f>VLOOKUP(E152,'Loan Requests (Part 1)'!$A$5:$M$173,13,FALSE)</f>
        <v>A</v>
      </c>
      <c r="H152" s="121">
        <v>747</v>
      </c>
      <c r="I152" s="125">
        <v>782.4302100000001</v>
      </c>
      <c r="J152" s="36">
        <v>612.9036645000001</v>
      </c>
    </row>
    <row r="153" spans="5:10" x14ac:dyDescent="0.3">
      <c r="E153" s="51">
        <v>149</v>
      </c>
      <c r="F153" s="61" t="s">
        <v>239</v>
      </c>
      <c r="G153" s="2" t="str">
        <f>VLOOKUP(E153,'Loan Requests (Part 1)'!$A$5:$M$173,13,FALSE)</f>
        <v>BBB</v>
      </c>
      <c r="H153" s="121">
        <v>753</v>
      </c>
      <c r="I153" s="125">
        <v>792.78098999999997</v>
      </c>
      <c r="J153" s="36">
        <v>554.94669299999998</v>
      </c>
    </row>
    <row r="154" spans="5:10" x14ac:dyDescent="0.3">
      <c r="E154" s="51">
        <v>150</v>
      </c>
      <c r="F154" s="61" t="s">
        <v>239</v>
      </c>
      <c r="G154" s="2" t="str">
        <f>VLOOKUP(E154,'Loan Requests (Part 1)'!$A$5:$M$173,13,FALSE)</f>
        <v>BBB</v>
      </c>
      <c r="H154" s="121">
        <v>751</v>
      </c>
      <c r="I154" s="125">
        <v>790.67532999999992</v>
      </c>
      <c r="J154" s="36">
        <v>553.47273099999995</v>
      </c>
    </row>
    <row r="155" spans="5:10" x14ac:dyDescent="0.3">
      <c r="E155" s="51">
        <v>151</v>
      </c>
      <c r="F155" s="61" t="s">
        <v>239</v>
      </c>
      <c r="G155" s="2" t="str">
        <f>VLOOKUP(E155,'Loan Requests (Part 1)'!$A$5:$M$173,13,FALSE)</f>
        <v>BBB</v>
      </c>
      <c r="H155" s="121">
        <v>741</v>
      </c>
      <c r="I155" s="125">
        <v>780.14702999999997</v>
      </c>
      <c r="J155" s="36">
        <v>546.10292099999992</v>
      </c>
    </row>
    <row r="156" spans="5:10" x14ac:dyDescent="0.3">
      <c r="E156" s="51">
        <v>152</v>
      </c>
      <c r="F156" s="61" t="s">
        <v>241</v>
      </c>
      <c r="G156" s="2" t="str">
        <f>VLOOKUP(E156,'Loan Requests (Part 1)'!$A$5:$M$173,13,FALSE)</f>
        <v>A</v>
      </c>
      <c r="H156" s="121">
        <v>591</v>
      </c>
      <c r="I156" s="125">
        <v>619.03113000000008</v>
      </c>
      <c r="J156" s="36">
        <v>464.27334750000006</v>
      </c>
    </row>
    <row r="157" spans="5:10" x14ac:dyDescent="0.3">
      <c r="E157" s="51">
        <v>153</v>
      </c>
      <c r="F157" s="61" t="s">
        <v>239</v>
      </c>
      <c r="G157" s="2" t="str">
        <f>VLOOKUP(E157,'Loan Requests (Part 1)'!$A$5:$M$173,13,FALSE)</f>
        <v>BBB</v>
      </c>
      <c r="H157" s="121">
        <v>751</v>
      </c>
      <c r="I157" s="125">
        <v>790.67532999999992</v>
      </c>
      <c r="J157" s="36">
        <v>553.47273099999995</v>
      </c>
    </row>
    <row r="158" spans="5:10" x14ac:dyDescent="0.3">
      <c r="E158" s="51">
        <v>154</v>
      </c>
      <c r="F158" s="61" t="s">
        <v>239</v>
      </c>
      <c r="G158" s="2" t="str">
        <f>VLOOKUP(E158,'Loan Requests (Part 1)'!$A$5:$M$173,13,FALSE)</f>
        <v>BBB</v>
      </c>
      <c r="H158" s="121">
        <v>934</v>
      </c>
      <c r="I158" s="125">
        <v>983.34321999999997</v>
      </c>
      <c r="J158" s="36">
        <v>688.34025399999996</v>
      </c>
    </row>
    <row r="159" spans="5:10" x14ac:dyDescent="0.3">
      <c r="E159" s="51">
        <v>155</v>
      </c>
      <c r="F159" s="61" t="s">
        <v>239</v>
      </c>
      <c r="G159" s="2" t="str">
        <f>VLOOKUP(E159,'Loan Requests (Part 1)'!$A$5:$M$173,13,FALSE)</f>
        <v>BBB</v>
      </c>
      <c r="H159" s="121">
        <v>584</v>
      </c>
      <c r="I159" s="125">
        <v>614.85271999999998</v>
      </c>
      <c r="J159" s="36">
        <v>430.39690399999995</v>
      </c>
    </row>
    <row r="160" spans="5:10" x14ac:dyDescent="0.3">
      <c r="E160" s="51">
        <v>156</v>
      </c>
      <c r="F160" s="61" t="s">
        <v>241</v>
      </c>
      <c r="G160" s="2" t="str">
        <f>VLOOKUP(E160,'Loan Requests (Part 1)'!$A$5:$M$173,13,FALSE)</f>
        <v>BB</v>
      </c>
      <c r="H160" s="121">
        <v>1009</v>
      </c>
      <c r="I160" s="125">
        <v>1076.43147</v>
      </c>
      <c r="J160" s="36">
        <v>914.96674949999999</v>
      </c>
    </row>
    <row r="161" spans="5:10" x14ac:dyDescent="0.3">
      <c r="E161" s="51">
        <v>157</v>
      </c>
      <c r="F161" s="61" t="s">
        <v>241</v>
      </c>
      <c r="G161" s="2" t="str">
        <f>VLOOKUP(E161,'Loan Requests (Part 1)'!$A$5:$M$173,13,FALSE)</f>
        <v>BBB</v>
      </c>
      <c r="H161" s="121">
        <v>512</v>
      </c>
      <c r="I161" s="125">
        <v>539.04895999999997</v>
      </c>
      <c r="J161" s="36">
        <v>386.31842133333333</v>
      </c>
    </row>
    <row r="162" spans="5:10" x14ac:dyDescent="0.3">
      <c r="E162" s="51">
        <v>158</v>
      </c>
      <c r="F162" s="61" t="s">
        <v>239</v>
      </c>
      <c r="G162" s="2" t="str">
        <f>VLOOKUP(E162,'Loan Requests (Part 1)'!$A$5:$M$173,13,FALSE)</f>
        <v>B</v>
      </c>
      <c r="H162" s="121">
        <v>884</v>
      </c>
      <c r="I162" s="125">
        <v>949.97291999999993</v>
      </c>
      <c r="J162" s="36">
        <v>664.98104399999988</v>
      </c>
    </row>
    <row r="163" spans="5:10" x14ac:dyDescent="0.3">
      <c r="E163" s="51">
        <v>159</v>
      </c>
      <c r="F163" s="61" t="s">
        <v>241</v>
      </c>
      <c r="G163" s="2" t="str">
        <f>VLOOKUP(E163,'Loan Requests (Part 1)'!$A$5:$M$173,13,FALSE)</f>
        <v>BB</v>
      </c>
      <c r="H163" s="121">
        <v>633</v>
      </c>
      <c r="I163" s="125">
        <v>675.30338999999992</v>
      </c>
      <c r="J163" s="36">
        <v>506.47754249999991</v>
      </c>
    </row>
    <row r="164" spans="5:10" x14ac:dyDescent="0.3">
      <c r="E164" s="51">
        <v>160</v>
      </c>
      <c r="F164" s="61" t="s">
        <v>239</v>
      </c>
      <c r="G164" s="2" t="str">
        <f>VLOOKUP(E164,'Loan Requests (Part 1)'!$A$5:$M$173,13,FALSE)</f>
        <v>BBB</v>
      </c>
      <c r="H164" s="121">
        <v>839</v>
      </c>
      <c r="I164" s="125">
        <v>883.32436999999993</v>
      </c>
      <c r="J164" s="36">
        <v>618.32705899999996</v>
      </c>
    </row>
    <row r="165" spans="5:10" x14ac:dyDescent="0.3">
      <c r="E165" s="51">
        <v>161</v>
      </c>
      <c r="F165" s="61" t="s">
        <v>241</v>
      </c>
      <c r="G165" s="2" t="str">
        <f>VLOOKUP(E165,'Loan Requests (Part 1)'!$A$5:$M$173,13,FALSE)</f>
        <v>BB</v>
      </c>
      <c r="H165" s="121">
        <v>624</v>
      </c>
      <c r="I165" s="125">
        <v>665.70191999999997</v>
      </c>
      <c r="J165" s="36">
        <v>521.46650399999999</v>
      </c>
    </row>
    <row r="166" spans="5:10" x14ac:dyDescent="0.3">
      <c r="E166" s="51">
        <v>162</v>
      </c>
      <c r="F166" s="61" t="s">
        <v>241</v>
      </c>
      <c r="G166" s="2" t="str">
        <f>VLOOKUP(E166,'Loan Requests (Part 1)'!$A$5:$M$173,13,FALSE)</f>
        <v>BB</v>
      </c>
      <c r="H166" s="121">
        <v>633</v>
      </c>
      <c r="I166" s="125">
        <v>675.30338999999992</v>
      </c>
      <c r="J166" s="36">
        <v>528.98765549999996</v>
      </c>
    </row>
    <row r="167" spans="5:10" x14ac:dyDescent="0.3">
      <c r="E167" s="51">
        <v>163</v>
      </c>
      <c r="F167" s="61" t="s">
        <v>239</v>
      </c>
      <c r="G167" s="2" t="str">
        <f>VLOOKUP(E167,'Loan Requests (Part 1)'!$A$5:$M$173,13,FALSE)</f>
        <v>B</v>
      </c>
      <c r="H167" s="121">
        <v>672</v>
      </c>
      <c r="I167" s="125">
        <v>722.15135999999995</v>
      </c>
      <c r="J167" s="36">
        <v>505.50595199999992</v>
      </c>
    </row>
    <row r="168" spans="5:10" x14ac:dyDescent="0.3">
      <c r="E168" s="51">
        <v>164</v>
      </c>
      <c r="F168" s="61" t="s">
        <v>239</v>
      </c>
      <c r="G168" s="2" t="str">
        <f>VLOOKUP(E168,'Loan Requests (Part 1)'!$A$5:$M$173,13,FALSE)</f>
        <v>BBB</v>
      </c>
      <c r="H168" s="121">
        <v>506</v>
      </c>
      <c r="I168" s="125">
        <v>532.73198000000002</v>
      </c>
      <c r="J168" s="36">
        <v>372.91238599999997</v>
      </c>
    </row>
    <row r="169" spans="5:10" x14ac:dyDescent="0.3">
      <c r="E169" s="51">
        <v>165</v>
      </c>
      <c r="F169" s="61" t="s">
        <v>239</v>
      </c>
      <c r="G169" s="2" t="str">
        <f>VLOOKUP(E169,'Loan Requests (Part 1)'!$A$5:$M$173,13,FALSE)</f>
        <v>B</v>
      </c>
      <c r="H169" s="121">
        <v>1207</v>
      </c>
      <c r="I169" s="125">
        <v>1297.0784100000001</v>
      </c>
      <c r="J169" s="36">
        <v>907.95488699999999</v>
      </c>
    </row>
    <row r="170" spans="5:10" x14ac:dyDescent="0.3">
      <c r="E170" s="51">
        <v>166</v>
      </c>
      <c r="F170" s="61" t="s">
        <v>239</v>
      </c>
      <c r="G170" s="2" t="str">
        <f>VLOOKUP(E170,'Loan Requests (Part 1)'!$A$5:$M$173,13,FALSE)</f>
        <v>B</v>
      </c>
      <c r="H170" s="121">
        <v>864</v>
      </c>
      <c r="I170" s="125">
        <v>928.48032000000001</v>
      </c>
      <c r="J170" s="36">
        <v>649.93622399999992</v>
      </c>
    </row>
    <row r="171" spans="5:10" x14ac:dyDescent="0.3">
      <c r="E171" s="51">
        <v>167</v>
      </c>
      <c r="F171" s="61" t="s">
        <v>239</v>
      </c>
      <c r="G171" s="2" t="str">
        <f>VLOOKUP(E171,'Loan Requests (Part 1)'!$A$5:$M$173,13,FALSE)</f>
        <v>BBB</v>
      </c>
      <c r="H171" s="121">
        <v>591</v>
      </c>
      <c r="I171" s="125">
        <v>622.22253000000001</v>
      </c>
      <c r="J171" s="36">
        <v>435.55577099999999</v>
      </c>
    </row>
    <row r="172" spans="5:10" x14ac:dyDescent="0.3">
      <c r="E172" s="55">
        <v>168</v>
      </c>
      <c r="F172" s="66" t="s">
        <v>239</v>
      </c>
      <c r="G172" s="2" t="str">
        <f>VLOOKUP(E172,'Loan Requests (Part 1)'!$A$5:$M$173,13,FALSE)</f>
        <v>BBB</v>
      </c>
      <c r="H172" s="129">
        <v>901</v>
      </c>
      <c r="I172" s="133">
        <v>948.59982999999988</v>
      </c>
      <c r="J172" s="36">
        <v>664.01988099999983</v>
      </c>
    </row>
  </sheetData>
  <autoFilter ref="E4:I172" xr:uid="{E9FF0D19-8D48-40B0-8705-172D86929A9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24B9B-3060-498A-9B0C-2765EDBFBD15}">
  <dimension ref="B1:C152"/>
  <sheetViews>
    <sheetView showGridLines="0" workbookViewId="0">
      <selection activeCell="C58" sqref="C58"/>
    </sheetView>
  </sheetViews>
  <sheetFormatPr defaultColWidth="9.21875" defaultRowHeight="14.4" x14ac:dyDescent="0.3"/>
  <cols>
    <col min="1" max="1" width="0.33203125" style="2" customWidth="1"/>
    <col min="2" max="2" width="25.21875" style="2" bestFit="1" customWidth="1"/>
    <col min="3" max="3" width="26.6640625" style="2" bestFit="1" customWidth="1"/>
    <col min="4" max="16384" width="9.21875" style="2"/>
  </cols>
  <sheetData>
    <row r="1" spans="2:2" s="180" customFormat="1" ht="17.399999999999999" x14ac:dyDescent="0.3">
      <c r="B1" s="181" t="s">
        <v>393</v>
      </c>
    </row>
    <row r="2" spans="2:2" s="178" customFormat="1" ht="10.199999999999999" x14ac:dyDescent="0.2">
      <c r="B2" s="179" t="s">
        <v>392</v>
      </c>
    </row>
    <row r="3" spans="2:2" s="178" customFormat="1" ht="10.199999999999999" x14ac:dyDescent="0.2">
      <c r="B3" s="179" t="s">
        <v>391</v>
      </c>
    </row>
    <row r="4" spans="2:2" s="178" customFormat="1" ht="10.199999999999999" x14ac:dyDescent="0.2">
      <c r="B4" s="179" t="s">
        <v>390</v>
      </c>
    </row>
    <row r="50" spans="2:3" x14ac:dyDescent="0.3">
      <c r="B50" s="162" t="s">
        <v>389</v>
      </c>
      <c r="C50" s="161"/>
    </row>
    <row r="51" spans="2:3" x14ac:dyDescent="0.3">
      <c r="B51" s="164" t="s">
        <v>388</v>
      </c>
      <c r="C51" s="171" t="s">
        <v>387</v>
      </c>
    </row>
    <row r="52" spans="2:3" x14ac:dyDescent="0.3">
      <c r="B52" s="164" t="s">
        <v>386</v>
      </c>
      <c r="C52" s="163" t="s">
        <v>133</v>
      </c>
    </row>
    <row r="53" spans="2:3" x14ac:dyDescent="0.3">
      <c r="B53" s="164" t="s">
        <v>385</v>
      </c>
      <c r="C53" s="163" t="s">
        <v>265</v>
      </c>
    </row>
    <row r="55" spans="2:3" x14ac:dyDescent="0.3">
      <c r="B55" s="162" t="s">
        <v>384</v>
      </c>
      <c r="C55" s="161"/>
    </row>
    <row r="56" spans="2:3" x14ac:dyDescent="0.3">
      <c r="B56" s="164" t="s">
        <v>383</v>
      </c>
      <c r="C56" s="165">
        <v>108</v>
      </c>
    </row>
    <row r="57" spans="2:3" x14ac:dyDescent="0.3">
      <c r="B57" s="164" t="s">
        <v>382</v>
      </c>
      <c r="C57" s="163">
        <v>211</v>
      </c>
    </row>
    <row r="58" spans="2:3" x14ac:dyDescent="0.3">
      <c r="B58" s="164" t="s">
        <v>381</v>
      </c>
      <c r="C58" s="163" t="s">
        <v>317</v>
      </c>
    </row>
    <row r="59" spans="2:3" x14ac:dyDescent="0.3">
      <c r="B59" s="164" t="s">
        <v>379</v>
      </c>
      <c r="C59" s="163" t="s">
        <v>317</v>
      </c>
    </row>
    <row r="60" spans="2:3" x14ac:dyDescent="0.3">
      <c r="B60" s="164" t="s">
        <v>378</v>
      </c>
      <c r="C60" s="163" t="s">
        <v>317</v>
      </c>
    </row>
    <row r="61" spans="2:3" x14ac:dyDescent="0.3">
      <c r="B61" s="164" t="s">
        <v>380</v>
      </c>
      <c r="C61" s="176">
        <v>72649.445867116141</v>
      </c>
    </row>
    <row r="62" spans="2:3" x14ac:dyDescent="0.3">
      <c r="B62" s="164" t="s">
        <v>379</v>
      </c>
      <c r="C62" s="177">
        <v>0</v>
      </c>
    </row>
    <row r="63" spans="2:3" x14ac:dyDescent="0.3">
      <c r="B63" s="164" t="s">
        <v>378</v>
      </c>
      <c r="C63" s="176">
        <v>72649.445867116141</v>
      </c>
    </row>
    <row r="64" spans="2:3" x14ac:dyDescent="0.3">
      <c r="B64" s="164" t="s">
        <v>377</v>
      </c>
      <c r="C64" s="163">
        <v>86</v>
      </c>
    </row>
    <row r="65" spans="2:3" x14ac:dyDescent="0.3">
      <c r="B65" s="164" t="s">
        <v>376</v>
      </c>
      <c r="C65" s="175">
        <v>7.363275462962963E-3</v>
      </c>
    </row>
    <row r="66" spans="2:3" x14ac:dyDescent="0.3">
      <c r="B66" s="164" t="s">
        <v>375</v>
      </c>
      <c r="C66" s="163" t="s">
        <v>374</v>
      </c>
    </row>
    <row r="67" spans="2:3" x14ac:dyDescent="0.3">
      <c r="B67" s="164" t="s">
        <v>373</v>
      </c>
      <c r="C67" s="174">
        <v>44537.056203703702</v>
      </c>
    </row>
    <row r="68" spans="2:3" x14ac:dyDescent="0.3">
      <c r="B68" s="164" t="s">
        <v>372</v>
      </c>
      <c r="C68" s="174">
        <v>44537.07130787037</v>
      </c>
    </row>
    <row r="69" spans="2:3" x14ac:dyDescent="0.3">
      <c r="B69" s="167" t="s">
        <v>371</v>
      </c>
      <c r="C69" s="173">
        <v>1.4949722222222222E-2</v>
      </c>
    </row>
    <row r="70" spans="2:3" x14ac:dyDescent="0.3">
      <c r="B70" s="164" t="s">
        <v>362</v>
      </c>
      <c r="C70" s="171" t="s">
        <v>370</v>
      </c>
    </row>
    <row r="71" spans="2:3" x14ac:dyDescent="0.3">
      <c r="B71" s="164" t="s">
        <v>360</v>
      </c>
      <c r="C71" s="158">
        <v>1</v>
      </c>
    </row>
    <row r="72" spans="2:3" x14ac:dyDescent="0.3">
      <c r="B72" s="167" t="s">
        <v>359</v>
      </c>
      <c r="C72" s="172">
        <v>1</v>
      </c>
    </row>
    <row r="73" spans="2:3" x14ac:dyDescent="0.3">
      <c r="B73" s="164" t="s">
        <v>362</v>
      </c>
      <c r="C73" s="171" t="s">
        <v>369</v>
      </c>
    </row>
    <row r="74" spans="2:3" x14ac:dyDescent="0.3">
      <c r="B74" s="164" t="s">
        <v>360</v>
      </c>
      <c r="C74" s="158">
        <v>1</v>
      </c>
    </row>
    <row r="75" spans="2:3" x14ac:dyDescent="0.3">
      <c r="B75" s="167" t="s">
        <v>359</v>
      </c>
      <c r="C75" s="172">
        <v>1</v>
      </c>
    </row>
    <row r="76" spans="2:3" x14ac:dyDescent="0.3">
      <c r="B76" s="164" t="s">
        <v>362</v>
      </c>
      <c r="C76" s="171" t="s">
        <v>368</v>
      </c>
    </row>
    <row r="77" spans="2:3" x14ac:dyDescent="0.3">
      <c r="B77" s="164" t="s">
        <v>360</v>
      </c>
      <c r="C77" s="158">
        <v>1</v>
      </c>
    </row>
    <row r="78" spans="2:3" x14ac:dyDescent="0.3">
      <c r="B78" s="167" t="s">
        <v>359</v>
      </c>
      <c r="C78" s="172">
        <v>1</v>
      </c>
    </row>
    <row r="79" spans="2:3" x14ac:dyDescent="0.3">
      <c r="B79" s="164" t="s">
        <v>362</v>
      </c>
      <c r="C79" s="171" t="s">
        <v>367</v>
      </c>
    </row>
    <row r="80" spans="2:3" x14ac:dyDescent="0.3">
      <c r="B80" s="164" t="s">
        <v>360</v>
      </c>
      <c r="C80" s="158">
        <v>1</v>
      </c>
    </row>
    <row r="81" spans="2:3" x14ac:dyDescent="0.3">
      <c r="B81" s="167" t="s">
        <v>359</v>
      </c>
      <c r="C81" s="172">
        <v>1</v>
      </c>
    </row>
    <row r="82" spans="2:3" x14ac:dyDescent="0.3">
      <c r="B82" s="164" t="s">
        <v>362</v>
      </c>
      <c r="C82" s="171" t="s">
        <v>366</v>
      </c>
    </row>
    <row r="83" spans="2:3" x14ac:dyDescent="0.3">
      <c r="B83" s="164" t="s">
        <v>360</v>
      </c>
      <c r="C83" s="158">
        <v>1</v>
      </c>
    </row>
    <row r="84" spans="2:3" x14ac:dyDescent="0.3">
      <c r="B84" s="167" t="s">
        <v>359</v>
      </c>
      <c r="C84" s="172">
        <v>1</v>
      </c>
    </row>
    <row r="85" spans="2:3" x14ac:dyDescent="0.3">
      <c r="B85" s="164" t="s">
        <v>362</v>
      </c>
      <c r="C85" s="171" t="s">
        <v>365</v>
      </c>
    </row>
    <row r="86" spans="2:3" x14ac:dyDescent="0.3">
      <c r="B86" s="164" t="s">
        <v>360</v>
      </c>
      <c r="C86" s="158">
        <v>1</v>
      </c>
    </row>
    <row r="87" spans="2:3" x14ac:dyDescent="0.3">
      <c r="B87" s="167" t="s">
        <v>359</v>
      </c>
      <c r="C87" s="172">
        <v>0.21975180972078601</v>
      </c>
    </row>
    <row r="88" spans="2:3" x14ac:dyDescent="0.3">
      <c r="B88" s="164" t="s">
        <v>362</v>
      </c>
      <c r="C88" s="171" t="s">
        <v>364</v>
      </c>
    </row>
    <row r="89" spans="2:3" x14ac:dyDescent="0.3">
      <c r="B89" s="164" t="s">
        <v>360</v>
      </c>
      <c r="C89" s="158">
        <v>1</v>
      </c>
    </row>
    <row r="90" spans="2:3" x14ac:dyDescent="0.3">
      <c r="B90" s="167" t="s">
        <v>359</v>
      </c>
      <c r="C90" s="172">
        <v>0</v>
      </c>
    </row>
    <row r="91" spans="2:3" x14ac:dyDescent="0.3">
      <c r="B91" s="164" t="s">
        <v>362</v>
      </c>
      <c r="C91" s="171" t="s">
        <v>363</v>
      </c>
    </row>
    <row r="92" spans="2:3" x14ac:dyDescent="0.3">
      <c r="B92" s="164" t="s">
        <v>360</v>
      </c>
      <c r="C92" s="158">
        <v>1</v>
      </c>
    </row>
    <row r="93" spans="2:3" x14ac:dyDescent="0.3">
      <c r="B93" s="167" t="s">
        <v>359</v>
      </c>
      <c r="C93" s="172">
        <v>0</v>
      </c>
    </row>
    <row r="94" spans="2:3" x14ac:dyDescent="0.3">
      <c r="B94" s="164" t="s">
        <v>362</v>
      </c>
      <c r="C94" s="171" t="s">
        <v>361</v>
      </c>
    </row>
    <row r="95" spans="2:3" x14ac:dyDescent="0.3">
      <c r="B95" s="164" t="s">
        <v>360</v>
      </c>
      <c r="C95" s="158">
        <v>1</v>
      </c>
    </row>
    <row r="96" spans="2:3" x14ac:dyDescent="0.3">
      <c r="B96" s="164" t="s">
        <v>359</v>
      </c>
      <c r="C96" s="158">
        <v>0</v>
      </c>
    </row>
    <row r="98" spans="2:3" x14ac:dyDescent="0.3">
      <c r="B98" s="162" t="s">
        <v>358</v>
      </c>
      <c r="C98" s="161"/>
    </row>
    <row r="99" spans="2:3" x14ac:dyDescent="0.3">
      <c r="B99" s="164" t="s">
        <v>99</v>
      </c>
      <c r="C99" s="165" t="s">
        <v>308</v>
      </c>
    </row>
    <row r="100" spans="2:3" x14ac:dyDescent="0.3">
      <c r="B100" s="164" t="s">
        <v>356</v>
      </c>
      <c r="C100" s="168" t="s">
        <v>308</v>
      </c>
    </row>
    <row r="101" spans="2:3" x14ac:dyDescent="0.3">
      <c r="B101" s="164" t="s">
        <v>355</v>
      </c>
      <c r="C101" s="163" t="s">
        <v>354</v>
      </c>
    </row>
    <row r="102" spans="2:3" x14ac:dyDescent="0.3">
      <c r="B102" s="164" t="s">
        <v>353</v>
      </c>
      <c r="C102" s="163">
        <v>0.01</v>
      </c>
    </row>
    <row r="103" spans="2:3" x14ac:dyDescent="0.3">
      <c r="B103" s="164" t="s">
        <v>352</v>
      </c>
      <c r="C103" s="163" t="s">
        <v>357</v>
      </c>
    </row>
    <row r="104" spans="2:3" x14ac:dyDescent="0.3">
      <c r="B104" s="167" t="s">
        <v>351</v>
      </c>
      <c r="C104" s="170">
        <v>0.99526066350710896</v>
      </c>
    </row>
    <row r="105" spans="2:3" x14ac:dyDescent="0.3">
      <c r="B105" s="164" t="s">
        <v>99</v>
      </c>
      <c r="C105" s="165" t="s">
        <v>309</v>
      </c>
    </row>
    <row r="106" spans="2:3" x14ac:dyDescent="0.3">
      <c r="B106" s="164" t="s">
        <v>356</v>
      </c>
      <c r="C106" s="168" t="s">
        <v>309</v>
      </c>
    </row>
    <row r="107" spans="2:3" x14ac:dyDescent="0.3">
      <c r="B107" s="164" t="s">
        <v>355</v>
      </c>
      <c r="C107" s="163" t="s">
        <v>354</v>
      </c>
    </row>
    <row r="108" spans="2:3" x14ac:dyDescent="0.3">
      <c r="B108" s="164" t="s">
        <v>353</v>
      </c>
      <c r="C108" s="163">
        <v>0</v>
      </c>
    </row>
    <row r="109" spans="2:3" x14ac:dyDescent="0.3">
      <c r="B109" s="164" t="s">
        <v>352</v>
      </c>
      <c r="C109" s="163" t="s">
        <v>289</v>
      </c>
    </row>
    <row r="110" spans="2:3" x14ac:dyDescent="0.3">
      <c r="B110" s="167" t="s">
        <v>351</v>
      </c>
      <c r="C110" s="170">
        <v>0.51184834123222744</v>
      </c>
    </row>
    <row r="111" spans="2:3" x14ac:dyDescent="0.3">
      <c r="B111" s="164" t="s">
        <v>99</v>
      </c>
      <c r="C111" s="165" t="s">
        <v>310</v>
      </c>
    </row>
    <row r="112" spans="2:3" x14ac:dyDescent="0.3">
      <c r="B112" s="164" t="s">
        <v>356</v>
      </c>
      <c r="C112" s="168" t="s">
        <v>310</v>
      </c>
    </row>
    <row r="113" spans="2:3" x14ac:dyDescent="0.3">
      <c r="B113" s="164" t="s">
        <v>355</v>
      </c>
      <c r="C113" s="163" t="s">
        <v>354</v>
      </c>
    </row>
    <row r="114" spans="2:3" x14ac:dyDescent="0.3">
      <c r="B114" s="164" t="s">
        <v>353</v>
      </c>
      <c r="C114" s="163">
        <v>0</v>
      </c>
    </row>
    <row r="115" spans="2:3" x14ac:dyDescent="0.3">
      <c r="B115" s="164" t="s">
        <v>352</v>
      </c>
      <c r="C115" s="163" t="s">
        <v>289</v>
      </c>
    </row>
    <row r="116" spans="2:3" x14ac:dyDescent="0.3">
      <c r="B116" s="164" t="s">
        <v>351</v>
      </c>
      <c r="C116" s="169">
        <v>0.99052132701421802</v>
      </c>
    </row>
    <row r="118" spans="2:3" x14ac:dyDescent="0.3">
      <c r="B118" s="162" t="s">
        <v>350</v>
      </c>
      <c r="C118" s="161"/>
    </row>
    <row r="119" spans="2:3" x14ac:dyDescent="0.3">
      <c r="B119" s="164" t="s">
        <v>99</v>
      </c>
      <c r="C119" s="165"/>
    </row>
    <row r="120" spans="2:3" x14ac:dyDescent="0.3">
      <c r="B120" s="164" t="s">
        <v>349</v>
      </c>
      <c r="C120" s="163" t="s">
        <v>348</v>
      </c>
    </row>
    <row r="121" spans="2:3" x14ac:dyDescent="0.3">
      <c r="B121" s="164" t="s">
        <v>347</v>
      </c>
      <c r="C121" s="168" t="s">
        <v>346</v>
      </c>
    </row>
    <row r="123" spans="2:3" x14ac:dyDescent="0.3">
      <c r="B123" s="162" t="s">
        <v>345</v>
      </c>
      <c r="C123" s="161"/>
    </row>
    <row r="124" spans="2:3" x14ac:dyDescent="0.3">
      <c r="B124" s="164" t="s">
        <v>344</v>
      </c>
      <c r="C124" s="165">
        <v>1000</v>
      </c>
    </row>
    <row r="125" spans="2:3" x14ac:dyDescent="0.3">
      <c r="B125" s="164" t="s">
        <v>343</v>
      </c>
      <c r="C125" s="163" t="s">
        <v>342</v>
      </c>
    </row>
    <row r="126" spans="2:3" x14ac:dyDescent="0.3">
      <c r="B126" s="164" t="s">
        <v>341</v>
      </c>
      <c r="C126" s="163" t="s">
        <v>340</v>
      </c>
    </row>
    <row r="127" spans="2:3" x14ac:dyDescent="0.3">
      <c r="B127" s="164" t="s">
        <v>339</v>
      </c>
      <c r="C127" s="163" t="s">
        <v>338</v>
      </c>
    </row>
    <row r="128" spans="2:3" x14ac:dyDescent="0.3">
      <c r="B128" s="164" t="s">
        <v>337</v>
      </c>
      <c r="C128" s="163" t="b">
        <v>0</v>
      </c>
    </row>
    <row r="130" spans="2:3" x14ac:dyDescent="0.3">
      <c r="B130" s="162" t="s">
        <v>336</v>
      </c>
      <c r="C130" s="161"/>
    </row>
    <row r="131" spans="2:3" x14ac:dyDescent="0.3">
      <c r="B131" s="164" t="s">
        <v>335</v>
      </c>
      <c r="C131" s="165"/>
    </row>
    <row r="132" spans="2:3" x14ac:dyDescent="0.3">
      <c r="B132" s="164" t="s">
        <v>334</v>
      </c>
      <c r="C132" s="163" t="b">
        <v>1</v>
      </c>
    </row>
    <row r="133" spans="2:3" x14ac:dyDescent="0.3">
      <c r="B133" s="164" t="s">
        <v>333</v>
      </c>
      <c r="C133" s="163">
        <v>1000</v>
      </c>
    </row>
    <row r="134" spans="2:3" x14ac:dyDescent="0.3">
      <c r="B134" s="164" t="s">
        <v>332</v>
      </c>
      <c r="C134" s="163" t="b">
        <v>0</v>
      </c>
    </row>
    <row r="135" spans="2:3" x14ac:dyDescent="0.3">
      <c r="B135" s="164" t="s">
        <v>331</v>
      </c>
      <c r="C135" s="163" t="b">
        <v>0</v>
      </c>
    </row>
    <row r="136" spans="2:3" x14ac:dyDescent="0.3">
      <c r="B136" s="164" t="s">
        <v>330</v>
      </c>
      <c r="C136" s="163" t="b">
        <v>0</v>
      </c>
    </row>
    <row r="137" spans="2:3" x14ac:dyDescent="0.3">
      <c r="B137" s="167" t="s">
        <v>329</v>
      </c>
      <c r="C137" s="166" t="b">
        <v>0</v>
      </c>
    </row>
    <row r="138" spans="2:3" x14ac:dyDescent="0.3">
      <c r="B138" s="164" t="s">
        <v>328</v>
      </c>
      <c r="C138" s="165"/>
    </row>
    <row r="139" spans="2:3" x14ac:dyDescent="0.3">
      <c r="B139" s="167" t="s">
        <v>327</v>
      </c>
      <c r="C139" s="166" t="s">
        <v>326</v>
      </c>
    </row>
    <row r="140" spans="2:3" x14ac:dyDescent="0.3">
      <c r="B140" s="164" t="s">
        <v>325</v>
      </c>
      <c r="C140" s="165"/>
    </row>
    <row r="141" spans="2:3" x14ac:dyDescent="0.3">
      <c r="B141" s="164" t="s">
        <v>324</v>
      </c>
      <c r="C141" s="163" t="s">
        <v>317</v>
      </c>
    </row>
    <row r="142" spans="2:3" x14ac:dyDescent="0.3">
      <c r="B142" s="164" t="s">
        <v>323</v>
      </c>
      <c r="C142" s="163" t="s">
        <v>317</v>
      </c>
    </row>
    <row r="143" spans="2:3" x14ac:dyDescent="0.3">
      <c r="B143" s="164" t="s">
        <v>322</v>
      </c>
      <c r="C143" s="163" t="s">
        <v>317</v>
      </c>
    </row>
    <row r="144" spans="2:3" x14ac:dyDescent="0.3">
      <c r="B144" s="164" t="s">
        <v>321</v>
      </c>
      <c r="C144" s="163" t="s">
        <v>317</v>
      </c>
    </row>
    <row r="145" spans="2:3" x14ac:dyDescent="0.3">
      <c r="B145" s="164" t="s">
        <v>320</v>
      </c>
      <c r="C145" s="163" t="s">
        <v>317</v>
      </c>
    </row>
    <row r="146" spans="2:3" x14ac:dyDescent="0.3">
      <c r="B146" s="164" t="s">
        <v>319</v>
      </c>
      <c r="C146" s="163" t="s">
        <v>317</v>
      </c>
    </row>
    <row r="147" spans="2:3" x14ac:dyDescent="0.3">
      <c r="B147" s="164" t="s">
        <v>318</v>
      </c>
      <c r="C147" s="163" t="s">
        <v>317</v>
      </c>
    </row>
    <row r="149" spans="2:3" x14ac:dyDescent="0.3">
      <c r="B149" s="162" t="s">
        <v>316</v>
      </c>
      <c r="C149" s="161" t="s">
        <v>315</v>
      </c>
    </row>
    <row r="150" spans="2:3" x14ac:dyDescent="0.3">
      <c r="B150" s="159" t="s">
        <v>314</v>
      </c>
      <c r="C150" s="160">
        <v>70000</v>
      </c>
    </row>
    <row r="151" spans="2:3" x14ac:dyDescent="0.3">
      <c r="B151" s="159" t="s">
        <v>313</v>
      </c>
      <c r="C151" s="158">
        <v>0.1</v>
      </c>
    </row>
    <row r="152" spans="2:3" x14ac:dyDescent="0.3">
      <c r="B152" s="159" t="s">
        <v>312</v>
      </c>
      <c r="C152" s="158">
        <v>0.2</v>
      </c>
    </row>
  </sheetData>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32161-115C-4F5C-83E2-9DD2144EFB68}">
  <dimension ref="B1:U16"/>
  <sheetViews>
    <sheetView showGridLines="0" workbookViewId="0">
      <selection activeCell="L9" sqref="L9"/>
    </sheetView>
  </sheetViews>
  <sheetFormatPr defaultColWidth="9.21875" defaultRowHeight="14.4" x14ac:dyDescent="0.3"/>
  <cols>
    <col min="1" max="1" width="0.33203125" style="2" customWidth="1"/>
    <col min="2" max="2" width="25.21875" style="2" bestFit="1" customWidth="1"/>
    <col min="3" max="3" width="8.6640625" style="2" bestFit="1" customWidth="1"/>
    <col min="4" max="4" width="6.6640625" style="2" bestFit="1" customWidth="1"/>
    <col min="5" max="6" width="8.5546875" style="2" bestFit="1" customWidth="1"/>
    <col min="7" max="7" width="6.6640625" style="2" bestFit="1" customWidth="1"/>
    <col min="8" max="9" width="8.5546875" style="2" bestFit="1" customWidth="1"/>
    <col min="10" max="14" width="4.109375" style="2" bestFit="1" customWidth="1"/>
    <col min="15" max="18" width="3.33203125" style="2" bestFit="1" customWidth="1"/>
    <col min="19" max="19" width="9.33203125" style="2" bestFit="1" customWidth="1"/>
    <col min="20" max="21" width="7.33203125" style="2" bestFit="1" customWidth="1"/>
    <col min="22" max="16384" width="9.21875" style="2"/>
  </cols>
  <sheetData>
    <row r="1" spans="2:21" s="180" customFormat="1" ht="17.399999999999999" x14ac:dyDescent="0.3">
      <c r="B1" s="181" t="s">
        <v>412</v>
      </c>
    </row>
    <row r="2" spans="2:21" s="178" customFormat="1" ht="10.199999999999999" x14ac:dyDescent="0.2">
      <c r="B2" s="179" t="s">
        <v>392</v>
      </c>
    </row>
    <row r="3" spans="2:21" s="178" customFormat="1" ht="10.199999999999999" x14ac:dyDescent="0.2">
      <c r="B3" s="179" t="s">
        <v>411</v>
      </c>
    </row>
    <row r="4" spans="2:21" s="178" customFormat="1" ht="10.199999999999999" x14ac:dyDescent="0.2">
      <c r="B4" s="179" t="s">
        <v>390</v>
      </c>
    </row>
    <row r="6" spans="2:21" x14ac:dyDescent="0.3">
      <c r="B6" s="247" t="s">
        <v>410</v>
      </c>
      <c r="C6" s="247" t="s">
        <v>409</v>
      </c>
      <c r="D6" s="247" t="s">
        <v>408</v>
      </c>
      <c r="E6" s="249" t="s">
        <v>407</v>
      </c>
      <c r="F6" s="245" t="s">
        <v>406</v>
      </c>
      <c r="G6" s="246"/>
      <c r="H6" s="246"/>
      <c r="I6" s="251"/>
      <c r="J6" s="245" t="s">
        <v>350</v>
      </c>
      <c r="K6" s="246"/>
      <c r="L6" s="246"/>
      <c r="M6" s="246"/>
      <c r="N6" s="246"/>
      <c r="O6" s="246"/>
      <c r="P6" s="246"/>
      <c r="Q6" s="246"/>
      <c r="R6" s="251"/>
      <c r="S6" s="245" t="s">
        <v>405</v>
      </c>
      <c r="T6" s="246"/>
      <c r="U6" s="246"/>
    </row>
    <row r="7" spans="2:21" x14ac:dyDescent="0.3">
      <c r="B7" s="248"/>
      <c r="C7" s="248"/>
      <c r="D7" s="248"/>
      <c r="E7" s="250"/>
      <c r="F7" s="161" t="s">
        <v>133</v>
      </c>
      <c r="G7" s="161" t="s">
        <v>134</v>
      </c>
      <c r="H7" s="161" t="s">
        <v>404</v>
      </c>
      <c r="I7" s="197" t="s">
        <v>403</v>
      </c>
      <c r="J7" s="161" t="s">
        <v>402</v>
      </c>
      <c r="K7" s="161" t="s">
        <v>401</v>
      </c>
      <c r="L7" s="161" t="s">
        <v>400</v>
      </c>
      <c r="M7" s="161" t="s">
        <v>399</v>
      </c>
      <c r="N7" s="161" t="s">
        <v>398</v>
      </c>
      <c r="O7" s="161" t="s">
        <v>397</v>
      </c>
      <c r="P7" s="161" t="s">
        <v>396</v>
      </c>
      <c r="Q7" s="161" t="s">
        <v>395</v>
      </c>
      <c r="R7" s="197" t="s">
        <v>394</v>
      </c>
      <c r="S7" s="196" t="s">
        <v>308</v>
      </c>
      <c r="T7" s="196" t="s">
        <v>309</v>
      </c>
      <c r="U7" s="196" t="s">
        <v>310</v>
      </c>
    </row>
    <row r="8" spans="2:21" x14ac:dyDescent="0.3">
      <c r="B8" s="194">
        <v>18</v>
      </c>
      <c r="C8" s="195">
        <v>2.9861111111111113E-3</v>
      </c>
      <c r="D8" s="194">
        <v>1000</v>
      </c>
      <c r="E8" s="193">
        <v>47226.370163683576</v>
      </c>
      <c r="F8" s="190">
        <v>47226.370163683576</v>
      </c>
      <c r="G8" s="190">
        <v>57.788663823867822</v>
      </c>
      <c r="H8" s="190">
        <v>47045.930965537074</v>
      </c>
      <c r="I8" s="193">
        <v>47405.001075436812</v>
      </c>
      <c r="J8" s="192">
        <v>0.61382037435603343</v>
      </c>
      <c r="K8" s="192">
        <v>0.98153241955746551</v>
      </c>
      <c r="L8" s="192">
        <v>0.7909458766416394</v>
      </c>
      <c r="M8" s="192">
        <v>0.75082429009528096</v>
      </c>
      <c r="N8" s="192">
        <v>3.3275154434738288E-2</v>
      </c>
      <c r="O8" s="192">
        <v>8.6588472866727259E-2</v>
      </c>
      <c r="P8" s="192">
        <v>0.11711705283593249</v>
      </c>
      <c r="Q8" s="192">
        <v>8.5913176339079245E-2</v>
      </c>
      <c r="R8" s="191">
        <v>7.9466050644156544E-2</v>
      </c>
      <c r="S8" s="190">
        <v>45703.028299999998</v>
      </c>
      <c r="T8" s="189">
        <v>6.6341408569385515E-2</v>
      </c>
      <c r="U8" s="189">
        <v>1.6815968335343448E-2</v>
      </c>
    </row>
    <row r="9" spans="2:21" x14ac:dyDescent="0.3">
      <c r="B9" s="187">
        <v>56</v>
      </c>
      <c r="C9" s="188">
        <v>5.4050925925925924E-3</v>
      </c>
      <c r="D9" s="187">
        <v>1000</v>
      </c>
      <c r="E9" s="186">
        <v>48653.276775703242</v>
      </c>
      <c r="F9" s="183">
        <v>48653.276775703242</v>
      </c>
      <c r="G9" s="183">
        <v>54.618539230575479</v>
      </c>
      <c r="H9" s="183">
        <v>48465.532058389043</v>
      </c>
      <c r="I9" s="186">
        <v>48811.360104901796</v>
      </c>
      <c r="J9" s="185">
        <v>0.49881882980184933</v>
      </c>
      <c r="K9" s="185">
        <v>0.9146151529700115</v>
      </c>
      <c r="L9" s="185">
        <v>0.78975648958234335</v>
      </c>
      <c r="M9" s="185">
        <v>0.74333741166479028</v>
      </c>
      <c r="N9" s="185">
        <v>0.10936618112609413</v>
      </c>
      <c r="O9" s="185">
        <v>0.13687031947107475</v>
      </c>
      <c r="P9" s="185">
        <v>0.13233654617742119</v>
      </c>
      <c r="Q9" s="185">
        <v>9.830043323554348E-2</v>
      </c>
      <c r="R9" s="184">
        <v>5.4481889141068648E-2</v>
      </c>
      <c r="S9" s="183">
        <v>47058.687299999998</v>
      </c>
      <c r="T9" s="182">
        <v>6.4128729097426923E-2</v>
      </c>
      <c r="U9" s="182">
        <v>1.5804436405757433E-2</v>
      </c>
    </row>
    <row r="10" spans="2:21" x14ac:dyDescent="0.3">
      <c r="B10" s="187">
        <v>60</v>
      </c>
      <c r="C10" s="188">
        <v>5.6481481481481478E-3</v>
      </c>
      <c r="D10" s="187">
        <v>1000</v>
      </c>
      <c r="E10" s="186">
        <v>54736.793470548306</v>
      </c>
      <c r="F10" s="183">
        <v>54736.793470548306</v>
      </c>
      <c r="G10" s="183">
        <v>81.59727784592063</v>
      </c>
      <c r="H10" s="183">
        <v>54484.64819944543</v>
      </c>
      <c r="I10" s="186">
        <v>54972.211196655939</v>
      </c>
      <c r="J10" s="185">
        <v>0.61382037435603343</v>
      </c>
      <c r="K10" s="185">
        <v>0.98153241955746551</v>
      </c>
      <c r="L10" s="185">
        <v>0.7909458766416394</v>
      </c>
      <c r="M10" s="185">
        <v>0.75082429009528096</v>
      </c>
      <c r="N10" s="185">
        <v>3.3275154434738288E-2</v>
      </c>
      <c r="O10" s="185">
        <v>0.332347484693093</v>
      </c>
      <c r="P10" s="185">
        <v>0.25</v>
      </c>
      <c r="Q10" s="185">
        <v>8.5913176339079245E-2</v>
      </c>
      <c r="R10" s="184">
        <v>0</v>
      </c>
      <c r="S10" s="183">
        <v>52906.741099999999</v>
      </c>
      <c r="T10" s="182">
        <v>6.313249735672033E-2</v>
      </c>
      <c r="U10" s="182">
        <v>1.4837396437306085E-2</v>
      </c>
    </row>
    <row r="11" spans="2:21" x14ac:dyDescent="0.3">
      <c r="B11" s="187">
        <v>65</v>
      </c>
      <c r="C11" s="188">
        <v>5.9375000000000009E-3</v>
      </c>
      <c r="D11" s="187">
        <v>1000</v>
      </c>
      <c r="E11" s="186">
        <v>55582.672122968979</v>
      </c>
      <c r="F11" s="183">
        <v>55582.672122968979</v>
      </c>
      <c r="G11" s="183">
        <v>81.319775980504758</v>
      </c>
      <c r="H11" s="183">
        <v>55247.882165182411</v>
      </c>
      <c r="I11" s="186">
        <v>55814.676031615243</v>
      </c>
      <c r="J11" s="185">
        <v>0.57407716288352151</v>
      </c>
      <c r="K11" s="185">
        <v>0.98040015963678806</v>
      </c>
      <c r="L11" s="185">
        <v>0.769141690462812</v>
      </c>
      <c r="M11" s="185">
        <v>0.73604826623955688</v>
      </c>
      <c r="N11" s="185">
        <v>0.22639830909310421</v>
      </c>
      <c r="O11" s="185">
        <v>0.29348117164573412</v>
      </c>
      <c r="P11" s="185">
        <v>8.783699302953614E-2</v>
      </c>
      <c r="Q11" s="185">
        <v>0.10890204866439442</v>
      </c>
      <c r="R11" s="184">
        <v>9.1744903088026991E-2</v>
      </c>
      <c r="S11" s="183">
        <v>53893.6466</v>
      </c>
      <c r="T11" s="182">
        <v>7.4313961604853471E-2</v>
      </c>
      <c r="U11" s="182">
        <v>1.9548773825123249E-2</v>
      </c>
    </row>
    <row r="12" spans="2:21" x14ac:dyDescent="0.3">
      <c r="B12" s="187">
        <v>69</v>
      </c>
      <c r="C12" s="188">
        <v>6.3078703703703708E-3</v>
      </c>
      <c r="D12" s="187">
        <v>1000</v>
      </c>
      <c r="E12" s="186">
        <v>58079.665374138604</v>
      </c>
      <c r="F12" s="183">
        <v>58079.665374138604</v>
      </c>
      <c r="G12" s="183">
        <v>85.776037483845485</v>
      </c>
      <c r="H12" s="183">
        <v>57809.259875149764</v>
      </c>
      <c r="I12" s="186">
        <v>58360.485860324363</v>
      </c>
      <c r="J12" s="185">
        <v>0.76421498588162684</v>
      </c>
      <c r="K12" s="185">
        <v>1</v>
      </c>
      <c r="L12" s="185">
        <v>1</v>
      </c>
      <c r="M12" s="185">
        <v>1</v>
      </c>
      <c r="N12" s="185">
        <v>5.1116990928929761E-2</v>
      </c>
      <c r="O12" s="185">
        <v>0.13301642794053015</v>
      </c>
      <c r="P12" s="185">
        <v>0.17991415604633343</v>
      </c>
      <c r="Q12" s="185">
        <v>0.13197904352971329</v>
      </c>
      <c r="R12" s="184">
        <v>0.12207502741728962</v>
      </c>
      <c r="S12" s="183">
        <v>56330.464899999999</v>
      </c>
      <c r="T12" s="182">
        <v>7.7730696271587282E-2</v>
      </c>
      <c r="U12" s="182">
        <v>2.0181322876200586E-2</v>
      </c>
    </row>
    <row r="13" spans="2:21" x14ac:dyDescent="0.3">
      <c r="B13" s="187">
        <v>70</v>
      </c>
      <c r="C13" s="188">
        <v>6.4583333333333333E-3</v>
      </c>
      <c r="D13" s="187">
        <v>1000</v>
      </c>
      <c r="E13" s="186">
        <v>61341.989826113495</v>
      </c>
      <c r="F13" s="183">
        <v>61341.989826113495</v>
      </c>
      <c r="G13" s="183">
        <v>108.34497375919409</v>
      </c>
      <c r="H13" s="183">
        <v>60997.68943489925</v>
      </c>
      <c r="I13" s="186">
        <v>61717.6572825974</v>
      </c>
      <c r="J13" s="185">
        <v>0.89430741537873359</v>
      </c>
      <c r="K13" s="185">
        <v>1</v>
      </c>
      <c r="L13" s="185">
        <v>1</v>
      </c>
      <c r="M13" s="185">
        <v>1</v>
      </c>
      <c r="N13" s="185">
        <v>6.6550308869476577E-2</v>
      </c>
      <c r="O13" s="185">
        <v>0.17317694573345452</v>
      </c>
      <c r="P13" s="185">
        <v>0.23423410567186498</v>
      </c>
      <c r="Q13" s="185">
        <v>0.17182635267815849</v>
      </c>
      <c r="R13" s="184">
        <v>0.15893210128831309</v>
      </c>
      <c r="S13" s="183">
        <v>59637.853300000002</v>
      </c>
      <c r="T13" s="182">
        <v>9.048369885617491E-2</v>
      </c>
      <c r="U13" s="182">
        <v>2.3894325132064655E-2</v>
      </c>
    </row>
    <row r="14" spans="2:21" x14ac:dyDescent="0.3">
      <c r="B14" s="187">
        <v>76</v>
      </c>
      <c r="C14" s="188">
        <v>6.7013888888888887E-3</v>
      </c>
      <c r="D14" s="187">
        <v>1000</v>
      </c>
      <c r="E14" s="186">
        <v>71978.98302844938</v>
      </c>
      <c r="F14" s="183">
        <v>71978.98302844938</v>
      </c>
      <c r="G14" s="183">
        <v>159.58073691454342</v>
      </c>
      <c r="H14" s="183">
        <v>71423.59905355706</v>
      </c>
      <c r="I14" s="186">
        <v>72481.483380134479</v>
      </c>
      <c r="J14" s="185">
        <v>0.18553145915635932</v>
      </c>
      <c r="K14" s="185">
        <v>0.44340562253092203</v>
      </c>
      <c r="L14" s="185">
        <v>0.78804409755508864</v>
      </c>
      <c r="M14" s="185">
        <v>0.44340562253092203</v>
      </c>
      <c r="N14" s="185">
        <v>0.86493316583321445</v>
      </c>
      <c r="O14" s="185">
        <v>0.58945897338770792</v>
      </c>
      <c r="P14" s="185">
        <v>0.44340562253092203</v>
      </c>
      <c r="Q14" s="185">
        <v>0.44340562253092203</v>
      </c>
      <c r="R14" s="184">
        <v>0</v>
      </c>
      <c r="S14" s="183">
        <v>70000</v>
      </c>
      <c r="T14" s="182">
        <v>9.5960967682506837E-2</v>
      </c>
      <c r="U14" s="182">
        <v>2.2946665305124622E-2</v>
      </c>
    </row>
    <row r="15" spans="2:21" x14ac:dyDescent="0.3">
      <c r="B15" s="187">
        <v>77</v>
      </c>
      <c r="C15" s="188">
        <v>6.8055555555555569E-3</v>
      </c>
      <c r="D15" s="187">
        <v>1000</v>
      </c>
      <c r="E15" s="186">
        <v>71980.199009926771</v>
      </c>
      <c r="F15" s="183">
        <v>71980.199009926771</v>
      </c>
      <c r="G15" s="183">
        <v>159.41776038463561</v>
      </c>
      <c r="H15" s="183">
        <v>71423.739063342626</v>
      </c>
      <c r="I15" s="186">
        <v>72481.603875817949</v>
      </c>
      <c r="J15" s="185">
        <v>0.14707176856918946</v>
      </c>
      <c r="K15" s="185">
        <v>0.44121530570756834</v>
      </c>
      <c r="L15" s="185">
        <v>0.78415134979386891</v>
      </c>
      <c r="M15" s="185">
        <v>0.44121530570756834</v>
      </c>
      <c r="N15" s="185">
        <v>0.88243061141513668</v>
      </c>
      <c r="O15" s="185">
        <v>0.58654718824001761</v>
      </c>
      <c r="P15" s="185">
        <v>0.44121530570756834</v>
      </c>
      <c r="Q15" s="185">
        <v>0.44121530570756834</v>
      </c>
      <c r="R15" s="184">
        <v>0</v>
      </c>
      <c r="S15" s="183">
        <v>70000</v>
      </c>
      <c r="T15" s="182">
        <v>9.591112121995217E-2</v>
      </c>
      <c r="U15" s="182">
        <v>2.2911199164182019E-2</v>
      </c>
    </row>
    <row r="16" spans="2:21" x14ac:dyDescent="0.3">
      <c r="B16" s="187">
        <v>86</v>
      </c>
      <c r="C16" s="188">
        <v>7.3611111111111108E-3</v>
      </c>
      <c r="D16" s="187">
        <v>1000</v>
      </c>
      <c r="E16" s="186">
        <v>72649.445867116141</v>
      </c>
      <c r="F16" s="183">
        <v>72649.445867116141</v>
      </c>
      <c r="G16" s="183">
        <v>86.750284032792578</v>
      </c>
      <c r="H16" s="183">
        <v>72378.344151199912</v>
      </c>
      <c r="I16" s="186">
        <v>72906.2862142839</v>
      </c>
      <c r="J16" s="185">
        <v>1</v>
      </c>
      <c r="K16" s="185">
        <v>1</v>
      </c>
      <c r="L16" s="185">
        <v>1</v>
      </c>
      <c r="M16" s="185">
        <v>1</v>
      </c>
      <c r="N16" s="185">
        <v>1</v>
      </c>
      <c r="O16" s="185">
        <v>0.21975180972078601</v>
      </c>
      <c r="P16" s="185">
        <v>0</v>
      </c>
      <c r="Q16" s="185">
        <v>0</v>
      </c>
      <c r="R16" s="184">
        <v>0</v>
      </c>
      <c r="S16" s="183">
        <v>70000</v>
      </c>
      <c r="T16" s="182">
        <v>4.4121819578563891E-2</v>
      </c>
      <c r="U16" s="182">
        <v>9.4166439932531296E-3</v>
      </c>
    </row>
  </sheetData>
  <mergeCells count="7">
    <mergeCell ref="S6:U6"/>
    <mergeCell ref="B6:B7"/>
    <mergeCell ref="C6:C7"/>
    <mergeCell ref="D6:D7"/>
    <mergeCell ref="E6:E7"/>
    <mergeCell ref="F6:I6"/>
    <mergeCell ref="J6:R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Loan Requests (Part 1)</vt:lpstr>
      <vt:lpstr>Collection Strategy (Part 2)</vt:lpstr>
      <vt:lpstr>rsklibSimData</vt:lpstr>
      <vt:lpstr>Analysis of #003 (Part 3)</vt:lpstr>
      <vt:lpstr>Part 3 Simulation Output</vt:lpstr>
      <vt:lpstr>Optimal Portfolio (Part 4)</vt:lpstr>
      <vt:lpstr>Sheet3</vt:lpstr>
      <vt:lpstr>Optimization Summary</vt:lpstr>
      <vt:lpstr>Log of Progress</vt:lpstr>
      <vt:lpstr>Optimization Log</vt:lpstr>
      <vt:lpstr>RiskSerializationData8</vt:lpstr>
      <vt:lpstr>Exhibits and Tables</vt:lpstr>
      <vt:lpstr>ro_HiddenInfo</vt:lpstr>
      <vt:lpstr>_PalUtilTempWorksheet</vt:lpstr>
      <vt:lpstr>RiskSerializationData8!BrowseRecords</vt:lpstr>
      <vt:lpstr>DefaultRateCorrelationMatrix</vt:lpstr>
      <vt:lpstr>RiskSerializationData8!SerializationHeader</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Krass</dc:creator>
  <cp:lastModifiedBy>Vinkush Dhamija</cp:lastModifiedBy>
  <dcterms:created xsi:type="dcterms:W3CDTF">2016-11-21T23:00:29Z</dcterms:created>
  <dcterms:modified xsi:type="dcterms:W3CDTF">2021-12-07T21:11:17Z</dcterms:modified>
</cp:coreProperties>
</file>