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ka\Downloads\"/>
    </mc:Choice>
  </mc:AlternateContent>
  <xr:revisionPtr revIDLastSave="0" documentId="13_ncr:1_{F2F61128-70E2-4C03-A6BC-8B01869AC490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/>
  <calcPr calcId="181029"/>
</workbook>
</file>

<file path=xl/sharedStrings.xml><?xml version="1.0" encoding="utf-8"?>
<sst xmlns="http://schemas.openxmlformats.org/spreadsheetml/2006/main">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</sst>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Segoe UI"/>
      <family val="2"/>
    </font>
    <font>
      <sz val="11"/>
      <name val="Calibri"/>
      <family val="2"/>
    </font>
    <font>
      <b/>
      <sz val="10"/>
      <name val="Segoe UI"/>
      <family val="2"/>
    </font>
    <font>
      <sz val="10"/>
      <name val="Segoe UI"/>
      <family val="2"/>
    </font>
    <font>
      <sz val="11"/>
      <name val="Calibri"/>
      <charset val="238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false" diagonalUp="false">
      <left style="thin"/>
      <right style="none"/>
      <top style="thin"/>
      <bottom style="thin"/>
      <diagonal style="none"/>
    </border>
    <border diagonalDown="false" diagonalUp="false">
      <left style="none"/>
      <right style="thin"/>
      <top style="thin"/>
      <bottom style="thin"/>
      <diagonal style="none"/>
    </border>
    <border diagonalDown="false" diagonalUp="false">
      <left style="thin"/>
      <right style="thin"/>
      <top style="thin"/>
      <bottom style="none"/>
      <diagonal style="none"/>
    </border>
    <border diagonalDown="false" diagonalUp="false">
      <left style="thin"/>
      <right style="thin"/>
      <top style="none"/>
      <bottom style="thin"/>
      <diagonal style="none"/>
    </border>
    <border diagonalDown="false" diagonalUp="false">
      <left style="thin"/>
      <right style="thin"/>
      <top style="thin"/>
      <bottom style="thin"/>
      <diagonal style="none"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applyNumberFormat="1" fontId="8" applyFont="1" fillId="0" applyFill="1" borderId="1" applyBorder="1" xfId="0"/>
    <xf numFmtId="0" applyNumberFormat="1" fontId="9" applyFont="1" fillId="0" applyFill="1" borderId="1" applyBorder="1" xfId="0"/>
    <xf numFmtId="0" applyNumberFormat="1" fontId="10" applyFont="1" fillId="0" applyFill="1" borderId="0" applyBorder="1" applyAlignment="1" xfId="0">
      <alignment/>
    </xf>
    <xf numFmtId="0" applyNumberFormat="1" fontId="11" applyFont="1" fillId="0" applyFill="1" borderId="4" applyBorder="1" applyAlignment="1" xfId="0">
      <alignment vertical="bottom"/>
    </xf>
    <xf numFmtId="0" applyNumberFormat="1" fontId="11" applyFont="1" fillId="0" applyFill="1" borderId="5" applyBorder="1" applyAlignment="1" xfId="0">
      <alignment vertical="bottom"/>
    </xf>
    <xf numFmtId="0" applyNumberFormat="1" fontId="11" applyFont="1" fillId="3" applyFill="1" borderId="6" applyBorder="1" applyAlignment="1" xfId="0">
      <alignment wrapText="1" vertical="center" horizontal="center"/>
    </xf>
    <xf numFmtId="0" applyNumberFormat="1" fontId="11" applyFont="1" fillId="0" applyFill="1" borderId="7" applyBorder="1" applyAlignment="1" xfId="0">
      <alignment vertical="bottom"/>
    </xf>
    <xf numFmtId="0" applyNumberFormat="1" fontId="10" applyFont="1" fillId="0" applyFill="1" borderId="1" applyBorder="1" applyAlignment="1" applyProtection="1" xfId="0">
      <alignment/>
      <protection/>
    </xf>
    <xf numFmtId="0" applyNumberFormat="1" fontId="12" applyFont="1" fillId="0" applyFill="1" borderId="0" applyBorder="1" applyAlignment="1" xfId="0">
      <alignment/>
    </xf>
    <xf numFmtId="0" applyNumberFormat="1" fontId="13" applyFont="1" fillId="0" applyFill="1" borderId="0" applyBorder="1" applyAlignment="1" xfId="0">
      <alignment/>
    </xf>
    <xf numFmtId="0" applyNumberFormat="1" fontId="14" applyFont="1" fillId="0" applyFill="1" borderId="4" applyBorder="1" applyAlignment="1" xfId="0">
      <alignment vertical="bottom"/>
    </xf>
    <xf numFmtId="0" applyNumberFormat="1" fontId="11" applyFont="1" fillId="0" applyFill="1" borderId="8" applyBorder="1" applyAlignment="1" applyProtection="1" xfId="0">
      <alignment vertical="bottom"/>
      <protection/>
    </xf>
    <xf numFmtId="0" applyNumberFormat="1" fontId="0" applyFont="1" fillId="0" applyFill="1" borderId="1" applyBorder="1" applyAlignment="1" applyProtection="1" xfId="0">
      <alignment/>
      <protection/>
    </xf>
    <xf numFmtId="0" applyNumberFormat="1" fontId="13" applyFont="1" fillId="0" applyFill="1" borderId="1" applyBorder="1" applyAlignment="1" applyProtection="1" xfId="0">
      <alignment/>
      <protection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ype="http://schemas.openxmlformats.org/officeDocument/2006/relationships/hyperlink" TargetMode="External" Target="http://excel-example.com/category/exercises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1" workbookViewId="0" zoomScale="110" zoomScaleNormal="110">
      <selection activeCell="L16" sqref="L16" activeCellId="0"/>
    </sheetView>
  </sheetViews>
  <sheetFormatPr defaultRowHeight="14.4" x14ac:dyDescent="0.3" outlineLevelRow="0" outlineLevelCol="0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ht="28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1" t="s">
        <v>18</v>
      </c>
    </row>
    <row r="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1" t="s">
        <v>19</v>
      </c>
    </row>
    <row r="4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1" t="s">
        <v>20</v>
      </c>
    </row>
    <row r="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1" t="s">
        <v>19</v>
      </c>
    </row>
    <row r="6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1" t="s">
        <v>18</v>
      </c>
    </row>
    <row r="7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1" t="s">
        <v>21</v>
      </c>
    </row>
    <row r="8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1" t="s">
        <v>20</v>
      </c>
    </row>
    <row r="9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1" t="s">
        <v>21</v>
      </c>
    </row>
    <row r="10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1" t="s">
        <v>22</v>
      </c>
    </row>
    <row r="11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1" t="s">
        <v>19</v>
      </c>
    </row>
    <row r="12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1" t="s">
        <v>20</v>
      </c>
    </row>
    <row r="1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1" t="s">
        <v>19</v>
      </c>
    </row>
    <row r="14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1" t="s">
        <v>21</v>
      </c>
    </row>
    <row r="1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1" t="s">
        <v>20</v>
      </c>
    </row>
    <row r="16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1" t="s">
        <v>18</v>
      </c>
    </row>
    <row r="17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1" t="s">
        <v>22</v>
      </c>
    </row>
    <row r="18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1" t="s">
        <v>19</v>
      </c>
    </row>
    <row r="19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1" t="s">
        <v>20</v>
      </c>
    </row>
    <row r="20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1" t="s">
        <v>21</v>
      </c>
    </row>
    <row r="21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1" t="s">
        <v>20</v>
      </c>
    </row>
    <row r="22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1" t="s">
        <v>22</v>
      </c>
    </row>
    <row r="2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1" t="s">
        <v>19</v>
      </c>
    </row>
    <row r="24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1" t="s">
        <v>18</v>
      </c>
    </row>
    <row r="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1" t="s">
        <v>21</v>
      </c>
    </row>
    <row r="28">
      <c r="F28" s="3" t="s">
        <v>23</v>
      </c>
    </row>
    <row r="29">
      <c r="E29" s="4" t="s">
        <v>35</v>
      </c>
      <c r="F29">
        <f>COUNTIF(G:G,"Boston")</f>
        <v>4</v>
      </c>
    </row>
    <row r="30">
      <c r="E30" s="4" t="s">
        <v>36</v>
      </c>
      <c r="F30">
        <f>COUNTIF(D:D,"microwave")</f>
        <v>5</v>
      </c>
    </row>
    <row r="31">
      <c r="E31" s="4" t="s">
        <v>37</v>
      </c>
      <c r="F31">
        <f>COUNTIF(F1:F25,"truck 3")</f>
        <v>8</v>
      </c>
    </row>
    <row r="32">
      <c r="E32" s="4" t="s">
        <v>38</v>
      </c>
      <c r="F32">
        <f>COUNTIF(C1:C25,"Peter White")</f>
        <v>6</v>
      </c>
    </row>
    <row r="33">
      <c r="E33" s="4" t="s">
        <v>30</v>
      </c>
      <c r="F33">
        <f>COUNTIF(E1:E25,"&lt;20")</f>
        <v>9</v>
      </c>
    </row>
    <row r="35">
      <c r="F35" s="3" t="s">
        <v>24</v>
      </c>
    </row>
    <row r="36">
      <c r="E36" s="4" t="s">
        <v>27</v>
      </c>
      <c r="F36">
        <f>SUMIF(D1:D25,"refrigerator",E1:E25)</f>
        <v>105</v>
      </c>
    </row>
    <row r="37">
      <c r="E37" s="4" t="s">
        <v>28</v>
      </c>
      <c r="F37">
        <f>SUMIF(D1:D25,"washing machine",E1:E25)</f>
        <v>164</v>
      </c>
    </row>
    <row r="38">
      <c r="E38" s="4" t="s">
        <v>34</v>
      </c>
      <c r="F38">
        <f>SUMIF(F1:F25,"truck 4",E1:E25)</f>
        <v>156</v>
      </c>
    </row>
    <row r="39">
      <c r="E39" s="4" t="s">
        <v>44</v>
      </c>
      <c r="F39">
        <f>SUMIFS(E1:E25,F1:F25,"&lt;&gt;airplane")</f>
        <v>511</v>
      </c>
    </row>
    <row r="41">
      <c r="E41" s="4"/>
      <c r="F41" s="3" t="s">
        <v>25</v>
      </c>
    </row>
    <row r="42">
      <c r="E42" s="4" t="s">
        <v>39</v>
      </c>
      <c r="F42">
        <f>COUNTIFS(D1:D25,"microwave",G1:G25,"Boston")</f>
        <v>2</v>
      </c>
    </row>
    <row r="43">
      <c r="E43" s="4" t="s">
        <v>40</v>
      </c>
      <c r="F43">
        <f>COUNTIFS(C1:C25,"Peter White",F1:F25,"truck 1")</f>
        <v>2</v>
      </c>
    </row>
    <row r="44">
      <c r="E44" s="4" t="s">
        <v>41</v>
      </c>
      <c r="F44">
        <f>COUNTIFS(G1:G25,"Boston",B1:B25,"&gt;3-2-2013")</f>
        <v>2</v>
      </c>
    </row>
    <row r="45">
      <c r="E45" s="4" t="s">
        <v>42</v>
      </c>
      <c r="F45">
        <f>COUNTIFS(B1:B25,"&gt;=03-02-2013",B1:B25,"&lt;=06-02-2013")</f>
        <v>14</v>
      </c>
    </row>
    <row r="46">
      <c r="F46" s="3" t="s">
        <v>26</v>
      </c>
    </row>
    <row r="47">
      <c r="E47" s="4" t="s">
        <v>31</v>
      </c>
      <c r="F47">
        <f>SUMIFS(E1:E25,D1:D25,"microwave",G1:G25,"NY")</f>
        <v>25</v>
      </c>
    </row>
    <row r="48">
      <c r="E48" s="4" t="s">
        <v>33</v>
      </c>
      <c r="F48">
        <f>SUMIFS(E1:E25,G1:G25,"Pittsburgh",F1:F25,"truck 1")</f>
        <v>75</v>
      </c>
    </row>
    <row r="49">
      <c r="E49" s="4" t="s">
        <v>43</v>
      </c>
      <c r="F49">
        <f>SUMIFS(E1:E25,B1:B25,"&gt;03-02-2013",B1:B25,"&lt;06-02-2013")</f>
        <v>194</v>
      </c>
    </row>
    <row r="52">
      <c r="E52" s="4" t="s">
        <v>32</v>
      </c>
      <c r="F52">
        <f>SUMIF(G1:G25,"NY",E1:E25)+SUMIF(G1:G25,"Baltimore",E1:E25)+SUMIF(G1:G25,"Philadelphia",E1:E25)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 topLeftCell="A6">
      <selection activeCell="G12" sqref="G12" activeCellId="0"/>
    </sheetView>
  </sheetViews>
  <sheetFormatPr defaultRowHeight="14.4" x14ac:dyDescent="0.3" outlineLevelRow="0" outlineLevelCol="0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customHeight="1" ht="48">
      <c r="A1" s="14" t="s">
        <v>60</v>
      </c>
      <c r="B1" s="25" t="s">
        <v>68</v>
      </c>
      <c r="C1" s="25" t="s">
        <v>67</v>
      </c>
      <c r="D1" s="15" t="s">
        <v>69</v>
      </c>
      <c r="E1" s="15" t="s">
        <v>70</v>
      </c>
      <c r="F1" s="15" t="s">
        <v>71</v>
      </c>
    </row>
    <row r="2">
      <c r="A2" s="23" t="s">
        <v>49</v>
      </c>
      <c r="B2" s="31">
        <f>COUNTIF(B15:B241,"Shaving")</f>
        <v>71</v>
      </c>
      <c r="C2" s="27">
        <f>SUMIF(B15:B241,"Shaving",E15:E241)</f>
        <v>717</v>
      </c>
      <c r="D2" s="31">
        <f>COUNTIFS(D15:D241,"cash",B15:B241,"Shaving")</f>
        <v>42</v>
      </c>
      <c r="E2" s="32">
        <f>COUNTIFS(D15:D241,"credit card",B15:B241,"Shaving")</f>
        <v>29</v>
      </c>
      <c r="F2" s="27">
        <f>SUMIFS($E$15:$E$241,$B$15:$B$241,"Shaving",$D$15:$D$241,"cash")</f>
        <v>414</v>
      </c>
    </row>
    <row r="3">
      <c r="A3" s="30" t="s">
        <v>47</v>
      </c>
      <c r="B3" s="27">
        <f>COUNTIF(B16:B242,"Washing and combing")</f>
        <v>46</v>
      </c>
      <c r="C3" s="27">
        <f>SUMIF(B15:B241,"Washing and combing",E15:E241)</f>
        <v>1934</v>
      </c>
      <c r="D3" s="27">
        <f>COUNTIFS(D15:D241,"cash",B15:B241,"Washing and combing")</f>
        <v>31</v>
      </c>
      <c r="E3" s="27">
        <f>COUNTIFS(D15:D241,"credit card",B15:B241,"Washing and combing")</f>
        <v>15</v>
      </c>
      <c r="F3" s="27">
        <f>SUMIFS($E$15:$E$241,$B$15:$B$241,"Washing and combing",$D$15:$D$241,"cash")</f>
        <v>1350</v>
      </c>
    </row>
    <row r="4">
      <c r="A4" s="30" t="s">
        <v>48</v>
      </c>
      <c r="B4" s="27">
        <f>COUNTIF(B16:B242,"Dyeing")</f>
        <v>50</v>
      </c>
      <c r="C4" s="27">
        <f>SUMIF(B15:B241,"Dyeing",E15:E241)</f>
        <v>1650</v>
      </c>
      <c r="D4" s="27">
        <f>COUNTIFS(D15:D241,"cash",B15:B241,"Dyeing")</f>
        <v>35</v>
      </c>
      <c r="E4" s="33">
        <f>COUNTIFS(D15:D241,"credit card",B15:B241,"Dyeing")</f>
        <v>15</v>
      </c>
      <c r="F4" s="27">
        <f>SUMIFS($E$15:$E$241,$B$15:$B$241,"Dyeing",$D$15:$D$241,"cash")</f>
        <v>1155</v>
      </c>
    </row>
    <row r="5">
      <c r="A5" s="23" t="s">
        <v>52</v>
      </c>
      <c r="B5" s="27">
        <f>COUNTIF(B16:B242,"Meeting hairstyles")</f>
        <v>32</v>
      </c>
      <c r="C5" s="27">
        <f>SUMIF(B15:B241,"Meeting hairstyles",E15:E241)</f>
        <v>1119</v>
      </c>
      <c r="D5" s="27">
        <f>COUNTIFS(D15:D241,"cash",B15:B241,"Meeting hairstyles")</f>
        <v>21</v>
      </c>
      <c r="E5" s="27">
        <f>COUNTIFS(D15:D241,"credit card",B15:B241,"Meeting hairstyles")</f>
        <v>11</v>
      </c>
      <c r="F5" s="27">
        <f>SUMIFS($E$15:$E$241,$B$15:$B$241,"Meeting hairstyles",$D$15:$D$241,"cash")</f>
        <v>735</v>
      </c>
    </row>
    <row r="6">
      <c r="A6" s="17"/>
      <c r="B6" s="17"/>
      <c r="D6" s="17"/>
      <c r="E6" s="17"/>
      <c r="F6" s="17"/>
    </row>
    <row r="8" customHeight="1" ht="47">
      <c r="A8" s="14" t="s">
        <v>61</v>
      </c>
      <c r="B8" s="25" t="s">
        <v>68</v>
      </c>
      <c r="C8" s="25" t="s">
        <v>67</v>
      </c>
      <c r="D8" s="25" t="s">
        <v>72</v>
      </c>
      <c r="E8" s="25" t="s">
        <v>73</v>
      </c>
      <c r="F8" s="25" t="s">
        <v>74</v>
      </c>
    </row>
    <row r="9">
      <c r="A9" s="30" t="s">
        <v>53</v>
      </c>
      <c r="B9" s="32">
        <f>COUNTIF(C15:C241,"Jane")</f>
        <v>25</v>
      </c>
      <c r="C9" s="32">
        <f>SUMIF($C$15:$C$241,"Jane",$E$15:$E$241)</f>
        <v>688</v>
      </c>
      <c r="D9" s="27">
        <f>COUNTIFS(C15:C241,"Jane",B15:B241,"Shaving")</f>
        <v>7</v>
      </c>
      <c r="E9" s="27">
        <f>COUNTIFS(C15:C241,"Jane",B15:B241,"Kids")</f>
        <v>1</v>
      </c>
      <c r="F9" s="32">
        <f>SUMIFS(E15:E241,C15:C241,"Jane",B15:B241,"Shaving",A15:A241,"&gt;=10-05-2013",A15:A241,"=&lt;20-5-2013")</f>
        <v>0</v>
      </c>
    </row>
    <row r="10">
      <c r="A10" s="30" t="s">
        <v>54</v>
      </c>
      <c r="B10" s="27">
        <f>COUNTIF(C15:C241,"Martha")</f>
        <v>31</v>
      </c>
      <c r="C10" s="27">
        <f>SUMIF($C$15:$C$241,"Martha",$E$15:$E$241)</f>
        <v>965</v>
      </c>
      <c r="D10" s="27">
        <f>COUNTIFS(C15:C241,"Martha",B15:B241,"Shaving")</f>
        <v>8</v>
      </c>
      <c r="E10" s="27">
        <f>COUNTIFS(C15:C241,"Martha",B15:B241,"Kids")</f>
        <v>1</v>
      </c>
      <c r="F10" s="27">
        <f>SUMIFS(E15:E241,C15:C241,"Martha",B15:B241,"Shaving",A15:A241,"&gt;=10-05-2013",A15:A241,"=&lt;20-5-2013")</f>
        <v>0</v>
      </c>
    </row>
    <row r="11">
      <c r="A11" s="30" t="s">
        <v>56</v>
      </c>
      <c r="B11" s="27">
        <f>COUNTIF(C15:C241,"Alex")</f>
        <v>23</v>
      </c>
      <c r="C11" s="27">
        <f>SUMIF($C$15:$C$241,"Alex",$E$15:$E$241)</f>
        <v>701</v>
      </c>
      <c r="D11" s="27">
        <f>COUNTIFS(C15:C241,"Alex",B15:B241,"Shaving")</f>
        <v>5</v>
      </c>
      <c r="E11" s="27">
        <f>COUNTIFS(C15:C241,"Alex",B15:B241,"Kids")</f>
        <v>1</v>
      </c>
      <c r="F11" s="27">
        <f>SUMIFS(E15:E241,C15:C241,"Alex",B15:B241,"Shaving",A15:A241,"&gt;=10-05-2013",A15:A241,"=&lt;20-5-2013")</f>
        <v>0</v>
      </c>
    </row>
    <row r="12">
      <c r="B12" s="16"/>
    </row>
    <row r="13">
      <c r="B13" s="16"/>
    </row>
    <row r="14">
      <c r="A14" s="19" t="s">
        <v>65</v>
      </c>
      <c r="B14" s="19"/>
      <c r="C14" s="19"/>
      <c r="D14" s="19"/>
      <c r="E14" s="19"/>
    </row>
    <row r="1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 topLeftCell="A1">
      <selection activeCell="F18" activeCellId="0" sqref="F18"/>
    </sheetView>
  </sheetViews>
  <sheetFormatPr defaultRowHeight="14.4" x14ac:dyDescent="0.3" outlineLevelRow="0" outlineLevelCol="0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customHeight="1" ht="44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>
      <c r="A3" s="9" t="s">
        <v>47</v>
      </c>
      <c r="B3" s="2">
        <f>COUNTIFS($B$16:$B$241,A3)</f>
        <v>46</v>
      </c>
      <c r="C3" s="2">
        <f>SUMIFS($E$16:$E$241,$B$16:$B$241,A3)</f>
        <v>1934</v>
      </c>
      <c r="D3" s="2">
        <f>COUNTIFS($D$16:$D$241,"cash",$B$16:$B$241,A3)</f>
        <v>31</v>
      </c>
      <c r="E3" s="2">
        <f>COUNTIFS($D$16:$D$241,"credit card",$B$16:$B$241,A3)</f>
        <v>15</v>
      </c>
      <c r="F3" s="2">
        <f>SUMIFS($E$16:$E$241,$D$16:$D$241,"cash",$B$16:$B$241,A3)</f>
        <v>1350</v>
      </c>
    </row>
    <row r="4">
      <c r="A4" s="10" t="s">
        <v>48</v>
      </c>
      <c r="B4" s="2">
        <f>COUNTIFS($B$16:$B$241,A4)</f>
        <v>50</v>
      </c>
      <c r="C4" s="2">
        <f>SUMIFS($E$16:$E$241,$B$16:$B$241,A4)</f>
        <v>1650</v>
      </c>
      <c r="D4" s="2">
        <f>COUNTIFS($D$16:$D$241,"cash",$B$16:$B$241,A4)</f>
        <v>35</v>
      </c>
      <c r="E4" s="2">
        <f>COUNTIFS($D$16:$D$241,"credit card",$B$16:$B$241,A4)</f>
        <v>15</v>
      </c>
      <c r="F4" s="2">
        <f>SUMIFS($E$16:$E$241,$D$16:$D$241,"cash",$B$16:$B$241,A4)</f>
        <v>1155</v>
      </c>
    </row>
    <row r="5">
      <c r="A5" s="2" t="s">
        <v>52</v>
      </c>
      <c r="B5" s="2">
        <f>COUNTIFS($B$16:$B$241,A5)</f>
        <v>32</v>
      </c>
      <c r="C5" s="2">
        <f>SUMIFS($E$16:$E$241,$B$16:$B$241,A5)</f>
        <v>1119</v>
      </c>
      <c r="D5" s="2">
        <f>COUNTIFS($D$16:$D$241,"cash",$B$16:$B$241,A5)</f>
        <v>21</v>
      </c>
      <c r="E5" s="2">
        <f>COUNTIFS($D$16:$D$241,"credit card",$B$16:$B$241,A5)</f>
        <v>11</v>
      </c>
      <c r="F5" s="2">
        <f>SUMIFS($E$16:$E$241,$D$16:$D$241,"cash",$B$16:$B$241,A5)</f>
        <v>735</v>
      </c>
    </row>
    <row r="6">
      <c r="A6" s="17"/>
      <c r="B6" s="17"/>
      <c r="C6" s="17"/>
      <c r="D6" s="17"/>
      <c r="E6" s="17"/>
      <c r="F6" s="17"/>
    </row>
    <row r="8" customHeight="1" ht="48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>
      <c r="A10" s="9" t="s">
        <v>54</v>
      </c>
      <c r="B10" s="2">
        <f>COUNTIFS($C$16:$C$241,A10)</f>
        <v>31</v>
      </c>
      <c r="C10" s="2">
        <f>SUMIFS($E$16:$E$241,$C$16:$C$241,A10)</f>
        <v>965</v>
      </c>
      <c r="D10" s="2">
        <f>COUNTIFS($C$16:$C$241,A10,$B$16:$B$241,"Shaving")</f>
        <v>8</v>
      </c>
      <c r="E10" s="2">
        <f>COUNTIFS($C$16:$C$241,A10,$B$16:$B$241,"Kids")</f>
        <v>1</v>
      </c>
      <c r="F10" s="2">
        <f>SUMIFS($E$16:$E$241,$C$16:$C$241,A10,$B$16:$B$241,"Shaving",$A$16:$A$241,"&gt;=5/10/2013",$A$16:$A$241,"&lt;=5/20/2013")</f>
        <v>0</v>
      </c>
    </row>
    <row r="11">
      <c r="A11" s="9" t="s">
        <v>56</v>
      </c>
      <c r="B11" s="2">
        <f>COUNTIFS($C$16:$C$241,A11)</f>
        <v>23</v>
      </c>
      <c r="C11" s="2">
        <f>SUMIFS($E$16:$E$241,$C$16:$C$241,A11)</f>
        <v>701</v>
      </c>
      <c r="D11" s="2">
        <f>COUNTIFS($C$16:$C$241,A11,$B$16:$B$241,"Shaving")</f>
        <v>5</v>
      </c>
      <c r="E11" s="2">
        <f>COUNTIFS($C$16:$C$241,A11,$B$16:$B$241,"Kids")</f>
        <v>1</v>
      </c>
      <c r="F11" s="2">
        <f>SUMIFS($E$16:$E$241,$C$16:$C$241,A11,$B$16:$B$241,"Shaving",$A$16:$A$241,"&gt;=5/10/2013",$A$16:$A$241,"&lt;=5/20/2013")</f>
        <v>0</v>
      </c>
    </row>
    <row r="12">
      <c r="B12" s="16"/>
    </row>
    <row r="13">
      <c r="B13" s="16"/>
    </row>
    <row r="14">
      <c r="A14" s="19" t="s">
        <v>65</v>
      </c>
      <c r="B14" s="19"/>
      <c r="C14" s="19"/>
      <c r="D14" s="19"/>
      <c r="E14" s="19"/>
    </row>
    <row r="1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G19" sqref="G19" activeCellId="0"/>
    </sheetView>
  </sheetViews>
  <sheetFormatPr defaultRowHeight="14.4" x14ac:dyDescent="0.3" outlineLevelRow="0" outlineLevelCol="0"/>
  <sheetData>
    <row r="8" ht="30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vinodhini vetrivel</cp:lastModifiedBy>
  <dcterms:created xsi:type="dcterms:W3CDTF">2013-06-05T17:23:06Z</dcterms:created>
  <dcterms:modified xsi:type="dcterms:W3CDTF">2021-10-22T19:04:05Z</dcterms:modified>
</cp:coreProperties>
</file>