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RegressionTimeSeries\2016-11-13\Day1\"/>
    </mc:Choice>
  </mc:AlternateContent>
  <bookViews>
    <workbookView minimized="1" xWindow="0" yWindow="0" windowWidth="15360" windowHeight="9045" firstSheet="3" activeTab="4"/>
  </bookViews>
  <sheets>
    <sheet name="Curve Fit" sheetId="14" r:id="rId1"/>
    <sheet name="Correlation and Regression" sheetId="10" r:id="rId2"/>
    <sheet name="q-q plot" sheetId="13" r:id="rId3"/>
    <sheet name="Multiple R and Coefficients" sheetId="11" r:id="rId4"/>
    <sheet name="Multiple Regression" sheetId="4" r:id="rId5"/>
    <sheet name="Polynomial Regression" sheetId="5" r:id="rId6"/>
    <sheet name="Regression with Interaction" sheetId="6" r:id="rId7"/>
    <sheet name="Dummy Variables in Regression" sheetId="7" r:id="rId8"/>
    <sheet name="Search Procedures" sheetId="8" r:id="rId9"/>
    <sheet name="Logistic Regression" sheetId="9" r:id="rId10"/>
    <sheet name="Lift Chart" sheetId="1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0" l="1"/>
  <c r="G1" i="10"/>
  <c r="E1" i="10"/>
  <c r="Q2" i="10"/>
  <c r="E58" i="13" l="1"/>
  <c r="D58" i="13"/>
  <c r="C58" i="13"/>
  <c r="E57" i="13"/>
  <c r="C57" i="13"/>
  <c r="D57" i="13" s="1"/>
  <c r="E56" i="13"/>
  <c r="D56" i="13"/>
  <c r="C56" i="13"/>
  <c r="E55" i="13"/>
  <c r="C55" i="13"/>
  <c r="D55" i="13" s="1"/>
  <c r="E54" i="13"/>
  <c r="D54" i="13"/>
  <c r="C54" i="13"/>
  <c r="E53" i="13"/>
  <c r="C53" i="13"/>
  <c r="D53" i="13" s="1"/>
  <c r="E52" i="13"/>
  <c r="D52" i="13"/>
  <c r="C52" i="13"/>
  <c r="E51" i="13"/>
  <c r="C51" i="13"/>
  <c r="D51" i="13" s="1"/>
  <c r="E50" i="13"/>
  <c r="D50" i="13"/>
  <c r="C50" i="13"/>
  <c r="E49" i="13"/>
  <c r="C49" i="13"/>
  <c r="D49" i="13" s="1"/>
  <c r="E48" i="13"/>
  <c r="D48" i="13"/>
  <c r="C48" i="13"/>
  <c r="E47" i="13"/>
  <c r="C47" i="13"/>
  <c r="D47" i="13" s="1"/>
  <c r="E46" i="13"/>
  <c r="D46" i="13"/>
  <c r="C46" i="13"/>
  <c r="E45" i="13"/>
  <c r="C45" i="13"/>
  <c r="D45" i="13" s="1"/>
  <c r="E44" i="13"/>
  <c r="D44" i="13"/>
  <c r="C44" i="13"/>
  <c r="E43" i="13"/>
  <c r="C43" i="13"/>
  <c r="D43" i="13" s="1"/>
  <c r="E42" i="13"/>
  <c r="D42" i="13"/>
  <c r="C42" i="13"/>
  <c r="E41" i="13"/>
  <c r="C41" i="13"/>
  <c r="D41" i="13" s="1"/>
  <c r="E40" i="13"/>
  <c r="D40" i="13"/>
  <c r="C40" i="13"/>
  <c r="E39" i="13"/>
  <c r="C39" i="13"/>
  <c r="D39" i="13" s="1"/>
  <c r="E38" i="13"/>
  <c r="D38" i="13"/>
  <c r="C38" i="13"/>
  <c r="E37" i="13"/>
  <c r="C37" i="13"/>
  <c r="D37" i="13" s="1"/>
  <c r="E36" i="13"/>
  <c r="D36" i="13"/>
  <c r="C36" i="13"/>
  <c r="E35" i="13"/>
  <c r="C35" i="13"/>
  <c r="D35" i="13" s="1"/>
  <c r="E34" i="13"/>
  <c r="D34" i="13"/>
  <c r="C34" i="13"/>
  <c r="E33" i="13"/>
  <c r="C33" i="13"/>
  <c r="D33" i="13" s="1"/>
  <c r="E32" i="13"/>
  <c r="D32" i="13"/>
  <c r="C32" i="13"/>
  <c r="E31" i="13"/>
  <c r="C31" i="13"/>
  <c r="D31" i="13" s="1"/>
  <c r="E30" i="13"/>
  <c r="D30" i="13"/>
  <c r="C30" i="13"/>
  <c r="E29" i="13"/>
  <c r="C29" i="13"/>
  <c r="D29" i="13" s="1"/>
  <c r="E28" i="13"/>
  <c r="D28" i="13"/>
  <c r="C28" i="13"/>
  <c r="E27" i="13"/>
  <c r="C27" i="13"/>
  <c r="D27" i="13" s="1"/>
  <c r="E26" i="13"/>
  <c r="D26" i="13"/>
  <c r="C26" i="13"/>
  <c r="E25" i="13"/>
  <c r="C25" i="13"/>
  <c r="D25" i="13" s="1"/>
  <c r="E24" i="13"/>
  <c r="D24" i="13"/>
  <c r="C24" i="13"/>
  <c r="E23" i="13"/>
  <c r="C23" i="13"/>
  <c r="D23" i="13" s="1"/>
  <c r="E22" i="13"/>
  <c r="D22" i="13"/>
  <c r="C22" i="13"/>
  <c r="E21" i="13"/>
  <c r="C21" i="13"/>
  <c r="D21" i="13" s="1"/>
  <c r="E20" i="13"/>
  <c r="D20" i="13"/>
  <c r="C20" i="13"/>
  <c r="E19" i="13"/>
  <c r="C19" i="13"/>
  <c r="D19" i="13" s="1"/>
  <c r="E18" i="13"/>
  <c r="D18" i="13"/>
  <c r="C18" i="13"/>
  <c r="E17" i="13"/>
  <c r="C17" i="13"/>
  <c r="D17" i="13" s="1"/>
  <c r="E16" i="13"/>
  <c r="D16" i="13"/>
  <c r="C16" i="13"/>
  <c r="E15" i="13"/>
  <c r="C15" i="13"/>
  <c r="D15" i="13" s="1"/>
  <c r="E14" i="13"/>
  <c r="D14" i="13"/>
  <c r="C14" i="13"/>
  <c r="E13" i="13"/>
  <c r="C13" i="13"/>
  <c r="D13" i="13" s="1"/>
  <c r="E12" i="13"/>
  <c r="D12" i="13"/>
  <c r="C12" i="13"/>
  <c r="E11" i="13"/>
  <c r="C11" i="13"/>
  <c r="D11" i="13" s="1"/>
  <c r="E10" i="13"/>
  <c r="D10" i="13"/>
  <c r="C10" i="13"/>
  <c r="E9" i="13"/>
  <c r="C9" i="13"/>
  <c r="D9" i="13" s="1"/>
  <c r="E8" i="13"/>
  <c r="D8" i="13"/>
  <c r="C8" i="13"/>
  <c r="E7" i="13"/>
  <c r="C7" i="13"/>
  <c r="D7" i="13" s="1"/>
  <c r="E6" i="13"/>
  <c r="D6" i="13"/>
  <c r="C6" i="13"/>
  <c r="E5" i="13"/>
  <c r="C5" i="13"/>
  <c r="D5" i="13" s="1"/>
  <c r="E4" i="13"/>
  <c r="D4" i="13"/>
  <c r="C4" i="13"/>
  <c r="E3" i="13"/>
  <c r="C3" i="13"/>
  <c r="D3" i="13" s="1"/>
  <c r="E2" i="13"/>
  <c r="D2" i="13"/>
  <c r="C2" i="13"/>
  <c r="E12" i="12" l="1"/>
  <c r="C12" i="12"/>
  <c r="F12" i="12" s="1"/>
  <c r="E11" i="12"/>
  <c r="C11" i="12"/>
  <c r="F11" i="12" s="1"/>
  <c r="E10" i="12"/>
  <c r="C10" i="12"/>
  <c r="F10" i="12" s="1"/>
  <c r="E9" i="12"/>
  <c r="C9" i="12"/>
  <c r="F9" i="12" s="1"/>
  <c r="E8" i="12"/>
  <c r="C8" i="12"/>
  <c r="F8" i="12" s="1"/>
  <c r="F7" i="12"/>
  <c r="E7" i="12"/>
  <c r="C7" i="12"/>
  <c r="E6" i="12"/>
  <c r="C6" i="12"/>
  <c r="F6" i="12" s="1"/>
  <c r="E5" i="12"/>
  <c r="C5" i="12"/>
  <c r="F5" i="12" s="1"/>
  <c r="E4" i="12"/>
  <c r="C4" i="12"/>
  <c r="F4" i="12" s="1"/>
  <c r="E3" i="12"/>
  <c r="C3" i="12"/>
  <c r="F3" i="12" s="1"/>
  <c r="S10" i="8" l="1"/>
  <c r="D68" i="6"/>
  <c r="E68" i="6" s="1"/>
  <c r="F68" i="6" s="1"/>
  <c r="D67" i="6"/>
  <c r="E67" i="6" s="1"/>
  <c r="F67" i="6" s="1"/>
  <c r="D66" i="6"/>
  <c r="E66" i="6" s="1"/>
  <c r="F66" i="6" s="1"/>
  <c r="D65" i="6"/>
  <c r="E65" i="6" s="1"/>
  <c r="F65" i="6" s="1"/>
  <c r="D64" i="6"/>
  <c r="E64" i="6" s="1"/>
  <c r="F64" i="6" s="1"/>
  <c r="D63" i="6"/>
  <c r="E63" i="6" s="1"/>
  <c r="F63" i="6" s="1"/>
  <c r="D62" i="6"/>
  <c r="E62" i="6" s="1"/>
  <c r="F62" i="6" s="1"/>
  <c r="D61" i="6"/>
  <c r="E61" i="6" s="1"/>
  <c r="F61" i="6" s="1"/>
  <c r="D60" i="6"/>
  <c r="E60" i="6" s="1"/>
  <c r="F60" i="6" s="1"/>
  <c r="D59" i="6"/>
  <c r="E59" i="6" s="1"/>
  <c r="F59" i="6" s="1"/>
  <c r="D58" i="6"/>
  <c r="E58" i="6" s="1"/>
  <c r="F58" i="6" s="1"/>
  <c r="D57" i="6"/>
  <c r="E57" i="6" s="1"/>
  <c r="F57" i="6" s="1"/>
  <c r="D56" i="6"/>
  <c r="E56" i="6" s="1"/>
  <c r="F56" i="6" s="1"/>
  <c r="D55" i="6"/>
  <c r="E55" i="6" s="1"/>
  <c r="F55" i="6" s="1"/>
  <c r="D54" i="6"/>
  <c r="E54" i="6" s="1"/>
  <c r="F54" i="6" s="1"/>
  <c r="O5" i="11"/>
  <c r="O6" i="11"/>
  <c r="O9" i="11"/>
  <c r="O10" i="11"/>
  <c r="N3" i="11"/>
  <c r="O3" i="11" s="1"/>
  <c r="N4" i="11"/>
  <c r="O4" i="11" s="1"/>
  <c r="N5" i="11"/>
  <c r="N6" i="11"/>
  <c r="N7" i="11"/>
  <c r="O7" i="11" s="1"/>
  <c r="N8" i="11"/>
  <c r="O8" i="11" s="1"/>
  <c r="N9" i="11"/>
  <c r="N10" i="11"/>
  <c r="N11" i="11"/>
  <c r="O11" i="11" s="1"/>
  <c r="N2" i="11"/>
  <c r="O2" i="11" s="1"/>
  <c r="E3" i="11"/>
  <c r="E4" i="11"/>
  <c r="E5" i="11"/>
  <c r="E6" i="11"/>
  <c r="E7" i="11"/>
  <c r="E8" i="11"/>
  <c r="E9" i="11"/>
  <c r="E10" i="11"/>
  <c r="E11" i="11"/>
  <c r="E2" i="11"/>
  <c r="E16" i="11" s="1"/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E3" i="10" s="1"/>
  <c r="B21" i="6" l="1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21" i="6"/>
  <c r="B19" i="6" l="1"/>
  <c r="B37" i="6" s="1"/>
  <c r="C19" i="6"/>
  <c r="A19" i="6"/>
  <c r="J31" i="10" l="1"/>
  <c r="K31" i="10" s="1"/>
  <c r="J30" i="10"/>
  <c r="J29" i="10"/>
  <c r="K29" i="10" s="1"/>
  <c r="J28" i="10"/>
  <c r="J27" i="10"/>
  <c r="K27" i="10" s="1"/>
  <c r="J26" i="10"/>
  <c r="K25" i="10"/>
  <c r="J25" i="10"/>
  <c r="J24" i="10"/>
  <c r="J23" i="10"/>
  <c r="K23" i="10" s="1"/>
  <c r="J22" i="10"/>
  <c r="J21" i="10"/>
  <c r="K21" i="10" s="1"/>
  <c r="J20" i="10"/>
  <c r="J19" i="10"/>
  <c r="K19" i="10" s="1"/>
  <c r="J18" i="10"/>
  <c r="J17" i="10"/>
  <c r="K17" i="10" s="1"/>
  <c r="J16" i="10"/>
  <c r="J15" i="10"/>
  <c r="K15" i="10" s="1"/>
  <c r="J14" i="10"/>
  <c r="J13" i="10"/>
  <c r="K13" i="10" s="1"/>
  <c r="J12" i="10"/>
  <c r="J11" i="10"/>
  <c r="K11" i="10" s="1"/>
  <c r="J10" i="10"/>
  <c r="K9" i="10"/>
  <c r="J9" i="10"/>
  <c r="J8" i="10"/>
  <c r="J7" i="10"/>
  <c r="K7" i="10" s="1"/>
  <c r="J6" i="10"/>
  <c r="J5" i="10"/>
  <c r="K5" i="10" s="1"/>
  <c r="C3" i="10"/>
  <c r="F6" i="10" s="1"/>
  <c r="I6" i="10" s="1"/>
  <c r="B3" i="10"/>
  <c r="D30" i="10" s="1"/>
  <c r="D13" i="10" l="1"/>
  <c r="D17" i="10"/>
  <c r="D5" i="10"/>
  <c r="D9" i="10"/>
  <c r="G9" i="10" s="1"/>
  <c r="F31" i="10"/>
  <c r="I31" i="10" s="1"/>
  <c r="F27" i="10"/>
  <c r="I27" i="10" s="1"/>
  <c r="F23" i="10"/>
  <c r="I23" i="10" s="1"/>
  <c r="F19" i="10"/>
  <c r="I19" i="10" s="1"/>
  <c r="F15" i="10"/>
  <c r="I15" i="10" s="1"/>
  <c r="F11" i="10"/>
  <c r="I11" i="10" s="1"/>
  <c r="F7" i="10"/>
  <c r="I7" i="10" s="1"/>
  <c r="F28" i="10"/>
  <c r="I28" i="10" s="1"/>
  <c r="F24" i="10"/>
  <c r="I24" i="10" s="1"/>
  <c r="F20" i="10"/>
  <c r="I20" i="10" s="1"/>
  <c r="F16" i="10"/>
  <c r="I16" i="10" s="1"/>
  <c r="F12" i="10"/>
  <c r="I12" i="10" s="1"/>
  <c r="F8" i="10"/>
  <c r="I8" i="10" s="1"/>
  <c r="F26" i="10"/>
  <c r="I26" i="10" s="1"/>
  <c r="F22" i="10"/>
  <c r="I22" i="10" s="1"/>
  <c r="F29" i="10"/>
  <c r="I29" i="10" s="1"/>
  <c r="F25" i="10"/>
  <c r="I25" i="10" s="1"/>
  <c r="F21" i="10"/>
  <c r="I21" i="10" s="1"/>
  <c r="F17" i="10"/>
  <c r="I17" i="10" s="1"/>
  <c r="F13" i="10"/>
  <c r="I13" i="10" s="1"/>
  <c r="F9" i="10"/>
  <c r="I9" i="10" s="1"/>
  <c r="F5" i="10"/>
  <c r="G5" i="10" s="1"/>
  <c r="F30" i="10"/>
  <c r="I30" i="10" s="1"/>
  <c r="K6" i="10"/>
  <c r="H13" i="10"/>
  <c r="F18" i="10"/>
  <c r="I18" i="10" s="1"/>
  <c r="H30" i="10"/>
  <c r="K10" i="10"/>
  <c r="H17" i="10"/>
  <c r="F14" i="10"/>
  <c r="I14" i="10" s="1"/>
  <c r="K18" i="10"/>
  <c r="H5" i="10"/>
  <c r="F10" i="10"/>
  <c r="I10" i="10" s="1"/>
  <c r="K14" i="10"/>
  <c r="D25" i="10"/>
  <c r="D29" i="10"/>
  <c r="D8" i="10"/>
  <c r="D12" i="10"/>
  <c r="D16" i="10"/>
  <c r="D20" i="10"/>
  <c r="K22" i="10"/>
  <c r="D24" i="10"/>
  <c r="K26" i="10"/>
  <c r="D28" i="10"/>
  <c r="K30" i="10"/>
  <c r="D21" i="10"/>
  <c r="D7" i="10"/>
  <c r="D11" i="10"/>
  <c r="D15" i="10"/>
  <c r="D19" i="10"/>
  <c r="D23" i="10"/>
  <c r="D27" i="10"/>
  <c r="D31" i="10"/>
  <c r="D6" i="10"/>
  <c r="K8" i="10"/>
  <c r="D10" i="10"/>
  <c r="K12" i="10"/>
  <c r="D14" i="10"/>
  <c r="K16" i="10"/>
  <c r="D18" i="10"/>
  <c r="K20" i="10"/>
  <c r="D22" i="10"/>
  <c r="K24" i="10"/>
  <c r="D26" i="10"/>
  <c r="K28" i="10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H4" i="4"/>
  <c r="E34" i="6" l="1"/>
  <c r="E24" i="6"/>
  <c r="E30" i="6"/>
  <c r="E26" i="6"/>
  <c r="E22" i="6"/>
  <c r="E33" i="6"/>
  <c r="E29" i="6"/>
  <c r="E25" i="6"/>
  <c r="E21" i="6"/>
  <c r="E32" i="6"/>
  <c r="E28" i="6"/>
  <c r="E35" i="6"/>
  <c r="E31" i="6"/>
  <c r="E27" i="6"/>
  <c r="E23" i="6"/>
  <c r="H9" i="10"/>
  <c r="G17" i="10"/>
  <c r="G13" i="10"/>
  <c r="K3" i="10"/>
  <c r="K2" i="10" s="1"/>
  <c r="K1" i="10" s="1"/>
  <c r="H26" i="10"/>
  <c r="G26" i="10"/>
  <c r="H18" i="10"/>
  <c r="G18" i="10"/>
  <c r="H10" i="10"/>
  <c r="G10" i="10"/>
  <c r="H31" i="10"/>
  <c r="G31" i="10"/>
  <c r="G24" i="10"/>
  <c r="H24" i="10"/>
  <c r="G16" i="10"/>
  <c r="H16" i="10"/>
  <c r="G12" i="10"/>
  <c r="H12" i="10"/>
  <c r="G8" i="10"/>
  <c r="H8" i="10"/>
  <c r="H25" i="10"/>
  <c r="G25" i="10"/>
  <c r="F3" i="10"/>
  <c r="I5" i="10"/>
  <c r="I3" i="10" s="1"/>
  <c r="M3" i="10" s="1"/>
  <c r="O3" i="10" s="1"/>
  <c r="H7" i="10"/>
  <c r="G7" i="10"/>
  <c r="H29" i="10"/>
  <c r="G29" i="10"/>
  <c r="H19" i="10"/>
  <c r="G19" i="10"/>
  <c r="G20" i="10"/>
  <c r="H20" i="10"/>
  <c r="G27" i="10"/>
  <c r="H27" i="10"/>
  <c r="H15" i="10"/>
  <c r="G15" i="10"/>
  <c r="G28" i="10"/>
  <c r="H28" i="10"/>
  <c r="H11" i="10"/>
  <c r="G11" i="10"/>
  <c r="H22" i="10"/>
  <c r="G22" i="10"/>
  <c r="H14" i="10"/>
  <c r="G14" i="10"/>
  <c r="H6" i="10"/>
  <c r="G6" i="10"/>
  <c r="H23" i="10"/>
  <c r="G23" i="10"/>
  <c r="H21" i="10"/>
  <c r="G21" i="10"/>
  <c r="G30" i="10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C3" i="5"/>
  <c r="C4" i="5"/>
  <c r="C5" i="5"/>
  <c r="C6" i="5"/>
  <c r="C7" i="5"/>
  <c r="C8" i="5"/>
  <c r="C9" i="5"/>
  <c r="C10" i="5"/>
  <c r="C11" i="5"/>
  <c r="C12" i="5"/>
  <c r="C13" i="5"/>
  <c r="C14" i="5"/>
  <c r="C2" i="5"/>
  <c r="F4" i="6" l="1"/>
  <c r="G4" i="6" s="1"/>
  <c r="D22" i="6"/>
  <c r="F16" i="6"/>
  <c r="G16" i="6" s="1"/>
  <c r="D34" i="6"/>
  <c r="F17" i="6"/>
  <c r="G17" i="6" s="1"/>
  <c r="D35" i="6"/>
  <c r="F13" i="6"/>
  <c r="G13" i="6" s="1"/>
  <c r="D31" i="6"/>
  <c r="F9" i="6"/>
  <c r="G9" i="6" s="1"/>
  <c r="D27" i="6"/>
  <c r="F5" i="6"/>
  <c r="G5" i="6" s="1"/>
  <c r="D23" i="6"/>
  <c r="F12" i="6"/>
  <c r="G12" i="6" s="1"/>
  <c r="D30" i="6"/>
  <c r="F8" i="6"/>
  <c r="G8" i="6" s="1"/>
  <c r="D26" i="6"/>
  <c r="E19" i="6"/>
  <c r="F15" i="6"/>
  <c r="G15" i="6" s="1"/>
  <c r="D33" i="6"/>
  <c r="F11" i="6"/>
  <c r="G11" i="6" s="1"/>
  <c r="D29" i="6"/>
  <c r="F7" i="6"/>
  <c r="G7" i="6" s="1"/>
  <c r="D25" i="6"/>
  <c r="F3" i="6"/>
  <c r="G3" i="6" s="1"/>
  <c r="D21" i="6"/>
  <c r="F14" i="6"/>
  <c r="G14" i="6" s="1"/>
  <c r="D32" i="6"/>
  <c r="F10" i="6"/>
  <c r="G10" i="6" s="1"/>
  <c r="D28" i="6"/>
  <c r="F6" i="6"/>
  <c r="G6" i="6" s="1"/>
  <c r="D24" i="6"/>
  <c r="G3" i="10"/>
  <c r="H3" i="10"/>
  <c r="O21" i="10" s="1"/>
  <c r="L16" i="10"/>
  <c r="N15" i="10"/>
  <c r="L29" i="10"/>
  <c r="O13" i="10"/>
  <c r="O5" i="10"/>
  <c r="N5" i="10"/>
  <c r="L30" i="10"/>
  <c r="M26" i="10"/>
  <c r="N16" i="10"/>
  <c r="M30" i="10"/>
  <c r="N20" i="10"/>
  <c r="L22" i="10"/>
  <c r="M1" i="10"/>
  <c r="N9" i="10"/>
  <c r="L13" i="10"/>
  <c r="O24" i="10"/>
  <c r="M24" i="10"/>
  <c r="O15" i="10"/>
  <c r="L9" i="10"/>
  <c r="N21" i="10"/>
  <c r="O17" i="10"/>
  <c r="O9" i="10"/>
  <c r="N30" i="10"/>
  <c r="M5" i="10"/>
  <c r="M9" i="10"/>
  <c r="N13" i="10"/>
  <c r="L17" i="10"/>
  <c r="M23" i="10"/>
  <c r="M15" i="10"/>
  <c r="M7" i="10"/>
  <c r="L20" i="10"/>
  <c r="O7" i="10"/>
  <c r="L5" i="10"/>
  <c r="L19" i="10"/>
  <c r="N24" i="10"/>
  <c r="L7" i="10"/>
  <c r="O8" i="10"/>
  <c r="L10" i="10"/>
  <c r="M25" i="10"/>
  <c r="M10" i="10"/>
  <c r="L26" i="10"/>
  <c r="O18" i="10"/>
  <c r="M29" i="10"/>
  <c r="L28" i="10"/>
  <c r="L31" i="10"/>
  <c r="L14" i="10"/>
  <c r="O6" i="10"/>
  <c r="N12" i="10"/>
  <c r="M20" i="10"/>
  <c r="L6" i="10"/>
  <c r="O26" i="10"/>
  <c r="N29" i="10"/>
  <c r="N7" i="10"/>
  <c r="M16" i="10"/>
  <c r="N22" i="10"/>
  <c r="N8" i="10"/>
  <c r="O14" i="10"/>
  <c r="O16" i="10"/>
  <c r="N27" i="10"/>
  <c r="L8" i="10"/>
  <c r="M21" i="10"/>
  <c r="O31" i="10"/>
  <c r="O25" i="10"/>
  <c r="L21" i="10"/>
  <c r="L27" i="10"/>
  <c r="L18" i="10"/>
  <c r="N23" i="10"/>
  <c r="N26" i="10"/>
  <c r="N18" i="10"/>
  <c r="N19" i="10"/>
  <c r="L15" i="10"/>
  <c r="N25" i="10"/>
  <c r="L23" i="10"/>
  <c r="M28" i="10"/>
  <c r="O12" i="10"/>
  <c r="O10" i="10"/>
  <c r="N10" i="10"/>
  <c r="O11" i="10"/>
  <c r="N14" i="10"/>
  <c r="M11" i="10"/>
  <c r="M19" i="10"/>
  <c r="M27" i="10"/>
  <c r="L25" i="10"/>
  <c r="M31" i="10"/>
  <c r="M12" i="10"/>
  <c r="N11" i="10"/>
  <c r="N28" i="10"/>
  <c r="O22" i="10"/>
  <c r="O29" i="10"/>
  <c r="N6" i="10" l="1"/>
  <c r="M13" i="10"/>
  <c r="L24" i="10"/>
  <c r="M14" i="10"/>
  <c r="O19" i="10"/>
  <c r="N17" i="10"/>
  <c r="O30" i="10"/>
  <c r="M17" i="10"/>
  <c r="N31" i="10"/>
  <c r="O23" i="10"/>
  <c r="O1" i="10"/>
  <c r="G19" i="6"/>
  <c r="D19" i="6"/>
  <c r="M18" i="10"/>
  <c r="L11" i="10"/>
  <c r="M8" i="10"/>
  <c r="M6" i="10"/>
  <c r="O20" i="10"/>
  <c r="L12" i="10"/>
  <c r="M22" i="10"/>
  <c r="O27" i="10"/>
  <c r="O28" i="10"/>
  <c r="G2" i="10"/>
  <c r="B2" i="10" s="1"/>
  <c r="M2" i="10" l="1"/>
</calcChain>
</file>

<file path=xl/sharedStrings.xml><?xml version="1.0" encoding="utf-8"?>
<sst xmlns="http://schemas.openxmlformats.org/spreadsheetml/2006/main" count="546" uniqueCount="150">
  <si>
    <t>Country</t>
  </si>
  <si>
    <t>Big Mac Price ($)</t>
  </si>
  <si>
    <t>Net Hourly Wage ($)</t>
  </si>
  <si>
    <t>Argentina</t>
  </si>
  <si>
    <t>Australia</t>
  </si>
  <si>
    <t>Brazil</t>
  </si>
  <si>
    <t>Britain</t>
  </si>
  <si>
    <t>Canada</t>
  </si>
  <si>
    <t>Chile</t>
  </si>
  <si>
    <t>China</t>
  </si>
  <si>
    <t>Czech Republic</t>
  </si>
  <si>
    <t>Denmark</t>
  </si>
  <si>
    <t>Hungary</t>
  </si>
  <si>
    <t>Indonesia</t>
  </si>
  <si>
    <t>Japan</t>
  </si>
  <si>
    <t>Malaysia</t>
  </si>
  <si>
    <t>Mexico</t>
  </si>
  <si>
    <t>New Zealand</t>
  </si>
  <si>
    <t>Philippines</t>
  </si>
  <si>
    <t>Poland</t>
  </si>
  <si>
    <t>Russia</t>
  </si>
  <si>
    <t>Singapore</t>
  </si>
  <si>
    <t>South Africa</t>
  </si>
  <si>
    <t>South Korea</t>
  </si>
  <si>
    <t>Sweden</t>
  </si>
  <si>
    <t>Switzerland</t>
  </si>
  <si>
    <t>Thailand</t>
  </si>
  <si>
    <t>Turkey</t>
  </si>
  <si>
    <t>UAE</t>
  </si>
  <si>
    <t>United States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</si>
  <si>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</si>
  <si>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</si>
  <si>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</si>
  <si>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</si>
  <si>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</si>
  <si>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</si>
  <si>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</si>
  <si>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</si>
  <si>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</si>
  <si>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</si>
  <si>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</si>
  <si>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</si>
  <si>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</si>
  <si>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</si>
  <si>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</si>
  <si>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</si>
  <si>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</si>
  <si>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</si>
  <si>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</si>
  <si>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</si>
  <si>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</si>
  <si>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</si>
  <si>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Upper 99.0%</t>
  </si>
  <si>
    <t>yhat</t>
  </si>
  <si>
    <t>x-xbar</t>
  </si>
  <si>
    <t>y-ybar</t>
  </si>
  <si>
    <t>(x-xbar)*(y-ybar)</t>
  </si>
  <si>
    <t>(x-xbar)^2</t>
  </si>
  <si>
    <t>Mean</t>
  </si>
  <si>
    <t>Slope</t>
  </si>
  <si>
    <t>Equation</t>
  </si>
  <si>
    <t>-4.1540+3.5474x</t>
  </si>
  <si>
    <t>(y-ybar)^2</t>
  </si>
  <si>
    <t>(y-yhat)^2</t>
  </si>
  <si>
    <t>SSE</t>
  </si>
  <si>
    <t>MSE</t>
  </si>
  <si>
    <t>SE</t>
  </si>
  <si>
    <t>t value</t>
  </si>
  <si>
    <t>F value</t>
  </si>
  <si>
    <t>CI lower</t>
  </si>
  <si>
    <t>CI upper</t>
  </si>
  <si>
    <t>Lower 99.0%</t>
  </si>
  <si>
    <t>PI lower</t>
  </si>
  <si>
    <t>Market Price ($1000) (y)</t>
  </si>
  <si>
    <t>Area (sq ft) (x1)</t>
  </si>
  <si>
    <t>Age of House (years) (x2)</t>
  </si>
  <si>
    <t>Lower 95.0%</t>
  </si>
  <si>
    <t>Upper 95.0%</t>
  </si>
  <si>
    <t>Manufacturer</t>
  </si>
  <si>
    <t>Sales ($ millions)</t>
  </si>
  <si>
    <t># of Manufacturing Representatives</t>
  </si>
  <si>
    <t># of reps squared</t>
  </si>
  <si>
    <t>Monthly closing prices of 3 stocks over a 15 month period</t>
  </si>
  <si>
    <t>Stock 2 ($)</t>
  </si>
  <si>
    <t>Stock 3 ($)</t>
  </si>
  <si>
    <t>Stock 2*Stock 3</t>
  </si>
  <si>
    <t>Monthly Salary ($1000)</t>
  </si>
  <si>
    <t>Age (10 years)</t>
  </si>
  <si>
    <t>Sex (1=Male, 0=Female)</t>
  </si>
  <si>
    <t>World Crude Oil Production (million barrels per day)</t>
  </si>
  <si>
    <t>US Energy Consumption (quadrillion BTUs generation per year)</t>
  </si>
  <si>
    <t>US Nuclear Electricity (billion kilowatt-hours)</t>
  </si>
  <si>
    <t>US Coal Gross Production (million short-tons)</t>
  </si>
  <si>
    <t>US Total Dry Gas Production (trillion cubic feet)</t>
  </si>
  <si>
    <t>US Fuel Rate for Automobiles (miles per gallon)</t>
  </si>
  <si>
    <t>Requested additional information(1=yes, 0=no)</t>
  </si>
  <si>
    <t>Age of club member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</si>
  <si>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</si>
  <si>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0.025,27</t>
    </r>
  </si>
  <si>
    <r>
      <t>SS</t>
    </r>
    <r>
      <rPr>
        <b/>
        <vertAlign val="subscript"/>
        <sz val="11"/>
        <color theme="1"/>
        <rFont val="Calibri"/>
        <family val="2"/>
        <scheme val="minor"/>
      </rPr>
      <t>regression</t>
    </r>
  </si>
  <si>
    <t>PI upper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</si>
  <si>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</si>
  <si>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x^2</t>
  </si>
  <si>
    <t>Y</t>
  </si>
  <si>
    <t>X1</t>
  </si>
  <si>
    <t>X2</t>
  </si>
  <si>
    <t>X3</t>
  </si>
  <si>
    <t>Y'</t>
  </si>
  <si>
    <t>X2'</t>
  </si>
  <si>
    <t>X2-X2'</t>
  </si>
  <si>
    <t>Yhat</t>
  </si>
  <si>
    <t>(Yhat-Ybar)^2</t>
  </si>
  <si>
    <t>SSR</t>
  </si>
  <si>
    <t>SE of Stock 2 ($)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</si>
  <si>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</si>
  <si>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</si>
  <si>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bar)^2</t>
    </r>
  </si>
  <si>
    <r>
      <t>(x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bar)^2</t>
    </r>
  </si>
  <si>
    <t>Stock 1 ($): y</t>
  </si>
  <si>
    <r>
      <t>Stock 2 ($): 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</si>
  <si>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Stock 3 ($): 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</si>
  <si>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Stock 2*Stock 3: x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</si>
  <si>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Stock2+Stock3: x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</si>
  <si>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Predicting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 using x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and x</t>
    </r>
    <r>
      <rPr>
        <b/>
        <vertAlign val="subscript"/>
        <sz val="11"/>
        <color theme="0"/>
        <rFont val="Calibri"/>
        <family val="2"/>
        <scheme val="minor"/>
      </rPr>
      <t>3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</si>
  <si>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</si>
  <si>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t>x1-x1hat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</si>
  <si>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hat</t>
    </r>
  </si>
  <si>
    <r>
      <t>Predicting y using 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-x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hat</t>
    </r>
  </si>
  <si>
    <t>US Energy Consumption</t>
  </si>
  <si>
    <t>US Fuel Rate for Automobiles</t>
  </si>
  <si>
    <t>US Nuclear Electricity</t>
  </si>
  <si>
    <t>US Coal Gross Production</t>
  </si>
  <si>
    <t>US Total Dry Gas Production</t>
  </si>
  <si>
    <t>Multicollinearity</t>
  </si>
  <si>
    <t>VIF</t>
  </si>
  <si>
    <t>% Called</t>
  </si>
  <si>
    <t>Called at Random</t>
  </si>
  <si>
    <t>Called According to Model Score</t>
  </si>
  <si>
    <t>Baseline</t>
  </si>
  <si>
    <t>Lift</t>
  </si>
  <si>
    <t>FEV1</t>
  </si>
  <si>
    <t>Rank</t>
  </si>
  <si>
    <t>Percentile</t>
  </si>
  <si>
    <t>Rank-based z-score</t>
  </si>
  <si>
    <t>Standardized FEV1</t>
  </si>
  <si>
    <t>Line X</t>
  </si>
  <si>
    <t>Line Y</t>
  </si>
  <si>
    <t>t^2</t>
  </si>
  <si>
    <t>R^2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</si>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</sst>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2" borderId="0" xfId="0" applyFont="1" applyFill="1"/>
    <xf numFmtId="0" fontId="2" fillId="2" borderId="0" xfId="0" quotePrefix="1" applyFont="1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5" borderId="0" xfId="0" applyFill="1" applyBorder="1" applyAlignment="1"/>
    <xf numFmtId="0" fontId="0" fillId="5" borderId="0" xfId="0" applyFill="1"/>
    <xf numFmtId="0" fontId="0" fillId="6" borderId="4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1" fillId="6" borderId="8" xfId="0" applyFont="1" applyFill="1" applyBorder="1" applyAlignment="1">
      <alignment horizontal="centerContinuous"/>
    </xf>
    <xf numFmtId="0" fontId="1" fillId="6" borderId="2" xfId="0" applyFont="1" applyFill="1" applyBorder="1" applyAlignment="1">
      <alignment horizontal="centerContinuous"/>
    </xf>
    <xf numFmtId="0" fontId="0" fillId="6" borderId="6" xfId="0" applyFill="1" applyBorder="1" applyAlignment="1"/>
    <xf numFmtId="0" fontId="0" fillId="6" borderId="0" xfId="0" applyFill="1" applyBorder="1" applyAlignment="1"/>
    <xf numFmtId="0" fontId="0" fillId="6" borderId="9" xfId="0" applyFill="1" applyBorder="1" applyAlignment="1"/>
    <xf numFmtId="0" fontId="0" fillId="6" borderId="1" xfId="0" applyFill="1" applyBorder="1" applyAlignment="1"/>
    <xf numFmtId="0" fontId="1" fillId="6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7" xfId="0" applyFill="1" applyBorder="1" applyAlignment="1"/>
    <xf numFmtId="0" fontId="0" fillId="6" borderId="11" xfId="0" applyFill="1" applyBorder="1" applyAlignment="1"/>
    <xf numFmtId="0" fontId="0" fillId="7" borderId="4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1" fillId="7" borderId="8" xfId="0" applyFont="1" applyFill="1" applyBorder="1" applyAlignment="1">
      <alignment horizontal="centerContinuous"/>
    </xf>
    <xf numFmtId="0" fontId="1" fillId="7" borderId="2" xfId="0" applyFont="1" applyFill="1" applyBorder="1" applyAlignment="1">
      <alignment horizontal="centerContinuous"/>
    </xf>
    <xf numFmtId="0" fontId="0" fillId="7" borderId="6" xfId="0" applyFill="1" applyBorder="1" applyAlignment="1"/>
    <xf numFmtId="0" fontId="0" fillId="7" borderId="0" xfId="0" applyFill="1" applyBorder="1" applyAlignment="1"/>
    <xf numFmtId="0" fontId="0" fillId="7" borderId="9" xfId="0" applyFill="1" applyBorder="1" applyAlignment="1"/>
    <xf numFmtId="0" fontId="0" fillId="7" borderId="1" xfId="0" applyFill="1" applyBorder="1" applyAlignment="1"/>
    <xf numFmtId="0" fontId="1" fillId="7" borderId="8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7" xfId="0" applyFill="1" applyBorder="1" applyAlignment="1"/>
    <xf numFmtId="0" fontId="0" fillId="7" borderId="11" xfId="0" applyFill="1" applyBorder="1" applyAlignment="1"/>
    <xf numFmtId="0" fontId="0" fillId="8" borderId="4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1" fillId="8" borderId="8" xfId="0" applyFont="1" applyFill="1" applyBorder="1" applyAlignment="1">
      <alignment horizontal="centerContinuous"/>
    </xf>
    <xf numFmtId="0" fontId="1" fillId="8" borderId="2" xfId="0" applyFont="1" applyFill="1" applyBorder="1" applyAlignment="1">
      <alignment horizontal="centerContinuous"/>
    </xf>
    <xf numFmtId="0" fontId="0" fillId="8" borderId="6" xfId="0" applyFill="1" applyBorder="1" applyAlignment="1"/>
    <xf numFmtId="0" fontId="0" fillId="8" borderId="0" xfId="0" applyFill="1" applyBorder="1" applyAlignment="1"/>
    <xf numFmtId="0" fontId="0" fillId="8" borderId="9" xfId="0" applyFill="1" applyBorder="1" applyAlignment="1"/>
    <xf numFmtId="0" fontId="0" fillId="8" borderId="1" xfId="0" applyFill="1" applyBorder="1" applyAlignment="1"/>
    <xf numFmtId="0" fontId="1" fillId="8" borderId="8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0" fillId="8" borderId="7" xfId="0" applyFill="1" applyBorder="1" applyAlignment="1"/>
    <xf numFmtId="0" fontId="0" fillId="8" borderId="11" xfId="0" applyFill="1" applyBorder="1" applyAlignment="1"/>
    <xf numFmtId="0" fontId="0" fillId="9" borderId="4" xfId="0" applyFill="1" applyBorder="1"/>
    <xf numFmtId="0" fontId="0" fillId="9" borderId="3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0" xfId="0" applyFill="1" applyBorder="1"/>
    <xf numFmtId="0" fontId="0" fillId="9" borderId="7" xfId="0" applyFill="1" applyBorder="1"/>
    <xf numFmtId="0" fontId="1" fillId="9" borderId="8" xfId="0" applyFont="1" applyFill="1" applyBorder="1" applyAlignment="1">
      <alignment horizontal="centerContinuous"/>
    </xf>
    <xf numFmtId="0" fontId="1" fillId="9" borderId="2" xfId="0" applyFont="1" applyFill="1" applyBorder="1" applyAlignment="1">
      <alignment horizontal="centerContinuous"/>
    </xf>
    <xf numFmtId="0" fontId="0" fillId="9" borderId="6" xfId="0" applyFill="1" applyBorder="1" applyAlignment="1"/>
    <xf numFmtId="0" fontId="0" fillId="9" borderId="0" xfId="0" applyFill="1" applyBorder="1" applyAlignment="1"/>
    <xf numFmtId="0" fontId="0" fillId="9" borderId="9" xfId="0" applyFill="1" applyBorder="1" applyAlignment="1"/>
    <xf numFmtId="0" fontId="0" fillId="9" borderId="1" xfId="0" applyFill="1" applyBorder="1" applyAlignment="1"/>
    <xf numFmtId="0" fontId="1" fillId="9" borderId="8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0" fillId="9" borderId="7" xfId="0" applyFill="1" applyBorder="1" applyAlignment="1"/>
    <xf numFmtId="0" fontId="0" fillId="9" borderId="11" xfId="0" applyFill="1" applyBorder="1" applyAlignment="1"/>
    <xf numFmtId="0" fontId="0" fillId="10" borderId="4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0" xfId="0" applyFill="1" applyBorder="1"/>
    <xf numFmtId="0" fontId="0" fillId="10" borderId="7" xfId="0" applyFill="1" applyBorder="1"/>
    <xf numFmtId="0" fontId="1" fillId="10" borderId="8" xfId="0" applyFont="1" applyFill="1" applyBorder="1" applyAlignment="1">
      <alignment horizontal="centerContinuous"/>
    </xf>
    <xf numFmtId="0" fontId="1" fillId="10" borderId="2" xfId="0" applyFont="1" applyFill="1" applyBorder="1" applyAlignment="1">
      <alignment horizontal="centerContinuous"/>
    </xf>
    <xf numFmtId="0" fontId="0" fillId="10" borderId="6" xfId="0" applyFill="1" applyBorder="1" applyAlignment="1"/>
    <xf numFmtId="0" fontId="0" fillId="10" borderId="0" xfId="0" applyFill="1" applyBorder="1" applyAlignment="1"/>
    <xf numFmtId="0" fontId="0" fillId="10" borderId="9" xfId="0" applyFill="1" applyBorder="1" applyAlignment="1"/>
    <xf numFmtId="0" fontId="0" fillId="10" borderId="1" xfId="0" applyFill="1" applyBorder="1" applyAlignment="1"/>
    <xf numFmtId="0" fontId="1" fillId="10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7" xfId="0" applyFill="1" applyBorder="1" applyAlignment="1"/>
    <xf numFmtId="0" fontId="0" fillId="10" borderId="11" xfId="0" applyFill="1" applyBorder="1" applyAlignment="1"/>
    <xf numFmtId="0" fontId="0" fillId="11" borderId="4" xfId="0" applyFill="1" applyBorder="1"/>
    <xf numFmtId="0" fontId="0" fillId="11" borderId="3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0" xfId="0" applyFill="1" applyBorder="1"/>
    <xf numFmtId="0" fontId="0" fillId="11" borderId="7" xfId="0" applyFill="1" applyBorder="1"/>
    <xf numFmtId="0" fontId="1" fillId="11" borderId="8" xfId="0" applyFont="1" applyFill="1" applyBorder="1" applyAlignment="1">
      <alignment horizontal="centerContinuous"/>
    </xf>
    <xf numFmtId="0" fontId="1" fillId="11" borderId="2" xfId="0" applyFont="1" applyFill="1" applyBorder="1" applyAlignment="1">
      <alignment horizontal="centerContinuous"/>
    </xf>
    <xf numFmtId="0" fontId="0" fillId="11" borderId="6" xfId="0" applyFill="1" applyBorder="1" applyAlignment="1"/>
    <xf numFmtId="0" fontId="0" fillId="11" borderId="0" xfId="0" applyFill="1" applyBorder="1" applyAlignment="1"/>
    <xf numFmtId="0" fontId="0" fillId="11" borderId="9" xfId="0" applyFill="1" applyBorder="1" applyAlignment="1"/>
    <xf numFmtId="0" fontId="0" fillId="11" borderId="1" xfId="0" applyFill="1" applyBorder="1" applyAlignment="1"/>
    <xf numFmtId="0" fontId="1" fillId="11" borderId="8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0" fillId="11" borderId="7" xfId="0" applyFill="1" applyBorder="1" applyAlignment="1"/>
    <xf numFmtId="0" fontId="0" fillId="11" borderId="11" xfId="0" applyFill="1" applyBorder="1" applyAlignment="1"/>
    <xf numFmtId="0" fontId="2" fillId="0" borderId="12" xfId="0" applyFont="1" applyBorder="1"/>
    <xf numFmtId="0" fontId="0" fillId="0" borderId="12" xfId="0" applyBorder="1"/>
    <xf numFmtId="0" fontId="2" fillId="0" borderId="12" xfId="0" applyFont="1" applyBorder="1" applyAlignment="1">
      <alignment horizontal="right"/>
    </xf>
    <xf numFmtId="0" fontId="2" fillId="5" borderId="12" xfId="0" applyFont="1" applyFill="1" applyBorder="1" applyAlignment="1">
      <alignment horizontal="right"/>
    </xf>
    <xf numFmtId="0" fontId="2" fillId="5" borderId="12" xfId="0" applyFont="1" applyFill="1" applyBorder="1"/>
    <xf numFmtId="0" fontId="4" fillId="4" borderId="0" xfId="0" applyFont="1" applyFill="1" applyBorder="1" applyAlignment="1"/>
    <xf numFmtId="0" fontId="2" fillId="0" borderId="12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14" borderId="0" xfId="0" applyFill="1"/>
    <xf numFmtId="0" fontId="1" fillId="14" borderId="2" xfId="0" applyFont="1" applyFill="1" applyBorder="1" applyAlignment="1">
      <alignment horizontal="centerContinuous"/>
    </xf>
    <xf numFmtId="0" fontId="0" fillId="14" borderId="0" xfId="0" applyFill="1" applyBorder="1" applyAlignment="1"/>
    <xf numFmtId="0" fontId="0" fillId="14" borderId="1" xfId="0" applyFill="1" applyBorder="1" applyAlignment="1"/>
    <xf numFmtId="0" fontId="1" fillId="14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Continuous"/>
    </xf>
    <xf numFmtId="0" fontId="0" fillId="15" borderId="0" xfId="0" applyFill="1" applyBorder="1" applyAlignment="1"/>
    <xf numFmtId="0" fontId="0" fillId="15" borderId="1" xfId="0" applyFill="1" applyBorder="1" applyAlignment="1"/>
    <xf numFmtId="0" fontId="1" fillId="15" borderId="2" xfId="0" applyFont="1" applyFill="1" applyBorder="1" applyAlignment="1">
      <alignment horizontal="center"/>
    </xf>
    <xf numFmtId="0" fontId="0" fillId="15" borderId="4" xfId="0" applyFill="1" applyBorder="1"/>
    <xf numFmtId="0" fontId="0" fillId="15" borderId="3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0" xfId="0" applyFill="1" applyBorder="1"/>
    <xf numFmtId="0" fontId="0" fillId="15" borderId="7" xfId="0" applyFill="1" applyBorder="1"/>
    <xf numFmtId="0" fontId="1" fillId="15" borderId="8" xfId="0" applyFont="1" applyFill="1" applyBorder="1" applyAlignment="1">
      <alignment horizontal="centerContinuous"/>
    </xf>
    <xf numFmtId="0" fontId="0" fillId="15" borderId="6" xfId="0" applyFill="1" applyBorder="1" applyAlignment="1"/>
    <xf numFmtId="0" fontId="0" fillId="15" borderId="9" xfId="0" applyFill="1" applyBorder="1" applyAlignment="1"/>
    <xf numFmtId="0" fontId="1" fillId="15" borderId="8" xfId="0" applyFont="1" applyFill="1" applyBorder="1" applyAlignment="1">
      <alignment horizontal="center"/>
    </xf>
    <xf numFmtId="0" fontId="1" fillId="15" borderId="10" xfId="0" applyFont="1" applyFill="1" applyBorder="1" applyAlignment="1">
      <alignment horizontal="center"/>
    </xf>
    <xf numFmtId="0" fontId="0" fillId="15" borderId="7" xfId="0" applyFill="1" applyBorder="1" applyAlignment="1"/>
    <xf numFmtId="0" fontId="0" fillId="15" borderId="11" xfId="0" applyFill="1" applyBorder="1" applyAlignment="1"/>
    <xf numFmtId="0" fontId="5" fillId="13" borderId="1" xfId="0" applyFont="1" applyFill="1" applyBorder="1" applyAlignment="1"/>
    <xf numFmtId="0" fontId="5" fillId="13" borderId="0" xfId="0" applyFont="1" applyFill="1" applyBorder="1" applyAlignment="1"/>
    <xf numFmtId="0" fontId="0" fillId="0" borderId="12" xfId="0" applyBorder="1" applyAlignment="1">
      <alignment wrapText="1"/>
    </xf>
    <xf numFmtId="0" fontId="0" fillId="0" borderId="13" xfId="0" applyFill="1" applyBorder="1"/>
    <xf numFmtId="2" fontId="0" fillId="0" borderId="0" xfId="0" applyNumberFormat="1"/>
    <xf numFmtId="0" fontId="7" fillId="0" borderId="0" xfId="0" applyFont="1"/>
    <xf numFmtId="164" fontId="0" fillId="0" borderId="0" xfId="0" applyNumberFormat="1"/>
    <xf numFmtId="0" fontId="2" fillId="12" borderId="12" xfId="0" applyFont="1" applyFill="1" applyBorder="1" applyAlignment="1">
      <alignment horizontal="center"/>
    </xf>
    <xf numFmtId="0" fontId="4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'Curve Fit'!$A$1:$A$8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'Curve Fit'!$B$1:$B$8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-2</c:v>
                </c:pt>
                <c:pt idx="3">
                  <c:v>8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9344"/>
        <c:axId val="90849736"/>
      </c:scatterChart>
      <c:valAx>
        <c:axId val="908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9736"/>
        <c:crosses val="autoZero"/>
        <c:crossBetween val="midCat"/>
      </c:valAx>
      <c:valAx>
        <c:axId val="9084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and Regression'!$C$4</c:f>
              <c:strCache>
                <c:ptCount val="1"/>
                <c:pt idx="0">
                  <c:v>Net Hourly Wage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95231846019247"/>
                  <c:y val="-0.10762248468941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Regression'!$C$5:$C$31</c:f>
              <c:numCache>
                <c:formatCode>General</c:formatCode>
                <c:ptCount val="27"/>
                <c:pt idx="0">
                  <c:v>3.3</c:v>
                </c:pt>
                <c:pt idx="1">
                  <c:v>14</c:v>
                </c:pt>
                <c:pt idx="2">
                  <c:v>4.3</c:v>
                </c:pt>
                <c:pt idx="3">
                  <c:v>13.9</c:v>
                </c:pt>
                <c:pt idx="4">
                  <c:v>12.8</c:v>
                </c:pt>
                <c:pt idx="5">
                  <c:v>3.1</c:v>
                </c:pt>
                <c:pt idx="6">
                  <c:v>3</c:v>
                </c:pt>
                <c:pt idx="7">
                  <c:v>5.0999999999999996</c:v>
                </c:pt>
                <c:pt idx="8">
                  <c:v>17.7</c:v>
                </c:pt>
                <c:pt idx="9">
                  <c:v>3</c:v>
                </c:pt>
                <c:pt idx="10">
                  <c:v>1.3</c:v>
                </c:pt>
                <c:pt idx="11">
                  <c:v>15.7</c:v>
                </c:pt>
                <c:pt idx="12">
                  <c:v>3.1</c:v>
                </c:pt>
                <c:pt idx="13">
                  <c:v>1.8</c:v>
                </c:pt>
                <c:pt idx="14">
                  <c:v>8.4</c:v>
                </c:pt>
                <c:pt idx="15">
                  <c:v>1.4</c:v>
                </c:pt>
                <c:pt idx="16">
                  <c:v>4.0999999999999996</c:v>
                </c:pt>
                <c:pt idx="17">
                  <c:v>5.9</c:v>
                </c:pt>
                <c:pt idx="18">
                  <c:v>5.9</c:v>
                </c:pt>
                <c:pt idx="19">
                  <c:v>5.0999999999999996</c:v>
                </c:pt>
                <c:pt idx="20">
                  <c:v>6.1</c:v>
                </c:pt>
                <c:pt idx="21">
                  <c:v>13.5</c:v>
                </c:pt>
                <c:pt idx="22">
                  <c:v>22.6</c:v>
                </c:pt>
                <c:pt idx="23">
                  <c:v>2.6</c:v>
                </c:pt>
                <c:pt idx="24">
                  <c:v>4.3</c:v>
                </c:pt>
                <c:pt idx="25">
                  <c:v>10.1</c:v>
                </c:pt>
                <c:pt idx="26">
                  <c:v>16.5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0E-459A-866A-8C05793AB058}"/>
            </c:ext>
          </c:extLst>
        </c:ser>
        <c:ser>
          <c:idx val="1"/>
          <c:order val="1"/>
          <c:tx>
            <c:strRef>
              <c:f>'Correlation and Regression'!$L$4</c:f>
              <c:strCache>
                <c:ptCount val="1"/>
                <c:pt idx="0">
                  <c:v>CI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Regression'!$L$5:$L$31</c:f>
              <c:numCache>
                <c:formatCode>General</c:formatCode>
                <c:ptCount val="27"/>
                <c:pt idx="0">
                  <c:v>-0.61142419461508979</c:v>
                </c:pt>
                <c:pt idx="1">
                  <c:v>7.6666260998750762</c:v>
                </c:pt>
                <c:pt idx="2">
                  <c:v>10.500729526787698</c:v>
                </c:pt>
                <c:pt idx="3">
                  <c:v>6.5184486451743906</c:v>
                </c:pt>
                <c:pt idx="4">
                  <c:v>8.1355202631095906</c:v>
                </c:pt>
                <c:pt idx="5">
                  <c:v>6.0320689497988287</c:v>
                </c:pt>
                <c:pt idx="6">
                  <c:v>0.17994406336571478</c:v>
                </c:pt>
                <c:pt idx="7">
                  <c:v>6.3474314497385835</c:v>
                </c:pt>
                <c:pt idx="8">
                  <c:v>10.476535874567634</c:v>
                </c:pt>
                <c:pt idx="9">
                  <c:v>5.9964279460766923</c:v>
                </c:pt>
                <c:pt idx="10">
                  <c:v>2.7080255049074409</c:v>
                </c:pt>
                <c:pt idx="11">
                  <c:v>7.141876035456928</c:v>
                </c:pt>
                <c:pt idx="12">
                  <c:v>1.2808428509429275</c:v>
                </c:pt>
                <c:pt idx="13">
                  <c:v>2.6643074532481998</c:v>
                </c:pt>
                <c:pt idx="14">
                  <c:v>6.8843724095002372</c:v>
                </c:pt>
                <c:pt idx="15">
                  <c:v>1.2808428509429275</c:v>
                </c:pt>
                <c:pt idx="16">
                  <c:v>3.0984734652362036</c:v>
                </c:pt>
                <c:pt idx="17">
                  <c:v>1.9119050764917453</c:v>
                </c:pt>
                <c:pt idx="18">
                  <c:v>5.0668746261803328</c:v>
                </c:pt>
                <c:pt idx="19">
                  <c:v>2.4447712635731786</c:v>
                </c:pt>
                <c:pt idx="20">
                  <c:v>4.0270250876426337</c:v>
                </c:pt>
                <c:pt idx="21">
                  <c:v>14.282347779243104</c:v>
                </c:pt>
                <c:pt idx="22">
                  <c:v>13.457304163469537</c:v>
                </c:pt>
                <c:pt idx="23">
                  <c:v>1.1899590162039662</c:v>
                </c:pt>
                <c:pt idx="24">
                  <c:v>7.8155861609321917</c:v>
                </c:pt>
                <c:pt idx="25">
                  <c:v>4.714807935476653</c:v>
                </c:pt>
                <c:pt idx="26">
                  <c:v>7.3304529046195555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0E-459A-866A-8C05793AB058}"/>
            </c:ext>
          </c:extLst>
        </c:ser>
        <c:ser>
          <c:idx val="2"/>
          <c:order val="2"/>
          <c:tx>
            <c:strRef>
              <c:f>'Correlation and Regression'!$M$4</c:f>
              <c:strCache>
                <c:ptCount val="1"/>
                <c:pt idx="0">
                  <c:v>CI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Regression'!$M$5:$M$31</c:f>
              <c:numCache>
                <c:formatCode>General</c:formatCode>
                <c:ptCount val="27"/>
                <c:pt idx="0">
                  <c:v>4.932168194615091</c:v>
                </c:pt>
                <c:pt idx="1">
                  <c:v>11.269405900124925</c:v>
                </c:pt>
                <c:pt idx="2">
                  <c:v>16.026738473212301</c:v>
                </c:pt>
                <c:pt idx="3">
                  <c:v>9.8634553548256108</c:v>
                </c:pt>
                <c:pt idx="4">
                  <c:v>11.93567973689041</c:v>
                </c:pt>
                <c:pt idx="5">
                  <c:v>9.3565630502011725</c:v>
                </c:pt>
                <c:pt idx="6">
                  <c:v>5.3469159366342858</c:v>
                </c:pt>
                <c:pt idx="7">
                  <c:v>9.67973255026142</c:v>
                </c:pt>
                <c:pt idx="8">
                  <c:v>15.97998412543237</c:v>
                </c:pt>
                <c:pt idx="9">
                  <c:v>9.3212560539233085</c:v>
                </c:pt>
                <c:pt idx="10">
                  <c:v>6.7919224950925585</c:v>
                </c:pt>
                <c:pt idx="11">
                  <c:v>10.588039964543071</c:v>
                </c:pt>
                <c:pt idx="12">
                  <c:v>5.948769149057072</c:v>
                </c:pt>
                <c:pt idx="13">
                  <c:v>6.7646925467518022</c:v>
                </c:pt>
                <c:pt idx="14">
                  <c:v>10.277959590499762</c:v>
                </c:pt>
                <c:pt idx="15">
                  <c:v>5.948769149057072</c:v>
                </c:pt>
                <c:pt idx="16">
                  <c:v>7.0400065347637977</c:v>
                </c:pt>
                <c:pt idx="17">
                  <c:v>6.3109789235082552</c:v>
                </c:pt>
                <c:pt idx="18">
                  <c:v>8.477109373819669</c:v>
                </c:pt>
                <c:pt idx="19">
                  <c:v>6.6294887364268238</c:v>
                </c:pt>
                <c:pt idx="20">
                  <c:v>7.6723109123573652</c:v>
                </c:pt>
                <c:pt idx="21">
                  <c:v>23.951540220756897</c:v>
                </c:pt>
                <c:pt idx="22">
                  <c:v>22.15150783653047</c:v>
                </c:pt>
                <c:pt idx="23">
                  <c:v>5.8977569837960342</c:v>
                </c:pt>
                <c:pt idx="24">
                  <c:v>11.475185839067809</c:v>
                </c:pt>
                <c:pt idx="25">
                  <c:v>8.1906440645233509</c:v>
                </c:pt>
                <c:pt idx="26">
                  <c:v>10.825151095380445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0E-459A-866A-8C05793AB058}"/>
            </c:ext>
          </c:extLst>
        </c:ser>
        <c:ser>
          <c:idx val="3"/>
          <c:order val="3"/>
          <c:tx>
            <c:strRef>
              <c:f>'Correlation and Regression'!$N$4</c:f>
              <c:strCache>
                <c:ptCount val="1"/>
                <c:pt idx="0">
                  <c:v>PI lower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Regression'!$N$5:$N$31</c:f>
              <c:numCache>
                <c:formatCode>General</c:formatCode>
                <c:ptCount val="27"/>
                <c:pt idx="0">
                  <c:v>-6.910534894101918</c:v>
                </c:pt>
                <c:pt idx="1">
                  <c:v>0.64511946262322617</c:v>
                </c:pt>
                <c:pt idx="2">
                  <c:v>4.1955097275211699</c:v>
                </c:pt>
                <c:pt idx="3">
                  <c:v>-0.60653430057961089</c:v>
                </c:pt>
                <c:pt idx="4">
                  <c:v>1.1920260197856347</c:v>
                </c:pt>
                <c:pt idx="5">
                  <c:v>-1.1012262227902188</c:v>
                </c:pt>
                <c:pt idx="6">
                  <c:v>-6.25171821407669</c:v>
                </c:pt>
                <c:pt idx="7">
                  <c:v>-0.78269877048018088</c:v>
                </c:pt>
                <c:pt idx="8">
                  <c:v>4.1634663785506145</c:v>
                </c:pt>
                <c:pt idx="9">
                  <c:v>-1.1367317859257788</c:v>
                </c:pt>
                <c:pt idx="10">
                  <c:v>-4.1251626971778972</c:v>
                </c:pt>
                <c:pt idx="11">
                  <c:v>5.7716139263085608E-2</c:v>
                </c:pt>
                <c:pt idx="12">
                  <c:v>-5.3320304083702457</c:v>
                </c:pt>
                <c:pt idx="13">
                  <c:v>-4.1625370741447068</c:v>
                </c:pt>
                <c:pt idx="14">
                  <c:v>-0.2209704580279066</c:v>
                </c:pt>
                <c:pt idx="15">
                  <c:v>-5.3320304083702457</c:v>
                </c:pt>
                <c:pt idx="16">
                  <c:v>-3.789790334722186</c:v>
                </c:pt>
                <c:pt idx="17">
                  <c:v>-4.8012714148282338</c:v>
                </c:pt>
                <c:pt idx="18">
                  <c:v>-2.031752827940247</c:v>
                </c:pt>
                <c:pt idx="19">
                  <c:v>-4.3497402487931396</c:v>
                </c:pt>
                <c:pt idx="20">
                  <c:v>-2.9775923293971989</c:v>
                </c:pt>
                <c:pt idx="21">
                  <c:v>9.2188725537666567</c:v>
                </c:pt>
                <c:pt idx="22">
                  <c:v>8.1350837841386685</c:v>
                </c:pt>
                <c:pt idx="23">
                  <c:v>-5.4081997613696746</c:v>
                </c:pt>
                <c:pt idx="24">
                  <c:v>0.81664513915038661</c:v>
                </c:pt>
                <c:pt idx="25">
                  <c:v>-2.3574304648977478</c:v>
                </c:pt>
                <c:pt idx="26">
                  <c:v>0.26578029110085133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A0E-459A-866A-8C05793AB058}"/>
            </c:ext>
          </c:extLst>
        </c:ser>
        <c:ser>
          <c:idx val="4"/>
          <c:order val="4"/>
          <c:tx>
            <c:strRef>
              <c:f>'Correlation and Regression'!$O$4</c:f>
              <c:strCache>
                <c:ptCount val="1"/>
                <c:pt idx="0">
                  <c:v>PI upper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'Correlation and Regression'!$B$5:$B$31</c:f>
              <c:numCache>
                <c:formatCode>General</c:formatCode>
                <c:ptCount val="27"/>
                <c:pt idx="0">
                  <c:v>1.78</c:v>
                </c:pt>
                <c:pt idx="1">
                  <c:v>3.84</c:v>
                </c:pt>
                <c:pt idx="2">
                  <c:v>4.91</c:v>
                </c:pt>
                <c:pt idx="3">
                  <c:v>3.48</c:v>
                </c:pt>
                <c:pt idx="4">
                  <c:v>4</c:v>
                </c:pt>
                <c:pt idx="5">
                  <c:v>3.34</c:v>
                </c:pt>
                <c:pt idx="6">
                  <c:v>1.95</c:v>
                </c:pt>
                <c:pt idx="7">
                  <c:v>3.43</c:v>
                </c:pt>
                <c:pt idx="8">
                  <c:v>4.9000000000000004</c:v>
                </c:pt>
                <c:pt idx="9">
                  <c:v>3.33</c:v>
                </c:pt>
                <c:pt idx="10">
                  <c:v>2.5099999999999998</c:v>
                </c:pt>
                <c:pt idx="11">
                  <c:v>3.67</c:v>
                </c:pt>
                <c:pt idx="12">
                  <c:v>2.19</c:v>
                </c:pt>
                <c:pt idx="13">
                  <c:v>2.5</c:v>
                </c:pt>
                <c:pt idx="14">
                  <c:v>3.59</c:v>
                </c:pt>
                <c:pt idx="15">
                  <c:v>2.19</c:v>
                </c:pt>
                <c:pt idx="16">
                  <c:v>2.6</c:v>
                </c:pt>
                <c:pt idx="17">
                  <c:v>2.33</c:v>
                </c:pt>
                <c:pt idx="18">
                  <c:v>3.08</c:v>
                </c:pt>
                <c:pt idx="19">
                  <c:v>2.4500000000000002</c:v>
                </c:pt>
                <c:pt idx="20">
                  <c:v>2.82</c:v>
                </c:pt>
                <c:pt idx="21">
                  <c:v>6.56</c:v>
                </c:pt>
                <c:pt idx="22">
                  <c:v>6.19</c:v>
                </c:pt>
                <c:pt idx="23">
                  <c:v>2.17</c:v>
                </c:pt>
                <c:pt idx="24">
                  <c:v>3.89</c:v>
                </c:pt>
                <c:pt idx="25">
                  <c:v>2.99</c:v>
                </c:pt>
                <c:pt idx="26">
                  <c:v>3.73</c:v>
                </c:pt>
              </c:numCache>
            </c:numRef>
          </c:xVal>
          <c:yVal>
            <c:numRef>
              <c:f>'Correlation and Regression'!$O$5:$O$31</c:f>
              <c:numCache>
                <c:formatCode>General</c:formatCode>
                <c:ptCount val="27"/>
                <c:pt idx="0">
                  <c:v>11.231278894101919</c:v>
                </c:pt>
                <c:pt idx="1">
                  <c:v>18.290912537376776</c:v>
                </c:pt>
                <c:pt idx="2">
                  <c:v>22.331958272478829</c:v>
                </c:pt>
                <c:pt idx="3">
                  <c:v>16.988438300579613</c:v>
                </c:pt>
                <c:pt idx="4">
                  <c:v>18.879173980214368</c:v>
                </c:pt>
                <c:pt idx="5">
                  <c:v>16.489858222790218</c:v>
                </c:pt>
                <c:pt idx="6">
                  <c:v>11.778578214076692</c:v>
                </c:pt>
                <c:pt idx="7">
                  <c:v>16.809862770480184</c:v>
                </c:pt>
                <c:pt idx="8">
                  <c:v>22.293053621449388</c:v>
                </c:pt>
                <c:pt idx="9">
                  <c:v>16.454415785925779</c:v>
                </c:pt>
                <c:pt idx="10">
                  <c:v>13.625110697177897</c:v>
                </c:pt>
                <c:pt idx="11">
                  <c:v>17.672199860736914</c:v>
                </c:pt>
                <c:pt idx="12">
                  <c:v>12.561642408370245</c:v>
                </c:pt>
                <c:pt idx="13">
                  <c:v>13.591537074144709</c:v>
                </c:pt>
                <c:pt idx="14">
                  <c:v>17.383302458027906</c:v>
                </c:pt>
                <c:pt idx="15">
                  <c:v>12.561642408370245</c:v>
                </c:pt>
                <c:pt idx="16">
                  <c:v>13.928270334722187</c:v>
                </c:pt>
                <c:pt idx="17">
                  <c:v>13.024155414828234</c:v>
                </c:pt>
                <c:pt idx="18">
                  <c:v>15.575736827940249</c:v>
                </c:pt>
                <c:pt idx="19">
                  <c:v>13.424000248793142</c:v>
                </c:pt>
                <c:pt idx="20">
                  <c:v>14.676928329397198</c:v>
                </c:pt>
                <c:pt idx="21">
                  <c:v>29.015015446233342</c:v>
                </c:pt>
                <c:pt idx="22">
                  <c:v>27.473728215861339</c:v>
                </c:pt>
                <c:pt idx="23">
                  <c:v>12.495915761369675</c:v>
                </c:pt>
                <c:pt idx="24">
                  <c:v>18.474126860849616</c:v>
                </c:pt>
                <c:pt idx="25">
                  <c:v>15.262882464897752</c:v>
                </c:pt>
                <c:pt idx="26">
                  <c:v>17.889823708899151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A0E-459A-866A-8C05793A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96104"/>
        <c:axId val="239395320"/>
      </c:scatterChart>
      <c:valAx>
        <c:axId val="23939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5320"/>
        <c:crosses val="autoZero"/>
        <c:crossBetween val="midCat"/>
      </c:valAx>
      <c:valAx>
        <c:axId val="23939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'q-q plot'!$E$1</c:f>
              <c:strCache>
                <c:ptCount val="1"/>
                <c:pt idx="0">
                  <c:v>Standardized FEV1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'q-q plot'!$D$2:$D$58</c:f>
              <c:numCache>
                <c:formatCode>General</c:formatCode>
                <c:ptCount val="57"/>
                <c:pt idx="0">
                  <c:v>-2.3751070841947706</c:v>
                </c:pt>
                <c:pt idx="1">
                  <c:v>-1.9379315108528286</c:v>
                </c:pt>
                <c:pt idx="2">
                  <c:v>-1.7075530935596599</c:v>
                </c:pt>
                <c:pt idx="3">
                  <c:v>-1.5430979274111272</c:v>
                </c:pt>
                <c:pt idx="4">
                  <c:v>-1.4121875789061642</c:v>
                </c:pt>
                <c:pt idx="5">
                  <c:v>-1.3018067488856802</c:v>
                </c:pt>
                <c:pt idx="6">
                  <c:v>-1.2053449195375296</c:v>
                </c:pt>
                <c:pt idx="7">
                  <c:v>-1.1189583810625605</c:v>
                </c:pt>
                <c:pt idx="8">
                  <c:v>-1.0402029655508966</c:v>
                </c:pt>
                <c:pt idx="9">
                  <c:v>-0.96742156610170071</c:v>
                </c:pt>
                <c:pt idx="10">
                  <c:v>-0.89943490766723355</c:v>
                </c:pt>
                <c:pt idx="11">
                  <c:v>-0.83537114357211095</c:v>
                </c:pt>
                <c:pt idx="12">
                  <c:v>-0.77456543033667291</c:v>
                </c:pt>
                <c:pt idx="13">
                  <c:v>-0.71649750017799174</c:v>
                </c:pt>
                <c:pt idx="14">
                  <c:v>-0.66075112714025497</c:v>
                </c:pt>
                <c:pt idx="15">
                  <c:v>-0.60698683480348592</c:v>
                </c:pt>
                <c:pt idx="16">
                  <c:v>-0.55492294270265385</c:v>
                </c:pt>
                <c:pt idx="17">
                  <c:v>-0.50432204607777764</c:v>
                </c:pt>
                <c:pt idx="18">
                  <c:v>-0.45498114030642844</c:v>
                </c:pt>
                <c:pt idx="19">
                  <c:v>-0.40672425187136374</c:v>
                </c:pt>
                <c:pt idx="20">
                  <c:v>-0.35939683029154834</c:v>
                </c:pt>
                <c:pt idx="21">
                  <c:v>-0.31286139976011168</c:v>
                </c:pt>
                <c:pt idx="22">
                  <c:v>-0.2669941254049526</c:v>
                </c:pt>
                <c:pt idx="23">
                  <c:v>-0.22168205125817078</c:v>
                </c:pt>
                <c:pt idx="24">
                  <c:v>-0.17682083519044234</c:v>
                </c:pt>
                <c:pt idx="25">
                  <c:v>-0.13231285227617118</c:v>
                </c:pt>
                <c:pt idx="26">
                  <c:v>-8.8065569724094586E-2</c:v>
                </c:pt>
                <c:pt idx="27">
                  <c:v>-4.3990118295311E-2</c:v>
                </c:pt>
                <c:pt idx="28">
                  <c:v>0</c:v>
                </c:pt>
                <c:pt idx="29">
                  <c:v>4.3990118295311145E-2</c:v>
                </c:pt>
                <c:pt idx="30">
                  <c:v>8.8065569724094586E-2</c:v>
                </c:pt>
                <c:pt idx="31">
                  <c:v>0.13231285227617132</c:v>
                </c:pt>
                <c:pt idx="32">
                  <c:v>0.17682083519044234</c:v>
                </c:pt>
                <c:pt idx="33">
                  <c:v>0.22168205125817089</c:v>
                </c:pt>
                <c:pt idx="34">
                  <c:v>0.2669941254049526</c:v>
                </c:pt>
                <c:pt idx="35">
                  <c:v>0.3128613997601119</c:v>
                </c:pt>
                <c:pt idx="36">
                  <c:v>0.35939683029154834</c:v>
                </c:pt>
                <c:pt idx="37">
                  <c:v>0.40672425187136385</c:v>
                </c:pt>
                <c:pt idx="38">
                  <c:v>0.45498114030642844</c:v>
                </c:pt>
                <c:pt idx="39">
                  <c:v>0.50432204607777775</c:v>
                </c:pt>
                <c:pt idx="40">
                  <c:v>0.55492294270265385</c:v>
                </c:pt>
                <c:pt idx="41">
                  <c:v>0.60698683480348603</c:v>
                </c:pt>
                <c:pt idx="42">
                  <c:v>0.66075112714025497</c:v>
                </c:pt>
                <c:pt idx="43">
                  <c:v>0.71649750017799174</c:v>
                </c:pt>
                <c:pt idx="44">
                  <c:v>0.77456543033667291</c:v>
                </c:pt>
                <c:pt idx="45">
                  <c:v>0.83537114357211095</c:v>
                </c:pt>
                <c:pt idx="46">
                  <c:v>0.89943490766723355</c:v>
                </c:pt>
                <c:pt idx="47">
                  <c:v>0.96742156610170071</c:v>
                </c:pt>
                <c:pt idx="48">
                  <c:v>1.0402029655508966</c:v>
                </c:pt>
                <c:pt idx="49">
                  <c:v>1.1189583810625605</c:v>
                </c:pt>
                <c:pt idx="50">
                  <c:v>1.2053449195375296</c:v>
                </c:pt>
                <c:pt idx="51">
                  <c:v>1.3018067488856802</c:v>
                </c:pt>
                <c:pt idx="52">
                  <c:v>1.4121875789061642</c:v>
                </c:pt>
                <c:pt idx="53">
                  <c:v>1.5430979274111276</c:v>
                </c:pt>
                <c:pt idx="54">
                  <c:v>1.7075530935596597</c:v>
                </c:pt>
                <c:pt idx="55">
                  <c:v>1.9379315108528292</c:v>
                </c:pt>
                <c:pt idx="56">
                  <c:v>2.3751070841947692</c:v>
                </c:pt>
              </c:numCache>
            </c:numRef>
          </c:xVal>
          <c:yVal>
            <c:numRef>
              <c:f>'q-q plot'!$E$2:$E$58</c:f>
              <c:numCache>
                <c:formatCode>General</c:formatCode>
                <c:ptCount val="57"/>
                <c:pt idx="0">
                  <c:v>-1.8028994146150112</c:v>
                </c:pt>
                <c:pt idx="1">
                  <c:v>-1.8028994146150112</c:v>
                </c:pt>
                <c:pt idx="2">
                  <c:v>-1.6093117510546979</c:v>
                </c:pt>
                <c:pt idx="3">
                  <c:v>-1.5199635986422455</c:v>
                </c:pt>
                <c:pt idx="4">
                  <c:v>-1.4306154462297931</c:v>
                </c:pt>
                <c:pt idx="5">
                  <c:v>-1.4306154462297931</c:v>
                </c:pt>
                <c:pt idx="6">
                  <c:v>-1.2965932176111148</c:v>
                </c:pt>
                <c:pt idx="7">
                  <c:v>-1.2817018588757056</c:v>
                </c:pt>
                <c:pt idx="8">
                  <c:v>-1.1327882715216189</c:v>
                </c:pt>
                <c:pt idx="9">
                  <c:v>-0.99876604290293991</c:v>
                </c:pt>
                <c:pt idx="10">
                  <c:v>-0.95409196669671403</c:v>
                </c:pt>
                <c:pt idx="11">
                  <c:v>-0.86474381428426161</c:v>
                </c:pt>
                <c:pt idx="12">
                  <c:v>-0.8349610968134441</c:v>
                </c:pt>
                <c:pt idx="13">
                  <c:v>-0.77539566187180908</c:v>
                </c:pt>
                <c:pt idx="14">
                  <c:v>-0.77539566187180908</c:v>
                </c:pt>
                <c:pt idx="15">
                  <c:v>-0.73072158566558321</c:v>
                </c:pt>
                <c:pt idx="16">
                  <c:v>-0.68604750945935666</c:v>
                </c:pt>
                <c:pt idx="17">
                  <c:v>-0.68604750945935666</c:v>
                </c:pt>
                <c:pt idx="18">
                  <c:v>-0.55202528084067837</c:v>
                </c:pt>
                <c:pt idx="19">
                  <c:v>-0.53713392210526922</c:v>
                </c:pt>
                <c:pt idx="20">
                  <c:v>-0.53713392210526922</c:v>
                </c:pt>
                <c:pt idx="21">
                  <c:v>-0.46267712842822589</c:v>
                </c:pt>
                <c:pt idx="22">
                  <c:v>-0.41800305222200002</c:v>
                </c:pt>
                <c:pt idx="23">
                  <c:v>-0.34354625854495596</c:v>
                </c:pt>
                <c:pt idx="24">
                  <c:v>-0.23930674739709512</c:v>
                </c:pt>
                <c:pt idx="25">
                  <c:v>-0.14995859498464267</c:v>
                </c:pt>
                <c:pt idx="26">
                  <c:v>-1.5936366365964339E-2</c:v>
                </c:pt>
                <c:pt idx="27">
                  <c:v>2.8737709840262214E-2</c:v>
                </c:pt>
                <c:pt idx="28">
                  <c:v>5.8520427311079037E-2</c:v>
                </c:pt>
                <c:pt idx="29">
                  <c:v>0.118085862252714</c:v>
                </c:pt>
                <c:pt idx="30">
                  <c:v>0.118085862252714</c:v>
                </c:pt>
                <c:pt idx="31">
                  <c:v>0.14786857972353215</c:v>
                </c:pt>
                <c:pt idx="32">
                  <c:v>0.20743401466516712</c:v>
                </c:pt>
                <c:pt idx="33">
                  <c:v>0.20743401466516712</c:v>
                </c:pt>
                <c:pt idx="34">
                  <c:v>0.35634760201925386</c:v>
                </c:pt>
                <c:pt idx="35">
                  <c:v>0.35634760201925386</c:v>
                </c:pt>
                <c:pt idx="36">
                  <c:v>0.38613031949007198</c:v>
                </c:pt>
                <c:pt idx="37">
                  <c:v>0.56482662431497688</c:v>
                </c:pt>
                <c:pt idx="38">
                  <c:v>0.60950070052120209</c:v>
                </c:pt>
                <c:pt idx="39">
                  <c:v>0.60950070052120209</c:v>
                </c:pt>
                <c:pt idx="40">
                  <c:v>0.60950070052120209</c:v>
                </c:pt>
                <c:pt idx="41">
                  <c:v>0.65417477672742863</c:v>
                </c:pt>
                <c:pt idx="42">
                  <c:v>0.65417477672742863</c:v>
                </c:pt>
                <c:pt idx="43">
                  <c:v>0.7435229291398805</c:v>
                </c:pt>
                <c:pt idx="44">
                  <c:v>0.92221923396478533</c:v>
                </c:pt>
                <c:pt idx="45">
                  <c:v>0.95200195143560351</c:v>
                </c:pt>
                <c:pt idx="46">
                  <c:v>0.96689331017101188</c:v>
                </c:pt>
                <c:pt idx="47">
                  <c:v>1.0711328213188733</c:v>
                </c:pt>
                <c:pt idx="48">
                  <c:v>1.1009155387896903</c:v>
                </c:pt>
                <c:pt idx="49">
                  <c:v>1.1009155387896903</c:v>
                </c:pt>
                <c:pt idx="50">
                  <c:v>1.2498291261437784</c:v>
                </c:pt>
                <c:pt idx="51">
                  <c:v>1.3987427134978649</c:v>
                </c:pt>
                <c:pt idx="52">
                  <c:v>1.5476563008519517</c:v>
                </c:pt>
                <c:pt idx="53">
                  <c:v>1.5476563008519517</c:v>
                </c:pt>
                <c:pt idx="54">
                  <c:v>1.6965698882060398</c:v>
                </c:pt>
                <c:pt idx="55">
                  <c:v>1.8454834755601266</c:v>
                </c:pt>
                <c:pt idx="56">
                  <c:v>2.0390711391204399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7B-449A-AC2E-AFE6AD6BF2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'q-q plot'!$F$2:$F$8</c:f>
              <c:numCache>
                <c:formatCode>General</c:formatCode>
                <c:ptCount val="7"/>
                <c:pt idx="0">
                  <c:v>-2.4700000000000002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2.5</c:v>
                </c:pt>
              </c:numCache>
            </c:numRef>
          </c:xVal>
          <c:yVal>
            <c:numRef>
              <c:f>'q-q plot'!$G$2:$G$8</c:f>
              <c:numCache>
                <c:formatCode>General</c:formatCode>
                <c:ptCount val="7"/>
                <c:pt idx="0">
                  <c:v>-2.4700000000000002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7B-449A-AC2E-AFE6AD6B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98848"/>
        <c:axId val="239395712"/>
      </c:scatterChart>
      <c:valAx>
        <c:axId val="2393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5712"/>
        <c:crosses val="autoZero"/>
        <c:crossBetween val="midCat"/>
      </c:valAx>
      <c:valAx>
        <c:axId val="239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($ millions) vs Reps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Regression'!$B$2:$B$14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</c:v>
                </c:pt>
                <c:pt idx="12">
                  <c:v>462.3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7F-4F87-BDC7-FCA433EF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1840"/>
        <c:axId val="236139488"/>
      </c:scatterChart>
      <c:valAx>
        <c:axId val="2361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39488"/>
        <c:crosses val="autoZero"/>
        <c:crossBetween val="midCat"/>
      </c:valAx>
      <c:valAx>
        <c:axId val="2361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($ millions) vs Reps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'Polynomial Regression'!$D$1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'Polynomial Regression'!$C$2:$C$14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16</c:v>
                </c:pt>
                <c:pt idx="6">
                  <c:v>25</c:v>
                </c:pt>
                <c:pt idx="7">
                  <c:v>25</c:v>
                </c:pt>
                <c:pt idx="8">
                  <c:v>36</c:v>
                </c:pt>
                <c:pt idx="9">
                  <c:v>49</c:v>
                </c:pt>
                <c:pt idx="10">
                  <c:v>64</c:v>
                </c:pt>
                <c:pt idx="11">
                  <c:v>100</c:v>
                </c:pt>
                <c:pt idx="12">
                  <c:v>121</c:v>
                </c:pt>
              </c:numCache>
            </c:numRef>
          </c:xVal>
          <c:yVal>
            <c:numRef>
              <c:f>'Polynomial Regression'!$D$2:$D$14</c:f>
              <c:numCache>
                <c:formatCode>General</c:formatCode>
                <c:ptCount val="13"/>
                <c:pt idx="0">
                  <c:v>2.1</c:v>
                </c:pt>
                <c:pt idx="1">
                  <c:v>3.6</c:v>
                </c:pt>
                <c:pt idx="2">
                  <c:v>6.2</c:v>
                </c:pt>
                <c:pt idx="3">
                  <c:v>10.4</c:v>
                </c:pt>
                <c:pt idx="4">
                  <c:v>22.8</c:v>
                </c:pt>
                <c:pt idx="5">
                  <c:v>35.6</c:v>
                </c:pt>
                <c:pt idx="6">
                  <c:v>57.1</c:v>
                </c:pt>
                <c:pt idx="7">
                  <c:v>83.5</c:v>
                </c:pt>
                <c:pt idx="8">
                  <c:v>109.4</c:v>
                </c:pt>
                <c:pt idx="9">
                  <c:v>128.6</c:v>
                </c:pt>
                <c:pt idx="10">
                  <c:v>196.8</c:v>
                </c:pt>
                <c:pt idx="11">
                  <c:v>280</c:v>
                </c:pt>
                <c:pt idx="12">
                  <c:v>462.3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2B-4DC7-873A-5BD54D45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0272"/>
        <c:axId val="236141056"/>
      </c:scatterChart>
      <c:valAx>
        <c:axId val="2361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1056"/>
        <c:crosses val="autoZero"/>
        <c:crossBetween val="midCat"/>
      </c:valAx>
      <c:valAx>
        <c:axId val="236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Regression'!$B$1</c:f>
              <c:strCache>
                <c:ptCount val="1"/>
                <c:pt idx="0">
                  <c:v>Requested additional information(1=yes, 0=no)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Regression'!$A$2:$A$93</c:f>
              <c:numCache>
                <c:formatCode>General</c:formatCode>
                <c:ptCount val="92"/>
                <c:pt idx="0">
                  <c:v>52</c:v>
                </c:pt>
                <c:pt idx="1">
                  <c:v>57</c:v>
                </c:pt>
                <c:pt idx="2">
                  <c:v>53</c:v>
                </c:pt>
                <c:pt idx="3">
                  <c:v>57</c:v>
                </c:pt>
                <c:pt idx="4">
                  <c:v>48</c:v>
                </c:pt>
                <c:pt idx="5">
                  <c:v>50</c:v>
                </c:pt>
                <c:pt idx="6">
                  <c:v>54</c:v>
                </c:pt>
                <c:pt idx="7">
                  <c:v>47</c:v>
                </c:pt>
                <c:pt idx="8">
                  <c:v>45</c:v>
                </c:pt>
                <c:pt idx="9">
                  <c:v>66</c:v>
                </c:pt>
                <c:pt idx="10">
                  <c:v>61</c:v>
                </c:pt>
                <c:pt idx="11">
                  <c:v>60</c:v>
                </c:pt>
                <c:pt idx="12">
                  <c:v>53</c:v>
                </c:pt>
                <c:pt idx="13">
                  <c:v>66</c:v>
                </c:pt>
                <c:pt idx="14">
                  <c:v>56</c:v>
                </c:pt>
                <c:pt idx="15">
                  <c:v>58</c:v>
                </c:pt>
                <c:pt idx="16">
                  <c:v>45</c:v>
                </c:pt>
                <c:pt idx="17">
                  <c:v>62</c:v>
                </c:pt>
                <c:pt idx="18">
                  <c:v>51</c:v>
                </c:pt>
                <c:pt idx="19">
                  <c:v>52</c:v>
                </c:pt>
                <c:pt idx="20">
                  <c:v>57</c:v>
                </c:pt>
                <c:pt idx="21">
                  <c:v>48</c:v>
                </c:pt>
                <c:pt idx="22">
                  <c:v>53</c:v>
                </c:pt>
                <c:pt idx="23">
                  <c:v>46</c:v>
                </c:pt>
                <c:pt idx="24">
                  <c:v>45</c:v>
                </c:pt>
                <c:pt idx="25">
                  <c:v>53</c:v>
                </c:pt>
                <c:pt idx="26">
                  <c:v>47</c:v>
                </c:pt>
                <c:pt idx="27">
                  <c:v>50</c:v>
                </c:pt>
                <c:pt idx="28">
                  <c:v>47</c:v>
                </c:pt>
                <c:pt idx="29">
                  <c:v>55</c:v>
                </c:pt>
                <c:pt idx="30">
                  <c:v>65</c:v>
                </c:pt>
                <c:pt idx="31">
                  <c:v>56</c:v>
                </c:pt>
                <c:pt idx="32">
                  <c:v>50</c:v>
                </c:pt>
                <c:pt idx="33">
                  <c:v>51</c:v>
                </c:pt>
                <c:pt idx="34">
                  <c:v>64</c:v>
                </c:pt>
                <c:pt idx="35">
                  <c:v>54</c:v>
                </c:pt>
                <c:pt idx="36">
                  <c:v>52</c:v>
                </c:pt>
                <c:pt idx="37">
                  <c:v>42</c:v>
                </c:pt>
                <c:pt idx="38">
                  <c:v>45</c:v>
                </c:pt>
                <c:pt idx="39">
                  <c:v>33</c:v>
                </c:pt>
                <c:pt idx="40">
                  <c:v>42</c:v>
                </c:pt>
                <c:pt idx="41">
                  <c:v>51</c:v>
                </c:pt>
                <c:pt idx="42">
                  <c:v>43</c:v>
                </c:pt>
                <c:pt idx="43">
                  <c:v>40</c:v>
                </c:pt>
                <c:pt idx="44">
                  <c:v>50</c:v>
                </c:pt>
                <c:pt idx="45">
                  <c:v>29</c:v>
                </c:pt>
                <c:pt idx="46">
                  <c:v>41</c:v>
                </c:pt>
                <c:pt idx="47">
                  <c:v>39</c:v>
                </c:pt>
                <c:pt idx="48">
                  <c:v>33</c:v>
                </c:pt>
                <c:pt idx="49">
                  <c:v>39</c:v>
                </c:pt>
                <c:pt idx="50">
                  <c:v>45</c:v>
                </c:pt>
                <c:pt idx="51">
                  <c:v>37</c:v>
                </c:pt>
                <c:pt idx="52">
                  <c:v>45</c:v>
                </c:pt>
                <c:pt idx="53">
                  <c:v>34</c:v>
                </c:pt>
                <c:pt idx="54">
                  <c:v>45</c:v>
                </c:pt>
                <c:pt idx="55">
                  <c:v>30</c:v>
                </c:pt>
                <c:pt idx="56">
                  <c:v>41</c:v>
                </c:pt>
                <c:pt idx="57">
                  <c:v>39</c:v>
                </c:pt>
                <c:pt idx="58">
                  <c:v>48</c:v>
                </c:pt>
                <c:pt idx="59">
                  <c:v>41</c:v>
                </c:pt>
                <c:pt idx="60">
                  <c:v>47</c:v>
                </c:pt>
                <c:pt idx="61">
                  <c:v>28</c:v>
                </c:pt>
                <c:pt idx="62">
                  <c:v>45</c:v>
                </c:pt>
                <c:pt idx="63">
                  <c:v>37</c:v>
                </c:pt>
                <c:pt idx="64">
                  <c:v>48</c:v>
                </c:pt>
                <c:pt idx="65">
                  <c:v>38</c:v>
                </c:pt>
                <c:pt idx="66">
                  <c:v>39</c:v>
                </c:pt>
                <c:pt idx="67">
                  <c:v>41</c:v>
                </c:pt>
                <c:pt idx="68">
                  <c:v>43</c:v>
                </c:pt>
                <c:pt idx="69">
                  <c:v>47</c:v>
                </c:pt>
                <c:pt idx="70">
                  <c:v>37</c:v>
                </c:pt>
                <c:pt idx="71">
                  <c:v>30</c:v>
                </c:pt>
                <c:pt idx="72">
                  <c:v>39</c:v>
                </c:pt>
                <c:pt idx="73">
                  <c:v>50</c:v>
                </c:pt>
                <c:pt idx="74">
                  <c:v>36</c:v>
                </c:pt>
                <c:pt idx="75">
                  <c:v>28</c:v>
                </c:pt>
                <c:pt idx="76">
                  <c:v>34</c:v>
                </c:pt>
                <c:pt idx="77">
                  <c:v>51</c:v>
                </c:pt>
                <c:pt idx="78">
                  <c:v>43</c:v>
                </c:pt>
                <c:pt idx="79">
                  <c:v>34</c:v>
                </c:pt>
                <c:pt idx="80">
                  <c:v>45</c:v>
                </c:pt>
                <c:pt idx="81">
                  <c:v>31</c:v>
                </c:pt>
                <c:pt idx="82">
                  <c:v>29</c:v>
                </c:pt>
                <c:pt idx="83">
                  <c:v>24</c:v>
                </c:pt>
                <c:pt idx="84">
                  <c:v>36</c:v>
                </c:pt>
                <c:pt idx="85">
                  <c:v>43</c:v>
                </c:pt>
                <c:pt idx="86">
                  <c:v>39</c:v>
                </c:pt>
                <c:pt idx="87">
                  <c:v>42</c:v>
                </c:pt>
                <c:pt idx="88">
                  <c:v>39</c:v>
                </c:pt>
                <c:pt idx="89">
                  <c:v>32</c:v>
                </c:pt>
                <c:pt idx="90">
                  <c:v>29</c:v>
                </c:pt>
                <c:pt idx="91">
                  <c:v>34</c:v>
                </c:pt>
              </c:numCache>
            </c:numRef>
          </c:xVal>
          <c:yVal>
            <c:numRef>
              <c:f>'Logistic Regression'!$B$2:$B$93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58-4C4D-88D1-6B277CA1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38704"/>
        <c:axId val="236139096"/>
      </c:scatterChart>
      <c:valAx>
        <c:axId val="2361387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39096"/>
        <c:crosses val="autoZero"/>
        <c:crossBetween val="midCat"/>
        <c:minorUnit val="5"/>
      </c:valAx>
      <c:valAx>
        <c:axId val="236139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62-4098-843A-92F9301CB57F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84</c:v>
                </c:pt>
                <c:pt idx="5">
                  <c:v>90</c:v>
                </c:pt>
                <c:pt idx="6">
                  <c:v>94</c:v>
                </c:pt>
                <c:pt idx="7">
                  <c:v>97</c:v>
                </c:pt>
                <c:pt idx="8">
                  <c:v>98.5</c:v>
                </c:pt>
                <c:pt idx="9">
                  <c:v>99.5</c:v>
                </c:pt>
                <c:pt idx="10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62-4098-843A-92F9301C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96496"/>
        <c:axId val="239397672"/>
      </c:scatterChart>
      <c:valAx>
        <c:axId val="2393964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7672"/>
        <c:crosses val="autoZero"/>
        <c:crossBetween val="midCat"/>
      </c:valAx>
      <c:valAx>
        <c:axId val="239397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4"/>
          <c:y val="0.16554498277291885"/>
          <c:w val="0.81776672052801214"/>
          <c:h val="0.64445498872901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77-43D3-9380-B6B8C4FDB067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</c:v>
                </c:pt>
                <c:pt idx="2">
                  <c:v>2.5</c:v>
                </c:pt>
                <c:pt idx="3">
                  <c:v>2.3333333333333335</c:v>
                </c:pt>
                <c:pt idx="4">
                  <c:v>2.1</c:v>
                </c:pt>
                <c:pt idx="5">
                  <c:v>1.8</c:v>
                </c:pt>
                <c:pt idx="6">
                  <c:v>1.5666666666666667</c:v>
                </c:pt>
                <c:pt idx="7">
                  <c:v>1.3857142857142857</c:v>
                </c:pt>
                <c:pt idx="8">
                  <c:v>1.23125</c:v>
                </c:pt>
                <c:pt idx="9">
                  <c:v>1.1055555555555556</c:v>
                </c:pt>
                <c:pt idx="1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77-43D3-9380-B6B8C4F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2232"/>
        <c:axId val="240754952"/>
      </c:scatterChart>
      <c:valAx>
        <c:axId val="236142232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54952"/>
        <c:crosses val="autoZero"/>
        <c:crossBetween val="midCat"/>
      </c:valAx>
      <c:valAx>
        <c:axId val="2407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075"/>
          <c:y val="0.25531959156571232"/>
          <c:w val="0.34474304718424853"/>
          <c:h val="0.10045311925585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0</xdr:row>
      <xdr:rowOff>71436</xdr:rowOff>
    </xdr:from>
    <xdr:to>
      <xdr:col>14</xdr:col>
      <xdr:colOff>123824</xdr:colOff>
      <xdr:row>18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123824</xdr:colOff>
      <xdr:row>4</xdr:row>
      <xdr:rowOff>61912</xdr:rowOff>
    </xdr:from>
    <xdr:to>
      <xdr:col>23</xdr:col>
      <xdr:colOff>333374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71436</xdr:rowOff>
    </xdr:from>
    <xdr:to>
      <xdr:col>19</xdr:col>
      <xdr:colOff>87313</xdr:colOff>
      <xdr:row>21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14287</xdr:rowOff>
    </xdr:from>
    <xdr:to>
      <xdr:col>7</xdr:col>
      <xdr:colOff>600075</xdr:colOff>
      <xdr:row>16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828675</xdr:colOff>
      <xdr:row>2</xdr:row>
      <xdr:rowOff>33337</xdr:rowOff>
    </xdr:from>
    <xdr:to>
      <xdr:col>13</xdr:col>
      <xdr:colOff>209550</xdr:colOff>
      <xdr:row>16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38</xdr:row>
      <xdr:rowOff>9525</xdr:rowOff>
    </xdr:from>
    <xdr:to>
      <xdr:col>6</xdr:col>
      <xdr:colOff>838201</xdr:colOff>
      <xdr:row>82</xdr:row>
      <xdr:rowOff>9525</xdr:rowOff>
    </xdr:to>
    <xdr:sp macro="" textlink="">
      <xdr:nvSpPr>
        <xdr:cNvPr id="4" name="Left Brace 3"/>
        <xdr:cNvSpPr/>
      </xdr:nvSpPr>
      <xdr:spPr>
        <a:xfrm>
          <a:off x="5810251" y="7448550"/>
          <a:ext cx="800100" cy="8639175"/>
        </a:xfrm>
        <a:prstGeom prst="leftBrace">
          <a:avLst>
            <a:gd name="adj1" fmla="val 50770"/>
            <a:gd name="adj2" fmla="val 50227"/>
          </a:avLst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147637</xdr:rowOff>
    </xdr:from>
    <xdr:to>
      <xdr:col>10</xdr:col>
      <xdr:colOff>57150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16"/>
    </sheetView>
  </sheetViews>
  <sheetFormatPr defaultRowHeight="15" x14ac:dyDescent="0.25"/>
  <cols>
    <col min="1" max="1" width="19.28515625" customWidth="1"/>
    <col min="2" max="2" width="27.7109375" customWidth="1"/>
  </cols>
  <sheetData>
    <row r="1" spans="1:2" ht="23.25" x14ac:dyDescent="0.35">
      <c r="A1" s="152">
        <v>1</v>
      </c>
      <c r="B1" s="152">
        <v>2</v>
      </c>
    </row>
    <row r="2" spans="1:2" ht="23.25" x14ac:dyDescent="0.35">
      <c r="A2" s="152">
        <v>2</v>
      </c>
      <c r="B2" s="152">
        <v>5</v>
      </c>
    </row>
    <row r="3" spans="1:2" ht="23.25" x14ac:dyDescent="0.35">
      <c r="A3" s="152">
        <v>3</v>
      </c>
      <c r="B3" s="152">
        <v>-2</v>
      </c>
    </row>
    <row r="4" spans="1:2" ht="23.25" x14ac:dyDescent="0.35">
      <c r="A4" s="152">
        <v>4</v>
      </c>
      <c r="B4" s="152">
        <v>8</v>
      </c>
    </row>
    <row r="5" spans="1:2" ht="23.25" x14ac:dyDescent="0.35">
      <c r="A5" s="152">
        <v>5</v>
      </c>
      <c r="B5" s="152">
        <v>15</v>
      </c>
    </row>
    <row r="6" spans="1:2" ht="23.25" x14ac:dyDescent="0.35">
      <c r="A6" s="152">
        <v>6</v>
      </c>
      <c r="B6" s="152">
        <v>8</v>
      </c>
    </row>
    <row r="7" spans="1:2" ht="23.25" x14ac:dyDescent="0.35">
      <c r="A7" s="152">
        <v>7</v>
      </c>
      <c r="B7" s="152">
        <v>0</v>
      </c>
    </row>
    <row r="8" spans="1:2" ht="23.25" x14ac:dyDescent="0.35">
      <c r="A8" s="152">
        <v>8</v>
      </c>
      <c r="B8" s="152">
        <v>22</v>
      </c>
    </row>
    <row r="12" spans="1:2" x14ac:dyDescent="0.25">
      <c r="A12" s="153"/>
      <c r="B12" s="153"/>
    </row>
    <row r="13" spans="1:2" x14ac:dyDescent="0.25">
      <c r="A13" s="153"/>
      <c r="B13" s="153"/>
    </row>
    <row r="14" spans="1:2" x14ac:dyDescent="0.25">
      <c r="A14" s="153"/>
      <c r="B14" s="153"/>
    </row>
    <row r="15" spans="1:2" x14ac:dyDescent="0.25">
      <c r="A15" s="153"/>
      <c r="B15" s="153"/>
    </row>
    <row r="16" spans="1:2" x14ac:dyDescent="0.25">
      <c r="A16" s="153"/>
      <c r="B16" s="15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24" sqref="D24"/>
    </sheetView>
  </sheetViews>
  <sheetFormatPr defaultRowHeight="15" x14ac:dyDescent="0.25"/>
  <cols>
    <col min="1" max="1" width="19.140625" bestFit="1" customWidth="1"/>
    <col min="2" max="2" width="43.85546875" bestFit="1" customWidth="1"/>
  </cols>
  <sheetData>
    <row r="1" spans="1:2" x14ac:dyDescent="0.25">
      <c r="A1" t="s">
        <v>96</v>
      </c>
      <c r="B1" t="s">
        <v>95</v>
      </c>
    </row>
    <row r="2" spans="1:2" x14ac:dyDescent="0.25">
      <c r="A2">
        <v>52</v>
      </c>
      <c r="B2">
        <v>1</v>
      </c>
    </row>
    <row r="3" spans="1:2" x14ac:dyDescent="0.25">
      <c r="A3">
        <v>57</v>
      </c>
      <c r="B3">
        <v>1</v>
      </c>
    </row>
    <row r="4" spans="1:2" x14ac:dyDescent="0.25">
      <c r="A4">
        <v>53</v>
      </c>
      <c r="B4">
        <v>1</v>
      </c>
    </row>
    <row r="5" spans="1:2" x14ac:dyDescent="0.25">
      <c r="A5">
        <v>57</v>
      </c>
      <c r="B5">
        <v>1</v>
      </c>
    </row>
    <row r="6" spans="1:2" x14ac:dyDescent="0.25">
      <c r="A6">
        <v>48</v>
      </c>
      <c r="B6">
        <v>1</v>
      </c>
    </row>
    <row r="7" spans="1:2" x14ac:dyDescent="0.25">
      <c r="A7">
        <v>50</v>
      </c>
      <c r="B7">
        <v>1</v>
      </c>
    </row>
    <row r="8" spans="1:2" x14ac:dyDescent="0.25">
      <c r="A8">
        <v>54</v>
      </c>
      <c r="B8">
        <v>1</v>
      </c>
    </row>
    <row r="9" spans="1:2" x14ac:dyDescent="0.25">
      <c r="A9">
        <v>47</v>
      </c>
      <c r="B9">
        <v>1</v>
      </c>
    </row>
    <row r="10" spans="1:2" x14ac:dyDescent="0.25">
      <c r="A10">
        <v>45</v>
      </c>
      <c r="B10">
        <v>1</v>
      </c>
    </row>
    <row r="11" spans="1:2" x14ac:dyDescent="0.25">
      <c r="A11">
        <v>66</v>
      </c>
      <c r="B11">
        <v>1</v>
      </c>
    </row>
    <row r="12" spans="1:2" x14ac:dyDescent="0.25">
      <c r="A12">
        <v>61</v>
      </c>
      <c r="B12">
        <v>1</v>
      </c>
    </row>
    <row r="13" spans="1:2" x14ac:dyDescent="0.25">
      <c r="A13">
        <v>60</v>
      </c>
      <c r="B13">
        <v>1</v>
      </c>
    </row>
    <row r="14" spans="1:2" x14ac:dyDescent="0.25">
      <c r="A14">
        <v>53</v>
      </c>
      <c r="B14">
        <v>1</v>
      </c>
    </row>
    <row r="15" spans="1:2" x14ac:dyDescent="0.25">
      <c r="A15">
        <v>66</v>
      </c>
      <c r="B15">
        <v>1</v>
      </c>
    </row>
    <row r="16" spans="1:2" x14ac:dyDescent="0.25">
      <c r="A16">
        <v>56</v>
      </c>
      <c r="B16">
        <v>1</v>
      </c>
    </row>
    <row r="17" spans="1:2" x14ac:dyDescent="0.25">
      <c r="A17">
        <v>58</v>
      </c>
      <c r="B17">
        <v>1</v>
      </c>
    </row>
    <row r="18" spans="1:2" x14ac:dyDescent="0.25">
      <c r="A18">
        <v>45</v>
      </c>
      <c r="B18">
        <v>1</v>
      </c>
    </row>
    <row r="19" spans="1:2" x14ac:dyDescent="0.25">
      <c r="A19">
        <v>62</v>
      </c>
      <c r="B19">
        <v>1</v>
      </c>
    </row>
    <row r="20" spans="1:2" x14ac:dyDescent="0.25">
      <c r="A20">
        <v>51</v>
      </c>
      <c r="B20">
        <v>1</v>
      </c>
    </row>
    <row r="21" spans="1:2" x14ac:dyDescent="0.25">
      <c r="A21">
        <v>52</v>
      </c>
      <c r="B21">
        <v>1</v>
      </c>
    </row>
    <row r="22" spans="1:2" x14ac:dyDescent="0.25">
      <c r="A22">
        <v>57</v>
      </c>
      <c r="B22">
        <v>1</v>
      </c>
    </row>
    <row r="23" spans="1:2" x14ac:dyDescent="0.25">
      <c r="A23">
        <v>48</v>
      </c>
      <c r="B23">
        <v>1</v>
      </c>
    </row>
    <row r="24" spans="1:2" x14ac:dyDescent="0.25">
      <c r="A24">
        <v>53</v>
      </c>
      <c r="B24">
        <v>1</v>
      </c>
    </row>
    <row r="25" spans="1:2" x14ac:dyDescent="0.25">
      <c r="A25">
        <v>46</v>
      </c>
      <c r="B25">
        <v>1</v>
      </c>
    </row>
    <row r="26" spans="1:2" x14ac:dyDescent="0.25">
      <c r="A26">
        <v>45</v>
      </c>
      <c r="B26">
        <v>1</v>
      </c>
    </row>
    <row r="27" spans="1:2" x14ac:dyDescent="0.25">
      <c r="A27">
        <v>53</v>
      </c>
      <c r="B27">
        <v>1</v>
      </c>
    </row>
    <row r="28" spans="1:2" x14ac:dyDescent="0.25">
      <c r="A28">
        <v>47</v>
      </c>
      <c r="B28">
        <v>1</v>
      </c>
    </row>
    <row r="29" spans="1:2" x14ac:dyDescent="0.25">
      <c r="A29">
        <v>50</v>
      </c>
      <c r="B29">
        <v>1</v>
      </c>
    </row>
    <row r="30" spans="1:2" x14ac:dyDescent="0.25">
      <c r="A30">
        <v>47</v>
      </c>
      <c r="B30">
        <v>1</v>
      </c>
    </row>
    <row r="31" spans="1:2" x14ac:dyDescent="0.25">
      <c r="A31">
        <v>55</v>
      </c>
      <c r="B31">
        <v>1</v>
      </c>
    </row>
    <row r="32" spans="1:2" x14ac:dyDescent="0.25">
      <c r="A32">
        <v>65</v>
      </c>
      <c r="B32">
        <v>1</v>
      </c>
    </row>
    <row r="33" spans="1:2" x14ac:dyDescent="0.25">
      <c r="A33">
        <v>56</v>
      </c>
      <c r="B33">
        <v>1</v>
      </c>
    </row>
    <row r="34" spans="1:2" x14ac:dyDescent="0.25">
      <c r="A34">
        <v>50</v>
      </c>
      <c r="B34">
        <v>1</v>
      </c>
    </row>
    <row r="35" spans="1:2" x14ac:dyDescent="0.25">
      <c r="A35">
        <v>51</v>
      </c>
      <c r="B35">
        <v>1</v>
      </c>
    </row>
    <row r="36" spans="1:2" x14ac:dyDescent="0.25">
      <c r="A36">
        <v>64</v>
      </c>
      <c r="B36">
        <v>1</v>
      </c>
    </row>
    <row r="37" spans="1:2" x14ac:dyDescent="0.25">
      <c r="A37">
        <v>54</v>
      </c>
      <c r="B37">
        <v>1</v>
      </c>
    </row>
    <row r="38" spans="1:2" x14ac:dyDescent="0.25">
      <c r="A38">
        <v>52</v>
      </c>
      <c r="B38">
        <v>0</v>
      </c>
    </row>
    <row r="39" spans="1:2" x14ac:dyDescent="0.25">
      <c r="A39">
        <v>42</v>
      </c>
      <c r="B39">
        <v>0</v>
      </c>
    </row>
    <row r="40" spans="1:2" x14ac:dyDescent="0.25">
      <c r="A40">
        <v>45</v>
      </c>
      <c r="B40">
        <v>0</v>
      </c>
    </row>
    <row r="41" spans="1:2" x14ac:dyDescent="0.25">
      <c r="A41">
        <v>33</v>
      </c>
      <c r="B41">
        <v>0</v>
      </c>
    </row>
    <row r="42" spans="1:2" x14ac:dyDescent="0.25">
      <c r="A42">
        <v>42</v>
      </c>
      <c r="B42">
        <v>0</v>
      </c>
    </row>
    <row r="43" spans="1:2" x14ac:dyDescent="0.25">
      <c r="A43">
        <v>51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40</v>
      </c>
      <c r="B45">
        <v>0</v>
      </c>
    </row>
    <row r="46" spans="1:2" x14ac:dyDescent="0.25">
      <c r="A46">
        <v>50</v>
      </c>
      <c r="B46">
        <v>0</v>
      </c>
    </row>
    <row r="47" spans="1:2" x14ac:dyDescent="0.25">
      <c r="A47">
        <v>29</v>
      </c>
      <c r="B47">
        <v>0</v>
      </c>
    </row>
    <row r="48" spans="1:2" x14ac:dyDescent="0.25">
      <c r="A48">
        <v>41</v>
      </c>
      <c r="B48">
        <v>0</v>
      </c>
    </row>
    <row r="49" spans="1:2" x14ac:dyDescent="0.25">
      <c r="A49">
        <v>39</v>
      </c>
      <c r="B49">
        <v>0</v>
      </c>
    </row>
    <row r="50" spans="1:2" x14ac:dyDescent="0.25">
      <c r="A50">
        <v>33</v>
      </c>
      <c r="B50">
        <v>0</v>
      </c>
    </row>
    <row r="51" spans="1:2" x14ac:dyDescent="0.25">
      <c r="A51">
        <v>39</v>
      </c>
      <c r="B51">
        <v>0</v>
      </c>
    </row>
    <row r="52" spans="1:2" x14ac:dyDescent="0.25">
      <c r="A52">
        <v>45</v>
      </c>
      <c r="B52">
        <v>0</v>
      </c>
    </row>
    <row r="53" spans="1:2" x14ac:dyDescent="0.25">
      <c r="A53">
        <v>37</v>
      </c>
      <c r="B53">
        <v>0</v>
      </c>
    </row>
    <row r="54" spans="1:2" x14ac:dyDescent="0.25">
      <c r="A54">
        <v>45</v>
      </c>
      <c r="B54">
        <v>0</v>
      </c>
    </row>
    <row r="55" spans="1:2" x14ac:dyDescent="0.25">
      <c r="A55">
        <v>34</v>
      </c>
      <c r="B55">
        <v>0</v>
      </c>
    </row>
    <row r="56" spans="1:2" x14ac:dyDescent="0.25">
      <c r="A56">
        <v>45</v>
      </c>
      <c r="B56">
        <v>0</v>
      </c>
    </row>
    <row r="57" spans="1:2" x14ac:dyDescent="0.25">
      <c r="A57">
        <v>30</v>
      </c>
      <c r="B57">
        <v>0</v>
      </c>
    </row>
    <row r="58" spans="1:2" x14ac:dyDescent="0.25">
      <c r="A58">
        <v>41</v>
      </c>
      <c r="B58">
        <v>0</v>
      </c>
    </row>
    <row r="59" spans="1:2" x14ac:dyDescent="0.25">
      <c r="A59">
        <v>39</v>
      </c>
      <c r="B59">
        <v>0</v>
      </c>
    </row>
    <row r="60" spans="1:2" x14ac:dyDescent="0.25">
      <c r="A60">
        <v>48</v>
      </c>
      <c r="B60">
        <v>0</v>
      </c>
    </row>
    <row r="61" spans="1:2" x14ac:dyDescent="0.25">
      <c r="A61">
        <v>41</v>
      </c>
      <c r="B61">
        <v>0</v>
      </c>
    </row>
    <row r="62" spans="1:2" x14ac:dyDescent="0.25">
      <c r="A62">
        <v>47</v>
      </c>
      <c r="B62">
        <v>0</v>
      </c>
    </row>
    <row r="63" spans="1:2" x14ac:dyDescent="0.25">
      <c r="A63">
        <v>28</v>
      </c>
      <c r="B63">
        <v>0</v>
      </c>
    </row>
    <row r="64" spans="1:2" x14ac:dyDescent="0.25">
      <c r="A64">
        <v>45</v>
      </c>
      <c r="B64">
        <v>0</v>
      </c>
    </row>
    <row r="65" spans="1:2" x14ac:dyDescent="0.25">
      <c r="A65">
        <v>37</v>
      </c>
      <c r="B65">
        <v>0</v>
      </c>
    </row>
    <row r="66" spans="1:2" x14ac:dyDescent="0.25">
      <c r="A66">
        <v>48</v>
      </c>
      <c r="B66">
        <v>0</v>
      </c>
    </row>
    <row r="67" spans="1:2" x14ac:dyDescent="0.25">
      <c r="A67">
        <v>38</v>
      </c>
      <c r="B67">
        <v>0</v>
      </c>
    </row>
    <row r="68" spans="1:2" x14ac:dyDescent="0.25">
      <c r="A68">
        <v>39</v>
      </c>
      <c r="B68">
        <v>0</v>
      </c>
    </row>
    <row r="69" spans="1:2" x14ac:dyDescent="0.25">
      <c r="A69">
        <v>41</v>
      </c>
      <c r="B69">
        <v>0</v>
      </c>
    </row>
    <row r="70" spans="1:2" x14ac:dyDescent="0.25">
      <c r="A70">
        <v>43</v>
      </c>
      <c r="B70">
        <v>0</v>
      </c>
    </row>
    <row r="71" spans="1:2" x14ac:dyDescent="0.25">
      <c r="A71">
        <v>47</v>
      </c>
      <c r="B71">
        <v>0</v>
      </c>
    </row>
    <row r="72" spans="1:2" x14ac:dyDescent="0.25">
      <c r="A72">
        <v>37</v>
      </c>
      <c r="B72">
        <v>0</v>
      </c>
    </row>
    <row r="73" spans="1:2" x14ac:dyDescent="0.25">
      <c r="A73">
        <v>30</v>
      </c>
      <c r="B73">
        <v>0</v>
      </c>
    </row>
    <row r="74" spans="1:2" x14ac:dyDescent="0.25">
      <c r="A74">
        <v>39</v>
      </c>
      <c r="B74">
        <v>0</v>
      </c>
    </row>
    <row r="75" spans="1:2" x14ac:dyDescent="0.25">
      <c r="A75">
        <v>50</v>
      </c>
      <c r="B75">
        <v>0</v>
      </c>
    </row>
    <row r="76" spans="1:2" x14ac:dyDescent="0.25">
      <c r="A76">
        <v>36</v>
      </c>
      <c r="B76">
        <v>0</v>
      </c>
    </row>
    <row r="77" spans="1:2" x14ac:dyDescent="0.25">
      <c r="A77">
        <v>28</v>
      </c>
      <c r="B77">
        <v>0</v>
      </c>
    </row>
    <row r="78" spans="1:2" x14ac:dyDescent="0.25">
      <c r="A78">
        <v>34</v>
      </c>
      <c r="B78">
        <v>0</v>
      </c>
    </row>
    <row r="79" spans="1:2" x14ac:dyDescent="0.25">
      <c r="A79">
        <v>51</v>
      </c>
      <c r="B79">
        <v>0</v>
      </c>
    </row>
    <row r="80" spans="1:2" x14ac:dyDescent="0.25">
      <c r="A80">
        <v>43</v>
      </c>
      <c r="B80">
        <v>0</v>
      </c>
    </row>
    <row r="81" spans="1:2" x14ac:dyDescent="0.25">
      <c r="A81">
        <v>34</v>
      </c>
      <c r="B81">
        <v>0</v>
      </c>
    </row>
    <row r="82" spans="1:2" x14ac:dyDescent="0.25">
      <c r="A82">
        <v>45</v>
      </c>
      <c r="B82">
        <v>0</v>
      </c>
    </row>
    <row r="83" spans="1:2" x14ac:dyDescent="0.25">
      <c r="A83">
        <v>31</v>
      </c>
      <c r="B83">
        <v>0</v>
      </c>
    </row>
    <row r="84" spans="1:2" x14ac:dyDescent="0.25">
      <c r="A84">
        <v>29</v>
      </c>
      <c r="B84">
        <v>0</v>
      </c>
    </row>
    <row r="85" spans="1:2" x14ac:dyDescent="0.25">
      <c r="A85">
        <v>24</v>
      </c>
      <c r="B85">
        <v>0</v>
      </c>
    </row>
    <row r="86" spans="1:2" x14ac:dyDescent="0.25">
      <c r="A86">
        <v>36</v>
      </c>
      <c r="B86">
        <v>0</v>
      </c>
    </row>
    <row r="87" spans="1:2" x14ac:dyDescent="0.25">
      <c r="A87">
        <v>43</v>
      </c>
      <c r="B87">
        <v>0</v>
      </c>
    </row>
    <row r="88" spans="1:2" x14ac:dyDescent="0.25">
      <c r="A88">
        <v>39</v>
      </c>
      <c r="B88">
        <v>0</v>
      </c>
    </row>
    <row r="89" spans="1:2" x14ac:dyDescent="0.25">
      <c r="A89">
        <v>42</v>
      </c>
      <c r="B89">
        <v>0</v>
      </c>
    </row>
    <row r="90" spans="1:2" x14ac:dyDescent="0.25">
      <c r="A90">
        <v>39</v>
      </c>
      <c r="B90">
        <v>0</v>
      </c>
    </row>
    <row r="91" spans="1:2" x14ac:dyDescent="0.25">
      <c r="A91">
        <v>32</v>
      </c>
      <c r="B91">
        <v>0</v>
      </c>
    </row>
    <row r="92" spans="1:2" x14ac:dyDescent="0.25">
      <c r="A92">
        <v>29</v>
      </c>
      <c r="B92">
        <v>0</v>
      </c>
    </row>
    <row r="93" spans="1:2" x14ac:dyDescent="0.25">
      <c r="A93">
        <v>34</v>
      </c>
      <c r="B9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6" sqref="A26"/>
    </sheetView>
  </sheetViews>
  <sheetFormatPr defaultRowHeight="15" x14ac:dyDescent="0.25"/>
  <cols>
    <col min="1" max="1" width="8.5703125" bestFit="1" customWidth="1"/>
    <col min="2" max="2" width="16.5703125" bestFit="1" customWidth="1"/>
    <col min="3" max="3" width="29.85546875" bestFit="1" customWidth="1"/>
  </cols>
  <sheetData>
    <row r="1" spans="1:6" x14ac:dyDescent="0.25">
      <c r="A1" t="s">
        <v>135</v>
      </c>
      <c r="B1" t="s">
        <v>136</v>
      </c>
      <c r="C1" t="s">
        <v>137</v>
      </c>
      <c r="D1" t="s">
        <v>135</v>
      </c>
      <c r="E1" t="s">
        <v>138</v>
      </c>
      <c r="F1" t="s">
        <v>139</v>
      </c>
    </row>
    <row r="2" spans="1:6" x14ac:dyDescent="0.25">
      <c r="A2">
        <v>0</v>
      </c>
      <c r="B2">
        <v>0</v>
      </c>
      <c r="C2">
        <v>0</v>
      </c>
    </row>
    <row r="3" spans="1:6" x14ac:dyDescent="0.25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151">
        <f t="shared" si="0"/>
        <v>3</v>
      </c>
    </row>
    <row r="4" spans="1:6" x14ac:dyDescent="0.25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151">
        <f t="shared" si="0"/>
        <v>2.5</v>
      </c>
    </row>
    <row r="5" spans="1:6" x14ac:dyDescent="0.25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151">
        <f t="shared" si="0"/>
        <v>2.3333333333333335</v>
      </c>
    </row>
    <row r="6" spans="1:6" x14ac:dyDescent="0.25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151">
        <f t="shared" si="0"/>
        <v>2.1</v>
      </c>
    </row>
    <row r="7" spans="1:6" x14ac:dyDescent="0.25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151">
        <f t="shared" si="0"/>
        <v>1.8</v>
      </c>
    </row>
    <row r="8" spans="1:6" x14ac:dyDescent="0.25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151">
        <f t="shared" si="0"/>
        <v>1.5666666666666667</v>
      </c>
    </row>
    <row r="9" spans="1:6" x14ac:dyDescent="0.25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151">
        <f t="shared" si="0"/>
        <v>1.3857142857142857</v>
      </c>
    </row>
    <row r="10" spans="1:6" x14ac:dyDescent="0.25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151">
        <f t="shared" si="0"/>
        <v>1.23125</v>
      </c>
    </row>
    <row r="11" spans="1:6" x14ac:dyDescent="0.25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151">
        <f t="shared" si="0"/>
        <v>1.1055555555555556</v>
      </c>
    </row>
    <row r="12" spans="1:6" x14ac:dyDescent="0.25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15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workbookViewId="0">
      <selection activeCell="E5" sqref="E5"/>
    </sheetView>
  </sheetViews>
  <sheetFormatPr defaultRowHeight="15" x14ac:dyDescent="0.25"/>
  <cols>
    <col min="1" max="1" width="18" bestFit="1" customWidth="1"/>
    <col min="2" max="2" width="15.5703125" bestFit="1" customWidth="1"/>
    <col min="3" max="3" width="19.140625" bestFit="1" customWidth="1"/>
    <col min="4" max="4" width="12.7109375" bestFit="1" customWidth="1"/>
    <col min="5" max="5" width="8" bestFit="1" customWidth="1"/>
    <col min="6" max="6" width="12.7109375" bestFit="1" customWidth="1"/>
    <col min="7" max="7" width="16.140625" bestFit="1" customWidth="1"/>
    <col min="8" max="9" width="12" bestFit="1" customWidth="1"/>
    <col min="10" max="10" width="10" customWidth="1"/>
    <col min="11" max="11" width="12" bestFit="1" customWidth="1"/>
    <col min="12" max="12" width="12.7109375" bestFit="1" customWidth="1"/>
    <col min="13" max="13" width="12" bestFit="1" customWidth="1"/>
    <col min="14" max="14" width="8.28515625" bestFit="1" customWidth="1"/>
    <col min="15" max="15" width="18" bestFit="1" customWidth="1"/>
    <col min="16" max="16" width="12.7109375" bestFit="1" customWidth="1"/>
    <col min="17" max="17" width="14.5703125" bestFit="1" customWidth="1"/>
    <col min="18" max="18" width="12.7109375" bestFit="1" customWidth="1"/>
    <col min="19" max="19" width="12" bestFit="1" customWidth="1"/>
    <col min="20" max="20" width="13.42578125" bestFit="1" customWidth="1"/>
    <col min="21" max="21" width="12" bestFit="1" customWidth="1"/>
    <col min="22" max="22" width="12.7109375" bestFit="1" customWidth="1"/>
    <col min="23" max="23" width="12.5703125" bestFit="1" customWidth="1"/>
  </cols>
  <sheetData>
    <row r="1" spans="1:17" s="5" customFormat="1" ht="18" x14ac:dyDescent="0.35">
      <c r="B1" s="5" t="s">
        <v>60</v>
      </c>
      <c r="C1" s="6" t="s">
        <v>61</v>
      </c>
      <c r="D1" s="5" t="s">
        <v>148</v>
      </c>
      <c r="E1" s="5">
        <f>1-(K3/I3)</f>
        <v>0.51416788827443805</v>
      </c>
      <c r="F1" s="5" t="s">
        <v>149</v>
      </c>
      <c r="G1" s="5">
        <f>SQRT(E1)</f>
        <v>0.71705501063338095</v>
      </c>
      <c r="H1" s="5">
        <f>G2*_xlfn.STDEV.P(B5:B31)/_xlfn.STDEV.P(C5:C31)</f>
        <v>0.71705501077864409</v>
      </c>
      <c r="J1" s="5" t="s">
        <v>66</v>
      </c>
      <c r="K1" s="5">
        <f>SQRT(K2)</f>
        <v>4.2131913106460095</v>
      </c>
      <c r="L1" s="5" t="s">
        <v>97</v>
      </c>
      <c r="M1" s="5">
        <f>K1/SQRT(H3)</f>
        <v>0.68965859959138964</v>
      </c>
      <c r="N1" s="5" t="s">
        <v>101</v>
      </c>
      <c r="O1" s="5">
        <f>K1/SQRT(H3)*SQRT(E3)</f>
        <v>2.4477846735294886</v>
      </c>
    </row>
    <row r="2" spans="1:17" s="5" customFormat="1" ht="18" x14ac:dyDescent="0.35">
      <c r="A2" s="5" t="s">
        <v>41</v>
      </c>
      <c r="B2" s="5">
        <f>C3-G2*B3</f>
        <v>-4.1540145730422546</v>
      </c>
      <c r="F2" s="5" t="s">
        <v>59</v>
      </c>
      <c r="G2" s="5">
        <f>G3/H3</f>
        <v>3.5474274880794168</v>
      </c>
      <c r="J2" s="5" t="s">
        <v>65</v>
      </c>
      <c r="K2" s="5">
        <f>K3/(COUNT(B5:B31)-2)</f>
        <v>17.750981020103037</v>
      </c>
      <c r="L2" s="5" t="s">
        <v>67</v>
      </c>
      <c r="M2" s="5">
        <f>G2/M1</f>
        <v>5.1437442963535931</v>
      </c>
      <c r="N2" s="5" t="s">
        <v>98</v>
      </c>
      <c r="O2" s="5">
        <v>2.0499999999999998</v>
      </c>
      <c r="P2" s="5" t="s">
        <v>147</v>
      </c>
      <c r="Q2" s="5">
        <f>M2^2</f>
        <v>26.45810538627012</v>
      </c>
    </row>
    <row r="3" spans="1:17" s="5" customFormat="1" ht="18" x14ac:dyDescent="0.35">
      <c r="A3" s="5" t="s">
        <v>58</v>
      </c>
      <c r="B3" s="5">
        <f>AVERAGE(B5:B32)</f>
        <v>3.3488888888888888</v>
      </c>
      <c r="C3" s="5">
        <f>AVERAGE(C5:C32)</f>
        <v>7.7259259259259254</v>
      </c>
      <c r="E3" s="5">
        <f>AVERAGE(E5:E31)</f>
        <v>12.597318518518513</v>
      </c>
      <c r="F3" s="5">
        <f>AVERAGE(F5:F32)</f>
        <v>5.26327952414889E-16</v>
      </c>
      <c r="G3" s="5">
        <f>SUM(G5:G31)</f>
        <v>132.39377777777781</v>
      </c>
      <c r="H3" s="5">
        <f>SUM(H5:H31)</f>
        <v>37.321066666666674</v>
      </c>
      <c r="I3" s="5">
        <f>SUM(I5:I31)</f>
        <v>913.43185185185189</v>
      </c>
      <c r="J3" s="5" t="s">
        <v>64</v>
      </c>
      <c r="K3" s="5">
        <f>SUM(K5:K31)</f>
        <v>443.7745255025759</v>
      </c>
      <c r="L3" s="5" t="s">
        <v>99</v>
      </c>
      <c r="M3" s="5">
        <f>I3-K3</f>
        <v>469.65732634927599</v>
      </c>
      <c r="N3" s="5" t="s">
        <v>68</v>
      </c>
      <c r="O3" s="5">
        <f>(M3/1)/(K3/25)</f>
        <v>26.458105375550101</v>
      </c>
    </row>
    <row r="4" spans="1:17" x14ac:dyDescent="0.25">
      <c r="A4" s="7" t="s">
        <v>0</v>
      </c>
      <c r="B4" s="7" t="s">
        <v>1</v>
      </c>
      <c r="C4" s="7" t="s">
        <v>2</v>
      </c>
      <c r="D4" s="7" t="s">
        <v>54</v>
      </c>
      <c r="E4" s="7" t="s">
        <v>102</v>
      </c>
      <c r="F4" s="7" t="s">
        <v>55</v>
      </c>
      <c r="G4" s="7" t="s">
        <v>56</v>
      </c>
      <c r="H4" s="7" t="s">
        <v>57</v>
      </c>
      <c r="I4" s="7" t="s">
        <v>62</v>
      </c>
      <c r="J4" s="7" t="s">
        <v>53</v>
      </c>
      <c r="K4" s="7" t="s">
        <v>63</v>
      </c>
      <c r="L4" s="8" t="s">
        <v>69</v>
      </c>
      <c r="M4" s="7" t="s">
        <v>70</v>
      </c>
      <c r="N4" s="8" t="s">
        <v>72</v>
      </c>
      <c r="O4" s="7" t="s">
        <v>100</v>
      </c>
    </row>
    <row r="5" spans="1:17" x14ac:dyDescent="0.25">
      <c r="A5" t="s">
        <v>3</v>
      </c>
      <c r="B5">
        <v>1.78</v>
      </c>
      <c r="C5">
        <v>3.3</v>
      </c>
      <c r="D5">
        <f>B5-B$3</f>
        <v>-1.5688888888888888</v>
      </c>
      <c r="E5">
        <f>B5^2</f>
        <v>3.1684000000000001</v>
      </c>
      <c r="F5">
        <f t="shared" ref="F5:F31" si="0">C5-C$3</f>
        <v>-4.4259259259259256</v>
      </c>
      <c r="G5">
        <f>D5*F5</f>
        <v>6.9437860082304512</v>
      </c>
      <c r="H5">
        <f t="shared" ref="H5:H31" si="1">D5^2</f>
        <v>2.4614123456790118</v>
      </c>
      <c r="I5">
        <f>F5^2</f>
        <v>19.588820301783262</v>
      </c>
      <c r="J5">
        <f>-4.154+3.5474*B5</f>
        <v>2.1603720000000006</v>
      </c>
      <c r="K5">
        <f>(C5-J5)^2</f>
        <v>1.2987519783839983</v>
      </c>
      <c r="L5">
        <f>J5-$O$2*K$1*SQRT((1/27)+(H5/H$3))</f>
        <v>-0.61142419461508979</v>
      </c>
      <c r="M5">
        <f>J5+$O$2*K$1*SQRT((1/27)+(H5/H$3))</f>
        <v>4.932168194615091</v>
      </c>
      <c r="N5">
        <f>J5-$O$2*K$1*SQRT(1+(1/27)+(H5/H$3))</f>
        <v>-6.910534894101918</v>
      </c>
      <c r="O5">
        <f>J5+$O$2*K$1*SQRT(1+(1/27)+(H5/H$3))</f>
        <v>11.231278894101919</v>
      </c>
    </row>
    <row r="6" spans="1:17" x14ac:dyDescent="0.25">
      <c r="A6" t="s">
        <v>4</v>
      </c>
      <c r="B6">
        <v>3.84</v>
      </c>
      <c r="C6">
        <v>14</v>
      </c>
      <c r="D6">
        <f t="shared" ref="D6:D31" si="2">B6-B$3</f>
        <v>0.49111111111111105</v>
      </c>
      <c r="E6">
        <f t="shared" ref="E6:E31" si="3">B6^2</f>
        <v>14.7456</v>
      </c>
      <c r="F6">
        <f t="shared" si="0"/>
        <v>6.2740740740740746</v>
      </c>
      <c r="G6">
        <f t="shared" ref="G6:G31" si="4">D6*F6</f>
        <v>3.0812674897119341</v>
      </c>
      <c r="H6">
        <f t="shared" si="1"/>
        <v>0.24119012345679006</v>
      </c>
      <c r="I6">
        <f t="shared" ref="I6:I31" si="5">F6^2</f>
        <v>39.364005486968459</v>
      </c>
      <c r="J6">
        <f t="shared" ref="J6:J31" si="6">-4.154+3.5474*B6</f>
        <v>9.4680160000000004</v>
      </c>
      <c r="K6">
        <f t="shared" ref="K6:K31" si="7">(C6-J6)^2</f>
        <v>20.538878976255997</v>
      </c>
      <c r="L6">
        <f t="shared" ref="L6:L31" si="8">J6-$O$2*K$1*SQRT((1/27)+(H6/H$3))</f>
        <v>7.6666260998750762</v>
      </c>
      <c r="M6">
        <f t="shared" ref="M6:M31" si="9">J6+$O$2*K$1*SQRT((1/27)+(H6/H$3))</f>
        <v>11.269405900124925</v>
      </c>
      <c r="N6">
        <f t="shared" ref="N6:N31" si="10">J6-$O$2*K$1*SQRT(1+(1/27)+(H6/H$3))</f>
        <v>0.64511946262322617</v>
      </c>
      <c r="O6">
        <f t="shared" ref="O6:O31" si="11">J6+$O$2*K$1*SQRT(1+(1/27)+(H6/H$3))</f>
        <v>18.290912537376776</v>
      </c>
    </row>
    <row r="7" spans="1:17" x14ac:dyDescent="0.25">
      <c r="A7" t="s">
        <v>5</v>
      </c>
      <c r="B7">
        <v>4.91</v>
      </c>
      <c r="C7">
        <v>4.3</v>
      </c>
      <c r="D7">
        <f t="shared" si="2"/>
        <v>1.5611111111111113</v>
      </c>
      <c r="E7">
        <f t="shared" si="3"/>
        <v>24.1081</v>
      </c>
      <c r="F7">
        <f t="shared" si="0"/>
        <v>-3.4259259259259256</v>
      </c>
      <c r="G7">
        <f t="shared" si="4"/>
        <v>-5.348251028806585</v>
      </c>
      <c r="H7">
        <f t="shared" si="1"/>
        <v>2.4370679012345686</v>
      </c>
      <c r="I7">
        <f t="shared" si="5"/>
        <v>11.73696844993141</v>
      </c>
      <c r="J7">
        <f t="shared" si="6"/>
        <v>13.263733999999999</v>
      </c>
      <c r="K7">
        <f t="shared" si="7"/>
        <v>80.348527222755976</v>
      </c>
      <c r="L7">
        <f t="shared" si="8"/>
        <v>10.500729526787698</v>
      </c>
      <c r="M7">
        <f t="shared" si="9"/>
        <v>16.026738473212301</v>
      </c>
      <c r="N7">
        <f t="shared" si="10"/>
        <v>4.1955097275211699</v>
      </c>
      <c r="O7">
        <f t="shared" si="11"/>
        <v>22.331958272478829</v>
      </c>
    </row>
    <row r="8" spans="1:17" x14ac:dyDescent="0.25">
      <c r="A8" t="s">
        <v>6</v>
      </c>
      <c r="B8">
        <v>3.48</v>
      </c>
      <c r="C8">
        <v>13.9</v>
      </c>
      <c r="D8">
        <f t="shared" si="2"/>
        <v>0.13111111111111118</v>
      </c>
      <c r="E8">
        <f t="shared" si="3"/>
        <v>12.1104</v>
      </c>
      <c r="F8">
        <f t="shared" si="0"/>
        <v>6.1740740740740749</v>
      </c>
      <c r="G8">
        <f t="shared" si="4"/>
        <v>0.80948971193415686</v>
      </c>
      <c r="H8">
        <f t="shared" si="1"/>
        <v>1.7190123456790142E-2</v>
      </c>
      <c r="I8">
        <f t="shared" si="5"/>
        <v>38.119190672153643</v>
      </c>
      <c r="J8">
        <f t="shared" si="6"/>
        <v>8.1909520000000011</v>
      </c>
      <c r="K8">
        <f t="shared" si="7"/>
        <v>32.593229066303991</v>
      </c>
      <c r="L8">
        <f t="shared" si="8"/>
        <v>6.5184486451743906</v>
      </c>
      <c r="M8">
        <f t="shared" si="9"/>
        <v>9.8634553548256108</v>
      </c>
      <c r="N8">
        <f t="shared" si="10"/>
        <v>-0.60653430057961089</v>
      </c>
      <c r="O8">
        <f t="shared" si="11"/>
        <v>16.988438300579613</v>
      </c>
    </row>
    <row r="9" spans="1:17" x14ac:dyDescent="0.25">
      <c r="A9" t="s">
        <v>7</v>
      </c>
      <c r="B9">
        <v>4</v>
      </c>
      <c r="C9">
        <v>12.8</v>
      </c>
      <c r="D9">
        <f t="shared" si="2"/>
        <v>0.6511111111111112</v>
      </c>
      <c r="E9">
        <f t="shared" si="3"/>
        <v>16</v>
      </c>
      <c r="F9">
        <f t="shared" si="0"/>
        <v>5.0740740740740753</v>
      </c>
      <c r="G9">
        <f t="shared" si="4"/>
        <v>3.3037860082304538</v>
      </c>
      <c r="H9">
        <f t="shared" si="1"/>
        <v>0.42394567901234581</v>
      </c>
      <c r="I9">
        <f t="shared" si="5"/>
        <v>25.746227709190684</v>
      </c>
      <c r="J9">
        <f t="shared" si="6"/>
        <v>10.035600000000001</v>
      </c>
      <c r="K9">
        <f t="shared" si="7"/>
        <v>7.6419073600000011</v>
      </c>
      <c r="L9">
        <f t="shared" si="8"/>
        <v>8.1355202631095906</v>
      </c>
      <c r="M9">
        <f t="shared" si="9"/>
        <v>11.93567973689041</v>
      </c>
      <c r="N9">
        <f t="shared" si="10"/>
        <v>1.1920260197856347</v>
      </c>
      <c r="O9">
        <f t="shared" si="11"/>
        <v>18.879173980214368</v>
      </c>
    </row>
    <row r="10" spans="1:17" x14ac:dyDescent="0.25">
      <c r="A10" t="s">
        <v>8</v>
      </c>
      <c r="B10">
        <v>3.34</v>
      </c>
      <c r="C10">
        <v>3.1</v>
      </c>
      <c r="D10">
        <f t="shared" si="2"/>
        <v>-8.8888888888889461E-3</v>
      </c>
      <c r="E10">
        <f t="shared" si="3"/>
        <v>11.1556</v>
      </c>
      <c r="F10">
        <f t="shared" si="0"/>
        <v>-4.6259259259259249</v>
      </c>
      <c r="G10">
        <f t="shared" si="4"/>
        <v>4.1119341563786264E-2</v>
      </c>
      <c r="H10">
        <f t="shared" si="1"/>
        <v>7.9012345679013363E-5</v>
      </c>
      <c r="I10">
        <f t="shared" si="5"/>
        <v>21.399190672153626</v>
      </c>
      <c r="J10">
        <f t="shared" si="6"/>
        <v>7.6943160000000006</v>
      </c>
      <c r="K10">
        <f t="shared" si="7"/>
        <v>21.10773950785601</v>
      </c>
      <c r="L10">
        <f t="shared" si="8"/>
        <v>6.0320689497988287</v>
      </c>
      <c r="M10">
        <f t="shared" si="9"/>
        <v>9.3565630502011725</v>
      </c>
      <c r="N10">
        <f t="shared" si="10"/>
        <v>-1.1012262227902188</v>
      </c>
      <c r="O10">
        <f t="shared" si="11"/>
        <v>16.489858222790218</v>
      </c>
    </row>
    <row r="11" spans="1:17" x14ac:dyDescent="0.25">
      <c r="A11" t="s">
        <v>9</v>
      </c>
      <c r="B11">
        <v>1.95</v>
      </c>
      <c r="C11">
        <v>3</v>
      </c>
      <c r="D11">
        <f t="shared" si="2"/>
        <v>-1.3988888888888888</v>
      </c>
      <c r="E11">
        <f t="shared" si="3"/>
        <v>3.8024999999999998</v>
      </c>
      <c r="F11">
        <f t="shared" si="0"/>
        <v>-4.7259259259259254</v>
      </c>
      <c r="G11">
        <f t="shared" si="4"/>
        <v>6.6110452674897111</v>
      </c>
      <c r="H11">
        <f t="shared" si="1"/>
        <v>1.9568901234567899</v>
      </c>
      <c r="I11">
        <f t="shared" si="5"/>
        <v>22.334375857338816</v>
      </c>
      <c r="J11">
        <f t="shared" si="6"/>
        <v>2.7634300000000005</v>
      </c>
      <c r="K11">
        <f t="shared" si="7"/>
        <v>5.5965364899999766E-2</v>
      </c>
      <c r="L11">
        <f t="shared" si="8"/>
        <v>0.17994406336571478</v>
      </c>
      <c r="M11">
        <f t="shared" si="9"/>
        <v>5.3469159366342858</v>
      </c>
      <c r="N11">
        <f t="shared" si="10"/>
        <v>-6.25171821407669</v>
      </c>
      <c r="O11">
        <f t="shared" si="11"/>
        <v>11.778578214076692</v>
      </c>
    </row>
    <row r="12" spans="1:17" x14ac:dyDescent="0.25">
      <c r="A12" t="s">
        <v>10</v>
      </c>
      <c r="B12">
        <v>3.43</v>
      </c>
      <c r="C12">
        <v>5.0999999999999996</v>
      </c>
      <c r="D12">
        <f t="shared" si="2"/>
        <v>8.1111111111111356E-2</v>
      </c>
      <c r="E12">
        <f t="shared" si="3"/>
        <v>11.764900000000001</v>
      </c>
      <c r="F12">
        <f t="shared" si="0"/>
        <v>-2.6259259259259258</v>
      </c>
      <c r="G12">
        <f t="shared" si="4"/>
        <v>-0.21299176954732574</v>
      </c>
      <c r="H12">
        <f t="shared" si="1"/>
        <v>6.5790123456790518E-3</v>
      </c>
      <c r="I12">
        <f t="shared" si="5"/>
        <v>6.8954869684499309</v>
      </c>
      <c r="J12">
        <f t="shared" si="6"/>
        <v>8.0135820000000013</v>
      </c>
      <c r="K12">
        <f t="shared" si="7"/>
        <v>8.4889600707240103</v>
      </c>
      <c r="L12">
        <f t="shared" si="8"/>
        <v>6.3474314497385835</v>
      </c>
      <c r="M12">
        <f t="shared" si="9"/>
        <v>9.67973255026142</v>
      </c>
      <c r="N12">
        <f t="shared" si="10"/>
        <v>-0.78269877048018088</v>
      </c>
      <c r="O12">
        <f t="shared" si="11"/>
        <v>16.809862770480184</v>
      </c>
    </row>
    <row r="13" spans="1:17" x14ac:dyDescent="0.25">
      <c r="A13" t="s">
        <v>11</v>
      </c>
      <c r="B13">
        <v>4.9000000000000004</v>
      </c>
      <c r="C13">
        <v>17.7</v>
      </c>
      <c r="D13">
        <f t="shared" si="2"/>
        <v>1.5511111111111116</v>
      </c>
      <c r="E13">
        <f t="shared" si="3"/>
        <v>24.010000000000005</v>
      </c>
      <c r="F13">
        <f t="shared" si="0"/>
        <v>9.9740740740740748</v>
      </c>
      <c r="G13">
        <f t="shared" si="4"/>
        <v>15.470897119341569</v>
      </c>
      <c r="H13">
        <f t="shared" si="1"/>
        <v>2.4059456790123472</v>
      </c>
      <c r="I13">
        <f t="shared" si="5"/>
        <v>99.482153635116617</v>
      </c>
      <c r="J13">
        <f t="shared" si="6"/>
        <v>13.228260000000002</v>
      </c>
      <c r="K13">
        <f t="shared" si="7"/>
        <v>19.996458627599974</v>
      </c>
      <c r="L13">
        <f t="shared" si="8"/>
        <v>10.476535874567634</v>
      </c>
      <c r="M13">
        <f t="shared" si="9"/>
        <v>15.97998412543237</v>
      </c>
      <c r="N13">
        <f t="shared" si="10"/>
        <v>4.1634663785506145</v>
      </c>
      <c r="O13">
        <f t="shared" si="11"/>
        <v>22.293053621449388</v>
      </c>
    </row>
    <row r="14" spans="1:17" x14ac:dyDescent="0.25">
      <c r="A14" t="s">
        <v>12</v>
      </c>
      <c r="B14">
        <v>3.33</v>
      </c>
      <c r="C14">
        <v>3</v>
      </c>
      <c r="D14">
        <f t="shared" si="2"/>
        <v>-1.8888888888888733E-2</v>
      </c>
      <c r="E14">
        <f t="shared" si="3"/>
        <v>11.088900000000001</v>
      </c>
      <c r="F14">
        <f t="shared" si="0"/>
        <v>-4.7259259259259254</v>
      </c>
      <c r="G14">
        <f t="shared" si="4"/>
        <v>8.9267489711933407E-2</v>
      </c>
      <c r="H14">
        <f t="shared" si="1"/>
        <v>3.5679012345678424E-4</v>
      </c>
      <c r="I14">
        <f t="shared" si="5"/>
        <v>22.334375857338816</v>
      </c>
      <c r="J14">
        <f t="shared" si="6"/>
        <v>7.6588419999999999</v>
      </c>
      <c r="K14">
        <f t="shared" si="7"/>
        <v>21.704808780964001</v>
      </c>
      <c r="L14">
        <f t="shared" si="8"/>
        <v>5.9964279460766923</v>
      </c>
      <c r="M14">
        <f t="shared" si="9"/>
        <v>9.3212560539233085</v>
      </c>
      <c r="N14">
        <f t="shared" si="10"/>
        <v>-1.1367317859257788</v>
      </c>
      <c r="O14">
        <f t="shared" si="11"/>
        <v>16.454415785925779</v>
      </c>
    </row>
    <row r="15" spans="1:17" x14ac:dyDescent="0.25">
      <c r="A15" t="s">
        <v>13</v>
      </c>
      <c r="B15">
        <v>2.5099999999999998</v>
      </c>
      <c r="C15">
        <v>1.3</v>
      </c>
      <c r="D15">
        <f t="shared" si="2"/>
        <v>-0.83888888888888902</v>
      </c>
      <c r="E15">
        <f t="shared" si="3"/>
        <v>6.3000999999999987</v>
      </c>
      <c r="F15">
        <f t="shared" si="0"/>
        <v>-6.4259259259259256</v>
      </c>
      <c r="G15">
        <f t="shared" si="4"/>
        <v>5.3906378600823048</v>
      </c>
      <c r="H15">
        <f t="shared" si="1"/>
        <v>0.70373456790123479</v>
      </c>
      <c r="I15">
        <f t="shared" si="5"/>
        <v>41.292524005486968</v>
      </c>
      <c r="J15">
        <f t="shared" si="6"/>
        <v>4.7499739999999999</v>
      </c>
      <c r="K15">
        <f t="shared" si="7"/>
        <v>11.902320600676001</v>
      </c>
      <c r="L15">
        <f t="shared" si="8"/>
        <v>2.7080255049074409</v>
      </c>
      <c r="M15">
        <f t="shared" si="9"/>
        <v>6.7919224950925585</v>
      </c>
      <c r="N15">
        <f t="shared" si="10"/>
        <v>-4.1251626971778972</v>
      </c>
      <c r="O15">
        <f t="shared" si="11"/>
        <v>13.625110697177897</v>
      </c>
    </row>
    <row r="16" spans="1:17" x14ac:dyDescent="0.25">
      <c r="A16" t="s">
        <v>14</v>
      </c>
      <c r="B16">
        <v>3.67</v>
      </c>
      <c r="C16">
        <v>15.7</v>
      </c>
      <c r="D16">
        <f t="shared" si="2"/>
        <v>0.32111111111111112</v>
      </c>
      <c r="E16">
        <f t="shared" si="3"/>
        <v>13.4689</v>
      </c>
      <c r="F16">
        <f t="shared" si="0"/>
        <v>7.9740740740740739</v>
      </c>
      <c r="G16">
        <f t="shared" si="4"/>
        <v>2.5605637860082306</v>
      </c>
      <c r="H16">
        <f t="shared" si="1"/>
        <v>0.10311234567901235</v>
      </c>
      <c r="I16">
        <f t="shared" si="5"/>
        <v>63.585857338820297</v>
      </c>
      <c r="J16">
        <f t="shared" si="6"/>
        <v>8.8649579999999997</v>
      </c>
      <c r="K16">
        <f t="shared" si="7"/>
        <v>46.717799141763997</v>
      </c>
      <c r="L16">
        <f t="shared" si="8"/>
        <v>7.141876035456928</v>
      </c>
      <c r="M16">
        <f t="shared" si="9"/>
        <v>10.588039964543071</v>
      </c>
      <c r="N16">
        <f t="shared" si="10"/>
        <v>5.7716139263085608E-2</v>
      </c>
      <c r="O16">
        <f t="shared" si="11"/>
        <v>17.672199860736914</v>
      </c>
    </row>
    <row r="17" spans="1:15" x14ac:dyDescent="0.25">
      <c r="A17" t="s">
        <v>15</v>
      </c>
      <c r="B17">
        <v>2.19</v>
      </c>
      <c r="C17">
        <v>3.1</v>
      </c>
      <c r="D17">
        <f t="shared" si="2"/>
        <v>-1.1588888888888889</v>
      </c>
      <c r="E17">
        <f t="shared" si="3"/>
        <v>4.7961</v>
      </c>
      <c r="F17">
        <f t="shared" si="0"/>
        <v>-4.6259259259259249</v>
      </c>
      <c r="G17">
        <f t="shared" si="4"/>
        <v>5.3609341563785993</v>
      </c>
      <c r="H17">
        <f t="shared" si="1"/>
        <v>1.3430234567901234</v>
      </c>
      <c r="I17">
        <f t="shared" si="5"/>
        <v>21.399190672153626</v>
      </c>
      <c r="J17">
        <f t="shared" si="6"/>
        <v>3.6148059999999997</v>
      </c>
      <c r="K17">
        <f t="shared" si="7"/>
        <v>0.26502521763599962</v>
      </c>
      <c r="L17">
        <f t="shared" si="8"/>
        <v>1.2808428509429275</v>
      </c>
      <c r="M17">
        <f t="shared" si="9"/>
        <v>5.948769149057072</v>
      </c>
      <c r="N17">
        <f t="shared" si="10"/>
        <v>-5.3320304083702457</v>
      </c>
      <c r="O17">
        <f t="shared" si="11"/>
        <v>12.561642408370245</v>
      </c>
    </row>
    <row r="18" spans="1:15" x14ac:dyDescent="0.25">
      <c r="A18" t="s">
        <v>16</v>
      </c>
      <c r="B18">
        <v>2.5</v>
      </c>
      <c r="C18">
        <v>1.8</v>
      </c>
      <c r="D18">
        <f t="shared" si="2"/>
        <v>-0.8488888888888888</v>
      </c>
      <c r="E18">
        <f t="shared" si="3"/>
        <v>6.25</v>
      </c>
      <c r="F18">
        <f t="shared" si="0"/>
        <v>-5.9259259259259256</v>
      </c>
      <c r="G18">
        <f t="shared" si="4"/>
        <v>5.030452674897119</v>
      </c>
      <c r="H18">
        <f t="shared" si="1"/>
        <v>0.72061234567901222</v>
      </c>
      <c r="I18">
        <f t="shared" si="5"/>
        <v>35.116598079561037</v>
      </c>
      <c r="J18">
        <f t="shared" si="6"/>
        <v>4.714500000000001</v>
      </c>
      <c r="K18">
        <f t="shared" si="7"/>
        <v>8.4943102500000069</v>
      </c>
      <c r="L18">
        <f t="shared" si="8"/>
        <v>2.6643074532481998</v>
      </c>
      <c r="M18">
        <f t="shared" si="9"/>
        <v>6.7646925467518022</v>
      </c>
      <c r="N18">
        <f t="shared" si="10"/>
        <v>-4.1625370741447068</v>
      </c>
      <c r="O18">
        <f t="shared" si="11"/>
        <v>13.591537074144709</v>
      </c>
    </row>
    <row r="19" spans="1:15" x14ac:dyDescent="0.25">
      <c r="A19" t="s">
        <v>17</v>
      </c>
      <c r="B19">
        <v>3.59</v>
      </c>
      <c r="C19">
        <v>8.4</v>
      </c>
      <c r="D19">
        <f t="shared" si="2"/>
        <v>0.24111111111111105</v>
      </c>
      <c r="E19">
        <f t="shared" si="3"/>
        <v>12.8881</v>
      </c>
      <c r="F19">
        <f t="shared" si="0"/>
        <v>0.67407407407407494</v>
      </c>
      <c r="G19">
        <f t="shared" si="4"/>
        <v>0.1625267489711936</v>
      </c>
      <c r="H19">
        <f t="shared" si="1"/>
        <v>5.8134567901234543E-2</v>
      </c>
      <c r="I19">
        <f t="shared" si="5"/>
        <v>0.45437585733882146</v>
      </c>
      <c r="J19">
        <f t="shared" si="6"/>
        <v>8.5811659999999996</v>
      </c>
      <c r="K19">
        <f t="shared" si="7"/>
        <v>3.2821119555999735E-2</v>
      </c>
      <c r="L19">
        <f t="shared" si="8"/>
        <v>6.8843724095002372</v>
      </c>
      <c r="M19">
        <f t="shared" si="9"/>
        <v>10.277959590499762</v>
      </c>
      <c r="N19">
        <f t="shared" si="10"/>
        <v>-0.2209704580279066</v>
      </c>
      <c r="O19">
        <f t="shared" si="11"/>
        <v>17.383302458027906</v>
      </c>
    </row>
    <row r="20" spans="1:15" x14ac:dyDescent="0.25">
      <c r="A20" t="s">
        <v>18</v>
      </c>
      <c r="B20">
        <v>2.19</v>
      </c>
      <c r="C20">
        <v>1.4</v>
      </c>
      <c r="D20">
        <f t="shared" si="2"/>
        <v>-1.1588888888888889</v>
      </c>
      <c r="E20">
        <f t="shared" si="3"/>
        <v>4.7961</v>
      </c>
      <c r="F20">
        <f t="shared" si="0"/>
        <v>-6.325925925925926</v>
      </c>
      <c r="G20">
        <f t="shared" si="4"/>
        <v>7.3310452674897117</v>
      </c>
      <c r="H20">
        <f t="shared" si="1"/>
        <v>1.3430234567901234</v>
      </c>
      <c r="I20">
        <f t="shared" si="5"/>
        <v>40.017338820301781</v>
      </c>
      <c r="J20">
        <f t="shared" si="6"/>
        <v>3.6148059999999997</v>
      </c>
      <c r="K20">
        <f t="shared" si="7"/>
        <v>4.905365617635999</v>
      </c>
      <c r="L20">
        <f t="shared" si="8"/>
        <v>1.2808428509429275</v>
      </c>
      <c r="M20">
        <f t="shared" si="9"/>
        <v>5.948769149057072</v>
      </c>
      <c r="N20">
        <f t="shared" si="10"/>
        <v>-5.3320304083702457</v>
      </c>
      <c r="O20">
        <f t="shared" si="11"/>
        <v>12.561642408370245</v>
      </c>
    </row>
    <row r="21" spans="1:15" x14ac:dyDescent="0.25">
      <c r="A21" t="s">
        <v>19</v>
      </c>
      <c r="B21">
        <v>2.6</v>
      </c>
      <c r="C21">
        <v>4.0999999999999996</v>
      </c>
      <c r="D21">
        <f t="shared" si="2"/>
        <v>-0.74888888888888872</v>
      </c>
      <c r="E21">
        <f t="shared" si="3"/>
        <v>6.7600000000000007</v>
      </c>
      <c r="F21">
        <f t="shared" si="0"/>
        <v>-3.6259259259259258</v>
      </c>
      <c r="G21">
        <f t="shared" si="4"/>
        <v>2.7154156378600818</v>
      </c>
      <c r="H21">
        <f t="shared" si="1"/>
        <v>0.56083456790123432</v>
      </c>
      <c r="I21">
        <f t="shared" si="5"/>
        <v>13.147338820301782</v>
      </c>
      <c r="J21">
        <f t="shared" si="6"/>
        <v>5.0692400000000006</v>
      </c>
      <c r="K21">
        <f t="shared" si="7"/>
        <v>0.93942617760000191</v>
      </c>
      <c r="L21">
        <f t="shared" si="8"/>
        <v>3.0984734652362036</v>
      </c>
      <c r="M21">
        <f t="shared" si="9"/>
        <v>7.0400065347637977</v>
      </c>
      <c r="N21">
        <f t="shared" si="10"/>
        <v>-3.789790334722186</v>
      </c>
      <c r="O21">
        <f t="shared" si="11"/>
        <v>13.928270334722187</v>
      </c>
    </row>
    <row r="22" spans="1:15" x14ac:dyDescent="0.25">
      <c r="A22" t="s">
        <v>20</v>
      </c>
      <c r="B22">
        <v>2.33</v>
      </c>
      <c r="C22">
        <v>5.9</v>
      </c>
      <c r="D22">
        <f t="shared" si="2"/>
        <v>-1.0188888888888887</v>
      </c>
      <c r="E22">
        <f t="shared" si="3"/>
        <v>5.4289000000000005</v>
      </c>
      <c r="F22">
        <f t="shared" si="0"/>
        <v>-1.8259259259259251</v>
      </c>
      <c r="G22">
        <f t="shared" si="4"/>
        <v>1.8604156378600811</v>
      </c>
      <c r="H22">
        <f t="shared" si="1"/>
        <v>1.0381345679012342</v>
      </c>
      <c r="I22">
        <f t="shared" si="5"/>
        <v>3.3340054869684468</v>
      </c>
      <c r="J22">
        <f t="shared" si="6"/>
        <v>4.1114420000000003</v>
      </c>
      <c r="K22">
        <f t="shared" si="7"/>
        <v>3.1989397193640001</v>
      </c>
      <c r="L22">
        <f t="shared" si="8"/>
        <v>1.9119050764917453</v>
      </c>
      <c r="M22">
        <f t="shared" si="9"/>
        <v>6.3109789235082552</v>
      </c>
      <c r="N22">
        <f t="shared" si="10"/>
        <v>-4.8012714148282338</v>
      </c>
      <c r="O22">
        <f t="shared" si="11"/>
        <v>13.024155414828234</v>
      </c>
    </row>
    <row r="23" spans="1:15" x14ac:dyDescent="0.25">
      <c r="A23" t="s">
        <v>21</v>
      </c>
      <c r="B23">
        <v>3.08</v>
      </c>
      <c r="C23">
        <v>5.9</v>
      </c>
      <c r="D23">
        <f t="shared" si="2"/>
        <v>-0.26888888888888873</v>
      </c>
      <c r="E23">
        <f t="shared" si="3"/>
        <v>9.4863999999999997</v>
      </c>
      <c r="F23">
        <f t="shared" si="0"/>
        <v>-1.8259259259259251</v>
      </c>
      <c r="G23">
        <f t="shared" si="4"/>
        <v>0.49097119341563733</v>
      </c>
      <c r="H23">
        <f t="shared" si="1"/>
        <v>7.2301234567901149E-2</v>
      </c>
      <c r="I23">
        <f t="shared" si="5"/>
        <v>3.3340054869684468</v>
      </c>
      <c r="J23">
        <f t="shared" si="6"/>
        <v>6.7719920000000009</v>
      </c>
      <c r="K23">
        <f t="shared" si="7"/>
        <v>0.76037004806400099</v>
      </c>
      <c r="L23">
        <f t="shared" si="8"/>
        <v>5.0668746261803328</v>
      </c>
      <c r="M23">
        <f t="shared" si="9"/>
        <v>8.477109373819669</v>
      </c>
      <c r="N23">
        <f t="shared" si="10"/>
        <v>-2.031752827940247</v>
      </c>
      <c r="O23">
        <f t="shared" si="11"/>
        <v>15.575736827940249</v>
      </c>
    </row>
    <row r="24" spans="1:15" x14ac:dyDescent="0.25">
      <c r="A24" t="s">
        <v>22</v>
      </c>
      <c r="B24">
        <v>2.4500000000000002</v>
      </c>
      <c r="C24">
        <v>5.0999999999999996</v>
      </c>
      <c r="D24">
        <f t="shared" si="2"/>
        <v>-0.89888888888888863</v>
      </c>
      <c r="E24">
        <f t="shared" si="3"/>
        <v>6.0025000000000013</v>
      </c>
      <c r="F24">
        <f t="shared" si="0"/>
        <v>-2.6259259259259258</v>
      </c>
      <c r="G24">
        <f t="shared" si="4"/>
        <v>2.3604156378600814</v>
      </c>
      <c r="H24">
        <f t="shared" si="1"/>
        <v>0.80800123456790074</v>
      </c>
      <c r="I24">
        <f t="shared" si="5"/>
        <v>6.8954869684499309</v>
      </c>
      <c r="J24">
        <f t="shared" si="6"/>
        <v>4.5371300000000012</v>
      </c>
      <c r="K24">
        <f t="shared" si="7"/>
        <v>0.31682263689999823</v>
      </c>
      <c r="L24">
        <f t="shared" si="8"/>
        <v>2.4447712635731786</v>
      </c>
      <c r="M24">
        <f t="shared" si="9"/>
        <v>6.6294887364268238</v>
      </c>
      <c r="N24">
        <f t="shared" si="10"/>
        <v>-4.3497402487931396</v>
      </c>
      <c r="O24">
        <f t="shared" si="11"/>
        <v>13.424000248793142</v>
      </c>
    </row>
    <row r="25" spans="1:15" x14ac:dyDescent="0.25">
      <c r="A25" t="s">
        <v>23</v>
      </c>
      <c r="B25">
        <v>2.82</v>
      </c>
      <c r="C25">
        <v>6.1</v>
      </c>
      <c r="D25">
        <f t="shared" si="2"/>
        <v>-0.52888888888888896</v>
      </c>
      <c r="E25">
        <f t="shared" si="3"/>
        <v>7.952399999999999</v>
      </c>
      <c r="F25">
        <f t="shared" si="0"/>
        <v>-1.6259259259259258</v>
      </c>
      <c r="G25">
        <f t="shared" si="4"/>
        <v>0.85993415637860082</v>
      </c>
      <c r="H25">
        <f t="shared" si="1"/>
        <v>0.27972345679012356</v>
      </c>
      <c r="I25">
        <f t="shared" si="5"/>
        <v>2.6436351165980789</v>
      </c>
      <c r="J25">
        <f t="shared" si="6"/>
        <v>5.8496679999999994</v>
      </c>
      <c r="K25">
        <f t="shared" si="7"/>
        <v>6.2666110224000107E-2</v>
      </c>
      <c r="L25">
        <f t="shared" si="8"/>
        <v>4.0270250876426337</v>
      </c>
      <c r="M25">
        <f t="shared" si="9"/>
        <v>7.6723109123573652</v>
      </c>
      <c r="N25">
        <f t="shared" si="10"/>
        <v>-2.9775923293971989</v>
      </c>
      <c r="O25">
        <f t="shared" si="11"/>
        <v>14.676928329397198</v>
      </c>
    </row>
    <row r="26" spans="1:15" x14ac:dyDescent="0.25">
      <c r="A26" t="s">
        <v>24</v>
      </c>
      <c r="B26">
        <v>6.56</v>
      </c>
      <c r="C26">
        <v>13.5</v>
      </c>
      <c r="D26">
        <f t="shared" si="2"/>
        <v>3.2111111111111108</v>
      </c>
      <c r="E26">
        <f t="shared" si="3"/>
        <v>43.033599999999993</v>
      </c>
      <c r="F26">
        <f t="shared" si="0"/>
        <v>5.7740740740740746</v>
      </c>
      <c r="G26">
        <f t="shared" si="4"/>
        <v>18.54119341563786</v>
      </c>
      <c r="H26">
        <f t="shared" si="1"/>
        <v>10.311234567901232</v>
      </c>
      <c r="I26">
        <f t="shared" si="5"/>
        <v>33.33993141289438</v>
      </c>
      <c r="J26">
        <f t="shared" si="6"/>
        <v>19.116944</v>
      </c>
      <c r="K26">
        <f t="shared" si="7"/>
        <v>31.550059899136002</v>
      </c>
      <c r="L26">
        <f t="shared" si="8"/>
        <v>14.282347779243104</v>
      </c>
      <c r="M26">
        <f t="shared" si="9"/>
        <v>23.951540220756897</v>
      </c>
      <c r="N26">
        <f t="shared" si="10"/>
        <v>9.2188725537666567</v>
      </c>
      <c r="O26">
        <f t="shared" si="11"/>
        <v>29.015015446233342</v>
      </c>
    </row>
    <row r="27" spans="1:15" x14ac:dyDescent="0.25">
      <c r="A27" t="s">
        <v>25</v>
      </c>
      <c r="B27">
        <v>6.19</v>
      </c>
      <c r="C27">
        <v>22.6</v>
      </c>
      <c r="D27">
        <f t="shared" si="2"/>
        <v>2.8411111111111116</v>
      </c>
      <c r="E27">
        <f t="shared" si="3"/>
        <v>38.316100000000006</v>
      </c>
      <c r="F27">
        <f t="shared" si="0"/>
        <v>14.874074074074077</v>
      </c>
      <c r="G27">
        <f t="shared" si="4"/>
        <v>42.258897119341576</v>
      </c>
      <c r="H27">
        <f t="shared" si="1"/>
        <v>8.0719123456790154</v>
      </c>
      <c r="I27">
        <f t="shared" si="5"/>
        <v>221.23807956104261</v>
      </c>
      <c r="J27">
        <f t="shared" si="6"/>
        <v>17.804406000000004</v>
      </c>
      <c r="K27">
        <f t="shared" si="7"/>
        <v>22.997721812835977</v>
      </c>
      <c r="L27">
        <f t="shared" si="8"/>
        <v>13.457304163469537</v>
      </c>
      <c r="M27">
        <f t="shared" si="9"/>
        <v>22.15150783653047</v>
      </c>
      <c r="N27">
        <f t="shared" si="10"/>
        <v>8.1350837841386685</v>
      </c>
      <c r="O27">
        <f t="shared" si="11"/>
        <v>27.473728215861339</v>
      </c>
    </row>
    <row r="28" spans="1:15" x14ac:dyDescent="0.25">
      <c r="A28" t="s">
        <v>26</v>
      </c>
      <c r="B28">
        <v>2.17</v>
      </c>
      <c r="C28">
        <v>2.6</v>
      </c>
      <c r="D28">
        <f t="shared" si="2"/>
        <v>-1.1788888888888889</v>
      </c>
      <c r="E28">
        <f t="shared" si="3"/>
        <v>4.7088999999999999</v>
      </c>
      <c r="F28">
        <f t="shared" si="0"/>
        <v>-5.1259259259259249</v>
      </c>
      <c r="G28">
        <f t="shared" si="4"/>
        <v>6.0428971193415624</v>
      </c>
      <c r="H28">
        <f t="shared" si="1"/>
        <v>1.389779012345679</v>
      </c>
      <c r="I28">
        <f t="shared" si="5"/>
        <v>26.275116598079549</v>
      </c>
      <c r="J28">
        <f t="shared" si="6"/>
        <v>3.5438580000000002</v>
      </c>
      <c r="K28">
        <f t="shared" si="7"/>
        <v>0.89086792416400018</v>
      </c>
      <c r="L28">
        <f t="shared" si="8"/>
        <v>1.1899590162039662</v>
      </c>
      <c r="M28">
        <f t="shared" si="9"/>
        <v>5.8977569837960342</v>
      </c>
      <c r="N28">
        <f t="shared" si="10"/>
        <v>-5.4081997613696746</v>
      </c>
      <c r="O28">
        <f t="shared" si="11"/>
        <v>12.495915761369675</v>
      </c>
    </row>
    <row r="29" spans="1:15" x14ac:dyDescent="0.25">
      <c r="A29" t="s">
        <v>27</v>
      </c>
      <c r="B29">
        <v>3.89</v>
      </c>
      <c r="C29">
        <v>4.3</v>
      </c>
      <c r="D29">
        <f t="shared" si="2"/>
        <v>0.54111111111111132</v>
      </c>
      <c r="E29">
        <f t="shared" si="3"/>
        <v>15.132100000000001</v>
      </c>
      <c r="F29">
        <f t="shared" si="0"/>
        <v>-3.4259259259259256</v>
      </c>
      <c r="G29">
        <f t="shared" si="4"/>
        <v>-1.8538065843621405</v>
      </c>
      <c r="H29">
        <f t="shared" si="1"/>
        <v>0.29280123456790147</v>
      </c>
      <c r="I29">
        <f t="shared" si="5"/>
        <v>11.73696844993141</v>
      </c>
      <c r="J29">
        <f t="shared" si="6"/>
        <v>9.6453860000000002</v>
      </c>
      <c r="K29">
        <f t="shared" si="7"/>
        <v>28.573151488996004</v>
      </c>
      <c r="L29">
        <f t="shared" si="8"/>
        <v>7.8155861609321917</v>
      </c>
      <c r="M29">
        <f t="shared" si="9"/>
        <v>11.475185839067809</v>
      </c>
      <c r="N29">
        <f t="shared" si="10"/>
        <v>0.81664513915038661</v>
      </c>
      <c r="O29">
        <f t="shared" si="11"/>
        <v>18.474126860849616</v>
      </c>
    </row>
    <row r="30" spans="1:15" x14ac:dyDescent="0.25">
      <c r="A30" t="s">
        <v>28</v>
      </c>
      <c r="B30">
        <v>2.99</v>
      </c>
      <c r="C30">
        <v>10.1</v>
      </c>
      <c r="D30">
        <f t="shared" si="2"/>
        <v>-0.35888888888888859</v>
      </c>
      <c r="E30">
        <f t="shared" si="3"/>
        <v>8.940100000000001</v>
      </c>
      <c r="F30">
        <f t="shared" si="0"/>
        <v>2.3740740740740742</v>
      </c>
      <c r="G30">
        <f t="shared" si="4"/>
        <v>-0.85202880658436153</v>
      </c>
      <c r="H30">
        <f t="shared" si="1"/>
        <v>0.12880123456790102</v>
      </c>
      <c r="I30">
        <f t="shared" si="5"/>
        <v>5.6362277091906732</v>
      </c>
      <c r="J30">
        <f t="shared" si="6"/>
        <v>6.452726000000002</v>
      </c>
      <c r="K30">
        <f t="shared" si="7"/>
        <v>13.302607631075983</v>
      </c>
      <c r="L30">
        <f t="shared" si="8"/>
        <v>4.714807935476653</v>
      </c>
      <c r="M30">
        <f t="shared" si="9"/>
        <v>8.1906440645233509</v>
      </c>
      <c r="N30">
        <f t="shared" si="10"/>
        <v>-2.3574304648977478</v>
      </c>
      <c r="O30">
        <f t="shared" si="11"/>
        <v>15.262882464897752</v>
      </c>
    </row>
    <row r="31" spans="1:15" x14ac:dyDescent="0.25">
      <c r="A31" t="s">
        <v>29</v>
      </c>
      <c r="B31">
        <v>3.73</v>
      </c>
      <c r="C31">
        <v>16.5</v>
      </c>
      <c r="D31">
        <f t="shared" si="2"/>
        <v>0.38111111111111118</v>
      </c>
      <c r="E31">
        <f t="shared" si="3"/>
        <v>13.9129</v>
      </c>
      <c r="F31">
        <f t="shared" si="0"/>
        <v>8.7740740740740755</v>
      </c>
      <c r="G31">
        <f t="shared" si="4"/>
        <v>3.3438971193415647</v>
      </c>
      <c r="H31">
        <f t="shared" si="1"/>
        <v>0.14524567901234572</v>
      </c>
      <c r="I31">
        <f t="shared" si="5"/>
        <v>76.984375857338847</v>
      </c>
      <c r="J31">
        <f t="shared" si="6"/>
        <v>9.0778020000000001</v>
      </c>
      <c r="K31">
        <f t="shared" si="7"/>
        <v>55.089023151203996</v>
      </c>
      <c r="L31">
        <f t="shared" si="8"/>
        <v>7.3304529046195555</v>
      </c>
      <c r="M31">
        <f t="shared" si="9"/>
        <v>10.825151095380445</v>
      </c>
      <c r="N31">
        <f t="shared" si="10"/>
        <v>0.26578029110085133</v>
      </c>
      <c r="O31">
        <f t="shared" si="11"/>
        <v>17.889823708899151</v>
      </c>
    </row>
    <row r="33" spans="15:23" x14ac:dyDescent="0.25">
      <c r="O33" t="s">
        <v>30</v>
      </c>
    </row>
    <row r="34" spans="15:23" ht="15.75" thickBot="1" x14ac:dyDescent="0.3"/>
    <row r="35" spans="15:23" x14ac:dyDescent="0.25">
      <c r="O35" s="4" t="s">
        <v>31</v>
      </c>
      <c r="P35" s="4"/>
    </row>
    <row r="36" spans="15:23" x14ac:dyDescent="0.25">
      <c r="O36" s="1" t="s">
        <v>32</v>
      </c>
      <c r="P36" s="1">
        <v>0.7170550107786452</v>
      </c>
    </row>
    <row r="37" spans="15:23" x14ac:dyDescent="0.25">
      <c r="O37" s="1" t="s">
        <v>33</v>
      </c>
      <c r="P37" s="1">
        <v>0.51416788848276296</v>
      </c>
    </row>
    <row r="38" spans="15:23" x14ac:dyDescent="0.25">
      <c r="O38" s="1" t="s">
        <v>34</v>
      </c>
      <c r="P38" s="1">
        <v>0.49473460402207353</v>
      </c>
    </row>
    <row r="39" spans="15:23" x14ac:dyDescent="0.25">
      <c r="O39" s="1" t="s">
        <v>35</v>
      </c>
      <c r="P39" s="1">
        <v>4.2131913097427001</v>
      </c>
    </row>
    <row r="40" spans="15:23" ht="15.75" thickBot="1" x14ac:dyDescent="0.3">
      <c r="O40" s="2" t="s">
        <v>36</v>
      </c>
      <c r="P40" s="2">
        <v>27</v>
      </c>
    </row>
    <row r="42" spans="15:23" ht="15.75" thickBot="1" x14ac:dyDescent="0.3">
      <c r="O42" t="s">
        <v>37</v>
      </c>
    </row>
    <row r="43" spans="15:23" x14ac:dyDescent="0.25">
      <c r="O43" s="3"/>
      <c r="P43" s="3" t="s">
        <v>42</v>
      </c>
      <c r="Q43" s="3" t="s">
        <v>43</v>
      </c>
      <c r="R43" s="3" t="s">
        <v>44</v>
      </c>
      <c r="S43" s="3" t="s">
        <v>45</v>
      </c>
      <c r="T43" s="3" t="s">
        <v>46</v>
      </c>
    </row>
    <row r="44" spans="15:23" x14ac:dyDescent="0.25">
      <c r="O44" s="1" t="s">
        <v>38</v>
      </c>
      <c r="P44" s="1">
        <v>1</v>
      </c>
      <c r="Q44" s="1">
        <v>469.65732653956661</v>
      </c>
      <c r="R44" s="1">
        <v>469.65732653956661</v>
      </c>
      <c r="S44" s="1">
        <v>26.458105397615348</v>
      </c>
      <c r="T44" s="1">
        <v>2.5705348612963762E-5</v>
      </c>
    </row>
    <row r="45" spans="15:23" x14ac:dyDescent="0.25">
      <c r="O45" s="1" t="s">
        <v>39</v>
      </c>
      <c r="P45" s="1">
        <v>25</v>
      </c>
      <c r="Q45" s="1">
        <v>443.77452531228528</v>
      </c>
      <c r="R45" s="1">
        <v>17.750981012491412</v>
      </c>
      <c r="S45" s="1"/>
      <c r="T45" s="1"/>
    </row>
    <row r="46" spans="15:23" ht="15.75" thickBot="1" x14ac:dyDescent="0.3">
      <c r="O46" s="2" t="s">
        <v>40</v>
      </c>
      <c r="P46" s="2">
        <v>26</v>
      </c>
      <c r="Q46" s="2">
        <v>913.43185185185189</v>
      </c>
      <c r="R46" s="2"/>
      <c r="S46" s="2"/>
      <c r="T46" s="2"/>
    </row>
    <row r="47" spans="15:23" ht="15.75" thickBot="1" x14ac:dyDescent="0.3"/>
    <row r="48" spans="15:23" x14ac:dyDescent="0.25">
      <c r="O48" s="3"/>
      <c r="P48" s="3" t="s">
        <v>47</v>
      </c>
      <c r="Q48" s="3" t="s">
        <v>35</v>
      </c>
      <c r="R48" s="3" t="s">
        <v>48</v>
      </c>
      <c r="S48" s="3" t="s">
        <v>49</v>
      </c>
      <c r="T48" s="3" t="s">
        <v>50</v>
      </c>
      <c r="U48" s="3" t="s">
        <v>51</v>
      </c>
      <c r="V48" s="3" t="s">
        <v>71</v>
      </c>
      <c r="W48" s="3" t="s">
        <v>52</v>
      </c>
    </row>
    <row r="49" spans="15:23" x14ac:dyDescent="0.25">
      <c r="O49" s="1" t="s">
        <v>41</v>
      </c>
      <c r="P49" s="1">
        <v>-4.1540145730422564</v>
      </c>
      <c r="Q49" s="1">
        <v>2.4477846730046844</v>
      </c>
      <c r="R49" s="1">
        <v>-1.6970506510865413</v>
      </c>
      <c r="S49" s="1">
        <v>0.10210445622278708</v>
      </c>
      <c r="T49" s="1">
        <v>-9.195321475934028</v>
      </c>
      <c r="U49" s="1">
        <v>0.88729232984951523</v>
      </c>
      <c r="V49" s="1">
        <v>-10.977057234745086</v>
      </c>
      <c r="W49" s="1">
        <v>2.6690280886605731</v>
      </c>
    </row>
    <row r="50" spans="15:23" ht="15.75" thickBot="1" x14ac:dyDescent="0.3">
      <c r="O50" s="2" t="s">
        <v>1</v>
      </c>
      <c r="P50" s="2">
        <v>3.5474274880794172</v>
      </c>
      <c r="Q50" s="2">
        <v>0.68965859944352681</v>
      </c>
      <c r="R50" s="2">
        <v>5.1437442974564123</v>
      </c>
      <c r="S50" s="2">
        <v>2.5705348612963718E-5</v>
      </c>
      <c r="T50" s="2">
        <v>2.1270490142876297</v>
      </c>
      <c r="U50" s="2">
        <v>4.9678059618712052</v>
      </c>
      <c r="V50" s="2">
        <v>1.6250484087802302</v>
      </c>
      <c r="W50" s="2">
        <v>5.4698065673786047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E2" sqref="E2"/>
    </sheetView>
  </sheetViews>
  <sheetFormatPr defaultRowHeight="15" x14ac:dyDescent="0.25"/>
  <cols>
    <col min="3" max="3" width="10.140625" bestFit="1" customWidth="1"/>
    <col min="4" max="4" width="17.85546875" bestFit="1" customWidth="1"/>
    <col min="5" max="5" width="17.5703125" bestFit="1" customWidth="1"/>
  </cols>
  <sheetData>
    <row r="1" spans="1:7" x14ac:dyDescent="0.25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>
        <v>2.85</v>
      </c>
      <c r="B2">
        <v>1</v>
      </c>
      <c r="C2">
        <f>(B2-0.5)/COUNT($B$2:$B$58)</f>
        <v>8.771929824561403E-3</v>
      </c>
      <c r="D2">
        <f>_xlfn.NORM.INV(C2,0,1)</f>
        <v>-2.3751070841947706</v>
      </c>
      <c r="E2">
        <f>(A2-AVERAGE($A$2:$A$58))/STDEV($A$2:$A$58)</f>
        <v>-1.8028994146150112</v>
      </c>
      <c r="F2">
        <v>-2.4700000000000002</v>
      </c>
      <c r="G2">
        <v>-2.4700000000000002</v>
      </c>
    </row>
    <row r="3" spans="1:7" x14ac:dyDescent="0.25">
      <c r="A3">
        <v>2.85</v>
      </c>
      <c r="B3">
        <v>2</v>
      </c>
      <c r="C3">
        <f t="shared" ref="C3:C58" si="0">(B3-0.5)/COUNT($B$2:$B$58)</f>
        <v>2.6315789473684209E-2</v>
      </c>
      <c r="D3">
        <f t="shared" ref="D3:D58" si="1">_xlfn.NORM.INV(C3,0,1)</f>
        <v>-1.9379315108528286</v>
      </c>
      <c r="E3">
        <f t="shared" ref="E3:E58" si="2">(A3-AVERAGE($A$2:$A$58))/STDEV($A$2:$A$58)</f>
        <v>-1.8028994146150112</v>
      </c>
      <c r="F3">
        <v>-2</v>
      </c>
      <c r="G3">
        <v>-2</v>
      </c>
    </row>
    <row r="4" spans="1:7" x14ac:dyDescent="0.25">
      <c r="A4">
        <v>2.98</v>
      </c>
      <c r="B4">
        <v>3</v>
      </c>
      <c r="C4">
        <f t="shared" si="0"/>
        <v>4.3859649122807015E-2</v>
      </c>
      <c r="D4">
        <f t="shared" si="1"/>
        <v>-1.7075530935596599</v>
      </c>
      <c r="E4">
        <f t="shared" si="2"/>
        <v>-1.6093117510546979</v>
      </c>
      <c r="F4">
        <v>-1</v>
      </c>
      <c r="G4">
        <v>-1</v>
      </c>
    </row>
    <row r="5" spans="1:7" x14ac:dyDescent="0.25">
      <c r="A5">
        <v>3.04</v>
      </c>
      <c r="B5">
        <v>4</v>
      </c>
      <c r="C5">
        <f t="shared" si="0"/>
        <v>6.1403508771929821E-2</v>
      </c>
      <c r="D5">
        <f t="shared" si="1"/>
        <v>-1.5430979274111272</v>
      </c>
      <c r="E5">
        <f t="shared" si="2"/>
        <v>-1.5199635986422455</v>
      </c>
      <c r="F5">
        <v>0</v>
      </c>
      <c r="G5">
        <v>0</v>
      </c>
    </row>
    <row r="6" spans="1:7" x14ac:dyDescent="0.25">
      <c r="A6">
        <v>3.1</v>
      </c>
      <c r="B6">
        <v>5</v>
      </c>
      <c r="C6">
        <f t="shared" si="0"/>
        <v>7.8947368421052627E-2</v>
      </c>
      <c r="D6">
        <f t="shared" si="1"/>
        <v>-1.4121875789061642</v>
      </c>
      <c r="E6">
        <f t="shared" si="2"/>
        <v>-1.4306154462297931</v>
      </c>
      <c r="F6">
        <v>1</v>
      </c>
      <c r="G6">
        <v>1</v>
      </c>
    </row>
    <row r="7" spans="1:7" x14ac:dyDescent="0.25">
      <c r="A7">
        <v>3.1</v>
      </c>
      <c r="B7">
        <v>6</v>
      </c>
      <c r="C7">
        <f t="shared" si="0"/>
        <v>9.6491228070175433E-2</v>
      </c>
      <c r="D7">
        <f t="shared" si="1"/>
        <v>-1.3018067488856802</v>
      </c>
      <c r="E7">
        <f t="shared" si="2"/>
        <v>-1.4306154462297931</v>
      </c>
      <c r="F7">
        <v>2</v>
      </c>
      <c r="G7">
        <v>2</v>
      </c>
    </row>
    <row r="8" spans="1:7" x14ac:dyDescent="0.25">
      <c r="A8">
        <v>3.19</v>
      </c>
      <c r="B8">
        <v>7</v>
      </c>
      <c r="C8">
        <f t="shared" si="0"/>
        <v>0.11403508771929824</v>
      </c>
      <c r="D8">
        <f t="shared" si="1"/>
        <v>-1.2053449195375296</v>
      </c>
      <c r="E8">
        <f t="shared" si="2"/>
        <v>-1.2965932176111148</v>
      </c>
      <c r="F8">
        <v>2.5</v>
      </c>
      <c r="G8">
        <v>2.5</v>
      </c>
    </row>
    <row r="9" spans="1:7" x14ac:dyDescent="0.25">
      <c r="A9">
        <v>3.2</v>
      </c>
      <c r="B9">
        <v>8</v>
      </c>
      <c r="C9">
        <f t="shared" si="0"/>
        <v>0.13157894736842105</v>
      </c>
      <c r="D9">
        <f t="shared" si="1"/>
        <v>-1.1189583810625605</v>
      </c>
      <c r="E9">
        <f t="shared" si="2"/>
        <v>-1.2817018588757056</v>
      </c>
    </row>
    <row r="10" spans="1:7" x14ac:dyDescent="0.25">
      <c r="A10">
        <v>3.3</v>
      </c>
      <c r="B10">
        <v>9</v>
      </c>
      <c r="C10">
        <f t="shared" si="0"/>
        <v>0.14912280701754385</v>
      </c>
      <c r="D10">
        <f t="shared" si="1"/>
        <v>-1.0402029655508966</v>
      </c>
      <c r="E10">
        <f t="shared" si="2"/>
        <v>-1.1327882715216189</v>
      </c>
    </row>
    <row r="11" spans="1:7" x14ac:dyDescent="0.25">
      <c r="A11">
        <v>3.39</v>
      </c>
      <c r="B11">
        <v>10</v>
      </c>
      <c r="C11">
        <f t="shared" si="0"/>
        <v>0.16666666666666666</v>
      </c>
      <c r="D11">
        <f t="shared" si="1"/>
        <v>-0.96742156610170071</v>
      </c>
      <c r="E11">
        <f t="shared" si="2"/>
        <v>-0.99876604290293991</v>
      </c>
    </row>
    <row r="12" spans="1:7" x14ac:dyDescent="0.25">
      <c r="A12">
        <v>3.42</v>
      </c>
      <c r="B12">
        <v>11</v>
      </c>
      <c r="C12">
        <f t="shared" si="0"/>
        <v>0.18421052631578946</v>
      </c>
      <c r="D12">
        <f t="shared" si="1"/>
        <v>-0.89943490766723355</v>
      </c>
      <c r="E12">
        <f t="shared" si="2"/>
        <v>-0.95409196669671403</v>
      </c>
    </row>
    <row r="13" spans="1:7" x14ac:dyDescent="0.25">
      <c r="A13">
        <v>3.48</v>
      </c>
      <c r="B13">
        <v>12</v>
      </c>
      <c r="C13">
        <f t="shared" si="0"/>
        <v>0.20175438596491227</v>
      </c>
      <c r="D13">
        <f t="shared" si="1"/>
        <v>-0.83537114357211095</v>
      </c>
      <c r="E13">
        <f t="shared" si="2"/>
        <v>-0.86474381428426161</v>
      </c>
    </row>
    <row r="14" spans="1:7" x14ac:dyDescent="0.25">
      <c r="A14">
        <v>3.5</v>
      </c>
      <c r="B14">
        <v>13</v>
      </c>
      <c r="C14">
        <f t="shared" si="0"/>
        <v>0.21929824561403508</v>
      </c>
      <c r="D14">
        <f t="shared" si="1"/>
        <v>-0.77456543033667291</v>
      </c>
      <c r="E14">
        <f t="shared" si="2"/>
        <v>-0.8349610968134441</v>
      </c>
    </row>
    <row r="15" spans="1:7" x14ac:dyDescent="0.25">
      <c r="A15">
        <v>3.54</v>
      </c>
      <c r="B15">
        <v>14</v>
      </c>
      <c r="C15">
        <f t="shared" si="0"/>
        <v>0.23684210526315788</v>
      </c>
      <c r="D15">
        <f t="shared" si="1"/>
        <v>-0.71649750017799174</v>
      </c>
      <c r="E15">
        <f t="shared" si="2"/>
        <v>-0.77539566187180908</v>
      </c>
    </row>
    <row r="16" spans="1:7" x14ac:dyDescent="0.25">
      <c r="A16">
        <v>3.54</v>
      </c>
      <c r="B16">
        <v>15</v>
      </c>
      <c r="C16">
        <f t="shared" si="0"/>
        <v>0.25438596491228072</v>
      </c>
      <c r="D16">
        <f t="shared" si="1"/>
        <v>-0.66075112714025497</v>
      </c>
      <c r="E16">
        <f t="shared" si="2"/>
        <v>-0.77539566187180908</v>
      </c>
    </row>
    <row r="17" spans="1:5" x14ac:dyDescent="0.25">
      <c r="A17">
        <v>3.57</v>
      </c>
      <c r="B17">
        <v>16</v>
      </c>
      <c r="C17">
        <f t="shared" si="0"/>
        <v>0.27192982456140352</v>
      </c>
      <c r="D17">
        <f t="shared" si="1"/>
        <v>-0.60698683480348592</v>
      </c>
      <c r="E17">
        <f t="shared" si="2"/>
        <v>-0.73072158566558321</v>
      </c>
    </row>
    <row r="18" spans="1:5" x14ac:dyDescent="0.25">
      <c r="A18">
        <v>3.6</v>
      </c>
      <c r="B18">
        <v>17</v>
      </c>
      <c r="C18">
        <f t="shared" si="0"/>
        <v>0.28947368421052633</v>
      </c>
      <c r="D18">
        <f t="shared" si="1"/>
        <v>-0.55492294270265385</v>
      </c>
      <c r="E18">
        <f t="shared" si="2"/>
        <v>-0.68604750945935666</v>
      </c>
    </row>
    <row r="19" spans="1:5" x14ac:dyDescent="0.25">
      <c r="A19">
        <v>3.6</v>
      </c>
      <c r="B19">
        <v>18</v>
      </c>
      <c r="C19">
        <f t="shared" si="0"/>
        <v>0.30701754385964913</v>
      </c>
      <c r="D19">
        <f t="shared" si="1"/>
        <v>-0.50432204607777764</v>
      </c>
      <c r="E19">
        <f t="shared" si="2"/>
        <v>-0.68604750945935666</v>
      </c>
    </row>
    <row r="20" spans="1:5" x14ac:dyDescent="0.25">
      <c r="A20">
        <v>3.69</v>
      </c>
      <c r="B20">
        <v>19</v>
      </c>
      <c r="C20">
        <f t="shared" si="0"/>
        <v>0.32456140350877194</v>
      </c>
      <c r="D20">
        <f t="shared" si="1"/>
        <v>-0.45498114030642844</v>
      </c>
      <c r="E20">
        <f t="shared" si="2"/>
        <v>-0.55202528084067837</v>
      </c>
    </row>
    <row r="21" spans="1:5" x14ac:dyDescent="0.25">
      <c r="A21">
        <v>3.7</v>
      </c>
      <c r="B21">
        <v>20</v>
      </c>
      <c r="C21">
        <f t="shared" si="0"/>
        <v>0.34210526315789475</v>
      </c>
      <c r="D21">
        <f t="shared" si="1"/>
        <v>-0.40672425187136374</v>
      </c>
      <c r="E21">
        <f t="shared" si="2"/>
        <v>-0.53713392210526922</v>
      </c>
    </row>
    <row r="22" spans="1:5" x14ac:dyDescent="0.25">
      <c r="A22">
        <v>3.7</v>
      </c>
      <c r="B22">
        <v>21</v>
      </c>
      <c r="C22">
        <f t="shared" si="0"/>
        <v>0.35964912280701755</v>
      </c>
      <c r="D22">
        <f t="shared" si="1"/>
        <v>-0.35939683029154834</v>
      </c>
      <c r="E22">
        <f t="shared" si="2"/>
        <v>-0.53713392210526922</v>
      </c>
    </row>
    <row r="23" spans="1:5" x14ac:dyDescent="0.25">
      <c r="A23">
        <v>3.75</v>
      </c>
      <c r="B23">
        <v>22</v>
      </c>
      <c r="C23">
        <f t="shared" si="0"/>
        <v>0.37719298245614036</v>
      </c>
      <c r="D23">
        <f t="shared" si="1"/>
        <v>-0.31286139976011168</v>
      </c>
      <c r="E23">
        <f t="shared" si="2"/>
        <v>-0.46267712842822589</v>
      </c>
    </row>
    <row r="24" spans="1:5" x14ac:dyDescent="0.25">
      <c r="A24">
        <v>3.78</v>
      </c>
      <c r="B24">
        <v>23</v>
      </c>
      <c r="C24">
        <f t="shared" si="0"/>
        <v>0.39473684210526316</v>
      </c>
      <c r="D24">
        <f t="shared" si="1"/>
        <v>-0.2669941254049526</v>
      </c>
      <c r="E24">
        <f t="shared" si="2"/>
        <v>-0.41800305222200002</v>
      </c>
    </row>
    <row r="25" spans="1:5" x14ac:dyDescent="0.25">
      <c r="A25">
        <v>3.83</v>
      </c>
      <c r="B25">
        <v>24</v>
      </c>
      <c r="C25">
        <f t="shared" si="0"/>
        <v>0.41228070175438597</v>
      </c>
      <c r="D25">
        <f t="shared" si="1"/>
        <v>-0.22168205125817078</v>
      </c>
      <c r="E25">
        <f t="shared" si="2"/>
        <v>-0.34354625854495596</v>
      </c>
    </row>
    <row r="26" spans="1:5" x14ac:dyDescent="0.25">
      <c r="A26">
        <v>3.9</v>
      </c>
      <c r="B26">
        <v>25</v>
      </c>
      <c r="C26">
        <f t="shared" si="0"/>
        <v>0.42982456140350878</v>
      </c>
      <c r="D26">
        <f t="shared" si="1"/>
        <v>-0.17682083519044234</v>
      </c>
      <c r="E26">
        <f t="shared" si="2"/>
        <v>-0.23930674739709512</v>
      </c>
    </row>
    <row r="27" spans="1:5" x14ac:dyDescent="0.25">
      <c r="A27">
        <v>3.96</v>
      </c>
      <c r="B27">
        <v>26</v>
      </c>
      <c r="C27">
        <f t="shared" si="0"/>
        <v>0.44736842105263158</v>
      </c>
      <c r="D27">
        <f t="shared" si="1"/>
        <v>-0.13231285227617118</v>
      </c>
      <c r="E27">
        <f t="shared" si="2"/>
        <v>-0.14995859498464267</v>
      </c>
    </row>
    <row r="28" spans="1:5" x14ac:dyDescent="0.25">
      <c r="A28">
        <v>4.05</v>
      </c>
      <c r="B28">
        <v>27</v>
      </c>
      <c r="C28">
        <f t="shared" si="0"/>
        <v>0.46491228070175439</v>
      </c>
      <c r="D28">
        <f t="shared" si="1"/>
        <v>-8.8065569724094586E-2</v>
      </c>
      <c r="E28">
        <f t="shared" si="2"/>
        <v>-1.5936366365964339E-2</v>
      </c>
    </row>
    <row r="29" spans="1:5" x14ac:dyDescent="0.25">
      <c r="A29">
        <v>4.08</v>
      </c>
      <c r="B29">
        <v>28</v>
      </c>
      <c r="C29">
        <f t="shared" si="0"/>
        <v>0.48245614035087719</v>
      </c>
      <c r="D29">
        <f t="shared" si="1"/>
        <v>-4.3990118295311E-2</v>
      </c>
      <c r="E29">
        <f t="shared" si="2"/>
        <v>2.8737709840262214E-2</v>
      </c>
    </row>
    <row r="30" spans="1:5" x14ac:dyDescent="0.25">
      <c r="A30">
        <v>4.0999999999999996</v>
      </c>
      <c r="B30">
        <v>29</v>
      </c>
      <c r="C30">
        <f t="shared" si="0"/>
        <v>0.5</v>
      </c>
      <c r="D30">
        <f t="shared" si="1"/>
        <v>0</v>
      </c>
      <c r="E30">
        <f t="shared" si="2"/>
        <v>5.8520427311079037E-2</v>
      </c>
    </row>
    <row r="31" spans="1:5" x14ac:dyDescent="0.25">
      <c r="A31">
        <v>4.1399999999999997</v>
      </c>
      <c r="B31">
        <v>30</v>
      </c>
      <c r="C31">
        <f t="shared" si="0"/>
        <v>0.51754385964912286</v>
      </c>
      <c r="D31">
        <f t="shared" si="1"/>
        <v>4.3990118295311145E-2</v>
      </c>
      <c r="E31">
        <f t="shared" si="2"/>
        <v>0.118085862252714</v>
      </c>
    </row>
    <row r="32" spans="1:5" x14ac:dyDescent="0.25">
      <c r="A32">
        <v>4.1399999999999997</v>
      </c>
      <c r="B32">
        <v>31</v>
      </c>
      <c r="C32">
        <f t="shared" si="0"/>
        <v>0.53508771929824561</v>
      </c>
      <c r="D32">
        <f t="shared" si="1"/>
        <v>8.8065569724094586E-2</v>
      </c>
      <c r="E32">
        <f t="shared" si="2"/>
        <v>0.118085862252714</v>
      </c>
    </row>
    <row r="33" spans="1:5" x14ac:dyDescent="0.25">
      <c r="A33">
        <v>4.16</v>
      </c>
      <c r="B33">
        <v>32</v>
      </c>
      <c r="C33">
        <f t="shared" si="0"/>
        <v>0.55263157894736847</v>
      </c>
      <c r="D33">
        <f t="shared" si="1"/>
        <v>0.13231285227617132</v>
      </c>
      <c r="E33">
        <f t="shared" si="2"/>
        <v>0.14786857972353215</v>
      </c>
    </row>
    <row r="34" spans="1:5" x14ac:dyDescent="0.25">
      <c r="A34">
        <v>4.2</v>
      </c>
      <c r="B34">
        <v>33</v>
      </c>
      <c r="C34">
        <f t="shared" si="0"/>
        <v>0.57017543859649122</v>
      </c>
      <c r="D34">
        <f t="shared" si="1"/>
        <v>0.17682083519044234</v>
      </c>
      <c r="E34">
        <f t="shared" si="2"/>
        <v>0.20743401466516712</v>
      </c>
    </row>
    <row r="35" spans="1:5" x14ac:dyDescent="0.25">
      <c r="A35">
        <v>4.2</v>
      </c>
      <c r="B35">
        <v>34</v>
      </c>
      <c r="C35">
        <f t="shared" si="0"/>
        <v>0.58771929824561409</v>
      </c>
      <c r="D35">
        <f t="shared" si="1"/>
        <v>0.22168205125817089</v>
      </c>
      <c r="E35">
        <f t="shared" si="2"/>
        <v>0.20743401466516712</v>
      </c>
    </row>
    <row r="36" spans="1:5" x14ac:dyDescent="0.25">
      <c r="A36">
        <v>4.3</v>
      </c>
      <c r="B36">
        <v>35</v>
      </c>
      <c r="C36">
        <f t="shared" si="0"/>
        <v>0.60526315789473684</v>
      </c>
      <c r="D36">
        <f t="shared" si="1"/>
        <v>0.2669941254049526</v>
      </c>
      <c r="E36">
        <f t="shared" si="2"/>
        <v>0.35634760201925386</v>
      </c>
    </row>
    <row r="37" spans="1:5" x14ac:dyDescent="0.25">
      <c r="A37">
        <v>4.3</v>
      </c>
      <c r="B37">
        <v>36</v>
      </c>
      <c r="C37">
        <f t="shared" si="0"/>
        <v>0.6228070175438597</v>
      </c>
      <c r="D37">
        <f t="shared" si="1"/>
        <v>0.3128613997601119</v>
      </c>
      <c r="E37">
        <f t="shared" si="2"/>
        <v>0.35634760201925386</v>
      </c>
    </row>
    <row r="38" spans="1:5" x14ac:dyDescent="0.25">
      <c r="A38">
        <v>4.32</v>
      </c>
      <c r="B38">
        <v>37</v>
      </c>
      <c r="C38">
        <f t="shared" si="0"/>
        <v>0.64035087719298245</v>
      </c>
      <c r="D38">
        <f t="shared" si="1"/>
        <v>0.35939683029154834</v>
      </c>
      <c r="E38">
        <f t="shared" si="2"/>
        <v>0.38613031949007198</v>
      </c>
    </row>
    <row r="39" spans="1:5" x14ac:dyDescent="0.25">
      <c r="A39">
        <v>4.4400000000000004</v>
      </c>
      <c r="B39">
        <v>38</v>
      </c>
      <c r="C39">
        <f t="shared" si="0"/>
        <v>0.65789473684210531</v>
      </c>
      <c r="D39">
        <f t="shared" si="1"/>
        <v>0.40672425187136385</v>
      </c>
      <c r="E39">
        <f t="shared" si="2"/>
        <v>0.56482662431497688</v>
      </c>
    </row>
    <row r="40" spans="1:5" x14ac:dyDescent="0.25">
      <c r="A40">
        <v>4.47</v>
      </c>
      <c r="B40">
        <v>39</v>
      </c>
      <c r="C40">
        <f t="shared" si="0"/>
        <v>0.67543859649122806</v>
      </c>
      <c r="D40">
        <f t="shared" si="1"/>
        <v>0.45498114030642844</v>
      </c>
      <c r="E40">
        <f t="shared" si="2"/>
        <v>0.60950070052120209</v>
      </c>
    </row>
    <row r="41" spans="1:5" x14ac:dyDescent="0.25">
      <c r="A41">
        <v>4.47</v>
      </c>
      <c r="B41">
        <v>40</v>
      </c>
      <c r="C41">
        <f t="shared" si="0"/>
        <v>0.69298245614035092</v>
      </c>
      <c r="D41">
        <f t="shared" si="1"/>
        <v>0.50432204607777775</v>
      </c>
      <c r="E41">
        <f t="shared" si="2"/>
        <v>0.60950070052120209</v>
      </c>
    </row>
    <row r="42" spans="1:5" x14ac:dyDescent="0.25">
      <c r="A42">
        <v>4.47</v>
      </c>
      <c r="B42">
        <v>41</v>
      </c>
      <c r="C42">
        <f t="shared" si="0"/>
        <v>0.71052631578947367</v>
      </c>
      <c r="D42">
        <f t="shared" si="1"/>
        <v>0.55492294270265385</v>
      </c>
      <c r="E42">
        <f t="shared" si="2"/>
        <v>0.60950070052120209</v>
      </c>
    </row>
    <row r="43" spans="1:5" x14ac:dyDescent="0.25">
      <c r="A43">
        <v>4.5</v>
      </c>
      <c r="B43">
        <v>42</v>
      </c>
      <c r="C43">
        <f t="shared" si="0"/>
        <v>0.72807017543859653</v>
      </c>
      <c r="D43">
        <f t="shared" si="1"/>
        <v>0.60698683480348603</v>
      </c>
      <c r="E43">
        <f t="shared" si="2"/>
        <v>0.65417477672742863</v>
      </c>
    </row>
    <row r="44" spans="1:5" x14ac:dyDescent="0.25">
      <c r="A44">
        <v>4.5</v>
      </c>
      <c r="B44">
        <v>43</v>
      </c>
      <c r="C44">
        <f t="shared" si="0"/>
        <v>0.74561403508771928</v>
      </c>
      <c r="D44">
        <f t="shared" si="1"/>
        <v>0.66075112714025497</v>
      </c>
      <c r="E44">
        <f t="shared" si="2"/>
        <v>0.65417477672742863</v>
      </c>
    </row>
    <row r="45" spans="1:5" x14ac:dyDescent="0.25">
      <c r="A45">
        <v>4.5599999999999996</v>
      </c>
      <c r="B45">
        <v>44</v>
      </c>
      <c r="C45">
        <f t="shared" si="0"/>
        <v>0.76315789473684215</v>
      </c>
      <c r="D45">
        <f t="shared" si="1"/>
        <v>0.71649750017799174</v>
      </c>
      <c r="E45">
        <f t="shared" si="2"/>
        <v>0.7435229291398805</v>
      </c>
    </row>
    <row r="46" spans="1:5" x14ac:dyDescent="0.25">
      <c r="A46">
        <v>4.68</v>
      </c>
      <c r="B46">
        <v>45</v>
      </c>
      <c r="C46">
        <f t="shared" si="0"/>
        <v>0.7807017543859649</v>
      </c>
      <c r="D46">
        <f t="shared" si="1"/>
        <v>0.77456543033667291</v>
      </c>
      <c r="E46">
        <f t="shared" si="2"/>
        <v>0.92221923396478533</v>
      </c>
    </row>
    <row r="47" spans="1:5" x14ac:dyDescent="0.25">
      <c r="A47">
        <v>4.7</v>
      </c>
      <c r="B47">
        <v>46</v>
      </c>
      <c r="C47">
        <f t="shared" si="0"/>
        <v>0.79824561403508776</v>
      </c>
      <c r="D47">
        <f t="shared" si="1"/>
        <v>0.83537114357211095</v>
      </c>
      <c r="E47">
        <f t="shared" si="2"/>
        <v>0.95200195143560351</v>
      </c>
    </row>
    <row r="48" spans="1:5" x14ac:dyDescent="0.25">
      <c r="A48">
        <v>4.71</v>
      </c>
      <c r="B48">
        <v>47</v>
      </c>
      <c r="C48">
        <f t="shared" si="0"/>
        <v>0.81578947368421051</v>
      </c>
      <c r="D48">
        <f t="shared" si="1"/>
        <v>0.89943490766723355</v>
      </c>
      <c r="E48">
        <f t="shared" si="2"/>
        <v>0.96689331017101188</v>
      </c>
    </row>
    <row r="49" spans="1:5" x14ac:dyDescent="0.25">
      <c r="A49">
        <v>4.78</v>
      </c>
      <c r="B49">
        <v>48</v>
      </c>
      <c r="C49">
        <f t="shared" si="0"/>
        <v>0.83333333333333337</v>
      </c>
      <c r="D49">
        <f t="shared" si="1"/>
        <v>0.96742156610170071</v>
      </c>
      <c r="E49">
        <f t="shared" si="2"/>
        <v>1.0711328213188733</v>
      </c>
    </row>
    <row r="50" spans="1:5" x14ac:dyDescent="0.25">
      <c r="A50">
        <v>4.8</v>
      </c>
      <c r="B50">
        <v>49</v>
      </c>
      <c r="C50">
        <f t="shared" si="0"/>
        <v>0.85087719298245612</v>
      </c>
      <c r="D50">
        <f t="shared" si="1"/>
        <v>1.0402029655508966</v>
      </c>
      <c r="E50">
        <f t="shared" si="2"/>
        <v>1.1009155387896903</v>
      </c>
    </row>
    <row r="51" spans="1:5" x14ac:dyDescent="0.25">
      <c r="A51">
        <v>4.8</v>
      </c>
      <c r="B51">
        <v>50</v>
      </c>
      <c r="C51">
        <f t="shared" si="0"/>
        <v>0.86842105263157898</v>
      </c>
      <c r="D51">
        <f t="shared" si="1"/>
        <v>1.1189583810625605</v>
      </c>
      <c r="E51">
        <f t="shared" si="2"/>
        <v>1.1009155387896903</v>
      </c>
    </row>
    <row r="52" spans="1:5" x14ac:dyDescent="0.25">
      <c r="A52">
        <v>4.9000000000000004</v>
      </c>
      <c r="B52">
        <v>51</v>
      </c>
      <c r="C52">
        <f t="shared" si="0"/>
        <v>0.88596491228070173</v>
      </c>
      <c r="D52">
        <f t="shared" si="1"/>
        <v>1.2053449195375296</v>
      </c>
      <c r="E52">
        <f t="shared" si="2"/>
        <v>1.2498291261437784</v>
      </c>
    </row>
    <row r="53" spans="1:5" x14ac:dyDescent="0.25">
      <c r="A53">
        <v>5</v>
      </c>
      <c r="B53">
        <v>52</v>
      </c>
      <c r="C53">
        <f t="shared" si="0"/>
        <v>0.90350877192982459</v>
      </c>
      <c r="D53">
        <f t="shared" si="1"/>
        <v>1.3018067488856802</v>
      </c>
      <c r="E53">
        <f t="shared" si="2"/>
        <v>1.3987427134978649</v>
      </c>
    </row>
    <row r="54" spans="1:5" x14ac:dyDescent="0.25">
      <c r="A54">
        <v>5.0999999999999996</v>
      </c>
      <c r="B54">
        <v>53</v>
      </c>
      <c r="C54">
        <f t="shared" si="0"/>
        <v>0.92105263157894735</v>
      </c>
      <c r="D54">
        <f t="shared" si="1"/>
        <v>1.4121875789061642</v>
      </c>
      <c r="E54">
        <f t="shared" si="2"/>
        <v>1.5476563008519517</v>
      </c>
    </row>
    <row r="55" spans="1:5" x14ac:dyDescent="0.25">
      <c r="A55">
        <v>5.0999999999999996</v>
      </c>
      <c r="B55">
        <v>54</v>
      </c>
      <c r="C55">
        <f t="shared" si="0"/>
        <v>0.93859649122807021</v>
      </c>
      <c r="D55">
        <f t="shared" si="1"/>
        <v>1.5430979274111276</v>
      </c>
      <c r="E55">
        <f t="shared" si="2"/>
        <v>1.5476563008519517</v>
      </c>
    </row>
    <row r="56" spans="1:5" x14ac:dyDescent="0.25">
      <c r="A56">
        <v>5.2</v>
      </c>
      <c r="B56">
        <v>55</v>
      </c>
      <c r="C56">
        <f t="shared" si="0"/>
        <v>0.95614035087719296</v>
      </c>
      <c r="D56">
        <f t="shared" si="1"/>
        <v>1.7075530935596597</v>
      </c>
      <c r="E56">
        <f t="shared" si="2"/>
        <v>1.6965698882060398</v>
      </c>
    </row>
    <row r="57" spans="1:5" x14ac:dyDescent="0.25">
      <c r="A57">
        <v>5.3</v>
      </c>
      <c r="B57">
        <v>56</v>
      </c>
      <c r="C57">
        <f t="shared" si="0"/>
        <v>0.97368421052631582</v>
      </c>
      <c r="D57">
        <f t="shared" si="1"/>
        <v>1.9379315108528292</v>
      </c>
      <c r="E57">
        <f t="shared" si="2"/>
        <v>1.8454834755601266</v>
      </c>
    </row>
    <row r="58" spans="1:5" x14ac:dyDescent="0.25">
      <c r="A58">
        <v>5.43</v>
      </c>
      <c r="B58">
        <v>57</v>
      </c>
      <c r="C58">
        <f t="shared" si="0"/>
        <v>0.99122807017543857</v>
      </c>
      <c r="D58">
        <f t="shared" si="1"/>
        <v>2.3751070841947692</v>
      </c>
      <c r="E58">
        <f t="shared" si="2"/>
        <v>2.0390711391204399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I20" sqref="I20"/>
    </sheetView>
  </sheetViews>
  <sheetFormatPr defaultRowHeight="15" x14ac:dyDescent="0.25"/>
  <cols>
    <col min="1" max="1" width="18" bestFit="1" customWidth="1"/>
    <col min="11" max="11" width="18" bestFit="1" customWidth="1"/>
    <col min="21" max="21" width="18" bestFit="1" customWidth="1"/>
  </cols>
  <sheetData>
    <row r="1" spans="1:22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K1" t="s">
        <v>105</v>
      </c>
      <c r="L1" t="s">
        <v>104</v>
      </c>
      <c r="M1" t="s">
        <v>106</v>
      </c>
      <c r="N1" t="s">
        <v>108</v>
      </c>
      <c r="O1" t="s">
        <v>109</v>
      </c>
    </row>
    <row r="2" spans="1:22" x14ac:dyDescent="0.25">
      <c r="A2">
        <v>27.6</v>
      </c>
      <c r="B2">
        <v>1</v>
      </c>
      <c r="C2">
        <v>4</v>
      </c>
      <c r="D2">
        <v>4</v>
      </c>
      <c r="E2">
        <f>$B$29+$B$30*B2+$B$31*C2+$B$32*D2</f>
        <v>22.665236493028658</v>
      </c>
      <c r="K2">
        <v>4</v>
      </c>
      <c r="L2">
        <v>1</v>
      </c>
      <c r="M2">
        <v>4</v>
      </c>
      <c r="N2">
        <f>$L$29+$L$30*L2+$L$31*M2</f>
        <v>4.5580560541212209</v>
      </c>
      <c r="O2">
        <f>K2-N2</f>
        <v>-0.55805605412122095</v>
      </c>
    </row>
    <row r="3" spans="1:22" x14ac:dyDescent="0.25">
      <c r="A3">
        <v>9.4</v>
      </c>
      <c r="B3">
        <v>3</v>
      </c>
      <c r="C3">
        <v>5</v>
      </c>
      <c r="D3">
        <v>3</v>
      </c>
      <c r="E3">
        <f t="shared" ref="E3:E11" si="0">$B$29+$B$30*B3+$B$31*C3+$B$32*D3</f>
        <v>15.540296402982182</v>
      </c>
      <c r="K3">
        <v>5</v>
      </c>
      <c r="L3">
        <v>3</v>
      </c>
      <c r="M3">
        <v>3</v>
      </c>
      <c r="N3">
        <f t="shared" ref="N3:N11" si="1">$L$29+$L$30*L3+$L$31*M3</f>
        <v>4.715725528096093</v>
      </c>
      <c r="O3">
        <f t="shared" ref="O3:O11" si="2">K3-N3</f>
        <v>0.28427447190390698</v>
      </c>
    </row>
    <row r="4" spans="1:22" x14ac:dyDescent="0.25">
      <c r="A4">
        <v>15.6</v>
      </c>
      <c r="B4">
        <v>4</v>
      </c>
      <c r="C4">
        <v>7</v>
      </c>
      <c r="D4">
        <v>1</v>
      </c>
      <c r="E4">
        <f t="shared" si="0"/>
        <v>11.533996175445385</v>
      </c>
      <c r="K4">
        <v>7</v>
      </c>
      <c r="L4">
        <v>4</v>
      </c>
      <c r="M4">
        <v>1</v>
      </c>
      <c r="N4">
        <f t="shared" si="1"/>
        <v>5.0165677205577799</v>
      </c>
      <c r="O4">
        <f t="shared" si="2"/>
        <v>1.9834322794422201</v>
      </c>
    </row>
    <row r="5" spans="1:22" x14ac:dyDescent="0.25">
      <c r="A5">
        <v>20.3</v>
      </c>
      <c r="B5">
        <v>5</v>
      </c>
      <c r="C5">
        <v>5</v>
      </c>
      <c r="D5">
        <v>4</v>
      </c>
      <c r="E5">
        <f t="shared" si="0"/>
        <v>10.691887950232374</v>
      </c>
      <c r="K5">
        <v>5</v>
      </c>
      <c r="L5">
        <v>5</v>
      </c>
      <c r="M5">
        <v>4</v>
      </c>
      <c r="N5">
        <f t="shared" si="1"/>
        <v>4.5773850614386298</v>
      </c>
      <c r="O5">
        <f t="shared" si="2"/>
        <v>0.42261493856137022</v>
      </c>
    </row>
    <row r="6" spans="1:22" x14ac:dyDescent="0.25">
      <c r="A6">
        <v>12.3</v>
      </c>
      <c r="B6">
        <v>3</v>
      </c>
      <c r="C6">
        <v>7</v>
      </c>
      <c r="D6">
        <v>3</v>
      </c>
      <c r="E6">
        <f t="shared" si="0"/>
        <v>18.909812524206036</v>
      </c>
      <c r="K6">
        <v>7</v>
      </c>
      <c r="L6">
        <v>3</v>
      </c>
      <c r="M6">
        <v>3</v>
      </c>
      <c r="N6">
        <f t="shared" si="1"/>
        <v>4.715725528096093</v>
      </c>
      <c r="O6">
        <f t="shared" si="2"/>
        <v>2.284274471903907</v>
      </c>
    </row>
    <row r="7" spans="1:22" x14ac:dyDescent="0.25">
      <c r="A7">
        <v>8.6999999999999993</v>
      </c>
      <c r="B7">
        <v>5</v>
      </c>
      <c r="C7">
        <v>3</v>
      </c>
      <c r="D7">
        <v>6</v>
      </c>
      <c r="E7">
        <f t="shared" si="0"/>
        <v>11.283661526917117</v>
      </c>
      <c r="K7">
        <v>3</v>
      </c>
      <c r="L7">
        <v>5</v>
      </c>
      <c r="M7">
        <v>6</v>
      </c>
      <c r="N7">
        <f t="shared" si="1"/>
        <v>4.2813751208062953</v>
      </c>
      <c r="O7">
        <f t="shared" si="2"/>
        <v>-1.2813751208062953</v>
      </c>
    </row>
    <row r="8" spans="1:22" x14ac:dyDescent="0.25">
      <c r="A8">
        <v>7.3</v>
      </c>
      <c r="B8">
        <v>7</v>
      </c>
      <c r="C8">
        <v>5</v>
      </c>
      <c r="D8">
        <v>7</v>
      </c>
      <c r="E8">
        <f t="shared" si="0"/>
        <v>9.8047691953911702</v>
      </c>
      <c r="K8">
        <v>5</v>
      </c>
      <c r="L8">
        <v>7</v>
      </c>
      <c r="M8">
        <v>7</v>
      </c>
      <c r="N8">
        <f t="shared" si="1"/>
        <v>4.1430346541488321</v>
      </c>
      <c r="O8">
        <f t="shared" si="2"/>
        <v>0.8569653458511679</v>
      </c>
    </row>
    <row r="9" spans="1:22" x14ac:dyDescent="0.25">
      <c r="A9">
        <v>14.9</v>
      </c>
      <c r="B9">
        <v>6</v>
      </c>
      <c r="C9">
        <v>4</v>
      </c>
      <c r="D9">
        <v>8</v>
      </c>
      <c r="E9">
        <f t="shared" si="0"/>
        <v>13.515182634585594</v>
      </c>
      <c r="K9">
        <v>4</v>
      </c>
      <c r="L9">
        <v>6</v>
      </c>
      <c r="M9">
        <v>8</v>
      </c>
      <c r="N9">
        <f t="shared" si="1"/>
        <v>3.9901974320033124</v>
      </c>
      <c r="O9">
        <f t="shared" si="2"/>
        <v>9.8025679966875501E-3</v>
      </c>
    </row>
    <row r="10" spans="1:22" x14ac:dyDescent="0.25">
      <c r="A10">
        <v>17</v>
      </c>
      <c r="B10">
        <v>5</v>
      </c>
      <c r="C10">
        <v>3</v>
      </c>
      <c r="D10">
        <v>9</v>
      </c>
      <c r="E10">
        <f t="shared" si="0"/>
        <v>17.225596073780014</v>
      </c>
      <c r="K10">
        <v>3</v>
      </c>
      <c r="L10">
        <v>5</v>
      </c>
      <c r="M10">
        <v>9</v>
      </c>
      <c r="N10">
        <f t="shared" si="1"/>
        <v>3.8373602098577928</v>
      </c>
      <c r="O10">
        <f t="shared" si="2"/>
        <v>-0.8373602098577928</v>
      </c>
    </row>
    <row r="11" spans="1:22" x14ac:dyDescent="0.25">
      <c r="A11">
        <v>-0.8</v>
      </c>
      <c r="B11">
        <v>4</v>
      </c>
      <c r="C11">
        <v>2</v>
      </c>
      <c r="D11">
        <v>0</v>
      </c>
      <c r="E11">
        <f t="shared" si="0"/>
        <v>1.129561023431445</v>
      </c>
      <c r="K11">
        <v>2</v>
      </c>
      <c r="L11">
        <v>4</v>
      </c>
      <c r="M11">
        <v>0</v>
      </c>
      <c r="N11">
        <f t="shared" si="1"/>
        <v>5.1645726908739471</v>
      </c>
      <c r="O11">
        <f t="shared" si="2"/>
        <v>-3.1645726908739471</v>
      </c>
    </row>
    <row r="13" spans="1:22" x14ac:dyDescent="0.25">
      <c r="A13" t="s">
        <v>30</v>
      </c>
      <c r="K13" t="s">
        <v>30</v>
      </c>
      <c r="U13" t="s">
        <v>30</v>
      </c>
    </row>
    <row r="14" spans="1:22" ht="15.75" thickBot="1" x14ac:dyDescent="0.3"/>
    <row r="15" spans="1:22" x14ac:dyDescent="0.25">
      <c r="A15" s="4" t="s">
        <v>31</v>
      </c>
      <c r="B15" s="4"/>
      <c r="K15" s="4" t="s">
        <v>31</v>
      </c>
      <c r="L15" s="4"/>
      <c r="U15" s="4" t="s">
        <v>31</v>
      </c>
      <c r="V15" s="4"/>
    </row>
    <row r="16" spans="1:22" x14ac:dyDescent="0.25">
      <c r="A16" s="1" t="s">
        <v>32</v>
      </c>
      <c r="B16" s="12">
        <v>0.75745493884461335</v>
      </c>
      <c r="E16" s="13">
        <f>CORREL(A2:A11,E2:E11)</f>
        <v>0.75745493884461335</v>
      </c>
      <c r="K16" s="1" t="s">
        <v>32</v>
      </c>
      <c r="L16" s="1">
        <v>0.26226208088616726</v>
      </c>
      <c r="U16" s="1" t="s">
        <v>32</v>
      </c>
      <c r="V16" s="1">
        <v>0.34402407749322395</v>
      </c>
    </row>
    <row r="17" spans="1:29" x14ac:dyDescent="0.25">
      <c r="A17" s="1" t="s">
        <v>33</v>
      </c>
      <c r="B17" s="1">
        <v>0.57373798438009693</v>
      </c>
      <c r="K17" s="1" t="s">
        <v>33</v>
      </c>
      <c r="L17" s="1">
        <v>6.8781399070742544E-2</v>
      </c>
      <c r="U17" s="1" t="s">
        <v>33</v>
      </c>
      <c r="V17" s="1">
        <v>0.11835256589506375</v>
      </c>
    </row>
    <row r="18" spans="1:29" x14ac:dyDescent="0.25">
      <c r="A18" s="1" t="s">
        <v>34</v>
      </c>
      <c r="B18" s="1">
        <v>0.3606069765701454</v>
      </c>
      <c r="K18" s="1" t="s">
        <v>34</v>
      </c>
      <c r="L18" s="1">
        <v>-0.19728105833761672</v>
      </c>
      <c r="U18" s="1" t="s">
        <v>34</v>
      </c>
      <c r="V18" s="1">
        <v>8.1466366319467298E-3</v>
      </c>
    </row>
    <row r="19" spans="1:29" x14ac:dyDescent="0.25">
      <c r="A19" s="1" t="s">
        <v>35</v>
      </c>
      <c r="B19" s="1">
        <v>6.2347674472616568</v>
      </c>
      <c r="K19" s="1" t="s">
        <v>35</v>
      </c>
      <c r="L19" s="1">
        <v>1.8053434862242701</v>
      </c>
      <c r="U19" s="1" t="s">
        <v>35</v>
      </c>
      <c r="V19" s="1">
        <v>7.765332347139843</v>
      </c>
    </row>
    <row r="20" spans="1:29" ht="15.75" thickBot="1" x14ac:dyDescent="0.3">
      <c r="A20" s="2" t="s">
        <v>36</v>
      </c>
      <c r="B20" s="2">
        <v>10</v>
      </c>
      <c r="K20" s="2" t="s">
        <v>36</v>
      </c>
      <c r="L20" s="2">
        <v>10</v>
      </c>
      <c r="U20" s="2" t="s">
        <v>36</v>
      </c>
      <c r="V20" s="2">
        <v>10</v>
      </c>
    </row>
    <row r="22" spans="1:29" ht="15.75" thickBot="1" x14ac:dyDescent="0.3">
      <c r="A22" t="s">
        <v>37</v>
      </c>
      <c r="K22" t="s">
        <v>37</v>
      </c>
      <c r="U22" t="s">
        <v>37</v>
      </c>
    </row>
    <row r="23" spans="1:29" x14ac:dyDescent="0.25">
      <c r="A23" s="3"/>
      <c r="B23" s="3" t="s">
        <v>42</v>
      </c>
      <c r="C23" s="3" t="s">
        <v>43</v>
      </c>
      <c r="D23" s="3" t="s">
        <v>44</v>
      </c>
      <c r="E23" s="3" t="s">
        <v>45</v>
      </c>
      <c r="F23" s="3" t="s">
        <v>46</v>
      </c>
      <c r="K23" s="3"/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  <c r="U23" s="3"/>
      <c r="V23" s="3" t="s">
        <v>42</v>
      </c>
      <c r="W23" s="3" t="s">
        <v>43</v>
      </c>
      <c r="X23" s="3" t="s">
        <v>44</v>
      </c>
      <c r="Y23" s="3" t="s">
        <v>45</v>
      </c>
      <c r="Z23" s="3" t="s">
        <v>46</v>
      </c>
    </row>
    <row r="24" spans="1:29" x14ac:dyDescent="0.25">
      <c r="A24" s="1" t="s">
        <v>38</v>
      </c>
      <c r="B24" s="1">
        <v>3</v>
      </c>
      <c r="C24" s="1">
        <v>313.92704927139823</v>
      </c>
      <c r="D24" s="1">
        <v>104.64234975713275</v>
      </c>
      <c r="E24" s="1">
        <v>2.6919498494170204</v>
      </c>
      <c r="F24" s="1">
        <v>0.13949584525883768</v>
      </c>
      <c r="K24" s="1" t="s">
        <v>38</v>
      </c>
      <c r="L24" s="1">
        <v>2</v>
      </c>
      <c r="M24" s="1">
        <v>1.6851442772331922</v>
      </c>
      <c r="N24" s="1">
        <v>0.84257213861659608</v>
      </c>
      <c r="O24" s="1">
        <v>0.2585159880906277</v>
      </c>
      <c r="P24" s="1">
        <v>0.77925706463894173</v>
      </c>
      <c r="U24" s="1" t="s">
        <v>38</v>
      </c>
      <c r="V24" s="1">
        <v>1</v>
      </c>
      <c r="W24" s="1">
        <v>64.757908307708988</v>
      </c>
      <c r="X24" s="1">
        <v>64.757908307708988</v>
      </c>
      <c r="Y24" s="1">
        <v>1.0739219449118442</v>
      </c>
      <c r="Z24" s="1">
        <v>0.33036734414974095</v>
      </c>
    </row>
    <row r="25" spans="1:29" x14ac:dyDescent="0.25">
      <c r="A25" s="1" t="s">
        <v>39</v>
      </c>
      <c r="B25" s="1">
        <v>6</v>
      </c>
      <c r="C25" s="1">
        <v>233.23395072860185</v>
      </c>
      <c r="D25" s="1">
        <v>38.87232512143364</v>
      </c>
      <c r="E25" s="1"/>
      <c r="F25" s="1"/>
      <c r="K25" s="1" t="s">
        <v>39</v>
      </c>
      <c r="L25" s="1">
        <v>7</v>
      </c>
      <c r="M25" s="1">
        <v>22.814855722766808</v>
      </c>
      <c r="N25" s="1">
        <v>3.2592651032524009</v>
      </c>
      <c r="O25" s="1"/>
      <c r="P25" s="1"/>
      <c r="U25" s="1" t="s">
        <v>39</v>
      </c>
      <c r="V25" s="1">
        <v>8</v>
      </c>
      <c r="W25" s="1">
        <v>482.40309169229107</v>
      </c>
      <c r="X25" s="1">
        <v>60.300386461536384</v>
      </c>
      <c r="Y25" s="1"/>
      <c r="Z25" s="1"/>
    </row>
    <row r="26" spans="1:29" ht="15.75" thickBot="1" x14ac:dyDescent="0.3">
      <c r="A26" s="2" t="s">
        <v>40</v>
      </c>
      <c r="B26" s="2">
        <v>9</v>
      </c>
      <c r="C26" s="2">
        <v>547.16100000000006</v>
      </c>
      <c r="D26" s="2"/>
      <c r="E26" s="2"/>
      <c r="F26" s="2"/>
      <c r="K26" s="2" t="s">
        <v>40</v>
      </c>
      <c r="L26" s="2">
        <v>9</v>
      </c>
      <c r="M26" s="2">
        <v>24.5</v>
      </c>
      <c r="N26" s="2"/>
      <c r="O26" s="2"/>
      <c r="P26" s="2"/>
      <c r="U26" s="2" t="s">
        <v>40</v>
      </c>
      <c r="V26" s="2">
        <v>9</v>
      </c>
      <c r="W26" s="2">
        <v>547.16100000000006</v>
      </c>
      <c r="X26" s="2"/>
      <c r="Y26" s="2"/>
      <c r="Z26" s="2"/>
    </row>
    <row r="27" spans="1:29" ht="15.75" thickBot="1" x14ac:dyDescent="0.3"/>
    <row r="28" spans="1:29" x14ac:dyDescent="0.25">
      <c r="A28" s="3"/>
      <c r="B28" s="3" t="s">
        <v>47</v>
      </c>
      <c r="C28" s="3" t="s">
        <v>35</v>
      </c>
      <c r="D28" s="3" t="s">
        <v>48</v>
      </c>
      <c r="E28" s="3" t="s">
        <v>49</v>
      </c>
      <c r="F28" s="3" t="s">
        <v>50</v>
      </c>
      <c r="G28" s="3" t="s">
        <v>51</v>
      </c>
      <c r="H28" s="3" t="s">
        <v>76</v>
      </c>
      <c r="I28" s="3" t="s">
        <v>77</v>
      </c>
      <c r="K28" s="3"/>
      <c r="L28" s="3" t="s">
        <v>47</v>
      </c>
      <c r="M28" s="3" t="s">
        <v>35</v>
      </c>
      <c r="N28" s="3" t="s">
        <v>48</v>
      </c>
      <c r="O28" s="3" t="s">
        <v>49</v>
      </c>
      <c r="P28" s="3" t="s">
        <v>50</v>
      </c>
      <c r="Q28" s="3" t="s">
        <v>51</v>
      </c>
      <c r="R28" s="3" t="s">
        <v>76</v>
      </c>
      <c r="S28" s="3" t="s">
        <v>77</v>
      </c>
      <c r="U28" s="3"/>
      <c r="V28" s="3" t="s">
        <v>47</v>
      </c>
      <c r="W28" s="3" t="s">
        <v>35</v>
      </c>
      <c r="X28" s="3" t="s">
        <v>48</v>
      </c>
      <c r="Y28" s="3" t="s">
        <v>49</v>
      </c>
      <c r="Z28" s="3" t="s">
        <v>50</v>
      </c>
      <c r="AA28" s="3" t="s">
        <v>51</v>
      </c>
      <c r="AB28" s="3" t="s">
        <v>76</v>
      </c>
      <c r="AC28" s="3" t="s">
        <v>77</v>
      </c>
    </row>
    <row r="29" spans="1:29" x14ac:dyDescent="0.25">
      <c r="A29" s="1" t="s">
        <v>41</v>
      </c>
      <c r="B29" s="1">
        <v>11.4181515056158</v>
      </c>
      <c r="C29" s="1">
        <v>8.7568309311788717</v>
      </c>
      <c r="D29" s="1">
        <v>1.3039136641271951</v>
      </c>
      <c r="E29" s="1">
        <v>0.24005119480937301</v>
      </c>
      <c r="F29" s="1">
        <v>-10.009041878358623</v>
      </c>
      <c r="G29" s="1">
        <v>32.845344889590223</v>
      </c>
      <c r="H29" s="1">
        <v>-10.009041878358623</v>
      </c>
      <c r="I29" s="1">
        <v>32.845344889590223</v>
      </c>
      <c r="K29" s="1" t="s">
        <v>41</v>
      </c>
      <c r="L29" s="1">
        <v>5.1452436835565374</v>
      </c>
      <c r="M29" s="1">
        <v>1.6271158650329169</v>
      </c>
      <c r="N29" s="1">
        <v>3.1621864147040615</v>
      </c>
      <c r="O29" s="1">
        <v>1.587982368150714E-2</v>
      </c>
      <c r="P29" s="1">
        <v>1.2977260489483293</v>
      </c>
      <c r="Q29" s="1">
        <v>8.9927613181647459</v>
      </c>
      <c r="R29" s="1">
        <v>1.2977260489483293</v>
      </c>
      <c r="S29" s="1">
        <v>8.9927613181647459</v>
      </c>
      <c r="U29" s="1" t="s">
        <v>41</v>
      </c>
      <c r="V29" s="1">
        <v>13.23</v>
      </c>
      <c r="W29" s="1">
        <v>2.4556137005143213</v>
      </c>
      <c r="X29" s="1">
        <v>5.3876552314515163</v>
      </c>
      <c r="Y29" s="1">
        <v>6.5561018443906801E-4</v>
      </c>
      <c r="Z29" s="1">
        <v>7.5673446521499681</v>
      </c>
      <c r="AA29" s="1">
        <v>18.892655347850031</v>
      </c>
      <c r="AB29" s="1">
        <v>7.5673446521499681</v>
      </c>
      <c r="AC29" s="1">
        <v>18.892655347850031</v>
      </c>
    </row>
    <row r="30" spans="1:29" ht="15.75" thickBot="1" x14ac:dyDescent="0.3">
      <c r="A30" s="1" t="s">
        <v>104</v>
      </c>
      <c r="B30" s="1">
        <v>-3.4145266508520526</v>
      </c>
      <c r="C30" s="1">
        <v>1.4513927466256775</v>
      </c>
      <c r="D30" s="1">
        <v>-2.3525862719036161</v>
      </c>
      <c r="E30" s="1">
        <v>5.6857109609877318E-2</v>
      </c>
      <c r="F30" s="1">
        <v>-6.9659567632362709</v>
      </c>
      <c r="G30" s="1">
        <v>0.13690346153216604</v>
      </c>
      <c r="H30" s="1">
        <v>-6.9659567632362709</v>
      </c>
      <c r="I30" s="1">
        <v>0.13690346153216604</v>
      </c>
      <c r="K30" s="1" t="s">
        <v>104</v>
      </c>
      <c r="L30" s="1">
        <v>4.8322518293523256E-3</v>
      </c>
      <c r="M30" s="1">
        <v>0.42026229836115164</v>
      </c>
      <c r="N30" s="1">
        <v>1.1498180655738334E-2</v>
      </c>
      <c r="O30" s="1">
        <v>0.99114682043938029</v>
      </c>
      <c r="P30" s="1">
        <v>-0.98893017090554958</v>
      </c>
      <c r="Q30" s="1">
        <v>0.99859467456425421</v>
      </c>
      <c r="R30" s="1">
        <v>-0.98893017090554958</v>
      </c>
      <c r="S30" s="1">
        <v>0.99859467456425421</v>
      </c>
      <c r="U30" s="2" t="s">
        <v>109</v>
      </c>
      <c r="V30" s="10">
        <v>1.6847580606119286</v>
      </c>
      <c r="W30" s="2">
        <v>1.6257403484289701</v>
      </c>
      <c r="X30" s="2">
        <v>1.0363020529323703</v>
      </c>
      <c r="Y30" s="2">
        <v>0.33036734414974056</v>
      </c>
      <c r="Z30" s="2">
        <v>-2.06420590563354</v>
      </c>
      <c r="AA30" s="2">
        <v>5.4337220268573967</v>
      </c>
      <c r="AB30" s="2">
        <v>-2.06420590563354</v>
      </c>
      <c r="AC30" s="2">
        <v>5.4337220268573967</v>
      </c>
    </row>
    <row r="31" spans="1:29" ht="15.75" thickBot="1" x14ac:dyDescent="0.3">
      <c r="A31" s="1" t="s">
        <v>105</v>
      </c>
      <c r="B31" s="11">
        <v>1.6847580606119279</v>
      </c>
      <c r="C31" s="1">
        <v>1.3053031794341858</v>
      </c>
      <c r="D31" s="1">
        <v>1.2907024874805144</v>
      </c>
      <c r="E31" s="1">
        <v>0.24430756870684162</v>
      </c>
      <c r="F31" s="1">
        <v>-1.5092037584827902</v>
      </c>
      <c r="G31" s="1">
        <v>4.8787198797066456</v>
      </c>
      <c r="H31" s="1">
        <v>-1.5092037584827902</v>
      </c>
      <c r="I31" s="1">
        <v>4.8787198797066456</v>
      </c>
      <c r="K31" s="2" t="s">
        <v>106</v>
      </c>
      <c r="L31" s="2">
        <v>-0.1480049703161673</v>
      </c>
      <c r="M31" s="2">
        <v>0.24232926026724538</v>
      </c>
      <c r="N31" s="2">
        <v>-0.61075979909708211</v>
      </c>
      <c r="O31" s="2">
        <v>0.56065834575216078</v>
      </c>
      <c r="P31" s="2">
        <v>-0.72102261601463558</v>
      </c>
      <c r="Q31" s="2">
        <v>0.42501267538230092</v>
      </c>
      <c r="R31" s="2">
        <v>-0.72102261601463558</v>
      </c>
      <c r="S31" s="2">
        <v>0.42501267538230092</v>
      </c>
    </row>
    <row r="32" spans="1:29" ht="15.75" thickBot="1" x14ac:dyDescent="0.3">
      <c r="A32" s="2" t="s">
        <v>106</v>
      </c>
      <c r="B32" s="2">
        <v>1.9806448489542996</v>
      </c>
      <c r="C32" s="2">
        <v>0.85889520910795703</v>
      </c>
      <c r="D32" s="2">
        <v>2.3060378355252258</v>
      </c>
      <c r="E32" s="2">
        <v>6.0596920230276366E-2</v>
      </c>
      <c r="F32" s="2">
        <v>-0.12099601710359753</v>
      </c>
      <c r="G32" s="2">
        <v>4.0822857150121967</v>
      </c>
      <c r="H32" s="2">
        <v>-0.12099601710359753</v>
      </c>
      <c r="I32" s="2">
        <v>4.0822857150121967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E25" sqref="E25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23.5703125" bestFit="1" customWidth="1"/>
    <col min="5" max="5" width="23.5703125" bestFit="1" customWidth="1"/>
    <col min="6" max="6" width="12.7109375" bestFit="1" customWidth="1"/>
    <col min="7" max="7" width="14.5703125" bestFit="1" customWidth="1"/>
    <col min="8" max="8" width="12.7109375" bestFit="1" customWidth="1"/>
    <col min="9" max="9" width="12" bestFit="1" customWidth="1"/>
    <col min="10" max="10" width="13.42578125" bestFit="1" customWidth="1"/>
    <col min="11" max="13" width="12.7109375" bestFit="1" customWidth="1"/>
  </cols>
  <sheetData>
    <row r="1" spans="1:13" x14ac:dyDescent="0.25">
      <c r="A1" t="s">
        <v>73</v>
      </c>
      <c r="B1" t="s">
        <v>74</v>
      </c>
      <c r="C1" t="s">
        <v>75</v>
      </c>
      <c r="E1" t="s">
        <v>30</v>
      </c>
    </row>
    <row r="2" spans="1:13" ht="15.75" thickBot="1" x14ac:dyDescent="0.3">
      <c r="A2">
        <v>63</v>
      </c>
      <c r="B2">
        <v>1605</v>
      </c>
      <c r="C2">
        <v>35</v>
      </c>
    </row>
    <row r="3" spans="1:13" x14ac:dyDescent="0.25">
      <c r="A3">
        <v>65.099999999999994</v>
      </c>
      <c r="B3">
        <v>2489</v>
      </c>
      <c r="C3">
        <v>45</v>
      </c>
      <c r="E3" s="4" t="s">
        <v>31</v>
      </c>
      <c r="F3" s="4"/>
    </row>
    <row r="4" spans="1:13" x14ac:dyDescent="0.25">
      <c r="A4">
        <v>69.900000000000006</v>
      </c>
      <c r="B4">
        <v>1553</v>
      </c>
      <c r="C4">
        <v>20</v>
      </c>
      <c r="E4" s="1" t="s">
        <v>32</v>
      </c>
      <c r="F4" s="1">
        <v>0.86087268135131667</v>
      </c>
      <c r="H4">
        <f>F5-(1-F5)*(2/20)</f>
        <v>0.7152119508467063</v>
      </c>
    </row>
    <row r="5" spans="1:13" x14ac:dyDescent="0.25">
      <c r="A5">
        <v>76.8</v>
      </c>
      <c r="B5">
        <v>2404</v>
      </c>
      <c r="C5">
        <v>32</v>
      </c>
      <c r="E5" s="1" t="s">
        <v>33</v>
      </c>
      <c r="F5" s="1">
        <v>0.74110177349700568</v>
      </c>
    </row>
    <row r="6" spans="1:13" x14ac:dyDescent="0.25">
      <c r="A6">
        <v>73.900000000000006</v>
      </c>
      <c r="B6">
        <v>1884</v>
      </c>
      <c r="C6">
        <v>25</v>
      </c>
      <c r="E6" s="1" t="s">
        <v>34</v>
      </c>
      <c r="F6" s="1">
        <v>0.7152119508467063</v>
      </c>
    </row>
    <row r="7" spans="1:13" x14ac:dyDescent="0.25">
      <c r="A7">
        <v>77.900000000000006</v>
      </c>
      <c r="B7">
        <v>1558</v>
      </c>
      <c r="C7">
        <v>14</v>
      </c>
      <c r="E7" s="1" t="s">
        <v>35</v>
      </c>
      <c r="F7" s="1">
        <v>11.960386673401699</v>
      </c>
    </row>
    <row r="8" spans="1:13" ht="15.75" thickBot="1" x14ac:dyDescent="0.3">
      <c r="A8">
        <v>74.900000000000006</v>
      </c>
      <c r="B8">
        <v>1748</v>
      </c>
      <c r="C8">
        <v>8</v>
      </c>
      <c r="E8" s="2" t="s">
        <v>36</v>
      </c>
      <c r="F8" s="2">
        <v>23</v>
      </c>
    </row>
    <row r="9" spans="1:13" x14ac:dyDescent="0.25">
      <c r="A9">
        <v>78</v>
      </c>
      <c r="B9">
        <v>3105</v>
      </c>
      <c r="C9">
        <v>10</v>
      </c>
    </row>
    <row r="10" spans="1:13" ht="15.75" thickBot="1" x14ac:dyDescent="0.3">
      <c r="A10">
        <v>79</v>
      </c>
      <c r="B10">
        <v>1682</v>
      </c>
      <c r="C10">
        <v>28</v>
      </c>
      <c r="E10" t="s">
        <v>37</v>
      </c>
    </row>
    <row r="11" spans="1:13" x14ac:dyDescent="0.25">
      <c r="A11">
        <v>83.4</v>
      </c>
      <c r="B11">
        <v>2470</v>
      </c>
      <c r="C11">
        <v>30</v>
      </c>
      <c r="E11" s="3"/>
      <c r="F11" s="3" t="s">
        <v>42</v>
      </c>
      <c r="G11" s="3" t="s">
        <v>43</v>
      </c>
      <c r="H11" s="3" t="s">
        <v>44</v>
      </c>
      <c r="I11" s="3" t="s">
        <v>45</v>
      </c>
      <c r="J11" s="3" t="s">
        <v>46</v>
      </c>
    </row>
    <row r="12" spans="1:13" x14ac:dyDescent="0.25">
      <c r="A12">
        <v>79.5</v>
      </c>
      <c r="B12">
        <v>1820</v>
      </c>
      <c r="C12">
        <v>2</v>
      </c>
      <c r="E12" s="1" t="s">
        <v>38</v>
      </c>
      <c r="F12" s="1">
        <v>2</v>
      </c>
      <c r="G12" s="1">
        <v>8189.7230124543021</v>
      </c>
      <c r="H12" s="1">
        <v>4094.861506227151</v>
      </c>
      <c r="I12" s="1">
        <v>28.625216306316979</v>
      </c>
      <c r="J12" s="1">
        <v>1.3529780613617868E-6</v>
      </c>
    </row>
    <row r="13" spans="1:13" x14ac:dyDescent="0.25">
      <c r="A13">
        <v>83.9</v>
      </c>
      <c r="B13">
        <v>2143</v>
      </c>
      <c r="C13">
        <v>6</v>
      </c>
      <c r="E13" s="1" t="s">
        <v>39</v>
      </c>
      <c r="F13" s="1">
        <v>20</v>
      </c>
      <c r="G13" s="1">
        <v>2861.0169875456991</v>
      </c>
      <c r="H13" s="1">
        <v>143.05084937728495</v>
      </c>
      <c r="I13" s="1"/>
      <c r="J13" s="1"/>
    </row>
    <row r="14" spans="1:13" ht="15.75" thickBot="1" x14ac:dyDescent="0.3">
      <c r="A14">
        <v>79.7</v>
      </c>
      <c r="B14">
        <v>2121</v>
      </c>
      <c r="C14">
        <v>14</v>
      </c>
      <c r="E14" s="2" t="s">
        <v>40</v>
      </c>
      <c r="F14" s="2">
        <v>22</v>
      </c>
      <c r="G14" s="2">
        <v>11050.740000000002</v>
      </c>
      <c r="H14" s="2"/>
      <c r="I14" s="2"/>
      <c r="J14" s="2"/>
    </row>
    <row r="15" spans="1:13" ht="15.75" thickBot="1" x14ac:dyDescent="0.3">
      <c r="A15">
        <v>84.5</v>
      </c>
      <c r="B15">
        <v>2485</v>
      </c>
      <c r="C15">
        <v>9</v>
      </c>
    </row>
    <row r="16" spans="1:13" x14ac:dyDescent="0.25">
      <c r="A16">
        <v>96</v>
      </c>
      <c r="B16">
        <v>2300</v>
      </c>
      <c r="C16">
        <v>19</v>
      </c>
      <c r="E16" s="3"/>
      <c r="F16" s="3" t="s">
        <v>47</v>
      </c>
      <c r="G16" s="3" t="s">
        <v>35</v>
      </c>
      <c r="H16" s="3" t="s">
        <v>48</v>
      </c>
      <c r="I16" s="3" t="s">
        <v>49</v>
      </c>
      <c r="J16" s="3" t="s">
        <v>50</v>
      </c>
      <c r="K16" s="3" t="s">
        <v>51</v>
      </c>
      <c r="L16" s="3" t="s">
        <v>76</v>
      </c>
      <c r="M16" s="3" t="s">
        <v>77</v>
      </c>
    </row>
    <row r="17" spans="1:13" x14ac:dyDescent="0.25">
      <c r="A17">
        <v>109.5</v>
      </c>
      <c r="B17">
        <v>2714</v>
      </c>
      <c r="C17">
        <v>4</v>
      </c>
      <c r="E17" s="1" t="s">
        <v>41</v>
      </c>
      <c r="F17" s="1">
        <v>57.350745855582232</v>
      </c>
      <c r="G17" s="1">
        <v>10.007151862418493</v>
      </c>
      <c r="H17" s="1">
        <v>5.7309758704632978</v>
      </c>
      <c r="I17" s="1">
        <v>1.3129807259844894E-5</v>
      </c>
      <c r="J17" s="1">
        <v>36.476192859338738</v>
      </c>
      <c r="K17" s="1">
        <v>78.225298851825727</v>
      </c>
      <c r="L17" s="1">
        <v>36.476192859338738</v>
      </c>
      <c r="M17" s="1">
        <v>78.225298851825727</v>
      </c>
    </row>
    <row r="18" spans="1:13" x14ac:dyDescent="0.25">
      <c r="A18">
        <v>102.5</v>
      </c>
      <c r="B18">
        <v>2463</v>
      </c>
      <c r="C18">
        <v>5</v>
      </c>
      <c r="E18" s="1" t="s">
        <v>74</v>
      </c>
      <c r="F18" s="1">
        <v>1.7718036224458188E-2</v>
      </c>
      <c r="G18" s="1">
        <v>3.145620113466213E-3</v>
      </c>
      <c r="H18" s="1">
        <v>5.6326052051257962</v>
      </c>
      <c r="I18" s="1">
        <v>1.6353543268793044E-5</v>
      </c>
      <c r="J18" s="1">
        <v>1.1156387648783364E-2</v>
      </c>
      <c r="K18" s="1">
        <v>2.4279684800133011E-2</v>
      </c>
      <c r="L18" s="1">
        <v>1.1156387648783364E-2</v>
      </c>
      <c r="M18" s="1">
        <v>2.4279684800133011E-2</v>
      </c>
    </row>
    <row r="19" spans="1:13" ht="15.75" thickBot="1" x14ac:dyDescent="0.3">
      <c r="A19">
        <v>121</v>
      </c>
      <c r="B19">
        <v>3076</v>
      </c>
      <c r="C19">
        <v>7</v>
      </c>
      <c r="E19" s="2" t="s">
        <v>75</v>
      </c>
      <c r="F19" s="2">
        <v>-0.66634794555647803</v>
      </c>
      <c r="G19" s="2">
        <v>0.22799670287389295</v>
      </c>
      <c r="H19" s="2">
        <v>-2.9226209728350376</v>
      </c>
      <c r="I19" s="2">
        <v>8.4176129164886312E-3</v>
      </c>
      <c r="J19" s="2">
        <v>-1.1419407338485548</v>
      </c>
      <c r="K19" s="2">
        <v>-0.19075515726440118</v>
      </c>
      <c r="L19" s="2">
        <v>-1.1419407338485548</v>
      </c>
      <c r="M19" s="2">
        <v>-0.19075515726440118</v>
      </c>
    </row>
    <row r="20" spans="1:13" x14ac:dyDescent="0.25">
      <c r="A20">
        <v>104.9</v>
      </c>
      <c r="B20">
        <v>3048</v>
      </c>
      <c r="C20">
        <v>3</v>
      </c>
    </row>
    <row r="21" spans="1:13" x14ac:dyDescent="0.25">
      <c r="A21">
        <v>128</v>
      </c>
      <c r="B21">
        <v>3267</v>
      </c>
      <c r="C21">
        <v>6</v>
      </c>
    </row>
    <row r="22" spans="1:13" x14ac:dyDescent="0.25">
      <c r="A22">
        <v>129</v>
      </c>
      <c r="B22">
        <v>3069</v>
      </c>
      <c r="C22">
        <v>10</v>
      </c>
    </row>
    <row r="23" spans="1:13" x14ac:dyDescent="0.25">
      <c r="A23">
        <v>117.9</v>
      </c>
      <c r="B23">
        <v>4765</v>
      </c>
      <c r="C23">
        <v>11</v>
      </c>
    </row>
    <row r="24" spans="1:13" x14ac:dyDescent="0.25">
      <c r="A24">
        <v>140</v>
      </c>
      <c r="B24">
        <v>4540</v>
      </c>
      <c r="C24">
        <v>8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D20" sqref="D20"/>
    </sheetView>
  </sheetViews>
  <sheetFormatPr defaultRowHeight="15" x14ac:dyDescent="0.25"/>
  <cols>
    <col min="1" max="1" width="13.140625" bestFit="1" customWidth="1"/>
    <col min="2" max="2" width="33.140625" bestFit="1" customWidth="1"/>
    <col min="3" max="3" width="16.28515625" bestFit="1" customWidth="1"/>
    <col min="4" max="4" width="16.140625" bestFit="1" customWidth="1"/>
    <col min="6" max="6" width="33.140625" bestFit="1" customWidth="1"/>
    <col min="7" max="7" width="12" bestFit="1" customWidth="1"/>
    <col min="8" max="8" width="14.5703125" bestFit="1" customWidth="1"/>
    <col min="9" max="9" width="12.7109375" bestFit="1" customWidth="1"/>
    <col min="10" max="10" width="12" bestFit="1" customWidth="1"/>
    <col min="11" max="11" width="13.42578125" bestFit="1" customWidth="1"/>
    <col min="12" max="12" width="12.7109375" bestFit="1" customWidth="1"/>
    <col min="13" max="13" width="12.42578125" bestFit="1" customWidth="1"/>
    <col min="14" max="14" width="12.7109375" bestFit="1" customWidth="1"/>
  </cols>
  <sheetData>
    <row r="1" spans="1:11" x14ac:dyDescent="0.25">
      <c r="A1" t="s">
        <v>78</v>
      </c>
      <c r="B1" t="s">
        <v>80</v>
      </c>
      <c r="C1" t="s">
        <v>81</v>
      </c>
      <c r="D1" t="s">
        <v>79</v>
      </c>
    </row>
    <row r="2" spans="1:11" x14ac:dyDescent="0.25">
      <c r="A2">
        <v>1</v>
      </c>
      <c r="B2">
        <v>2</v>
      </c>
      <c r="C2">
        <f>B2^2</f>
        <v>4</v>
      </c>
      <c r="D2">
        <v>2.1</v>
      </c>
      <c r="F2" t="s">
        <v>30</v>
      </c>
    </row>
    <row r="3" spans="1:11" ht="15.75" thickBot="1" x14ac:dyDescent="0.3">
      <c r="A3">
        <v>2</v>
      </c>
      <c r="B3">
        <v>1</v>
      </c>
      <c r="C3">
        <f t="shared" ref="C3:C14" si="0">B3^2</f>
        <v>1</v>
      </c>
      <c r="D3">
        <v>3.6</v>
      </c>
    </row>
    <row r="4" spans="1:11" x14ac:dyDescent="0.25">
      <c r="A4">
        <v>3</v>
      </c>
      <c r="B4">
        <v>2</v>
      </c>
      <c r="C4">
        <f t="shared" si="0"/>
        <v>4</v>
      </c>
      <c r="D4">
        <v>6.2</v>
      </c>
      <c r="F4" s="4" t="s">
        <v>31</v>
      </c>
      <c r="G4" s="4"/>
    </row>
    <row r="5" spans="1:11" x14ac:dyDescent="0.25">
      <c r="A5">
        <v>4</v>
      </c>
      <c r="B5">
        <v>3</v>
      </c>
      <c r="C5">
        <f t="shared" si="0"/>
        <v>9</v>
      </c>
      <c r="D5">
        <v>10.4</v>
      </c>
      <c r="F5" s="1" t="s">
        <v>32</v>
      </c>
      <c r="G5" s="1">
        <v>0.93279545935974129</v>
      </c>
    </row>
    <row r="6" spans="1:11" x14ac:dyDescent="0.25">
      <c r="A6">
        <v>5</v>
      </c>
      <c r="B6">
        <v>4</v>
      </c>
      <c r="C6">
        <f t="shared" si="0"/>
        <v>16</v>
      </c>
      <c r="D6">
        <v>22.8</v>
      </c>
      <c r="F6" s="1" t="s">
        <v>33</v>
      </c>
      <c r="G6" s="1">
        <v>0.87010736900215069</v>
      </c>
    </row>
    <row r="7" spans="1:11" x14ac:dyDescent="0.25">
      <c r="A7">
        <v>6</v>
      </c>
      <c r="B7">
        <v>4</v>
      </c>
      <c r="C7">
        <f t="shared" si="0"/>
        <v>16</v>
      </c>
      <c r="D7">
        <v>35.6</v>
      </c>
      <c r="F7" s="1" t="s">
        <v>34</v>
      </c>
      <c r="G7" s="1">
        <v>0.8582989480023463</v>
      </c>
    </row>
    <row r="8" spans="1:11" x14ac:dyDescent="0.25">
      <c r="A8">
        <v>7</v>
      </c>
      <c r="B8">
        <v>5</v>
      </c>
      <c r="C8">
        <f t="shared" si="0"/>
        <v>25</v>
      </c>
      <c r="D8">
        <v>57.1</v>
      </c>
      <c r="F8" s="1" t="s">
        <v>35</v>
      </c>
      <c r="G8" s="1">
        <v>51.098346977850809</v>
      </c>
    </row>
    <row r="9" spans="1:11" ht="15.75" thickBot="1" x14ac:dyDescent="0.3">
      <c r="A9">
        <v>8</v>
      </c>
      <c r="B9">
        <v>5</v>
      </c>
      <c r="C9">
        <f t="shared" si="0"/>
        <v>25</v>
      </c>
      <c r="D9">
        <v>83.5</v>
      </c>
      <c r="F9" s="2" t="s">
        <v>36</v>
      </c>
      <c r="G9" s="2">
        <v>13</v>
      </c>
    </row>
    <row r="10" spans="1:11" x14ac:dyDescent="0.25">
      <c r="A10">
        <v>9</v>
      </c>
      <c r="B10">
        <v>6</v>
      </c>
      <c r="C10">
        <f t="shared" si="0"/>
        <v>36</v>
      </c>
      <c r="D10">
        <v>109.4</v>
      </c>
    </row>
    <row r="11" spans="1:11" ht="15.75" thickBot="1" x14ac:dyDescent="0.3">
      <c r="A11">
        <v>10</v>
      </c>
      <c r="B11">
        <v>7</v>
      </c>
      <c r="C11">
        <f t="shared" si="0"/>
        <v>49</v>
      </c>
      <c r="D11">
        <v>128.6</v>
      </c>
      <c r="F11" t="s">
        <v>37</v>
      </c>
    </row>
    <row r="12" spans="1:11" x14ac:dyDescent="0.25">
      <c r="A12">
        <v>11</v>
      </c>
      <c r="B12">
        <v>8</v>
      </c>
      <c r="C12">
        <f t="shared" si="0"/>
        <v>64</v>
      </c>
      <c r="D12">
        <v>196.8</v>
      </c>
      <c r="F12" s="3"/>
      <c r="G12" s="3" t="s">
        <v>42</v>
      </c>
      <c r="H12" s="3" t="s">
        <v>43</v>
      </c>
      <c r="I12" s="3" t="s">
        <v>44</v>
      </c>
      <c r="J12" s="3" t="s">
        <v>45</v>
      </c>
      <c r="K12" s="3" t="s">
        <v>46</v>
      </c>
    </row>
    <row r="13" spans="1:11" x14ac:dyDescent="0.25">
      <c r="A13">
        <v>12</v>
      </c>
      <c r="B13">
        <v>10</v>
      </c>
      <c r="C13">
        <f t="shared" si="0"/>
        <v>100</v>
      </c>
      <c r="D13">
        <v>280</v>
      </c>
      <c r="F13" s="1" t="s">
        <v>38</v>
      </c>
      <c r="G13" s="1">
        <v>1</v>
      </c>
      <c r="H13" s="1">
        <v>192395.4159897505</v>
      </c>
      <c r="I13" s="1">
        <v>192395.4159897505</v>
      </c>
      <c r="J13" s="1">
        <v>73.685327531645228</v>
      </c>
      <c r="K13" s="1">
        <v>3.3223362215981704E-6</v>
      </c>
    </row>
    <row r="14" spans="1:11" x14ac:dyDescent="0.25">
      <c r="A14">
        <v>13</v>
      </c>
      <c r="B14">
        <v>11</v>
      </c>
      <c r="C14">
        <f t="shared" si="0"/>
        <v>121</v>
      </c>
      <c r="D14">
        <v>462.3</v>
      </c>
      <c r="F14" s="1" t="s">
        <v>39</v>
      </c>
      <c r="G14" s="1">
        <v>11</v>
      </c>
      <c r="H14" s="1">
        <v>28721.451702557184</v>
      </c>
      <c r="I14" s="1">
        <v>2611.041063868835</v>
      </c>
      <c r="J14" s="1"/>
      <c r="K14" s="1"/>
    </row>
    <row r="15" spans="1:11" ht="15.75" thickBot="1" x14ac:dyDescent="0.3">
      <c r="F15" s="2" t="s">
        <v>40</v>
      </c>
      <c r="G15" s="2">
        <v>12</v>
      </c>
      <c r="H15" s="2">
        <v>221116.86769230769</v>
      </c>
      <c r="I15" s="2"/>
      <c r="J15" s="2"/>
      <c r="K15" s="2"/>
    </row>
    <row r="16" spans="1:11" ht="15.75" thickBot="1" x14ac:dyDescent="0.3"/>
    <row r="17" spans="6:14" x14ac:dyDescent="0.25">
      <c r="F17" s="3"/>
      <c r="G17" s="3" t="s">
        <v>47</v>
      </c>
      <c r="H17" s="3" t="s">
        <v>35</v>
      </c>
      <c r="I17" s="3" t="s">
        <v>48</v>
      </c>
      <c r="J17" s="3" t="s">
        <v>49</v>
      </c>
      <c r="K17" s="3" t="s">
        <v>50</v>
      </c>
      <c r="L17" s="3" t="s">
        <v>51</v>
      </c>
      <c r="M17" s="3" t="s">
        <v>76</v>
      </c>
      <c r="N17" s="3" t="s">
        <v>77</v>
      </c>
    </row>
    <row r="18" spans="6:14" x14ac:dyDescent="0.25">
      <c r="F18" s="1" t="s">
        <v>41</v>
      </c>
      <c r="G18" s="1">
        <v>-107.02853297442805</v>
      </c>
      <c r="H18" s="1">
        <v>28.737327361144949</v>
      </c>
      <c r="I18" s="1">
        <v>-3.7243732386588864</v>
      </c>
      <c r="J18" s="1">
        <v>3.3561460708183425E-3</v>
      </c>
      <c r="K18" s="1">
        <v>-170.27896403700348</v>
      </c>
      <c r="L18" s="1">
        <v>-43.778101911852609</v>
      </c>
      <c r="M18" s="1">
        <v>-170.27896403700348</v>
      </c>
      <c r="N18" s="1">
        <v>-43.778101911852609</v>
      </c>
    </row>
    <row r="19" spans="6:14" ht="15.75" thickBot="1" x14ac:dyDescent="0.3">
      <c r="F19" s="2" t="s">
        <v>80</v>
      </c>
      <c r="G19" s="2">
        <v>41.026043068640654</v>
      </c>
      <c r="H19" s="2">
        <v>4.7793531544441858</v>
      </c>
      <c r="I19" s="2">
        <v>8.584015816134384</v>
      </c>
      <c r="J19" s="2">
        <v>3.322336221598164E-6</v>
      </c>
      <c r="K19" s="2">
        <v>30.506757700871841</v>
      </c>
      <c r="L19" s="2">
        <v>51.545328436409463</v>
      </c>
      <c r="M19" s="2">
        <v>30.506757700871841</v>
      </c>
      <c r="N19" s="2">
        <v>51.545328436409463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activeCell="E54" sqref="E54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7.28515625" bestFit="1" customWidth="1"/>
    <col min="5" max="5" width="16.28515625" bestFit="1" customWidth="1"/>
    <col min="6" max="6" width="12.7109375" bestFit="1" customWidth="1"/>
    <col min="7" max="7" width="13.28515625" bestFit="1" customWidth="1"/>
    <col min="8" max="8" width="18" bestFit="1" customWidth="1"/>
    <col min="9" max="9" width="12.7109375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4" width="12" bestFit="1" customWidth="1"/>
  </cols>
  <sheetData>
    <row r="1" spans="1:14" ht="15.75" thickBot="1" x14ac:dyDescent="0.3">
      <c r="A1" s="154" t="s">
        <v>82</v>
      </c>
      <c r="B1" s="154"/>
      <c r="C1" s="154"/>
      <c r="D1" s="154"/>
      <c r="E1" s="154"/>
      <c r="F1" s="154"/>
      <c r="G1" s="154"/>
    </row>
    <row r="2" spans="1:14" ht="18" x14ac:dyDescent="0.35">
      <c r="A2" s="116" t="s">
        <v>118</v>
      </c>
      <c r="B2" s="116" t="s">
        <v>119</v>
      </c>
      <c r="C2" s="116" t="s">
        <v>120</v>
      </c>
      <c r="D2" s="116" t="s">
        <v>121</v>
      </c>
      <c r="E2" s="116" t="s">
        <v>122</v>
      </c>
      <c r="F2" s="116" t="s">
        <v>110</v>
      </c>
      <c r="G2" s="116" t="s">
        <v>111</v>
      </c>
      <c r="H2" s="100" t="s">
        <v>30</v>
      </c>
      <c r="I2" s="100"/>
      <c r="J2" s="100"/>
      <c r="K2" s="100"/>
      <c r="L2" s="100"/>
      <c r="M2" s="100"/>
      <c r="N2" s="101"/>
    </row>
    <row r="3" spans="1:14" ht="15.75" thickBot="1" x14ac:dyDescent="0.3">
      <c r="A3" s="117">
        <v>41</v>
      </c>
      <c r="B3" s="117">
        <v>36</v>
      </c>
      <c r="C3" s="117">
        <v>35</v>
      </c>
      <c r="D3" s="117">
        <f t="shared" ref="D3:D17" si="0">B3*C3</f>
        <v>1260</v>
      </c>
      <c r="E3" s="117">
        <f t="shared" ref="E3:E17" si="1">B3+C3</f>
        <v>71</v>
      </c>
      <c r="F3" s="117">
        <f>$I$38+$I$39*B3+$I$40*C3+$I$41*D3</f>
        <v>38.81838097709835</v>
      </c>
      <c r="G3" s="117">
        <f>(F3-AVERAGE($A$3:$A$17))^2</f>
        <v>6.1645783644416099E-2</v>
      </c>
      <c r="H3" s="103"/>
      <c r="I3" s="103"/>
      <c r="J3" s="103"/>
      <c r="K3" s="103"/>
      <c r="L3" s="103"/>
      <c r="M3" s="103"/>
      <c r="N3" s="104"/>
    </row>
    <row r="4" spans="1:14" x14ac:dyDescent="0.25">
      <c r="A4" s="117">
        <v>39</v>
      </c>
      <c r="B4" s="117">
        <v>36</v>
      </c>
      <c r="C4" s="117">
        <v>35</v>
      </c>
      <c r="D4" s="117">
        <f t="shared" si="0"/>
        <v>1260</v>
      </c>
      <c r="E4" s="117">
        <f t="shared" si="1"/>
        <v>71</v>
      </c>
      <c r="F4" s="117">
        <f t="shared" ref="F4:F17" si="2">$I$38+$I$39*B4+$I$40*C4+$I$41*D4</f>
        <v>38.81838097709835</v>
      </c>
      <c r="G4" s="117">
        <f t="shared" ref="G4:G17" si="3">(F4-AVERAGE($A$3:$A$17))^2</f>
        <v>6.1645783644416099E-2</v>
      </c>
      <c r="H4" s="106" t="s">
        <v>31</v>
      </c>
      <c r="I4" s="106"/>
      <c r="J4" s="103"/>
      <c r="K4" s="103"/>
      <c r="L4" s="103"/>
      <c r="M4" s="103"/>
      <c r="N4" s="104"/>
    </row>
    <row r="5" spans="1:14" x14ac:dyDescent="0.25">
      <c r="A5" s="117">
        <v>38</v>
      </c>
      <c r="B5" s="117">
        <v>38</v>
      </c>
      <c r="C5" s="117">
        <v>32</v>
      </c>
      <c r="D5" s="117">
        <f t="shared" si="0"/>
        <v>1216</v>
      </c>
      <c r="E5" s="117">
        <f t="shared" si="1"/>
        <v>70</v>
      </c>
      <c r="F5" s="117">
        <f t="shared" si="2"/>
        <v>40.353795753534705</v>
      </c>
      <c r="G5" s="117">
        <f t="shared" si="3"/>
        <v>1.656701286261741</v>
      </c>
      <c r="H5" s="108" t="s">
        <v>32</v>
      </c>
      <c r="I5" s="108">
        <v>0.68721336538380629</v>
      </c>
      <c r="J5" s="103"/>
      <c r="K5" s="103"/>
      <c r="L5" s="103"/>
      <c r="M5" s="103"/>
      <c r="N5" s="104"/>
    </row>
    <row r="6" spans="1:14" x14ac:dyDescent="0.25">
      <c r="A6" s="117">
        <v>45</v>
      </c>
      <c r="B6" s="117">
        <v>51</v>
      </c>
      <c r="C6" s="117">
        <v>41</v>
      </c>
      <c r="D6" s="117">
        <f t="shared" si="0"/>
        <v>2091</v>
      </c>
      <c r="E6" s="117">
        <f t="shared" si="1"/>
        <v>92</v>
      </c>
      <c r="F6" s="117">
        <f t="shared" si="2"/>
        <v>45.025509086438802</v>
      </c>
      <c r="G6" s="117">
        <f t="shared" si="3"/>
        <v>35.507802983675802</v>
      </c>
      <c r="H6" s="108" t="s">
        <v>33</v>
      </c>
      <c r="I6" s="108">
        <v>0.47226220956213683</v>
      </c>
      <c r="J6" s="103"/>
      <c r="K6" s="103"/>
      <c r="L6" s="103"/>
      <c r="M6" s="103"/>
      <c r="N6" s="104"/>
    </row>
    <row r="7" spans="1:14" x14ac:dyDescent="0.25">
      <c r="A7" s="117">
        <v>41</v>
      </c>
      <c r="B7" s="117">
        <v>52</v>
      </c>
      <c r="C7" s="117">
        <v>39</v>
      </c>
      <c r="D7" s="117">
        <f t="shared" si="0"/>
        <v>2028</v>
      </c>
      <c r="E7" s="117">
        <f t="shared" si="1"/>
        <v>91</v>
      </c>
      <c r="F7" s="117">
        <f t="shared" si="2"/>
        <v>46.092353007498467</v>
      </c>
      <c r="G7" s="117">
        <f t="shared" si="3"/>
        <v>49.36026855975048</v>
      </c>
      <c r="H7" s="108" t="s">
        <v>34</v>
      </c>
      <c r="I7" s="108">
        <v>0.3843059111558263</v>
      </c>
      <c r="J7" s="103"/>
      <c r="K7" s="103"/>
      <c r="L7" s="103"/>
      <c r="M7" s="103"/>
      <c r="N7" s="104"/>
    </row>
    <row r="8" spans="1:14" x14ac:dyDescent="0.25">
      <c r="A8" s="117">
        <v>43</v>
      </c>
      <c r="B8" s="117">
        <v>55</v>
      </c>
      <c r="C8" s="117">
        <v>55</v>
      </c>
      <c r="D8" s="117">
        <f t="shared" si="0"/>
        <v>3025</v>
      </c>
      <c r="E8" s="117">
        <f t="shared" si="1"/>
        <v>110</v>
      </c>
      <c r="F8" s="117">
        <f t="shared" si="2"/>
        <v>42.301575615332467</v>
      </c>
      <c r="G8" s="117">
        <f t="shared" si="3"/>
        <v>10.464635906158055</v>
      </c>
      <c r="H8" s="108" t="s">
        <v>35</v>
      </c>
      <c r="I8" s="108">
        <v>4.5701957282905523</v>
      </c>
      <c r="J8" s="103"/>
      <c r="K8" s="103"/>
      <c r="L8" s="103"/>
      <c r="M8" s="103"/>
      <c r="N8" s="104"/>
    </row>
    <row r="9" spans="1:14" ht="15.75" thickBot="1" x14ac:dyDescent="0.3">
      <c r="A9" s="117">
        <v>47</v>
      </c>
      <c r="B9" s="117">
        <v>57</v>
      </c>
      <c r="C9" s="117">
        <v>52</v>
      </c>
      <c r="D9" s="117">
        <f t="shared" si="0"/>
        <v>2964</v>
      </c>
      <c r="E9" s="117">
        <f t="shared" si="1"/>
        <v>109</v>
      </c>
      <c r="F9" s="117">
        <f t="shared" si="2"/>
        <v>44.006734519478464</v>
      </c>
      <c r="G9" s="117">
        <f t="shared" si="3"/>
        <v>24.404270390384525</v>
      </c>
      <c r="H9" s="110" t="s">
        <v>36</v>
      </c>
      <c r="I9" s="110">
        <v>15</v>
      </c>
      <c r="J9" s="103"/>
      <c r="K9" s="103"/>
      <c r="L9" s="103"/>
      <c r="M9" s="103"/>
      <c r="N9" s="104"/>
    </row>
    <row r="10" spans="1:14" x14ac:dyDescent="0.25">
      <c r="A10" s="117">
        <v>49</v>
      </c>
      <c r="B10" s="117">
        <v>58</v>
      </c>
      <c r="C10" s="117">
        <v>54</v>
      </c>
      <c r="D10" s="117">
        <f t="shared" si="0"/>
        <v>3132</v>
      </c>
      <c r="E10" s="117">
        <f t="shared" si="1"/>
        <v>112</v>
      </c>
      <c r="F10" s="117">
        <f t="shared" si="2"/>
        <v>43.649026200620156</v>
      </c>
      <c r="G10" s="117">
        <f t="shared" si="3"/>
        <v>20.998018898414411</v>
      </c>
      <c r="H10" s="103"/>
      <c r="I10" s="103"/>
      <c r="J10" s="103"/>
      <c r="K10" s="103"/>
      <c r="L10" s="103"/>
      <c r="M10" s="103"/>
      <c r="N10" s="104"/>
    </row>
    <row r="11" spans="1:14" ht="15.75" thickBot="1" x14ac:dyDescent="0.3">
      <c r="A11" s="117">
        <v>41</v>
      </c>
      <c r="B11" s="117">
        <v>62</v>
      </c>
      <c r="C11" s="117">
        <v>65</v>
      </c>
      <c r="D11" s="117">
        <f t="shared" si="0"/>
        <v>4030</v>
      </c>
      <c r="E11" s="117">
        <f t="shared" si="1"/>
        <v>127</v>
      </c>
      <c r="F11" s="117">
        <f t="shared" si="2"/>
        <v>40.623072701914062</v>
      </c>
      <c r="G11" s="117">
        <f t="shared" si="3"/>
        <v>2.4223997465545049</v>
      </c>
      <c r="H11" s="103" t="s">
        <v>37</v>
      </c>
      <c r="I11" s="103"/>
      <c r="J11" s="103"/>
      <c r="K11" s="103"/>
      <c r="L11" s="103"/>
      <c r="M11" s="103"/>
      <c r="N11" s="104"/>
    </row>
    <row r="12" spans="1:14" x14ac:dyDescent="0.25">
      <c r="A12" s="117">
        <v>35</v>
      </c>
      <c r="B12" s="117">
        <v>70</v>
      </c>
      <c r="C12" s="117">
        <v>77</v>
      </c>
      <c r="D12" s="117">
        <f t="shared" si="0"/>
        <v>5390</v>
      </c>
      <c r="E12" s="117">
        <f t="shared" si="1"/>
        <v>147</v>
      </c>
      <c r="F12" s="117">
        <f t="shared" si="2"/>
        <v>36.719676064831177</v>
      </c>
      <c r="G12" s="117">
        <f t="shared" si="3"/>
        <v>5.5083648851041316</v>
      </c>
      <c r="H12" s="112"/>
      <c r="I12" s="112" t="s">
        <v>42</v>
      </c>
      <c r="J12" s="112" t="s">
        <v>43</v>
      </c>
      <c r="K12" s="112" t="s">
        <v>44</v>
      </c>
      <c r="L12" s="112" t="s">
        <v>45</v>
      </c>
      <c r="M12" s="112" t="s">
        <v>46</v>
      </c>
      <c r="N12" s="104"/>
    </row>
    <row r="13" spans="1:14" x14ac:dyDescent="0.25">
      <c r="A13" s="117">
        <v>36</v>
      </c>
      <c r="B13" s="117">
        <v>72</v>
      </c>
      <c r="C13" s="117">
        <v>75</v>
      </c>
      <c r="D13" s="117">
        <f t="shared" si="0"/>
        <v>5400</v>
      </c>
      <c r="E13" s="117">
        <f t="shared" si="1"/>
        <v>147</v>
      </c>
      <c r="F13" s="117">
        <f t="shared" si="2"/>
        <v>37.936396338871056</v>
      </c>
      <c r="G13" s="117">
        <f t="shared" si="3"/>
        <v>1.2775110138952048</v>
      </c>
      <c r="H13" s="108" t="s">
        <v>38</v>
      </c>
      <c r="I13" s="108">
        <v>2</v>
      </c>
      <c r="J13" s="108">
        <v>224.29306539471085</v>
      </c>
      <c r="K13" s="108">
        <v>112.14653269735543</v>
      </c>
      <c r="L13" s="108">
        <v>5.3692824518437643</v>
      </c>
      <c r="M13" s="108">
        <v>2.1602756301609679E-2</v>
      </c>
      <c r="N13" s="104"/>
    </row>
    <row r="14" spans="1:14" x14ac:dyDescent="0.25">
      <c r="A14" s="117">
        <v>39</v>
      </c>
      <c r="B14" s="117">
        <v>74</v>
      </c>
      <c r="C14" s="117">
        <v>74</v>
      </c>
      <c r="D14" s="117">
        <f t="shared" si="0"/>
        <v>5476</v>
      </c>
      <c r="E14" s="117">
        <f t="shared" si="1"/>
        <v>148</v>
      </c>
      <c r="F14" s="117">
        <f t="shared" si="2"/>
        <v>38.714602726248806</v>
      </c>
      <c r="G14" s="117">
        <f t="shared" si="3"/>
        <v>0.12394901814255317</v>
      </c>
      <c r="H14" s="108" t="s">
        <v>39</v>
      </c>
      <c r="I14" s="108">
        <v>12</v>
      </c>
      <c r="J14" s="108">
        <v>250.64026793862249</v>
      </c>
      <c r="K14" s="108">
        <v>20.886688994885208</v>
      </c>
      <c r="L14" s="108"/>
      <c r="M14" s="108"/>
      <c r="N14" s="104"/>
    </row>
    <row r="15" spans="1:14" ht="15.75" thickBot="1" x14ac:dyDescent="0.3">
      <c r="A15" s="117">
        <v>33</v>
      </c>
      <c r="B15" s="117">
        <v>83</v>
      </c>
      <c r="C15" s="117">
        <v>81</v>
      </c>
      <c r="D15" s="117">
        <f t="shared" si="0"/>
        <v>6723</v>
      </c>
      <c r="E15" s="117">
        <f t="shared" si="1"/>
        <v>164</v>
      </c>
      <c r="F15" s="117">
        <f t="shared" si="2"/>
        <v>35.715819264269058</v>
      </c>
      <c r="G15" s="117">
        <f t="shared" si="3"/>
        <v>11.228178314154825</v>
      </c>
      <c r="H15" s="110" t="s">
        <v>40</v>
      </c>
      <c r="I15" s="110">
        <v>14</v>
      </c>
      <c r="J15" s="110">
        <v>474.93333333333334</v>
      </c>
      <c r="K15" s="110"/>
      <c r="L15" s="110"/>
      <c r="M15" s="110"/>
      <c r="N15" s="104"/>
    </row>
    <row r="16" spans="1:14" ht="15.75" thickBot="1" x14ac:dyDescent="0.3">
      <c r="A16" s="117">
        <v>28</v>
      </c>
      <c r="B16" s="117">
        <v>101</v>
      </c>
      <c r="C16" s="117">
        <v>92</v>
      </c>
      <c r="D16" s="117">
        <f t="shared" si="0"/>
        <v>9292</v>
      </c>
      <c r="E16" s="117">
        <f t="shared" si="1"/>
        <v>193</v>
      </c>
      <c r="F16" s="117">
        <f t="shared" si="2"/>
        <v>28.307903008252723</v>
      </c>
      <c r="G16" s="117">
        <f t="shared" si="3"/>
        <v>115.75099545760867</v>
      </c>
      <c r="H16" s="103"/>
      <c r="I16" s="103"/>
      <c r="J16" s="103"/>
      <c r="K16" s="103"/>
      <c r="L16" s="103"/>
      <c r="M16" s="103"/>
      <c r="N16" s="104"/>
    </row>
    <row r="17" spans="1:14" x14ac:dyDescent="0.25">
      <c r="A17" s="117">
        <v>31</v>
      </c>
      <c r="B17" s="117">
        <v>107</v>
      </c>
      <c r="C17" s="117">
        <v>91</v>
      </c>
      <c r="D17" s="117">
        <f t="shared" si="0"/>
        <v>9737</v>
      </c>
      <c r="E17" s="117">
        <f t="shared" si="1"/>
        <v>198</v>
      </c>
      <c r="F17" s="117">
        <f t="shared" si="2"/>
        <v>28.916773758513457</v>
      </c>
      <c r="G17" s="117">
        <f t="shared" si="3"/>
        <v>103.02032604697888</v>
      </c>
      <c r="H17" s="112"/>
      <c r="I17" s="112" t="s">
        <v>47</v>
      </c>
      <c r="J17" s="112" t="s">
        <v>35</v>
      </c>
      <c r="K17" s="112" t="s">
        <v>48</v>
      </c>
      <c r="L17" s="112" t="s">
        <v>49</v>
      </c>
      <c r="M17" s="112" t="s">
        <v>50</v>
      </c>
      <c r="N17" s="113" t="s">
        <v>51</v>
      </c>
    </row>
    <row r="18" spans="1:14" x14ac:dyDescent="0.25">
      <c r="H18" s="107" t="s">
        <v>41</v>
      </c>
      <c r="I18" s="108">
        <v>50.855480092334822</v>
      </c>
      <c r="J18" s="108">
        <v>3.7909931678303992</v>
      </c>
      <c r="K18" s="108">
        <v>13.414817131268959</v>
      </c>
      <c r="L18" s="108">
        <v>1.3840157901989347E-8</v>
      </c>
      <c r="M18" s="108">
        <v>42.595615541085138</v>
      </c>
      <c r="N18" s="114">
        <v>59.115344643584507</v>
      </c>
    </row>
    <row r="19" spans="1:14" x14ac:dyDescent="0.25">
      <c r="A19" s="116">
        <f>SUM(A21:A35)</f>
        <v>474.93333333333334</v>
      </c>
      <c r="B19" s="116">
        <f>SUM(B21:B35)</f>
        <v>6501.7333333333336</v>
      </c>
      <c r="C19" s="116">
        <f>SUM(C21:C35)</f>
        <v>6121.7333333333327</v>
      </c>
      <c r="D19" s="116">
        <f>SUM(D21:D35)</f>
        <v>106871365.60000001</v>
      </c>
      <c r="E19" s="116">
        <f>SUM(E21:E35)</f>
        <v>24685.333333333332</v>
      </c>
      <c r="F19" s="119" t="s">
        <v>112</v>
      </c>
      <c r="G19" s="120">
        <f>SUM(G3:G17)</f>
        <v>381.84671407437258</v>
      </c>
      <c r="H19" s="108" t="s">
        <v>83</v>
      </c>
      <c r="I19" s="108">
        <v>-0.11899996835505292</v>
      </c>
      <c r="J19" s="108">
        <v>0.19308236965135486</v>
      </c>
      <c r="K19" s="108">
        <v>-0.61631711155155633</v>
      </c>
      <c r="L19" s="108">
        <v>0.54919853984518263</v>
      </c>
      <c r="M19" s="108">
        <v>-0.53969031253397515</v>
      </c>
      <c r="N19" s="114">
        <v>0.30169037582386937</v>
      </c>
    </row>
    <row r="20" spans="1:14" ht="18.75" thickBot="1" x14ac:dyDescent="0.4">
      <c r="A20" s="118" t="s">
        <v>62</v>
      </c>
      <c r="B20" s="118" t="s">
        <v>114</v>
      </c>
      <c r="C20" s="118" t="s">
        <v>115</v>
      </c>
      <c r="D20" s="118" t="s">
        <v>116</v>
      </c>
      <c r="E20" s="118" t="s">
        <v>117</v>
      </c>
      <c r="H20" s="109" t="s">
        <v>84</v>
      </c>
      <c r="I20" s="110">
        <v>-7.0761950457697079E-2</v>
      </c>
      <c r="J20" s="110">
        <v>0.19898484125264812</v>
      </c>
      <c r="K20" s="110">
        <v>-0.3556147795592714</v>
      </c>
      <c r="L20" s="110">
        <v>0.72830190324537392</v>
      </c>
      <c r="M20" s="110">
        <v>-0.50431267548826364</v>
      </c>
      <c r="N20" s="115">
        <v>0.36278877457286945</v>
      </c>
    </row>
    <row r="21" spans="1:14" ht="15.75" thickBot="1" x14ac:dyDescent="0.3">
      <c r="A21" s="117">
        <f t="shared" ref="A21:E35" si="4">(A3-AVERAGE(A$3:A$17))^2</f>
        <v>3.7377777777777648</v>
      </c>
      <c r="B21" s="117">
        <f t="shared" si="4"/>
        <v>754.41777777777793</v>
      </c>
      <c r="C21" s="117">
        <f t="shared" si="4"/>
        <v>618.35111111111109</v>
      </c>
      <c r="D21" s="117">
        <f t="shared" si="4"/>
        <v>8653010.5600000024</v>
      </c>
      <c r="E21" s="117">
        <f t="shared" si="4"/>
        <v>2738.7777777777774</v>
      </c>
      <c r="F21" s="150"/>
    </row>
    <row r="22" spans="1:14" x14ac:dyDescent="0.25">
      <c r="A22" s="117">
        <f t="shared" si="4"/>
        <v>4.4444444444448868E-3</v>
      </c>
      <c r="B22" s="117">
        <f t="shared" si="4"/>
        <v>754.41777777777793</v>
      </c>
      <c r="C22" s="117">
        <f t="shared" si="4"/>
        <v>618.35111111111109</v>
      </c>
      <c r="D22" s="117">
        <f t="shared" si="4"/>
        <v>8653010.5600000024</v>
      </c>
      <c r="E22" s="117">
        <f t="shared" si="4"/>
        <v>2738.7777777777774</v>
      </c>
      <c r="H22" s="31" t="s">
        <v>30</v>
      </c>
      <c r="I22" s="32"/>
      <c r="J22" s="32"/>
      <c r="K22" s="32"/>
      <c r="L22" s="32"/>
      <c r="M22" s="32"/>
      <c r="N22" s="33"/>
    </row>
    <row r="23" spans="1:14" ht="15.75" thickBot="1" x14ac:dyDescent="0.3">
      <c r="A23" s="117">
        <f t="shared" si="4"/>
        <v>1.1377777777777849</v>
      </c>
      <c r="B23" s="117">
        <f t="shared" si="4"/>
        <v>648.55111111111125</v>
      </c>
      <c r="C23" s="117">
        <f t="shared" si="4"/>
        <v>776.55111111111114</v>
      </c>
      <c r="D23" s="117">
        <f t="shared" si="4"/>
        <v>8913807.3600000013</v>
      </c>
      <c r="E23" s="117">
        <f t="shared" si="4"/>
        <v>2844.4444444444439</v>
      </c>
      <c r="H23" s="34"/>
      <c r="I23" s="35"/>
      <c r="J23" s="35"/>
      <c r="K23" s="35"/>
      <c r="L23" s="35"/>
      <c r="M23" s="35"/>
      <c r="N23" s="36"/>
    </row>
    <row r="24" spans="1:14" x14ac:dyDescent="0.25">
      <c r="A24" s="117">
        <f t="shared" si="4"/>
        <v>35.204444444444405</v>
      </c>
      <c r="B24" s="117">
        <f t="shared" si="4"/>
        <v>155.41777777777781</v>
      </c>
      <c r="C24" s="117">
        <f t="shared" si="4"/>
        <v>355.95111111111112</v>
      </c>
      <c r="D24" s="117">
        <f t="shared" si="4"/>
        <v>4454632.3600000013</v>
      </c>
      <c r="E24" s="117">
        <f t="shared" si="4"/>
        <v>981.77777777777749</v>
      </c>
      <c r="H24" s="37" t="s">
        <v>31</v>
      </c>
      <c r="I24" s="38"/>
      <c r="J24" s="35"/>
      <c r="K24" s="35"/>
      <c r="L24" s="35"/>
      <c r="M24" s="35"/>
      <c r="N24" s="36"/>
    </row>
    <row r="25" spans="1:14" x14ac:dyDescent="0.25">
      <c r="A25" s="117">
        <f t="shared" si="4"/>
        <v>3.7377777777777648</v>
      </c>
      <c r="B25" s="117">
        <f t="shared" si="4"/>
        <v>131.48444444444448</v>
      </c>
      <c r="C25" s="117">
        <f t="shared" si="4"/>
        <v>435.41777777777781</v>
      </c>
      <c r="D25" s="117">
        <f t="shared" si="4"/>
        <v>4724536.9600000018</v>
      </c>
      <c r="E25" s="117">
        <f t="shared" si="4"/>
        <v>1045.4444444444441</v>
      </c>
      <c r="H25" s="39" t="s">
        <v>32</v>
      </c>
      <c r="I25" s="40">
        <v>0.89666083961664089</v>
      </c>
      <c r="J25" s="35"/>
      <c r="K25" s="35"/>
      <c r="L25" s="35"/>
      <c r="M25" s="35"/>
      <c r="N25" s="36"/>
    </row>
    <row r="26" spans="1:14" x14ac:dyDescent="0.25">
      <c r="A26" s="117">
        <f t="shared" si="4"/>
        <v>15.471111111111085</v>
      </c>
      <c r="B26" s="117">
        <f t="shared" si="4"/>
        <v>71.68444444444448</v>
      </c>
      <c r="C26" s="117">
        <f t="shared" si="4"/>
        <v>23.684444444444448</v>
      </c>
      <c r="D26" s="117">
        <f t="shared" si="4"/>
        <v>1384387.5600000008</v>
      </c>
      <c r="E26" s="117">
        <f t="shared" si="4"/>
        <v>177.77777777777766</v>
      </c>
      <c r="H26" s="39" t="s">
        <v>33</v>
      </c>
      <c r="I26" s="40">
        <v>0.8040006613020193</v>
      </c>
      <c r="J26" s="35"/>
      <c r="K26" s="35"/>
      <c r="L26" s="35"/>
      <c r="M26" s="35"/>
      <c r="N26" s="36"/>
    </row>
    <row r="27" spans="1:14" x14ac:dyDescent="0.25">
      <c r="A27" s="117">
        <f t="shared" si="4"/>
        <v>62.937777777777725</v>
      </c>
      <c r="B27" s="117">
        <f t="shared" si="4"/>
        <v>41.817777777777799</v>
      </c>
      <c r="C27" s="117">
        <f t="shared" si="4"/>
        <v>61.884444444444455</v>
      </c>
      <c r="D27" s="117">
        <f t="shared" si="4"/>
        <v>1531653.7600000009</v>
      </c>
      <c r="E27" s="117">
        <f t="shared" si="4"/>
        <v>205.44444444444431</v>
      </c>
      <c r="H27" s="39" t="s">
        <v>34</v>
      </c>
      <c r="I27" s="40">
        <v>0.75054629620256996</v>
      </c>
      <c r="J27" s="35"/>
      <c r="K27" s="35"/>
      <c r="L27" s="35"/>
      <c r="M27" s="35"/>
      <c r="N27" s="36"/>
    </row>
    <row r="28" spans="1:14" x14ac:dyDescent="0.25">
      <c r="A28" s="117">
        <f t="shared" si="4"/>
        <v>98.671111111111045</v>
      </c>
      <c r="B28" s="117">
        <f t="shared" si="4"/>
        <v>29.884444444444465</v>
      </c>
      <c r="C28" s="117">
        <f t="shared" si="4"/>
        <v>34.417777777777786</v>
      </c>
      <c r="D28" s="117">
        <f t="shared" si="4"/>
        <v>1144044.1600000008</v>
      </c>
      <c r="E28" s="117">
        <f t="shared" si="4"/>
        <v>128.44444444444434</v>
      </c>
      <c r="H28" s="39" t="s">
        <v>35</v>
      </c>
      <c r="I28" s="40">
        <v>2.9090238796944963</v>
      </c>
      <c r="J28" s="35"/>
      <c r="K28" s="35"/>
      <c r="L28" s="35"/>
      <c r="M28" s="35"/>
      <c r="N28" s="36"/>
    </row>
    <row r="29" spans="1:14" ht="15.75" thickBot="1" x14ac:dyDescent="0.3">
      <c r="A29" s="117">
        <f t="shared" si="4"/>
        <v>3.7377777777777648</v>
      </c>
      <c r="B29" s="117">
        <f t="shared" si="4"/>
        <v>2.1511111111111165</v>
      </c>
      <c r="C29" s="117">
        <f t="shared" si="4"/>
        <v>26.351111111111106</v>
      </c>
      <c r="D29" s="117">
        <f t="shared" si="4"/>
        <v>29446.560000000125</v>
      </c>
      <c r="E29" s="117">
        <f t="shared" si="4"/>
        <v>13.444444444444478</v>
      </c>
      <c r="H29" s="41" t="s">
        <v>36</v>
      </c>
      <c r="I29" s="42">
        <v>15</v>
      </c>
      <c r="J29" s="35"/>
      <c r="K29" s="35"/>
      <c r="L29" s="35"/>
      <c r="M29" s="35"/>
      <c r="N29" s="36"/>
    </row>
    <row r="30" spans="1:14" x14ac:dyDescent="0.25">
      <c r="A30" s="117">
        <f t="shared" si="4"/>
        <v>16.537777777777805</v>
      </c>
      <c r="B30" s="117">
        <f t="shared" si="4"/>
        <v>42.684444444444416</v>
      </c>
      <c r="C30" s="117">
        <f t="shared" si="4"/>
        <v>293.55111111111108</v>
      </c>
      <c r="D30" s="117">
        <f t="shared" si="4"/>
        <v>1412294.5599999991</v>
      </c>
      <c r="E30" s="117">
        <f t="shared" si="4"/>
        <v>560.11111111111131</v>
      </c>
      <c r="H30" s="34"/>
      <c r="I30" s="35"/>
      <c r="J30" s="35"/>
      <c r="K30" s="35"/>
      <c r="L30" s="35"/>
      <c r="M30" s="35"/>
      <c r="N30" s="36"/>
    </row>
    <row r="31" spans="1:14" ht="15.75" thickBot="1" x14ac:dyDescent="0.3">
      <c r="A31" s="117">
        <f t="shared" si="4"/>
        <v>9.404444444444465</v>
      </c>
      <c r="B31" s="117">
        <f t="shared" si="4"/>
        <v>72.817777777777749</v>
      </c>
      <c r="C31" s="117">
        <f t="shared" si="4"/>
        <v>229.01777777777775</v>
      </c>
      <c r="D31" s="117">
        <f t="shared" si="4"/>
        <v>1436162.5599999991</v>
      </c>
      <c r="E31" s="117">
        <f t="shared" si="4"/>
        <v>560.11111111111131</v>
      </c>
      <c r="H31" s="34" t="s">
        <v>37</v>
      </c>
      <c r="I31" s="35"/>
      <c r="J31" s="35"/>
      <c r="K31" s="35"/>
      <c r="L31" s="35"/>
      <c r="M31" s="35"/>
      <c r="N31" s="36"/>
    </row>
    <row r="32" spans="1:14" x14ac:dyDescent="0.25">
      <c r="A32" s="117">
        <f t="shared" si="4"/>
        <v>4.4444444444448868E-3</v>
      </c>
      <c r="B32" s="117">
        <f t="shared" si="4"/>
        <v>110.95111111111108</v>
      </c>
      <c r="C32" s="117">
        <f t="shared" si="4"/>
        <v>199.7511111111111</v>
      </c>
      <c r="D32" s="117">
        <f t="shared" si="4"/>
        <v>1624095.3599999992</v>
      </c>
      <c r="E32" s="117">
        <f t="shared" si="4"/>
        <v>608.44444444444468</v>
      </c>
      <c r="H32" s="43"/>
      <c r="I32" s="44" t="s">
        <v>42</v>
      </c>
      <c r="J32" s="44" t="s">
        <v>43</v>
      </c>
      <c r="K32" s="44" t="s">
        <v>44</v>
      </c>
      <c r="L32" s="44" t="s">
        <v>45</v>
      </c>
      <c r="M32" s="44" t="s">
        <v>46</v>
      </c>
      <c r="N32" s="36"/>
    </row>
    <row r="33" spans="1:14" x14ac:dyDescent="0.25">
      <c r="A33" s="117">
        <f t="shared" si="4"/>
        <v>36.804444444444485</v>
      </c>
      <c r="B33" s="117">
        <f t="shared" si="4"/>
        <v>381.55111111111103</v>
      </c>
      <c r="C33" s="117">
        <f t="shared" si="4"/>
        <v>446.61777777777775</v>
      </c>
      <c r="D33" s="117">
        <f t="shared" si="4"/>
        <v>6357457.9599999981</v>
      </c>
      <c r="E33" s="117">
        <f t="shared" si="4"/>
        <v>1653.7777777777781</v>
      </c>
      <c r="H33" s="39" t="s">
        <v>38</v>
      </c>
      <c r="I33" s="40">
        <v>3</v>
      </c>
      <c r="J33" s="40">
        <v>381.84671407437236</v>
      </c>
      <c r="K33" s="40">
        <v>127.28223802479079</v>
      </c>
      <c r="L33" s="40">
        <v>15.040879445602135</v>
      </c>
      <c r="M33" s="40">
        <v>3.3002023008015912E-4</v>
      </c>
      <c r="N33" s="36"/>
    </row>
    <row r="34" spans="1:14" x14ac:dyDescent="0.25">
      <c r="A34" s="117">
        <f t="shared" si="4"/>
        <v>122.47111111111118</v>
      </c>
      <c r="B34" s="117">
        <f t="shared" si="4"/>
        <v>1408.751111111111</v>
      </c>
      <c r="C34" s="117">
        <f t="shared" si="4"/>
        <v>1032.5511111111111</v>
      </c>
      <c r="D34" s="117">
        <f t="shared" si="4"/>
        <v>25912172.159999996</v>
      </c>
      <c r="E34" s="117">
        <f t="shared" si="4"/>
        <v>4853.4444444444453</v>
      </c>
      <c r="H34" s="39" t="s">
        <v>39</v>
      </c>
      <c r="I34" s="40">
        <v>11</v>
      </c>
      <c r="J34" s="40">
        <v>93.086619258961008</v>
      </c>
      <c r="K34" s="40">
        <v>8.4624199326328196</v>
      </c>
      <c r="L34" s="40"/>
      <c r="M34" s="40"/>
      <c r="N34" s="36"/>
    </row>
    <row r="35" spans="1:14" ht="15.75" thickBot="1" x14ac:dyDescent="0.3">
      <c r="A35" s="117">
        <f t="shared" si="4"/>
        <v>65.071111111111165</v>
      </c>
      <c r="B35" s="117">
        <f t="shared" si="4"/>
        <v>1895.151111111111</v>
      </c>
      <c r="C35" s="117">
        <f t="shared" si="4"/>
        <v>969.28444444444438</v>
      </c>
      <c r="D35" s="117">
        <f t="shared" si="4"/>
        <v>30640653.159999996</v>
      </c>
      <c r="E35" s="117">
        <f t="shared" si="4"/>
        <v>5575.1111111111122</v>
      </c>
      <c r="H35" s="41" t="s">
        <v>40</v>
      </c>
      <c r="I35" s="42">
        <v>14</v>
      </c>
      <c r="J35" s="42">
        <v>474.93333333333339</v>
      </c>
      <c r="K35" s="42"/>
      <c r="L35" s="42"/>
      <c r="M35" s="42"/>
      <c r="N35" s="36"/>
    </row>
    <row r="36" spans="1:14" ht="15.75" thickBot="1" x14ac:dyDescent="0.3">
      <c r="A36" s="117"/>
      <c r="B36" s="117"/>
      <c r="C36" s="117"/>
      <c r="D36" s="117"/>
      <c r="E36" s="117"/>
      <c r="H36" s="34"/>
      <c r="I36" s="35"/>
      <c r="J36" s="35"/>
      <c r="K36" s="35"/>
      <c r="L36" s="35"/>
      <c r="M36" s="35"/>
      <c r="N36" s="36"/>
    </row>
    <row r="37" spans="1:14" x14ac:dyDescent="0.25">
      <c r="A37" s="118" t="s">
        <v>113</v>
      </c>
      <c r="B37" s="116">
        <f>2.90902388/(SQRT(B19)*SQRT(1-I48))</f>
        <v>0.26187309051151481</v>
      </c>
      <c r="C37" s="117"/>
      <c r="D37" s="117"/>
      <c r="E37" s="117"/>
      <c r="H37" s="43"/>
      <c r="I37" s="44" t="s">
        <v>47</v>
      </c>
      <c r="J37" s="44" t="s">
        <v>35</v>
      </c>
      <c r="K37" s="44" t="s">
        <v>48</v>
      </c>
      <c r="L37" s="44" t="s">
        <v>49</v>
      </c>
      <c r="M37" s="44" t="s">
        <v>50</v>
      </c>
      <c r="N37" s="45" t="s">
        <v>51</v>
      </c>
    </row>
    <row r="38" spans="1:14" x14ac:dyDescent="0.25">
      <c r="H38" s="39" t="s">
        <v>41</v>
      </c>
      <c r="I38" s="40">
        <v>12.046177025567275</v>
      </c>
      <c r="J38" s="40">
        <v>9.3123997906327745</v>
      </c>
      <c r="K38" s="40">
        <v>1.2935631304923541</v>
      </c>
      <c r="L38" s="40">
        <v>0.22231952804742194</v>
      </c>
      <c r="M38" s="40">
        <v>-8.4502767184559424</v>
      </c>
      <c r="N38" s="46">
        <v>32.542630769590488</v>
      </c>
    </row>
    <row r="39" spans="1:14" x14ac:dyDescent="0.25">
      <c r="H39" s="39" t="s">
        <v>83</v>
      </c>
      <c r="I39" s="148">
        <v>0.87877760726283227</v>
      </c>
      <c r="J39" s="40">
        <v>0.26187309048401336</v>
      </c>
      <c r="K39" s="40">
        <v>3.3557384824787078</v>
      </c>
      <c r="L39" s="40">
        <v>6.4120916534891942E-3</v>
      </c>
      <c r="M39" s="40">
        <v>0.30239882128018403</v>
      </c>
      <c r="N39" s="46">
        <v>1.4551563932454805</v>
      </c>
    </row>
    <row r="40" spans="1:14" x14ac:dyDescent="0.25">
      <c r="H40" s="39" t="s">
        <v>84</v>
      </c>
      <c r="I40" s="40">
        <v>0.22049272679888487</v>
      </c>
      <c r="J40" s="40">
        <v>0.14352189399765219</v>
      </c>
      <c r="K40" s="40">
        <v>1.5363002860211126</v>
      </c>
      <c r="L40" s="40">
        <v>0.15271457325249391</v>
      </c>
      <c r="M40" s="40">
        <v>-9.5396832038192769E-2</v>
      </c>
      <c r="N40" s="46">
        <v>0.53638228563596257</v>
      </c>
    </row>
    <row r="41" spans="1:14" ht="15.75" thickBot="1" x14ac:dyDescent="0.3">
      <c r="H41" s="41" t="s">
        <v>85</v>
      </c>
      <c r="I41" s="42">
        <v>-9.9849486888030584E-3</v>
      </c>
      <c r="J41" s="42">
        <v>2.3140827830592601E-3</v>
      </c>
      <c r="K41" s="42">
        <v>-4.3148623557895247</v>
      </c>
      <c r="L41" s="42">
        <v>1.2251399968454084E-3</v>
      </c>
      <c r="M41" s="42">
        <v>-1.5078210553540049E-2</v>
      </c>
      <c r="N41" s="47">
        <v>-4.891686824066069E-3</v>
      </c>
    </row>
    <row r="43" spans="1:14" ht="18.75" thickBot="1" x14ac:dyDescent="0.4">
      <c r="H43" s="155" t="s">
        <v>123</v>
      </c>
      <c r="I43" s="155"/>
    </row>
    <row r="44" spans="1:14" x14ac:dyDescent="0.25">
      <c r="H44" s="14" t="s">
        <v>30</v>
      </c>
      <c r="I44" s="15"/>
      <c r="J44" s="15"/>
      <c r="K44" s="15"/>
      <c r="L44" s="15"/>
      <c r="M44" s="15"/>
      <c r="N44" s="16"/>
    </row>
    <row r="45" spans="1:14" ht="15.75" thickBot="1" x14ac:dyDescent="0.3">
      <c r="H45" s="17"/>
      <c r="I45" s="18"/>
      <c r="J45" s="18"/>
      <c r="K45" s="18"/>
      <c r="L45" s="18"/>
      <c r="M45" s="18"/>
      <c r="N45" s="19"/>
    </row>
    <row r="46" spans="1:14" x14ac:dyDescent="0.25">
      <c r="H46" s="20" t="s">
        <v>31</v>
      </c>
      <c r="I46" s="21"/>
      <c r="J46" s="18"/>
      <c r="K46" s="18"/>
      <c r="L46" s="18"/>
      <c r="M46" s="18"/>
      <c r="N46" s="19"/>
    </row>
    <row r="47" spans="1:14" x14ac:dyDescent="0.25">
      <c r="H47" s="22" t="s">
        <v>32</v>
      </c>
      <c r="I47" s="23">
        <v>0.99046481403309961</v>
      </c>
      <c r="J47" s="18"/>
      <c r="K47" s="18"/>
      <c r="L47" s="18"/>
      <c r="M47" s="18"/>
      <c r="N47" s="19"/>
    </row>
    <row r="48" spans="1:14" x14ac:dyDescent="0.25">
      <c r="H48" s="22" t="s">
        <v>33</v>
      </c>
      <c r="I48" s="23">
        <v>0.98102054783762249</v>
      </c>
      <c r="J48" s="18"/>
      <c r="K48" s="18"/>
      <c r="L48" s="18"/>
      <c r="M48" s="18"/>
      <c r="N48" s="19"/>
    </row>
    <row r="49" spans="1:14" x14ac:dyDescent="0.25">
      <c r="H49" s="22" t="s">
        <v>34</v>
      </c>
      <c r="I49" s="23">
        <v>0.97785730581055963</v>
      </c>
      <c r="J49" s="18"/>
      <c r="K49" s="18"/>
      <c r="L49" s="18"/>
      <c r="M49" s="18"/>
      <c r="N49" s="19"/>
    </row>
    <row r="50" spans="1:14" x14ac:dyDescent="0.25">
      <c r="H50" s="22" t="s">
        <v>35</v>
      </c>
      <c r="I50" s="23">
        <v>3.2067550677246799</v>
      </c>
      <c r="J50" s="18"/>
      <c r="K50" s="18"/>
      <c r="L50" s="18"/>
      <c r="M50" s="18"/>
      <c r="N50" s="19"/>
    </row>
    <row r="51" spans="1:14" ht="15.75" thickBot="1" x14ac:dyDescent="0.3">
      <c r="H51" s="24" t="s">
        <v>36</v>
      </c>
      <c r="I51" s="25">
        <v>15</v>
      </c>
      <c r="J51" s="18"/>
      <c r="K51" s="18"/>
      <c r="L51" s="18"/>
      <c r="M51" s="18"/>
      <c r="N51" s="19"/>
    </row>
    <row r="52" spans="1:14" x14ac:dyDescent="0.25">
      <c r="H52" s="17"/>
      <c r="I52" s="18"/>
      <c r="J52" s="18"/>
      <c r="K52" s="18"/>
      <c r="L52" s="18"/>
      <c r="M52" s="18"/>
      <c r="N52" s="19"/>
    </row>
    <row r="53" spans="1:14" ht="18.75" thickBot="1" x14ac:dyDescent="0.4">
      <c r="A53" s="116" t="s">
        <v>118</v>
      </c>
      <c r="B53" s="118" t="s">
        <v>119</v>
      </c>
      <c r="C53" s="118" t="s">
        <v>120</v>
      </c>
      <c r="D53" s="118" t="s">
        <v>121</v>
      </c>
      <c r="E53" s="122" t="s">
        <v>124</v>
      </c>
      <c r="F53" s="118" t="s">
        <v>126</v>
      </c>
      <c r="H53" s="17" t="s">
        <v>37</v>
      </c>
      <c r="I53" s="18"/>
      <c r="J53" s="18"/>
      <c r="K53" s="18"/>
      <c r="L53" s="18"/>
      <c r="M53" s="18"/>
      <c r="N53" s="19"/>
    </row>
    <row r="54" spans="1:14" x14ac:dyDescent="0.25">
      <c r="A54" s="117">
        <v>41</v>
      </c>
      <c r="B54" s="124">
        <v>36</v>
      </c>
      <c r="C54" s="124">
        <v>35</v>
      </c>
      <c r="D54" s="124">
        <f t="shared" ref="D54:D68" si="5">B54*C54</f>
        <v>1260</v>
      </c>
      <c r="E54" s="123">
        <f>$I$60+$I$61*C54+$I$62*D54</f>
        <v>40.777332491347181</v>
      </c>
      <c r="F54" s="123">
        <f>B54-E54</f>
        <v>-4.7773324913471811</v>
      </c>
      <c r="H54" s="26"/>
      <c r="I54" s="27" t="s">
        <v>42</v>
      </c>
      <c r="J54" s="27" t="s">
        <v>43</v>
      </c>
      <c r="K54" s="27" t="s">
        <v>44</v>
      </c>
      <c r="L54" s="27" t="s">
        <v>45</v>
      </c>
      <c r="M54" s="27" t="s">
        <v>46</v>
      </c>
      <c r="N54" s="19"/>
    </row>
    <row r="55" spans="1:14" x14ac:dyDescent="0.25">
      <c r="A55" s="117">
        <v>39</v>
      </c>
      <c r="B55" s="123">
        <v>36</v>
      </c>
      <c r="C55" s="123">
        <v>35</v>
      </c>
      <c r="D55" s="123">
        <f t="shared" si="5"/>
        <v>1260</v>
      </c>
      <c r="E55" s="123">
        <f t="shared" ref="E55:E68" si="6">$I$60+$I$61*C55+$I$62*D55</f>
        <v>40.777332491347181</v>
      </c>
      <c r="F55" s="123">
        <f t="shared" ref="F55:F68" si="7">B55-E55</f>
        <v>-4.7773324913471811</v>
      </c>
      <c r="H55" s="22" t="s">
        <v>38</v>
      </c>
      <c r="I55" s="23">
        <v>2</v>
      </c>
      <c r="J55" s="23">
        <v>6378.3339965607984</v>
      </c>
      <c r="K55" s="23">
        <v>3189.1669982803992</v>
      </c>
      <c r="L55" s="23">
        <v>310.13135872771198</v>
      </c>
      <c r="M55" s="23">
        <v>4.6741434279252348E-11</v>
      </c>
      <c r="N55" s="19"/>
    </row>
    <row r="56" spans="1:14" x14ac:dyDescent="0.25">
      <c r="A56" s="117">
        <v>38</v>
      </c>
      <c r="B56" s="123">
        <v>38</v>
      </c>
      <c r="C56" s="123">
        <v>32</v>
      </c>
      <c r="D56" s="123">
        <f t="shared" si="5"/>
        <v>1216</v>
      </c>
      <c r="E56" s="123">
        <f t="shared" si="6"/>
        <v>40.465859828715416</v>
      </c>
      <c r="F56" s="123">
        <f t="shared" si="7"/>
        <v>-2.4658598287154163</v>
      </c>
      <c r="H56" s="22" t="s">
        <v>39</v>
      </c>
      <c r="I56" s="23">
        <v>12</v>
      </c>
      <c r="J56" s="23">
        <v>123.39933677253498</v>
      </c>
      <c r="K56" s="23">
        <v>10.283278064377916</v>
      </c>
      <c r="L56" s="23"/>
      <c r="M56" s="23"/>
      <c r="N56" s="19"/>
    </row>
    <row r="57" spans="1:14" ht="15.75" thickBot="1" x14ac:dyDescent="0.3">
      <c r="A57" s="117">
        <v>45</v>
      </c>
      <c r="B57" s="123">
        <v>51</v>
      </c>
      <c r="C57" s="123">
        <v>41</v>
      </c>
      <c r="D57" s="123">
        <f t="shared" si="5"/>
        <v>2091</v>
      </c>
      <c r="E57" s="123">
        <f t="shared" si="6"/>
        <v>47.19793792270508</v>
      </c>
      <c r="F57" s="123">
        <f t="shared" si="7"/>
        <v>3.8020620772949201</v>
      </c>
      <c r="H57" s="24" t="s">
        <v>40</v>
      </c>
      <c r="I57" s="25">
        <v>14</v>
      </c>
      <c r="J57" s="25">
        <v>6501.7333333333336</v>
      </c>
      <c r="K57" s="25"/>
      <c r="L57" s="25"/>
      <c r="M57" s="25"/>
      <c r="N57" s="19"/>
    </row>
    <row r="58" spans="1:14" ht="15.75" thickBot="1" x14ac:dyDescent="0.3">
      <c r="A58" s="117">
        <v>41</v>
      </c>
      <c r="B58" s="123">
        <v>52</v>
      </c>
      <c r="C58" s="123">
        <v>39</v>
      </c>
      <c r="D58" s="123">
        <f t="shared" si="5"/>
        <v>2028</v>
      </c>
      <c r="E58" s="123">
        <f t="shared" si="6"/>
        <v>46.727587071477473</v>
      </c>
      <c r="F58" s="123">
        <f t="shared" si="7"/>
        <v>5.2724129285225274</v>
      </c>
      <c r="H58" s="17"/>
      <c r="I58" s="18"/>
      <c r="J58" s="18"/>
      <c r="K58" s="18"/>
      <c r="L58" s="18"/>
      <c r="M58" s="18"/>
      <c r="N58" s="19"/>
    </row>
    <row r="59" spans="1:14" x14ac:dyDescent="0.25">
      <c r="A59" s="117">
        <v>43</v>
      </c>
      <c r="B59" s="123">
        <v>55</v>
      </c>
      <c r="C59" s="123">
        <v>55</v>
      </c>
      <c r="D59" s="123">
        <f t="shared" si="5"/>
        <v>3025</v>
      </c>
      <c r="E59" s="123">
        <f t="shared" si="6"/>
        <v>54.337293521008306</v>
      </c>
      <c r="F59" s="123">
        <f t="shared" si="7"/>
        <v>0.66270647899169433</v>
      </c>
      <c r="H59" s="26"/>
      <c r="I59" s="27" t="s">
        <v>47</v>
      </c>
      <c r="J59" s="27" t="s">
        <v>35</v>
      </c>
      <c r="K59" s="27" t="s">
        <v>48</v>
      </c>
      <c r="L59" s="27" t="s">
        <v>49</v>
      </c>
      <c r="M59" s="27" t="s">
        <v>50</v>
      </c>
      <c r="N59" s="28" t="s">
        <v>51</v>
      </c>
    </row>
    <row r="60" spans="1:14" x14ac:dyDescent="0.25">
      <c r="A60" s="117">
        <v>47</v>
      </c>
      <c r="B60" s="123">
        <v>57</v>
      </c>
      <c r="C60" s="123">
        <v>52</v>
      </c>
      <c r="D60" s="123">
        <f t="shared" si="5"/>
        <v>2964</v>
      </c>
      <c r="E60" s="123">
        <f t="shared" si="6"/>
        <v>53.893169146662402</v>
      </c>
      <c r="F60" s="123">
        <f t="shared" si="7"/>
        <v>3.1068308533375983</v>
      </c>
      <c r="H60" s="22" t="s">
        <v>41</v>
      </c>
      <c r="I60" s="23">
        <v>31.317213501041927</v>
      </c>
      <c r="J60" s="23">
        <v>4.8631100389797313</v>
      </c>
      <c r="K60" s="23">
        <v>6.4397501290372201</v>
      </c>
      <c r="L60" s="23">
        <v>3.2084680148854236E-5</v>
      </c>
      <c r="M60" s="23">
        <v>20.721406956029391</v>
      </c>
      <c r="N60" s="29">
        <v>41.913020046054463</v>
      </c>
    </row>
    <row r="61" spans="1:14" x14ac:dyDescent="0.25">
      <c r="A61" s="117">
        <v>49</v>
      </c>
      <c r="B61" s="123">
        <v>58</v>
      </c>
      <c r="C61" s="123">
        <v>54</v>
      </c>
      <c r="D61" s="123">
        <f t="shared" si="5"/>
        <v>3132</v>
      </c>
      <c r="E61" s="123">
        <f t="shared" si="6"/>
        <v>55.182839393771445</v>
      </c>
      <c r="F61" s="123">
        <f t="shared" si="7"/>
        <v>2.8171606062285548</v>
      </c>
      <c r="H61" s="22" t="s">
        <v>84</v>
      </c>
      <c r="I61" s="23">
        <v>-1.0620393150628519E-2</v>
      </c>
      <c r="J61" s="23">
        <v>0.15818128641299262</v>
      </c>
      <c r="K61" s="23">
        <v>-6.714064218001066E-2</v>
      </c>
      <c r="L61" s="23">
        <v>0.94757543797367516</v>
      </c>
      <c r="M61" s="23">
        <v>-0.35526780940052327</v>
      </c>
      <c r="N61" s="29">
        <v>0.33402702309926624</v>
      </c>
    </row>
    <row r="62" spans="1:14" ht="15.75" thickBot="1" x14ac:dyDescent="0.3">
      <c r="A62" s="117">
        <v>41</v>
      </c>
      <c r="B62" s="123">
        <v>62</v>
      </c>
      <c r="C62" s="123">
        <v>65</v>
      </c>
      <c r="D62" s="123">
        <f t="shared" si="5"/>
        <v>4030</v>
      </c>
      <c r="E62" s="123">
        <f t="shared" si="6"/>
        <v>62.073146664367215</v>
      </c>
      <c r="F62" s="123">
        <f t="shared" si="7"/>
        <v>-7.3146664367214953E-2</v>
      </c>
      <c r="H62" s="24" t="s">
        <v>85</v>
      </c>
      <c r="I62" s="25">
        <v>7.8030418655375038E-3</v>
      </c>
      <c r="J62" s="25">
        <v>1.1971859943672072E-3</v>
      </c>
      <c r="K62" s="25">
        <v>6.5178192045772576</v>
      </c>
      <c r="L62" s="25">
        <v>2.8608445430035919E-5</v>
      </c>
      <c r="M62" s="25">
        <v>5.1945976615123141E-3</v>
      </c>
      <c r="N62" s="30">
        <v>1.0411486069562693E-2</v>
      </c>
    </row>
    <row r="63" spans="1:14" x14ac:dyDescent="0.25">
      <c r="A63" s="117">
        <v>35</v>
      </c>
      <c r="B63" s="123">
        <v>70</v>
      </c>
      <c r="C63" s="123">
        <v>77</v>
      </c>
      <c r="D63" s="123">
        <f t="shared" si="5"/>
        <v>5390</v>
      </c>
      <c r="E63" s="123">
        <f t="shared" si="6"/>
        <v>72.557838883690678</v>
      </c>
      <c r="F63" s="123">
        <f t="shared" si="7"/>
        <v>-2.5578388836906782</v>
      </c>
    </row>
    <row r="64" spans="1:14" ht="18.75" thickBot="1" x14ac:dyDescent="0.4">
      <c r="A64" s="117">
        <v>36</v>
      </c>
      <c r="B64" s="123">
        <v>72</v>
      </c>
      <c r="C64" s="123">
        <v>75</v>
      </c>
      <c r="D64" s="123">
        <f t="shared" si="5"/>
        <v>5400</v>
      </c>
      <c r="E64" s="123">
        <f t="shared" si="6"/>
        <v>72.6571100886473</v>
      </c>
      <c r="F64" s="123">
        <f t="shared" si="7"/>
        <v>-0.65711008864730047</v>
      </c>
      <c r="H64" s="155" t="s">
        <v>127</v>
      </c>
      <c r="I64" s="155"/>
    </row>
    <row r="65" spans="1:14" x14ac:dyDescent="0.25">
      <c r="A65" s="117">
        <v>39</v>
      </c>
      <c r="B65" s="123">
        <v>74</v>
      </c>
      <c r="C65" s="123">
        <v>74</v>
      </c>
      <c r="D65" s="123">
        <f t="shared" si="5"/>
        <v>5476</v>
      </c>
      <c r="E65" s="123">
        <f t="shared" si="6"/>
        <v>73.260761663578791</v>
      </c>
      <c r="F65" s="123">
        <f t="shared" si="7"/>
        <v>0.7392383364212094</v>
      </c>
      <c r="H65" s="134" t="s">
        <v>30</v>
      </c>
      <c r="I65" s="135"/>
      <c r="J65" s="135"/>
      <c r="K65" s="135"/>
      <c r="L65" s="135"/>
      <c r="M65" s="135"/>
      <c r="N65" s="136"/>
    </row>
    <row r="66" spans="1:14" ht="15.75" thickBot="1" x14ac:dyDescent="0.3">
      <c r="A66" s="117">
        <v>33</v>
      </c>
      <c r="B66" s="123">
        <v>83</v>
      </c>
      <c r="C66" s="123">
        <v>81</v>
      </c>
      <c r="D66" s="123">
        <f t="shared" si="5"/>
        <v>6723</v>
      </c>
      <c r="E66" s="123">
        <f t="shared" si="6"/>
        <v>82.916812117849659</v>
      </c>
      <c r="F66" s="123">
        <f t="shared" si="7"/>
        <v>8.3187882150340897E-2</v>
      </c>
      <c r="H66" s="137"/>
      <c r="I66" s="138"/>
      <c r="J66" s="138"/>
      <c r="K66" s="138"/>
      <c r="L66" s="138"/>
      <c r="M66" s="138"/>
      <c r="N66" s="139"/>
    </row>
    <row r="67" spans="1:14" x14ac:dyDescent="0.25">
      <c r="A67" s="117">
        <v>28</v>
      </c>
      <c r="B67" s="123">
        <v>101</v>
      </c>
      <c r="C67" s="123">
        <v>92</v>
      </c>
      <c r="D67" s="123">
        <f t="shared" si="5"/>
        <v>9292</v>
      </c>
      <c r="E67" s="123">
        <f t="shared" si="6"/>
        <v>102.84600234575859</v>
      </c>
      <c r="F67" s="123">
        <f t="shared" si="7"/>
        <v>-1.8460023457585919</v>
      </c>
      <c r="H67" s="140" t="s">
        <v>31</v>
      </c>
      <c r="I67" s="130"/>
      <c r="J67" s="138"/>
      <c r="K67" s="138"/>
      <c r="L67" s="138"/>
      <c r="M67" s="138"/>
      <c r="N67" s="139"/>
    </row>
    <row r="68" spans="1:14" x14ac:dyDescent="0.25">
      <c r="A68" s="117">
        <v>31</v>
      </c>
      <c r="B68" s="123">
        <v>107</v>
      </c>
      <c r="C68" s="123">
        <v>91</v>
      </c>
      <c r="D68" s="123">
        <f t="shared" si="5"/>
        <v>9737</v>
      </c>
      <c r="E68" s="123">
        <f t="shared" si="6"/>
        <v>106.3289763690734</v>
      </c>
      <c r="F68" s="123">
        <f t="shared" si="7"/>
        <v>0.671023630926598</v>
      </c>
      <c r="H68" s="141" t="s">
        <v>32</v>
      </c>
      <c r="I68" s="131">
        <v>0.44793919865385429</v>
      </c>
      <c r="J68" s="138"/>
      <c r="K68" s="138"/>
      <c r="L68" s="138"/>
      <c r="M68" s="138"/>
      <c r="N68" s="139"/>
    </row>
    <row r="69" spans="1:14" x14ac:dyDescent="0.25">
      <c r="H69" s="141" t="s">
        <v>33</v>
      </c>
      <c r="I69" s="131">
        <v>0.20064952569065711</v>
      </c>
      <c r="J69" s="138"/>
      <c r="K69" s="138"/>
      <c r="L69" s="138"/>
      <c r="M69" s="138"/>
      <c r="N69" s="139"/>
    </row>
    <row r="70" spans="1:14" x14ac:dyDescent="0.25">
      <c r="H70" s="141" t="s">
        <v>34</v>
      </c>
      <c r="I70" s="131">
        <v>0.1391610276668615</v>
      </c>
      <c r="J70" s="138"/>
      <c r="K70" s="138"/>
      <c r="L70" s="138"/>
      <c r="M70" s="138"/>
      <c r="N70" s="139"/>
    </row>
    <row r="71" spans="1:14" x14ac:dyDescent="0.25">
      <c r="H71" s="141" t="s">
        <v>35</v>
      </c>
      <c r="I71" s="131">
        <v>5.4039742160840598</v>
      </c>
      <c r="J71" s="138"/>
      <c r="K71" s="138"/>
      <c r="L71" s="138"/>
      <c r="M71" s="138"/>
      <c r="N71" s="139"/>
    </row>
    <row r="72" spans="1:14" ht="15.75" thickBot="1" x14ac:dyDescent="0.3">
      <c r="H72" s="142" t="s">
        <v>36</v>
      </c>
      <c r="I72" s="132">
        <v>15</v>
      </c>
      <c r="J72" s="138"/>
      <c r="K72" s="138"/>
      <c r="L72" s="138"/>
      <c r="M72" s="138"/>
      <c r="N72" s="139"/>
    </row>
    <row r="73" spans="1:14" x14ac:dyDescent="0.25">
      <c r="H73" s="137"/>
      <c r="I73" s="138"/>
      <c r="J73" s="138"/>
      <c r="K73" s="138"/>
      <c r="L73" s="138"/>
      <c r="M73" s="138"/>
      <c r="N73" s="139"/>
    </row>
    <row r="74" spans="1:14" ht="15.75" thickBot="1" x14ac:dyDescent="0.3">
      <c r="H74" s="137" t="s">
        <v>37</v>
      </c>
      <c r="I74" s="138"/>
      <c r="J74" s="138"/>
      <c r="K74" s="138"/>
      <c r="L74" s="138"/>
      <c r="M74" s="138"/>
      <c r="N74" s="139"/>
    </row>
    <row r="75" spans="1:14" x14ac:dyDescent="0.25">
      <c r="H75" s="143"/>
      <c r="I75" s="133" t="s">
        <v>42</v>
      </c>
      <c r="J75" s="133" t="s">
        <v>43</v>
      </c>
      <c r="K75" s="133" t="s">
        <v>44</v>
      </c>
      <c r="L75" s="133" t="s">
        <v>45</v>
      </c>
      <c r="M75" s="133" t="s">
        <v>46</v>
      </c>
      <c r="N75" s="139"/>
    </row>
    <row r="76" spans="1:14" x14ac:dyDescent="0.25">
      <c r="H76" s="141" t="s">
        <v>38</v>
      </c>
      <c r="I76" s="131">
        <v>1</v>
      </c>
      <c r="J76" s="131">
        <v>95.29514806801609</v>
      </c>
      <c r="K76" s="131">
        <v>95.29514806801609</v>
      </c>
      <c r="L76" s="131">
        <v>3.2632042111844592</v>
      </c>
      <c r="M76" s="131">
        <v>9.404352864924885E-2</v>
      </c>
      <c r="N76" s="139"/>
    </row>
    <row r="77" spans="1:14" x14ac:dyDescent="0.25">
      <c r="H77" s="141" t="s">
        <v>39</v>
      </c>
      <c r="I77" s="131">
        <v>13</v>
      </c>
      <c r="J77" s="131">
        <v>379.63818526531725</v>
      </c>
      <c r="K77" s="131">
        <v>29.202937328101328</v>
      </c>
      <c r="L77" s="131"/>
      <c r="M77" s="131"/>
      <c r="N77" s="139"/>
    </row>
    <row r="78" spans="1:14" ht="15.75" thickBot="1" x14ac:dyDescent="0.3">
      <c r="H78" s="142" t="s">
        <v>40</v>
      </c>
      <c r="I78" s="132">
        <v>14</v>
      </c>
      <c r="J78" s="132">
        <v>474.93333333333334</v>
      </c>
      <c r="K78" s="132"/>
      <c r="L78" s="132"/>
      <c r="M78" s="132"/>
      <c r="N78" s="139"/>
    </row>
    <row r="79" spans="1:14" ht="15.75" thickBot="1" x14ac:dyDescent="0.3">
      <c r="H79" s="137"/>
      <c r="I79" s="138"/>
      <c r="J79" s="138"/>
      <c r="K79" s="138"/>
      <c r="L79" s="138"/>
      <c r="M79" s="138"/>
      <c r="N79" s="139"/>
    </row>
    <row r="80" spans="1:14" x14ac:dyDescent="0.25">
      <c r="H80" s="143"/>
      <c r="I80" s="133" t="s">
        <v>47</v>
      </c>
      <c r="J80" s="133" t="s">
        <v>35</v>
      </c>
      <c r="K80" s="133" t="s">
        <v>48</v>
      </c>
      <c r="L80" s="133" t="s">
        <v>49</v>
      </c>
      <c r="M80" s="133" t="s">
        <v>50</v>
      </c>
      <c r="N80" s="144" t="s">
        <v>51</v>
      </c>
    </row>
    <row r="81" spans="8:14" x14ac:dyDescent="0.25">
      <c r="H81" s="141" t="s">
        <v>41</v>
      </c>
      <c r="I81" s="131">
        <v>39.066666666666677</v>
      </c>
      <c r="J81" s="131">
        <v>1.3953001428151894</v>
      </c>
      <c r="K81" s="131">
        <v>27.998754868500821</v>
      </c>
      <c r="L81" s="131">
        <v>5.2615884062335572E-13</v>
      </c>
      <c r="M81" s="131">
        <v>36.052303971770684</v>
      </c>
      <c r="N81" s="145">
        <v>42.08102936156267</v>
      </c>
    </row>
    <row r="82" spans="8:14" ht="15.75" thickBot="1" x14ac:dyDescent="0.3">
      <c r="H82" s="142" t="s">
        <v>125</v>
      </c>
      <c r="I82" s="147">
        <v>0.87877760726283294</v>
      </c>
      <c r="J82" s="132">
        <v>0.4864708876196906</v>
      </c>
      <c r="K82" s="132">
        <v>1.8064341148197069</v>
      </c>
      <c r="L82" s="132">
        <v>9.4043528649248836E-2</v>
      </c>
      <c r="M82" s="132">
        <v>-0.17217885063238014</v>
      </c>
      <c r="N82" s="146">
        <v>1.9297340651580459</v>
      </c>
    </row>
  </sheetData>
  <mergeCells count="3">
    <mergeCell ref="A1:G1"/>
    <mergeCell ref="H43:I43"/>
    <mergeCell ref="H64:I6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5" sqref="C5"/>
    </sheetView>
  </sheetViews>
  <sheetFormatPr defaultRowHeight="15" x14ac:dyDescent="0.25"/>
  <cols>
    <col min="1" max="1" width="21.42578125" bestFit="1" customWidth="1"/>
    <col min="2" max="2" width="13.5703125" bestFit="1" customWidth="1"/>
    <col min="3" max="3" width="22.42578125" bestFit="1" customWidth="1"/>
    <col min="5" max="5" width="22.42578125" bestFit="1" customWidth="1"/>
    <col min="6" max="6" width="12" bestFit="1" customWidth="1"/>
    <col min="7" max="7" width="14.5703125" bestFit="1" customWidth="1"/>
    <col min="8" max="9" width="12" bestFit="1" customWidth="1"/>
    <col min="10" max="10" width="13.42578125" bestFit="1" customWidth="1"/>
    <col min="11" max="11" width="12" bestFit="1" customWidth="1"/>
  </cols>
  <sheetData>
    <row r="1" spans="1:10" x14ac:dyDescent="0.25">
      <c r="A1" t="s">
        <v>86</v>
      </c>
      <c r="B1" t="s">
        <v>87</v>
      </c>
      <c r="C1" t="s">
        <v>88</v>
      </c>
    </row>
    <row r="2" spans="1:10" x14ac:dyDescent="0.25">
      <c r="A2">
        <v>2.548</v>
      </c>
      <c r="B2">
        <v>3.2</v>
      </c>
      <c r="C2">
        <v>1</v>
      </c>
      <c r="E2" t="s">
        <v>30</v>
      </c>
    </row>
    <row r="3" spans="1:10" ht="15.75" thickBot="1" x14ac:dyDescent="0.3">
      <c r="A3">
        <v>2.629</v>
      </c>
      <c r="B3">
        <v>3.8</v>
      </c>
      <c r="C3">
        <v>1</v>
      </c>
    </row>
    <row r="4" spans="1:10" x14ac:dyDescent="0.25">
      <c r="A4">
        <v>2.0110000000000001</v>
      </c>
      <c r="B4">
        <v>2.7</v>
      </c>
      <c r="C4">
        <v>0</v>
      </c>
      <c r="E4" s="4" t="s">
        <v>31</v>
      </c>
      <c r="F4" s="4"/>
    </row>
    <row r="5" spans="1:10" x14ac:dyDescent="0.25">
      <c r="A5">
        <v>2.2290000000000001</v>
      </c>
      <c r="B5">
        <v>3.4</v>
      </c>
      <c r="C5">
        <v>0</v>
      </c>
      <c r="E5" s="1" t="s">
        <v>32</v>
      </c>
      <c r="F5" s="1">
        <v>0.94339135797851703</v>
      </c>
    </row>
    <row r="6" spans="1:10" x14ac:dyDescent="0.25">
      <c r="A6">
        <v>2.746</v>
      </c>
      <c r="B6">
        <v>3.6</v>
      </c>
      <c r="C6">
        <v>1</v>
      </c>
      <c r="E6" s="1" t="s">
        <v>33</v>
      </c>
      <c r="F6" s="1">
        <v>0.88998725430855041</v>
      </c>
    </row>
    <row r="7" spans="1:10" x14ac:dyDescent="0.25">
      <c r="A7">
        <v>2.528</v>
      </c>
      <c r="B7">
        <v>4.0999999999999996</v>
      </c>
      <c r="C7">
        <v>1</v>
      </c>
      <c r="E7" s="1" t="s">
        <v>34</v>
      </c>
      <c r="F7" s="1">
        <v>0.87165179669330872</v>
      </c>
    </row>
    <row r="8" spans="1:10" x14ac:dyDescent="0.25">
      <c r="A8">
        <v>2.0179999999999998</v>
      </c>
      <c r="B8">
        <v>3.8</v>
      </c>
      <c r="C8">
        <v>0</v>
      </c>
      <c r="E8" s="1" t="s">
        <v>35</v>
      </c>
      <c r="F8" s="1">
        <v>9.6791578334717229E-2</v>
      </c>
    </row>
    <row r="9" spans="1:10" ht="15.75" thickBot="1" x14ac:dyDescent="0.3">
      <c r="A9">
        <v>2.19</v>
      </c>
      <c r="B9">
        <v>3.4</v>
      </c>
      <c r="C9">
        <v>0</v>
      </c>
      <c r="E9" s="2" t="s">
        <v>36</v>
      </c>
      <c r="F9" s="2">
        <v>15</v>
      </c>
    </row>
    <row r="10" spans="1:10" x14ac:dyDescent="0.25">
      <c r="A10">
        <v>2.5510000000000002</v>
      </c>
      <c r="B10">
        <v>3.3</v>
      </c>
      <c r="C10">
        <v>1</v>
      </c>
    </row>
    <row r="11" spans="1:10" ht="15.75" thickBot="1" x14ac:dyDescent="0.3">
      <c r="A11">
        <v>1.9850000000000001</v>
      </c>
      <c r="B11">
        <v>3.2</v>
      </c>
      <c r="C11">
        <v>0</v>
      </c>
      <c r="E11" t="s">
        <v>37</v>
      </c>
    </row>
    <row r="12" spans="1:10" x14ac:dyDescent="0.25">
      <c r="A12">
        <v>2.61</v>
      </c>
      <c r="B12">
        <v>3.5</v>
      </c>
      <c r="C12">
        <v>1</v>
      </c>
      <c r="E12" s="3"/>
      <c r="F12" s="3" t="s">
        <v>42</v>
      </c>
      <c r="G12" s="3" t="s">
        <v>43</v>
      </c>
      <c r="H12" s="3" t="s">
        <v>44</v>
      </c>
      <c r="I12" s="3" t="s">
        <v>45</v>
      </c>
      <c r="J12" s="3" t="s">
        <v>46</v>
      </c>
    </row>
    <row r="13" spans="1:10" x14ac:dyDescent="0.25">
      <c r="A13">
        <v>2.4319999999999999</v>
      </c>
      <c r="B13">
        <v>2.9</v>
      </c>
      <c r="C13">
        <v>1</v>
      </c>
      <c r="E13" s="1" t="s">
        <v>38</v>
      </c>
      <c r="F13" s="1">
        <v>2</v>
      </c>
      <c r="G13" s="1">
        <v>0.90948841769502498</v>
      </c>
      <c r="H13" s="1">
        <v>0.45474420884751249</v>
      </c>
      <c r="I13" s="1">
        <v>48.539135100109895</v>
      </c>
      <c r="J13" s="1">
        <v>1.772792980637698E-6</v>
      </c>
    </row>
    <row r="14" spans="1:10" x14ac:dyDescent="0.25">
      <c r="A14">
        <v>2.2149999999999999</v>
      </c>
      <c r="B14">
        <v>3.3</v>
      </c>
      <c r="C14">
        <v>0</v>
      </c>
      <c r="E14" s="1" t="s">
        <v>39</v>
      </c>
      <c r="F14" s="1">
        <v>12</v>
      </c>
      <c r="G14" s="1">
        <v>0.11242331563830842</v>
      </c>
      <c r="H14" s="1">
        <v>9.3686096365257019E-3</v>
      </c>
      <c r="I14" s="1"/>
      <c r="J14" s="1"/>
    </row>
    <row r="15" spans="1:10" ht="15.75" thickBot="1" x14ac:dyDescent="0.3">
      <c r="A15">
        <v>1.99</v>
      </c>
      <c r="B15">
        <v>2.8</v>
      </c>
      <c r="C15">
        <v>0</v>
      </c>
      <c r="E15" s="2" t="s">
        <v>40</v>
      </c>
      <c r="F15" s="2">
        <v>14</v>
      </c>
      <c r="G15" s="2">
        <v>1.0219117333333334</v>
      </c>
      <c r="H15" s="2"/>
      <c r="I15" s="2"/>
      <c r="J15" s="2"/>
    </row>
    <row r="16" spans="1:10" ht="15.75" thickBot="1" x14ac:dyDescent="0.3">
      <c r="A16">
        <v>2.585</v>
      </c>
      <c r="B16">
        <v>3.5</v>
      </c>
      <c r="C16">
        <v>1</v>
      </c>
    </row>
    <row r="17" spans="5:11" x14ac:dyDescent="0.25">
      <c r="E17" s="3"/>
      <c r="F17" s="3" t="s">
        <v>47</v>
      </c>
      <c r="G17" s="3" t="s">
        <v>35</v>
      </c>
      <c r="H17" s="3" t="s">
        <v>48</v>
      </c>
      <c r="I17" s="3" t="s">
        <v>49</v>
      </c>
      <c r="J17" s="3" t="s">
        <v>50</v>
      </c>
      <c r="K17" s="3" t="s">
        <v>51</v>
      </c>
    </row>
    <row r="18" spans="5:11" x14ac:dyDescent="0.25">
      <c r="E18" s="1" t="s">
        <v>41</v>
      </c>
      <c r="F18" s="1">
        <v>1.7320606120629896</v>
      </c>
      <c r="G18" s="1">
        <v>0.23558435570080655</v>
      </c>
      <c r="H18" s="1">
        <v>7.3521885904118198</v>
      </c>
      <c r="I18" s="1">
        <v>8.827666811110887E-6</v>
      </c>
      <c r="J18" s="1">
        <v>1.2187663953931844</v>
      </c>
      <c r="K18" s="1">
        <v>2.2453548287327947</v>
      </c>
    </row>
    <row r="19" spans="5:11" x14ac:dyDescent="0.25">
      <c r="E19" s="1" t="s">
        <v>87</v>
      </c>
      <c r="F19" s="1">
        <v>0.11122016440526888</v>
      </c>
      <c r="G19" s="1">
        <v>7.2083423908904432E-2</v>
      </c>
      <c r="H19" s="1">
        <v>1.5429367581903932</v>
      </c>
      <c r="I19" s="1">
        <v>0.14879557387997064</v>
      </c>
      <c r="J19" s="1">
        <v>-4.5836124413793533E-2</v>
      </c>
      <c r="K19" s="1">
        <v>0.2682764532243313</v>
      </c>
    </row>
    <row r="20" spans="5:11" ht="15.75" thickBot="1" x14ac:dyDescent="0.3">
      <c r="E20" s="2" t="s">
        <v>88</v>
      </c>
      <c r="F20" s="2">
        <v>0.45868406457363581</v>
      </c>
      <c r="G20" s="2">
        <v>5.3458497933789234E-2</v>
      </c>
      <c r="H20" s="2">
        <v>8.5801899099697252</v>
      </c>
      <c r="I20" s="2">
        <v>1.8231060160947023E-6</v>
      </c>
      <c r="J20" s="2">
        <v>0.3422080034207568</v>
      </c>
      <c r="K20" s="2">
        <v>0.57516012572651487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M4" workbookViewId="0">
      <selection activeCell="T10" sqref="T10"/>
    </sheetView>
  </sheetViews>
  <sheetFormatPr defaultRowHeight="15" x14ac:dyDescent="0.25"/>
  <cols>
    <col min="1" max="1" width="16.140625" customWidth="1"/>
    <col min="2" max="2" width="19.42578125" customWidth="1"/>
    <col min="3" max="3" width="17" customWidth="1"/>
    <col min="4" max="4" width="16.28515625" customWidth="1"/>
    <col min="5" max="5" width="15.7109375" customWidth="1"/>
    <col min="6" max="6" width="15.28515625" customWidth="1"/>
    <col min="8" max="8" width="9.5703125" bestFit="1" customWidth="1"/>
    <col min="9" max="9" width="11.5703125" bestFit="1" customWidth="1"/>
    <col min="17" max="18" width="27.42578125" bestFit="1" customWidth="1"/>
    <col min="19" max="19" width="20" bestFit="1" customWidth="1"/>
    <col min="20" max="20" width="24" bestFit="1" customWidth="1"/>
    <col min="21" max="22" width="26.5703125" bestFit="1" customWidth="1"/>
  </cols>
  <sheetData>
    <row r="1" spans="1:23" s="9" customFormat="1" ht="60.75" thickBot="1" x14ac:dyDescent="0.3">
      <c r="A1" s="149" t="s">
        <v>89</v>
      </c>
      <c r="B1" s="149" t="s">
        <v>90</v>
      </c>
      <c r="C1" s="149" t="s">
        <v>94</v>
      </c>
      <c r="D1" s="149" t="s">
        <v>91</v>
      </c>
      <c r="E1" s="149" t="s">
        <v>92</v>
      </c>
      <c r="F1" s="149" t="s">
        <v>93</v>
      </c>
      <c r="I1" s="99" t="s">
        <v>30</v>
      </c>
      <c r="J1" s="100"/>
      <c r="K1" s="100"/>
      <c r="L1" s="100"/>
      <c r="M1" s="100"/>
      <c r="N1" s="100"/>
      <c r="O1" s="101"/>
    </row>
    <row r="2" spans="1:23" ht="15.75" thickBot="1" x14ac:dyDescent="0.3">
      <c r="A2" s="117">
        <v>55.7</v>
      </c>
      <c r="B2" s="117">
        <v>74.3</v>
      </c>
      <c r="C2" s="117">
        <v>13.4</v>
      </c>
      <c r="D2" s="117">
        <v>83.5</v>
      </c>
      <c r="E2" s="117">
        <v>598.6</v>
      </c>
      <c r="F2" s="117">
        <v>21.7</v>
      </c>
      <c r="I2" s="102"/>
      <c r="J2" s="103"/>
      <c r="K2" s="103"/>
      <c r="L2" s="103"/>
      <c r="M2" s="103"/>
      <c r="N2" s="103"/>
      <c r="O2" s="104"/>
      <c r="Q2" s="26" t="s">
        <v>128</v>
      </c>
      <c r="R2" s="27" t="s">
        <v>129</v>
      </c>
      <c r="S2" s="27" t="s">
        <v>130</v>
      </c>
      <c r="T2" s="27" t="s">
        <v>131</v>
      </c>
      <c r="U2" s="27" t="s">
        <v>132</v>
      </c>
      <c r="V2" s="28" t="s">
        <v>132</v>
      </c>
    </row>
    <row r="3" spans="1:23" x14ac:dyDescent="0.25">
      <c r="A3" s="117">
        <v>55.7</v>
      </c>
      <c r="B3" s="117">
        <v>72.5</v>
      </c>
      <c r="C3" s="117">
        <v>13.6</v>
      </c>
      <c r="D3" s="117">
        <v>114</v>
      </c>
      <c r="E3" s="117">
        <v>610</v>
      </c>
      <c r="F3" s="117">
        <v>20.7</v>
      </c>
      <c r="I3" s="105" t="s">
        <v>31</v>
      </c>
      <c r="J3" s="106"/>
      <c r="K3" s="103"/>
      <c r="L3" s="103"/>
      <c r="M3" s="103"/>
      <c r="N3" s="103"/>
      <c r="O3" s="104"/>
      <c r="Q3" s="22" t="s">
        <v>128</v>
      </c>
      <c r="R3" s="23">
        <v>1</v>
      </c>
      <c r="S3" s="23"/>
      <c r="T3" s="23"/>
      <c r="U3" s="23"/>
      <c r="V3" s="29"/>
    </row>
    <row r="4" spans="1:23" x14ac:dyDescent="0.25">
      <c r="A4" s="117">
        <v>52.8</v>
      </c>
      <c r="B4" s="117">
        <v>70.5</v>
      </c>
      <c r="C4" s="117">
        <v>14</v>
      </c>
      <c r="D4" s="117">
        <v>172.5</v>
      </c>
      <c r="E4" s="117">
        <v>654.6</v>
      </c>
      <c r="F4" s="117">
        <v>19.2</v>
      </c>
      <c r="I4" s="107" t="s">
        <v>32</v>
      </c>
      <c r="J4" s="108">
        <v>0.92325189790155016</v>
      </c>
      <c r="K4" s="103"/>
      <c r="L4" s="103"/>
      <c r="M4" s="103"/>
      <c r="N4" s="103"/>
      <c r="O4" s="104"/>
      <c r="Q4" s="22" t="s">
        <v>129</v>
      </c>
      <c r="R4" s="23">
        <v>0.79068337097301911</v>
      </c>
      <c r="S4" s="23">
        <v>1</v>
      </c>
      <c r="T4" s="23"/>
      <c r="U4" s="23"/>
      <c r="V4" s="29"/>
    </row>
    <row r="5" spans="1:23" x14ac:dyDescent="0.25">
      <c r="A5" s="117">
        <v>57.3</v>
      </c>
      <c r="B5" s="117">
        <v>74.400000000000006</v>
      </c>
      <c r="C5" s="117">
        <v>13.8</v>
      </c>
      <c r="D5" s="117">
        <v>191.1</v>
      </c>
      <c r="E5" s="117">
        <v>684.9</v>
      </c>
      <c r="F5" s="117">
        <v>19.100000000000001</v>
      </c>
      <c r="I5" s="107" t="s">
        <v>33</v>
      </c>
      <c r="J5" s="108">
        <v>0.85239406697881437</v>
      </c>
      <c r="K5" s="103"/>
      <c r="L5" s="103"/>
      <c r="M5" s="103"/>
      <c r="N5" s="103"/>
      <c r="O5" s="104"/>
      <c r="Q5" s="22" t="s">
        <v>130</v>
      </c>
      <c r="R5" s="23">
        <v>0.85575700254824627</v>
      </c>
      <c r="S5" s="23">
        <v>0.97210907496776566</v>
      </c>
      <c r="T5" s="23">
        <v>1</v>
      </c>
      <c r="U5" s="23"/>
      <c r="V5" s="29"/>
    </row>
    <row r="6" spans="1:23" x14ac:dyDescent="0.25">
      <c r="A6" s="117">
        <v>59.7</v>
      </c>
      <c r="B6" s="117">
        <v>76.3</v>
      </c>
      <c r="C6" s="117">
        <v>14.1</v>
      </c>
      <c r="D6" s="117">
        <v>250.9</v>
      </c>
      <c r="E6" s="117">
        <v>697.2</v>
      </c>
      <c r="F6" s="117">
        <v>19.2</v>
      </c>
      <c r="I6" s="107" t="s">
        <v>34</v>
      </c>
      <c r="J6" s="108">
        <v>0.84624381976959828</v>
      </c>
      <c r="K6" s="103"/>
      <c r="L6" s="103"/>
      <c r="M6" s="103"/>
      <c r="N6" s="103"/>
      <c r="O6" s="104"/>
      <c r="Q6" s="22" t="s">
        <v>131</v>
      </c>
      <c r="R6" s="23">
        <v>0.79112097848410179</v>
      </c>
      <c r="S6" s="23">
        <v>0.96791946310236765</v>
      </c>
      <c r="T6" s="23">
        <v>0.95212768430297845</v>
      </c>
      <c r="U6" s="23">
        <v>1</v>
      </c>
      <c r="V6" s="29"/>
    </row>
    <row r="7" spans="1:23" ht="15.75" thickBot="1" x14ac:dyDescent="0.3">
      <c r="A7" s="117">
        <v>60.2</v>
      </c>
      <c r="B7" s="117">
        <v>78.099999999999994</v>
      </c>
      <c r="C7" s="117">
        <v>14.3</v>
      </c>
      <c r="D7" s="117">
        <v>276.39999999999998</v>
      </c>
      <c r="E7" s="117">
        <v>670.2</v>
      </c>
      <c r="F7" s="117">
        <v>19.100000000000001</v>
      </c>
      <c r="I7" s="107" t="s">
        <v>35</v>
      </c>
      <c r="J7" s="108">
        <v>1.5154753465564175</v>
      </c>
      <c r="K7" s="103"/>
      <c r="L7" s="103"/>
      <c r="M7" s="103"/>
      <c r="N7" s="103"/>
      <c r="O7" s="104"/>
      <c r="Q7" s="24" t="s">
        <v>132</v>
      </c>
      <c r="R7" s="25">
        <v>5.703375444194355E-2</v>
      </c>
      <c r="S7" s="25">
        <v>-0.42282425716094574</v>
      </c>
      <c r="T7" s="25">
        <v>-0.40418661270784123</v>
      </c>
      <c r="U7" s="25">
        <v>-0.44848281772399956</v>
      </c>
      <c r="V7" s="30">
        <v>1</v>
      </c>
    </row>
    <row r="8" spans="1:23" ht="15.75" thickBot="1" x14ac:dyDescent="0.3">
      <c r="A8" s="117">
        <v>62.7</v>
      </c>
      <c r="B8" s="117">
        <v>78.900000000000006</v>
      </c>
      <c r="C8" s="117">
        <v>14.6</v>
      </c>
      <c r="D8" s="117">
        <v>255.2</v>
      </c>
      <c r="E8" s="117">
        <v>781.1</v>
      </c>
      <c r="F8" s="117">
        <v>19.7</v>
      </c>
      <c r="I8" s="109" t="s">
        <v>36</v>
      </c>
      <c r="J8" s="110">
        <v>26</v>
      </c>
      <c r="K8" s="103"/>
      <c r="L8" s="103"/>
      <c r="M8" s="103"/>
      <c r="N8" s="103"/>
      <c r="O8" s="104"/>
    </row>
    <row r="9" spans="1:23" x14ac:dyDescent="0.25">
      <c r="A9" s="117">
        <v>59.6</v>
      </c>
      <c r="B9" s="117">
        <v>76</v>
      </c>
      <c r="C9" s="117">
        <v>16</v>
      </c>
      <c r="D9" s="117">
        <v>251.1</v>
      </c>
      <c r="E9" s="117">
        <v>829.7</v>
      </c>
      <c r="F9" s="117">
        <v>19.399999999999999</v>
      </c>
      <c r="I9" s="102"/>
      <c r="J9" s="103"/>
      <c r="K9" s="103"/>
      <c r="L9" s="103"/>
      <c r="M9" s="103"/>
      <c r="N9" s="103"/>
      <c r="O9" s="104"/>
    </row>
    <row r="10" spans="1:23" ht="15.75" thickBot="1" x14ac:dyDescent="0.3">
      <c r="A10" s="117">
        <v>56.1</v>
      </c>
      <c r="B10" s="117">
        <v>74</v>
      </c>
      <c r="C10" s="117">
        <v>16.5</v>
      </c>
      <c r="D10" s="117">
        <v>272.7</v>
      </c>
      <c r="E10" s="117">
        <v>823.8</v>
      </c>
      <c r="F10" s="117">
        <v>19.2</v>
      </c>
      <c r="I10" s="102" t="s">
        <v>37</v>
      </c>
      <c r="J10" s="103"/>
      <c r="K10" s="103"/>
      <c r="L10" s="103"/>
      <c r="M10" s="103"/>
      <c r="N10" s="103"/>
      <c r="O10" s="104"/>
      <c r="Q10" s="121" t="s">
        <v>133</v>
      </c>
      <c r="R10" s="121" t="s">
        <v>134</v>
      </c>
      <c r="S10" s="121">
        <f>1/(1-R14)</f>
        <v>31.171548131845846</v>
      </c>
    </row>
    <row r="11" spans="1:23" x14ac:dyDescent="0.25">
      <c r="A11" s="117">
        <v>53.5</v>
      </c>
      <c r="B11" s="117">
        <v>70.8</v>
      </c>
      <c r="C11" s="117">
        <v>16.899999999999999</v>
      </c>
      <c r="D11" s="117">
        <v>282.8</v>
      </c>
      <c r="E11" s="117">
        <v>838.1</v>
      </c>
      <c r="F11" s="117">
        <v>17.8</v>
      </c>
      <c r="I11" s="111"/>
      <c r="J11" s="112" t="s">
        <v>42</v>
      </c>
      <c r="K11" s="112" t="s">
        <v>43</v>
      </c>
      <c r="L11" s="112" t="s">
        <v>44</v>
      </c>
      <c r="M11" s="112" t="s">
        <v>45</v>
      </c>
      <c r="N11" s="112" t="s">
        <v>46</v>
      </c>
      <c r="O11" s="104"/>
      <c r="Q11" s="125" t="s">
        <v>30</v>
      </c>
      <c r="R11" s="125"/>
      <c r="S11" s="125"/>
      <c r="T11" s="125"/>
      <c r="U11" s="125"/>
      <c r="V11" s="125"/>
      <c r="W11" s="125"/>
    </row>
    <row r="12" spans="1:23" ht="15.75" thickBot="1" x14ac:dyDescent="0.3">
      <c r="A12" s="117">
        <v>53.3</v>
      </c>
      <c r="B12" s="117">
        <v>70.5</v>
      </c>
      <c r="C12" s="117">
        <v>17.100000000000001</v>
      </c>
      <c r="D12" s="117">
        <v>293.7</v>
      </c>
      <c r="E12" s="117">
        <v>782.1</v>
      </c>
      <c r="F12" s="117">
        <v>16.100000000000001</v>
      </c>
      <c r="I12" s="107" t="s">
        <v>38</v>
      </c>
      <c r="J12" s="108">
        <v>1</v>
      </c>
      <c r="K12" s="108">
        <v>318.30656583705138</v>
      </c>
      <c r="L12" s="108">
        <v>318.30656583705138</v>
      </c>
      <c r="M12" s="108">
        <v>138.59509024312266</v>
      </c>
      <c r="N12" s="108">
        <v>1.8551872323861729E-11</v>
      </c>
      <c r="O12" s="104"/>
      <c r="Q12" s="125"/>
      <c r="R12" s="125"/>
      <c r="S12" s="125"/>
      <c r="T12" s="125"/>
      <c r="U12" s="125"/>
      <c r="V12" s="125"/>
      <c r="W12" s="125"/>
    </row>
    <row r="13" spans="1:23" x14ac:dyDescent="0.25">
      <c r="A13" s="117">
        <v>54.5</v>
      </c>
      <c r="B13" s="117">
        <v>74.099999999999994</v>
      </c>
      <c r="C13" s="117">
        <v>17.399999999999999</v>
      </c>
      <c r="D13" s="117">
        <v>327.60000000000002</v>
      </c>
      <c r="E13" s="117">
        <v>895.9</v>
      </c>
      <c r="F13" s="117">
        <v>17.5</v>
      </c>
      <c r="I13" s="107" t="s">
        <v>39</v>
      </c>
      <c r="J13" s="108">
        <v>24</v>
      </c>
      <c r="K13" s="108">
        <v>55.119972624487055</v>
      </c>
      <c r="L13" s="108">
        <v>2.2966655260202939</v>
      </c>
      <c r="M13" s="108"/>
      <c r="N13" s="108"/>
      <c r="O13" s="104"/>
      <c r="Q13" s="126" t="s">
        <v>31</v>
      </c>
      <c r="R13" s="126"/>
      <c r="S13" s="125"/>
      <c r="T13" s="125"/>
      <c r="U13" s="125"/>
      <c r="V13" s="125"/>
      <c r="W13" s="125"/>
    </row>
    <row r="14" spans="1:23" ht="15.75" thickBot="1" x14ac:dyDescent="0.3">
      <c r="A14" s="117">
        <v>54</v>
      </c>
      <c r="B14" s="117">
        <v>74</v>
      </c>
      <c r="C14" s="117">
        <v>17.5</v>
      </c>
      <c r="D14" s="117">
        <v>383.7</v>
      </c>
      <c r="E14" s="117">
        <v>883.6</v>
      </c>
      <c r="F14" s="117">
        <v>16.5</v>
      </c>
      <c r="I14" s="109" t="s">
        <v>40</v>
      </c>
      <c r="J14" s="110">
        <v>25</v>
      </c>
      <c r="K14" s="110">
        <v>373.42653846153843</v>
      </c>
      <c r="L14" s="110"/>
      <c r="M14" s="110"/>
      <c r="N14" s="110"/>
      <c r="O14" s="104"/>
      <c r="Q14" s="127" t="s">
        <v>32</v>
      </c>
      <c r="R14" s="148">
        <v>0.96791946310236776</v>
      </c>
      <c r="S14" s="125"/>
      <c r="T14" s="125"/>
      <c r="U14" s="125"/>
      <c r="V14" s="125"/>
      <c r="W14" s="125"/>
    </row>
    <row r="15" spans="1:23" ht="15.75" thickBot="1" x14ac:dyDescent="0.3">
      <c r="A15" s="117">
        <v>56.2</v>
      </c>
      <c r="B15" s="117">
        <v>74.3</v>
      </c>
      <c r="C15" s="117">
        <v>17.399999999999999</v>
      </c>
      <c r="D15" s="117">
        <v>414</v>
      </c>
      <c r="E15" s="117">
        <v>890.3</v>
      </c>
      <c r="F15" s="117">
        <v>16.100000000000001</v>
      </c>
      <c r="I15" s="102"/>
      <c r="J15" s="103"/>
      <c r="K15" s="103"/>
      <c r="L15" s="103"/>
      <c r="M15" s="103"/>
      <c r="N15" s="103"/>
      <c r="O15" s="104"/>
      <c r="Q15" s="127" t="s">
        <v>33</v>
      </c>
      <c r="R15" s="127">
        <v>0.93686808705237579</v>
      </c>
      <c r="S15" s="125"/>
      <c r="T15" s="125"/>
      <c r="U15" s="125"/>
      <c r="V15" s="125"/>
      <c r="W15" s="125"/>
    </row>
    <row r="16" spans="1:23" x14ac:dyDescent="0.25">
      <c r="A16" s="117">
        <v>56.7</v>
      </c>
      <c r="B16" s="117">
        <v>76.900000000000006</v>
      </c>
      <c r="C16" s="117">
        <v>18</v>
      </c>
      <c r="D16" s="117">
        <v>455.3</v>
      </c>
      <c r="E16" s="117">
        <v>918.8</v>
      </c>
      <c r="F16" s="117">
        <v>16.600000000000001</v>
      </c>
      <c r="I16" s="111"/>
      <c r="J16" s="112" t="s">
        <v>47</v>
      </c>
      <c r="K16" s="112" t="s">
        <v>35</v>
      </c>
      <c r="L16" s="112" t="s">
        <v>48</v>
      </c>
      <c r="M16" s="112" t="s">
        <v>49</v>
      </c>
      <c r="N16" s="112" t="s">
        <v>50</v>
      </c>
      <c r="O16" s="113" t="s">
        <v>51</v>
      </c>
      <c r="Q16" s="127" t="s">
        <v>34</v>
      </c>
      <c r="R16" s="127">
        <v>0.93423759067955814</v>
      </c>
      <c r="S16" s="125"/>
      <c r="T16" s="125"/>
      <c r="U16" s="125"/>
      <c r="V16" s="125"/>
      <c r="W16" s="125"/>
    </row>
    <row r="17" spans="1:23" x14ac:dyDescent="0.25">
      <c r="A17" s="117">
        <v>58.7</v>
      </c>
      <c r="B17" s="117">
        <v>80.2</v>
      </c>
      <c r="C17" s="117">
        <v>18.8</v>
      </c>
      <c r="D17" s="117">
        <v>527</v>
      </c>
      <c r="E17" s="117">
        <v>950.3</v>
      </c>
      <c r="F17" s="117">
        <v>17.100000000000001</v>
      </c>
      <c r="I17" s="107" t="s">
        <v>41</v>
      </c>
      <c r="J17" s="108">
        <v>13.07493042260441</v>
      </c>
      <c r="K17" s="108">
        <v>3.8943885611559912</v>
      </c>
      <c r="L17" s="108">
        <v>3.3573769584828774</v>
      </c>
      <c r="M17" s="108">
        <v>2.6175847939214503E-3</v>
      </c>
      <c r="N17" s="108">
        <v>5.0373074728139251</v>
      </c>
      <c r="O17" s="114">
        <v>21.112553372394895</v>
      </c>
      <c r="Q17" s="127" t="s">
        <v>35</v>
      </c>
      <c r="R17" s="127">
        <v>0.73998191229927635</v>
      </c>
      <c r="S17" s="125"/>
      <c r="T17" s="125"/>
      <c r="U17" s="125"/>
      <c r="V17" s="125"/>
      <c r="W17" s="125"/>
    </row>
    <row r="18" spans="1:23" ht="15.75" thickBot="1" x14ac:dyDescent="0.3">
      <c r="A18" s="117">
        <v>59.9</v>
      </c>
      <c r="B18" s="117">
        <v>81.400000000000006</v>
      </c>
      <c r="C18" s="117">
        <v>19</v>
      </c>
      <c r="D18" s="117">
        <v>529.4</v>
      </c>
      <c r="E18" s="117">
        <v>980.7</v>
      </c>
      <c r="F18" s="117">
        <v>17.3</v>
      </c>
      <c r="I18" s="109" t="s">
        <v>90</v>
      </c>
      <c r="J18" s="110">
        <v>0.58012095324691781</v>
      </c>
      <c r="K18" s="110">
        <v>4.9277041887070973E-2</v>
      </c>
      <c r="L18" s="110">
        <v>11.77264160004553</v>
      </c>
      <c r="M18" s="110">
        <v>1.8551872323861929E-11</v>
      </c>
      <c r="N18" s="110">
        <v>0.47841813737490807</v>
      </c>
      <c r="O18" s="115">
        <v>0.6818237691189275</v>
      </c>
      <c r="Q18" s="128" t="s">
        <v>36</v>
      </c>
      <c r="R18" s="128">
        <v>26</v>
      </c>
      <c r="S18" s="125"/>
      <c r="T18" s="125"/>
      <c r="U18" s="125"/>
      <c r="V18" s="125"/>
      <c r="W18" s="125"/>
    </row>
    <row r="19" spans="1:23" x14ac:dyDescent="0.25">
      <c r="A19" s="117">
        <v>60.6</v>
      </c>
      <c r="B19" s="117">
        <v>81.3</v>
      </c>
      <c r="C19" s="117">
        <v>20.3</v>
      </c>
      <c r="D19" s="117">
        <v>576.9</v>
      </c>
      <c r="E19" s="117">
        <v>1029.0999999999999</v>
      </c>
      <c r="F19" s="117">
        <v>17.8</v>
      </c>
      <c r="Q19" s="125"/>
      <c r="R19" s="125"/>
      <c r="S19" s="125"/>
      <c r="T19" s="125"/>
      <c r="U19" s="125"/>
      <c r="V19" s="125"/>
      <c r="W19" s="125"/>
    </row>
    <row r="20" spans="1:23" ht="15.75" thickBot="1" x14ac:dyDescent="0.3">
      <c r="A20" s="117">
        <v>60.2</v>
      </c>
      <c r="B20" s="117">
        <v>81.099999999999994</v>
      </c>
      <c r="C20" s="117">
        <v>21.2</v>
      </c>
      <c r="D20" s="117">
        <v>612.6</v>
      </c>
      <c r="E20" s="117">
        <v>996</v>
      </c>
      <c r="F20" s="117">
        <v>17.7</v>
      </c>
      <c r="Q20" s="125" t="s">
        <v>37</v>
      </c>
      <c r="R20" s="125"/>
      <c r="S20" s="125"/>
      <c r="T20" s="125"/>
      <c r="U20" s="125"/>
      <c r="V20" s="125"/>
      <c r="W20" s="125"/>
    </row>
    <row r="21" spans="1:23" x14ac:dyDescent="0.25">
      <c r="A21" s="117">
        <v>60.2</v>
      </c>
      <c r="B21" s="117">
        <v>82.2</v>
      </c>
      <c r="C21" s="117">
        <v>21</v>
      </c>
      <c r="D21" s="117">
        <v>618.79999999999995</v>
      </c>
      <c r="E21" s="117">
        <v>997.5</v>
      </c>
      <c r="F21" s="117">
        <v>17.8</v>
      </c>
      <c r="I21" s="82" t="s">
        <v>30</v>
      </c>
      <c r="J21" s="83"/>
      <c r="K21" s="83"/>
      <c r="L21" s="83"/>
      <c r="M21" s="83"/>
      <c r="N21" s="83"/>
      <c r="O21" s="84"/>
      <c r="Q21" s="129"/>
      <c r="R21" s="129" t="s">
        <v>42</v>
      </c>
      <c r="S21" s="129" t="s">
        <v>43</v>
      </c>
      <c r="T21" s="129" t="s">
        <v>44</v>
      </c>
      <c r="U21" s="129" t="s">
        <v>45</v>
      </c>
      <c r="V21" s="129" t="s">
        <v>46</v>
      </c>
      <c r="W21" s="125"/>
    </row>
    <row r="22" spans="1:23" ht="15.75" thickBot="1" x14ac:dyDescent="0.3">
      <c r="A22" s="117">
        <v>60.2</v>
      </c>
      <c r="B22" s="117">
        <v>83.9</v>
      </c>
      <c r="C22" s="117">
        <v>20.6</v>
      </c>
      <c r="D22" s="117">
        <v>610.29999999999995</v>
      </c>
      <c r="E22" s="117">
        <v>945.4</v>
      </c>
      <c r="F22" s="117">
        <v>18.100000000000001</v>
      </c>
      <c r="I22" s="85"/>
      <c r="J22" s="86"/>
      <c r="K22" s="86"/>
      <c r="L22" s="86"/>
      <c r="M22" s="86"/>
      <c r="N22" s="86"/>
      <c r="O22" s="87"/>
      <c r="Q22" s="127" t="s">
        <v>38</v>
      </c>
      <c r="R22" s="127">
        <v>1</v>
      </c>
      <c r="S22" s="127">
        <v>195.02170400573925</v>
      </c>
      <c r="T22" s="127">
        <v>195.02170400573925</v>
      </c>
      <c r="U22" s="127">
        <v>356.15638809980339</v>
      </c>
      <c r="V22" s="127">
        <v>6.6579574361310263E-16</v>
      </c>
      <c r="W22" s="125"/>
    </row>
    <row r="23" spans="1:23" x14ac:dyDescent="0.25">
      <c r="A23" s="117">
        <v>61</v>
      </c>
      <c r="B23" s="117">
        <v>85.6</v>
      </c>
      <c r="C23" s="117">
        <v>20.8</v>
      </c>
      <c r="D23" s="117">
        <v>640.4</v>
      </c>
      <c r="E23" s="117">
        <v>1033.5</v>
      </c>
      <c r="F23" s="117">
        <v>18.8</v>
      </c>
      <c r="I23" s="88" t="s">
        <v>31</v>
      </c>
      <c r="J23" s="89"/>
      <c r="K23" s="86"/>
      <c r="L23" s="86"/>
      <c r="M23" s="86"/>
      <c r="N23" s="86"/>
      <c r="O23" s="87"/>
      <c r="Q23" s="127" t="s">
        <v>39</v>
      </c>
      <c r="R23" s="127">
        <v>24</v>
      </c>
      <c r="S23" s="127">
        <v>13.141757532722256</v>
      </c>
      <c r="T23" s="127">
        <v>0.54757323053009399</v>
      </c>
      <c r="U23" s="127"/>
      <c r="V23" s="127"/>
      <c r="W23" s="125"/>
    </row>
    <row r="24" spans="1:23" ht="15.75" thickBot="1" x14ac:dyDescent="0.3">
      <c r="A24" s="117">
        <v>62.3</v>
      </c>
      <c r="B24" s="117">
        <v>87.2</v>
      </c>
      <c r="C24" s="117">
        <v>21.1</v>
      </c>
      <c r="D24" s="117">
        <v>673.4</v>
      </c>
      <c r="E24" s="117">
        <v>1033</v>
      </c>
      <c r="F24" s="117">
        <v>18.600000000000001</v>
      </c>
      <c r="I24" s="90" t="s">
        <v>32</v>
      </c>
      <c r="J24" s="91">
        <v>0.95159429624336711</v>
      </c>
      <c r="K24" s="86"/>
      <c r="L24" s="86"/>
      <c r="M24" s="86"/>
      <c r="N24" s="86"/>
      <c r="O24" s="87"/>
      <c r="Q24" s="128" t="s">
        <v>40</v>
      </c>
      <c r="R24" s="128">
        <v>25</v>
      </c>
      <c r="S24" s="128">
        <v>208.16346153846152</v>
      </c>
      <c r="T24" s="128"/>
      <c r="U24" s="128"/>
      <c r="V24" s="128"/>
      <c r="W24" s="125"/>
    </row>
    <row r="25" spans="1:23" ht="15.75" thickBot="1" x14ac:dyDescent="0.3">
      <c r="A25" s="117">
        <v>64.099999999999994</v>
      </c>
      <c r="B25" s="117">
        <v>90</v>
      </c>
      <c r="C25" s="117">
        <v>21.2</v>
      </c>
      <c r="D25" s="117">
        <v>674.7</v>
      </c>
      <c r="E25" s="117">
        <v>1063.9000000000001</v>
      </c>
      <c r="F25" s="117">
        <v>18.8</v>
      </c>
      <c r="I25" s="90" t="s">
        <v>33</v>
      </c>
      <c r="J25" s="91">
        <v>0.90553170464290911</v>
      </c>
      <c r="K25" s="86"/>
      <c r="L25" s="86"/>
      <c r="M25" s="86"/>
      <c r="N25" s="86"/>
      <c r="O25" s="87"/>
      <c r="Q25" s="125"/>
      <c r="R25" s="125"/>
      <c r="S25" s="125"/>
      <c r="T25" s="125"/>
      <c r="U25" s="125"/>
      <c r="V25" s="125"/>
      <c r="W25" s="125"/>
    </row>
    <row r="26" spans="1:23" x14ac:dyDescent="0.25">
      <c r="A26" s="117">
        <v>66.3</v>
      </c>
      <c r="B26" s="117">
        <v>90.6</v>
      </c>
      <c r="C26" s="117">
        <v>21.5</v>
      </c>
      <c r="D26" s="117">
        <v>628.6</v>
      </c>
      <c r="E26" s="117">
        <v>1089.9000000000001</v>
      </c>
      <c r="F26" s="117">
        <v>18.899999999999999</v>
      </c>
      <c r="I26" s="90" t="s">
        <v>34</v>
      </c>
      <c r="J26" s="91">
        <v>0.89731707026403174</v>
      </c>
      <c r="K26" s="86"/>
      <c r="L26" s="86"/>
      <c r="M26" s="86"/>
      <c r="N26" s="86"/>
      <c r="O26" s="87"/>
      <c r="Q26" s="129"/>
      <c r="R26" s="129" t="s">
        <v>47</v>
      </c>
      <c r="S26" s="129" t="s">
        <v>35</v>
      </c>
      <c r="T26" s="129" t="s">
        <v>48</v>
      </c>
      <c r="U26" s="129" t="s">
        <v>49</v>
      </c>
      <c r="V26" s="129" t="s">
        <v>50</v>
      </c>
      <c r="W26" s="129" t="s">
        <v>51</v>
      </c>
    </row>
    <row r="27" spans="1:23" x14ac:dyDescent="0.25">
      <c r="A27" s="117">
        <v>67</v>
      </c>
      <c r="B27" s="117">
        <v>89.7</v>
      </c>
      <c r="C27" s="117">
        <v>21.6</v>
      </c>
      <c r="D27" s="117">
        <v>666.8</v>
      </c>
      <c r="E27" s="117">
        <v>1109.8</v>
      </c>
      <c r="F27" s="117">
        <v>18.899999999999999</v>
      </c>
      <c r="I27" s="90" t="s">
        <v>35</v>
      </c>
      <c r="J27" s="91">
        <v>1.2384592203280986</v>
      </c>
      <c r="K27" s="86"/>
      <c r="L27" s="86"/>
      <c r="M27" s="86"/>
      <c r="N27" s="86"/>
      <c r="O27" s="87"/>
      <c r="Q27" s="127" t="s">
        <v>41</v>
      </c>
      <c r="R27" s="127">
        <v>1.8666423660380822</v>
      </c>
      <c r="S27" s="127">
        <v>0.85445318211565557</v>
      </c>
      <c r="T27" s="127">
        <v>2.1846046162719075</v>
      </c>
      <c r="U27" s="127">
        <v>3.8918150937101541E-2</v>
      </c>
      <c r="V27" s="127">
        <v>0.10313767249109129</v>
      </c>
      <c r="W27" s="127">
        <v>3.6301470595850729</v>
      </c>
    </row>
    <row r="28" spans="1:23" ht="15.75" thickBot="1" x14ac:dyDescent="0.3">
      <c r="I28" s="92" t="s">
        <v>36</v>
      </c>
      <c r="J28" s="93">
        <v>26</v>
      </c>
      <c r="K28" s="86"/>
      <c r="L28" s="86"/>
      <c r="M28" s="86"/>
      <c r="N28" s="86"/>
      <c r="O28" s="87"/>
      <c r="Q28" s="128" t="s">
        <v>92</v>
      </c>
      <c r="R28" s="128">
        <v>1.813091532749736E-2</v>
      </c>
      <c r="S28" s="128">
        <v>9.6072559392261535E-4</v>
      </c>
      <c r="T28" s="128">
        <v>18.872106085432101</v>
      </c>
      <c r="U28" s="128">
        <v>6.6579574361310263E-16</v>
      </c>
      <c r="V28" s="128">
        <v>1.6148075156081243E-2</v>
      </c>
      <c r="W28" s="128">
        <v>2.0113755498913477E-2</v>
      </c>
    </row>
    <row r="29" spans="1:23" x14ac:dyDescent="0.25">
      <c r="A29" s="48" t="s">
        <v>30</v>
      </c>
      <c r="B29" s="49"/>
      <c r="C29" s="49"/>
      <c r="D29" s="49"/>
      <c r="E29" s="49"/>
      <c r="F29" s="49"/>
      <c r="G29" s="50"/>
      <c r="I29" s="85"/>
      <c r="J29" s="86"/>
      <c r="K29" s="86"/>
      <c r="L29" s="86"/>
      <c r="M29" s="86"/>
      <c r="N29" s="86"/>
      <c r="O29" s="87"/>
    </row>
    <row r="30" spans="1:23" ht="15.75" thickBot="1" x14ac:dyDescent="0.3">
      <c r="A30" s="51"/>
      <c r="B30" s="52"/>
      <c r="C30" s="52"/>
      <c r="D30" s="52"/>
      <c r="E30" s="52"/>
      <c r="F30" s="52"/>
      <c r="G30" s="53"/>
      <c r="I30" s="85" t="s">
        <v>37</v>
      </c>
      <c r="J30" s="86"/>
      <c r="K30" s="86"/>
      <c r="L30" s="86"/>
      <c r="M30" s="86"/>
      <c r="N30" s="86"/>
      <c r="O30" s="87"/>
    </row>
    <row r="31" spans="1:23" x14ac:dyDescent="0.25">
      <c r="A31" s="54" t="s">
        <v>31</v>
      </c>
      <c r="B31" s="55"/>
      <c r="C31" s="52"/>
      <c r="D31" s="52"/>
      <c r="E31" s="52"/>
      <c r="F31" s="52"/>
      <c r="G31" s="53"/>
      <c r="I31" s="94"/>
      <c r="J31" s="95" t="s">
        <v>42</v>
      </c>
      <c r="K31" s="95" t="s">
        <v>43</v>
      </c>
      <c r="L31" s="95" t="s">
        <v>44</v>
      </c>
      <c r="M31" s="95" t="s">
        <v>45</v>
      </c>
      <c r="N31" s="95" t="s">
        <v>46</v>
      </c>
      <c r="O31" s="87"/>
    </row>
    <row r="32" spans="1:23" x14ac:dyDescent="0.25">
      <c r="A32" s="56" t="s">
        <v>32</v>
      </c>
      <c r="B32" s="57">
        <v>0.97569240722988082</v>
      </c>
      <c r="C32" s="52"/>
      <c r="D32" s="52"/>
      <c r="E32" s="52"/>
      <c r="F32" s="52"/>
      <c r="G32" s="53"/>
      <c r="I32" s="90" t="s">
        <v>38</v>
      </c>
      <c r="J32" s="91">
        <v>2</v>
      </c>
      <c r="K32" s="91">
        <v>338.14956993197774</v>
      </c>
      <c r="L32" s="91">
        <v>169.07478496598887</v>
      </c>
      <c r="M32" s="91">
        <v>110.23396329985533</v>
      </c>
      <c r="N32" s="91">
        <v>1.6435764342711565E-12</v>
      </c>
      <c r="O32" s="87"/>
    </row>
    <row r="33" spans="1:15" x14ac:dyDescent="0.25">
      <c r="A33" s="56" t="s">
        <v>33</v>
      </c>
      <c r="B33" s="57">
        <v>0.95197567352603951</v>
      </c>
      <c r="C33" s="52"/>
      <c r="D33" s="52"/>
      <c r="E33" s="52"/>
      <c r="F33" s="52"/>
      <c r="G33" s="53"/>
      <c r="I33" s="90" t="s">
        <v>39</v>
      </c>
      <c r="J33" s="91">
        <v>23</v>
      </c>
      <c r="K33" s="91">
        <v>35.276968529560683</v>
      </c>
      <c r="L33" s="91">
        <v>1.5337812404156819</v>
      </c>
      <c r="M33" s="91"/>
      <c r="N33" s="91"/>
      <c r="O33" s="87"/>
    </row>
    <row r="34" spans="1:15" ht="15.75" thickBot="1" x14ac:dyDescent="0.3">
      <c r="A34" s="56" t="s">
        <v>34</v>
      </c>
      <c r="B34" s="57">
        <v>0.94282818276909475</v>
      </c>
      <c r="C34" s="52"/>
      <c r="D34" s="52"/>
      <c r="E34" s="52"/>
      <c r="F34" s="52"/>
      <c r="G34" s="53"/>
      <c r="I34" s="92" t="s">
        <v>40</v>
      </c>
      <c r="J34" s="93">
        <v>25</v>
      </c>
      <c r="K34" s="93">
        <v>373.42653846153843</v>
      </c>
      <c r="L34" s="93"/>
      <c r="M34" s="93"/>
      <c r="N34" s="93"/>
      <c r="O34" s="87"/>
    </row>
    <row r="35" spans="1:15" ht="15.75" thickBot="1" x14ac:dyDescent="0.3">
      <c r="A35" s="56" t="s">
        <v>35</v>
      </c>
      <c r="B35" s="57">
        <v>1.4707038882567054</v>
      </c>
      <c r="C35" s="52"/>
      <c r="D35" s="52"/>
      <c r="E35" s="52"/>
      <c r="F35" s="52"/>
      <c r="G35" s="53"/>
      <c r="I35" s="85"/>
      <c r="J35" s="86"/>
      <c r="K35" s="86"/>
      <c r="L35" s="86"/>
      <c r="M35" s="86"/>
      <c r="N35" s="86"/>
      <c r="O35" s="87"/>
    </row>
    <row r="36" spans="1:15" ht="15.75" thickBot="1" x14ac:dyDescent="0.3">
      <c r="A36" s="58" t="s">
        <v>36</v>
      </c>
      <c r="B36" s="59">
        <v>26</v>
      </c>
      <c r="C36" s="52"/>
      <c r="D36" s="52"/>
      <c r="E36" s="52"/>
      <c r="F36" s="52"/>
      <c r="G36" s="53"/>
      <c r="I36" s="94"/>
      <c r="J36" s="95" t="s">
        <v>47</v>
      </c>
      <c r="K36" s="95" t="s">
        <v>35</v>
      </c>
      <c r="L36" s="95" t="s">
        <v>48</v>
      </c>
      <c r="M36" s="95" t="s">
        <v>49</v>
      </c>
      <c r="N36" s="95" t="s">
        <v>50</v>
      </c>
      <c r="O36" s="96" t="s">
        <v>51</v>
      </c>
    </row>
    <row r="37" spans="1:15" x14ac:dyDescent="0.25">
      <c r="A37" s="51"/>
      <c r="B37" s="52"/>
      <c r="C37" s="52"/>
      <c r="D37" s="52"/>
      <c r="E37" s="52"/>
      <c r="F37" s="52"/>
      <c r="G37" s="53"/>
      <c r="I37" s="90" t="s">
        <v>41</v>
      </c>
      <c r="J37" s="91">
        <v>-2.1111813563412967</v>
      </c>
      <c r="K37" s="91">
        <v>5.2871812283845321</v>
      </c>
      <c r="L37" s="91">
        <v>-0.39930187091134683</v>
      </c>
      <c r="M37" s="91">
        <v>0.69335437634526853</v>
      </c>
      <c r="N37" s="91">
        <v>-13.048549042103694</v>
      </c>
      <c r="O37" s="97">
        <v>8.8261863294211018</v>
      </c>
    </row>
    <row r="38" spans="1:15" ht="15.75" thickBot="1" x14ac:dyDescent="0.3">
      <c r="A38" s="51" t="s">
        <v>37</v>
      </c>
      <c r="B38" s="52"/>
      <c r="C38" s="52"/>
      <c r="D38" s="52"/>
      <c r="E38" s="52"/>
      <c r="F38" s="52"/>
      <c r="G38" s="53"/>
      <c r="I38" s="90" t="s">
        <v>90</v>
      </c>
      <c r="J38" s="91">
        <v>0.81969623227897048</v>
      </c>
      <c r="K38" s="91">
        <v>7.7834034199226299E-2</v>
      </c>
      <c r="L38" s="91">
        <v>10.531334276993169</v>
      </c>
      <c r="M38" s="91">
        <v>2.8529854486960699E-10</v>
      </c>
      <c r="N38" s="91">
        <v>0.6586842650831245</v>
      </c>
      <c r="O38" s="97">
        <v>0.98070819947481647</v>
      </c>
    </row>
    <row r="39" spans="1:15" ht="15.75" thickBot="1" x14ac:dyDescent="0.3">
      <c r="A39" s="60"/>
      <c r="B39" s="61" t="s">
        <v>42</v>
      </c>
      <c r="C39" s="61" t="s">
        <v>43</v>
      </c>
      <c r="D39" s="61" t="s">
        <v>44</v>
      </c>
      <c r="E39" s="61" t="s">
        <v>45</v>
      </c>
      <c r="F39" s="61" t="s">
        <v>46</v>
      </c>
      <c r="G39" s="53"/>
      <c r="I39" s="92" t="s">
        <v>91</v>
      </c>
      <c r="J39" s="93">
        <v>-8.9028437624757793E-3</v>
      </c>
      <c r="K39" s="93">
        <v>2.4751797981086934E-3</v>
      </c>
      <c r="L39" s="93">
        <v>-3.5968472954080024</v>
      </c>
      <c r="M39" s="93">
        <v>1.5217552517931641E-3</v>
      </c>
      <c r="N39" s="93">
        <v>-1.4023143288988814E-2</v>
      </c>
      <c r="O39" s="98">
        <v>-3.7825442359627455E-3</v>
      </c>
    </row>
    <row r="40" spans="1:15" x14ac:dyDescent="0.25">
      <c r="A40" s="56" t="s">
        <v>38</v>
      </c>
      <c r="B40" s="57">
        <v>4</v>
      </c>
      <c r="C40" s="57">
        <v>900.39763153439878</v>
      </c>
      <c r="D40" s="57">
        <v>225.0994078835997</v>
      </c>
      <c r="E40" s="57">
        <v>104.06959665996854</v>
      </c>
      <c r="F40" s="57">
        <v>1.5724183792963757E-13</v>
      </c>
      <c r="G40" s="53"/>
    </row>
    <row r="41" spans="1:15" ht="15.75" thickBot="1" x14ac:dyDescent="0.3">
      <c r="A41" s="56" t="s">
        <v>39</v>
      </c>
      <c r="B41" s="57">
        <v>21</v>
      </c>
      <c r="C41" s="57">
        <v>45.422368465601224</v>
      </c>
      <c r="D41" s="57">
        <v>2.1629699269333917</v>
      </c>
      <c r="E41" s="57"/>
      <c r="F41" s="57"/>
      <c r="G41" s="53"/>
    </row>
    <row r="42" spans="1:15" ht="15.75" thickBot="1" x14ac:dyDescent="0.3">
      <c r="A42" s="58" t="s">
        <v>40</v>
      </c>
      <c r="B42" s="59">
        <v>25</v>
      </c>
      <c r="C42" s="59">
        <v>945.82</v>
      </c>
      <c r="D42" s="59"/>
      <c r="E42" s="59"/>
      <c r="F42" s="59"/>
      <c r="G42" s="53"/>
      <c r="I42" s="65" t="s">
        <v>30</v>
      </c>
      <c r="J42" s="66"/>
      <c r="K42" s="66"/>
      <c r="L42" s="66"/>
      <c r="M42" s="66"/>
      <c r="N42" s="66"/>
      <c r="O42" s="67"/>
    </row>
    <row r="43" spans="1:15" ht="15.75" thickBot="1" x14ac:dyDescent="0.3">
      <c r="A43" s="51"/>
      <c r="B43" s="52"/>
      <c r="C43" s="52"/>
      <c r="D43" s="52"/>
      <c r="E43" s="52"/>
      <c r="F43" s="52"/>
      <c r="G43" s="53"/>
      <c r="I43" s="68"/>
      <c r="J43" s="69"/>
      <c r="K43" s="69"/>
      <c r="L43" s="69"/>
      <c r="M43" s="69"/>
      <c r="N43" s="69"/>
      <c r="O43" s="70"/>
    </row>
    <row r="44" spans="1:15" x14ac:dyDescent="0.25">
      <c r="A44" s="60"/>
      <c r="B44" s="61" t="s">
        <v>47</v>
      </c>
      <c r="C44" s="61" t="s">
        <v>35</v>
      </c>
      <c r="D44" s="61" t="s">
        <v>48</v>
      </c>
      <c r="E44" s="61" t="s">
        <v>49</v>
      </c>
      <c r="F44" s="61" t="s">
        <v>50</v>
      </c>
      <c r="G44" s="62" t="s">
        <v>51</v>
      </c>
      <c r="I44" s="71" t="s">
        <v>31</v>
      </c>
      <c r="J44" s="72"/>
      <c r="K44" s="69"/>
      <c r="L44" s="69"/>
      <c r="M44" s="69"/>
      <c r="N44" s="69"/>
      <c r="O44" s="70"/>
    </row>
    <row r="45" spans="1:15" x14ac:dyDescent="0.25">
      <c r="A45" s="56" t="s">
        <v>41</v>
      </c>
      <c r="B45" s="57">
        <v>34.812366097713628</v>
      </c>
      <c r="C45" s="57">
        <v>7.6573045318773945</v>
      </c>
      <c r="D45" s="57">
        <v>4.5462951032951064</v>
      </c>
      <c r="E45" s="57">
        <v>1.7605378998845848E-4</v>
      </c>
      <c r="F45" s="57">
        <v>18.888129579925391</v>
      </c>
      <c r="G45" s="63">
        <v>50.736602615501866</v>
      </c>
      <c r="I45" s="73" t="s">
        <v>32</v>
      </c>
      <c r="J45" s="74">
        <v>0.9530519499809893</v>
      </c>
      <c r="K45" s="69"/>
      <c r="L45" s="69"/>
      <c r="M45" s="69"/>
      <c r="N45" s="69"/>
      <c r="O45" s="70"/>
    </row>
    <row r="46" spans="1:15" x14ac:dyDescent="0.25">
      <c r="A46" s="56" t="s">
        <v>94</v>
      </c>
      <c r="B46" s="57">
        <v>-1.7831222461021805</v>
      </c>
      <c r="C46" s="57">
        <v>0.53864474024470832</v>
      </c>
      <c r="D46" s="57">
        <v>-3.31038644374788</v>
      </c>
      <c r="E46" s="57">
        <v>3.3281111631393964E-3</v>
      </c>
      <c r="F46" s="57">
        <v>-2.9032953053048209</v>
      </c>
      <c r="G46" s="63">
        <v>-0.66294918689954008</v>
      </c>
      <c r="I46" s="73" t="s">
        <v>33</v>
      </c>
      <c r="J46" s="74">
        <v>0.90830801936256622</v>
      </c>
      <c r="K46" s="69"/>
      <c r="L46" s="69"/>
      <c r="M46" s="69"/>
      <c r="N46" s="69"/>
      <c r="O46" s="70"/>
    </row>
    <row r="47" spans="1:15" x14ac:dyDescent="0.25">
      <c r="A47" s="56" t="s">
        <v>91</v>
      </c>
      <c r="B47" s="57">
        <v>4.548645521222739E-2</v>
      </c>
      <c r="C47" s="57">
        <v>6.6197099423303081E-3</v>
      </c>
      <c r="D47" s="57">
        <v>6.871366813424908</v>
      </c>
      <c r="E47" s="57">
        <v>8.6103674038721875E-7</v>
      </c>
      <c r="F47" s="57">
        <v>3.1720014768075809E-2</v>
      </c>
      <c r="G47" s="63">
        <v>5.9252895656378972E-2</v>
      </c>
      <c r="I47" s="73" t="s">
        <v>34</v>
      </c>
      <c r="J47" s="74">
        <v>0.90033480365496321</v>
      </c>
      <c r="K47" s="69"/>
      <c r="L47" s="69"/>
      <c r="M47" s="69"/>
      <c r="N47" s="69"/>
      <c r="O47" s="70"/>
    </row>
    <row r="48" spans="1:15" x14ac:dyDescent="0.25">
      <c r="A48" s="56" t="s">
        <v>92</v>
      </c>
      <c r="B48" s="57">
        <v>1.8251144011735145E-2</v>
      </c>
      <c r="C48" s="57">
        <v>7.8717716168137785E-3</v>
      </c>
      <c r="D48" s="57">
        <v>2.3185560887909218</v>
      </c>
      <c r="E48" s="57">
        <v>3.0588245749103377E-2</v>
      </c>
      <c r="F48" s="57">
        <v>1.880898774874816E-3</v>
      </c>
      <c r="G48" s="63">
        <v>3.4621389248595473E-2</v>
      </c>
      <c r="I48" s="73" t="s">
        <v>35</v>
      </c>
      <c r="J48" s="74">
        <v>1.2201250636916958</v>
      </c>
      <c r="K48" s="69"/>
      <c r="L48" s="69"/>
      <c r="M48" s="69"/>
      <c r="N48" s="69"/>
      <c r="O48" s="70"/>
    </row>
    <row r="49" spans="1:15" ht="15.75" thickBot="1" x14ac:dyDescent="0.3">
      <c r="A49" s="58" t="s">
        <v>93</v>
      </c>
      <c r="B49" s="59">
        <v>2.2200969470585501</v>
      </c>
      <c r="C49" s="59">
        <v>0.24504021064545911</v>
      </c>
      <c r="D49" s="59">
        <v>9.0601331969581835</v>
      </c>
      <c r="E49" s="59">
        <v>1.0595422248277873E-8</v>
      </c>
      <c r="F49" s="59">
        <v>1.7105079324852663</v>
      </c>
      <c r="G49" s="64">
        <v>2.7296859616318336</v>
      </c>
      <c r="I49" s="75" t="s">
        <v>36</v>
      </c>
      <c r="J49" s="76">
        <v>26</v>
      </c>
      <c r="K49" s="69"/>
      <c r="L49" s="69"/>
      <c r="M49" s="69"/>
      <c r="N49" s="69"/>
      <c r="O49" s="70"/>
    </row>
    <row r="50" spans="1:15" x14ac:dyDescent="0.25">
      <c r="I50" s="68"/>
      <c r="J50" s="69"/>
      <c r="K50" s="69"/>
      <c r="L50" s="69"/>
      <c r="M50" s="69"/>
      <c r="N50" s="69"/>
      <c r="O50" s="70"/>
    </row>
    <row r="51" spans="1:15" ht="15.75" thickBot="1" x14ac:dyDescent="0.3">
      <c r="I51" s="68" t="s">
        <v>37</v>
      </c>
      <c r="J51" s="69"/>
      <c r="K51" s="69"/>
      <c r="L51" s="69"/>
      <c r="M51" s="69"/>
      <c r="N51" s="69"/>
      <c r="O51" s="70"/>
    </row>
    <row r="52" spans="1:15" x14ac:dyDescent="0.25">
      <c r="I52" s="77"/>
      <c r="J52" s="78" t="s">
        <v>42</v>
      </c>
      <c r="K52" s="78" t="s">
        <v>43</v>
      </c>
      <c r="L52" s="78" t="s">
        <v>44</v>
      </c>
      <c r="M52" s="78" t="s">
        <v>45</v>
      </c>
      <c r="N52" s="78" t="s">
        <v>46</v>
      </c>
      <c r="O52" s="70"/>
    </row>
    <row r="53" spans="1:15" x14ac:dyDescent="0.25">
      <c r="I53" s="73" t="s">
        <v>38</v>
      </c>
      <c r="J53" s="74">
        <v>2</v>
      </c>
      <c r="K53" s="74">
        <v>339.18631952741913</v>
      </c>
      <c r="L53" s="74">
        <v>169.59315976370956</v>
      </c>
      <c r="M53" s="74">
        <v>113.91991044421897</v>
      </c>
      <c r="N53" s="74">
        <v>1.1663007938802483E-12</v>
      </c>
      <c r="O53" s="70"/>
    </row>
    <row r="54" spans="1:15" x14ac:dyDescent="0.25">
      <c r="I54" s="73" t="s">
        <v>39</v>
      </c>
      <c r="J54" s="74">
        <v>23</v>
      </c>
      <c r="K54" s="74">
        <v>34.240218934119291</v>
      </c>
      <c r="L54" s="74">
        <v>1.4887051710486647</v>
      </c>
      <c r="M54" s="74"/>
      <c r="N54" s="74"/>
      <c r="O54" s="70"/>
    </row>
    <row r="55" spans="1:15" ht="15.75" thickBot="1" x14ac:dyDescent="0.3">
      <c r="I55" s="75" t="s">
        <v>40</v>
      </c>
      <c r="J55" s="76">
        <v>25</v>
      </c>
      <c r="K55" s="76">
        <v>373.42653846153843</v>
      </c>
      <c r="L55" s="76"/>
      <c r="M55" s="76"/>
      <c r="N55" s="76"/>
      <c r="O55" s="70"/>
    </row>
    <row r="56" spans="1:15" ht="15.75" thickBot="1" x14ac:dyDescent="0.3">
      <c r="I56" s="68"/>
      <c r="J56" s="69"/>
      <c r="K56" s="69"/>
      <c r="L56" s="69"/>
      <c r="M56" s="69"/>
      <c r="N56" s="69"/>
      <c r="O56" s="70"/>
    </row>
    <row r="57" spans="1:15" x14ac:dyDescent="0.25">
      <c r="I57" s="77"/>
      <c r="J57" s="78" t="s">
        <v>47</v>
      </c>
      <c r="K57" s="78" t="s">
        <v>35</v>
      </c>
      <c r="L57" s="78" t="s">
        <v>48</v>
      </c>
      <c r="M57" s="78" t="s">
        <v>49</v>
      </c>
      <c r="N57" s="78" t="s">
        <v>50</v>
      </c>
      <c r="O57" s="79" t="s">
        <v>51</v>
      </c>
    </row>
    <row r="58" spans="1:15" x14ac:dyDescent="0.25">
      <c r="I58" s="73" t="s">
        <v>41</v>
      </c>
      <c r="J58" s="74">
        <v>7.1402834721689619</v>
      </c>
      <c r="K58" s="74">
        <v>3.5131136067592155</v>
      </c>
      <c r="L58" s="74">
        <v>2.0324658611754218</v>
      </c>
      <c r="M58" s="74">
        <v>5.3809610421505213E-2</v>
      </c>
      <c r="N58" s="74">
        <v>-0.12714572672020363</v>
      </c>
      <c r="O58" s="80">
        <v>14.407712671058128</v>
      </c>
    </row>
    <row r="59" spans="1:15" x14ac:dyDescent="0.25">
      <c r="I59" s="73" t="s">
        <v>90</v>
      </c>
      <c r="J59" s="74">
        <v>0.7720098199224148</v>
      </c>
      <c r="K59" s="74">
        <v>6.4802063526903708E-2</v>
      </c>
      <c r="L59" s="74">
        <v>11.913352413567841</v>
      </c>
      <c r="M59" s="74">
        <v>2.5537662704106413E-11</v>
      </c>
      <c r="N59" s="74">
        <v>0.63795653803662677</v>
      </c>
      <c r="O59" s="80">
        <v>0.90606310180820282</v>
      </c>
    </row>
    <row r="60" spans="1:15" ht="15.75" thickBot="1" x14ac:dyDescent="0.3">
      <c r="I60" s="75" t="s">
        <v>94</v>
      </c>
      <c r="J60" s="76">
        <v>-0.5173079690999276</v>
      </c>
      <c r="K60" s="76">
        <v>0.13813089685617008</v>
      </c>
      <c r="L60" s="76">
        <v>-3.7450561813015573</v>
      </c>
      <c r="M60" s="76">
        <v>1.0572329079457964E-3</v>
      </c>
      <c r="N60" s="76">
        <v>-0.80305350011545251</v>
      </c>
      <c r="O60" s="81">
        <v>-0.23156243808440269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Curve Fit</vt:lpstr>
      <vt:lpstr>Correlation and Regression</vt:lpstr>
      <vt:lpstr>q-q plot</vt:lpstr>
      <vt:lpstr>Multiple R and Coefficients</vt:lpstr>
      <vt:lpstr>Multiple Regression</vt:lpstr>
      <vt:lpstr>Polynomial Regression</vt:lpstr>
      <vt:lpstr>Regression with Interaction</vt:lpstr>
      <vt:lpstr>Dummy Variables in Regression</vt:lpstr>
      <vt:lpstr>Search Procedures</vt:lpstr>
      <vt:lpstr>Logistic Regression</vt:lpstr>
      <vt:lpstr>Lift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AnandJayaraman</cp:lastModifiedBy>
  <dcterms:created xsi:type="dcterms:W3CDTF">2015-04-14T10:21:40Z</dcterms:created>
  <dcterms:modified xsi:type="dcterms:W3CDTF">2016-11-14T09:54:14Z</dcterms:modified>
</cp:coreProperties>
</file>