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E11" i="1"/>
  <c r="G11" s="1"/>
  <c r="E13"/>
  <c r="G13" s="1"/>
  <c r="E10"/>
  <c r="G10" s="1"/>
  <c r="E16"/>
  <c r="G16" s="1"/>
  <c r="E17"/>
  <c r="G17" s="1"/>
  <c r="E15"/>
  <c r="G15" s="1"/>
  <c r="D12"/>
  <c r="C12"/>
  <c r="B12"/>
  <c r="E4"/>
  <c r="G4" s="1"/>
  <c r="E5"/>
  <c r="G5" s="1"/>
  <c r="E6"/>
  <c r="E7"/>
  <c r="G7" s="1"/>
  <c r="E8"/>
  <c r="G8" s="1"/>
  <c r="E3"/>
  <c r="G3" s="1"/>
  <c r="M6" i="2"/>
  <c r="G6"/>
  <c r="M3"/>
  <c r="M2"/>
  <c r="G2"/>
  <c r="G25" i="1"/>
  <c r="O8" i="2"/>
  <c r="G20" i="1" s="1"/>
  <c r="F6" i="5"/>
  <c r="F7"/>
  <c r="F13" s="1"/>
  <c r="F8"/>
  <c r="F9"/>
  <c r="F10"/>
  <c r="F11"/>
  <c r="F12"/>
  <c r="E13"/>
  <c r="E12" i="1" l="1"/>
  <c r="G12" s="1"/>
  <c r="G6"/>
  <c r="G18" l="1"/>
  <c r="G19" s="1"/>
  <c r="G22" l="1"/>
  <c r="G26" s="1"/>
</calcChain>
</file>

<file path=xl/sharedStrings.xml><?xml version="1.0" encoding="utf-8"?>
<sst xmlns="http://schemas.openxmlformats.org/spreadsheetml/2006/main" count="115" uniqueCount="86">
  <si>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</si>
  <si>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</si>
  <si>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</si>
  <si>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</si>
  <si>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</si>
  <si>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</si>
  <si>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</si>
  <si>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</si>
  <si>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</si>
  <si>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</si>
  <si>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</si>
  <si>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</si>
  <si>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</si>
  <si>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</si>
  <si>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</si>
  <si>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</si>
  <si>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</si>
  <si>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</si>
  <si>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</si>
  <si>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</si>
  <si>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</si>
  <si>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</si>
  <si>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</si>
  <si>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</si>
  <si>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</si>
  <si>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</si>
  <si>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</si>
  <si>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</si>
  <si>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</si>
  <si>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</si>
  <si>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</si>
  <si>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</si>
  <si>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</si>
  <si>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</si>
  <si>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</si>
  <si>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</si>
  <si>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</si>
  <si>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</si>
  <si>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</si>
  <si>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</si>
  <si>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</si>
  <si>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</si>
  <si>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</si>
  <si>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</si>
  <si>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</si>
  <si>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</si>
  <si>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</si>
  <si>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</si>
  <si>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</si>
  <si>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</si>
  <si>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</si>
  <si>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</si>
  <si>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</si>
  <si>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</si>
  <si>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</si>
  <si>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</si>
  <si>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</si>
  <si>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</si>
  <si>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</si>
  <si>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</si>
  <si>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</si>
  <si>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</si>
  <si>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2016-17</t>
  </si>
  <si>
    <t>2017-18</t>
  </si>
  <si>
    <t>ALN002300212664</t>
  </si>
  <si>
    <t>Ranjeet Singh</t>
  </si>
  <si>
    <t>Parvinder Kaur</t>
  </si>
  <si>
    <t>Hardeep Singh</t>
  </si>
  <si>
    <t>Income From business and profession</t>
  </si>
  <si>
    <t>Income from house property</t>
  </si>
  <si>
    <t>Income from from salary</t>
  </si>
  <si>
    <t>HL</t>
  </si>
  <si>
    <t>Hadeep collection</t>
  </si>
  <si>
    <t>Hdfc</t>
  </si>
  <si>
    <t>Lap</t>
  </si>
  <si>
    <t>auto loan</t>
  </si>
  <si>
    <t>yes bank</t>
  </si>
  <si>
    <t>N</t>
  </si>
  <si>
    <t>BT</t>
  </si>
  <si>
    <t>LBLUD00003534653</t>
  </si>
  <si>
    <t>AL</t>
  </si>
  <si>
    <t xml:space="preserve">LIC </t>
  </si>
  <si>
    <t>OD</t>
  </si>
  <si>
    <t>AC Market</t>
  </si>
  <si>
    <t>AC MArket</t>
  </si>
  <si>
    <t>2015-16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</si>
</sst>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mmm\ d&quot;, &quot;yy"/>
    <numFmt numFmtId="170" formatCode="dd\ mmm\ yy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9" fillId="2" borderId="0" xfId="3" applyFont="1" applyFill="1" applyBorder="1" applyAlignment="1">
      <alignment vertical="top" wrapText="1"/>
    </xf>
    <xf numFmtId="165" fontId="9" fillId="2" borderId="1" xfId="1" applyNumberFormat="1" applyFont="1" applyFill="1" applyBorder="1" applyAlignment="1" applyProtection="1">
      <alignment horizontal="center" vertical="top"/>
    </xf>
    <xf numFmtId="9" fontId="9" fillId="2" borderId="1" xfId="1" applyNumberFormat="1" applyFont="1" applyFill="1" applyBorder="1" applyAlignment="1" applyProtection="1">
      <alignment horizontal="center" vertical="top"/>
    </xf>
    <xf numFmtId="164" fontId="8" fillId="4" borderId="1" xfId="1" applyFont="1" applyFill="1" applyBorder="1" applyAlignment="1" applyProtection="1">
      <alignment vertical="top" wrapText="1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4" applyNumberFormat="1" applyFont="1" applyFill="1" applyBorder="1" applyAlignment="1" applyProtection="1">
      <alignment horizontal="center" vertical="top"/>
    </xf>
    <xf numFmtId="164" fontId="9" fillId="4" borderId="1" xfId="4" applyNumberFormat="1" applyFont="1" applyFill="1" applyBorder="1" applyAlignment="1" applyProtection="1">
      <alignment horizontal="center" vertical="top"/>
    </xf>
    <xf numFmtId="0" fontId="10" fillId="3" borderId="1" xfId="0" applyFont="1" applyFill="1" applyBorder="1" applyAlignment="1">
      <alignment horizontal="center" vertical="center" wrapText="1"/>
    </xf>
    <xf numFmtId="169" fontId="10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70" fontId="11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9" fontId="12" fillId="0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169" fontId="11" fillId="0" borderId="0" xfId="0" applyNumberFormat="1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top" wrapText="1"/>
    </xf>
    <xf numFmtId="165" fontId="8" fillId="3" borderId="1" xfId="1" applyNumberFormat="1" applyFont="1" applyFill="1" applyBorder="1" applyAlignment="1" applyProtection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165" fontId="8" fillId="4" borderId="1" xfId="1" applyNumberFormat="1" applyFont="1" applyFill="1" applyBorder="1" applyAlignment="1" applyProtection="1">
      <alignment horizontal="left" vertical="top" wrapText="1"/>
    </xf>
    <xf numFmtId="165" fontId="8" fillId="4" borderId="1" xfId="1" applyNumberFormat="1" applyFont="1" applyFill="1" applyBorder="1" applyAlignment="1" applyProtection="1">
      <alignment horizontal="center" vertical="top" wrapText="1"/>
    </xf>
    <xf numFmtId="9" fontId="8" fillId="4" borderId="1" xfId="1" applyNumberFormat="1" applyFont="1" applyFill="1" applyBorder="1" applyAlignment="1" applyProtection="1">
      <alignment horizontal="center" vertical="top" wrapText="1"/>
    </xf>
    <xf numFmtId="165" fontId="9" fillId="2" borderId="1" xfId="1" applyNumberFormat="1" applyFont="1" applyFill="1" applyBorder="1" applyAlignment="1" applyProtection="1">
      <alignment horizontal="left" vertical="top" wrapText="1"/>
    </xf>
    <xf numFmtId="166" fontId="9" fillId="2" borderId="1" xfId="1" applyNumberFormat="1" applyFont="1" applyFill="1" applyBorder="1" applyAlignment="1" applyProtection="1">
      <alignment horizontal="center" vertical="top"/>
    </xf>
    <xf numFmtId="166" fontId="9" fillId="0" borderId="1" xfId="1" applyNumberFormat="1" applyFont="1" applyFill="1" applyBorder="1" applyAlignment="1" applyProtection="1">
      <alignment horizontal="center" vertical="top"/>
    </xf>
    <xf numFmtId="0" fontId="9" fillId="2" borderId="0" xfId="3" applyFont="1" applyFill="1" applyBorder="1" applyAlignment="1">
      <alignment horizontal="center" vertical="top" wrapText="1"/>
    </xf>
    <xf numFmtId="0" fontId="9" fillId="4" borderId="2" xfId="0" applyNumberFormat="1" applyFont="1" applyFill="1" applyBorder="1" applyAlignment="1">
      <alignment vertical="top"/>
    </xf>
    <xf numFmtId="0" fontId="9" fillId="4" borderId="3" xfId="0" applyNumberFormat="1" applyFont="1" applyFill="1" applyBorder="1" applyAlignment="1">
      <alignment vertical="top"/>
    </xf>
    <xf numFmtId="0" fontId="9" fillId="4" borderId="4" xfId="0" applyNumberFormat="1" applyFont="1" applyFill="1" applyBorder="1" applyAlignment="1">
      <alignment vertical="top"/>
    </xf>
    <xf numFmtId="0" fontId="9" fillId="0" borderId="2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9" fillId="0" borderId="4" xfId="0" applyNumberFormat="1" applyFont="1" applyFill="1" applyBorder="1" applyAlignment="1">
      <alignment vertical="top"/>
    </xf>
    <xf numFmtId="165" fontId="8" fillId="0" borderId="2" xfId="1" applyNumberFormat="1" applyFont="1" applyFill="1" applyBorder="1" applyAlignment="1" applyProtection="1">
      <alignment horizontal="center" vertical="top"/>
    </xf>
    <xf numFmtId="165" fontId="8" fillId="0" borderId="3" xfId="1" applyNumberFormat="1" applyFont="1" applyFill="1" applyBorder="1" applyAlignment="1" applyProtection="1">
      <alignment horizontal="center" vertical="top"/>
    </xf>
    <xf numFmtId="165" fontId="8" fillId="0" borderId="4" xfId="1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>
      <alignment vertical="top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6"/>
  <sheetViews>
    <sheetView tabSelected="1" topLeftCell="A10" zoomScale="130" zoomScaleNormal="130" workbookViewId="0">
      <selection activeCell="I9" sqref="I9"/>
    </sheetView>
  </sheetViews>
  <sheetFormatPr defaultColWidth="31.28515625" defaultRowHeight="12.75"/>
  <cols>
    <col min="1" max="1" width="31.140625" style="21" customWidth="1"/>
    <col min="2" max="2" width="12.28515625" style="21" customWidth="1"/>
    <col min="3" max="4" width="12" style="21" customWidth="1"/>
    <col min="5" max="5" width="14.28515625" style="21" customWidth="1"/>
    <col min="6" max="6" width="13" style="21" customWidth="1"/>
    <col min="7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710937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55"/>
    <col min="246" max="247" width="31.28515625" style="56"/>
    <col min="248" max="16384" width="31.28515625" style="57"/>
  </cols>
  <sheetData>
    <row r="1" spans="1:8" ht="35.25" customHeight="1">
      <c r="A1" s="53" t="s">
        <v>65</v>
      </c>
      <c r="B1" s="54" t="s">
        <v>0</v>
      </c>
      <c r="C1" s="54"/>
      <c r="D1" s="53"/>
      <c r="E1" s="53" t="s">
        <v>1</v>
      </c>
      <c r="F1" s="53"/>
      <c r="G1" s="53" t="s">
        <v>71</v>
      </c>
    </row>
    <row r="2" spans="1:8">
      <c r="A2" s="58" t="s">
        <v>65</v>
      </c>
      <c r="B2" s="59" t="s">
        <v>63</v>
      </c>
      <c r="C2" s="59" t="s">
        <v>62</v>
      </c>
      <c r="D2" s="59" t="s">
        <v>85</v>
      </c>
      <c r="E2" s="59" t="s">
        <v>43</v>
      </c>
      <c r="F2" s="60" t="s">
        <v>2</v>
      </c>
      <c r="G2" s="59" t="s">
        <v>44</v>
      </c>
    </row>
    <row r="3" spans="1:8">
      <c r="A3" s="61" t="s">
        <v>56</v>
      </c>
      <c r="B3" s="62">
        <v>988320.61</v>
      </c>
      <c r="C3" s="63">
        <v>889281.74</v>
      </c>
      <c r="D3" s="63">
        <v>943719</v>
      </c>
      <c r="E3" s="22">
        <f>AVERAGE(B3:C3:D3)</f>
        <v>940440.45000000007</v>
      </c>
      <c r="F3" s="23">
        <v>1</v>
      </c>
      <c r="G3" s="22">
        <f t="shared" ref="G3:G8" si="0">F3*E3</f>
        <v>940440.45000000007</v>
      </c>
    </row>
    <row r="4" spans="1:8">
      <c r="A4" s="61" t="s">
        <v>57</v>
      </c>
      <c r="B4" s="62">
        <v>2319</v>
      </c>
      <c r="C4" s="63">
        <v>2568</v>
      </c>
      <c r="D4" s="63">
        <v>2848</v>
      </c>
      <c r="E4" s="22">
        <f>AVERAGE(B4:C4:D4)</f>
        <v>2578.3333333333335</v>
      </c>
      <c r="F4" s="23">
        <v>1</v>
      </c>
      <c r="G4" s="22">
        <f t="shared" si="0"/>
        <v>2578.3333333333335</v>
      </c>
    </row>
    <row r="5" spans="1:8" ht="14.25" customHeight="1">
      <c r="A5" s="61" t="s">
        <v>46</v>
      </c>
      <c r="B5" s="62">
        <v>283200</v>
      </c>
      <c r="C5" s="62">
        <v>276000</v>
      </c>
      <c r="D5" s="62">
        <v>252000</v>
      </c>
      <c r="E5" s="22">
        <f>AVERAGE(B5:C5:D5)</f>
        <v>270400</v>
      </c>
      <c r="F5" s="23">
        <v>1</v>
      </c>
      <c r="G5" s="22">
        <f t="shared" si="0"/>
        <v>270400</v>
      </c>
    </row>
    <row r="6" spans="1:8">
      <c r="A6" s="61" t="s">
        <v>58</v>
      </c>
      <c r="B6" s="62">
        <v>287480</v>
      </c>
      <c r="C6" s="63">
        <v>418946</v>
      </c>
      <c r="D6" s="63">
        <v>392875</v>
      </c>
      <c r="E6" s="22">
        <f>AVERAGE(B6:C6:D6)</f>
        <v>366433.66666666669</v>
      </c>
      <c r="F6" s="23">
        <v>0</v>
      </c>
      <c r="G6" s="22">
        <f t="shared" si="0"/>
        <v>0</v>
      </c>
      <c r="H6" s="21" t="s">
        <v>82</v>
      </c>
    </row>
    <row r="7" spans="1:8">
      <c r="A7" s="61" t="s">
        <v>61</v>
      </c>
      <c r="B7" s="64">
        <v>12000</v>
      </c>
      <c r="C7" s="62">
        <v>0</v>
      </c>
      <c r="D7" s="62">
        <v>0</v>
      </c>
      <c r="E7" s="22">
        <f>AVERAGE(B7:C7:D7)</f>
        <v>4000</v>
      </c>
      <c r="F7" s="23">
        <v>0.5</v>
      </c>
      <c r="G7" s="22">
        <f t="shared" ref="G7" si="1">F7*E7</f>
        <v>2000</v>
      </c>
    </row>
    <row r="8" spans="1:8">
      <c r="A8" s="61" t="s">
        <v>45</v>
      </c>
      <c r="B8" s="62">
        <v>-129366</v>
      </c>
      <c r="C8" s="62">
        <v>-115482</v>
      </c>
      <c r="D8" s="62">
        <v>-57674</v>
      </c>
      <c r="E8" s="22">
        <f>AVERAGE(B8:C8:D8)</f>
        <v>-100840.66666666667</v>
      </c>
      <c r="F8" s="23">
        <v>1</v>
      </c>
      <c r="G8" s="22">
        <f t="shared" si="0"/>
        <v>-100840.66666666667</v>
      </c>
    </row>
    <row r="9" spans="1:8">
      <c r="A9" s="58" t="s">
        <v>66</v>
      </c>
      <c r="B9" s="59" t="s">
        <v>63</v>
      </c>
      <c r="C9" s="59" t="s">
        <v>62</v>
      </c>
      <c r="D9" s="59" t="s">
        <v>62</v>
      </c>
      <c r="E9" s="59" t="s">
        <v>43</v>
      </c>
      <c r="F9" s="60" t="s">
        <v>2</v>
      </c>
      <c r="G9" s="59" t="s">
        <v>44</v>
      </c>
    </row>
    <row r="10" spans="1:8">
      <c r="A10" s="61" t="s">
        <v>69</v>
      </c>
      <c r="B10" s="62">
        <v>0</v>
      </c>
      <c r="C10" s="63">
        <v>0</v>
      </c>
      <c r="D10" s="63">
        <v>0</v>
      </c>
      <c r="E10" s="22">
        <f>AVERAGE(B10:C10:D10)</f>
        <v>0</v>
      </c>
      <c r="F10" s="23">
        <v>0</v>
      </c>
      <c r="G10" s="22">
        <f t="shared" ref="G10:G13" si="2">F10*E10</f>
        <v>0</v>
      </c>
    </row>
    <row r="11" spans="1:8" ht="25.5">
      <c r="A11" s="61" t="s">
        <v>68</v>
      </c>
      <c r="B11" s="62">
        <v>217149</v>
      </c>
      <c r="C11" s="63">
        <v>105000</v>
      </c>
      <c r="D11" s="63">
        <v>134700</v>
      </c>
      <c r="E11" s="22">
        <f>AVERAGE(B11:C11:D11)</f>
        <v>152283</v>
      </c>
      <c r="F11" s="23">
        <v>1</v>
      </c>
      <c r="G11" s="22">
        <f t="shared" si="2"/>
        <v>152283</v>
      </c>
    </row>
    <row r="12" spans="1:8">
      <c r="A12" s="61" t="s">
        <v>61</v>
      </c>
      <c r="B12" s="64">
        <f>37822+120000</f>
        <v>157822</v>
      </c>
      <c r="C12" s="62">
        <f>38606</f>
        <v>38606</v>
      </c>
      <c r="D12" s="62">
        <f>2010</f>
        <v>2010</v>
      </c>
      <c r="E12" s="22">
        <f>AVERAGE(B12:C12:D12)</f>
        <v>66146</v>
      </c>
      <c r="F12" s="23">
        <v>0.5</v>
      </c>
      <c r="G12" s="22">
        <f t="shared" si="2"/>
        <v>33073</v>
      </c>
    </row>
    <row r="13" spans="1:8">
      <c r="A13" s="61" t="s">
        <v>45</v>
      </c>
      <c r="B13" s="62">
        <v>-224</v>
      </c>
      <c r="C13" s="62">
        <v>-276513</v>
      </c>
      <c r="D13" s="62">
        <v>0</v>
      </c>
      <c r="E13" s="22">
        <f>AVERAGE(B13:C13:D13)</f>
        <v>-92245.666666666672</v>
      </c>
      <c r="F13" s="23">
        <v>1</v>
      </c>
      <c r="G13" s="22">
        <f t="shared" si="2"/>
        <v>-92245.666666666672</v>
      </c>
    </row>
    <row r="14" spans="1:8">
      <c r="A14" s="58" t="s">
        <v>67</v>
      </c>
      <c r="B14" s="59" t="s">
        <v>63</v>
      </c>
      <c r="C14" s="59" t="s">
        <v>62</v>
      </c>
      <c r="D14" s="59" t="s">
        <v>62</v>
      </c>
      <c r="E14" s="59" t="s">
        <v>43</v>
      </c>
      <c r="F14" s="60" t="s">
        <v>2</v>
      </c>
      <c r="G14" s="59" t="s">
        <v>44</v>
      </c>
    </row>
    <row r="15" spans="1:8">
      <c r="A15" s="61" t="s">
        <v>70</v>
      </c>
      <c r="B15" s="62">
        <v>283200</v>
      </c>
      <c r="C15" s="63">
        <v>234000</v>
      </c>
      <c r="D15" s="63">
        <v>234000</v>
      </c>
      <c r="E15" s="22">
        <f>AVERAGE(B15:C15:D15)</f>
        <v>250400</v>
      </c>
      <c r="F15" s="23">
        <v>0</v>
      </c>
      <c r="G15" s="22">
        <f t="shared" ref="G15:G17" si="3">F15*E15</f>
        <v>0</v>
      </c>
    </row>
    <row r="16" spans="1:8">
      <c r="A16" s="61" t="s">
        <v>61</v>
      </c>
      <c r="B16" s="64">
        <v>10540</v>
      </c>
      <c r="C16" s="62">
        <v>62500</v>
      </c>
      <c r="D16" s="62">
        <v>62500</v>
      </c>
      <c r="E16" s="22">
        <f>AVERAGE(B16:C16:D16)</f>
        <v>45180</v>
      </c>
      <c r="F16" s="23">
        <v>0.5</v>
      </c>
      <c r="G16" s="22">
        <f t="shared" si="3"/>
        <v>22590</v>
      </c>
    </row>
    <row r="17" spans="1:7">
      <c r="A17" s="61" t="s">
        <v>45</v>
      </c>
      <c r="B17" s="62">
        <v>0</v>
      </c>
      <c r="C17" s="62">
        <v>0</v>
      </c>
      <c r="D17" s="62">
        <v>-2578</v>
      </c>
      <c r="E17" s="22">
        <f>AVERAGE(B17:C17:D17)</f>
        <v>-859.33333333333337</v>
      </c>
      <c r="F17" s="23">
        <v>1</v>
      </c>
      <c r="G17" s="22">
        <f t="shared" si="3"/>
        <v>-859.33333333333337</v>
      </c>
    </row>
    <row r="18" spans="1:7" ht="15.4" customHeight="1">
      <c r="A18" s="24" t="s">
        <v>47</v>
      </c>
      <c r="B18" s="65"/>
      <c r="C18" s="66"/>
      <c r="D18" s="66"/>
      <c r="E18" s="66"/>
      <c r="F18" s="67"/>
      <c r="G18" s="25">
        <f>+SUM(G3:G17)</f>
        <v>1229419.1166666667</v>
      </c>
    </row>
    <row r="19" spans="1:7" ht="16.350000000000001" customHeight="1">
      <c r="A19" s="26" t="s">
        <v>48</v>
      </c>
      <c r="B19" s="68"/>
      <c r="C19" s="69"/>
      <c r="D19" s="69"/>
      <c r="E19" s="69"/>
      <c r="F19" s="70"/>
      <c r="G19" s="25">
        <f>G18/12</f>
        <v>102451.59305555555</v>
      </c>
    </row>
    <row r="20" spans="1:7">
      <c r="A20" s="26" t="s">
        <v>49</v>
      </c>
      <c r="B20" s="68"/>
      <c r="C20" s="69"/>
      <c r="D20" s="69"/>
      <c r="E20" s="69"/>
      <c r="F20" s="70"/>
      <c r="G20" s="22">
        <f>RTR!O8</f>
        <v>119280</v>
      </c>
    </row>
    <row r="21" spans="1:7" ht="16.350000000000001" customHeight="1">
      <c r="A21" s="27" t="s">
        <v>50</v>
      </c>
      <c r="B21" s="71"/>
      <c r="C21" s="72"/>
      <c r="D21" s="72"/>
      <c r="E21" s="72"/>
      <c r="F21" s="73"/>
      <c r="G21" s="28">
        <v>2</v>
      </c>
    </row>
    <row r="22" spans="1:7" ht="16.350000000000001" customHeight="1">
      <c r="A22" s="26" t="s">
        <v>51</v>
      </c>
      <c r="B22" s="74"/>
      <c r="C22" s="74"/>
      <c r="D22" s="74"/>
      <c r="E22" s="74"/>
      <c r="F22" s="74"/>
      <c r="G22" s="29">
        <f>(G19*G21)-G20</f>
        <v>85623.186111111107</v>
      </c>
    </row>
    <row r="23" spans="1:7" ht="16.350000000000001" customHeight="1">
      <c r="A23" s="26" t="s">
        <v>52</v>
      </c>
      <c r="B23" s="74"/>
      <c r="C23" s="74"/>
      <c r="D23" s="74"/>
      <c r="E23" s="74"/>
      <c r="F23" s="74"/>
      <c r="G23" s="30">
        <v>180</v>
      </c>
    </row>
    <row r="24" spans="1:7" ht="16.5" customHeight="1">
      <c r="A24" s="26" t="s">
        <v>53</v>
      </c>
      <c r="B24" s="74"/>
      <c r="C24" s="74"/>
      <c r="D24" s="74"/>
      <c r="E24" s="74"/>
      <c r="F24" s="74"/>
      <c r="G24" s="28">
        <v>9.1999999999999998E-2</v>
      </c>
    </row>
    <row r="25" spans="1:7">
      <c r="A25" s="26" t="s">
        <v>54</v>
      </c>
      <c r="B25" s="74"/>
      <c r="C25" s="74"/>
      <c r="D25" s="74"/>
      <c r="E25" s="74"/>
      <c r="F25" s="74"/>
      <c r="G25" s="31">
        <f>PMT(G24/12,G23,-100000)</f>
        <v>1026.1985787384842</v>
      </c>
    </row>
    <row r="26" spans="1:7">
      <c r="A26" s="26" t="s">
        <v>55</v>
      </c>
      <c r="B26" s="74"/>
      <c r="C26" s="74"/>
      <c r="D26" s="74"/>
      <c r="E26" s="74"/>
      <c r="F26" s="74"/>
      <c r="G26" s="32">
        <f>G22/G25</f>
        <v>83.43724877924555</v>
      </c>
    </row>
  </sheetData>
  <sheetProtection selectLockedCells="1" selectUnlockedCells="1"/>
  <mergeCells count="10">
    <mergeCell ref="B1:C1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2"/>
  <sheetViews>
    <sheetView topLeftCell="H1" zoomScale="136" zoomScaleNormal="136" workbookViewId="0">
      <selection activeCell="P6" sqref="P6"/>
    </sheetView>
  </sheetViews>
  <sheetFormatPr defaultColWidth="22.140625" defaultRowHeight="12"/>
  <cols>
    <col min="1" max="1" width="5.42578125" style="35" customWidth="1"/>
    <col min="2" max="2" width="22.140625" style="35"/>
    <col min="3" max="3" width="12.28515625" style="35" customWidth="1"/>
    <col min="4" max="4" width="11.85546875" style="35" bestFit="1" customWidth="1"/>
    <col min="5" max="5" width="7.42578125" style="35" customWidth="1"/>
    <col min="6" max="6" width="13.140625" style="35" bestFit="1" customWidth="1"/>
    <col min="7" max="7" width="12.5703125" style="35" bestFit="1" customWidth="1"/>
    <col min="8" max="8" width="13.140625" style="35" bestFit="1" customWidth="1"/>
    <col min="9" max="9" width="11.42578125" style="52" customWidth="1"/>
    <col min="10" max="10" width="14.140625" style="52" customWidth="1"/>
    <col min="11" max="11" width="9" style="35" customWidth="1"/>
    <col min="12" max="12" width="7.7109375" style="35" customWidth="1"/>
    <col min="13" max="13" width="8.42578125" style="35" customWidth="1"/>
    <col min="14" max="14" width="10.140625" style="35" customWidth="1"/>
    <col min="15" max="15" width="13.140625" style="35" customWidth="1"/>
    <col min="16" max="16" width="24.85546875" style="35" customWidth="1"/>
    <col min="17" max="17" width="10.140625" style="35" customWidth="1"/>
    <col min="18" max="254" width="22.140625" style="35"/>
    <col min="255" max="16384" width="22.140625" style="36"/>
  </cols>
  <sheetData>
    <row r="1" spans="1:254" ht="36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4" t="s">
        <v>11</v>
      </c>
      <c r="J1" s="34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60</v>
      </c>
      <c r="P1" s="33" t="s">
        <v>17</v>
      </c>
      <c r="Q1" s="33" t="s">
        <v>18</v>
      </c>
    </row>
    <row r="2" spans="1:254" ht="24">
      <c r="A2" s="37">
        <v>1</v>
      </c>
      <c r="B2" s="38">
        <v>40429117</v>
      </c>
      <c r="C2" s="37" t="s">
        <v>66</v>
      </c>
      <c r="D2" s="37" t="s">
        <v>19</v>
      </c>
      <c r="E2" s="38" t="s">
        <v>71</v>
      </c>
      <c r="F2" s="39">
        <v>2200000</v>
      </c>
      <c r="G2" s="39">
        <f>2034071-2200000</f>
        <v>-165929</v>
      </c>
      <c r="H2" s="39">
        <v>2034071</v>
      </c>
      <c r="I2" s="40">
        <v>42853</v>
      </c>
      <c r="J2" s="40">
        <v>48653</v>
      </c>
      <c r="K2" s="38">
        <v>190</v>
      </c>
      <c r="L2" s="38">
        <v>26</v>
      </c>
      <c r="M2" s="38">
        <f>190-26</f>
        <v>164</v>
      </c>
      <c r="N2" s="38">
        <v>21702</v>
      </c>
      <c r="O2" s="38" t="s">
        <v>77</v>
      </c>
      <c r="P2" s="41" t="s">
        <v>78</v>
      </c>
      <c r="Q2" s="38">
        <v>0</v>
      </c>
    </row>
    <row r="3" spans="1:254" ht="24">
      <c r="A3" s="37">
        <v>2</v>
      </c>
      <c r="B3" s="38" t="s">
        <v>64</v>
      </c>
      <c r="C3" s="37" t="s">
        <v>72</v>
      </c>
      <c r="D3" s="37" t="s">
        <v>73</v>
      </c>
      <c r="E3" s="38" t="s">
        <v>74</v>
      </c>
      <c r="F3" s="39">
        <v>3400000</v>
      </c>
      <c r="G3" s="39">
        <v>0</v>
      </c>
      <c r="H3" s="39">
        <v>2580000</v>
      </c>
      <c r="I3" s="40">
        <v>42528</v>
      </c>
      <c r="J3" s="40">
        <v>44749</v>
      </c>
      <c r="K3" s="38">
        <v>116</v>
      </c>
      <c r="L3" s="38">
        <v>38</v>
      </c>
      <c r="M3" s="38">
        <f>116-38</f>
        <v>78</v>
      </c>
      <c r="N3" s="38">
        <v>45878</v>
      </c>
      <c r="O3" s="38" t="s">
        <v>59</v>
      </c>
      <c r="P3" s="41" t="s">
        <v>83</v>
      </c>
      <c r="Q3" s="38">
        <v>0</v>
      </c>
    </row>
    <row r="4" spans="1:254" ht="24">
      <c r="A4" s="37">
        <v>3</v>
      </c>
      <c r="B4" s="38"/>
      <c r="C4" s="37" t="s">
        <v>72</v>
      </c>
      <c r="D4" s="37" t="s">
        <v>76</v>
      </c>
      <c r="E4" s="38" t="s">
        <v>75</v>
      </c>
      <c r="F4" s="39">
        <v>1700000</v>
      </c>
      <c r="H4" s="39">
        <v>1558264</v>
      </c>
      <c r="I4" s="40">
        <v>42019</v>
      </c>
      <c r="J4" s="40"/>
      <c r="K4" s="38">
        <v>60</v>
      </c>
      <c r="L4" s="38">
        <v>7</v>
      </c>
      <c r="M4" s="38">
        <v>53</v>
      </c>
      <c r="N4" s="38">
        <v>35500</v>
      </c>
      <c r="O4" s="38" t="s">
        <v>59</v>
      </c>
      <c r="P4" s="41"/>
      <c r="Q4" s="38">
        <v>0</v>
      </c>
    </row>
    <row r="5" spans="1:254">
      <c r="A5" s="37">
        <v>4</v>
      </c>
      <c r="B5" s="38"/>
      <c r="C5" s="37">
        <v>14050407618</v>
      </c>
      <c r="D5" s="37" t="s">
        <v>81</v>
      </c>
      <c r="E5" s="38" t="s">
        <v>71</v>
      </c>
      <c r="F5" s="39">
        <v>1250000</v>
      </c>
      <c r="G5" s="39"/>
      <c r="H5" s="39">
        <v>276377</v>
      </c>
      <c r="I5" s="40">
        <v>38721</v>
      </c>
      <c r="J5" s="40"/>
      <c r="K5" s="38">
        <v>180</v>
      </c>
      <c r="L5" s="38">
        <v>160</v>
      </c>
      <c r="M5" s="38">
        <v>20</v>
      </c>
      <c r="N5" s="38">
        <v>16200</v>
      </c>
      <c r="O5" s="38" t="s">
        <v>59</v>
      </c>
      <c r="P5" s="38"/>
      <c r="IT5" s="36"/>
    </row>
    <row r="6" spans="1:254" ht="24">
      <c r="A6" s="37">
        <v>2</v>
      </c>
      <c r="B6" s="38" t="s">
        <v>79</v>
      </c>
      <c r="C6" s="37" t="s">
        <v>66</v>
      </c>
      <c r="D6" s="37" t="s">
        <v>19</v>
      </c>
      <c r="E6" s="38" t="s">
        <v>80</v>
      </c>
      <c r="F6" s="39">
        <v>2200000</v>
      </c>
      <c r="G6" s="39">
        <f>2040000-2200000</f>
        <v>-160000</v>
      </c>
      <c r="H6" s="39">
        <v>2040000</v>
      </c>
      <c r="I6" s="40"/>
      <c r="J6" s="40"/>
      <c r="K6" s="38">
        <v>190</v>
      </c>
      <c r="L6" s="38">
        <v>26</v>
      </c>
      <c r="M6" s="38">
        <f>190-26</f>
        <v>164</v>
      </c>
      <c r="N6" s="38">
        <v>21702</v>
      </c>
      <c r="O6" s="38" t="s">
        <v>59</v>
      </c>
      <c r="P6" s="41" t="s">
        <v>84</v>
      </c>
      <c r="Q6" s="38">
        <v>0</v>
      </c>
    </row>
    <row r="7" spans="1:254">
      <c r="A7" s="37">
        <v>6</v>
      </c>
      <c r="B7" s="42"/>
      <c r="C7" s="37"/>
      <c r="D7" s="43" t="s">
        <v>20</v>
      </c>
      <c r="E7" s="43" t="s">
        <v>82</v>
      </c>
      <c r="F7" s="43">
        <v>4500000</v>
      </c>
      <c r="G7" s="43"/>
      <c r="H7" s="43"/>
      <c r="I7" s="40"/>
      <c r="J7" s="40"/>
      <c r="K7" s="44"/>
      <c r="L7" s="44"/>
      <c r="M7" s="44"/>
      <c r="N7" s="45"/>
      <c r="O7" s="43" t="s">
        <v>59</v>
      </c>
      <c r="P7" s="38"/>
      <c r="Q7" s="46">
        <v>2</v>
      </c>
    </row>
    <row r="8" spans="1:254">
      <c r="A8" s="47"/>
      <c r="B8" s="37"/>
      <c r="C8" s="37"/>
      <c r="D8" s="37"/>
      <c r="E8" s="37"/>
      <c r="F8" s="37"/>
      <c r="G8" s="37"/>
      <c r="H8" s="37"/>
      <c r="I8" s="48"/>
      <c r="J8" s="48"/>
      <c r="K8" s="37"/>
      <c r="L8" s="37"/>
      <c r="M8" s="37"/>
      <c r="N8" s="37"/>
      <c r="O8" s="49">
        <f>SUMIF(O2:O7,"Y",N2:N7)</f>
        <v>119280</v>
      </c>
      <c r="P8" s="37"/>
      <c r="Q8" s="50"/>
    </row>
    <row r="12" spans="1:254">
      <c r="I12" s="5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" t="s">
        <v>21</v>
      </c>
      <c r="B1" s="20"/>
      <c r="C1" s="2"/>
    </row>
    <row r="2" spans="1:6" ht="14.25" customHeight="1">
      <c r="A2" s="20" t="s">
        <v>22</v>
      </c>
      <c r="B2" s="20"/>
      <c r="C2" s="2"/>
    </row>
    <row r="5" spans="1:6" ht="30">
      <c r="A5" s="3" t="s">
        <v>3</v>
      </c>
      <c r="B5" s="4" t="s">
        <v>23</v>
      </c>
      <c r="C5" s="4" t="s">
        <v>24</v>
      </c>
      <c r="D5" s="5" t="s">
        <v>25</v>
      </c>
      <c r="E5" s="1" t="s">
        <v>26</v>
      </c>
      <c r="F5" s="1" t="s">
        <v>27</v>
      </c>
    </row>
    <row r="6" spans="1:6" ht="42.75">
      <c r="A6" s="6">
        <v>1</v>
      </c>
      <c r="B6" s="7" t="s">
        <v>28</v>
      </c>
      <c r="C6" s="8" t="s">
        <v>29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30</v>
      </c>
      <c r="C7" s="8" t="s">
        <v>31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32</v>
      </c>
      <c r="C8" s="8" t="s">
        <v>33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34</v>
      </c>
      <c r="C9" s="12" t="s">
        <v>35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36</v>
      </c>
      <c r="C10" s="8" t="s">
        <v>37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38</v>
      </c>
      <c r="C11" s="14" t="s">
        <v>39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40</v>
      </c>
      <c r="C12" s="15" t="s">
        <v>41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42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2019-07-22T12:19:08Z</dcterms:modified>
</cp:coreProperties>
</file>