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 activeTab="3"/>
  </bookViews>
  <sheets>
    <sheet name="Eligibility" sheetId="1" r:id="rId1"/>
    <sheet name="RTR" sheetId="2" r:id="rId2"/>
    <sheet name="Sheet1" sheetId="5" state="hidden" r:id="rId3"/>
    <sheet name="GTP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7" i="6"/>
  <c r="D10"/>
  <c r="D11" s="1"/>
  <c r="D13" s="1"/>
  <c r="K3" i="2" l="1"/>
  <c r="K2"/>
  <c r="C18" i="1"/>
  <c r="B18"/>
  <c r="D19"/>
  <c r="F19" s="1"/>
  <c r="D18"/>
  <c r="F18" s="1"/>
  <c r="D17"/>
  <c r="F17" s="1"/>
  <c r="C14"/>
  <c r="D12"/>
  <c r="F12" s="1"/>
  <c r="B14"/>
  <c r="C9"/>
  <c r="D8"/>
  <c r="F8" s="1"/>
  <c r="D7"/>
  <c r="F7" s="1"/>
  <c r="D6"/>
  <c r="F6" s="1"/>
  <c r="D9"/>
  <c r="F9" s="1"/>
  <c r="D5"/>
  <c r="F5" s="1"/>
  <c r="D15"/>
  <c r="F15" s="1"/>
  <c r="D10"/>
  <c r="F10" s="1"/>
  <c r="D4"/>
  <c r="F4" s="1"/>
  <c r="D3"/>
  <c r="F3" s="1"/>
  <c r="F20" l="1"/>
  <c r="D13"/>
  <c r="F13" s="1"/>
  <c r="D14"/>
  <c r="F14" s="1"/>
  <c r="F32" l="1"/>
  <c r="F27"/>
  <c r="M5" i="2"/>
  <c r="F6" i="5"/>
  <c r="F7"/>
  <c r="F8"/>
  <c r="F9"/>
  <c r="F10"/>
  <c r="F11"/>
  <c r="F12"/>
  <c r="E13"/>
  <c r="F22" i="1" l="1"/>
  <c r="D14" i="6"/>
  <c r="D15" s="1"/>
  <c r="D19" s="1"/>
  <c r="F13" i="5"/>
  <c r="F21" i="1" l="1"/>
  <c r="F24" l="1"/>
  <c r="F28" s="1"/>
</calcChain>
</file>

<file path=xl/sharedStrings.xml><?xml version="1.0" encoding="utf-8"?>
<sst xmlns="http://schemas.openxmlformats.org/spreadsheetml/2006/main" count="113" uniqueCount="87">
  <si>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</si>
  <si>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</si>
  <si>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</si>
  <si>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</si>
  <si>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</si>
  <si>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</si>
  <si>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</si>
  <si>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</si>
  <si>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</si>
  <si>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</si>
  <si>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</si>
  <si>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</si>
  <si>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</si>
  <si>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</si>
  <si>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</si>
  <si>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</si>
  <si>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</si>
  <si>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</si>
  <si>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</si>
  <si>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</si>
  <si>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</si>
  <si>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</si>
  <si>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</si>
  <si>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</si>
  <si>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</si>
  <si>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</si>
  <si>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</si>
  <si>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</si>
  <si>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</si>
  <si>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</si>
  <si>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</si>
  <si>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</si>
  <si>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</si>
  <si>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</si>
  <si>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</si>
  <si>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</si>
  <si>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</si>
  <si>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</si>
  <si>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</si>
  <si>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</si>
  <si>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</si>
  <si>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</si>
  <si>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</si>
  <si>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</si>
  <si>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EMI Considered</t>
  </si>
  <si>
    <t xml:space="preserve">Income From Other Sources </t>
  </si>
  <si>
    <t>n</t>
  </si>
  <si>
    <t>2020-21</t>
  </si>
  <si>
    <t>2019-20</t>
  </si>
  <si>
    <t xml:space="preserve">Net profit </t>
  </si>
  <si>
    <t>Depreciation</t>
  </si>
  <si>
    <t xml:space="preserve">Bank Interest    </t>
  </si>
  <si>
    <t>Lap</t>
  </si>
  <si>
    <t>Loan Start Date</t>
  </si>
  <si>
    <t>A K Handloom Industries</t>
  </si>
  <si>
    <t>A K Handloom Industries (Prop. Ashish Singla)</t>
  </si>
  <si>
    <t>Interest on car loan</t>
  </si>
  <si>
    <t xml:space="preserve">Interest on unsecured </t>
  </si>
  <si>
    <t xml:space="preserve">    </t>
  </si>
  <si>
    <t>Payment made u/s 40A(2)(b)</t>
  </si>
  <si>
    <t>Neha Singla</t>
  </si>
  <si>
    <t>Business Income u/s 44AD</t>
  </si>
  <si>
    <t>Income from salary</t>
  </si>
  <si>
    <t>Manohar Lal</t>
  </si>
  <si>
    <t>IDFC First</t>
  </si>
  <si>
    <t>POS</t>
  </si>
  <si>
    <t>Inst Paid</t>
  </si>
  <si>
    <t>Inst Bal</t>
  </si>
  <si>
    <t>Client ID</t>
  </si>
  <si>
    <t>As per 31/3/2020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</si>
  <si>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</si>
  <si>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</si>
  <si>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</si>
  <si>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</si>
  <si>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</si>
  <si>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</si>
  <si>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</si>
  <si>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</si>
  <si>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</si>
  <si>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</si>
  <si>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</si>
  <si>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</si>
  <si>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</si>
  <si>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A K Handloom Inds</t>
  </si>
  <si>
    <t>Sale as on 31 mar 19</t>
  </si>
  <si>
    <t>Sale as on 31 mar 21</t>
  </si>
  <si>
    <t>Sale as on 31 mar 20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</si>
</sst>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[$-409]d\-mmm\-yy;@"/>
  </numFmts>
  <fonts count="2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8"/>
      <name val="Cambria"/>
      <family val="1"/>
      <scheme val="maj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14"/>
      <color indexed="8"/>
      <name val="Cambria"/>
      <family val="1"/>
      <scheme val="major"/>
    </font>
    <font>
      <sz val="14"/>
      <color indexed="10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84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2" xfId="0" applyFont="1" applyFill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10" fillId="2" borderId="2" xfId="0" applyNumberFormat="1" applyFont="1" applyFill="1" applyBorder="1" applyAlignment="1">
      <alignment horizontal="center"/>
    </xf>
    <xf numFmtId="0" fontId="11" fillId="2" borderId="0" xfId="3" applyFont="1" applyFill="1" applyBorder="1" applyAlignment="1">
      <alignment horizontal="left" vertical="top" wrapText="1"/>
    </xf>
    <xf numFmtId="165" fontId="11" fillId="2" borderId="2" xfId="1" applyNumberFormat="1" applyFont="1" applyFill="1" applyBorder="1" applyAlignment="1" applyProtection="1">
      <alignment horizontal="left" vertical="center" wrapText="1"/>
    </xf>
    <xf numFmtId="0" fontId="11" fillId="2" borderId="2" xfId="3" applyFont="1" applyFill="1" applyBorder="1" applyAlignment="1">
      <alignment horizontal="left" vertical="center" wrapText="1"/>
    </xf>
    <xf numFmtId="165" fontId="11" fillId="2" borderId="2" xfId="1" applyNumberFormat="1" applyFont="1" applyFill="1" applyBorder="1" applyAlignment="1" applyProtection="1">
      <alignment horizontal="left" vertical="top"/>
    </xf>
    <xf numFmtId="9" fontId="11" fillId="2" borderId="2" xfId="1" applyNumberFormat="1" applyFont="1" applyFill="1" applyBorder="1" applyAlignment="1" applyProtection="1">
      <alignment horizontal="left" vertical="top"/>
    </xf>
    <xf numFmtId="166" fontId="11" fillId="2" borderId="2" xfId="1" applyNumberFormat="1" applyFont="1" applyFill="1" applyBorder="1" applyAlignment="1" applyProtection="1">
      <alignment horizontal="left" vertical="center"/>
    </xf>
    <xf numFmtId="165" fontId="11" fillId="0" borderId="2" xfId="1" applyNumberFormat="1" applyFont="1" applyFill="1" applyBorder="1" applyAlignment="1" applyProtection="1">
      <alignment horizontal="left" vertical="top" wrapText="1"/>
    </xf>
    <xf numFmtId="10" fontId="11" fillId="0" borderId="2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3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165" fontId="12" fillId="6" borderId="2" xfId="1" applyNumberFormat="1" applyFont="1" applyFill="1" applyBorder="1" applyAlignment="1" applyProtection="1">
      <alignment horizontal="left" vertical="center" wrapText="1"/>
    </xf>
    <xf numFmtId="9" fontId="12" fillId="6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Font="1" applyFill="1" applyBorder="1" applyAlignment="1" applyProtection="1">
      <alignment horizontal="left" vertical="top" wrapText="1"/>
    </xf>
    <xf numFmtId="167" fontId="12" fillId="6" borderId="2" xfId="1" applyNumberFormat="1" applyFont="1" applyFill="1" applyBorder="1" applyAlignment="1" applyProtection="1">
      <alignment horizontal="left" vertical="top"/>
    </xf>
    <xf numFmtId="165" fontId="11" fillId="6" borderId="2" xfId="1" applyNumberFormat="1" applyFont="1" applyFill="1" applyBorder="1" applyAlignment="1" applyProtection="1">
      <alignment horizontal="left" vertical="top"/>
    </xf>
    <xf numFmtId="2" fontId="11" fillId="6" borderId="2" xfId="5" applyNumberFormat="1" applyFont="1" applyFill="1" applyBorder="1" applyAlignment="1" applyProtection="1">
      <alignment horizontal="left" vertical="top"/>
    </xf>
    <xf numFmtId="164" fontId="11" fillId="6" borderId="2" xfId="5" applyNumberFormat="1" applyFont="1" applyFill="1" applyBorder="1" applyAlignment="1" applyProtection="1">
      <alignment horizontal="left" vertical="top"/>
    </xf>
    <xf numFmtId="10" fontId="11" fillId="6" borderId="2" xfId="1" applyNumberFormat="1" applyFont="1" applyFill="1" applyBorder="1" applyAlignment="1" applyProtection="1">
      <alignment horizontal="left" vertical="top"/>
    </xf>
    <xf numFmtId="0" fontId="13" fillId="5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9" fontId="10" fillId="0" borderId="2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5" fillId="0" borderId="3" xfId="0" applyNumberFormat="1" applyFont="1" applyFill="1" applyBorder="1" applyAlignment="1" applyProtection="1">
      <alignment vertical="center" wrapText="1"/>
    </xf>
    <xf numFmtId="2" fontId="15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6" fillId="0" borderId="3" xfId="0" applyNumberFormat="1" applyFont="1" applyFill="1" applyBorder="1" applyAlignment="1" applyProtection="1">
      <alignment vertical="center" wrapText="1"/>
    </xf>
    <xf numFmtId="2" fontId="16" fillId="0" borderId="3" xfId="0" applyNumberFormat="1" applyFont="1" applyFill="1" applyBorder="1" applyAlignment="1" applyProtection="1">
      <alignment horizontal="right" vertical="center" wrapText="1"/>
      <protection hidden="1"/>
    </xf>
    <xf numFmtId="0" fontId="17" fillId="0" borderId="3" xfId="0" applyNumberFormat="1" applyFont="1" applyFill="1" applyBorder="1" applyAlignment="1" applyProtection="1">
      <alignment vertical="center" wrapText="1"/>
    </xf>
    <xf numFmtId="2" fontId="17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15" fillId="0" borderId="3" xfId="0" applyFont="1" applyBorder="1" applyAlignment="1" applyProtection="1">
      <alignment vertical="center" wrapText="1"/>
    </xf>
    <xf numFmtId="0" fontId="18" fillId="7" borderId="3" xfId="0" applyNumberFormat="1" applyFont="1" applyFill="1" applyBorder="1" applyAlignment="1" applyProtection="1">
      <alignment vertical="center" wrapText="1"/>
    </xf>
    <xf numFmtId="2" fontId="18" fillId="7" borderId="3" xfId="0" applyNumberFormat="1" applyFont="1" applyFill="1" applyBorder="1" applyAlignment="1" applyProtection="1">
      <alignment horizontal="right" vertical="center" wrapText="1"/>
      <protection hidden="1"/>
    </xf>
    <xf numFmtId="0" fontId="19" fillId="0" borderId="0" xfId="0" applyFont="1"/>
    <xf numFmtId="0" fontId="14" fillId="7" borderId="3" xfId="0" applyNumberFormat="1" applyFont="1" applyFill="1" applyBorder="1" applyAlignment="1" applyProtection="1">
      <alignment vertical="center" wrapText="1"/>
    </xf>
    <xf numFmtId="2" fontId="14" fillId="7" borderId="3" xfId="0" applyNumberFormat="1" applyFont="1" applyFill="1" applyBorder="1" applyAlignment="1" applyProtection="1">
      <alignment horizontal="center" vertical="center" wrapText="1"/>
    </xf>
    <xf numFmtId="0" fontId="14" fillId="5" borderId="3" xfId="0" applyNumberFormat="1" applyFont="1" applyFill="1" applyBorder="1" applyAlignment="1" applyProtection="1">
      <alignment vertical="center" wrapText="1"/>
    </xf>
    <xf numFmtId="2" fontId="1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Border="1"/>
    <xf numFmtId="0" fontId="11" fillId="0" borderId="2" xfId="0" applyNumberFormat="1" applyFont="1" applyFill="1" applyBorder="1" applyAlignment="1">
      <alignment horizontal="left"/>
    </xf>
    <xf numFmtId="0" fontId="11" fillId="2" borderId="1" xfId="3" applyFont="1" applyFill="1" applyBorder="1" applyAlignment="1">
      <alignment horizontal="left" vertical="top" wrapText="1"/>
    </xf>
    <xf numFmtId="0" fontId="11" fillId="0" borderId="1" xfId="4" applyFont="1" applyBorder="1" applyAlignment="1">
      <alignment horizontal="left" vertical="center"/>
    </xf>
    <xf numFmtId="168" fontId="12" fillId="5" borderId="2" xfId="1" applyNumberFormat="1" applyFont="1" applyFill="1" applyBorder="1" applyAlignment="1" applyProtection="1">
      <alignment horizontal="left" vertical="center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1" fillId="6" borderId="2" xfId="0" applyNumberFormat="1" applyFont="1" applyFill="1" applyBorder="1" applyAlignment="1">
      <alignment horizontal="left"/>
    </xf>
    <xf numFmtId="165" fontId="12" fillId="0" borderId="2" xfId="1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C72"/>
  <sheetViews>
    <sheetView topLeftCell="A10" zoomScale="136" zoomScaleNormal="136" workbookViewId="0">
      <selection activeCell="F26" sqref="F26"/>
    </sheetView>
  </sheetViews>
  <sheetFormatPr defaultColWidth="31.28515625" defaultRowHeight="12"/>
  <cols>
    <col min="1" max="1" width="37.42578125" style="33" bestFit="1" customWidth="1"/>
    <col min="2" max="3" width="7.42578125" style="33" bestFit="1" customWidth="1"/>
    <col min="4" max="4" width="6.85546875" style="33" bestFit="1" customWidth="1"/>
    <col min="5" max="5" width="7.5703125" style="33" bestFit="1" customWidth="1"/>
    <col min="6" max="6" width="11.7109375" style="33" bestFit="1" customWidth="1"/>
    <col min="7" max="7" width="24.5703125" style="33" customWidth="1"/>
    <col min="8" max="8" width="11.5703125" style="33" customWidth="1"/>
    <col min="9" max="9" width="12" style="33" customWidth="1"/>
    <col min="10" max="227" width="31.28515625" style="33"/>
    <col min="228" max="235" width="31.28515625" style="42"/>
    <col min="236" max="237" width="31.28515625" style="43"/>
    <col min="238" max="16384" width="31.28515625" style="44"/>
  </cols>
  <sheetData>
    <row r="1" spans="1:237">
      <c r="A1" s="60" t="s">
        <v>54</v>
      </c>
      <c r="B1" s="80"/>
      <c r="C1" s="80"/>
      <c r="D1" s="47"/>
      <c r="E1" s="47"/>
      <c r="F1" s="47"/>
    </row>
    <row r="2" spans="1:237">
      <c r="A2" s="48" t="s">
        <v>55</v>
      </c>
      <c r="B2" s="48" t="s">
        <v>47</v>
      </c>
      <c r="C2" s="48" t="s">
        <v>48</v>
      </c>
      <c r="D2" s="48" t="s">
        <v>31</v>
      </c>
      <c r="E2" s="49" t="s">
        <v>0</v>
      </c>
      <c r="F2" s="48" t="s">
        <v>32</v>
      </c>
      <c r="HO2" s="42"/>
      <c r="HP2" s="42"/>
      <c r="HQ2" s="42"/>
      <c r="HR2" s="42"/>
      <c r="HS2" s="42"/>
      <c r="HW2" s="43"/>
      <c r="HX2" s="43"/>
      <c r="HY2" s="44"/>
      <c r="HZ2" s="44"/>
      <c r="IA2" s="44"/>
      <c r="IB2" s="44"/>
      <c r="IC2" s="44"/>
    </row>
    <row r="3" spans="1:237">
      <c r="A3" s="34" t="s">
        <v>49</v>
      </c>
      <c r="B3" s="38">
        <v>1860571</v>
      </c>
      <c r="C3" s="38">
        <v>1294635</v>
      </c>
      <c r="D3" s="36">
        <f t="shared" ref="D3:D10" si="0">AVERAGE(B3:C3)</f>
        <v>1577603</v>
      </c>
      <c r="E3" s="37">
        <v>1</v>
      </c>
      <c r="F3" s="36">
        <f t="shared" ref="F3:F10" si="1">E3*D3</f>
        <v>1577603</v>
      </c>
      <c r="HQ3" s="42"/>
      <c r="HR3" s="42"/>
      <c r="HS3" s="42"/>
      <c r="HY3" s="43"/>
      <c r="HZ3" s="43"/>
      <c r="IA3" s="44"/>
      <c r="IB3" s="44"/>
      <c r="IC3" s="44"/>
    </row>
    <row r="4" spans="1:237">
      <c r="A4" s="34" t="s">
        <v>50</v>
      </c>
      <c r="B4" s="38">
        <v>768466</v>
      </c>
      <c r="C4" s="38">
        <v>899223</v>
      </c>
      <c r="D4" s="36">
        <f t="shared" si="0"/>
        <v>833844.5</v>
      </c>
      <c r="E4" s="37">
        <v>1</v>
      </c>
      <c r="F4" s="36">
        <f t="shared" si="1"/>
        <v>833844.5</v>
      </c>
      <c r="HQ4" s="42"/>
      <c r="HR4" s="42"/>
      <c r="HS4" s="42"/>
      <c r="HY4" s="43"/>
      <c r="HZ4" s="43"/>
      <c r="IA4" s="44"/>
      <c r="IB4" s="44"/>
      <c r="IC4" s="44"/>
    </row>
    <row r="5" spans="1:237">
      <c r="A5" s="34" t="s">
        <v>51</v>
      </c>
      <c r="B5" s="38">
        <v>363496</v>
      </c>
      <c r="C5" s="35">
        <v>949716</v>
      </c>
      <c r="D5" s="36">
        <f t="shared" si="0"/>
        <v>656606</v>
      </c>
      <c r="E5" s="37">
        <v>0</v>
      </c>
      <c r="F5" s="36">
        <f t="shared" si="1"/>
        <v>0</v>
      </c>
      <c r="HQ5" s="42"/>
      <c r="HR5" s="42"/>
      <c r="HS5" s="42"/>
      <c r="HY5" s="43"/>
      <c r="HZ5" s="43"/>
      <c r="IA5" s="44"/>
      <c r="IB5" s="44"/>
      <c r="IC5" s="44"/>
    </row>
    <row r="6" spans="1:237">
      <c r="A6" s="34" t="s">
        <v>56</v>
      </c>
      <c r="B6" s="38">
        <v>6088</v>
      </c>
      <c r="C6" s="35">
        <v>27962</v>
      </c>
      <c r="D6" s="36">
        <f t="shared" ref="D6" si="2">AVERAGE(B6:C6)</f>
        <v>17025</v>
      </c>
      <c r="E6" s="37">
        <v>0</v>
      </c>
      <c r="F6" s="36">
        <f t="shared" ref="F6" si="3">E6*D6</f>
        <v>0</v>
      </c>
      <c r="HQ6" s="42"/>
      <c r="HR6" s="42"/>
      <c r="HS6" s="42"/>
      <c r="HY6" s="43"/>
      <c r="HZ6" s="43"/>
      <c r="IA6" s="44"/>
      <c r="IB6" s="44"/>
      <c r="IC6" s="44"/>
    </row>
    <row r="7" spans="1:237">
      <c r="A7" s="34" t="s">
        <v>57</v>
      </c>
      <c r="B7" s="38">
        <v>72000</v>
      </c>
      <c r="C7" s="35">
        <v>36000</v>
      </c>
      <c r="D7" s="36">
        <f t="shared" ref="D7" si="4">AVERAGE(B7:C7)</f>
        <v>54000</v>
      </c>
      <c r="E7" s="37">
        <v>0</v>
      </c>
      <c r="F7" s="36">
        <f t="shared" ref="F7" si="5">E7*D7</f>
        <v>0</v>
      </c>
      <c r="HQ7" s="42"/>
      <c r="HR7" s="42"/>
      <c r="HS7" s="42"/>
      <c r="HY7" s="43"/>
      <c r="HZ7" s="43"/>
      <c r="IA7" s="44"/>
      <c r="IB7" s="44"/>
      <c r="IC7" s="44"/>
    </row>
    <row r="8" spans="1:237">
      <c r="A8" s="34" t="s">
        <v>59</v>
      </c>
      <c r="B8" s="38">
        <v>190800</v>
      </c>
      <c r="C8" s="35">
        <v>243458</v>
      </c>
      <c r="D8" s="36">
        <f t="shared" ref="D8" si="6">AVERAGE(B8:C8)</f>
        <v>217129</v>
      </c>
      <c r="E8" s="37">
        <v>1</v>
      </c>
      <c r="F8" s="36">
        <f t="shared" ref="F8" si="7">E8*D8</f>
        <v>217129</v>
      </c>
      <c r="HQ8" s="42"/>
      <c r="HR8" s="42"/>
      <c r="HS8" s="42"/>
      <c r="HY8" s="43"/>
      <c r="HZ8" s="43"/>
      <c r="IA8" s="44"/>
      <c r="IB8" s="44"/>
      <c r="IC8" s="44"/>
    </row>
    <row r="9" spans="1:237">
      <c r="A9" s="34" t="s">
        <v>45</v>
      </c>
      <c r="B9" s="38">
        <v>500</v>
      </c>
      <c r="C9" s="35">
        <f>400+520</f>
        <v>920</v>
      </c>
      <c r="D9" s="36">
        <f t="shared" si="0"/>
        <v>710</v>
      </c>
      <c r="E9" s="37">
        <v>0</v>
      </c>
      <c r="F9" s="36">
        <f t="shared" si="1"/>
        <v>0</v>
      </c>
      <c r="J9" s="33" t="s">
        <v>58</v>
      </c>
      <c r="HQ9" s="42"/>
      <c r="HR9" s="42"/>
      <c r="HS9" s="42"/>
      <c r="HY9" s="43"/>
      <c r="HZ9" s="43"/>
      <c r="IA9" s="44"/>
      <c r="IB9" s="44"/>
      <c r="IC9" s="44"/>
    </row>
    <row r="10" spans="1:237">
      <c r="A10" s="34" t="s">
        <v>33</v>
      </c>
      <c r="B10" s="38">
        <v>-21959</v>
      </c>
      <c r="C10" s="38">
        <v>-17635</v>
      </c>
      <c r="D10" s="36">
        <f t="shared" si="0"/>
        <v>-19797</v>
      </c>
      <c r="E10" s="37">
        <v>1</v>
      </c>
      <c r="F10" s="36">
        <f t="shared" si="1"/>
        <v>-19797</v>
      </c>
      <c r="HQ10" s="42"/>
      <c r="HR10" s="42"/>
      <c r="HS10" s="42"/>
      <c r="HY10" s="43"/>
      <c r="HZ10" s="43"/>
      <c r="IA10" s="44"/>
      <c r="IB10" s="44"/>
      <c r="IC10" s="44"/>
    </row>
    <row r="11" spans="1:237">
      <c r="A11" s="48" t="s">
        <v>60</v>
      </c>
      <c r="B11" s="48" t="s">
        <v>47</v>
      </c>
      <c r="C11" s="48" t="s">
        <v>48</v>
      </c>
      <c r="D11" s="48" t="s">
        <v>31</v>
      </c>
      <c r="E11" s="49" t="s">
        <v>0</v>
      </c>
      <c r="F11" s="48" t="s">
        <v>32</v>
      </c>
      <c r="HO11" s="42"/>
      <c r="HP11" s="42"/>
      <c r="HQ11" s="42"/>
      <c r="HR11" s="42"/>
      <c r="HS11" s="42"/>
      <c r="HW11" s="43"/>
      <c r="HX11" s="43"/>
      <c r="HY11" s="44"/>
      <c r="HZ11" s="44"/>
      <c r="IA11" s="44"/>
      <c r="IB11" s="44"/>
      <c r="IC11" s="44"/>
    </row>
    <row r="12" spans="1:237">
      <c r="A12" s="34" t="s">
        <v>62</v>
      </c>
      <c r="B12" s="38">
        <v>0</v>
      </c>
      <c r="C12" s="38">
        <v>189440</v>
      </c>
      <c r="D12" s="36">
        <f t="shared" ref="D12" si="8">AVERAGE(B12:C12)</f>
        <v>94720</v>
      </c>
      <c r="E12" s="37">
        <v>0</v>
      </c>
      <c r="F12" s="36">
        <f t="shared" ref="F12" si="9">E12*D12</f>
        <v>0</v>
      </c>
      <c r="HQ12" s="42"/>
      <c r="HR12" s="42"/>
      <c r="HS12" s="42"/>
      <c r="HY12" s="43"/>
      <c r="HZ12" s="43"/>
      <c r="IA12" s="44"/>
      <c r="IB12" s="44"/>
      <c r="IC12" s="44"/>
    </row>
    <row r="13" spans="1:237">
      <c r="A13" s="34" t="s">
        <v>61</v>
      </c>
      <c r="B13" s="38">
        <v>501624</v>
      </c>
      <c r="C13" s="38">
        <v>280457</v>
      </c>
      <c r="D13" s="36">
        <f t="shared" ref="D13:D15" si="10">AVERAGE(B13:C13)</f>
        <v>391040.5</v>
      </c>
      <c r="E13" s="37">
        <v>0</v>
      </c>
      <c r="F13" s="36">
        <f t="shared" ref="F13:F15" si="11">E13*D13</f>
        <v>0</v>
      </c>
      <c r="HQ13" s="42"/>
      <c r="HR13" s="42"/>
      <c r="HS13" s="42"/>
      <c r="HY13" s="43"/>
      <c r="HZ13" s="43"/>
      <c r="IA13" s="44"/>
      <c r="IB13" s="44"/>
      <c r="IC13" s="44"/>
    </row>
    <row r="14" spans="1:237">
      <c r="A14" s="34" t="s">
        <v>45</v>
      </c>
      <c r="B14" s="38">
        <f>500+500</f>
        <v>1000</v>
      </c>
      <c r="C14" s="35">
        <f>252+386</f>
        <v>638</v>
      </c>
      <c r="D14" s="36">
        <f t="shared" si="10"/>
        <v>819</v>
      </c>
      <c r="E14" s="37">
        <v>0</v>
      </c>
      <c r="F14" s="36">
        <f t="shared" si="11"/>
        <v>0</v>
      </c>
      <c r="HQ14" s="42"/>
      <c r="HR14" s="42"/>
      <c r="HS14" s="42"/>
      <c r="HY14" s="43"/>
      <c r="HZ14" s="43"/>
      <c r="IA14" s="44"/>
      <c r="IB14" s="44"/>
      <c r="IC14" s="44"/>
    </row>
    <row r="15" spans="1:237">
      <c r="A15" s="34" t="s">
        <v>33</v>
      </c>
      <c r="B15" s="38">
        <v>0</v>
      </c>
      <c r="C15" s="38">
        <v>0</v>
      </c>
      <c r="D15" s="36">
        <f t="shared" si="10"/>
        <v>0</v>
      </c>
      <c r="E15" s="37">
        <v>1</v>
      </c>
      <c r="F15" s="36">
        <f t="shared" si="11"/>
        <v>0</v>
      </c>
      <c r="HQ15" s="42"/>
      <c r="HR15" s="42"/>
      <c r="HS15" s="42"/>
      <c r="HY15" s="43"/>
      <c r="HZ15" s="43"/>
      <c r="IA15" s="44"/>
      <c r="IB15" s="44"/>
      <c r="IC15" s="44"/>
    </row>
    <row r="16" spans="1:237">
      <c r="A16" s="48" t="s">
        <v>63</v>
      </c>
      <c r="B16" s="48" t="s">
        <v>47</v>
      </c>
      <c r="C16" s="48" t="s">
        <v>48</v>
      </c>
      <c r="D16" s="48" t="s">
        <v>31</v>
      </c>
      <c r="E16" s="49" t="s">
        <v>0</v>
      </c>
      <c r="F16" s="48" t="s">
        <v>32</v>
      </c>
      <c r="HO16" s="42"/>
      <c r="HP16" s="42"/>
      <c r="HQ16" s="42"/>
      <c r="HR16" s="42"/>
      <c r="HS16" s="42"/>
      <c r="HW16" s="43"/>
      <c r="HX16" s="43"/>
      <c r="HY16" s="44"/>
      <c r="HZ16" s="44"/>
      <c r="IA16" s="44"/>
      <c r="IB16" s="44"/>
      <c r="IC16" s="44"/>
    </row>
    <row r="17" spans="1:237">
      <c r="A17" s="34" t="s">
        <v>62</v>
      </c>
      <c r="B17" s="38">
        <v>254400</v>
      </c>
      <c r="C17" s="38">
        <v>243450</v>
      </c>
      <c r="D17" s="36">
        <f t="shared" ref="D17:D19" si="12">AVERAGE(B17:C17)</f>
        <v>248925</v>
      </c>
      <c r="E17" s="37">
        <v>0</v>
      </c>
      <c r="F17" s="36">
        <f t="shared" ref="F17:F19" si="13">E17*D17</f>
        <v>0</v>
      </c>
      <c r="HQ17" s="42"/>
      <c r="HR17" s="42"/>
      <c r="HS17" s="42"/>
      <c r="HY17" s="43"/>
      <c r="HZ17" s="43"/>
      <c r="IA17" s="44"/>
      <c r="IB17" s="44"/>
      <c r="IC17" s="44"/>
    </row>
    <row r="18" spans="1:237">
      <c r="A18" s="34" t="s">
        <v>45</v>
      </c>
      <c r="B18" s="38">
        <f>8390+28280</f>
        <v>36670</v>
      </c>
      <c r="C18" s="35">
        <f>758+7558</f>
        <v>8316</v>
      </c>
      <c r="D18" s="36">
        <f t="shared" si="12"/>
        <v>22493</v>
      </c>
      <c r="E18" s="37">
        <v>0</v>
      </c>
      <c r="F18" s="36">
        <f t="shared" si="13"/>
        <v>0</v>
      </c>
      <c r="HQ18" s="42"/>
      <c r="HR18" s="42"/>
      <c r="HS18" s="42"/>
      <c r="HY18" s="43"/>
      <c r="HZ18" s="43"/>
      <c r="IA18" s="44"/>
      <c r="IB18" s="44"/>
      <c r="IC18" s="44"/>
    </row>
    <row r="19" spans="1:237">
      <c r="A19" s="34" t="s">
        <v>33</v>
      </c>
      <c r="B19" s="38">
        <v>0</v>
      </c>
      <c r="C19" s="38">
        <v>0</v>
      </c>
      <c r="D19" s="36">
        <f t="shared" si="12"/>
        <v>0</v>
      </c>
      <c r="E19" s="37">
        <v>1</v>
      </c>
      <c r="F19" s="36">
        <f t="shared" si="13"/>
        <v>0</v>
      </c>
      <c r="HQ19" s="42"/>
      <c r="HR19" s="42"/>
      <c r="HS19" s="42"/>
      <c r="HY19" s="43"/>
      <c r="HZ19" s="43"/>
      <c r="IA19" s="44"/>
      <c r="IB19" s="44"/>
      <c r="IC19" s="44"/>
    </row>
    <row r="20" spans="1:237">
      <c r="A20" s="50" t="s">
        <v>34</v>
      </c>
      <c r="B20" s="81"/>
      <c r="C20" s="81"/>
      <c r="D20" s="81"/>
      <c r="E20" s="81"/>
      <c r="F20" s="51">
        <f>+SUM(F3:F19)</f>
        <v>2608779.5</v>
      </c>
      <c r="HQ20" s="42"/>
      <c r="HR20" s="42"/>
      <c r="HS20" s="42"/>
      <c r="HY20" s="43"/>
      <c r="HZ20" s="43"/>
      <c r="IA20" s="44"/>
      <c r="IB20" s="44"/>
      <c r="IC20" s="44"/>
    </row>
    <row r="21" spans="1:237">
      <c r="A21" s="39" t="s">
        <v>35</v>
      </c>
      <c r="B21" s="76"/>
      <c r="C21" s="76"/>
      <c r="D21" s="76"/>
      <c r="E21" s="76"/>
      <c r="F21" s="51">
        <f>F20/12</f>
        <v>217398.29166666666</v>
      </c>
      <c r="HQ21" s="42"/>
      <c r="HR21" s="42"/>
      <c r="HS21" s="42"/>
      <c r="HY21" s="43"/>
      <c r="HZ21" s="43"/>
      <c r="IA21" s="44"/>
      <c r="IB21" s="44"/>
      <c r="IC21" s="44"/>
    </row>
    <row r="22" spans="1:237">
      <c r="A22" s="39" t="s">
        <v>36</v>
      </c>
      <c r="B22" s="76"/>
      <c r="C22" s="76"/>
      <c r="D22" s="76"/>
      <c r="E22" s="76"/>
      <c r="F22" s="36">
        <f>RTR!M5</f>
        <v>0</v>
      </c>
      <c r="HQ22" s="42"/>
      <c r="HR22" s="42"/>
      <c r="HS22" s="42"/>
      <c r="HY22" s="43"/>
      <c r="HZ22" s="43"/>
      <c r="IA22" s="44"/>
      <c r="IB22" s="44"/>
      <c r="IC22" s="44"/>
    </row>
    <row r="23" spans="1:237" ht="12" customHeight="1">
      <c r="A23" s="39" t="s">
        <v>37</v>
      </c>
      <c r="B23" s="82"/>
      <c r="C23" s="82"/>
      <c r="D23" s="82"/>
      <c r="E23" s="82"/>
      <c r="F23" s="40">
        <v>1</v>
      </c>
      <c r="HQ23" s="42"/>
      <c r="HR23" s="42"/>
      <c r="HS23" s="42"/>
      <c r="HY23" s="43"/>
      <c r="HZ23" s="43"/>
      <c r="IA23" s="44"/>
      <c r="IB23" s="44"/>
      <c r="IC23" s="44"/>
    </row>
    <row r="24" spans="1:237">
      <c r="A24" s="39" t="s">
        <v>38</v>
      </c>
      <c r="B24" s="76"/>
      <c r="C24" s="76"/>
      <c r="D24" s="76"/>
      <c r="E24" s="76"/>
      <c r="F24" s="52">
        <f>(F21*F23)-F22</f>
        <v>217398.29166666666</v>
      </c>
      <c r="HQ24" s="42"/>
      <c r="HR24" s="42"/>
      <c r="HS24" s="42"/>
      <c r="HY24" s="43"/>
      <c r="HZ24" s="43"/>
      <c r="IA24" s="44"/>
      <c r="IB24" s="44"/>
      <c r="IC24" s="44"/>
    </row>
    <row r="25" spans="1:237" ht="13.5" customHeight="1">
      <c r="A25" s="39" t="s">
        <v>39</v>
      </c>
      <c r="B25" s="76"/>
      <c r="C25" s="76"/>
      <c r="D25" s="76"/>
      <c r="E25" s="76"/>
      <c r="F25" s="41">
        <v>180</v>
      </c>
    </row>
    <row r="26" spans="1:237" ht="12.75" customHeight="1">
      <c r="A26" s="39" t="s">
        <v>40</v>
      </c>
      <c r="B26" s="76"/>
      <c r="C26" s="76"/>
      <c r="D26" s="76"/>
      <c r="E26" s="76"/>
      <c r="F26" s="40">
        <v>7.7499999999999999E-2</v>
      </c>
    </row>
    <row r="27" spans="1:237">
      <c r="A27" s="39" t="s">
        <v>41</v>
      </c>
      <c r="B27" s="76"/>
      <c r="C27" s="76"/>
      <c r="D27" s="76"/>
      <c r="E27" s="76"/>
      <c r="F27" s="53">
        <f>PMT(F26/12,F25,-100000)</f>
        <v>941.27575304022002</v>
      </c>
    </row>
    <row r="28" spans="1:237">
      <c r="A28" s="39" t="s">
        <v>42</v>
      </c>
      <c r="B28" s="76"/>
      <c r="C28" s="76"/>
      <c r="D28" s="76"/>
      <c r="E28" s="76"/>
      <c r="F28" s="54">
        <f>F24/F27</f>
        <v>230.96132133914364</v>
      </c>
    </row>
    <row r="29" spans="1:237" ht="15.4" customHeight="1">
      <c r="A29" s="79" t="s">
        <v>43</v>
      </c>
      <c r="B29" s="79"/>
      <c r="C29" s="79"/>
      <c r="D29" s="79"/>
      <c r="E29" s="79"/>
      <c r="F29" s="79"/>
    </row>
    <row r="30" spans="1:237">
      <c r="A30" s="39" t="s">
        <v>39</v>
      </c>
      <c r="B30" s="76"/>
      <c r="C30" s="76"/>
      <c r="D30" s="76"/>
      <c r="E30" s="76"/>
      <c r="F30" s="52">
        <v>180</v>
      </c>
    </row>
    <row r="31" spans="1:237">
      <c r="A31" s="39" t="s">
        <v>40</v>
      </c>
      <c r="B31" s="76"/>
      <c r="C31" s="76"/>
      <c r="D31" s="76"/>
      <c r="E31" s="76"/>
      <c r="F31" s="55">
        <v>8.5000000000000006E-2</v>
      </c>
    </row>
    <row r="32" spans="1:237">
      <c r="A32" s="39" t="s">
        <v>41</v>
      </c>
      <c r="B32" s="76"/>
      <c r="C32" s="76"/>
      <c r="D32" s="76"/>
      <c r="E32" s="76"/>
      <c r="F32" s="54">
        <f>PMT(F31/12,F30,-100000)</f>
        <v>984.73955792559184</v>
      </c>
    </row>
    <row r="34" spans="222:237" ht="15.4" customHeight="1"/>
    <row r="36" spans="222:237" ht="15.4" customHeight="1">
      <c r="HN36" s="42"/>
      <c r="HO36" s="42"/>
      <c r="HP36" s="42"/>
      <c r="HQ36" s="42"/>
      <c r="HR36" s="42"/>
      <c r="HS36" s="42"/>
      <c r="HV36" s="43"/>
      <c r="HW36" s="43"/>
      <c r="HX36" s="44"/>
      <c r="HY36" s="44"/>
      <c r="HZ36" s="44"/>
      <c r="IA36" s="44"/>
      <c r="IB36" s="44"/>
      <c r="IC36" s="44"/>
    </row>
    <row r="37" spans="222:237">
      <c r="HN37" s="42"/>
      <c r="HO37" s="42"/>
      <c r="HP37" s="42"/>
      <c r="HQ37" s="42"/>
      <c r="HR37" s="42"/>
      <c r="HS37" s="42"/>
      <c r="HV37" s="43"/>
      <c r="HW37" s="43"/>
      <c r="HX37" s="44"/>
      <c r="HY37" s="44"/>
      <c r="HZ37" s="44"/>
      <c r="IA37" s="44"/>
      <c r="IB37" s="44"/>
      <c r="IC37" s="44"/>
    </row>
    <row r="38" spans="222:237">
      <c r="HN38" s="42"/>
      <c r="HO38" s="42"/>
      <c r="HP38" s="42"/>
      <c r="HQ38" s="42"/>
      <c r="HR38" s="42"/>
      <c r="HS38" s="42"/>
      <c r="HV38" s="43"/>
      <c r="HW38" s="43"/>
      <c r="HX38" s="44"/>
      <c r="HY38" s="44"/>
      <c r="HZ38" s="44"/>
      <c r="IA38" s="44"/>
      <c r="IB38" s="44"/>
      <c r="IC38" s="44"/>
    </row>
    <row r="39" spans="222:237">
      <c r="HN39" s="42"/>
      <c r="HO39" s="42"/>
      <c r="HP39" s="42"/>
      <c r="HQ39" s="42"/>
      <c r="HR39" s="42"/>
      <c r="HS39" s="42"/>
      <c r="HV39" s="43"/>
      <c r="HW39" s="43"/>
      <c r="HX39" s="44"/>
      <c r="HY39" s="44"/>
      <c r="HZ39" s="44"/>
      <c r="IA39" s="44"/>
      <c r="IB39" s="44"/>
      <c r="IC39" s="44"/>
    </row>
    <row r="40" spans="222:237" ht="12" customHeight="1">
      <c r="HN40" s="42"/>
      <c r="HO40" s="42"/>
      <c r="HP40" s="42"/>
      <c r="HQ40" s="42"/>
      <c r="HR40" s="42"/>
      <c r="HS40" s="42"/>
      <c r="HV40" s="43"/>
      <c r="HW40" s="43"/>
      <c r="HX40" s="44"/>
      <c r="HY40" s="44"/>
      <c r="HZ40" s="44"/>
      <c r="IA40" s="44"/>
      <c r="IB40" s="44"/>
      <c r="IC40" s="44"/>
    </row>
    <row r="41" spans="222:237" ht="15.4" customHeight="1">
      <c r="HN41" s="42"/>
      <c r="HO41" s="42"/>
      <c r="HP41" s="42"/>
      <c r="HQ41" s="42"/>
      <c r="HR41" s="42"/>
      <c r="HS41" s="42"/>
      <c r="HV41" s="43"/>
      <c r="HW41" s="43"/>
      <c r="HX41" s="44"/>
      <c r="HY41" s="44"/>
      <c r="HZ41" s="44"/>
      <c r="IA41" s="44"/>
      <c r="IB41" s="44"/>
      <c r="IC41" s="44"/>
    </row>
    <row r="42" spans="222:237">
      <c r="HN42" s="42"/>
      <c r="HO42" s="42"/>
      <c r="HP42" s="42"/>
      <c r="HQ42" s="42"/>
      <c r="HR42" s="42"/>
      <c r="HS42" s="42"/>
      <c r="HV42" s="43"/>
      <c r="HW42" s="43"/>
      <c r="HX42" s="44"/>
      <c r="HY42" s="44"/>
      <c r="HZ42" s="44"/>
      <c r="IA42" s="44"/>
      <c r="IB42" s="44"/>
      <c r="IC42" s="44"/>
    </row>
    <row r="43" spans="222:237">
      <c r="HN43" s="42"/>
      <c r="HO43" s="42"/>
      <c r="HP43" s="42"/>
      <c r="HQ43" s="42"/>
      <c r="HR43" s="42"/>
      <c r="HS43" s="42"/>
      <c r="HV43" s="43"/>
      <c r="HW43" s="43"/>
      <c r="HX43" s="44"/>
      <c r="HY43" s="44"/>
      <c r="HZ43" s="44"/>
      <c r="IA43" s="44"/>
      <c r="IB43" s="44"/>
      <c r="IC43" s="44"/>
    </row>
    <row r="44" spans="222:237">
      <c r="HN44" s="42"/>
      <c r="HO44" s="42"/>
      <c r="HP44" s="42"/>
      <c r="HQ44" s="42"/>
      <c r="HR44" s="42"/>
      <c r="HS44" s="42"/>
      <c r="HV44" s="43"/>
      <c r="HW44" s="43"/>
      <c r="HX44" s="44"/>
      <c r="HY44" s="44"/>
      <c r="HZ44" s="44"/>
      <c r="IA44" s="44"/>
      <c r="IB44" s="44"/>
      <c r="IC44" s="44"/>
    </row>
    <row r="45" spans="222:237">
      <c r="HN45" s="42"/>
      <c r="HO45" s="42"/>
      <c r="HP45" s="42"/>
      <c r="HQ45" s="42"/>
      <c r="HR45" s="42"/>
      <c r="HS45" s="42"/>
      <c r="HV45" s="43"/>
      <c r="HW45" s="43"/>
      <c r="HX45" s="44"/>
      <c r="HY45" s="44"/>
      <c r="HZ45" s="44"/>
      <c r="IA45" s="44"/>
      <c r="IB45" s="44"/>
      <c r="IC45" s="44"/>
    </row>
    <row r="46" spans="222:237">
      <c r="HN46" s="42"/>
      <c r="HO46" s="42"/>
      <c r="HP46" s="42"/>
      <c r="HQ46" s="42"/>
      <c r="HR46" s="42"/>
      <c r="HS46" s="42"/>
      <c r="HV46" s="43"/>
      <c r="HW46" s="43"/>
      <c r="HX46" s="44"/>
      <c r="HY46" s="44"/>
      <c r="HZ46" s="44"/>
      <c r="IA46" s="44"/>
      <c r="IB46" s="44"/>
      <c r="IC46" s="44"/>
    </row>
    <row r="47" spans="222:237" ht="15.4" customHeight="1">
      <c r="HN47" s="42"/>
      <c r="HO47" s="42"/>
      <c r="HP47" s="42"/>
      <c r="HQ47" s="42"/>
      <c r="HR47" s="42"/>
      <c r="HS47" s="42"/>
      <c r="HV47" s="43"/>
      <c r="HW47" s="43"/>
      <c r="HX47" s="44"/>
      <c r="HY47" s="44"/>
      <c r="HZ47" s="44"/>
      <c r="IA47" s="44"/>
      <c r="IB47" s="44"/>
      <c r="IC47" s="44"/>
    </row>
    <row r="48" spans="222:237">
      <c r="HN48" s="42"/>
      <c r="HO48" s="42"/>
      <c r="HP48" s="42"/>
      <c r="HQ48" s="42"/>
      <c r="HR48" s="42"/>
      <c r="HS48" s="42"/>
      <c r="HV48" s="43"/>
      <c r="HW48" s="43"/>
      <c r="HX48" s="44"/>
      <c r="HY48" s="44"/>
      <c r="HZ48" s="44"/>
      <c r="IA48" s="44"/>
      <c r="IB48" s="44"/>
      <c r="IC48" s="44"/>
    </row>
    <row r="49" spans="222:237">
      <c r="HN49" s="42"/>
      <c r="HO49" s="42"/>
      <c r="HP49" s="42"/>
      <c r="HQ49" s="42"/>
      <c r="HR49" s="42"/>
      <c r="HS49" s="42"/>
      <c r="HV49" s="43"/>
      <c r="HW49" s="43"/>
      <c r="HX49" s="44"/>
      <c r="HY49" s="44"/>
      <c r="HZ49" s="44"/>
      <c r="IA49" s="44"/>
      <c r="IB49" s="44"/>
      <c r="IC49" s="44"/>
    </row>
    <row r="50" spans="222:237">
      <c r="HN50" s="42"/>
      <c r="HO50" s="42"/>
      <c r="HP50" s="42"/>
      <c r="HQ50" s="42"/>
      <c r="HR50" s="42"/>
      <c r="HS50" s="42"/>
      <c r="HV50" s="43"/>
      <c r="HW50" s="43"/>
      <c r="HX50" s="44"/>
      <c r="HY50" s="44"/>
      <c r="HZ50" s="44"/>
      <c r="IA50" s="44"/>
      <c r="IB50" s="44"/>
      <c r="IC50" s="44"/>
    </row>
    <row r="51" spans="222:237" ht="15.4" customHeight="1">
      <c r="HN51" s="42"/>
      <c r="HO51" s="42"/>
      <c r="HP51" s="42"/>
      <c r="HQ51" s="42"/>
      <c r="HR51" s="42"/>
      <c r="HS51" s="42"/>
      <c r="HV51" s="43"/>
      <c r="HW51" s="43"/>
      <c r="HX51" s="44"/>
      <c r="HY51" s="44"/>
      <c r="HZ51" s="44"/>
      <c r="IA51" s="44"/>
      <c r="IB51" s="44"/>
      <c r="IC51" s="44"/>
    </row>
    <row r="52" spans="222:237" ht="26.85" customHeight="1">
      <c r="HN52" s="42"/>
      <c r="HO52" s="42"/>
      <c r="HP52" s="42"/>
      <c r="HQ52" s="42"/>
      <c r="HR52" s="42"/>
      <c r="HS52" s="42"/>
      <c r="HV52" s="43"/>
      <c r="HW52" s="43"/>
      <c r="HX52" s="44"/>
      <c r="HY52" s="44"/>
      <c r="HZ52" s="44"/>
      <c r="IA52" s="44"/>
      <c r="IB52" s="44"/>
      <c r="IC52" s="44"/>
    </row>
    <row r="53" spans="222:237" ht="15.4" customHeight="1">
      <c r="HN53" s="42"/>
      <c r="HO53" s="42"/>
      <c r="HP53" s="42"/>
      <c r="HQ53" s="42"/>
      <c r="HR53" s="42"/>
      <c r="HS53" s="42"/>
      <c r="HV53" s="43"/>
      <c r="HW53" s="43"/>
      <c r="HX53" s="44"/>
      <c r="HY53" s="44"/>
      <c r="HZ53" s="44"/>
      <c r="IA53" s="44"/>
      <c r="IB53" s="44"/>
      <c r="IC53" s="44"/>
    </row>
    <row r="54" spans="222:237" ht="15.4" customHeight="1">
      <c r="HN54" s="42"/>
      <c r="HO54" s="42"/>
      <c r="HP54" s="42"/>
      <c r="HQ54" s="42"/>
      <c r="HR54" s="42"/>
      <c r="HS54" s="42"/>
      <c r="HV54" s="43"/>
      <c r="HW54" s="43"/>
      <c r="HX54" s="44"/>
      <c r="HY54" s="44"/>
      <c r="HZ54" s="44"/>
      <c r="IA54" s="44"/>
      <c r="IB54" s="44"/>
      <c r="IC54" s="44"/>
    </row>
    <row r="55" spans="222:237">
      <c r="HN55" s="42"/>
      <c r="HO55" s="42"/>
      <c r="HP55" s="42"/>
      <c r="HQ55" s="42"/>
      <c r="HR55" s="42"/>
      <c r="HS55" s="42"/>
      <c r="HV55" s="43"/>
      <c r="HW55" s="43"/>
      <c r="HX55" s="44"/>
      <c r="HY55" s="44"/>
      <c r="HZ55" s="44"/>
      <c r="IA55" s="44"/>
      <c r="IB55" s="44"/>
      <c r="IC55" s="44"/>
    </row>
    <row r="56" spans="222:237" ht="16.350000000000001" customHeight="1">
      <c r="HN56" s="42"/>
      <c r="HO56" s="42"/>
      <c r="HP56" s="42"/>
      <c r="HQ56" s="42"/>
      <c r="HR56" s="42"/>
      <c r="HS56" s="42"/>
      <c r="HV56" s="43"/>
      <c r="HW56" s="43"/>
      <c r="HX56" s="44"/>
      <c r="HY56" s="44"/>
      <c r="HZ56" s="44"/>
      <c r="IA56" s="44"/>
      <c r="IB56" s="44"/>
      <c r="IC56" s="44"/>
    </row>
    <row r="57" spans="222:237" ht="16.350000000000001" customHeight="1">
      <c r="HN57" s="42"/>
      <c r="HO57" s="42"/>
      <c r="HP57" s="42"/>
      <c r="HQ57" s="42"/>
      <c r="HR57" s="42"/>
      <c r="HS57" s="42"/>
      <c r="HV57" s="43"/>
      <c r="HW57" s="43"/>
      <c r="HX57" s="44"/>
      <c r="HY57" s="44"/>
      <c r="HZ57" s="44"/>
      <c r="IA57" s="44"/>
      <c r="IB57" s="44"/>
      <c r="IC57" s="44"/>
    </row>
    <row r="58" spans="222:237" ht="16.350000000000001" customHeight="1">
      <c r="HN58" s="42"/>
      <c r="HO58" s="42"/>
      <c r="HP58" s="42"/>
      <c r="HQ58" s="42"/>
      <c r="HR58" s="42"/>
      <c r="HS58" s="42"/>
      <c r="HV58" s="43"/>
      <c r="HW58" s="43"/>
      <c r="HX58" s="44"/>
      <c r="HY58" s="44"/>
      <c r="HZ58" s="44"/>
      <c r="IA58" s="44"/>
      <c r="IB58" s="44"/>
      <c r="IC58" s="44"/>
    </row>
    <row r="59" spans="222:237" ht="16.350000000000001" customHeight="1">
      <c r="HN59" s="42"/>
      <c r="HO59" s="42"/>
      <c r="HP59" s="42"/>
      <c r="HQ59" s="42"/>
      <c r="HR59" s="42"/>
      <c r="HS59" s="42"/>
      <c r="HV59" s="43"/>
      <c r="HW59" s="43"/>
      <c r="HX59" s="44"/>
      <c r="HY59" s="44"/>
      <c r="HZ59" s="44"/>
      <c r="IA59" s="44"/>
      <c r="IB59" s="44"/>
      <c r="IC59" s="44"/>
    </row>
    <row r="60" spans="222:237" ht="16.350000000000001" customHeight="1">
      <c r="HN60" s="42"/>
      <c r="HO60" s="42"/>
      <c r="HP60" s="42"/>
      <c r="HQ60" s="42"/>
      <c r="HR60" s="42"/>
      <c r="HS60" s="42"/>
      <c r="HV60" s="43"/>
      <c r="HW60" s="43"/>
      <c r="HX60" s="44"/>
      <c r="HY60" s="44"/>
      <c r="HZ60" s="44"/>
      <c r="IA60" s="44"/>
      <c r="IB60" s="44"/>
      <c r="IC60" s="44"/>
    </row>
    <row r="61" spans="222:237" ht="16.350000000000001" customHeight="1">
      <c r="HN61" s="42"/>
      <c r="HO61" s="42"/>
      <c r="HP61" s="42"/>
      <c r="HQ61" s="42"/>
      <c r="HR61" s="42"/>
      <c r="HS61" s="42"/>
      <c r="HV61" s="43"/>
      <c r="HW61" s="43"/>
      <c r="HX61" s="44"/>
      <c r="HY61" s="44"/>
      <c r="HZ61" s="44"/>
      <c r="IA61" s="44"/>
      <c r="IB61" s="44"/>
      <c r="IC61" s="44"/>
    </row>
    <row r="62" spans="222:237" ht="16.350000000000001" customHeight="1">
      <c r="HN62" s="42"/>
      <c r="HO62" s="42"/>
      <c r="HP62" s="42"/>
      <c r="HQ62" s="42"/>
      <c r="HR62" s="42"/>
      <c r="HS62" s="42"/>
      <c r="HV62" s="43"/>
      <c r="HW62" s="43"/>
      <c r="HX62" s="44"/>
      <c r="HY62" s="44"/>
      <c r="HZ62" s="44"/>
      <c r="IA62" s="44"/>
      <c r="IB62" s="44"/>
      <c r="IC62" s="44"/>
    </row>
    <row r="63" spans="222:237" ht="16.350000000000001" customHeight="1">
      <c r="HN63" s="42"/>
      <c r="HO63" s="42"/>
      <c r="HP63" s="42"/>
      <c r="HQ63" s="42"/>
      <c r="HR63" s="42"/>
      <c r="HS63" s="42"/>
      <c r="HV63" s="43"/>
      <c r="HW63" s="43"/>
      <c r="HX63" s="44"/>
      <c r="HY63" s="44"/>
      <c r="HZ63" s="44"/>
      <c r="IA63" s="44"/>
      <c r="IB63" s="44"/>
      <c r="IC63" s="44"/>
    </row>
    <row r="64" spans="222:237" ht="16.350000000000001" customHeight="1">
      <c r="HN64" s="42"/>
      <c r="HO64" s="42"/>
      <c r="HP64" s="42"/>
      <c r="HQ64" s="42"/>
      <c r="HR64" s="42"/>
      <c r="HS64" s="42"/>
      <c r="HV64" s="43"/>
      <c r="HW64" s="43"/>
      <c r="HX64" s="44"/>
      <c r="HY64" s="44"/>
      <c r="HZ64" s="44"/>
      <c r="IA64" s="44"/>
      <c r="IB64" s="44"/>
      <c r="IC64" s="44"/>
    </row>
    <row r="65" spans="1:237" ht="16.350000000000001" customHeight="1">
      <c r="HN65" s="42"/>
      <c r="HO65" s="42"/>
      <c r="HP65" s="42"/>
      <c r="HQ65" s="42"/>
      <c r="HR65" s="42"/>
      <c r="HS65" s="42"/>
      <c r="HV65" s="43"/>
      <c r="HW65" s="43"/>
      <c r="HX65" s="44"/>
      <c r="HY65" s="44"/>
      <c r="HZ65" s="44"/>
      <c r="IA65" s="44"/>
      <c r="IB65" s="44"/>
      <c r="IC65" s="44"/>
    </row>
    <row r="66" spans="1:237" ht="16.350000000000001" customHeight="1">
      <c r="HN66" s="42"/>
      <c r="HO66" s="42"/>
      <c r="HP66" s="42"/>
      <c r="HQ66" s="42"/>
      <c r="HR66" s="42"/>
      <c r="HS66" s="42"/>
      <c r="HV66" s="43"/>
      <c r="HW66" s="43"/>
      <c r="HX66" s="44"/>
      <c r="HY66" s="44"/>
      <c r="HZ66" s="44"/>
      <c r="IA66" s="44"/>
      <c r="IB66" s="44"/>
      <c r="IC66" s="44"/>
    </row>
    <row r="67" spans="1:237" ht="26.85" customHeight="1">
      <c r="HN67" s="42"/>
      <c r="HO67" s="42"/>
      <c r="HP67" s="42"/>
      <c r="HQ67" s="42"/>
      <c r="HR67" s="42"/>
      <c r="HS67" s="42"/>
      <c r="HV67" s="43"/>
      <c r="HW67" s="43"/>
      <c r="HX67" s="44"/>
      <c r="HY67" s="44"/>
      <c r="HZ67" s="44"/>
      <c r="IA67" s="44"/>
      <c r="IB67" s="44"/>
      <c r="IC67" s="44"/>
    </row>
    <row r="68" spans="1:237" s="45" customForma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HN68" s="46"/>
      <c r="HO68" s="46"/>
      <c r="HP68" s="46"/>
      <c r="HQ68" s="42"/>
      <c r="HV68" s="43"/>
      <c r="HW68" s="43"/>
      <c r="HX68" s="44"/>
      <c r="HY68" s="44"/>
    </row>
    <row r="69" spans="1:237" s="45" customForma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HN69" s="46"/>
      <c r="HO69" s="46"/>
      <c r="HP69" s="46"/>
      <c r="HQ69" s="42"/>
      <c r="HV69" s="43"/>
      <c r="HW69" s="43"/>
      <c r="HX69" s="44"/>
      <c r="HY69" s="44"/>
    </row>
    <row r="70" spans="1:237" s="45" customFormat="1">
      <c r="A70" s="78"/>
      <c r="B70" s="78"/>
      <c r="C70" s="78"/>
      <c r="D70" s="78"/>
      <c r="E70" s="78"/>
      <c r="F70" s="78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HN70" s="46"/>
      <c r="HO70" s="46"/>
      <c r="HP70" s="46"/>
      <c r="HQ70" s="42"/>
      <c r="HV70" s="43"/>
      <c r="HW70" s="43"/>
      <c r="HX70" s="44"/>
      <c r="HY70" s="44"/>
    </row>
    <row r="71" spans="1:237" ht="12" customHeight="1">
      <c r="A71" s="78"/>
      <c r="B71" s="78"/>
      <c r="C71" s="78"/>
      <c r="D71" s="78"/>
      <c r="E71" s="78"/>
      <c r="F71" s="78"/>
      <c r="HN71" s="42"/>
      <c r="HO71" s="42"/>
      <c r="HP71" s="42"/>
      <c r="HQ71" s="42"/>
      <c r="HR71" s="42"/>
      <c r="HS71" s="42"/>
      <c r="HV71" s="43"/>
      <c r="HW71" s="43"/>
      <c r="HX71" s="44"/>
      <c r="HY71" s="44"/>
      <c r="HZ71" s="44"/>
      <c r="IA71" s="44"/>
      <c r="IB71" s="44"/>
      <c r="IC71" s="44"/>
    </row>
    <row r="72" spans="1:237">
      <c r="A72" s="77"/>
      <c r="B72" s="77"/>
      <c r="C72" s="77"/>
      <c r="D72" s="77"/>
      <c r="E72" s="77"/>
      <c r="F72" s="77"/>
      <c r="HN72" s="42"/>
      <c r="HO72" s="42"/>
      <c r="HP72" s="42"/>
      <c r="HQ72" s="42"/>
      <c r="HR72" s="42"/>
      <c r="HS72" s="42"/>
      <c r="HV72" s="43"/>
      <c r="HW72" s="43"/>
      <c r="HX72" s="44"/>
      <c r="HY72" s="44"/>
      <c r="HZ72" s="44"/>
      <c r="IA72" s="44"/>
      <c r="IB72" s="44"/>
      <c r="IC72" s="44"/>
    </row>
  </sheetData>
  <sheetProtection selectLockedCells="1" selectUnlockedCells="1"/>
  <mergeCells count="17">
    <mergeCell ref="B24:E24"/>
    <mergeCell ref="B25:E25"/>
    <mergeCell ref="B26:E26"/>
    <mergeCell ref="B1:C1"/>
    <mergeCell ref="B20:E20"/>
    <mergeCell ref="B21:E21"/>
    <mergeCell ref="B22:E22"/>
    <mergeCell ref="B23:E23"/>
    <mergeCell ref="B27:E27"/>
    <mergeCell ref="B28:E28"/>
    <mergeCell ref="A72:F72"/>
    <mergeCell ref="A70:F70"/>
    <mergeCell ref="A71:F71"/>
    <mergeCell ref="A29:F29"/>
    <mergeCell ref="B30:E30"/>
    <mergeCell ref="B31:E31"/>
    <mergeCell ref="B32:E3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Q5"/>
  <sheetViews>
    <sheetView zoomScale="136" zoomScaleNormal="136" workbookViewId="0">
      <selection activeCell="E21" sqref="E21"/>
    </sheetView>
  </sheetViews>
  <sheetFormatPr defaultColWidth="22.140625" defaultRowHeight="12"/>
  <cols>
    <col min="1" max="1" width="4.5703125" style="20" customWidth="1"/>
    <col min="2" max="2" width="17.5703125" style="20" bestFit="1" customWidth="1"/>
    <col min="3" max="3" width="19.85546875" style="20" bestFit="1" customWidth="1"/>
    <col min="4" max="4" width="9.85546875" style="20" bestFit="1" customWidth="1"/>
    <col min="5" max="5" width="10.85546875" style="20" customWidth="1"/>
    <col min="6" max="6" width="10.140625" style="20" customWidth="1"/>
    <col min="7" max="7" width="13" style="20" bestFit="1" customWidth="1"/>
    <col min="8" max="8" width="6.42578125" style="20" bestFit="1" customWidth="1"/>
    <col min="9" max="9" width="7.85546875" style="20" bestFit="1" customWidth="1"/>
    <col min="10" max="10" width="8" style="20" bestFit="1" customWidth="1"/>
    <col min="11" max="11" width="7" style="20" bestFit="1" customWidth="1"/>
    <col min="12" max="12" width="7.7109375" style="20" bestFit="1" customWidth="1"/>
    <col min="13" max="13" width="13.42578125" style="20" bestFit="1" customWidth="1"/>
    <col min="14" max="14" width="12.42578125" style="20" bestFit="1" customWidth="1"/>
    <col min="15" max="251" width="22.140625" style="20"/>
    <col min="252" max="16384" width="22.140625" style="21"/>
  </cols>
  <sheetData>
    <row r="1" spans="1:251">
      <c r="A1" s="56" t="s">
        <v>1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53</v>
      </c>
      <c r="H1" s="56" t="s">
        <v>7</v>
      </c>
      <c r="I1" s="56" t="s">
        <v>65</v>
      </c>
      <c r="J1" s="56" t="s">
        <v>66</v>
      </c>
      <c r="K1" s="56" t="s">
        <v>67</v>
      </c>
      <c r="L1" s="56" t="s">
        <v>8</v>
      </c>
      <c r="M1" s="56" t="s">
        <v>44</v>
      </c>
      <c r="IP1" s="21"/>
      <c r="IQ1" s="21"/>
    </row>
    <row r="2" spans="1:251">
      <c r="A2" s="57">
        <v>1</v>
      </c>
      <c r="B2" s="26">
        <v>29512729</v>
      </c>
      <c r="C2" s="27" t="s">
        <v>54</v>
      </c>
      <c r="D2" s="27" t="s">
        <v>64</v>
      </c>
      <c r="E2" s="26" t="s">
        <v>52</v>
      </c>
      <c r="F2" s="28">
        <v>10892698</v>
      </c>
      <c r="G2" s="59">
        <v>43892</v>
      </c>
      <c r="H2" s="26">
        <v>163</v>
      </c>
      <c r="I2" s="26">
        <v>10325306</v>
      </c>
      <c r="J2" s="26">
        <v>18</v>
      </c>
      <c r="K2" s="26">
        <f>163-18</f>
        <v>145</v>
      </c>
      <c r="L2" s="26">
        <v>118195</v>
      </c>
      <c r="M2" s="23" t="s">
        <v>46</v>
      </c>
      <c r="IO2" s="21"/>
      <c r="IP2" s="21"/>
      <c r="IQ2" s="21"/>
    </row>
    <row r="3" spans="1:251">
      <c r="A3" s="57">
        <v>2</v>
      </c>
      <c r="B3" s="26">
        <v>29968475</v>
      </c>
      <c r="C3" s="27" t="s">
        <v>54</v>
      </c>
      <c r="D3" s="27" t="s">
        <v>64</v>
      </c>
      <c r="E3" s="26" t="s">
        <v>52</v>
      </c>
      <c r="F3" s="28">
        <v>11392262</v>
      </c>
      <c r="G3" s="58">
        <v>43892</v>
      </c>
      <c r="H3" s="26">
        <v>166</v>
      </c>
      <c r="I3" s="26">
        <v>10806547</v>
      </c>
      <c r="J3" s="26">
        <v>18</v>
      </c>
      <c r="K3" s="26">
        <f>166-18</f>
        <v>148</v>
      </c>
      <c r="L3" s="26">
        <v>116551</v>
      </c>
      <c r="M3" s="23" t="s">
        <v>46</v>
      </c>
      <c r="IO3" s="21"/>
      <c r="IP3" s="21"/>
      <c r="IQ3" s="21"/>
    </row>
    <row r="4" spans="1:251">
      <c r="A4" s="57">
        <v>3</v>
      </c>
      <c r="B4" s="32"/>
      <c r="C4" s="27"/>
      <c r="D4" s="27"/>
      <c r="E4" s="30"/>
      <c r="F4" s="30"/>
      <c r="G4" s="58"/>
      <c r="H4" s="29"/>
      <c r="I4" s="29"/>
      <c r="J4" s="29"/>
      <c r="K4" s="29"/>
      <c r="L4" s="32"/>
      <c r="M4" s="24" t="s">
        <v>46</v>
      </c>
      <c r="IP4" s="21"/>
      <c r="IQ4" s="21"/>
    </row>
    <row r="5" spans="1:251">
      <c r="A5" s="3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5">
        <f>SUMIF(M2:M4,"Y",L2:L4)</f>
        <v>0</v>
      </c>
      <c r="IP5" s="21"/>
      <c r="IQ5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3" t="s">
        <v>9</v>
      </c>
      <c r="B1" s="83"/>
      <c r="C1" s="2"/>
    </row>
    <row r="2" spans="1:6" ht="14.25" customHeight="1">
      <c r="A2" s="83" t="s">
        <v>10</v>
      </c>
      <c r="B2" s="83"/>
      <c r="C2" s="2"/>
    </row>
    <row r="5" spans="1:6" ht="30">
      <c r="A5" s="3" t="s">
        <v>1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3:I21"/>
  <sheetViews>
    <sheetView tabSelected="1" workbookViewId="0">
      <selection activeCell="H9" sqref="H9"/>
    </sheetView>
  </sheetViews>
  <sheetFormatPr defaultRowHeight="12.75"/>
  <cols>
    <col min="3" max="3" width="31.28515625" bestFit="1" customWidth="1"/>
    <col min="4" max="4" width="34.140625" customWidth="1"/>
    <col min="8" max="8" width="22.85546875" customWidth="1"/>
    <col min="9" max="9" width="10.140625" bestFit="1" customWidth="1"/>
  </cols>
  <sheetData>
    <row r="3" spans="2:9" ht="18">
      <c r="B3" s="70"/>
      <c r="C3" s="70"/>
      <c r="D3" s="70"/>
      <c r="E3" s="70"/>
      <c r="F3" s="70"/>
      <c r="G3" s="70"/>
    </row>
    <row r="4" spans="2:9" ht="18">
      <c r="B4" s="70"/>
      <c r="C4" s="70"/>
      <c r="D4" s="70"/>
      <c r="E4" s="70"/>
      <c r="F4" s="70"/>
      <c r="G4" s="70"/>
    </row>
    <row r="5" spans="2:9" ht="18">
      <c r="B5" s="70"/>
      <c r="C5" s="71" t="s">
        <v>11</v>
      </c>
      <c r="D5" s="72" t="s">
        <v>83</v>
      </c>
      <c r="E5" s="70"/>
      <c r="F5" s="70"/>
      <c r="G5" s="70"/>
      <c r="H5" s="75" t="s">
        <v>84</v>
      </c>
      <c r="I5" s="75">
        <v>41508767</v>
      </c>
    </row>
    <row r="6" spans="2:9" ht="18">
      <c r="B6" s="70"/>
      <c r="C6" s="73" t="s">
        <v>68</v>
      </c>
      <c r="D6" s="74" t="s">
        <v>69</v>
      </c>
      <c r="E6" s="70"/>
      <c r="F6" s="70"/>
      <c r="G6" s="70"/>
      <c r="H6" s="75" t="s">
        <v>86</v>
      </c>
      <c r="I6" s="75">
        <v>41132364</v>
      </c>
    </row>
    <row r="7" spans="2:9" ht="18">
      <c r="B7" s="70"/>
      <c r="C7" s="61" t="s">
        <v>70</v>
      </c>
      <c r="D7" s="62">
        <v>27000000</v>
      </c>
      <c r="E7" s="70"/>
      <c r="F7" s="70"/>
      <c r="G7" s="70"/>
      <c r="H7" s="75" t="s">
        <v>85</v>
      </c>
      <c r="I7" s="75">
        <f>0+0+1039687+2322012+2297861+1760926+1744232+3747687+4297278+11793066</f>
        <v>29002749</v>
      </c>
    </row>
    <row r="8" spans="2:9" ht="18">
      <c r="B8" s="70"/>
      <c r="C8" s="61" t="s">
        <v>71</v>
      </c>
      <c r="D8" s="62">
        <v>41132364</v>
      </c>
      <c r="E8" s="70"/>
      <c r="F8" s="70"/>
      <c r="G8" s="70"/>
    </row>
    <row r="9" spans="2:9" ht="36">
      <c r="B9" s="70"/>
      <c r="C9" s="61" t="s">
        <v>72</v>
      </c>
      <c r="D9" s="62">
        <v>6204063</v>
      </c>
      <c r="E9" s="70"/>
      <c r="F9" s="70"/>
      <c r="G9" s="70"/>
    </row>
    <row r="10" spans="2:9" ht="18">
      <c r="B10" s="70"/>
      <c r="C10" s="63" t="s">
        <v>73</v>
      </c>
      <c r="D10" s="64">
        <f>MAX(D9,IF(D7&gt;7500000,D8*10.25%,D8*10.25%))/12</f>
        <v>517005.25</v>
      </c>
      <c r="E10" s="70"/>
      <c r="F10" s="70"/>
      <c r="G10" s="70"/>
    </row>
    <row r="11" spans="2:9" ht="18">
      <c r="B11" s="70"/>
      <c r="C11" s="63" t="s">
        <v>74</v>
      </c>
      <c r="D11" s="64">
        <f>D10</f>
        <v>517005.25</v>
      </c>
      <c r="E11" s="70"/>
      <c r="F11" s="70"/>
      <c r="G11" s="70"/>
    </row>
    <row r="12" spans="2:9" ht="18">
      <c r="B12" s="70"/>
      <c r="C12" s="61" t="s">
        <v>75</v>
      </c>
      <c r="D12" s="62">
        <v>60</v>
      </c>
      <c r="E12" s="70"/>
      <c r="F12" s="70"/>
      <c r="G12" s="70"/>
    </row>
    <row r="13" spans="2:9" ht="18">
      <c r="B13" s="70"/>
      <c r="C13" s="63" t="s">
        <v>76</v>
      </c>
      <c r="D13" s="64">
        <f>D11*D12%</f>
        <v>310203.14999999997</v>
      </c>
      <c r="E13" s="70"/>
      <c r="F13" s="70"/>
      <c r="G13" s="70"/>
    </row>
    <row r="14" spans="2:9" ht="18">
      <c r="B14" s="70"/>
      <c r="C14" s="65" t="s">
        <v>77</v>
      </c>
      <c r="D14" s="66">
        <f>RTR!M5</f>
        <v>0</v>
      </c>
      <c r="E14" s="70"/>
      <c r="F14" s="70"/>
      <c r="G14" s="70"/>
    </row>
    <row r="15" spans="2:9" ht="36">
      <c r="B15" s="70"/>
      <c r="C15" s="63" t="s">
        <v>78</v>
      </c>
      <c r="D15" s="64">
        <f>D13-D14</f>
        <v>310203.14999999997</v>
      </c>
      <c r="E15" s="70"/>
      <c r="F15" s="70"/>
      <c r="G15" s="70"/>
    </row>
    <row r="16" spans="2:9" ht="18">
      <c r="B16" s="70"/>
      <c r="C16" s="67" t="s">
        <v>79</v>
      </c>
      <c r="D16" s="62">
        <v>7.75</v>
      </c>
      <c r="E16" s="70"/>
      <c r="F16" s="70"/>
      <c r="G16" s="70"/>
    </row>
    <row r="17" spans="2:7" ht="18">
      <c r="B17" s="70"/>
      <c r="C17" s="67" t="s">
        <v>80</v>
      </c>
      <c r="D17" s="62">
        <v>180</v>
      </c>
      <c r="E17" s="70"/>
      <c r="F17" s="70"/>
      <c r="G17" s="70"/>
    </row>
    <row r="18" spans="2:7" ht="18">
      <c r="B18" s="70"/>
      <c r="C18" s="63" t="s">
        <v>81</v>
      </c>
      <c r="D18" s="64">
        <v>941.28</v>
      </c>
      <c r="E18" s="70"/>
      <c r="F18" s="70"/>
      <c r="G18" s="70"/>
    </row>
    <row r="19" spans="2:7" ht="36">
      <c r="B19" s="70"/>
      <c r="C19" s="68" t="s">
        <v>82</v>
      </c>
      <c r="D19" s="69">
        <f>(D15/D18)*100000</f>
        <v>32955459.586945433</v>
      </c>
      <c r="E19" s="70"/>
      <c r="F19" s="70"/>
      <c r="G19" s="70"/>
    </row>
    <row r="20" spans="2:7" ht="18">
      <c r="B20" s="70"/>
      <c r="C20" s="70"/>
      <c r="D20" s="70"/>
      <c r="E20" s="70"/>
      <c r="F20" s="70"/>
      <c r="G20" s="70"/>
    </row>
    <row r="21" spans="2:7" ht="18">
      <c r="B21" s="70"/>
      <c r="C21" s="70"/>
      <c r="D21" s="70"/>
      <c r="E21" s="70"/>
      <c r="F21" s="70"/>
      <c r="G21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2021-04-21T08:10:19Z</cp:lastPrinted>
  <dcterms:created xsi:type="dcterms:W3CDTF">2015-09-25T09:25:31Z</dcterms:created>
  <dcterms:modified xsi:type="dcterms:W3CDTF">2021-08-10T11:08:03Z</dcterms:modified>
</cp:coreProperties>
</file>