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/>
</workbook>
</file>

<file path=xl/calcChain.xml><?xml version="1.0" encoding="utf-8"?>
<calcChain xmlns="http://schemas.openxmlformats.org/spreadsheetml/2006/main">
  <c r="C7" i="1"/>
  <c r="B8"/>
  <c r="I4"/>
  <c r="I5" i="2"/>
  <c r="I4"/>
  <c r="I3"/>
  <c r="I2"/>
  <c r="C8" i="1"/>
  <c r="D15"/>
  <c r="F15" s="1"/>
  <c r="D14"/>
  <c r="F14" s="1"/>
  <c r="D13"/>
  <c r="F13" s="1"/>
  <c r="D12"/>
  <c r="F12" s="1"/>
  <c r="C9"/>
  <c r="D5"/>
  <c r="F5" s="1"/>
  <c r="B9"/>
  <c r="D18" l="1"/>
  <c r="F18" s="1"/>
  <c r="D17"/>
  <c r="F17" s="1"/>
  <c r="D6"/>
  <c r="F6" s="1"/>
  <c r="D4"/>
  <c r="F4" s="1"/>
  <c r="D7"/>
  <c r="F7" s="1"/>
  <c r="D8"/>
  <c r="F8" s="1"/>
  <c r="D10" l="1"/>
  <c r="F10" s="1"/>
  <c r="D3"/>
  <c r="F3" s="1"/>
  <c r="D9"/>
  <c r="F31"/>
  <c r="F26"/>
  <c r="K11" i="2"/>
  <c r="F21" i="1" s="1"/>
  <c r="F6" i="5"/>
  <c r="F7"/>
  <c r="F8"/>
  <c r="F9"/>
  <c r="F10"/>
  <c r="F11"/>
  <c r="F12"/>
  <c r="E13"/>
  <c r="F13" l="1"/>
  <c r="F9" i="1"/>
  <c r="F19" l="1"/>
  <c r="F20" s="1"/>
  <c r="F23" l="1"/>
  <c r="F27" s="1"/>
</calcChain>
</file>

<file path=xl/sharedStrings.xml><?xml version="1.0" encoding="utf-8"?>
<sst xmlns="http://schemas.openxmlformats.org/spreadsheetml/2006/main" count="120" uniqueCount="83">
  <si>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</si>
  <si>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</si>
  <si>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</si>
  <si>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</si>
  <si>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</si>
  <si>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</si>
  <si>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</si>
  <si>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</si>
  <si>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</si>
  <si>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</si>
  <si>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</si>
  <si>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</si>
  <si>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</si>
  <si>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</si>
  <si>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</si>
  <si>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</si>
  <si>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</si>
  <si>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</si>
  <si>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</si>
  <si>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</si>
  <si>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</si>
  <si>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</si>
  <si>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</si>
  <si>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</si>
  <si>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</si>
  <si>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</si>
  <si>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</si>
  <si>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</si>
  <si>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</si>
  <si>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</si>
  <si>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</si>
  <si>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</si>
  <si>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</si>
  <si>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</si>
  <si>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</si>
  <si>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</si>
  <si>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</si>
  <si>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</si>
  <si>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</si>
  <si>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</si>
  <si>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</si>
  <si>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</si>
  <si>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</si>
  <si>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</si>
  <si>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</si>
  <si>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</si>
  <si>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>y</t>
  </si>
  <si>
    <t>EMI Considered</t>
  </si>
  <si>
    <t xml:space="preserve">Income From Other Sources </t>
  </si>
  <si>
    <t>n</t>
  </si>
  <si>
    <t>2020-21</t>
  </si>
  <si>
    <t>2019-20</t>
  </si>
  <si>
    <t>Repayment banking</t>
  </si>
  <si>
    <t>Income From House Property</t>
  </si>
  <si>
    <t>Payment Made By 40A(2)(b)</t>
  </si>
  <si>
    <t xml:space="preserve">Net profit </t>
  </si>
  <si>
    <t>Deprection</t>
  </si>
  <si>
    <t>Interst On Car Loan</t>
  </si>
  <si>
    <t>Bank Interest</t>
  </si>
  <si>
    <t>HDFC Bank</t>
  </si>
  <si>
    <t>A.P .Collections</t>
  </si>
  <si>
    <t>Tarvinder Kaur(Prop)</t>
  </si>
  <si>
    <t>Interst to Unsecured Loans</t>
  </si>
  <si>
    <t>Maninder Singh Arora</t>
  </si>
  <si>
    <t>Income From Business/Profession</t>
  </si>
  <si>
    <t>Maninder Singh Arora(HUF)</t>
  </si>
  <si>
    <t>A.P.Collections</t>
  </si>
  <si>
    <t>Bt</t>
  </si>
  <si>
    <t>Tarvinder Kaur</t>
  </si>
  <si>
    <t>AsOn 20</t>
  </si>
  <si>
    <t>As on 19</t>
  </si>
  <si>
    <t>As On 21</t>
  </si>
  <si>
    <t xml:space="preserve">HUF Included </t>
  </si>
  <si>
    <t>AP &amp; 558-L</t>
  </si>
  <si>
    <t>Interest From AP Collection</t>
  </si>
  <si>
    <t>GECL</t>
  </si>
  <si>
    <t>Lap</t>
  </si>
  <si>
    <t>CC</t>
  </si>
  <si>
    <t>BT</t>
  </si>
  <si>
    <t xml:space="preserve">Closed </t>
  </si>
  <si>
    <t>151- L</t>
  </si>
  <si>
    <t xml:space="preserve">AL </t>
  </si>
  <si>
    <t>Closed Ineternally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</si>
</sst>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sz val="9"/>
      <color rgb="FFFF0000"/>
      <name val="Cambria"/>
      <family val="1"/>
      <scheme val="major"/>
    </font>
    <font>
      <sz val="8"/>
      <name val="Cambria"/>
      <family val="1"/>
      <scheme val="maj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83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1" fontId="8" fillId="2" borderId="3" xfId="0" applyNumberFormat="1" applyFont="1" applyFill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0" fontId="9" fillId="3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11" fillId="2" borderId="3" xfId="0" applyNumberFormat="1" applyFont="1" applyFill="1" applyBorder="1" applyAlignment="1">
      <alignment horizontal="center"/>
    </xf>
    <xf numFmtId="0" fontId="8" fillId="2" borderId="1" xfId="3" applyFont="1" applyFill="1" applyBorder="1" applyAlignment="1">
      <alignment horizontal="left" vertical="top" wrapText="1"/>
    </xf>
    <xf numFmtId="0" fontId="8" fillId="0" borderId="1" xfId="4" applyFont="1" applyBorder="1" applyAlignment="1">
      <alignment horizontal="left" vertical="center"/>
    </xf>
    <xf numFmtId="0" fontId="8" fillId="0" borderId="2" xfId="4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12" fillId="2" borderId="0" xfId="3" applyFont="1" applyFill="1" applyBorder="1" applyAlignment="1">
      <alignment horizontal="left" vertical="top" wrapText="1"/>
    </xf>
    <xf numFmtId="0" fontId="12" fillId="2" borderId="3" xfId="3" applyFont="1" applyFill="1" applyBorder="1" applyAlignment="1">
      <alignment horizontal="left" vertical="top" wrapText="1"/>
    </xf>
    <xf numFmtId="165" fontId="13" fillId="3" borderId="3" xfId="1" applyNumberFormat="1" applyFont="1" applyFill="1" applyBorder="1" applyAlignment="1" applyProtection="1">
      <alignment horizontal="left" vertical="center" wrapText="1"/>
    </xf>
    <xf numFmtId="165" fontId="13" fillId="3" borderId="3" xfId="1" applyNumberFormat="1" applyFont="1" applyFill="1" applyBorder="1" applyAlignment="1" applyProtection="1">
      <alignment horizontal="left" vertical="center" wrapText="1"/>
    </xf>
    <xf numFmtId="165" fontId="13" fillId="4" borderId="3" xfId="1" applyNumberFormat="1" applyFont="1" applyFill="1" applyBorder="1" applyAlignment="1" applyProtection="1">
      <alignment horizontal="left" vertical="center" wrapText="1"/>
    </xf>
    <xf numFmtId="9" fontId="13" fillId="4" borderId="3" xfId="1" applyNumberFormat="1" applyFont="1" applyFill="1" applyBorder="1" applyAlignment="1" applyProtection="1">
      <alignment horizontal="left" vertical="center" wrapText="1"/>
    </xf>
    <xf numFmtId="165" fontId="12" fillId="2" borderId="3" xfId="1" applyNumberFormat="1" applyFont="1" applyFill="1" applyBorder="1" applyAlignment="1" applyProtection="1">
      <alignment horizontal="left" vertical="center" wrapText="1"/>
    </xf>
    <xf numFmtId="0" fontId="12" fillId="2" borderId="3" xfId="3" applyFont="1" applyFill="1" applyBorder="1" applyAlignment="1">
      <alignment horizontal="left" vertical="center" wrapText="1"/>
    </xf>
    <xf numFmtId="166" fontId="12" fillId="0" borderId="3" xfId="1" applyNumberFormat="1" applyFont="1" applyFill="1" applyBorder="1" applyAlignment="1" applyProtection="1">
      <alignment horizontal="left" vertical="center"/>
    </xf>
    <xf numFmtId="165" fontId="12" fillId="2" borderId="3" xfId="1" applyNumberFormat="1" applyFont="1" applyFill="1" applyBorder="1" applyAlignment="1" applyProtection="1">
      <alignment horizontal="left" vertical="top"/>
    </xf>
    <xf numFmtId="9" fontId="12" fillId="2" borderId="3" xfId="1" applyNumberFormat="1" applyFont="1" applyFill="1" applyBorder="1" applyAlignment="1" applyProtection="1">
      <alignment horizontal="left" vertical="top"/>
    </xf>
    <xf numFmtId="166" fontId="12" fillId="2" borderId="3" xfId="1" applyNumberFormat="1" applyFont="1" applyFill="1" applyBorder="1" applyAlignment="1" applyProtection="1">
      <alignment horizontal="left" vertical="center"/>
    </xf>
    <xf numFmtId="165" fontId="14" fillId="2" borderId="3" xfId="1" applyNumberFormat="1" applyFont="1" applyFill="1" applyBorder="1" applyAlignment="1" applyProtection="1">
      <alignment horizontal="left" vertical="center" wrapText="1"/>
    </xf>
    <xf numFmtId="166" fontId="14" fillId="2" borderId="3" xfId="1" applyNumberFormat="1" applyFont="1" applyFill="1" applyBorder="1" applyAlignment="1" applyProtection="1">
      <alignment horizontal="left" vertical="center"/>
    </xf>
    <xf numFmtId="165" fontId="14" fillId="2" borderId="3" xfId="1" applyNumberFormat="1" applyFont="1" applyFill="1" applyBorder="1" applyAlignment="1" applyProtection="1">
      <alignment horizontal="left" vertical="top"/>
    </xf>
    <xf numFmtId="9" fontId="14" fillId="2" borderId="3" xfId="1" applyNumberFormat="1" applyFont="1" applyFill="1" applyBorder="1" applyAlignment="1" applyProtection="1">
      <alignment horizontal="left" vertical="top"/>
    </xf>
    <xf numFmtId="164" fontId="13" fillId="4" borderId="3" xfId="1" applyFont="1" applyFill="1" applyBorder="1" applyAlignment="1" applyProtection="1">
      <alignment horizontal="left" vertical="top" wrapText="1"/>
    </xf>
    <xf numFmtId="0" fontId="12" fillId="4" borderId="3" xfId="0" applyNumberFormat="1" applyFont="1" applyFill="1" applyBorder="1" applyAlignment="1">
      <alignment horizontal="left"/>
    </xf>
    <xf numFmtId="167" fontId="13" fillId="4" borderId="3" xfId="1" applyNumberFormat="1" applyFont="1" applyFill="1" applyBorder="1" applyAlignment="1" applyProtection="1">
      <alignment horizontal="left" vertical="top"/>
    </xf>
    <xf numFmtId="165" fontId="12" fillId="0" borderId="3" xfId="1" applyNumberFormat="1" applyFont="1" applyFill="1" applyBorder="1" applyAlignment="1" applyProtection="1">
      <alignment horizontal="left" vertical="top" wrapText="1"/>
    </xf>
    <xf numFmtId="0" fontId="12" fillId="0" borderId="3" xfId="0" applyNumberFormat="1" applyFont="1" applyFill="1" applyBorder="1" applyAlignment="1">
      <alignment horizontal="left"/>
    </xf>
    <xf numFmtId="165" fontId="13" fillId="0" borderId="3" xfId="1" applyNumberFormat="1" applyFont="1" applyFill="1" applyBorder="1" applyAlignment="1" applyProtection="1">
      <alignment horizontal="left" vertical="center"/>
    </xf>
    <xf numFmtId="10" fontId="12" fillId="0" borderId="3" xfId="1" applyNumberFormat="1" applyFont="1" applyFill="1" applyBorder="1" applyAlignment="1" applyProtection="1">
      <alignment horizontal="left" vertical="top"/>
    </xf>
    <xf numFmtId="165" fontId="12" fillId="4" borderId="3" xfId="1" applyNumberFormat="1" applyFont="1" applyFill="1" applyBorder="1" applyAlignment="1" applyProtection="1">
      <alignment horizontal="left" vertical="top"/>
    </xf>
    <xf numFmtId="165" fontId="12" fillId="0" borderId="3" xfId="1" applyNumberFormat="1" applyFont="1" applyFill="1" applyBorder="1" applyAlignment="1" applyProtection="1">
      <alignment horizontal="left" vertical="top"/>
    </xf>
    <xf numFmtId="2" fontId="12" fillId="4" borderId="3" xfId="5" applyNumberFormat="1" applyFont="1" applyFill="1" applyBorder="1" applyAlignment="1" applyProtection="1">
      <alignment horizontal="left" vertical="top"/>
    </xf>
    <xf numFmtId="164" fontId="12" fillId="4" borderId="3" xfId="5" applyNumberFormat="1" applyFont="1" applyFill="1" applyBorder="1" applyAlignment="1" applyProtection="1">
      <alignment horizontal="left" vertical="top"/>
    </xf>
    <xf numFmtId="168" fontId="13" fillId="3" borderId="3" xfId="1" applyNumberFormat="1" applyFont="1" applyFill="1" applyBorder="1" applyAlignment="1" applyProtection="1">
      <alignment horizontal="left" vertical="center" wrapText="1"/>
    </xf>
    <xf numFmtId="10" fontId="12" fillId="4" borderId="3" xfId="1" applyNumberFormat="1" applyFont="1" applyFill="1" applyBorder="1" applyAlignment="1" applyProtection="1">
      <alignment horizontal="left" vertical="top"/>
    </xf>
    <xf numFmtId="0" fontId="12" fillId="8" borderId="3" xfId="3" applyFont="1" applyFill="1" applyBorder="1" applyAlignment="1">
      <alignment horizontal="left" vertical="center" wrapText="1"/>
    </xf>
    <xf numFmtId="166" fontId="12" fillId="8" borderId="3" xfId="1" applyNumberFormat="1" applyFont="1" applyFill="1" applyBorder="1" applyAlignment="1" applyProtection="1">
      <alignment horizontal="left" vertical="center"/>
    </xf>
    <xf numFmtId="0" fontId="12" fillId="8" borderId="3" xfId="3" applyFont="1" applyFill="1" applyBorder="1" applyAlignment="1">
      <alignment horizontal="left" vertical="top" wrapText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78"/>
  <sheetViews>
    <sheetView zoomScale="130" zoomScaleNormal="130" workbookViewId="0">
      <selection activeCell="I14" sqref="I14"/>
    </sheetView>
  </sheetViews>
  <sheetFormatPr defaultColWidth="31.28515625" defaultRowHeight="12"/>
  <cols>
    <col min="1" max="1" width="33.85546875" style="22" customWidth="1"/>
    <col min="2" max="2" width="11.140625" style="22" customWidth="1"/>
    <col min="3" max="3" width="8.42578125" style="22" customWidth="1"/>
    <col min="4" max="4" width="8.5703125" style="22" customWidth="1"/>
    <col min="5" max="5" width="8" style="22" customWidth="1"/>
    <col min="6" max="6" width="11.5703125" style="22" customWidth="1"/>
    <col min="7" max="7" width="23.5703125" style="22" customWidth="1"/>
    <col min="8" max="8" width="7.5703125" style="22" bestFit="1" customWidth="1"/>
    <col min="9" max="9" width="7.85546875" style="22" bestFit="1" customWidth="1"/>
    <col min="10" max="11" width="13.140625" style="22" customWidth="1"/>
    <col min="12" max="12" width="13.7109375" style="22" customWidth="1"/>
    <col min="13" max="13" width="14.140625" style="22" customWidth="1"/>
    <col min="14" max="14" width="11.85546875" style="22" customWidth="1"/>
    <col min="15" max="15" width="12" style="22" customWidth="1"/>
    <col min="16" max="16" width="11" style="22" customWidth="1"/>
    <col min="17" max="17" width="11.5703125" style="22" customWidth="1"/>
    <col min="18" max="18" width="12" style="22" customWidth="1"/>
    <col min="19" max="236" width="31.28515625" style="22"/>
    <col min="237" max="244" width="31.28515625" style="23"/>
    <col min="245" max="246" width="31.28515625" style="24"/>
    <col min="247" max="16384" width="31.28515625" style="25"/>
  </cols>
  <sheetData>
    <row r="1" spans="1:246" ht="11.25" customHeight="1">
      <c r="A1" s="53" t="s">
        <v>60</v>
      </c>
      <c r="B1" s="54"/>
      <c r="C1" s="54"/>
      <c r="D1" s="53"/>
      <c r="E1" s="53"/>
      <c r="F1" s="53"/>
      <c r="G1" s="51"/>
      <c r="H1" s="51"/>
      <c r="I1" s="51"/>
    </row>
    <row r="2" spans="1:246" ht="11.25" customHeight="1">
      <c r="A2" s="55" t="s">
        <v>61</v>
      </c>
      <c r="B2" s="55" t="s">
        <v>50</v>
      </c>
      <c r="C2" s="55" t="s">
        <v>51</v>
      </c>
      <c r="D2" s="55" t="s">
        <v>33</v>
      </c>
      <c r="E2" s="56" t="s">
        <v>0</v>
      </c>
      <c r="F2" s="55" t="s">
        <v>34</v>
      </c>
      <c r="G2" s="51"/>
      <c r="H2" s="51"/>
      <c r="I2" s="51"/>
      <c r="IA2" s="23"/>
      <c r="IB2" s="23"/>
      <c r="II2" s="24"/>
      <c r="IJ2" s="24"/>
      <c r="IK2" s="25"/>
      <c r="IL2" s="25"/>
    </row>
    <row r="3" spans="1:246">
      <c r="A3" s="57" t="s">
        <v>55</v>
      </c>
      <c r="B3" s="58">
        <v>1687634</v>
      </c>
      <c r="C3" s="59">
        <v>2152865</v>
      </c>
      <c r="D3" s="60">
        <f t="shared" ref="D3:D10" si="0">AVERAGE(B3:C3)</f>
        <v>1920249.5</v>
      </c>
      <c r="E3" s="61">
        <v>1</v>
      </c>
      <c r="F3" s="60">
        <f t="shared" ref="F3:F10" si="1">E3*D3</f>
        <v>1920249.5</v>
      </c>
      <c r="G3" s="51"/>
      <c r="H3" s="51"/>
      <c r="I3" s="51"/>
      <c r="IA3" s="23"/>
      <c r="IB3" s="23"/>
      <c r="II3" s="24"/>
      <c r="IJ3" s="24"/>
      <c r="IK3" s="25"/>
      <c r="IL3" s="25"/>
    </row>
    <row r="4" spans="1:246">
      <c r="A4" s="57" t="s">
        <v>56</v>
      </c>
      <c r="B4" s="58">
        <v>740226</v>
      </c>
      <c r="C4" s="62">
        <v>389920</v>
      </c>
      <c r="D4" s="60">
        <f t="shared" ref="D4:D6" si="2">AVERAGE(B4:C4)</f>
        <v>565073</v>
      </c>
      <c r="E4" s="61">
        <v>1</v>
      </c>
      <c r="F4" s="60">
        <f t="shared" ref="F4:F6" si="3">E4*D4</f>
        <v>565073</v>
      </c>
      <c r="G4" s="51"/>
      <c r="H4" s="52" t="s">
        <v>71</v>
      </c>
      <c r="I4" s="82">
        <f>0+252100+1564531+228770+800519+1822170+3839548+3635048+1906790+2630052+1939710+2153739</f>
        <v>20772977</v>
      </c>
      <c r="IA4" s="23"/>
      <c r="IB4" s="23"/>
      <c r="II4" s="24"/>
      <c r="IJ4" s="24"/>
      <c r="IK4" s="25"/>
      <c r="IL4" s="25"/>
    </row>
    <row r="5" spans="1:246">
      <c r="A5" s="57" t="s">
        <v>57</v>
      </c>
      <c r="B5" s="58">
        <v>169802</v>
      </c>
      <c r="C5" s="62">
        <v>16369</v>
      </c>
      <c r="D5" s="60">
        <f t="shared" ref="D5" si="4">AVERAGE(B5:C5)</f>
        <v>93085.5</v>
      </c>
      <c r="E5" s="61">
        <v>1</v>
      </c>
      <c r="F5" s="60">
        <f t="shared" ref="F5" si="5">E5*D5</f>
        <v>93085.5</v>
      </c>
      <c r="G5" s="51"/>
      <c r="H5" s="52" t="s">
        <v>69</v>
      </c>
      <c r="I5" s="82">
        <v>53390895</v>
      </c>
      <c r="IA5" s="23"/>
      <c r="IB5" s="23"/>
      <c r="II5" s="24"/>
      <c r="IJ5" s="24"/>
      <c r="IK5" s="25"/>
      <c r="IL5" s="25"/>
    </row>
    <row r="6" spans="1:246">
      <c r="A6" s="57" t="s">
        <v>62</v>
      </c>
      <c r="B6" s="58">
        <v>509335</v>
      </c>
      <c r="C6" s="62">
        <v>459671</v>
      </c>
      <c r="D6" s="60">
        <f t="shared" si="2"/>
        <v>484503</v>
      </c>
      <c r="E6" s="61">
        <v>0</v>
      </c>
      <c r="F6" s="60">
        <f t="shared" si="3"/>
        <v>0</v>
      </c>
      <c r="G6" s="51"/>
      <c r="H6" s="52" t="s">
        <v>70</v>
      </c>
      <c r="I6" s="82">
        <v>62434184</v>
      </c>
      <c r="IA6" s="23"/>
      <c r="IB6" s="23"/>
      <c r="II6" s="24"/>
      <c r="IJ6" s="24"/>
      <c r="IK6" s="25"/>
      <c r="IL6" s="25"/>
    </row>
    <row r="7" spans="1:246">
      <c r="A7" s="57" t="s">
        <v>58</v>
      </c>
      <c r="B7" s="58">
        <v>2636116</v>
      </c>
      <c r="C7" s="62">
        <f>2614109+472581</f>
        <v>3086690</v>
      </c>
      <c r="D7" s="60">
        <f t="shared" si="0"/>
        <v>2861403</v>
      </c>
      <c r="E7" s="61">
        <v>1</v>
      </c>
      <c r="F7" s="60">
        <f t="shared" si="1"/>
        <v>2861403</v>
      </c>
      <c r="G7" s="51"/>
      <c r="H7" s="51"/>
      <c r="I7" s="51"/>
      <c r="IA7" s="23"/>
      <c r="IB7" s="23"/>
      <c r="II7" s="24"/>
      <c r="IJ7" s="24"/>
      <c r="IK7" s="25"/>
      <c r="IL7" s="25"/>
    </row>
    <row r="8" spans="1:246">
      <c r="A8" s="57" t="s">
        <v>54</v>
      </c>
      <c r="B8" s="80">
        <f>180000+509335+44000</f>
        <v>733335</v>
      </c>
      <c r="C8" s="81">
        <f>180000+459671</f>
        <v>639671</v>
      </c>
      <c r="D8" s="60">
        <f t="shared" ref="D8" si="6">AVERAGE(B8:C8)</f>
        <v>686503</v>
      </c>
      <c r="E8" s="61">
        <v>1</v>
      </c>
      <c r="F8" s="60">
        <f t="shared" ref="F8" si="7">E8*D8</f>
        <v>686503</v>
      </c>
      <c r="G8" s="51" t="s">
        <v>72</v>
      </c>
      <c r="H8" s="51"/>
      <c r="I8" s="51"/>
      <c r="IA8" s="23"/>
      <c r="IB8" s="23"/>
      <c r="II8" s="24"/>
      <c r="IJ8" s="24"/>
      <c r="IK8" s="25"/>
      <c r="IL8" s="25"/>
    </row>
    <row r="9" spans="1:246">
      <c r="A9" s="57" t="s">
        <v>48</v>
      </c>
      <c r="B9" s="80">
        <f>10684+295036</f>
        <v>305720</v>
      </c>
      <c r="C9" s="81">
        <f>5661+851965</f>
        <v>857626</v>
      </c>
      <c r="D9" s="60">
        <f t="shared" si="0"/>
        <v>581673</v>
      </c>
      <c r="E9" s="61">
        <v>1</v>
      </c>
      <c r="F9" s="60">
        <f t="shared" si="1"/>
        <v>581673</v>
      </c>
      <c r="G9" s="51"/>
      <c r="H9" s="51"/>
      <c r="I9" s="51"/>
      <c r="IA9" s="23"/>
      <c r="IB9" s="23"/>
      <c r="II9" s="24"/>
      <c r="IJ9" s="24"/>
      <c r="IK9" s="25"/>
      <c r="IL9" s="25"/>
    </row>
    <row r="10" spans="1:246">
      <c r="A10" s="57" t="s">
        <v>35</v>
      </c>
      <c r="B10" s="81">
        <v>-281624</v>
      </c>
      <c r="C10" s="81">
        <v>-429275</v>
      </c>
      <c r="D10" s="60">
        <f t="shared" si="0"/>
        <v>-355449.5</v>
      </c>
      <c r="E10" s="61">
        <v>1</v>
      </c>
      <c r="F10" s="60">
        <f t="shared" si="1"/>
        <v>-355449.5</v>
      </c>
      <c r="G10" s="51"/>
      <c r="H10" s="51"/>
      <c r="I10" s="51"/>
      <c r="IA10" s="23"/>
      <c r="IB10" s="23"/>
      <c r="II10" s="24"/>
      <c r="IJ10" s="24"/>
      <c r="IK10" s="25"/>
      <c r="IL10" s="25"/>
    </row>
    <row r="11" spans="1:246" ht="13.5" customHeight="1">
      <c r="A11" s="55" t="s">
        <v>63</v>
      </c>
      <c r="B11" s="55" t="s">
        <v>50</v>
      </c>
      <c r="C11" s="55" t="s">
        <v>51</v>
      </c>
      <c r="D11" s="55" t="s">
        <v>33</v>
      </c>
      <c r="E11" s="56" t="s">
        <v>0</v>
      </c>
      <c r="F11" s="55" t="s">
        <v>34</v>
      </c>
      <c r="G11" s="51"/>
      <c r="H11" s="51"/>
      <c r="I11" s="51"/>
      <c r="IA11" s="23"/>
      <c r="IB11" s="23"/>
      <c r="II11" s="24"/>
      <c r="IJ11" s="24"/>
      <c r="IK11" s="25"/>
      <c r="IL11" s="25"/>
    </row>
    <row r="12" spans="1:246">
      <c r="A12" s="63" t="s">
        <v>64</v>
      </c>
      <c r="B12" s="64">
        <v>366048</v>
      </c>
      <c r="C12" s="64">
        <v>485248</v>
      </c>
      <c r="D12" s="65">
        <f t="shared" ref="D12:D15" si="8">AVERAGE(B12:C12)</f>
        <v>425648</v>
      </c>
      <c r="E12" s="66">
        <v>0</v>
      </c>
      <c r="F12" s="65">
        <f t="shared" ref="F12:F15" si="9">E12*D12</f>
        <v>0</v>
      </c>
      <c r="G12" s="51"/>
      <c r="H12" s="51"/>
      <c r="I12" s="51"/>
    </row>
    <row r="13" spans="1:246">
      <c r="A13" s="57" t="s">
        <v>53</v>
      </c>
      <c r="B13" s="62">
        <v>280280</v>
      </c>
      <c r="C13" s="62">
        <v>383950</v>
      </c>
      <c r="D13" s="60">
        <f t="shared" si="8"/>
        <v>332115</v>
      </c>
      <c r="E13" s="61">
        <v>0</v>
      </c>
      <c r="F13" s="60">
        <f t="shared" si="9"/>
        <v>0</v>
      </c>
      <c r="G13" s="51" t="s">
        <v>73</v>
      </c>
      <c r="H13" s="51"/>
      <c r="I13" s="51"/>
    </row>
    <row r="14" spans="1:246">
      <c r="A14" s="57" t="s">
        <v>48</v>
      </c>
      <c r="B14" s="62">
        <v>11575</v>
      </c>
      <c r="C14" s="58"/>
      <c r="D14" s="60">
        <f t="shared" si="8"/>
        <v>11575</v>
      </c>
      <c r="E14" s="61">
        <v>0.5</v>
      </c>
      <c r="F14" s="60">
        <f t="shared" si="9"/>
        <v>5787.5</v>
      </c>
      <c r="G14" s="51"/>
      <c r="H14" s="51"/>
      <c r="I14" s="51"/>
    </row>
    <row r="15" spans="1:246">
      <c r="A15" s="57" t="s">
        <v>35</v>
      </c>
      <c r="B15" s="62">
        <v>0</v>
      </c>
      <c r="C15" s="62">
        <v>-66458</v>
      </c>
      <c r="D15" s="60">
        <f t="shared" si="8"/>
        <v>-33229</v>
      </c>
      <c r="E15" s="61">
        <v>1</v>
      </c>
      <c r="F15" s="60">
        <f t="shared" si="9"/>
        <v>-33229</v>
      </c>
      <c r="G15" s="51"/>
      <c r="H15" s="51"/>
      <c r="I15" s="51"/>
    </row>
    <row r="16" spans="1:246" ht="10.5" customHeight="1">
      <c r="A16" s="55" t="s">
        <v>65</v>
      </c>
      <c r="B16" s="55" t="s">
        <v>50</v>
      </c>
      <c r="C16" s="55" t="s">
        <v>51</v>
      </c>
      <c r="D16" s="55" t="s">
        <v>33</v>
      </c>
      <c r="E16" s="56" t="s">
        <v>0</v>
      </c>
      <c r="F16" s="55" t="s">
        <v>34</v>
      </c>
      <c r="G16" s="51"/>
      <c r="H16" s="51"/>
      <c r="I16" s="51"/>
      <c r="IA16" s="23"/>
      <c r="IB16" s="23"/>
      <c r="II16" s="24"/>
      <c r="IJ16" s="24"/>
      <c r="IK16" s="25"/>
      <c r="IL16" s="25"/>
    </row>
    <row r="17" spans="1:9" ht="10.5" customHeight="1">
      <c r="A17" s="57" t="s">
        <v>48</v>
      </c>
      <c r="B17" s="62">
        <v>513082</v>
      </c>
      <c r="C17" s="58">
        <v>461781</v>
      </c>
      <c r="D17" s="60">
        <f t="shared" ref="D17:D18" si="10">AVERAGE(B17:C17)</f>
        <v>487431.5</v>
      </c>
      <c r="E17" s="61">
        <v>0</v>
      </c>
      <c r="F17" s="60">
        <f t="shared" ref="F17:F18" si="11">E17*D17</f>
        <v>0</v>
      </c>
      <c r="G17" s="51" t="s">
        <v>74</v>
      </c>
      <c r="H17" s="51"/>
      <c r="I17" s="51"/>
    </row>
    <row r="18" spans="1:9">
      <c r="A18" s="57" t="s">
        <v>35</v>
      </c>
      <c r="B18" s="81">
        <v>-15161</v>
      </c>
      <c r="C18" s="62">
        <v>-10961</v>
      </c>
      <c r="D18" s="60">
        <f t="shared" si="10"/>
        <v>-13061</v>
      </c>
      <c r="E18" s="61">
        <v>1</v>
      </c>
      <c r="F18" s="60">
        <f t="shared" si="11"/>
        <v>-13061</v>
      </c>
      <c r="G18" s="51"/>
      <c r="H18" s="51"/>
      <c r="I18" s="51"/>
    </row>
    <row r="19" spans="1:9" ht="15.4" customHeight="1">
      <c r="A19" s="67" t="s">
        <v>36</v>
      </c>
      <c r="B19" s="68"/>
      <c r="C19" s="68"/>
      <c r="D19" s="68"/>
      <c r="E19" s="68"/>
      <c r="F19" s="69">
        <f>+SUM(F3:F18)</f>
        <v>6312035</v>
      </c>
      <c r="G19" s="51"/>
      <c r="H19" s="51"/>
      <c r="I19" s="51"/>
    </row>
    <row r="20" spans="1:9" ht="16.350000000000001" customHeight="1">
      <c r="A20" s="70" t="s">
        <v>37</v>
      </c>
      <c r="B20" s="71"/>
      <c r="C20" s="71"/>
      <c r="D20" s="71"/>
      <c r="E20" s="71"/>
      <c r="F20" s="69">
        <f>F19/12</f>
        <v>526002.91666666663</v>
      </c>
      <c r="G20" s="51"/>
      <c r="H20" s="51"/>
      <c r="I20" s="51"/>
    </row>
    <row r="21" spans="1:9">
      <c r="A21" s="70" t="s">
        <v>38</v>
      </c>
      <c r="B21" s="71"/>
      <c r="C21" s="71"/>
      <c r="D21" s="71"/>
      <c r="E21" s="71"/>
      <c r="F21" s="60">
        <f>RTR!K11</f>
        <v>96281</v>
      </c>
      <c r="G21" s="51"/>
      <c r="H21" s="51"/>
      <c r="I21" s="51"/>
    </row>
    <row r="22" spans="1:9" ht="12" customHeight="1">
      <c r="A22" s="70" t="s">
        <v>39</v>
      </c>
      <c r="B22" s="72"/>
      <c r="C22" s="72"/>
      <c r="D22" s="72"/>
      <c r="E22" s="72"/>
      <c r="F22" s="73">
        <v>1</v>
      </c>
      <c r="G22" s="51"/>
      <c r="H22" s="51"/>
      <c r="I22" s="51"/>
    </row>
    <row r="23" spans="1:9" ht="16.350000000000001" customHeight="1">
      <c r="A23" s="70" t="s">
        <v>40</v>
      </c>
      <c r="B23" s="71"/>
      <c r="C23" s="71"/>
      <c r="D23" s="71"/>
      <c r="E23" s="71"/>
      <c r="F23" s="74">
        <f>(F20*F22)-F21</f>
        <v>429721.91666666663</v>
      </c>
      <c r="G23" s="51"/>
      <c r="H23" s="51"/>
      <c r="I23" s="51"/>
    </row>
    <row r="24" spans="1:9" ht="13.5" customHeight="1">
      <c r="A24" s="70" t="s">
        <v>41</v>
      </c>
      <c r="B24" s="71"/>
      <c r="C24" s="71"/>
      <c r="D24" s="71"/>
      <c r="E24" s="71"/>
      <c r="F24" s="75">
        <v>180</v>
      </c>
      <c r="G24" s="51"/>
      <c r="H24" s="51"/>
      <c r="I24" s="51"/>
    </row>
    <row r="25" spans="1:9" ht="12.75" customHeight="1">
      <c r="A25" s="70" t="s">
        <v>42</v>
      </c>
      <c r="B25" s="71"/>
      <c r="C25" s="71"/>
      <c r="D25" s="71"/>
      <c r="E25" s="71"/>
      <c r="F25" s="73">
        <v>8.2500000000000004E-2</v>
      </c>
      <c r="G25" s="51"/>
      <c r="H25" s="51"/>
      <c r="I25" s="51"/>
    </row>
    <row r="26" spans="1:9">
      <c r="A26" s="70" t="s">
        <v>43</v>
      </c>
      <c r="B26" s="71"/>
      <c r="C26" s="71"/>
      <c r="D26" s="71"/>
      <c r="E26" s="71"/>
      <c r="F26" s="76">
        <f>PMT(F25/12,F24,-100000)</f>
        <v>970.14035779311928</v>
      </c>
      <c r="G26" s="51"/>
      <c r="H26" s="51"/>
      <c r="I26" s="51"/>
    </row>
    <row r="27" spans="1:9">
      <c r="A27" s="70" t="s">
        <v>44</v>
      </c>
      <c r="B27" s="71"/>
      <c r="C27" s="71"/>
      <c r="D27" s="71"/>
      <c r="E27" s="71"/>
      <c r="F27" s="77">
        <f>F23/F26</f>
        <v>442.94819117122438</v>
      </c>
      <c r="G27" s="51"/>
      <c r="H27" s="51"/>
      <c r="I27" s="51"/>
    </row>
    <row r="28" spans="1:9" ht="15.4" customHeight="1">
      <c r="A28" s="78" t="s">
        <v>45</v>
      </c>
      <c r="B28" s="78"/>
      <c r="C28" s="78"/>
      <c r="D28" s="78"/>
      <c r="E28" s="78"/>
      <c r="F28" s="78"/>
      <c r="G28" s="51"/>
      <c r="H28" s="51"/>
      <c r="I28" s="51"/>
    </row>
    <row r="29" spans="1:9">
      <c r="A29" s="70" t="s">
        <v>41</v>
      </c>
      <c r="B29" s="71"/>
      <c r="C29" s="71"/>
      <c r="D29" s="71"/>
      <c r="E29" s="71"/>
      <c r="F29" s="74">
        <v>180</v>
      </c>
      <c r="G29" s="51"/>
      <c r="H29" s="51"/>
      <c r="I29" s="51"/>
    </row>
    <row r="30" spans="1:9">
      <c r="A30" s="70" t="s">
        <v>42</v>
      </c>
      <c r="B30" s="71"/>
      <c r="C30" s="71"/>
      <c r="D30" s="71"/>
      <c r="E30" s="71"/>
      <c r="F30" s="79">
        <v>8.5000000000000006E-2</v>
      </c>
      <c r="G30" s="51"/>
      <c r="H30" s="51"/>
      <c r="I30" s="51"/>
    </row>
    <row r="31" spans="1:9">
      <c r="A31" s="70" t="s">
        <v>43</v>
      </c>
      <c r="B31" s="71"/>
      <c r="C31" s="71"/>
      <c r="D31" s="71"/>
      <c r="E31" s="71"/>
      <c r="F31" s="77">
        <f>PMT(F30/12,F29,-100000)</f>
        <v>984.7395579255932</v>
      </c>
      <c r="G31" s="51"/>
      <c r="H31" s="51"/>
      <c r="I31" s="51"/>
    </row>
    <row r="32" spans="1:9">
      <c r="A32" s="48"/>
      <c r="B32" s="48"/>
      <c r="C32" s="48"/>
      <c r="D32" s="48"/>
      <c r="E32" s="48"/>
      <c r="F32" s="48"/>
    </row>
    <row r="33" spans="1:246">
      <c r="A33" s="49"/>
      <c r="B33" s="49"/>
      <c r="C33" s="49"/>
      <c r="D33" s="49"/>
      <c r="E33" s="49"/>
      <c r="F33" s="49"/>
    </row>
    <row r="34" spans="1:246">
      <c r="A34" s="49"/>
      <c r="B34" s="49"/>
      <c r="C34" s="49"/>
      <c r="D34" s="49"/>
      <c r="E34" s="49"/>
      <c r="F34" s="49"/>
    </row>
    <row r="35" spans="1:246">
      <c r="A35" s="49"/>
      <c r="B35" s="49"/>
      <c r="C35" s="49"/>
      <c r="D35" s="49"/>
      <c r="E35" s="49"/>
      <c r="F35" s="49"/>
    </row>
    <row r="36" spans="1:246">
      <c r="A36" s="49"/>
      <c r="B36" s="49"/>
      <c r="C36" s="49"/>
      <c r="D36" s="49"/>
      <c r="E36" s="49"/>
      <c r="F36" s="49"/>
    </row>
    <row r="37" spans="1:246">
      <c r="A37" s="49"/>
      <c r="B37" s="49"/>
      <c r="C37" s="49"/>
      <c r="D37" s="49"/>
      <c r="E37" s="49"/>
      <c r="F37" s="49"/>
    </row>
    <row r="38" spans="1:246">
      <c r="A38" s="49"/>
      <c r="B38" s="49"/>
      <c r="C38" s="49"/>
      <c r="D38" s="49"/>
      <c r="E38" s="49"/>
      <c r="F38" s="49"/>
    </row>
    <row r="40" spans="1:246" ht="15.4" customHeight="1"/>
    <row r="42" spans="1:246" ht="15.4" customHeight="1">
      <c r="HW42" s="23"/>
      <c r="HX42" s="23"/>
      <c r="HY42" s="23"/>
      <c r="HZ42" s="23"/>
      <c r="IA42" s="23"/>
      <c r="IB42" s="23"/>
      <c r="IE42" s="24"/>
      <c r="IF42" s="24"/>
      <c r="IG42" s="25"/>
      <c r="IH42" s="25"/>
      <c r="II42" s="25"/>
      <c r="IJ42" s="25"/>
      <c r="IK42" s="25"/>
      <c r="IL42" s="25"/>
    </row>
    <row r="43" spans="1:246">
      <c r="HW43" s="23"/>
      <c r="HX43" s="23"/>
      <c r="HY43" s="23"/>
      <c r="HZ43" s="23"/>
      <c r="IA43" s="23"/>
      <c r="IB43" s="23"/>
      <c r="IE43" s="24"/>
      <c r="IF43" s="24"/>
      <c r="IG43" s="25"/>
      <c r="IH43" s="25"/>
      <c r="II43" s="25"/>
      <c r="IJ43" s="25"/>
      <c r="IK43" s="25"/>
      <c r="IL43" s="25"/>
    </row>
    <row r="44" spans="1:246">
      <c r="HW44" s="23"/>
      <c r="HX44" s="23"/>
      <c r="HY44" s="23"/>
      <c r="HZ44" s="23"/>
      <c r="IA44" s="23"/>
      <c r="IB44" s="23"/>
      <c r="IE44" s="24"/>
      <c r="IF44" s="24"/>
      <c r="IG44" s="25"/>
      <c r="IH44" s="25"/>
      <c r="II44" s="25"/>
      <c r="IJ44" s="25"/>
      <c r="IK44" s="25"/>
      <c r="IL44" s="25"/>
    </row>
    <row r="45" spans="1:246">
      <c r="HW45" s="23"/>
      <c r="HX45" s="23"/>
      <c r="HY45" s="23"/>
      <c r="HZ45" s="23"/>
      <c r="IA45" s="23"/>
      <c r="IB45" s="23"/>
      <c r="IE45" s="24"/>
      <c r="IF45" s="24"/>
      <c r="IG45" s="25"/>
      <c r="IH45" s="25"/>
      <c r="II45" s="25"/>
      <c r="IJ45" s="25"/>
      <c r="IK45" s="25"/>
      <c r="IL45" s="25"/>
    </row>
    <row r="46" spans="1:246" ht="12" customHeight="1">
      <c r="HW46" s="23"/>
      <c r="HX46" s="23"/>
      <c r="HY46" s="23"/>
      <c r="HZ46" s="23"/>
      <c r="IA46" s="23"/>
      <c r="IB46" s="23"/>
      <c r="IE46" s="24"/>
      <c r="IF46" s="24"/>
      <c r="IG46" s="25"/>
      <c r="IH46" s="25"/>
      <c r="II46" s="25"/>
      <c r="IJ46" s="25"/>
      <c r="IK46" s="25"/>
      <c r="IL46" s="25"/>
    </row>
    <row r="47" spans="1:246" ht="15.4" customHeight="1">
      <c r="HW47" s="23"/>
      <c r="HX47" s="23"/>
      <c r="HY47" s="23"/>
      <c r="HZ47" s="23"/>
      <c r="IA47" s="23"/>
      <c r="IB47" s="23"/>
      <c r="IE47" s="24"/>
      <c r="IF47" s="24"/>
      <c r="IG47" s="25"/>
      <c r="IH47" s="25"/>
      <c r="II47" s="25"/>
      <c r="IJ47" s="25"/>
      <c r="IK47" s="25"/>
      <c r="IL47" s="25"/>
    </row>
    <row r="48" spans="1:246">
      <c r="HW48" s="23"/>
      <c r="HX48" s="23"/>
      <c r="HY48" s="23"/>
      <c r="HZ48" s="23"/>
      <c r="IA48" s="23"/>
      <c r="IB48" s="23"/>
      <c r="IE48" s="24"/>
      <c r="IF48" s="24"/>
      <c r="IG48" s="25"/>
      <c r="IH48" s="25"/>
      <c r="II48" s="25"/>
      <c r="IJ48" s="25"/>
      <c r="IK48" s="25"/>
      <c r="IL48" s="25"/>
    </row>
    <row r="49" spans="231:246">
      <c r="HW49" s="23"/>
      <c r="HX49" s="23"/>
      <c r="HY49" s="23"/>
      <c r="HZ49" s="23"/>
      <c r="IA49" s="23"/>
      <c r="IB49" s="23"/>
      <c r="IE49" s="24"/>
      <c r="IF49" s="24"/>
      <c r="IG49" s="25"/>
      <c r="IH49" s="25"/>
      <c r="II49" s="25"/>
      <c r="IJ49" s="25"/>
      <c r="IK49" s="25"/>
      <c r="IL49" s="25"/>
    </row>
    <row r="50" spans="231:246">
      <c r="HW50" s="23"/>
      <c r="HX50" s="23"/>
      <c r="HY50" s="23"/>
      <c r="HZ50" s="23"/>
      <c r="IA50" s="23"/>
      <c r="IB50" s="23"/>
      <c r="IE50" s="24"/>
      <c r="IF50" s="24"/>
      <c r="IG50" s="25"/>
      <c r="IH50" s="25"/>
      <c r="II50" s="25"/>
      <c r="IJ50" s="25"/>
      <c r="IK50" s="25"/>
      <c r="IL50" s="25"/>
    </row>
    <row r="51" spans="231:246">
      <c r="HW51" s="23"/>
      <c r="HX51" s="23"/>
      <c r="HY51" s="23"/>
      <c r="HZ51" s="23"/>
      <c r="IA51" s="23"/>
      <c r="IB51" s="23"/>
      <c r="IE51" s="24"/>
      <c r="IF51" s="24"/>
      <c r="IG51" s="25"/>
      <c r="IH51" s="25"/>
      <c r="II51" s="25"/>
      <c r="IJ51" s="25"/>
      <c r="IK51" s="25"/>
      <c r="IL51" s="25"/>
    </row>
    <row r="52" spans="231:246">
      <c r="HW52" s="23"/>
      <c r="HX52" s="23"/>
      <c r="HY52" s="23"/>
      <c r="HZ52" s="23"/>
      <c r="IA52" s="23"/>
      <c r="IB52" s="23"/>
      <c r="IE52" s="24"/>
      <c r="IF52" s="24"/>
      <c r="IG52" s="25"/>
      <c r="IH52" s="25"/>
      <c r="II52" s="25"/>
      <c r="IJ52" s="25"/>
      <c r="IK52" s="25"/>
      <c r="IL52" s="25"/>
    </row>
    <row r="53" spans="231:246" ht="15.4" customHeight="1">
      <c r="HW53" s="23"/>
      <c r="HX53" s="23"/>
      <c r="HY53" s="23"/>
      <c r="HZ53" s="23"/>
      <c r="IA53" s="23"/>
      <c r="IB53" s="23"/>
      <c r="IE53" s="24"/>
      <c r="IF53" s="24"/>
      <c r="IG53" s="25"/>
      <c r="IH53" s="25"/>
      <c r="II53" s="25"/>
      <c r="IJ53" s="25"/>
      <c r="IK53" s="25"/>
      <c r="IL53" s="25"/>
    </row>
    <row r="54" spans="231:246">
      <c r="HW54" s="23"/>
      <c r="HX54" s="23"/>
      <c r="HY54" s="23"/>
      <c r="HZ54" s="23"/>
      <c r="IA54" s="23"/>
      <c r="IB54" s="23"/>
      <c r="IE54" s="24"/>
      <c r="IF54" s="24"/>
      <c r="IG54" s="25"/>
      <c r="IH54" s="25"/>
      <c r="II54" s="25"/>
      <c r="IJ54" s="25"/>
      <c r="IK54" s="25"/>
      <c r="IL54" s="25"/>
    </row>
    <row r="55" spans="231:246">
      <c r="HW55" s="23"/>
      <c r="HX55" s="23"/>
      <c r="HY55" s="23"/>
      <c r="HZ55" s="23"/>
      <c r="IA55" s="23"/>
      <c r="IB55" s="23"/>
      <c r="IE55" s="24"/>
      <c r="IF55" s="24"/>
      <c r="IG55" s="25"/>
      <c r="IH55" s="25"/>
      <c r="II55" s="25"/>
      <c r="IJ55" s="25"/>
      <c r="IK55" s="25"/>
      <c r="IL55" s="25"/>
    </row>
    <row r="56" spans="231:246">
      <c r="HW56" s="23"/>
      <c r="HX56" s="23"/>
      <c r="HY56" s="23"/>
      <c r="HZ56" s="23"/>
      <c r="IA56" s="23"/>
      <c r="IB56" s="23"/>
      <c r="IE56" s="24"/>
      <c r="IF56" s="24"/>
      <c r="IG56" s="25"/>
      <c r="IH56" s="25"/>
      <c r="II56" s="25"/>
      <c r="IJ56" s="25"/>
      <c r="IK56" s="25"/>
      <c r="IL56" s="25"/>
    </row>
    <row r="57" spans="231:246" ht="15.4" customHeight="1">
      <c r="HW57" s="23"/>
      <c r="HX57" s="23"/>
      <c r="HY57" s="23"/>
      <c r="HZ57" s="23"/>
      <c r="IA57" s="23"/>
      <c r="IB57" s="23"/>
      <c r="IE57" s="24"/>
      <c r="IF57" s="24"/>
      <c r="IG57" s="25"/>
      <c r="IH57" s="25"/>
      <c r="II57" s="25"/>
      <c r="IJ57" s="25"/>
      <c r="IK57" s="25"/>
      <c r="IL57" s="25"/>
    </row>
    <row r="58" spans="231:246" ht="26.85" customHeight="1">
      <c r="HW58" s="23"/>
      <c r="HX58" s="23"/>
      <c r="HY58" s="23"/>
      <c r="HZ58" s="23"/>
      <c r="IA58" s="23"/>
      <c r="IB58" s="23"/>
      <c r="IE58" s="24"/>
      <c r="IF58" s="24"/>
      <c r="IG58" s="25"/>
      <c r="IH58" s="25"/>
      <c r="II58" s="25"/>
      <c r="IJ58" s="25"/>
      <c r="IK58" s="25"/>
      <c r="IL58" s="25"/>
    </row>
    <row r="59" spans="231:246" ht="15.4" customHeight="1">
      <c r="HW59" s="23"/>
      <c r="HX59" s="23"/>
      <c r="HY59" s="23"/>
      <c r="HZ59" s="23"/>
      <c r="IA59" s="23"/>
      <c r="IB59" s="23"/>
      <c r="IE59" s="24"/>
      <c r="IF59" s="24"/>
      <c r="IG59" s="25"/>
      <c r="IH59" s="25"/>
      <c r="II59" s="25"/>
      <c r="IJ59" s="25"/>
      <c r="IK59" s="25"/>
      <c r="IL59" s="25"/>
    </row>
    <row r="60" spans="231:246" ht="15.4" customHeight="1">
      <c r="HW60" s="23"/>
      <c r="HX60" s="23"/>
      <c r="HY60" s="23"/>
      <c r="HZ60" s="23"/>
      <c r="IA60" s="23"/>
      <c r="IB60" s="23"/>
      <c r="IE60" s="24"/>
      <c r="IF60" s="24"/>
      <c r="IG60" s="25"/>
      <c r="IH60" s="25"/>
      <c r="II60" s="25"/>
      <c r="IJ60" s="25"/>
      <c r="IK60" s="25"/>
      <c r="IL60" s="25"/>
    </row>
    <row r="61" spans="231:246">
      <c r="HW61" s="23"/>
      <c r="HX61" s="23"/>
      <c r="HY61" s="23"/>
      <c r="HZ61" s="23"/>
      <c r="IA61" s="23"/>
      <c r="IB61" s="23"/>
      <c r="IE61" s="24"/>
      <c r="IF61" s="24"/>
      <c r="IG61" s="25"/>
      <c r="IH61" s="25"/>
      <c r="II61" s="25"/>
      <c r="IJ61" s="25"/>
      <c r="IK61" s="25"/>
      <c r="IL61" s="25"/>
    </row>
    <row r="62" spans="231:246" ht="16.350000000000001" customHeight="1">
      <c r="HW62" s="23"/>
      <c r="HX62" s="23"/>
      <c r="HY62" s="23"/>
      <c r="HZ62" s="23"/>
      <c r="IA62" s="23"/>
      <c r="IB62" s="23"/>
      <c r="IE62" s="24"/>
      <c r="IF62" s="24"/>
      <c r="IG62" s="25"/>
      <c r="IH62" s="25"/>
      <c r="II62" s="25"/>
      <c r="IJ62" s="25"/>
      <c r="IK62" s="25"/>
      <c r="IL62" s="25"/>
    </row>
    <row r="63" spans="231:246" ht="16.350000000000001" customHeight="1">
      <c r="HW63" s="23"/>
      <c r="HX63" s="23"/>
      <c r="HY63" s="23"/>
      <c r="HZ63" s="23"/>
      <c r="IA63" s="23"/>
      <c r="IB63" s="23"/>
      <c r="IE63" s="24"/>
      <c r="IF63" s="24"/>
      <c r="IG63" s="25"/>
      <c r="IH63" s="25"/>
      <c r="II63" s="25"/>
      <c r="IJ63" s="25"/>
      <c r="IK63" s="25"/>
      <c r="IL63" s="25"/>
    </row>
    <row r="64" spans="231:246" ht="16.350000000000001" customHeight="1">
      <c r="HW64" s="23"/>
      <c r="HX64" s="23"/>
      <c r="HY64" s="23"/>
      <c r="HZ64" s="23"/>
      <c r="IA64" s="23"/>
      <c r="IB64" s="23"/>
      <c r="IE64" s="24"/>
      <c r="IF64" s="24"/>
      <c r="IG64" s="25"/>
      <c r="IH64" s="25"/>
      <c r="II64" s="25"/>
      <c r="IJ64" s="25"/>
      <c r="IK64" s="25"/>
      <c r="IL64" s="25"/>
    </row>
    <row r="65" spans="1:246" ht="16.350000000000001" customHeight="1">
      <c r="HW65" s="23"/>
      <c r="HX65" s="23"/>
      <c r="HY65" s="23"/>
      <c r="HZ65" s="23"/>
      <c r="IA65" s="23"/>
      <c r="IB65" s="23"/>
      <c r="IE65" s="24"/>
      <c r="IF65" s="24"/>
      <c r="IG65" s="25"/>
      <c r="IH65" s="25"/>
      <c r="II65" s="25"/>
      <c r="IJ65" s="25"/>
      <c r="IK65" s="25"/>
      <c r="IL65" s="25"/>
    </row>
    <row r="66" spans="1:246" ht="16.350000000000001" customHeight="1">
      <c r="HW66" s="23"/>
      <c r="HX66" s="23"/>
      <c r="HY66" s="23"/>
      <c r="HZ66" s="23"/>
      <c r="IA66" s="23"/>
      <c r="IB66" s="23"/>
      <c r="IE66" s="24"/>
      <c r="IF66" s="24"/>
      <c r="IG66" s="25"/>
      <c r="IH66" s="25"/>
      <c r="II66" s="25"/>
      <c r="IJ66" s="25"/>
      <c r="IK66" s="25"/>
      <c r="IL66" s="25"/>
    </row>
    <row r="67" spans="1:246" ht="16.350000000000001" customHeight="1">
      <c r="HW67" s="23"/>
      <c r="HX67" s="23"/>
      <c r="HY67" s="23"/>
      <c r="HZ67" s="23"/>
      <c r="IA67" s="23"/>
      <c r="IB67" s="23"/>
      <c r="IE67" s="24"/>
      <c r="IF67" s="24"/>
      <c r="IG67" s="25"/>
      <c r="IH67" s="25"/>
      <c r="II67" s="25"/>
      <c r="IJ67" s="25"/>
      <c r="IK67" s="25"/>
      <c r="IL67" s="25"/>
    </row>
    <row r="68" spans="1:246" ht="16.350000000000001" customHeight="1">
      <c r="HW68" s="23"/>
      <c r="HX68" s="23"/>
      <c r="HY68" s="23"/>
      <c r="HZ68" s="23"/>
      <c r="IA68" s="23"/>
      <c r="IB68" s="23"/>
      <c r="IE68" s="24"/>
      <c r="IF68" s="24"/>
      <c r="IG68" s="25"/>
      <c r="IH68" s="25"/>
      <c r="II68" s="25"/>
      <c r="IJ68" s="25"/>
      <c r="IK68" s="25"/>
      <c r="IL68" s="25"/>
    </row>
    <row r="69" spans="1:246" ht="16.350000000000001" customHeight="1">
      <c r="HW69" s="23"/>
      <c r="HX69" s="23"/>
      <c r="HY69" s="23"/>
      <c r="HZ69" s="23"/>
      <c r="IA69" s="23"/>
      <c r="IB69" s="23"/>
      <c r="IE69" s="24"/>
      <c r="IF69" s="24"/>
      <c r="IG69" s="25"/>
      <c r="IH69" s="25"/>
      <c r="II69" s="25"/>
      <c r="IJ69" s="25"/>
      <c r="IK69" s="25"/>
      <c r="IL69" s="25"/>
    </row>
    <row r="70" spans="1:246" ht="16.350000000000001" customHeight="1">
      <c r="HW70" s="23"/>
      <c r="HX70" s="23"/>
      <c r="HY70" s="23"/>
      <c r="HZ70" s="23"/>
      <c r="IA70" s="23"/>
      <c r="IB70" s="23"/>
      <c r="IE70" s="24"/>
      <c r="IF70" s="24"/>
      <c r="IG70" s="25"/>
      <c r="IH70" s="25"/>
      <c r="II70" s="25"/>
      <c r="IJ70" s="25"/>
      <c r="IK70" s="25"/>
      <c r="IL70" s="25"/>
    </row>
    <row r="71" spans="1:246" ht="16.350000000000001" customHeight="1">
      <c r="HW71" s="23"/>
      <c r="HX71" s="23"/>
      <c r="HY71" s="23"/>
      <c r="HZ71" s="23"/>
      <c r="IA71" s="23"/>
      <c r="IB71" s="23"/>
      <c r="IE71" s="24"/>
      <c r="IF71" s="24"/>
      <c r="IG71" s="25"/>
      <c r="IH71" s="25"/>
      <c r="II71" s="25"/>
      <c r="IJ71" s="25"/>
      <c r="IK71" s="25"/>
      <c r="IL71" s="25"/>
    </row>
    <row r="72" spans="1:246" ht="16.350000000000001" customHeight="1">
      <c r="HW72" s="23"/>
      <c r="HX72" s="23"/>
      <c r="HY72" s="23"/>
      <c r="HZ72" s="23"/>
      <c r="IA72" s="23"/>
      <c r="IB72" s="23"/>
      <c r="IE72" s="24"/>
      <c r="IF72" s="24"/>
      <c r="IG72" s="25"/>
      <c r="IH72" s="25"/>
      <c r="II72" s="25"/>
      <c r="IJ72" s="25"/>
      <c r="IK72" s="25"/>
      <c r="IL72" s="25"/>
    </row>
    <row r="73" spans="1:246" ht="26.85" customHeight="1">
      <c r="HW73" s="23"/>
      <c r="HX73" s="23"/>
      <c r="HY73" s="23"/>
      <c r="HZ73" s="23"/>
      <c r="IA73" s="23"/>
      <c r="IB73" s="23"/>
      <c r="IE73" s="24"/>
      <c r="IF73" s="24"/>
      <c r="IG73" s="25"/>
      <c r="IH73" s="25"/>
      <c r="II73" s="25"/>
      <c r="IJ73" s="25"/>
      <c r="IK73" s="25"/>
      <c r="IL73" s="25"/>
    </row>
    <row r="74" spans="1:246" s="26" customForma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HW74" s="27"/>
      <c r="HX74" s="27"/>
      <c r="HY74" s="27"/>
      <c r="HZ74" s="23"/>
      <c r="IE74" s="24"/>
      <c r="IF74" s="24"/>
      <c r="IG74" s="25"/>
      <c r="IH74" s="25"/>
    </row>
    <row r="75" spans="1:246" s="26" customForma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HW75" s="27"/>
      <c r="HX75" s="27"/>
      <c r="HY75" s="27"/>
      <c r="HZ75" s="23"/>
      <c r="IE75" s="24"/>
      <c r="IF75" s="24"/>
      <c r="IG75" s="25"/>
      <c r="IH75" s="25"/>
    </row>
    <row r="76" spans="1:246" s="26" customFormat="1">
      <c r="A76" s="47"/>
      <c r="B76" s="47"/>
      <c r="C76" s="47"/>
      <c r="D76" s="47"/>
      <c r="E76" s="47"/>
      <c r="F76" s="47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HW76" s="27"/>
      <c r="HX76" s="27"/>
      <c r="HY76" s="27"/>
      <c r="HZ76" s="23"/>
      <c r="IE76" s="24"/>
      <c r="IF76" s="24"/>
      <c r="IG76" s="25"/>
      <c r="IH76" s="25"/>
    </row>
    <row r="77" spans="1:246" ht="12" customHeight="1">
      <c r="A77" s="47"/>
      <c r="B77" s="47"/>
      <c r="C77" s="47"/>
      <c r="D77" s="47"/>
      <c r="E77" s="47"/>
      <c r="F77" s="47"/>
      <c r="HW77" s="23"/>
      <c r="HX77" s="23"/>
      <c r="HY77" s="23"/>
      <c r="HZ77" s="23"/>
      <c r="IA77" s="23"/>
      <c r="IB77" s="23"/>
      <c r="IE77" s="24"/>
      <c r="IF77" s="24"/>
      <c r="IG77" s="25"/>
      <c r="IH77" s="25"/>
      <c r="II77" s="25"/>
      <c r="IJ77" s="25"/>
      <c r="IK77" s="25"/>
      <c r="IL77" s="25"/>
    </row>
    <row r="78" spans="1:246">
      <c r="A78" s="46"/>
      <c r="B78" s="46"/>
      <c r="C78" s="46"/>
      <c r="D78" s="46"/>
      <c r="E78" s="46"/>
      <c r="F78" s="46"/>
      <c r="HW78" s="23"/>
      <c r="HX78" s="23"/>
      <c r="HY78" s="23"/>
      <c r="HZ78" s="23"/>
      <c r="IA78" s="23"/>
      <c r="IB78" s="23"/>
      <c r="IE78" s="24"/>
      <c r="IF78" s="24"/>
      <c r="IG78" s="25"/>
      <c r="IH78" s="25"/>
      <c r="II78" s="25"/>
      <c r="IJ78" s="25"/>
      <c r="IK78" s="25"/>
      <c r="IL78" s="25"/>
    </row>
  </sheetData>
  <sheetProtection selectLockedCells="1" selectUnlockedCells="1"/>
  <mergeCells count="24">
    <mergeCell ref="B27:E27"/>
    <mergeCell ref="A32:F32"/>
    <mergeCell ref="A33:F33"/>
    <mergeCell ref="A37:F37"/>
    <mergeCell ref="A38:F38"/>
    <mergeCell ref="A34:F34"/>
    <mergeCell ref="A35:F35"/>
    <mergeCell ref="A36:F36"/>
    <mergeCell ref="A78:F78"/>
    <mergeCell ref="A76:F76"/>
    <mergeCell ref="A77:F77"/>
    <mergeCell ref="B1:C1"/>
    <mergeCell ref="B19:E19"/>
    <mergeCell ref="B20:E20"/>
    <mergeCell ref="B21:E21"/>
    <mergeCell ref="B22:E22"/>
    <mergeCell ref="A28:F28"/>
    <mergeCell ref="B29:E29"/>
    <mergeCell ref="B30:E30"/>
    <mergeCell ref="B31:E31"/>
    <mergeCell ref="B23:E23"/>
    <mergeCell ref="B24:E24"/>
    <mergeCell ref="B25:E25"/>
    <mergeCell ref="B26:E26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P11"/>
  <sheetViews>
    <sheetView tabSelected="1" topLeftCell="B1" zoomScale="136" zoomScaleNormal="136" workbookViewId="0">
      <selection activeCell="F4" sqref="F4"/>
    </sheetView>
  </sheetViews>
  <sheetFormatPr defaultColWidth="22.140625" defaultRowHeight="12"/>
  <cols>
    <col min="1" max="1" width="4.5703125" style="20" customWidth="1"/>
    <col min="2" max="2" width="14.28515625" style="20" customWidth="1"/>
    <col min="3" max="3" width="14.85546875" style="20" customWidth="1"/>
    <col min="4" max="4" width="10.42578125" style="20" customWidth="1"/>
    <col min="5" max="5" width="10.85546875" style="20" customWidth="1"/>
    <col min="6" max="6" width="10.140625" style="20" customWidth="1"/>
    <col min="7" max="7" width="6.42578125" style="20" bestFit="1" customWidth="1"/>
    <col min="8" max="8" width="9.140625" style="20" bestFit="1" customWidth="1"/>
    <col min="9" max="9" width="8.42578125" style="20" bestFit="1" customWidth="1"/>
    <col min="10" max="10" width="7.42578125" style="20" bestFit="1" customWidth="1"/>
    <col min="11" max="11" width="13.7109375" style="20" customWidth="1"/>
    <col min="12" max="12" width="15.85546875" style="20" bestFit="1" customWidth="1"/>
    <col min="13" max="13" width="7" style="20" customWidth="1"/>
    <col min="14" max="250" width="22.140625" style="20"/>
    <col min="251" max="16384" width="22.140625" style="21"/>
  </cols>
  <sheetData>
    <row r="1" spans="1:250">
      <c r="A1" s="41" t="s">
        <v>1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9</v>
      </c>
      <c r="J1" s="41" t="s">
        <v>10</v>
      </c>
      <c r="K1" s="41" t="s">
        <v>47</v>
      </c>
      <c r="L1" s="43" t="s">
        <v>52</v>
      </c>
      <c r="IO1" s="21"/>
      <c r="IP1" s="21"/>
    </row>
    <row r="2" spans="1:250">
      <c r="A2" s="28">
        <v>1</v>
      </c>
      <c r="B2" s="33">
        <v>8122923</v>
      </c>
      <c r="C2" s="34" t="s">
        <v>66</v>
      </c>
      <c r="D2" s="34" t="s">
        <v>59</v>
      </c>
      <c r="E2" s="33" t="s">
        <v>75</v>
      </c>
      <c r="F2" s="35">
        <v>4943280</v>
      </c>
      <c r="G2" s="33">
        <v>48</v>
      </c>
      <c r="H2" s="33">
        <v>12</v>
      </c>
      <c r="I2" s="33">
        <f>48-12</f>
        <v>36</v>
      </c>
      <c r="J2" s="33">
        <v>33985</v>
      </c>
      <c r="K2" s="29" t="s">
        <v>49</v>
      </c>
      <c r="L2" s="44" t="s">
        <v>67</v>
      </c>
      <c r="IN2" s="21"/>
      <c r="IO2" s="21"/>
      <c r="IP2" s="21"/>
    </row>
    <row r="3" spans="1:250" ht="11.25" customHeight="1">
      <c r="A3" s="28">
        <v>2</v>
      </c>
      <c r="B3" s="33">
        <v>84426412</v>
      </c>
      <c r="C3" s="34" t="s">
        <v>66</v>
      </c>
      <c r="D3" s="34" t="s">
        <v>59</v>
      </c>
      <c r="E3" s="33" t="s">
        <v>76</v>
      </c>
      <c r="F3" s="35">
        <v>38600000</v>
      </c>
      <c r="G3" s="33">
        <v>160</v>
      </c>
      <c r="H3" s="33">
        <v>14</v>
      </c>
      <c r="I3" s="33">
        <f>160-14</f>
        <v>146</v>
      </c>
      <c r="J3" s="33">
        <v>397268</v>
      </c>
      <c r="K3" s="29" t="s">
        <v>49</v>
      </c>
      <c r="L3" s="44" t="s">
        <v>67</v>
      </c>
      <c r="IN3" s="21"/>
      <c r="IO3" s="21"/>
      <c r="IP3" s="21"/>
    </row>
    <row r="4" spans="1:250">
      <c r="A4" s="28">
        <v>3</v>
      </c>
      <c r="B4" s="36">
        <v>92877351</v>
      </c>
      <c r="C4" s="34" t="s">
        <v>68</v>
      </c>
      <c r="D4" s="34" t="s">
        <v>59</v>
      </c>
      <c r="E4" s="37" t="s">
        <v>81</v>
      </c>
      <c r="F4" s="37">
        <v>3370000</v>
      </c>
      <c r="G4" s="36">
        <v>60</v>
      </c>
      <c r="H4" s="36">
        <v>22</v>
      </c>
      <c r="I4" s="36">
        <f>60-22</f>
        <v>38</v>
      </c>
      <c r="J4" s="45">
        <v>69956</v>
      </c>
      <c r="K4" s="31" t="s">
        <v>46</v>
      </c>
      <c r="L4" s="42"/>
      <c r="IO4" s="21"/>
      <c r="IP4" s="21"/>
    </row>
    <row r="5" spans="1:250" s="40" customFormat="1">
      <c r="A5" s="38">
        <v>4</v>
      </c>
      <c r="B5" s="36">
        <v>82196387</v>
      </c>
      <c r="C5" s="34" t="s">
        <v>66</v>
      </c>
      <c r="D5" s="34" t="s">
        <v>59</v>
      </c>
      <c r="E5" s="37" t="s">
        <v>76</v>
      </c>
      <c r="F5" s="37">
        <v>25800000</v>
      </c>
      <c r="G5" s="36">
        <v>119</v>
      </c>
      <c r="H5" s="36">
        <v>56</v>
      </c>
      <c r="I5" s="36">
        <f>119-56</f>
        <v>63</v>
      </c>
      <c r="J5" s="45">
        <v>339522</v>
      </c>
      <c r="K5" s="31" t="s">
        <v>49</v>
      </c>
      <c r="L5" s="42" t="s">
        <v>79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</row>
    <row r="6" spans="1:250" s="40" customFormat="1">
      <c r="A6" s="38">
        <v>4</v>
      </c>
      <c r="B6" s="36">
        <v>84070277</v>
      </c>
      <c r="C6" s="34" t="s">
        <v>66</v>
      </c>
      <c r="D6" s="34" t="s">
        <v>59</v>
      </c>
      <c r="E6" s="37" t="s">
        <v>76</v>
      </c>
      <c r="F6" s="37">
        <v>5700000</v>
      </c>
      <c r="G6" s="36"/>
      <c r="H6" s="36"/>
      <c r="I6" s="36"/>
      <c r="J6" s="45">
        <v>68502</v>
      </c>
      <c r="K6" s="31" t="s">
        <v>49</v>
      </c>
      <c r="L6" s="42" t="s">
        <v>82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</row>
    <row r="7" spans="1:250" ht="9.75" customHeight="1">
      <c r="A7" s="38">
        <v>5</v>
      </c>
      <c r="B7" s="45">
        <v>50200002368672</v>
      </c>
      <c r="C7" s="34" t="s">
        <v>66</v>
      </c>
      <c r="D7" s="37" t="s">
        <v>59</v>
      </c>
      <c r="E7" s="37" t="s">
        <v>77</v>
      </c>
      <c r="F7" s="37">
        <v>8500000</v>
      </c>
      <c r="G7" s="36"/>
      <c r="H7" s="36"/>
      <c r="I7" s="36"/>
      <c r="J7" s="45"/>
      <c r="K7" s="31" t="s">
        <v>46</v>
      </c>
      <c r="L7" s="42" t="s">
        <v>78</v>
      </c>
      <c r="M7" s="20" t="s">
        <v>80</v>
      </c>
      <c r="IO7" s="21"/>
      <c r="IP7" s="21"/>
    </row>
    <row r="8" spans="1:250" ht="9.75" customHeight="1">
      <c r="A8" s="28">
        <v>6</v>
      </c>
      <c r="B8" s="36"/>
      <c r="C8" s="34"/>
      <c r="D8" s="37"/>
      <c r="E8" s="37"/>
      <c r="F8" s="37"/>
      <c r="G8" s="36"/>
      <c r="H8" s="36"/>
      <c r="I8" s="36"/>
      <c r="J8" s="45">
        <v>26325</v>
      </c>
      <c r="K8" s="31" t="s">
        <v>46</v>
      </c>
      <c r="L8" s="42"/>
      <c r="IO8" s="21"/>
      <c r="IP8" s="21"/>
    </row>
    <row r="9" spans="1:250">
      <c r="A9" s="28">
        <v>7</v>
      </c>
      <c r="B9" s="36"/>
      <c r="C9" s="34"/>
      <c r="D9" s="37"/>
      <c r="E9" s="37"/>
      <c r="F9" s="37"/>
      <c r="G9" s="36"/>
      <c r="H9" s="36"/>
      <c r="I9" s="36"/>
      <c r="J9" s="45"/>
      <c r="K9" s="29" t="s">
        <v>46</v>
      </c>
      <c r="L9" s="42"/>
      <c r="IO9" s="21"/>
      <c r="IP9" s="21"/>
    </row>
    <row r="10" spans="1:250">
      <c r="A10" s="28">
        <v>8</v>
      </c>
      <c r="B10" s="30"/>
      <c r="C10" s="28"/>
      <c r="D10" s="31"/>
      <c r="E10" s="31"/>
      <c r="F10" s="31"/>
      <c r="G10" s="30"/>
      <c r="H10" s="30"/>
      <c r="I10" s="30"/>
      <c r="J10" s="32"/>
      <c r="K10" s="29" t="s">
        <v>46</v>
      </c>
      <c r="L10" s="42"/>
      <c r="IO10" s="21"/>
      <c r="IP10" s="21"/>
    </row>
    <row r="11" spans="1:250">
      <c r="A11" s="42"/>
      <c r="B11" s="28"/>
      <c r="C11" s="28"/>
      <c r="D11" s="28"/>
      <c r="E11" s="28"/>
      <c r="F11" s="28"/>
      <c r="G11" s="28"/>
      <c r="H11" s="28"/>
      <c r="I11" s="28"/>
      <c r="J11" s="28"/>
      <c r="K11" s="32">
        <f>SUMIF(K2:K10,"Y",J2:J10)</f>
        <v>96281</v>
      </c>
      <c r="L11" s="42"/>
      <c r="IO11" s="21"/>
      <c r="IP11" s="2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9" firstPageNumber="0" orientation="landscape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50" t="s">
        <v>11</v>
      </c>
      <c r="B1" s="50"/>
      <c r="C1" s="2"/>
    </row>
    <row r="2" spans="1:6" ht="14.25" customHeight="1">
      <c r="A2" s="50" t="s">
        <v>12</v>
      </c>
      <c r="B2" s="50"/>
      <c r="C2" s="2"/>
    </row>
    <row r="5" spans="1:6" ht="30">
      <c r="A5" s="3" t="s">
        <v>1</v>
      </c>
      <c r="B5" s="4" t="s">
        <v>13</v>
      </c>
      <c r="C5" s="4" t="s">
        <v>14</v>
      </c>
      <c r="D5" s="5" t="s">
        <v>15</v>
      </c>
      <c r="E5" s="1" t="s">
        <v>16</v>
      </c>
      <c r="F5" s="1" t="s">
        <v>17</v>
      </c>
    </row>
    <row r="6" spans="1:6" ht="42.75">
      <c r="A6" s="6">
        <v>1</v>
      </c>
      <c r="B6" s="7" t="s">
        <v>18</v>
      </c>
      <c r="C6" s="8" t="s">
        <v>19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20</v>
      </c>
      <c r="C7" s="8" t="s">
        <v>21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22</v>
      </c>
      <c r="C8" s="8" t="s">
        <v>23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24</v>
      </c>
      <c r="C9" s="12" t="s">
        <v>25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26</v>
      </c>
      <c r="C10" s="8" t="s">
        <v>27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28</v>
      </c>
      <c r="C11" s="14" t="s">
        <v>29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30</v>
      </c>
      <c r="C12" s="15" t="s">
        <v>31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2021-04-21T08:10:19Z</cp:lastPrinted>
  <dcterms:created xsi:type="dcterms:W3CDTF">2015-09-25T09:25:31Z</dcterms:created>
  <dcterms:modified xsi:type="dcterms:W3CDTF">2021-06-18T09:05:59Z</dcterms:modified>
</cp:coreProperties>
</file>