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F25" i="1"/>
  <c r="C21"/>
  <c r="B21"/>
  <c r="D21" s="1"/>
  <c r="F21" s="1"/>
  <c r="C7"/>
  <c r="B7"/>
  <c r="D5"/>
  <c r="F5" s="1"/>
  <c r="D22"/>
  <c r="F22" s="1"/>
  <c r="I6" i="2"/>
  <c r="F27" i="1" s="1"/>
  <c r="D23"/>
  <c r="F23" s="1"/>
  <c r="F17"/>
  <c r="D11"/>
  <c r="F11" s="1"/>
  <c r="D12"/>
  <c r="F12" s="1"/>
  <c r="D13"/>
  <c r="F13" s="1"/>
  <c r="D14"/>
  <c r="F14" s="1"/>
  <c r="D24"/>
  <c r="F24" s="1"/>
  <c r="D16"/>
  <c r="F16" s="1"/>
  <c r="D18"/>
  <c r="D19"/>
  <c r="F19" s="1"/>
  <c r="D3"/>
  <c r="F3" s="1"/>
  <c r="D4"/>
  <c r="F4" s="1"/>
  <c r="D6"/>
  <c r="D8"/>
  <c r="D9"/>
  <c r="F9" s="1"/>
  <c r="F32"/>
  <c r="F6" i="5"/>
  <c r="F7"/>
  <c r="F13" s="1"/>
  <c r="F8"/>
  <c r="F9"/>
  <c r="F10"/>
  <c r="F11"/>
  <c r="F12"/>
  <c r="E13"/>
  <c r="D7" i="1" l="1"/>
  <c r="F7" s="1"/>
  <c r="F18"/>
  <c r="F6"/>
  <c r="F8"/>
  <c r="F26" l="1"/>
  <c r="F29" l="1"/>
  <c r="F33" s="1"/>
</calcChain>
</file>

<file path=xl/sharedStrings.xml><?xml version="1.0" encoding="utf-8"?>
<sst xmlns="http://schemas.openxmlformats.org/spreadsheetml/2006/main" count="108" uniqueCount="77">
  <si>
    <t xml:space="preserve">FINANCIAL YEAR </t>
  </si>
  <si>
    <t xml:space="preserve">Application No.   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</si>
  <si>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</si>
  <si>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</si>
  <si>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</si>
  <si>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</si>
  <si>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</si>
  <si>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</si>
  <si>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</si>
  <si>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</si>
  <si>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EMI Amt</t>
  </si>
  <si>
    <t>Property Address</t>
  </si>
  <si>
    <t>No. Of Bounces</t>
  </si>
  <si>
    <t>ICICI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</si>
  <si>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</si>
  <si>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</si>
  <si>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</si>
  <si>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</si>
  <si>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</si>
  <si>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</si>
  <si>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</si>
  <si>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</si>
  <si>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</si>
  <si>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</si>
  <si>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</si>
  <si>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</si>
  <si>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</si>
  <si>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</si>
  <si>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</si>
  <si>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</si>
  <si>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</si>
  <si>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</si>
  <si>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</si>
  <si>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</si>
  <si>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</si>
  <si>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</si>
  <si>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</si>
  <si>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</si>
  <si>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</si>
  <si>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</si>
  <si>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</si>
  <si>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</si>
  <si>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</si>
  <si>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</si>
  <si>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</si>
  <si>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</si>
  <si>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</si>
  <si>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</si>
  <si>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</si>
  <si>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</si>
  <si>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Net Profit </t>
  </si>
  <si>
    <t xml:space="preserve">Depreciation </t>
  </si>
  <si>
    <t>EMI Considered</t>
  </si>
  <si>
    <t>Income From Other Sources</t>
  </si>
  <si>
    <t>2017-2018</t>
  </si>
  <si>
    <t>2016-2017</t>
  </si>
  <si>
    <t>Income From Business /Profession</t>
  </si>
  <si>
    <t>2017-18</t>
  </si>
  <si>
    <t>APG Industries</t>
  </si>
  <si>
    <t>Sahil Gulati</t>
  </si>
  <si>
    <t>Sanchit Gulati</t>
  </si>
  <si>
    <t xml:space="preserve">Income from Salary </t>
  </si>
  <si>
    <t>Surinder Kumar</t>
  </si>
  <si>
    <t>Income from House property</t>
  </si>
  <si>
    <t>Sushma Rani</t>
  </si>
  <si>
    <t>LULUD00031256111</t>
  </si>
  <si>
    <t>SAHIL GULATI</t>
  </si>
  <si>
    <t>SBI</t>
  </si>
  <si>
    <t>AUTO LOAN</t>
  </si>
  <si>
    <t>Y</t>
  </si>
  <si>
    <t>SANCHIT GULATI</t>
  </si>
  <si>
    <t>HL</t>
  </si>
  <si>
    <t>APG INDUSTRIES</t>
  </si>
  <si>
    <t>OTHERS</t>
  </si>
  <si>
    <t>Int. on Loan ( Car Loan)</t>
  </si>
  <si>
    <t>Bank intrest ( DOD)</t>
  </si>
  <si>
    <t>DOD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</si>
</sst>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0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1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2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vertical="top"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165" fontId="8" fillId="2" borderId="1" xfId="1" applyNumberFormat="1" applyFont="1" applyFill="1" applyBorder="1" applyAlignment="1" applyProtection="1">
      <alignment horizontal="center" vertical="top"/>
    </xf>
    <xf numFmtId="167" fontId="8" fillId="4" borderId="1" xfId="1" applyNumberFormat="1" applyFont="1" applyFill="1" applyBorder="1" applyAlignment="1" applyProtection="1">
      <alignment horizontal="center" vertical="top"/>
    </xf>
    <xf numFmtId="165" fontId="8" fillId="0" borderId="1" xfId="1" applyNumberFormat="1" applyFont="1" applyFill="1" applyBorder="1" applyAlignment="1" applyProtection="1">
      <alignment vertical="top" wrapText="1"/>
    </xf>
    <xf numFmtId="165" fontId="8" fillId="0" borderId="1" xfId="1" applyNumberFormat="1" applyFont="1" applyFill="1" applyBorder="1" applyAlignment="1" applyProtection="1">
      <alignment horizontal="left" vertical="top" wrapText="1"/>
    </xf>
    <xf numFmtId="10" fontId="8" fillId="0" borderId="1" xfId="1" applyNumberFormat="1" applyFont="1" applyFill="1" applyBorder="1" applyAlignment="1" applyProtection="1">
      <alignment horizontal="center" vertical="top"/>
    </xf>
    <xf numFmtId="165" fontId="8" fillId="4" borderId="1" xfId="1" applyNumberFormat="1" applyFont="1" applyFill="1" applyBorder="1" applyAlignment="1" applyProtection="1">
      <alignment horizontal="center" vertical="top"/>
    </xf>
    <xf numFmtId="2" fontId="8" fillId="4" borderId="1" xfId="4" applyNumberFormat="1" applyFont="1" applyFill="1" applyBorder="1" applyAlignment="1" applyProtection="1">
      <alignment horizontal="center" vertical="top"/>
    </xf>
    <xf numFmtId="164" fontId="8" fillId="4" borderId="1" xfId="4" applyNumberFormat="1" applyFont="1" applyFill="1" applyBorder="1" applyAlignment="1" applyProtection="1">
      <alignment horizontal="center" vertical="top"/>
    </xf>
    <xf numFmtId="0" fontId="8" fillId="0" borderId="0" xfId="0" applyFont="1" applyBorder="1" applyAlignment="1">
      <alignment horizontal="center"/>
    </xf>
    <xf numFmtId="0" fontId="9" fillId="3" borderId="6" xfId="0" applyFont="1" applyFill="1" applyBorder="1" applyAlignment="1">
      <alignment horizontal="center" vertical="center" wrapText="1"/>
    </xf>
    <xf numFmtId="1" fontId="8" fillId="2" borderId="7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/>
    </xf>
    <xf numFmtId="165" fontId="8" fillId="3" borderId="1" xfId="1" applyNumberFormat="1" applyFont="1" applyFill="1" applyBorder="1" applyAlignment="1" applyProtection="1">
      <alignment horizontal="center" vertical="center" wrapText="1"/>
    </xf>
    <xf numFmtId="165" fontId="8" fillId="0" borderId="1" xfId="1" applyNumberFormat="1" applyFont="1" applyFill="1" applyBorder="1" applyAlignment="1" applyProtection="1">
      <alignment horizontal="center" vertical="top"/>
    </xf>
    <xf numFmtId="0" fontId="8" fillId="0" borderId="1" xfId="0" applyNumberFormat="1" applyFont="1" applyFill="1" applyBorder="1"/>
    <xf numFmtId="165" fontId="8" fillId="3" borderId="1" xfId="1" applyNumberFormat="1" applyFont="1" applyFill="1" applyBorder="1" applyAlignment="1" applyProtection="1">
      <alignment horizontal="center" vertical="center" wrapText="1"/>
    </xf>
    <xf numFmtId="0" fontId="8" fillId="0" borderId="2" xfId="0" applyNumberFormat="1" applyFont="1" applyFill="1" applyBorder="1"/>
    <xf numFmtId="0" fontId="8" fillId="0" borderId="3" xfId="0" applyNumberFormat="1" applyFont="1" applyFill="1" applyBorder="1"/>
    <xf numFmtId="0" fontId="8" fillId="0" borderId="4" xfId="0" applyNumberFormat="1" applyFont="1" applyFill="1" applyBorder="1"/>
    <xf numFmtId="165" fontId="8" fillId="0" borderId="2" xfId="1" applyNumberFormat="1" applyFont="1" applyFill="1" applyBorder="1" applyAlignment="1" applyProtection="1">
      <alignment horizontal="center" vertical="center"/>
    </xf>
    <xf numFmtId="165" fontId="8" fillId="0" borderId="3" xfId="1" applyNumberFormat="1" applyFont="1" applyFill="1" applyBorder="1" applyAlignment="1" applyProtection="1">
      <alignment horizontal="center" vertical="center"/>
    </xf>
    <xf numFmtId="165" fontId="8" fillId="0" borderId="4" xfId="1" applyNumberFormat="1" applyFont="1" applyFill="1" applyBorder="1" applyAlignment="1" applyProtection="1">
      <alignment horizontal="center" vertical="center"/>
    </xf>
    <xf numFmtId="168" fontId="8" fillId="3" borderId="1" xfId="1" applyNumberFormat="1" applyFont="1" applyFill="1" applyBorder="1" applyAlignment="1" applyProtection="1">
      <alignment horizontal="center" vertical="center" wrapText="1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165" fontId="8" fillId="4" borderId="6" xfId="1" applyNumberFormat="1" applyFont="1" applyFill="1" applyBorder="1" applyAlignment="1" applyProtection="1">
      <alignment horizontal="left" vertical="center" wrapText="1"/>
    </xf>
    <xf numFmtId="165" fontId="8" fillId="4" borderId="6" xfId="1" applyNumberFormat="1" applyFont="1" applyFill="1" applyBorder="1" applyAlignment="1" applyProtection="1">
      <alignment horizontal="center" vertical="center" wrapText="1"/>
    </xf>
    <xf numFmtId="9" fontId="8" fillId="4" borderId="6" xfId="1" applyNumberFormat="1" applyFont="1" applyFill="1" applyBorder="1" applyAlignment="1" applyProtection="1">
      <alignment horizontal="center" vertical="center" wrapText="1"/>
    </xf>
    <xf numFmtId="165" fontId="8" fillId="2" borderId="5" xfId="1" applyNumberFormat="1" applyFont="1" applyFill="1" applyBorder="1" applyAlignment="1" applyProtection="1">
      <alignment horizontal="left" vertical="center" wrapText="1"/>
    </xf>
    <xf numFmtId="166" fontId="8" fillId="2" borderId="5" xfId="1" applyNumberFormat="1" applyFont="1" applyFill="1" applyBorder="1" applyAlignment="1" applyProtection="1">
      <alignment horizontal="center" vertical="center"/>
    </xf>
    <xf numFmtId="166" fontId="8" fillId="0" borderId="5" xfId="1" applyNumberFormat="1" applyFont="1" applyFill="1" applyBorder="1" applyAlignment="1" applyProtection="1">
      <alignment horizontal="center" vertical="center"/>
    </xf>
    <xf numFmtId="165" fontId="8" fillId="2" borderId="5" xfId="1" applyNumberFormat="1" applyFont="1" applyFill="1" applyBorder="1" applyAlignment="1" applyProtection="1">
      <alignment horizontal="center" vertical="top"/>
    </xf>
    <xf numFmtId="9" fontId="8" fillId="2" borderId="5" xfId="1" applyNumberFormat="1" applyFont="1" applyFill="1" applyBorder="1" applyAlignment="1" applyProtection="1">
      <alignment horizontal="center" vertical="top"/>
    </xf>
    <xf numFmtId="0" fontId="8" fillId="2" borderId="5" xfId="3" applyFont="1" applyFill="1" applyBorder="1" applyAlignment="1">
      <alignment horizontal="center" vertical="center" wrapText="1"/>
    </xf>
    <xf numFmtId="165" fontId="8" fillId="4" borderId="8" xfId="1" applyNumberFormat="1" applyFont="1" applyFill="1" applyBorder="1" applyAlignment="1" applyProtection="1">
      <alignment horizontal="left" vertical="center" wrapText="1"/>
    </xf>
    <xf numFmtId="165" fontId="8" fillId="4" borderId="8" xfId="1" applyNumberFormat="1" applyFont="1" applyFill="1" applyBorder="1" applyAlignment="1" applyProtection="1">
      <alignment horizontal="center" vertical="center" wrapText="1"/>
    </xf>
    <xf numFmtId="9" fontId="8" fillId="4" borderId="8" xfId="1" applyNumberFormat="1" applyFont="1" applyFill="1" applyBorder="1" applyAlignment="1" applyProtection="1">
      <alignment horizontal="center" vertical="center" wrapText="1"/>
    </xf>
    <xf numFmtId="165" fontId="8" fillId="4" borderId="5" xfId="1" applyNumberFormat="1" applyFont="1" applyFill="1" applyBorder="1" applyAlignment="1" applyProtection="1">
      <alignment horizontal="left" vertical="center" wrapText="1"/>
    </xf>
    <xf numFmtId="165" fontId="8" fillId="4" borderId="5" xfId="1" applyNumberFormat="1" applyFont="1" applyFill="1" applyBorder="1" applyAlignment="1" applyProtection="1">
      <alignment horizontal="center" vertical="center" wrapText="1"/>
    </xf>
    <xf numFmtId="9" fontId="8" fillId="4" borderId="5" xfId="1" applyNumberFormat="1" applyFont="1" applyFill="1" applyBorder="1" applyAlignment="1" applyProtection="1">
      <alignment horizontal="center" vertical="center" wrapText="1"/>
    </xf>
    <xf numFmtId="164" fontId="8" fillId="4" borderId="7" xfId="1" applyFont="1" applyFill="1" applyBorder="1" applyAlignment="1" applyProtection="1">
      <alignment vertical="top" wrapText="1"/>
    </xf>
    <xf numFmtId="0" fontId="8" fillId="4" borderId="9" xfId="0" applyNumberFormat="1" applyFont="1" applyFill="1" applyBorder="1"/>
    <xf numFmtId="0" fontId="8" fillId="4" borderId="10" xfId="0" applyNumberFormat="1" applyFont="1" applyFill="1" applyBorder="1"/>
    <xf numFmtId="0" fontId="8" fillId="4" borderId="11" xfId="0" applyNumberFormat="1" applyFont="1" applyFill="1" applyBorder="1"/>
    <xf numFmtId="167" fontId="8" fillId="4" borderId="7" xfId="1" applyNumberFormat="1" applyFont="1" applyFill="1" applyBorder="1" applyAlignment="1" applyProtection="1">
      <alignment horizontal="center" vertical="top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34"/>
  <sheetViews>
    <sheetView tabSelected="1" topLeftCell="A2" zoomScale="130" zoomScaleNormal="130" workbookViewId="0">
      <selection activeCell="H6" sqref="H6"/>
    </sheetView>
  </sheetViews>
  <sheetFormatPr defaultColWidth="31.28515625" defaultRowHeight="12"/>
  <cols>
    <col min="1" max="1" width="35.7109375" style="20" customWidth="1"/>
    <col min="2" max="2" width="12.42578125" style="20" customWidth="1"/>
    <col min="3" max="3" width="12" style="20" customWidth="1"/>
    <col min="4" max="4" width="14.140625" style="20" customWidth="1"/>
    <col min="5" max="5" width="13.85546875" style="20" customWidth="1"/>
    <col min="6" max="6" width="17.85546875" style="20" customWidth="1"/>
    <col min="7" max="7" width="12.28515625" style="20" customWidth="1"/>
    <col min="8" max="8" width="14.7109375" style="20" customWidth="1"/>
    <col min="9" max="9" width="11.85546875" style="20" customWidth="1"/>
    <col min="10" max="10" width="14.5703125" style="20" customWidth="1"/>
    <col min="11" max="12" width="13.140625" style="20" customWidth="1"/>
    <col min="13" max="13" width="13.7109375" style="20" customWidth="1"/>
    <col min="14" max="14" width="14.140625" style="20" customWidth="1"/>
    <col min="15" max="15" width="11.85546875" style="20" customWidth="1"/>
    <col min="16" max="16" width="12" style="20" customWidth="1"/>
    <col min="17" max="17" width="11" style="20" customWidth="1"/>
    <col min="18" max="18" width="11.5703125" style="20" customWidth="1"/>
    <col min="19" max="19" width="12" style="20" customWidth="1"/>
    <col min="20" max="237" width="31.28515625" style="20"/>
    <col min="238" max="245" width="31.28515625" style="21"/>
    <col min="246" max="247" width="31.28515625" style="22"/>
    <col min="248" max="16384" width="31.28515625" style="23"/>
  </cols>
  <sheetData>
    <row r="1" spans="1:6" ht="26.85" customHeight="1">
      <c r="A1" s="40" t="s">
        <v>58</v>
      </c>
      <c r="B1" s="43" t="s">
        <v>0</v>
      </c>
      <c r="C1" s="43"/>
      <c r="D1" s="40" t="s">
        <v>1</v>
      </c>
      <c r="E1" s="40">
        <v>7720208401</v>
      </c>
      <c r="F1" s="40" t="s">
        <v>76</v>
      </c>
    </row>
    <row r="2" spans="1:6">
      <c r="A2" s="52" t="s">
        <v>59</v>
      </c>
      <c r="B2" s="53" t="s">
        <v>54</v>
      </c>
      <c r="C2" s="53" t="s">
        <v>55</v>
      </c>
      <c r="D2" s="53" t="s">
        <v>36</v>
      </c>
      <c r="E2" s="54" t="s">
        <v>2</v>
      </c>
      <c r="F2" s="53" t="s">
        <v>37</v>
      </c>
    </row>
    <row r="3" spans="1:6">
      <c r="A3" s="55" t="s">
        <v>50</v>
      </c>
      <c r="B3" s="56">
        <v>2965328.95</v>
      </c>
      <c r="C3" s="57">
        <v>1075848.18</v>
      </c>
      <c r="D3" s="58">
        <f t="shared" ref="D3:D9" si="0">AVERAGE(B3:C3)</f>
        <v>2020588.5649999999</v>
      </c>
      <c r="E3" s="59">
        <v>1</v>
      </c>
      <c r="F3" s="58">
        <f t="shared" ref="F3:F9" si="1">E3*D3</f>
        <v>2020588.5649999999</v>
      </c>
    </row>
    <row r="4" spans="1:6">
      <c r="A4" s="55" t="s">
        <v>51</v>
      </c>
      <c r="B4" s="56">
        <v>765684</v>
      </c>
      <c r="C4" s="57">
        <v>805644</v>
      </c>
      <c r="D4" s="58">
        <f t="shared" si="0"/>
        <v>785664</v>
      </c>
      <c r="E4" s="59">
        <v>1</v>
      </c>
      <c r="F4" s="58">
        <f t="shared" si="1"/>
        <v>785664</v>
      </c>
    </row>
    <row r="5" spans="1:6">
      <c r="A5" s="55" t="s">
        <v>74</v>
      </c>
      <c r="B5" s="56">
        <v>82541</v>
      </c>
      <c r="C5" s="57">
        <v>111280</v>
      </c>
      <c r="D5" s="58">
        <f t="shared" ref="D5" si="2">AVERAGE(B5:C5)</f>
        <v>96910.5</v>
      </c>
      <c r="E5" s="59">
        <v>1</v>
      </c>
      <c r="F5" s="58">
        <f t="shared" ref="F5" si="3">E5*D5</f>
        <v>96910.5</v>
      </c>
    </row>
    <row r="6" spans="1:6">
      <c r="A6" s="55" t="s">
        <v>75</v>
      </c>
      <c r="B6" s="56">
        <v>300037.49</v>
      </c>
      <c r="C6" s="57">
        <v>405640.83</v>
      </c>
      <c r="D6" s="58">
        <f t="shared" si="0"/>
        <v>352839.16000000003</v>
      </c>
      <c r="E6" s="59">
        <v>0</v>
      </c>
      <c r="F6" s="58">
        <f t="shared" si="1"/>
        <v>0</v>
      </c>
    </row>
    <row r="7" spans="1:6">
      <c r="A7" s="55" t="s">
        <v>39</v>
      </c>
      <c r="B7" s="60">
        <f>23538+87578+6000+64115+8428+75000+75000+76501+85391+15300+17075+1761+2641</f>
        <v>538328</v>
      </c>
      <c r="C7" s="56">
        <f>152248+81330+57865+7607+75000+75000+65439+69090+2750+2875</f>
        <v>589204</v>
      </c>
      <c r="D7" s="58">
        <f t="shared" si="0"/>
        <v>563766</v>
      </c>
      <c r="E7" s="59">
        <v>1</v>
      </c>
      <c r="F7" s="58">
        <f t="shared" si="1"/>
        <v>563766</v>
      </c>
    </row>
    <row r="8" spans="1:6">
      <c r="A8" s="55" t="s">
        <v>53</v>
      </c>
      <c r="B8" s="60">
        <v>0</v>
      </c>
      <c r="C8" s="56">
        <v>0</v>
      </c>
      <c r="D8" s="58">
        <f t="shared" si="0"/>
        <v>0</v>
      </c>
      <c r="E8" s="59">
        <v>0.5</v>
      </c>
      <c r="F8" s="58">
        <f t="shared" si="1"/>
        <v>0</v>
      </c>
    </row>
    <row r="9" spans="1:6">
      <c r="A9" s="55" t="s">
        <v>38</v>
      </c>
      <c r="B9" s="56">
        <v>-712231</v>
      </c>
      <c r="C9" s="56">
        <v>-96173</v>
      </c>
      <c r="D9" s="58">
        <f t="shared" si="0"/>
        <v>-404202</v>
      </c>
      <c r="E9" s="59">
        <v>1</v>
      </c>
      <c r="F9" s="58">
        <f t="shared" si="1"/>
        <v>-404202</v>
      </c>
    </row>
    <row r="10" spans="1:6">
      <c r="A10" s="61" t="s">
        <v>60</v>
      </c>
      <c r="B10" s="62" t="s">
        <v>54</v>
      </c>
      <c r="C10" s="62" t="s">
        <v>55</v>
      </c>
      <c r="D10" s="62" t="s">
        <v>36</v>
      </c>
      <c r="E10" s="63" t="s">
        <v>2</v>
      </c>
      <c r="F10" s="62" t="s">
        <v>37</v>
      </c>
    </row>
    <row r="11" spans="1:6">
      <c r="A11" s="55" t="s">
        <v>61</v>
      </c>
      <c r="B11" s="56">
        <v>93562</v>
      </c>
      <c r="C11" s="57">
        <v>68099</v>
      </c>
      <c r="D11" s="58">
        <f t="shared" ref="D11:D14" si="4">AVERAGE(B11:C11)</f>
        <v>80830.5</v>
      </c>
      <c r="E11" s="59">
        <v>1</v>
      </c>
      <c r="F11" s="58">
        <f t="shared" ref="F11:F14" si="5">E11*D11</f>
        <v>80830.5</v>
      </c>
    </row>
    <row r="12" spans="1:6">
      <c r="A12" s="55" t="s">
        <v>56</v>
      </c>
      <c r="B12" s="56">
        <v>755000</v>
      </c>
      <c r="C12" s="57">
        <v>588000</v>
      </c>
      <c r="D12" s="58">
        <f t="shared" si="4"/>
        <v>671500</v>
      </c>
      <c r="E12" s="59">
        <v>0.5</v>
      </c>
      <c r="F12" s="58">
        <f t="shared" si="5"/>
        <v>335750</v>
      </c>
    </row>
    <row r="13" spans="1:6">
      <c r="A13" s="55" t="s">
        <v>53</v>
      </c>
      <c r="B13" s="56">
        <v>23538</v>
      </c>
      <c r="C13" s="57">
        <v>153248</v>
      </c>
      <c r="D13" s="58">
        <f t="shared" si="4"/>
        <v>88393</v>
      </c>
      <c r="E13" s="59">
        <v>0.5</v>
      </c>
      <c r="F13" s="58">
        <f t="shared" si="5"/>
        <v>44196.5</v>
      </c>
    </row>
    <row r="14" spans="1:6">
      <c r="A14" s="55" t="s">
        <v>38</v>
      </c>
      <c r="B14" s="56">
        <v>54155</v>
      </c>
      <c r="C14" s="56">
        <v>-62935</v>
      </c>
      <c r="D14" s="58">
        <f t="shared" si="4"/>
        <v>-4390</v>
      </c>
      <c r="E14" s="59">
        <v>1</v>
      </c>
      <c r="F14" s="58">
        <f t="shared" si="5"/>
        <v>-4390</v>
      </c>
    </row>
    <row r="15" spans="1:6">
      <c r="A15" s="64" t="s">
        <v>62</v>
      </c>
      <c r="B15" s="65" t="s">
        <v>57</v>
      </c>
      <c r="C15" s="65" t="s">
        <v>55</v>
      </c>
      <c r="D15" s="65" t="s">
        <v>36</v>
      </c>
      <c r="E15" s="66" t="s">
        <v>2</v>
      </c>
      <c r="F15" s="65" t="s">
        <v>37</v>
      </c>
    </row>
    <row r="16" spans="1:6">
      <c r="A16" s="55" t="s">
        <v>63</v>
      </c>
      <c r="B16" s="60">
        <v>0</v>
      </c>
      <c r="C16" s="56">
        <v>0</v>
      </c>
      <c r="D16" s="58">
        <f>AVERAGE(B16:C16)</f>
        <v>0</v>
      </c>
      <c r="E16" s="59">
        <v>1</v>
      </c>
      <c r="F16" s="58">
        <f>E16*D16</f>
        <v>0</v>
      </c>
    </row>
    <row r="17" spans="1:6">
      <c r="A17" s="55" t="s">
        <v>56</v>
      </c>
      <c r="B17" s="56">
        <v>668000</v>
      </c>
      <c r="C17" s="57">
        <v>597000</v>
      </c>
      <c r="D17" s="58">
        <v>0</v>
      </c>
      <c r="E17" s="59">
        <v>1</v>
      </c>
      <c r="F17" s="58">
        <f t="shared" ref="F17" si="6">E17*D17</f>
        <v>0</v>
      </c>
    </row>
    <row r="18" spans="1:6">
      <c r="A18" s="55" t="s">
        <v>53</v>
      </c>
      <c r="B18" s="60">
        <v>297</v>
      </c>
      <c r="C18" s="56">
        <v>2374</v>
      </c>
      <c r="D18" s="58">
        <f>AVERAGE(B18:C18)</f>
        <v>1335.5</v>
      </c>
      <c r="E18" s="59">
        <v>0.5</v>
      </c>
      <c r="F18" s="58">
        <f>E18*D18</f>
        <v>667.75</v>
      </c>
    </row>
    <row r="19" spans="1:6">
      <c r="A19" s="55" t="s">
        <v>38</v>
      </c>
      <c r="B19" s="56">
        <v>-9255</v>
      </c>
      <c r="C19" s="56">
        <v>-17372</v>
      </c>
      <c r="D19" s="58">
        <f>AVERAGE(B19:C19)</f>
        <v>-13313.5</v>
      </c>
      <c r="E19" s="59">
        <v>1</v>
      </c>
      <c r="F19" s="58">
        <f>E19*D19</f>
        <v>-13313.5</v>
      </c>
    </row>
    <row r="20" spans="1:6">
      <c r="A20" s="61" t="s">
        <v>64</v>
      </c>
      <c r="B20" s="62" t="s">
        <v>57</v>
      </c>
      <c r="C20" s="62" t="s">
        <v>55</v>
      </c>
      <c r="D20" s="62" t="s">
        <v>36</v>
      </c>
      <c r="E20" s="63" t="s">
        <v>2</v>
      </c>
      <c r="F20" s="62" t="s">
        <v>37</v>
      </c>
    </row>
    <row r="21" spans="1:6">
      <c r="A21" s="55" t="s">
        <v>63</v>
      </c>
      <c r="B21" s="60">
        <f>0</f>
        <v>0</v>
      </c>
      <c r="C21" s="56">
        <f>0</f>
        <v>0</v>
      </c>
      <c r="D21" s="58">
        <f>AVERAGE(B21:C21)</f>
        <v>0</v>
      </c>
      <c r="E21" s="59">
        <v>0.5</v>
      </c>
      <c r="F21" s="58">
        <f>E21*D21</f>
        <v>0</v>
      </c>
    </row>
    <row r="22" spans="1:6">
      <c r="A22" s="55" t="s">
        <v>56</v>
      </c>
      <c r="B22" s="60">
        <v>530000</v>
      </c>
      <c r="C22" s="56">
        <v>24000</v>
      </c>
      <c r="D22" s="58">
        <f>AVERAGE(B22:C22)</f>
        <v>277000</v>
      </c>
      <c r="E22" s="59">
        <v>1</v>
      </c>
      <c r="F22" s="58">
        <f>E22*D22</f>
        <v>277000</v>
      </c>
    </row>
    <row r="23" spans="1:6">
      <c r="A23" s="55" t="s">
        <v>53</v>
      </c>
      <c r="B23" s="60">
        <v>98435</v>
      </c>
      <c r="C23" s="56">
        <v>92130</v>
      </c>
      <c r="D23" s="58">
        <f>AVERAGE(B23:C23)</f>
        <v>95282.5</v>
      </c>
      <c r="E23" s="59">
        <v>0.5</v>
      </c>
      <c r="F23" s="58">
        <f>E23*D23</f>
        <v>47641.25</v>
      </c>
    </row>
    <row r="24" spans="1:6">
      <c r="A24" s="55" t="s">
        <v>38</v>
      </c>
      <c r="B24" s="56">
        <v>-12763</v>
      </c>
      <c r="C24" s="56">
        <v>-105848</v>
      </c>
      <c r="D24" s="58">
        <f>AVERAGE(B24:C24)</f>
        <v>-59305.5</v>
      </c>
      <c r="E24" s="59">
        <v>1</v>
      </c>
      <c r="F24" s="58">
        <f>E24*D24</f>
        <v>-59305.5</v>
      </c>
    </row>
    <row r="25" spans="1:6" ht="15.4" customHeight="1">
      <c r="A25" s="67" t="s">
        <v>40</v>
      </c>
      <c r="B25" s="68"/>
      <c r="C25" s="69"/>
      <c r="D25" s="69"/>
      <c r="E25" s="70"/>
      <c r="F25" s="71">
        <f>+SUM(F3:F24)</f>
        <v>3771804.0649999999</v>
      </c>
    </row>
    <row r="26" spans="1:6" ht="16.350000000000001" customHeight="1">
      <c r="A26" s="26" t="s">
        <v>41</v>
      </c>
      <c r="B26" s="44"/>
      <c r="C26" s="45"/>
      <c r="D26" s="45"/>
      <c r="E26" s="46"/>
      <c r="F26" s="25">
        <f>F25/12</f>
        <v>314317.00541666668</v>
      </c>
    </row>
    <row r="27" spans="1:6">
      <c r="A27" s="26" t="s">
        <v>42</v>
      </c>
      <c r="B27" s="44"/>
      <c r="C27" s="45"/>
      <c r="D27" s="45"/>
      <c r="E27" s="46"/>
      <c r="F27" s="24">
        <f>RTR!I6</f>
        <v>134619</v>
      </c>
    </row>
    <row r="28" spans="1:6" ht="16.350000000000001" customHeight="1">
      <c r="A28" s="27" t="s">
        <v>43</v>
      </c>
      <c r="B28" s="47"/>
      <c r="C28" s="48"/>
      <c r="D28" s="48"/>
      <c r="E28" s="49"/>
      <c r="F28" s="28">
        <v>1</v>
      </c>
    </row>
    <row r="29" spans="1:6" ht="16.350000000000001" customHeight="1">
      <c r="A29" s="26" t="s">
        <v>44</v>
      </c>
      <c r="B29" s="42"/>
      <c r="C29" s="42"/>
      <c r="D29" s="42"/>
      <c r="E29" s="42"/>
      <c r="F29" s="29">
        <f>(F26*F28)-F27</f>
        <v>179698.00541666668</v>
      </c>
    </row>
    <row r="30" spans="1:6" ht="16.350000000000001" customHeight="1">
      <c r="A30" s="26" t="s">
        <v>45</v>
      </c>
      <c r="B30" s="42"/>
      <c r="C30" s="42"/>
      <c r="D30" s="42"/>
      <c r="E30" s="42"/>
      <c r="F30" s="41">
        <v>120</v>
      </c>
    </row>
    <row r="31" spans="1:6" ht="15" customHeight="1">
      <c r="A31" s="26" t="s">
        <v>46</v>
      </c>
      <c r="B31" s="42"/>
      <c r="C31" s="42"/>
      <c r="D31" s="42"/>
      <c r="E31" s="42"/>
      <c r="F31" s="28">
        <v>0.105</v>
      </c>
    </row>
    <row r="32" spans="1:6">
      <c r="A32" s="26" t="s">
        <v>47</v>
      </c>
      <c r="B32" s="42"/>
      <c r="C32" s="42"/>
      <c r="D32" s="42"/>
      <c r="E32" s="42"/>
      <c r="F32" s="30">
        <f>PMT(F31/12,F30,-100000)</f>
        <v>1349.3499677554628</v>
      </c>
    </row>
    <row r="33" spans="1:6">
      <c r="A33" s="26" t="s">
        <v>48</v>
      </c>
      <c r="B33" s="42"/>
      <c r="C33" s="42"/>
      <c r="D33" s="42"/>
      <c r="E33" s="42"/>
      <c r="F33" s="31">
        <f>F29/F32</f>
        <v>133.17375752087514</v>
      </c>
    </row>
    <row r="34" spans="1:6" ht="15.4" customHeight="1">
      <c r="A34" s="50" t="s">
        <v>49</v>
      </c>
      <c r="B34" s="50"/>
      <c r="C34" s="50"/>
      <c r="D34" s="50"/>
      <c r="E34" s="50"/>
      <c r="F34" s="50"/>
    </row>
  </sheetData>
  <sheetProtection selectLockedCells="1" selectUnlockedCells="1"/>
  <mergeCells count="11">
    <mergeCell ref="B1:C1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A34:F34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N6"/>
  <sheetViews>
    <sheetView zoomScale="136" zoomScaleNormal="136" workbookViewId="0">
      <selection activeCell="D13" sqref="D13"/>
    </sheetView>
  </sheetViews>
  <sheetFormatPr defaultColWidth="22.140625" defaultRowHeight="12"/>
  <cols>
    <col min="1" max="1" width="5.42578125" style="32" customWidth="1"/>
    <col min="2" max="2" width="22.140625" style="32"/>
    <col min="3" max="3" width="12.28515625" style="32" customWidth="1"/>
    <col min="4" max="4" width="11.85546875" style="32" bestFit="1" customWidth="1"/>
    <col min="5" max="5" width="7.42578125" style="32" customWidth="1"/>
    <col min="6" max="6" width="13.140625" style="32" bestFit="1" customWidth="1"/>
    <col min="7" max="7" width="9" style="32" customWidth="1"/>
    <col min="8" max="8" width="10.140625" style="32" customWidth="1"/>
    <col min="9" max="9" width="13.140625" style="32" customWidth="1"/>
    <col min="10" max="10" width="24.85546875" style="32" customWidth="1"/>
    <col min="11" max="11" width="10.140625" style="32" customWidth="1"/>
    <col min="12" max="248" width="22.140625" style="32"/>
    <col min="249" max="16384" width="22.140625" style="23"/>
  </cols>
  <sheetData>
    <row r="1" spans="1:248" ht="24">
      <c r="A1" s="33" t="s">
        <v>3</v>
      </c>
      <c r="B1" s="33" t="s">
        <v>4</v>
      </c>
      <c r="C1" s="33" t="s">
        <v>5</v>
      </c>
      <c r="D1" s="33" t="s">
        <v>6</v>
      </c>
      <c r="E1" s="33" t="s">
        <v>7</v>
      </c>
      <c r="F1" s="33" t="s">
        <v>8</v>
      </c>
      <c r="G1" s="33" t="s">
        <v>9</v>
      </c>
      <c r="H1" s="33" t="s">
        <v>10</v>
      </c>
      <c r="I1" s="33" t="s">
        <v>52</v>
      </c>
      <c r="J1" s="33" t="s">
        <v>11</v>
      </c>
      <c r="K1" s="33" t="s">
        <v>12</v>
      </c>
    </row>
    <row r="2" spans="1:248" ht="24">
      <c r="A2" s="35">
        <v>1</v>
      </c>
      <c r="B2" s="36" t="s">
        <v>65</v>
      </c>
      <c r="C2" s="35" t="s">
        <v>66</v>
      </c>
      <c r="D2" s="35" t="s">
        <v>13</v>
      </c>
      <c r="E2" s="36" t="s">
        <v>68</v>
      </c>
      <c r="F2" s="37">
        <v>1493000</v>
      </c>
      <c r="G2" s="36">
        <v>60</v>
      </c>
      <c r="H2" s="36">
        <v>25600</v>
      </c>
      <c r="I2" s="36" t="s">
        <v>69</v>
      </c>
      <c r="J2" s="38"/>
      <c r="K2" s="36">
        <v>0</v>
      </c>
    </row>
    <row r="3" spans="1:248" ht="24">
      <c r="A3" s="35">
        <v>2</v>
      </c>
      <c r="B3" s="36">
        <v>65248785630</v>
      </c>
      <c r="C3" s="35" t="s">
        <v>70</v>
      </c>
      <c r="D3" s="35" t="s">
        <v>67</v>
      </c>
      <c r="E3" s="36" t="s">
        <v>71</v>
      </c>
      <c r="F3" s="37">
        <v>5010000</v>
      </c>
      <c r="G3" s="36">
        <v>299</v>
      </c>
      <c r="H3" s="36">
        <v>44682</v>
      </c>
      <c r="I3" s="36" t="s">
        <v>69</v>
      </c>
      <c r="J3" s="38"/>
      <c r="K3" s="36">
        <v>0</v>
      </c>
    </row>
    <row r="4" spans="1:248">
      <c r="A4" s="35">
        <v>3</v>
      </c>
      <c r="B4" s="36">
        <v>65251758838</v>
      </c>
      <c r="C4" s="35" t="s">
        <v>66</v>
      </c>
      <c r="D4" s="35" t="s">
        <v>67</v>
      </c>
      <c r="E4" s="36" t="s">
        <v>71</v>
      </c>
      <c r="F4" s="37">
        <v>6600000</v>
      </c>
      <c r="G4" s="36">
        <v>297</v>
      </c>
      <c r="H4" s="36">
        <v>64337</v>
      </c>
      <c r="I4" s="36" t="s">
        <v>69</v>
      </c>
      <c r="J4" s="36"/>
      <c r="K4" s="39"/>
      <c r="IN4" s="23"/>
    </row>
    <row r="5" spans="1:248" ht="24">
      <c r="A5" s="35">
        <v>4</v>
      </c>
      <c r="B5" s="36">
        <v>6512120796</v>
      </c>
      <c r="C5" s="35" t="s">
        <v>72</v>
      </c>
      <c r="D5" s="35" t="s">
        <v>67</v>
      </c>
      <c r="E5" s="36" t="s">
        <v>73</v>
      </c>
      <c r="F5" s="37">
        <v>5000000</v>
      </c>
      <c r="G5" s="36"/>
      <c r="H5" s="36"/>
      <c r="I5" s="36" t="s">
        <v>69</v>
      </c>
      <c r="J5" s="36"/>
      <c r="K5" s="39"/>
      <c r="IN5" s="23"/>
    </row>
    <row r="6" spans="1:248">
      <c r="I6" s="34">
        <f>SUMIF(I2:I5,"Y",H2:H5)</f>
        <v>134619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7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1" t="s">
        <v>14</v>
      </c>
      <c r="B1" s="51"/>
      <c r="C1" s="2"/>
    </row>
    <row r="2" spans="1:6" ht="14.25" customHeight="1">
      <c r="A2" s="51" t="s">
        <v>15</v>
      </c>
      <c r="B2" s="51"/>
      <c r="C2" s="2"/>
    </row>
    <row r="5" spans="1:6" ht="30">
      <c r="A5" s="3" t="s">
        <v>3</v>
      </c>
      <c r="B5" s="4" t="s">
        <v>16</v>
      </c>
      <c r="C5" s="4" t="s">
        <v>17</v>
      </c>
      <c r="D5" s="5" t="s">
        <v>18</v>
      </c>
      <c r="E5" s="1" t="s">
        <v>19</v>
      </c>
      <c r="F5" s="1" t="s">
        <v>20</v>
      </c>
    </row>
    <row r="6" spans="1:6" ht="42.75">
      <c r="A6" s="6">
        <v>1</v>
      </c>
      <c r="B6" s="7" t="s">
        <v>21</v>
      </c>
      <c r="C6" s="8" t="s">
        <v>22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23</v>
      </c>
      <c r="C7" s="8" t="s">
        <v>24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25</v>
      </c>
      <c r="C8" s="8" t="s">
        <v>26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27</v>
      </c>
      <c r="C9" s="12" t="s">
        <v>28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29</v>
      </c>
      <c r="C10" s="8" t="s">
        <v>30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31</v>
      </c>
      <c r="C11" s="14" t="s">
        <v>32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33</v>
      </c>
      <c r="C12" s="15" t="s">
        <v>34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35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2019-07-18T09:46:33Z</cp:lastPrinted>
  <dcterms:created xsi:type="dcterms:W3CDTF">2015-09-25T09:25:31Z</dcterms:created>
  <dcterms:modified xsi:type="dcterms:W3CDTF">2019-07-22T11:32:49Z</dcterms:modified>
</cp:coreProperties>
</file>