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C6" i="1"/>
  <c r="C5"/>
  <c r="E3" l="1"/>
  <c r="G3" s="1"/>
  <c r="E4"/>
  <c r="G4" s="1"/>
  <c r="B5"/>
  <c r="E5"/>
  <c r="G5" s="1"/>
  <c r="D5"/>
  <c r="B6"/>
  <c r="D6"/>
  <c r="E6"/>
  <c r="G6" s="1"/>
  <c r="E7"/>
  <c r="G7" s="1"/>
  <c r="E8"/>
  <c r="G8" s="1"/>
  <c r="E9"/>
  <c r="G9" s="1"/>
  <c r="H18" i="2"/>
  <c r="H17" i="1"/>
  <c r="H18" s="1"/>
  <c r="H24"/>
  <c r="H19"/>
  <c r="H21" l="1"/>
  <c r="H25" s="1"/>
  <c r="E12"/>
  <c r="G12" s="1"/>
  <c r="E13"/>
  <c r="G13" s="1"/>
  <c r="E15"/>
  <c r="E16"/>
  <c r="E11"/>
  <c r="G11" s="1"/>
  <c r="B14"/>
  <c r="E14" s="1"/>
  <c r="G16" l="1"/>
  <c r="G14"/>
  <c r="G15"/>
  <c r="G24"/>
  <c r="G19" l="1"/>
  <c r="F6" i="5"/>
  <c r="F7"/>
  <c r="F8"/>
  <c r="F9"/>
  <c r="F10"/>
  <c r="F11"/>
  <c r="F12"/>
  <c r="E13"/>
  <c r="F13" l="1"/>
  <c r="G17" i="1" l="1"/>
  <c r="G18" s="1"/>
  <c r="G21" s="1"/>
  <c r="G25" s="1"/>
</calcChain>
</file>

<file path=xl/sharedStrings.xml><?xml version="1.0" encoding="utf-8"?>
<sst xmlns="http://schemas.openxmlformats.org/spreadsheetml/2006/main" count="162" uniqueCount="87">
  <si>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</si>
  <si>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</si>
  <si>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</si>
  <si>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</si>
  <si>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</si>
  <si>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</si>
  <si>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</si>
  <si>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</si>
  <si>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</si>
  <si>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</si>
  <si>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</si>
  <si>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</si>
  <si>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</si>
  <si>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</si>
  <si>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</si>
  <si>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</si>
  <si>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</si>
  <si>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</si>
  <si>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</si>
  <si>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</si>
  <si>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</si>
  <si>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</si>
  <si>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</si>
  <si>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</si>
  <si>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</si>
  <si>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</si>
  <si>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</si>
  <si>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</si>
  <si>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</si>
  <si>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</si>
  <si>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</si>
  <si>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</si>
  <si>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</si>
  <si>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</si>
  <si>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</si>
  <si>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</si>
  <si>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</si>
  <si>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</si>
  <si>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</si>
  <si>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</si>
  <si>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</si>
  <si>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</si>
  <si>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</si>
  <si>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</si>
  <si>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</si>
  <si>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</si>
  <si>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HDFC Bank</t>
  </si>
  <si>
    <t>Auto Loan</t>
  </si>
  <si>
    <t>ARB Fastners</t>
  </si>
  <si>
    <t>ARB Fastners (Prop. Rajnish Kumar)</t>
  </si>
  <si>
    <t>2018-19</t>
  </si>
  <si>
    <t>2019-20</t>
  </si>
  <si>
    <t>Payment Made U/s 40A(2)b (Purchases)</t>
  </si>
  <si>
    <t>Rajnish Kumar</t>
  </si>
  <si>
    <t>Bank Of India</t>
  </si>
  <si>
    <t xml:space="preserve">Car Loan </t>
  </si>
  <si>
    <t>CC</t>
  </si>
  <si>
    <t>MTL</t>
  </si>
  <si>
    <t>IDFC First</t>
  </si>
  <si>
    <t>BL</t>
  </si>
  <si>
    <t>LEDLFL075897</t>
  </si>
  <si>
    <t>WCF</t>
  </si>
  <si>
    <t>Indusind Bank</t>
  </si>
  <si>
    <t xml:space="preserve">Rajnish Kumar </t>
  </si>
  <si>
    <t>Used Car Loan</t>
  </si>
  <si>
    <t>Tata Capital</t>
  </si>
  <si>
    <t>Toyota Finance</t>
  </si>
  <si>
    <t>Lending Kart</t>
  </si>
  <si>
    <t>Repayment Account</t>
  </si>
  <si>
    <t>HDFC - 50100084347891</t>
  </si>
  <si>
    <t>BOI - 652730110000073</t>
  </si>
  <si>
    <t>Share In Partnership Firm  ( Singla Fastners)</t>
  </si>
  <si>
    <t xml:space="preserve">Max FOIR)                </t>
  </si>
  <si>
    <t>n</t>
  </si>
  <si>
    <t>Closed</t>
  </si>
  <si>
    <t>To Be Closed</t>
  </si>
  <si>
    <t>Running</t>
  </si>
  <si>
    <t>ECL</t>
  </si>
  <si>
    <t>Status</t>
  </si>
  <si>
    <t>Bank Interest (CC)</t>
  </si>
  <si>
    <t>2020-21</t>
  </si>
  <si>
    <t>A R Industrial Fastners</t>
  </si>
  <si>
    <t>TL</t>
  </si>
  <si>
    <t>BOI - 652730110000092</t>
  </si>
  <si>
    <t>Sales</t>
  </si>
  <si>
    <t>A R Industrial Fastners (Prop. Supriya Aggarwal)</t>
  </si>
  <si>
    <t>Int On TL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</si>
</sst>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4" tint="0.3999755851924192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2"/>
      </patternFill>
    </fill>
    <fill>
      <patternFill patternType="solid">
        <fgColor theme="4" tint="0.79998168889431442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0" fontId="8" fillId="8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1" fontId="8" fillId="0" borderId="2" xfId="0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" fontId="8" fillId="7" borderId="2" xfId="0" applyNumberFormat="1" applyFont="1" applyFill="1" applyBorder="1" applyAlignment="1">
      <alignment horizontal="left" vertical="center"/>
    </xf>
    <xf numFmtId="2" fontId="8" fillId="7" borderId="2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5" fontId="11" fillId="11" borderId="2" xfId="1" applyNumberFormat="1" applyFont="1" applyFill="1" applyBorder="1" applyAlignment="1" applyProtection="1">
      <alignment horizontal="left"/>
    </xf>
    <xf numFmtId="166" fontId="11" fillId="11" borderId="2" xfId="1" applyNumberFormat="1" applyFont="1" applyFill="1" applyBorder="1" applyAlignment="1" applyProtection="1">
      <alignment horizontal="left"/>
    </xf>
    <xf numFmtId="166" fontId="11" fillId="7" borderId="2" xfId="1" applyNumberFormat="1" applyFont="1" applyFill="1" applyBorder="1" applyAlignment="1" applyProtection="1">
      <alignment horizontal="left"/>
    </xf>
    <xf numFmtId="9" fontId="11" fillId="11" borderId="2" xfId="1" applyNumberFormat="1" applyFont="1" applyFill="1" applyBorder="1" applyAlignment="1" applyProtection="1">
      <alignment horizontal="left"/>
    </xf>
    <xf numFmtId="166" fontId="12" fillId="11" borderId="2" xfId="1" applyNumberFormat="1" applyFont="1" applyFill="1" applyBorder="1" applyAlignment="1" applyProtection="1">
      <alignment horizontal="left"/>
    </xf>
    <xf numFmtId="10" fontId="11" fillId="12" borderId="2" xfId="1" applyNumberFormat="1" applyFont="1" applyFill="1" applyBorder="1" applyAlignment="1" applyProtection="1">
      <alignment horizontal="left"/>
    </xf>
    <xf numFmtId="164" fontId="11" fillId="13" borderId="2" xfId="4" applyNumberFormat="1" applyFont="1" applyFill="1" applyBorder="1" applyAlignment="1" applyProtection="1">
      <alignment horizontal="left"/>
    </xf>
    <xf numFmtId="0" fontId="8" fillId="9" borderId="2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1" fontId="13" fillId="0" borderId="3" xfId="0" applyNumberFormat="1" applyFont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2" fontId="13" fillId="0" borderId="3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7" borderId="2" xfId="0" applyFont="1" applyFill="1" applyBorder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1" fontId="13" fillId="7" borderId="2" xfId="0" applyNumberFormat="1" applyFont="1" applyFill="1" applyBorder="1" applyAlignment="1">
      <alignment horizontal="left" vertical="center"/>
    </xf>
    <xf numFmtId="2" fontId="13" fillId="0" borderId="2" xfId="0" applyNumberFormat="1" applyFont="1" applyFill="1" applyBorder="1" applyAlignment="1">
      <alignment horizontal="left" vertical="center"/>
    </xf>
    <xf numFmtId="1" fontId="13" fillId="0" borderId="2" xfId="0" applyNumberFormat="1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/>
    </xf>
    <xf numFmtId="2" fontId="13" fillId="7" borderId="2" xfId="0" applyNumberFormat="1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left" vertical="center"/>
    </xf>
    <xf numFmtId="1" fontId="8" fillId="2" borderId="2" xfId="0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 applyProtection="1">
      <alignment horizontal="left"/>
    </xf>
    <xf numFmtId="167" fontId="11" fillId="4" borderId="3" xfId="1" applyNumberFormat="1" applyFont="1" applyFill="1" applyBorder="1" applyAlignment="1" applyProtection="1">
      <alignment horizontal="left"/>
    </xf>
    <xf numFmtId="0" fontId="14" fillId="14" borderId="2" xfId="3" applyFont="1" applyFill="1" applyBorder="1" applyAlignment="1">
      <alignment horizontal="center"/>
    </xf>
    <xf numFmtId="165" fontId="15" fillId="3" borderId="2" xfId="1" applyNumberFormat="1" applyFont="1" applyFill="1" applyBorder="1" applyAlignment="1" applyProtection="1">
      <alignment horizontal="left"/>
    </xf>
    <xf numFmtId="165" fontId="15" fillId="4" borderId="2" xfId="1" applyNumberFormat="1" applyFont="1" applyFill="1" applyBorder="1" applyAlignment="1" applyProtection="1">
      <alignment horizontal="left"/>
    </xf>
    <xf numFmtId="9" fontId="15" fillId="4" borderId="2" xfId="1" applyNumberFormat="1" applyFont="1" applyFill="1" applyBorder="1" applyAlignment="1" applyProtection="1">
      <alignment horizontal="left"/>
    </xf>
    <xf numFmtId="165" fontId="15" fillId="11" borderId="2" xfId="1" applyNumberFormat="1" applyFont="1" applyFill="1" applyBorder="1" applyAlignment="1" applyProtection="1">
      <alignment horizontal="left"/>
    </xf>
    <xf numFmtId="166" fontId="15" fillId="11" borderId="2" xfId="1" applyNumberFormat="1" applyFont="1" applyFill="1" applyBorder="1" applyAlignment="1" applyProtection="1">
      <alignment horizontal="left"/>
    </xf>
    <xf numFmtId="166" fontId="15" fillId="7" borderId="2" xfId="1" applyNumberFormat="1" applyFont="1" applyFill="1" applyBorder="1" applyAlignment="1" applyProtection="1">
      <alignment horizontal="left"/>
    </xf>
    <xf numFmtId="9" fontId="15" fillId="11" borderId="2" xfId="1" applyNumberFormat="1" applyFont="1" applyFill="1" applyBorder="1" applyAlignment="1" applyProtection="1">
      <alignment horizontal="left"/>
    </xf>
    <xf numFmtId="165" fontId="15" fillId="2" borderId="2" xfId="1" applyNumberFormat="1" applyFont="1" applyFill="1" applyBorder="1" applyAlignment="1" applyProtection="1">
      <alignment horizontal="left"/>
    </xf>
    <xf numFmtId="165" fontId="15" fillId="3" borderId="4" xfId="1" applyNumberFormat="1" applyFont="1" applyFill="1" applyBorder="1" applyAlignment="1" applyProtection="1">
      <alignment horizontal="left"/>
    </xf>
    <xf numFmtId="165" fontId="15" fillId="3" borderId="5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6"/>
  <sheetViews>
    <sheetView tabSelected="1" zoomScale="136" zoomScaleNormal="136" workbookViewId="0">
      <selection activeCell="A20" sqref="A20"/>
    </sheetView>
  </sheetViews>
  <sheetFormatPr defaultColWidth="31.28515625" defaultRowHeight="12"/>
  <cols>
    <col min="1" max="1" width="36.140625" style="37" bestFit="1" customWidth="1"/>
    <col min="2" max="3" width="7.42578125" style="37" bestFit="1" customWidth="1"/>
    <col min="4" max="4" width="7.42578125" style="37" hidden="1" customWidth="1"/>
    <col min="5" max="5" width="9.28515625" style="37" bestFit="1" customWidth="1"/>
    <col min="6" max="6" width="8.42578125" style="37" bestFit="1" customWidth="1"/>
    <col min="7" max="7" width="11.140625" style="37" customWidth="1"/>
    <col min="8" max="8" width="7" style="37" bestFit="1" customWidth="1"/>
    <col min="9" max="9" width="11.85546875" style="37" customWidth="1"/>
    <col min="10" max="10" width="14.5703125" style="37" customWidth="1"/>
    <col min="11" max="12" width="13.140625" style="37" customWidth="1"/>
    <col min="13" max="13" width="13.7109375" style="37" customWidth="1"/>
    <col min="14" max="14" width="14.140625" style="37" customWidth="1"/>
    <col min="15" max="15" width="11.85546875" style="37" customWidth="1"/>
    <col min="16" max="16" width="12" style="37" customWidth="1"/>
    <col min="17" max="17" width="11" style="37" customWidth="1"/>
    <col min="18" max="18" width="11.5703125" style="37" customWidth="1"/>
    <col min="19" max="19" width="12" style="37" customWidth="1"/>
    <col min="20" max="237" width="31.28515625" style="37"/>
    <col min="238" max="245" width="31.28515625" style="38"/>
    <col min="246" max="247" width="31.28515625" style="39"/>
    <col min="248" max="16384" width="31.28515625" style="35"/>
  </cols>
  <sheetData>
    <row r="1" spans="1:247" ht="12.75" customHeight="1">
      <c r="A1" s="76" t="s">
        <v>48</v>
      </c>
      <c r="B1" s="76"/>
      <c r="C1" s="84"/>
      <c r="D1" s="85"/>
      <c r="E1" s="76"/>
      <c r="F1" s="76"/>
      <c r="G1" s="76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4"/>
      <c r="IE1" s="34"/>
      <c r="IF1" s="34"/>
      <c r="IG1" s="34"/>
      <c r="IH1" s="34"/>
      <c r="II1" s="34"/>
      <c r="IJ1" s="34"/>
      <c r="IK1" s="34"/>
      <c r="IL1" s="35"/>
      <c r="IM1" s="35"/>
    </row>
    <row r="2" spans="1:247">
      <c r="A2" s="77" t="s">
        <v>49</v>
      </c>
      <c r="B2" s="77" t="s">
        <v>51</v>
      </c>
      <c r="C2" s="77" t="s">
        <v>50</v>
      </c>
      <c r="D2" s="77" t="s">
        <v>50</v>
      </c>
      <c r="E2" s="77" t="s">
        <v>30</v>
      </c>
      <c r="F2" s="78" t="s">
        <v>0</v>
      </c>
      <c r="G2" s="77" t="s">
        <v>31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4"/>
      <c r="IE2" s="34"/>
      <c r="IF2" s="34"/>
      <c r="IG2" s="34"/>
      <c r="IH2" s="34"/>
      <c r="II2" s="34"/>
      <c r="IJ2" s="34"/>
      <c r="IK2" s="34"/>
      <c r="IL2" s="35"/>
      <c r="IM2" s="35"/>
    </row>
    <row r="3" spans="1:247">
      <c r="A3" s="79" t="s">
        <v>41</v>
      </c>
      <c r="B3" s="80">
        <v>645624.32999999996</v>
      </c>
      <c r="C3" s="81">
        <v>627892.32999999996</v>
      </c>
      <c r="D3" s="81">
        <v>627892.32999999996</v>
      </c>
      <c r="E3" s="79">
        <f t="shared" ref="E3:E9" si="0">AVERAGE(C3:D3)</f>
        <v>627892.32999999996</v>
      </c>
      <c r="F3" s="82">
        <v>0</v>
      </c>
      <c r="G3" s="83">
        <f t="shared" ref="G3:G8" si="1">F3*E3</f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4"/>
      <c r="IE3" s="34"/>
      <c r="IF3" s="34"/>
      <c r="IG3" s="34"/>
      <c r="IH3" s="34"/>
      <c r="II3" s="34"/>
      <c r="IJ3" s="34"/>
      <c r="IK3" s="34"/>
      <c r="IL3" s="35"/>
      <c r="IM3" s="35"/>
    </row>
    <row r="4" spans="1:247">
      <c r="A4" s="79" t="s">
        <v>42</v>
      </c>
      <c r="B4" s="80">
        <v>971759</v>
      </c>
      <c r="C4" s="81">
        <v>1126816</v>
      </c>
      <c r="D4" s="81">
        <v>1126816</v>
      </c>
      <c r="E4" s="79">
        <f t="shared" si="0"/>
        <v>1126816</v>
      </c>
      <c r="F4" s="82">
        <v>0</v>
      </c>
      <c r="G4" s="83">
        <f t="shared" si="1"/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4"/>
      <c r="IB4" s="34"/>
      <c r="IC4" s="34"/>
      <c r="ID4" s="34"/>
      <c r="IE4" s="34"/>
      <c r="IF4" s="34"/>
      <c r="IG4" s="34"/>
      <c r="IH4" s="34"/>
      <c r="II4" s="35"/>
      <c r="IJ4" s="35"/>
      <c r="IK4" s="35"/>
      <c r="IL4" s="35"/>
      <c r="IM4" s="35"/>
    </row>
    <row r="5" spans="1:247">
      <c r="A5" s="79" t="s">
        <v>45</v>
      </c>
      <c r="B5" s="80">
        <f>38819+269427+69288+49835.2</f>
        <v>427369.2</v>
      </c>
      <c r="C5" s="81">
        <f>46865+227370+84734+63372.03</f>
        <v>422341.03</v>
      </c>
      <c r="D5" s="81">
        <f>46865+227370+84734+63372.03</f>
        <v>422341.03</v>
      </c>
      <c r="E5" s="79">
        <f t="shared" si="0"/>
        <v>422341.03</v>
      </c>
      <c r="F5" s="82">
        <v>0</v>
      </c>
      <c r="G5" s="83">
        <f t="shared" ref="G5" si="2">F5*E5</f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4"/>
      <c r="IB5" s="34"/>
      <c r="IC5" s="34"/>
      <c r="ID5" s="34"/>
      <c r="IE5" s="34"/>
      <c r="IF5" s="34"/>
      <c r="IG5" s="34"/>
      <c r="IH5" s="34"/>
      <c r="II5" s="35"/>
      <c r="IJ5" s="35"/>
      <c r="IK5" s="35"/>
      <c r="IL5" s="35"/>
      <c r="IM5" s="35"/>
    </row>
    <row r="6" spans="1:247">
      <c r="A6" s="79" t="s">
        <v>71</v>
      </c>
      <c r="B6" s="80">
        <f>120000+333257</f>
        <v>453257</v>
      </c>
      <c r="C6" s="81">
        <f>120000+278925</f>
        <v>398925</v>
      </c>
      <c r="D6" s="81">
        <f>120000+278925</f>
        <v>398925</v>
      </c>
      <c r="E6" s="79">
        <f t="shared" si="0"/>
        <v>398925</v>
      </c>
      <c r="F6" s="82">
        <v>0</v>
      </c>
      <c r="G6" s="83">
        <f t="shared" si="1"/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4"/>
      <c r="IB6" s="34"/>
      <c r="IC6" s="34"/>
      <c r="ID6" s="34"/>
      <c r="IE6" s="34"/>
      <c r="IF6" s="34"/>
      <c r="IG6" s="34"/>
      <c r="IH6" s="34"/>
      <c r="II6" s="35"/>
      <c r="IJ6" s="35"/>
      <c r="IK6" s="35"/>
      <c r="IL6" s="35"/>
      <c r="IM6" s="35"/>
    </row>
    <row r="7" spans="1:247">
      <c r="A7" s="79" t="s">
        <v>44</v>
      </c>
      <c r="B7" s="80">
        <v>15370</v>
      </c>
      <c r="C7" s="81">
        <v>5884</v>
      </c>
      <c r="D7" s="81">
        <v>5884</v>
      </c>
      <c r="E7" s="79">
        <f t="shared" si="0"/>
        <v>5884</v>
      </c>
      <c r="F7" s="82">
        <v>0</v>
      </c>
      <c r="G7" s="83">
        <f t="shared" si="1"/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4"/>
      <c r="IB7" s="34"/>
      <c r="IC7" s="34"/>
      <c r="ID7" s="34"/>
      <c r="IE7" s="34"/>
      <c r="IF7" s="34"/>
      <c r="IG7" s="34"/>
      <c r="IH7" s="34"/>
      <c r="II7" s="35"/>
      <c r="IJ7" s="35"/>
      <c r="IK7" s="35"/>
      <c r="IL7" s="35"/>
      <c r="IM7" s="35"/>
    </row>
    <row r="8" spans="1:247">
      <c r="A8" s="79" t="s">
        <v>52</v>
      </c>
      <c r="B8" s="80">
        <v>1798232</v>
      </c>
      <c r="C8" s="81">
        <v>254108</v>
      </c>
      <c r="D8" s="81">
        <v>254108</v>
      </c>
      <c r="E8" s="79">
        <f t="shared" si="0"/>
        <v>254108</v>
      </c>
      <c r="F8" s="82">
        <v>0</v>
      </c>
      <c r="G8" s="83">
        <f t="shared" si="1"/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4"/>
      <c r="IB8" s="34"/>
      <c r="IC8" s="34"/>
      <c r="ID8" s="34"/>
      <c r="IE8" s="34"/>
      <c r="IF8" s="34"/>
      <c r="IG8" s="34"/>
      <c r="IH8" s="34"/>
      <c r="II8" s="35"/>
      <c r="IJ8" s="35"/>
      <c r="IK8" s="35"/>
      <c r="IL8" s="35"/>
      <c r="IM8" s="35"/>
    </row>
    <row r="9" spans="1:247">
      <c r="A9" s="79" t="s">
        <v>32</v>
      </c>
      <c r="B9" s="80">
        <v>-130602</v>
      </c>
      <c r="C9" s="80">
        <v>-100585</v>
      </c>
      <c r="D9" s="80">
        <v>-100585</v>
      </c>
      <c r="E9" s="79">
        <f t="shared" si="0"/>
        <v>-100585</v>
      </c>
      <c r="F9" s="82">
        <v>0</v>
      </c>
      <c r="G9" s="83">
        <f>F9*E9</f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4"/>
      <c r="IB9" s="34"/>
      <c r="IC9" s="34"/>
      <c r="ID9" s="34"/>
      <c r="IE9" s="34"/>
      <c r="IF9" s="34"/>
      <c r="IG9" s="34"/>
      <c r="IH9" s="34"/>
      <c r="II9" s="35"/>
      <c r="IJ9" s="35"/>
      <c r="IK9" s="35"/>
      <c r="IL9" s="35"/>
      <c r="IM9" s="35"/>
    </row>
    <row r="10" spans="1:247">
      <c r="A10" s="42" t="s">
        <v>85</v>
      </c>
      <c r="B10" s="42" t="s">
        <v>80</v>
      </c>
      <c r="C10" s="42" t="s">
        <v>51</v>
      </c>
      <c r="D10" s="42" t="s">
        <v>50</v>
      </c>
      <c r="E10" s="42" t="s">
        <v>30</v>
      </c>
      <c r="F10" s="43" t="s">
        <v>0</v>
      </c>
      <c r="G10" s="42" t="s">
        <v>31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4"/>
      <c r="IB10" s="34"/>
      <c r="IC10" s="34"/>
      <c r="ID10" s="34"/>
      <c r="IE10" s="34"/>
      <c r="IF10" s="34"/>
      <c r="IG10" s="34"/>
      <c r="IH10" s="34"/>
      <c r="II10" s="35"/>
      <c r="IJ10" s="35"/>
      <c r="IK10" s="35"/>
      <c r="IL10" s="35"/>
      <c r="IM10" s="35"/>
    </row>
    <row r="11" spans="1:247" ht="10.5" customHeight="1">
      <c r="A11" s="50" t="s">
        <v>41</v>
      </c>
      <c r="B11" s="52">
        <v>434418</v>
      </c>
      <c r="C11" s="52">
        <v>345172.26</v>
      </c>
      <c r="D11" s="52">
        <v>0</v>
      </c>
      <c r="E11" s="50">
        <f>AVERAGE(B11:C11)</f>
        <v>389795.13</v>
      </c>
      <c r="F11" s="53">
        <v>1</v>
      </c>
      <c r="G11" s="36">
        <f t="shared" ref="G11:G13" si="3">F11*E11</f>
        <v>389795.13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4"/>
      <c r="IB11" s="34"/>
      <c r="IC11" s="34"/>
      <c r="ID11" s="34"/>
      <c r="IE11" s="34"/>
      <c r="IF11" s="34"/>
      <c r="IG11" s="34"/>
      <c r="IH11" s="34"/>
      <c r="II11" s="35"/>
      <c r="IJ11" s="35"/>
      <c r="IK11" s="35"/>
      <c r="IL11" s="35"/>
      <c r="IM11" s="35"/>
    </row>
    <row r="12" spans="1:247" ht="10.5" customHeight="1">
      <c r="A12" s="50" t="s">
        <v>42</v>
      </c>
      <c r="B12" s="52">
        <v>62816</v>
      </c>
      <c r="C12" s="52">
        <v>73163</v>
      </c>
      <c r="D12" s="52">
        <v>0</v>
      </c>
      <c r="E12" s="50">
        <f t="shared" ref="E12:E16" si="4">AVERAGE(B12:C12)</f>
        <v>67989.5</v>
      </c>
      <c r="F12" s="53">
        <v>1</v>
      </c>
      <c r="G12" s="36">
        <f t="shared" si="3"/>
        <v>67989.5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4"/>
      <c r="IB12" s="34"/>
      <c r="IC12" s="34"/>
      <c r="ID12" s="34"/>
      <c r="IE12" s="34"/>
      <c r="IF12" s="34"/>
      <c r="IG12" s="34"/>
      <c r="IH12" s="34"/>
      <c r="II12" s="35"/>
      <c r="IJ12" s="35"/>
      <c r="IK12" s="35"/>
      <c r="IL12" s="35"/>
      <c r="IM12" s="35"/>
    </row>
    <row r="13" spans="1:247" ht="10.5" customHeight="1">
      <c r="A13" s="50" t="s">
        <v>79</v>
      </c>
      <c r="B13" s="52">
        <v>171881</v>
      </c>
      <c r="C13" s="52">
        <v>149068</v>
      </c>
      <c r="D13" s="52">
        <v>0</v>
      </c>
      <c r="E13" s="50">
        <f t="shared" si="4"/>
        <v>160474.5</v>
      </c>
      <c r="F13" s="53">
        <v>1</v>
      </c>
      <c r="G13" s="36">
        <f t="shared" si="3"/>
        <v>160474.5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4"/>
      <c r="IB13" s="34"/>
      <c r="IC13" s="34"/>
      <c r="ID13" s="34"/>
      <c r="IE13" s="34"/>
      <c r="IF13" s="34"/>
      <c r="IG13" s="34"/>
      <c r="IH13" s="34"/>
      <c r="II13" s="35"/>
      <c r="IJ13" s="35"/>
      <c r="IK13" s="35"/>
      <c r="IL13" s="35"/>
      <c r="IM13" s="35"/>
    </row>
    <row r="14" spans="1:247" ht="10.5" customHeight="1">
      <c r="A14" s="50" t="s">
        <v>86</v>
      </c>
      <c r="B14" s="52">
        <f>27527</f>
        <v>27527</v>
      </c>
      <c r="C14" s="52">
        <v>0</v>
      </c>
      <c r="D14" s="52">
        <v>299300</v>
      </c>
      <c r="E14" s="50">
        <f t="shared" si="4"/>
        <v>13763.5</v>
      </c>
      <c r="F14" s="53">
        <v>1</v>
      </c>
      <c r="G14" s="36">
        <f t="shared" ref="G14:G16" si="5">F14*E14</f>
        <v>13763.5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4"/>
      <c r="IB14" s="34"/>
      <c r="IC14" s="34"/>
      <c r="ID14" s="34"/>
      <c r="IE14" s="34"/>
      <c r="IF14" s="34"/>
      <c r="IG14" s="34"/>
      <c r="IH14" s="34"/>
      <c r="II14" s="35"/>
      <c r="IJ14" s="35"/>
      <c r="IK14" s="35"/>
      <c r="IL14" s="35"/>
      <c r="IM14" s="35"/>
    </row>
    <row r="15" spans="1:247">
      <c r="A15" s="50" t="s">
        <v>44</v>
      </c>
      <c r="B15" s="51">
        <v>155000</v>
      </c>
      <c r="C15" s="51">
        <v>133000</v>
      </c>
      <c r="D15" s="52">
        <v>1807</v>
      </c>
      <c r="E15" s="50">
        <f t="shared" si="4"/>
        <v>144000</v>
      </c>
      <c r="F15" s="53">
        <v>0</v>
      </c>
      <c r="G15" s="36">
        <f t="shared" si="5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4"/>
      <c r="IE15" s="34"/>
      <c r="IF15" s="34"/>
      <c r="IG15" s="34"/>
      <c r="IH15" s="34"/>
      <c r="II15" s="34"/>
      <c r="IJ15" s="34"/>
      <c r="IK15" s="34"/>
      <c r="IL15" s="35"/>
      <c r="IM15" s="35"/>
    </row>
    <row r="16" spans="1:247">
      <c r="A16" s="50" t="s">
        <v>32</v>
      </c>
      <c r="B16" s="54">
        <v>-5000</v>
      </c>
      <c r="C16" s="51">
        <v>-2349</v>
      </c>
      <c r="D16" s="51">
        <v>0</v>
      </c>
      <c r="E16" s="50">
        <f t="shared" si="4"/>
        <v>-3674.5</v>
      </c>
      <c r="F16" s="53">
        <v>1</v>
      </c>
      <c r="G16" s="73">
        <f t="shared" si="5"/>
        <v>-3674.5</v>
      </c>
      <c r="H16" s="75" t="s">
        <v>84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4"/>
      <c r="ID16" s="34"/>
      <c r="IE16" s="34"/>
      <c r="IF16" s="34"/>
      <c r="IG16" s="34"/>
      <c r="IH16" s="34"/>
      <c r="II16" s="34"/>
      <c r="IJ16" s="34"/>
      <c r="IK16" s="35"/>
      <c r="IL16" s="35"/>
      <c r="IM16" s="35"/>
    </row>
    <row r="17" spans="1:247" ht="10.5" customHeight="1">
      <c r="A17" s="44" t="s">
        <v>33</v>
      </c>
      <c r="B17" s="45"/>
      <c r="C17" s="45"/>
      <c r="D17" s="45"/>
      <c r="E17" s="45"/>
      <c r="F17" s="45"/>
      <c r="G17" s="46">
        <f>+SUM(G3:G16)</f>
        <v>628348.13</v>
      </c>
      <c r="H17" s="74">
        <f>(9757005*10/100)-171881</f>
        <v>803819.5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4"/>
      <c r="IE17" s="34"/>
      <c r="IF17" s="34"/>
      <c r="IG17" s="34"/>
      <c r="IH17" s="34"/>
      <c r="II17" s="34"/>
      <c r="IJ17" s="34"/>
      <c r="IK17" s="34"/>
      <c r="IL17" s="35"/>
      <c r="IM17" s="35"/>
    </row>
    <row r="18" spans="1:247" ht="10.5" customHeight="1">
      <c r="A18" s="40" t="s">
        <v>34</v>
      </c>
      <c r="B18" s="47"/>
      <c r="C18" s="47"/>
      <c r="D18" s="47"/>
      <c r="E18" s="47"/>
      <c r="F18" s="47"/>
      <c r="G18" s="46">
        <f>G17/12</f>
        <v>52362.344166666669</v>
      </c>
      <c r="H18" s="46">
        <f>H17/12</f>
        <v>66984.958333333328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4"/>
      <c r="IE18" s="34"/>
      <c r="IF18" s="34"/>
      <c r="IG18" s="34"/>
      <c r="IH18" s="34"/>
      <c r="II18" s="34"/>
      <c r="IJ18" s="34"/>
      <c r="IK18" s="34"/>
      <c r="IL18" s="35"/>
      <c r="IM18" s="35"/>
    </row>
    <row r="19" spans="1:247" ht="10.5" customHeight="1">
      <c r="A19" s="40" t="s">
        <v>35</v>
      </c>
      <c r="B19" s="47"/>
      <c r="C19" s="47"/>
      <c r="D19" s="47"/>
      <c r="E19" s="47"/>
      <c r="F19" s="47"/>
      <c r="G19" s="36">
        <f>RTR!H18</f>
        <v>0</v>
      </c>
      <c r="H19" s="36">
        <f>RTR!I18</f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4"/>
      <c r="IE19" s="34"/>
      <c r="IF19" s="34"/>
      <c r="IG19" s="34"/>
      <c r="IH19" s="34"/>
      <c r="II19" s="34"/>
      <c r="IJ19" s="34"/>
      <c r="IK19" s="34"/>
      <c r="IL19" s="35"/>
      <c r="IM19" s="35"/>
    </row>
    <row r="20" spans="1:247" ht="10.5" customHeight="1">
      <c r="A20" s="40" t="s">
        <v>72</v>
      </c>
      <c r="B20" s="40"/>
      <c r="C20" s="40"/>
      <c r="D20" s="40"/>
      <c r="E20" s="40"/>
      <c r="F20" s="40"/>
      <c r="G20" s="55">
        <v>1.25</v>
      </c>
      <c r="H20" s="55">
        <v>0.6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4"/>
      <c r="IE20" s="34"/>
      <c r="IF20" s="34"/>
      <c r="IG20" s="34"/>
      <c r="IH20" s="34"/>
      <c r="II20" s="34"/>
      <c r="IJ20" s="34"/>
      <c r="IK20" s="34"/>
      <c r="IL20" s="35"/>
      <c r="IM20" s="35"/>
    </row>
    <row r="21" spans="1:247" ht="10.5" customHeight="1">
      <c r="A21" s="40" t="s">
        <v>36</v>
      </c>
      <c r="B21" s="47"/>
      <c r="C21" s="47"/>
      <c r="D21" s="47"/>
      <c r="E21" s="47"/>
      <c r="F21" s="47"/>
      <c r="G21" s="41">
        <f>(G18*G20)-G19</f>
        <v>65452.930208333339</v>
      </c>
      <c r="H21" s="41">
        <f>(H18*H20)-H19</f>
        <v>40190.974999999999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4"/>
      <c r="IE21" s="34"/>
      <c r="IF21" s="34"/>
      <c r="IG21" s="34"/>
      <c r="IH21" s="34"/>
      <c r="II21" s="34"/>
      <c r="IJ21" s="34"/>
      <c r="IK21" s="34"/>
      <c r="IL21" s="35"/>
      <c r="IM21" s="35"/>
    </row>
    <row r="22" spans="1:247" ht="10.5" customHeight="1">
      <c r="A22" s="40" t="s">
        <v>37</v>
      </c>
      <c r="B22" s="47"/>
      <c r="C22" s="47"/>
      <c r="D22" s="47"/>
      <c r="E22" s="47"/>
      <c r="F22" s="47"/>
      <c r="G22" s="40">
        <v>180</v>
      </c>
      <c r="H22" s="40">
        <v>180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4"/>
      <c r="IE22" s="34"/>
      <c r="IF22" s="34"/>
      <c r="IG22" s="34"/>
      <c r="IH22" s="34"/>
      <c r="II22" s="34"/>
      <c r="IJ22" s="34"/>
      <c r="IK22" s="34"/>
      <c r="IL22" s="35"/>
      <c r="IM22" s="35"/>
    </row>
    <row r="23" spans="1:247" ht="10.5" customHeight="1">
      <c r="A23" s="40" t="s">
        <v>38</v>
      </c>
      <c r="B23" s="47"/>
      <c r="C23" s="47"/>
      <c r="D23" s="47"/>
      <c r="E23" s="47"/>
      <c r="F23" s="47"/>
      <c r="G23" s="48">
        <v>0.09</v>
      </c>
      <c r="H23" s="48">
        <v>0.09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4"/>
      <c r="IE23" s="34"/>
      <c r="IF23" s="34"/>
      <c r="IG23" s="34"/>
      <c r="IH23" s="34"/>
      <c r="II23" s="34"/>
      <c r="IJ23" s="34"/>
      <c r="IK23" s="34"/>
      <c r="IL23" s="35"/>
      <c r="IM23" s="35"/>
    </row>
    <row r="24" spans="1:247" ht="10.5" customHeight="1">
      <c r="A24" s="40" t="s">
        <v>39</v>
      </c>
      <c r="B24" s="47"/>
      <c r="C24" s="47"/>
      <c r="D24" s="47"/>
      <c r="E24" s="47"/>
      <c r="F24" s="47"/>
      <c r="G24" s="49">
        <f>PMT(G23/12,G22,-100000)</f>
        <v>1014.2665841617796</v>
      </c>
      <c r="H24" s="49">
        <f>PMT(H23/12,H22,-100000)</f>
        <v>1014.2665841617796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4"/>
      <c r="IE24" s="34"/>
      <c r="IF24" s="34"/>
      <c r="IG24" s="34"/>
      <c r="IH24" s="34"/>
      <c r="II24" s="34"/>
      <c r="IJ24" s="34"/>
      <c r="IK24" s="34"/>
      <c r="IL24" s="35"/>
      <c r="IM24" s="35"/>
    </row>
    <row r="25" spans="1:247" ht="10.5" customHeight="1">
      <c r="A25" s="40" t="s">
        <v>40</v>
      </c>
      <c r="B25" s="47"/>
      <c r="C25" s="47"/>
      <c r="D25" s="47"/>
      <c r="E25" s="47"/>
      <c r="F25" s="47"/>
      <c r="G25" s="56">
        <f>G21/G24</f>
        <v>64.532275074827197</v>
      </c>
      <c r="H25" s="56">
        <f>H21/H24</f>
        <v>39.625652296545908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4"/>
      <c r="IE25" s="34"/>
      <c r="IF25" s="34"/>
      <c r="IG25" s="34"/>
      <c r="IH25" s="34"/>
      <c r="II25" s="34"/>
      <c r="IJ25" s="34"/>
      <c r="IK25" s="34"/>
      <c r="IL25" s="35"/>
      <c r="IM25" s="35"/>
    </row>
    <row r="26" spans="1:247">
      <c r="IC26" s="38"/>
      <c r="IK26" s="39"/>
      <c r="IM26" s="35"/>
    </row>
  </sheetData>
  <sheetProtection selectLockedCells="1" selectUnlockedCells="1"/>
  <mergeCells count="1">
    <mergeCell ref="C1:D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K24"/>
  <sheetViews>
    <sheetView zoomScale="136" zoomScaleNormal="136" workbookViewId="0">
      <selection activeCell="B23" sqref="B23"/>
    </sheetView>
  </sheetViews>
  <sheetFormatPr defaultColWidth="22.140625" defaultRowHeight="8.25" customHeight="1"/>
  <cols>
    <col min="1" max="1" width="5.28515625" style="20" bestFit="1" customWidth="1"/>
    <col min="2" max="2" width="13.85546875" style="20" bestFit="1" customWidth="1"/>
    <col min="3" max="3" width="16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6.42578125" style="20" bestFit="1" customWidth="1"/>
    <col min="8" max="8" width="11.42578125" style="20" bestFit="1" customWidth="1"/>
    <col min="9" max="9" width="17.5703125" style="20" bestFit="1" customWidth="1"/>
    <col min="10" max="10" width="9.42578125" style="20" bestFit="1" customWidth="1"/>
    <col min="11" max="245" width="22.140625" style="20"/>
    <col min="246" max="16384" width="22.140625" style="21"/>
  </cols>
  <sheetData>
    <row r="1" spans="1:245" ht="11.25">
      <c r="A1" s="57" t="s">
        <v>1</v>
      </c>
      <c r="B1" s="57" t="s">
        <v>2</v>
      </c>
      <c r="C1" s="57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43</v>
      </c>
      <c r="I1" s="24" t="s">
        <v>68</v>
      </c>
      <c r="J1" s="25" t="s">
        <v>78</v>
      </c>
    </row>
    <row r="2" spans="1:245" s="23" customFormat="1" ht="11.25">
      <c r="A2" s="58">
        <v>1</v>
      </c>
      <c r="B2" s="59">
        <v>652760510000166</v>
      </c>
      <c r="C2" s="60" t="s">
        <v>53</v>
      </c>
      <c r="D2" s="60" t="s">
        <v>54</v>
      </c>
      <c r="E2" s="59" t="s">
        <v>55</v>
      </c>
      <c r="F2" s="61">
        <v>600000</v>
      </c>
      <c r="G2" s="59">
        <v>10086</v>
      </c>
      <c r="H2" s="59" t="s">
        <v>73</v>
      </c>
      <c r="I2" s="62"/>
      <c r="J2" s="62" t="s">
        <v>76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</row>
    <row r="3" spans="1:245" s="23" customFormat="1" ht="11.25">
      <c r="A3" s="63">
        <v>2</v>
      </c>
      <c r="B3" s="64">
        <v>652730110000073</v>
      </c>
      <c r="C3" s="65" t="s">
        <v>48</v>
      </c>
      <c r="D3" s="65" t="s">
        <v>54</v>
      </c>
      <c r="E3" s="66" t="s">
        <v>56</v>
      </c>
      <c r="F3" s="67"/>
      <c r="G3" s="68"/>
      <c r="H3" s="59" t="s">
        <v>73</v>
      </c>
      <c r="I3" s="69"/>
      <c r="J3" s="62" t="s">
        <v>76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</row>
    <row r="4" spans="1:245" s="23" customFormat="1" ht="11.25">
      <c r="A4" s="63">
        <v>3</v>
      </c>
      <c r="B4" s="64">
        <v>652770210000024</v>
      </c>
      <c r="C4" s="65" t="s">
        <v>48</v>
      </c>
      <c r="D4" s="65" t="s">
        <v>54</v>
      </c>
      <c r="E4" s="66" t="s">
        <v>57</v>
      </c>
      <c r="F4" s="70">
        <v>3000000</v>
      </c>
      <c r="G4" s="64">
        <v>50555</v>
      </c>
      <c r="H4" s="59" t="s">
        <v>73</v>
      </c>
      <c r="I4" s="62" t="s">
        <v>70</v>
      </c>
      <c r="J4" s="62" t="s">
        <v>76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</row>
    <row r="5" spans="1:245" ht="11.25">
      <c r="A5" s="63">
        <v>4</v>
      </c>
      <c r="B5" s="64">
        <v>652770410000046</v>
      </c>
      <c r="C5" s="65" t="s">
        <v>48</v>
      </c>
      <c r="D5" s="65" t="s">
        <v>54</v>
      </c>
      <c r="E5" s="64" t="s">
        <v>57</v>
      </c>
      <c r="F5" s="70">
        <v>1000000</v>
      </c>
      <c r="G5" s="64">
        <v>17520</v>
      </c>
      <c r="H5" s="59" t="s">
        <v>73</v>
      </c>
      <c r="I5" s="62" t="s">
        <v>70</v>
      </c>
      <c r="J5" s="62" t="s">
        <v>76</v>
      </c>
    </row>
    <row r="6" spans="1:245" s="23" customFormat="1" ht="11.25">
      <c r="A6" s="63">
        <v>5</v>
      </c>
      <c r="B6" s="64">
        <v>41808178</v>
      </c>
      <c r="C6" s="65" t="s">
        <v>53</v>
      </c>
      <c r="D6" s="65" t="s">
        <v>46</v>
      </c>
      <c r="E6" s="64" t="s">
        <v>55</v>
      </c>
      <c r="F6" s="71">
        <v>800000</v>
      </c>
      <c r="G6" s="64">
        <v>16765</v>
      </c>
      <c r="H6" s="59" t="s">
        <v>73</v>
      </c>
      <c r="I6" s="62" t="s">
        <v>69</v>
      </c>
      <c r="J6" s="62" t="s">
        <v>76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</row>
    <row r="7" spans="1:245" s="23" customFormat="1" ht="11.25">
      <c r="A7" s="63">
        <v>6</v>
      </c>
      <c r="B7" s="64">
        <v>24815356</v>
      </c>
      <c r="C7" s="65" t="s">
        <v>48</v>
      </c>
      <c r="D7" s="65" t="s">
        <v>58</v>
      </c>
      <c r="E7" s="64" t="s">
        <v>59</v>
      </c>
      <c r="F7" s="71">
        <v>2040000</v>
      </c>
      <c r="G7" s="64">
        <v>73241</v>
      </c>
      <c r="H7" s="59" t="s">
        <v>73</v>
      </c>
      <c r="I7" s="62" t="s">
        <v>70</v>
      </c>
      <c r="J7" s="62" t="s">
        <v>75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</row>
    <row r="8" spans="1:245" s="23" customFormat="1" ht="11.25">
      <c r="A8" s="63">
        <v>7</v>
      </c>
      <c r="B8" s="64" t="s">
        <v>60</v>
      </c>
      <c r="C8" s="65" t="s">
        <v>48</v>
      </c>
      <c r="D8" s="63" t="s">
        <v>67</v>
      </c>
      <c r="E8" s="66" t="s">
        <v>61</v>
      </c>
      <c r="F8" s="71">
        <v>500000</v>
      </c>
      <c r="G8" s="64">
        <v>18592</v>
      </c>
      <c r="H8" s="59" t="s">
        <v>73</v>
      </c>
      <c r="I8" s="62" t="s">
        <v>70</v>
      </c>
      <c r="J8" s="62" t="s">
        <v>74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</row>
    <row r="9" spans="1:245" s="23" customFormat="1" ht="11.25">
      <c r="A9" s="63">
        <v>8</v>
      </c>
      <c r="B9" s="64">
        <v>706000140202</v>
      </c>
      <c r="C9" s="65" t="s">
        <v>48</v>
      </c>
      <c r="D9" s="65" t="s">
        <v>62</v>
      </c>
      <c r="E9" s="66" t="s">
        <v>59</v>
      </c>
      <c r="F9" s="71">
        <v>1000000</v>
      </c>
      <c r="G9" s="64">
        <v>50166</v>
      </c>
      <c r="H9" s="59" t="s">
        <v>73</v>
      </c>
      <c r="I9" s="62" t="s">
        <v>70</v>
      </c>
      <c r="J9" s="62" t="s">
        <v>75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</row>
    <row r="10" spans="1:245" ht="11.25">
      <c r="A10" s="63">
        <v>9</v>
      </c>
      <c r="B10" s="64">
        <v>5467325</v>
      </c>
      <c r="C10" s="65" t="s">
        <v>63</v>
      </c>
      <c r="D10" s="65" t="s">
        <v>46</v>
      </c>
      <c r="E10" s="64" t="s">
        <v>64</v>
      </c>
      <c r="F10" s="71">
        <v>536480</v>
      </c>
      <c r="G10" s="64">
        <v>18141</v>
      </c>
      <c r="H10" s="59" t="s">
        <v>73</v>
      </c>
      <c r="I10" s="62" t="s">
        <v>69</v>
      </c>
      <c r="J10" s="62" t="s">
        <v>76</v>
      </c>
    </row>
    <row r="11" spans="1:245" s="23" customFormat="1" ht="11.25">
      <c r="A11" s="63">
        <v>10</v>
      </c>
      <c r="B11" s="64">
        <v>93872546</v>
      </c>
      <c r="C11" s="65" t="s">
        <v>53</v>
      </c>
      <c r="D11" s="65" t="s">
        <v>46</v>
      </c>
      <c r="E11" s="64" t="s">
        <v>47</v>
      </c>
      <c r="F11" s="71">
        <v>2181761</v>
      </c>
      <c r="G11" s="64">
        <v>46088</v>
      </c>
      <c r="H11" s="59" t="s">
        <v>73</v>
      </c>
      <c r="I11" s="62" t="s">
        <v>69</v>
      </c>
      <c r="J11" s="62" t="s">
        <v>76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</row>
    <row r="12" spans="1:245" s="23" customFormat="1" ht="11.25">
      <c r="A12" s="63">
        <v>11</v>
      </c>
      <c r="B12" s="64">
        <v>7000425467</v>
      </c>
      <c r="C12" s="65" t="s">
        <v>53</v>
      </c>
      <c r="D12" s="65" t="s">
        <v>65</v>
      </c>
      <c r="E12" s="64" t="s">
        <v>66</v>
      </c>
      <c r="F12" s="71">
        <v>675000</v>
      </c>
      <c r="G12" s="64">
        <v>16000</v>
      </c>
      <c r="H12" s="59" t="s">
        <v>73</v>
      </c>
      <c r="I12" s="62" t="s">
        <v>69</v>
      </c>
      <c r="J12" s="62" t="s">
        <v>74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</row>
    <row r="13" spans="1:245" ht="11.25">
      <c r="A13" s="63">
        <v>12</v>
      </c>
      <c r="B13" s="66">
        <v>652770310000003</v>
      </c>
      <c r="C13" s="63" t="s">
        <v>48</v>
      </c>
      <c r="D13" s="65" t="s">
        <v>54</v>
      </c>
      <c r="E13" s="66" t="s">
        <v>77</v>
      </c>
      <c r="F13" s="70">
        <v>2000000</v>
      </c>
      <c r="G13" s="64">
        <v>62212</v>
      </c>
      <c r="H13" s="59" t="s">
        <v>73</v>
      </c>
      <c r="I13" s="62"/>
      <c r="J13" s="62" t="s">
        <v>76</v>
      </c>
    </row>
    <row r="14" spans="1:245" s="23" customFormat="1" ht="11.25">
      <c r="A14" s="63">
        <v>13</v>
      </c>
      <c r="B14" s="66">
        <v>652765810000013</v>
      </c>
      <c r="C14" s="63" t="s">
        <v>48</v>
      </c>
      <c r="D14" s="65" t="s">
        <v>54</v>
      </c>
      <c r="E14" s="66" t="s">
        <v>77</v>
      </c>
      <c r="F14" s="70">
        <v>1000000</v>
      </c>
      <c r="G14" s="64"/>
      <c r="H14" s="59" t="s">
        <v>73</v>
      </c>
      <c r="I14" s="62"/>
      <c r="J14" s="62" t="s">
        <v>76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</row>
    <row r="15" spans="1:245" s="23" customFormat="1" ht="11.25">
      <c r="A15" s="63">
        <v>14</v>
      </c>
      <c r="B15" s="66">
        <v>652773410000021</v>
      </c>
      <c r="C15" s="63" t="s">
        <v>48</v>
      </c>
      <c r="D15" s="65" t="s">
        <v>54</v>
      </c>
      <c r="E15" s="66" t="s">
        <v>77</v>
      </c>
      <c r="F15" s="70"/>
      <c r="G15" s="64"/>
      <c r="H15" s="59" t="s">
        <v>73</v>
      </c>
      <c r="I15" s="62"/>
      <c r="J15" s="62" t="s">
        <v>76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</row>
    <row r="16" spans="1:245" s="23" customFormat="1" ht="11.25">
      <c r="A16" s="32">
        <v>15</v>
      </c>
      <c r="B16" s="30">
        <v>652770210000031</v>
      </c>
      <c r="C16" s="32" t="s">
        <v>81</v>
      </c>
      <c r="D16" s="29" t="s">
        <v>54</v>
      </c>
      <c r="E16" s="30" t="s">
        <v>82</v>
      </c>
      <c r="F16" s="31">
        <v>4500000</v>
      </c>
      <c r="G16" s="28">
        <v>55556</v>
      </c>
      <c r="H16" s="26" t="s">
        <v>73</v>
      </c>
      <c r="I16" s="27" t="s">
        <v>83</v>
      </c>
      <c r="J16" s="27" t="s">
        <v>76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</row>
    <row r="17" spans="1:245" s="23" customFormat="1" ht="11.25">
      <c r="A17" s="32">
        <v>16</v>
      </c>
      <c r="B17" s="30">
        <v>652730110000092</v>
      </c>
      <c r="C17" s="32" t="s">
        <v>81</v>
      </c>
      <c r="D17" s="29" t="s">
        <v>54</v>
      </c>
      <c r="E17" s="30" t="s">
        <v>56</v>
      </c>
      <c r="F17" s="31">
        <v>2000000</v>
      </c>
      <c r="G17" s="28"/>
      <c r="H17" s="26" t="s">
        <v>73</v>
      </c>
      <c r="I17" s="27"/>
      <c r="J17" s="27" t="s">
        <v>76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</row>
    <row r="18" spans="1:245" ht="11.25">
      <c r="H18" s="72">
        <f>SUMIF(H2:H15,"Y",G2:G15)</f>
        <v>0</v>
      </c>
    </row>
    <row r="20" spans="1:245" ht="8.25" customHeight="1">
      <c r="IF20" s="21"/>
      <c r="IG20" s="21"/>
      <c r="IH20" s="21"/>
      <c r="II20" s="21"/>
      <c r="IJ20" s="21"/>
      <c r="IK20" s="21"/>
    </row>
    <row r="21" spans="1:245" ht="8.25" customHeight="1">
      <c r="IF21" s="21"/>
      <c r="IG21" s="21"/>
      <c r="IH21" s="21"/>
      <c r="II21" s="21"/>
      <c r="IJ21" s="21"/>
      <c r="IK21" s="21"/>
    </row>
    <row r="22" spans="1:245" ht="8.25" customHeight="1">
      <c r="IF22" s="21"/>
      <c r="IG22" s="21"/>
      <c r="IH22" s="21"/>
      <c r="II22" s="21"/>
      <c r="IJ22" s="21"/>
      <c r="IK22" s="21"/>
    </row>
    <row r="23" spans="1:245" ht="8.25" customHeight="1">
      <c r="IF23" s="21"/>
      <c r="IG23" s="21"/>
      <c r="IH23" s="21"/>
      <c r="II23" s="21"/>
      <c r="IJ23" s="21"/>
      <c r="IK23" s="21"/>
    </row>
    <row r="24" spans="1:245" ht="8.25" customHeight="1">
      <c r="IF24" s="21"/>
      <c r="IG24" s="21"/>
      <c r="IH24" s="21"/>
      <c r="II24" s="21"/>
      <c r="IJ24" s="21"/>
      <c r="IK24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6" t="s">
        <v>8</v>
      </c>
      <c r="B1" s="86"/>
      <c r="C1" s="2"/>
    </row>
    <row r="2" spans="1:6" ht="14.25" customHeight="1">
      <c r="A2" s="86" t="s">
        <v>9</v>
      </c>
      <c r="B2" s="86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2020-11-25T08:04:19Z</cp:lastPrinted>
  <dcterms:created xsi:type="dcterms:W3CDTF">2015-09-25T09:25:31Z</dcterms:created>
  <dcterms:modified xsi:type="dcterms:W3CDTF">2020-11-25T08:20:09Z</dcterms:modified>
</cp:coreProperties>
</file>