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B5" i="1"/>
  <c r="D16"/>
  <c r="D15"/>
  <c r="D14"/>
  <c r="D13"/>
  <c r="F13" s="1"/>
  <c r="D12"/>
  <c r="F12" s="1"/>
  <c r="D11"/>
  <c r="F11" s="1"/>
  <c r="H19" i="2"/>
  <c r="D3" i="1" l="1"/>
  <c r="D4"/>
  <c r="D7"/>
  <c r="D8"/>
  <c r="D9"/>
  <c r="C5"/>
  <c r="D5" s="1"/>
  <c r="C6"/>
  <c r="B6"/>
  <c r="D6" l="1"/>
  <c r="F9" l="1"/>
  <c r="F16"/>
  <c r="F5"/>
  <c r="F8"/>
  <c r="F7"/>
  <c r="F14"/>
  <c r="F15"/>
  <c r="F24"/>
  <c r="F19" l="1"/>
  <c r="F3"/>
  <c r="F4"/>
  <c r="F6" i="5"/>
  <c r="F7"/>
  <c r="F8"/>
  <c r="F9"/>
  <c r="F10"/>
  <c r="F11"/>
  <c r="F12"/>
  <c r="E13"/>
  <c r="F13" l="1"/>
  <c r="F6" i="1"/>
  <c r="F17" s="1"/>
  <c r="F18" s="1"/>
  <c r="F21" s="1"/>
  <c r="F25" s="1"/>
</calcChain>
</file>

<file path=xl/sharedStrings.xml><?xml version="1.0" encoding="utf-8"?>
<sst xmlns="http://schemas.openxmlformats.org/spreadsheetml/2006/main" count="163" uniqueCount="87">
  <si>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</si>
  <si>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</si>
  <si>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</si>
  <si>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</si>
  <si>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</si>
  <si>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</si>
  <si>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</si>
  <si>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</si>
  <si>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</si>
  <si>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</si>
  <si>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</si>
  <si>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</si>
  <si>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</si>
  <si>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</si>
  <si>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</si>
  <si>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</si>
  <si>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</si>
  <si>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</si>
  <si>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</si>
  <si>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</si>
  <si>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</si>
  <si>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</si>
  <si>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</si>
  <si>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</si>
  <si>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</si>
  <si>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</si>
  <si>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</si>
  <si>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</si>
  <si>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</si>
  <si>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</si>
  <si>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</si>
  <si>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</si>
  <si>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</si>
  <si>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</si>
  <si>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</si>
  <si>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</si>
  <si>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</si>
  <si>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</si>
  <si>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</si>
  <si>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</si>
  <si>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</si>
  <si>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</si>
  <si>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</si>
  <si>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</si>
  <si>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</si>
  <si>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Bank Interest</t>
  </si>
  <si>
    <t>y</t>
  </si>
  <si>
    <t>HDFC Bank</t>
  </si>
  <si>
    <t>Auto Loan</t>
  </si>
  <si>
    <t>ARB Fastners</t>
  </si>
  <si>
    <t>ARB Fastners (Prop. Rajnish Kumar)</t>
  </si>
  <si>
    <t>Assessment Year</t>
  </si>
  <si>
    <t>2018-19</t>
  </si>
  <si>
    <t>2019-20</t>
  </si>
  <si>
    <t>Payment Made U/s 40A(2)b (Purchases)</t>
  </si>
  <si>
    <t>Supriya Aggarwal</t>
  </si>
  <si>
    <t>Business Income u/s 44AD</t>
  </si>
  <si>
    <t>Rajnish Kumar</t>
  </si>
  <si>
    <t>Bank Of India</t>
  </si>
  <si>
    <t xml:space="preserve">Car Loan </t>
  </si>
  <si>
    <t>CC</t>
  </si>
  <si>
    <t>MTL</t>
  </si>
  <si>
    <t>IDFC First</t>
  </si>
  <si>
    <t>BL</t>
  </si>
  <si>
    <t>LEDLFL075897</t>
  </si>
  <si>
    <t>WCF</t>
  </si>
  <si>
    <t>Indusind Bank</t>
  </si>
  <si>
    <t xml:space="preserve">Rajnish Kumar </t>
  </si>
  <si>
    <t>Used Car Loan</t>
  </si>
  <si>
    <t>Tata Capital</t>
  </si>
  <si>
    <t>Toyota Finance</t>
  </si>
  <si>
    <t>Lending Kart</t>
  </si>
  <si>
    <t>Repayment Account</t>
  </si>
  <si>
    <t>HDFC - 50100084347891</t>
  </si>
  <si>
    <t>BOI - 652730110000073</t>
  </si>
  <si>
    <t>Bajaj Finance</t>
  </si>
  <si>
    <t>Share In Partnership Firm  ( Singla Fastners)</t>
  </si>
  <si>
    <t xml:space="preserve">Max FOIR)                </t>
  </si>
  <si>
    <t>n</t>
  </si>
  <si>
    <t>Closed</t>
  </si>
  <si>
    <t>To Be Closed</t>
  </si>
  <si>
    <t>Running</t>
  </si>
  <si>
    <t>ECL</t>
  </si>
  <si>
    <t>CV</t>
  </si>
  <si>
    <t>Status</t>
  </si>
  <si>
    <t>&lt;12</t>
  </si>
  <si>
    <t>Bank Interest (CC)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</si>
</sst>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1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0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9" fillId="2" borderId="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0" fontId="8" fillId="11" borderId="2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left"/>
    </xf>
    <xf numFmtId="0" fontId="11" fillId="10" borderId="2" xfId="0" applyFont="1" applyFill="1" applyBorder="1" applyAlignment="1">
      <alignment horizontal="left"/>
    </xf>
    <xf numFmtId="0" fontId="9" fillId="9" borderId="4" xfId="0" applyFont="1" applyFill="1" applyBorder="1" applyAlignment="1">
      <alignment horizontal="left" vertical="center"/>
    </xf>
    <xf numFmtId="1" fontId="9" fillId="0" borderId="4" xfId="0" applyNumberFormat="1" applyFont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2" fontId="9" fillId="0" borderId="4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9" fillId="9" borderId="2" xfId="0" applyFont="1" applyFill="1" applyBorder="1" applyAlignment="1">
      <alignment horizontal="left" vertical="center"/>
    </xf>
    <xf numFmtId="1" fontId="9" fillId="0" borderId="2" xfId="0" applyNumberFormat="1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" fontId="9" fillId="8" borderId="2" xfId="0" applyNumberFormat="1" applyFont="1" applyFill="1" applyBorder="1" applyAlignment="1">
      <alignment horizontal="left" vertical="center"/>
    </xf>
    <xf numFmtId="2" fontId="9" fillId="7" borderId="2" xfId="0" applyNumberFormat="1" applyFont="1" applyFill="1" applyBorder="1" applyAlignment="1">
      <alignment horizontal="left" vertical="center"/>
    </xf>
    <xf numFmtId="1" fontId="9" fillId="7" borderId="2" xfId="0" applyNumberFormat="1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/>
    </xf>
    <xf numFmtId="2" fontId="9" fillId="8" borderId="2" xfId="0" applyNumberFormat="1" applyFont="1" applyFill="1" applyBorder="1" applyAlignment="1">
      <alignment horizontal="left" vertical="center"/>
    </xf>
    <xf numFmtId="2" fontId="9" fillId="0" borderId="2" xfId="0" applyNumberFormat="1" applyFont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5" fontId="12" fillId="2" borderId="2" xfId="1" applyNumberFormat="1" applyFont="1" applyFill="1" applyBorder="1" applyAlignment="1" applyProtection="1">
      <alignment horizontal="left"/>
    </xf>
    <xf numFmtId="0" fontId="12" fillId="2" borderId="0" xfId="3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165" fontId="12" fillId="0" borderId="2" xfId="1" applyNumberFormat="1" applyFont="1" applyFill="1" applyBorder="1" applyAlignment="1" applyProtection="1">
      <alignment horizontal="left"/>
    </xf>
    <xf numFmtId="165" fontId="12" fillId="3" borderId="2" xfId="1" applyNumberFormat="1" applyFont="1" applyFill="1" applyBorder="1" applyAlignment="1" applyProtection="1">
      <alignment horizontal="left"/>
    </xf>
    <xf numFmtId="165" fontId="12" fillId="4" borderId="2" xfId="1" applyNumberFormat="1" applyFont="1" applyFill="1" applyBorder="1" applyAlignment="1" applyProtection="1">
      <alignment horizontal="left"/>
    </xf>
    <xf numFmtId="9" fontId="12" fillId="4" borderId="2" xfId="1" applyNumberFormat="1" applyFont="1" applyFill="1" applyBorder="1" applyAlignment="1" applyProtection="1">
      <alignment horizontal="left"/>
    </xf>
    <xf numFmtId="165" fontId="12" fillId="12" borderId="2" xfId="1" applyNumberFormat="1" applyFont="1" applyFill="1" applyBorder="1" applyAlignment="1" applyProtection="1">
      <alignment horizontal="left"/>
    </xf>
    <xf numFmtId="9" fontId="12" fillId="12" borderId="2" xfId="1" applyNumberFormat="1" applyFont="1" applyFill="1" applyBorder="1" applyAlignment="1" applyProtection="1">
      <alignment horizontal="left"/>
    </xf>
    <xf numFmtId="164" fontId="12" fillId="4" borderId="2" xfId="1" applyFont="1" applyFill="1" applyBorder="1" applyAlignment="1" applyProtection="1">
      <alignment horizontal="left"/>
    </xf>
    <xf numFmtId="0" fontId="12" fillId="4" borderId="2" xfId="0" applyNumberFormat="1" applyFont="1" applyFill="1" applyBorder="1" applyAlignment="1">
      <alignment horizontal="left"/>
    </xf>
    <xf numFmtId="167" fontId="12" fillId="4" borderId="2" xfId="1" applyNumberFormat="1" applyFont="1" applyFill="1" applyBorder="1" applyAlignment="1" applyProtection="1">
      <alignment horizontal="left"/>
    </xf>
    <xf numFmtId="0" fontId="12" fillId="0" borderId="2" xfId="0" applyNumberFormat="1" applyFont="1" applyFill="1" applyBorder="1" applyAlignment="1">
      <alignment horizontal="left"/>
    </xf>
    <xf numFmtId="10" fontId="12" fillId="0" borderId="2" xfId="1" applyNumberFormat="1" applyFont="1" applyFill="1" applyBorder="1" applyAlignment="1" applyProtection="1">
      <alignment horizontal="left"/>
    </xf>
    <xf numFmtId="2" fontId="12" fillId="4" borderId="2" xfId="4" applyNumberFormat="1" applyFont="1" applyFill="1" applyBorder="1" applyAlignment="1" applyProtection="1">
      <alignment horizontal="left"/>
    </xf>
    <xf numFmtId="164" fontId="12" fillId="4" borderId="2" xfId="4" applyNumberFormat="1" applyFont="1" applyFill="1" applyBorder="1" applyAlignment="1" applyProtection="1">
      <alignment horizontal="left"/>
    </xf>
    <xf numFmtId="165" fontId="12" fillId="13" borderId="2" xfId="1" applyNumberFormat="1" applyFont="1" applyFill="1" applyBorder="1" applyAlignment="1" applyProtection="1">
      <alignment horizontal="left"/>
    </xf>
    <xf numFmtId="166" fontId="12" fillId="13" borderId="2" xfId="1" applyNumberFormat="1" applyFont="1" applyFill="1" applyBorder="1" applyAlignment="1" applyProtection="1">
      <alignment horizontal="left"/>
    </xf>
    <xf numFmtId="166" fontId="12" fillId="8" borderId="2" xfId="1" applyNumberFormat="1" applyFont="1" applyFill="1" applyBorder="1" applyAlignment="1" applyProtection="1">
      <alignment horizontal="left"/>
    </xf>
    <xf numFmtId="9" fontId="12" fillId="13" borderId="2" xfId="1" applyNumberFormat="1" applyFont="1" applyFill="1" applyBorder="1" applyAlignment="1" applyProtection="1">
      <alignment horizontal="left"/>
    </xf>
    <xf numFmtId="165" fontId="12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L25"/>
  <sheetViews>
    <sheetView zoomScale="136" zoomScaleNormal="136" workbookViewId="0">
      <selection activeCell="A26" sqref="A1:F26"/>
    </sheetView>
  </sheetViews>
  <sheetFormatPr defaultColWidth="31.28515625" defaultRowHeight="12"/>
  <cols>
    <col min="1" max="1" width="36.140625" style="48" bestFit="1" customWidth="1"/>
    <col min="2" max="3" width="7.42578125" style="48" bestFit="1" customWidth="1"/>
    <col min="4" max="4" width="9.28515625" style="48" bestFit="1" customWidth="1"/>
    <col min="5" max="5" width="8.42578125" style="48" bestFit="1" customWidth="1"/>
    <col min="6" max="6" width="15.28515625" style="48" bestFit="1" customWidth="1"/>
    <col min="7" max="7" width="14.7109375" style="48" customWidth="1"/>
    <col min="8" max="8" width="11.85546875" style="48" customWidth="1"/>
    <col min="9" max="9" width="14.5703125" style="48" customWidth="1"/>
    <col min="10" max="11" width="13.140625" style="48" customWidth="1"/>
    <col min="12" max="12" width="13.7109375" style="48" customWidth="1"/>
    <col min="13" max="13" width="14.140625" style="48" customWidth="1"/>
    <col min="14" max="14" width="11.85546875" style="48" customWidth="1"/>
    <col min="15" max="15" width="12" style="48" customWidth="1"/>
    <col min="16" max="16" width="11" style="48" customWidth="1"/>
    <col min="17" max="17" width="11.5703125" style="48" customWidth="1"/>
    <col min="18" max="18" width="12" style="48" customWidth="1"/>
    <col min="19" max="236" width="31.28515625" style="48"/>
    <col min="237" max="244" width="31.28515625" style="49"/>
    <col min="245" max="246" width="31.28515625" style="50"/>
    <col min="247" max="16384" width="31.28515625" style="46"/>
  </cols>
  <sheetData>
    <row r="1" spans="1:246" ht="12.75" customHeight="1">
      <c r="A1" s="52" t="s">
        <v>49</v>
      </c>
      <c r="B1" s="68" t="s">
        <v>51</v>
      </c>
      <c r="C1" s="68"/>
      <c r="D1" s="52"/>
      <c r="E1" s="52"/>
      <c r="F1" s="52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5"/>
      <c r="ID1" s="45"/>
      <c r="IE1" s="45"/>
      <c r="IF1" s="45"/>
      <c r="IG1" s="45"/>
      <c r="IH1" s="45"/>
      <c r="II1" s="45"/>
      <c r="IJ1" s="45"/>
      <c r="IK1" s="46"/>
      <c r="IL1" s="46"/>
    </row>
    <row r="2" spans="1:246">
      <c r="A2" s="53" t="s">
        <v>50</v>
      </c>
      <c r="B2" s="53" t="s">
        <v>53</v>
      </c>
      <c r="C2" s="53" t="s">
        <v>52</v>
      </c>
      <c r="D2" s="53" t="s">
        <v>30</v>
      </c>
      <c r="E2" s="54" t="s">
        <v>0</v>
      </c>
      <c r="F2" s="53" t="s">
        <v>31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5"/>
      <c r="ID2" s="45"/>
      <c r="IE2" s="45"/>
      <c r="IF2" s="45"/>
      <c r="IG2" s="45"/>
      <c r="IH2" s="45"/>
      <c r="II2" s="45"/>
      <c r="IJ2" s="45"/>
      <c r="IK2" s="46"/>
      <c r="IL2" s="46"/>
    </row>
    <row r="3" spans="1:246">
      <c r="A3" s="64" t="s">
        <v>41</v>
      </c>
      <c r="B3" s="65">
        <v>645624.32999999996</v>
      </c>
      <c r="C3" s="66">
        <v>627892.32999999996</v>
      </c>
      <c r="D3" s="64">
        <f t="shared" ref="D3:D9" si="0">AVERAGE(B3:C3)</f>
        <v>636758.32999999996</v>
      </c>
      <c r="E3" s="67">
        <v>1</v>
      </c>
      <c r="F3" s="47">
        <f t="shared" ref="F3:F8" si="1">E3*D3</f>
        <v>636758.32999999996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5"/>
      <c r="ID3" s="45"/>
      <c r="IE3" s="45"/>
      <c r="IF3" s="45"/>
      <c r="IG3" s="45"/>
      <c r="IH3" s="45"/>
      <c r="II3" s="45"/>
      <c r="IJ3" s="45"/>
      <c r="IK3" s="46"/>
      <c r="IL3" s="46"/>
    </row>
    <row r="4" spans="1:246">
      <c r="A4" s="64" t="s">
        <v>42</v>
      </c>
      <c r="B4" s="65">
        <v>971759</v>
      </c>
      <c r="C4" s="66">
        <v>1126816</v>
      </c>
      <c r="D4" s="64">
        <f t="shared" si="0"/>
        <v>1049287.5</v>
      </c>
      <c r="E4" s="67">
        <v>1</v>
      </c>
      <c r="F4" s="47">
        <f t="shared" si="1"/>
        <v>1049287.5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  <c r="GZ4" s="44"/>
      <c r="HA4" s="44"/>
      <c r="HB4" s="44"/>
      <c r="HC4" s="44"/>
      <c r="HD4" s="44"/>
      <c r="HE4" s="44"/>
      <c r="HF4" s="44"/>
      <c r="HG4" s="44"/>
      <c r="HH4" s="44"/>
      <c r="HI4" s="44"/>
      <c r="HJ4" s="44"/>
      <c r="HK4" s="44"/>
      <c r="HL4" s="44"/>
      <c r="HM4" s="44"/>
      <c r="HN4" s="44"/>
      <c r="HO4" s="44"/>
      <c r="HP4" s="44"/>
      <c r="HQ4" s="44"/>
      <c r="HR4" s="44"/>
      <c r="HS4" s="44"/>
      <c r="HT4" s="44"/>
      <c r="HU4" s="44"/>
      <c r="HV4" s="44"/>
      <c r="HW4" s="44"/>
      <c r="HX4" s="44"/>
      <c r="HY4" s="44"/>
      <c r="HZ4" s="45"/>
      <c r="IA4" s="45"/>
      <c r="IB4" s="45"/>
      <c r="IC4" s="45"/>
      <c r="ID4" s="45"/>
      <c r="IE4" s="45"/>
      <c r="IF4" s="45"/>
      <c r="IG4" s="45"/>
      <c r="IH4" s="46"/>
      <c r="II4" s="46"/>
      <c r="IJ4" s="46"/>
      <c r="IK4" s="46"/>
      <c r="IL4" s="46"/>
    </row>
    <row r="5" spans="1:246">
      <c r="A5" s="64" t="s">
        <v>45</v>
      </c>
      <c r="B5" s="65">
        <f>38819+269427+69288+49835.2</f>
        <v>427369.2</v>
      </c>
      <c r="C5" s="66">
        <f>46865+227370+84734+63372.03</f>
        <v>422341.03</v>
      </c>
      <c r="D5" s="64">
        <f t="shared" si="0"/>
        <v>424855.11499999999</v>
      </c>
      <c r="E5" s="67">
        <v>1</v>
      </c>
      <c r="F5" s="47">
        <f t="shared" ref="F5" si="2">E5*D5</f>
        <v>424855.11499999999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5"/>
      <c r="IA5" s="45"/>
      <c r="IB5" s="45"/>
      <c r="IC5" s="45"/>
      <c r="ID5" s="45"/>
      <c r="IE5" s="45"/>
      <c r="IF5" s="45"/>
      <c r="IG5" s="45"/>
      <c r="IH5" s="46"/>
      <c r="II5" s="46"/>
      <c r="IJ5" s="46"/>
      <c r="IK5" s="46"/>
      <c r="IL5" s="46"/>
    </row>
    <row r="6" spans="1:246">
      <c r="A6" s="64" t="s">
        <v>76</v>
      </c>
      <c r="B6" s="65">
        <f>120000+333257</f>
        <v>453257</v>
      </c>
      <c r="C6" s="66">
        <f>120000+278925</f>
        <v>398925</v>
      </c>
      <c r="D6" s="64">
        <f t="shared" si="0"/>
        <v>426091</v>
      </c>
      <c r="E6" s="67">
        <v>1</v>
      </c>
      <c r="F6" s="47">
        <f t="shared" si="1"/>
        <v>426091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5"/>
      <c r="IA6" s="45"/>
      <c r="IB6" s="45"/>
      <c r="IC6" s="45"/>
      <c r="ID6" s="45"/>
      <c r="IE6" s="45"/>
      <c r="IF6" s="45"/>
      <c r="IG6" s="45"/>
      <c r="IH6" s="46"/>
      <c r="II6" s="46"/>
      <c r="IJ6" s="46"/>
      <c r="IK6" s="46"/>
      <c r="IL6" s="46"/>
    </row>
    <row r="7" spans="1:246">
      <c r="A7" s="64" t="s">
        <v>44</v>
      </c>
      <c r="B7" s="65">
        <v>15370</v>
      </c>
      <c r="C7" s="66">
        <v>5884</v>
      </c>
      <c r="D7" s="64">
        <f t="shared" si="0"/>
        <v>10627</v>
      </c>
      <c r="E7" s="67">
        <v>0.5</v>
      </c>
      <c r="F7" s="47">
        <f t="shared" si="1"/>
        <v>5313.5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5"/>
      <c r="IA7" s="45"/>
      <c r="IB7" s="45"/>
      <c r="IC7" s="45"/>
      <c r="ID7" s="45"/>
      <c r="IE7" s="45"/>
      <c r="IF7" s="45"/>
      <c r="IG7" s="45"/>
      <c r="IH7" s="46"/>
      <c r="II7" s="46"/>
      <c r="IJ7" s="46"/>
      <c r="IK7" s="46"/>
      <c r="IL7" s="46"/>
    </row>
    <row r="8" spans="1:246">
      <c r="A8" s="64" t="s">
        <v>54</v>
      </c>
      <c r="B8" s="65">
        <v>1798232</v>
      </c>
      <c r="C8" s="66">
        <v>254108</v>
      </c>
      <c r="D8" s="64">
        <f t="shared" si="0"/>
        <v>1026170</v>
      </c>
      <c r="E8" s="67">
        <v>0</v>
      </c>
      <c r="F8" s="47">
        <f t="shared" si="1"/>
        <v>0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5"/>
      <c r="IA8" s="45"/>
      <c r="IB8" s="45"/>
      <c r="IC8" s="45"/>
      <c r="ID8" s="45"/>
      <c r="IE8" s="45"/>
      <c r="IF8" s="45"/>
      <c r="IG8" s="45"/>
      <c r="IH8" s="46"/>
      <c r="II8" s="46"/>
      <c r="IJ8" s="46"/>
      <c r="IK8" s="46"/>
      <c r="IL8" s="46"/>
    </row>
    <row r="9" spans="1:246">
      <c r="A9" s="64" t="s">
        <v>32</v>
      </c>
      <c r="B9" s="65">
        <v>-130602</v>
      </c>
      <c r="C9" s="65">
        <v>-100585</v>
      </c>
      <c r="D9" s="64">
        <f t="shared" si="0"/>
        <v>-115593.5</v>
      </c>
      <c r="E9" s="67">
        <v>1</v>
      </c>
      <c r="F9" s="47">
        <f>E9*D9</f>
        <v>-115593.5</v>
      </c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5"/>
      <c r="IA9" s="45"/>
      <c r="IB9" s="45"/>
      <c r="IC9" s="45"/>
      <c r="ID9" s="45"/>
      <c r="IE9" s="45"/>
      <c r="IF9" s="45"/>
      <c r="IG9" s="45"/>
      <c r="IH9" s="46"/>
      <c r="II9" s="46"/>
      <c r="IJ9" s="46"/>
      <c r="IK9" s="46"/>
      <c r="IL9" s="46"/>
    </row>
    <row r="10" spans="1:246">
      <c r="A10" s="55" t="s">
        <v>55</v>
      </c>
      <c r="B10" s="55" t="s">
        <v>53</v>
      </c>
      <c r="C10" s="55" t="s">
        <v>52</v>
      </c>
      <c r="D10" s="55" t="s">
        <v>30</v>
      </c>
      <c r="E10" s="56" t="s">
        <v>0</v>
      </c>
      <c r="F10" s="55" t="s">
        <v>31</v>
      </c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5"/>
      <c r="IA10" s="45"/>
      <c r="IB10" s="45"/>
      <c r="IC10" s="45"/>
      <c r="ID10" s="45"/>
      <c r="IE10" s="45"/>
      <c r="IF10" s="45"/>
      <c r="IG10" s="45"/>
      <c r="IH10" s="46"/>
      <c r="II10" s="46"/>
      <c r="IJ10" s="46"/>
      <c r="IK10" s="46"/>
      <c r="IL10" s="46"/>
    </row>
    <row r="11" spans="1:246" ht="10.5" customHeight="1">
      <c r="A11" s="64" t="s">
        <v>41</v>
      </c>
      <c r="B11" s="66">
        <v>345172.26</v>
      </c>
      <c r="C11" s="66">
        <v>0</v>
      </c>
      <c r="D11" s="64">
        <f t="shared" ref="D11:D16" si="3">AVERAGE(B11:C11)</f>
        <v>172586.13</v>
      </c>
      <c r="E11" s="67">
        <v>1</v>
      </c>
      <c r="F11" s="47">
        <f t="shared" ref="F11:F13" si="4">E11*D11</f>
        <v>172586.13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5"/>
      <c r="IA11" s="45"/>
      <c r="IB11" s="45"/>
      <c r="IC11" s="45"/>
      <c r="ID11" s="45"/>
      <c r="IE11" s="45"/>
      <c r="IF11" s="45"/>
      <c r="IG11" s="45"/>
      <c r="IH11" s="46"/>
      <c r="II11" s="46"/>
      <c r="IJ11" s="46"/>
      <c r="IK11" s="46"/>
      <c r="IL11" s="46"/>
    </row>
    <row r="12" spans="1:246" ht="10.5" customHeight="1">
      <c r="A12" s="64" t="s">
        <v>42</v>
      </c>
      <c r="B12" s="66">
        <v>73163</v>
      </c>
      <c r="C12" s="66">
        <v>0</v>
      </c>
      <c r="D12" s="64">
        <f t="shared" si="3"/>
        <v>36581.5</v>
      </c>
      <c r="E12" s="67">
        <v>1</v>
      </c>
      <c r="F12" s="47">
        <f t="shared" si="4"/>
        <v>36581.5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5"/>
      <c r="IA12" s="45"/>
      <c r="IB12" s="45"/>
      <c r="IC12" s="45"/>
      <c r="ID12" s="45"/>
      <c r="IE12" s="45"/>
      <c r="IF12" s="45"/>
      <c r="IG12" s="45"/>
      <c r="IH12" s="46"/>
      <c r="II12" s="46"/>
      <c r="IJ12" s="46"/>
      <c r="IK12" s="46"/>
      <c r="IL12" s="46"/>
    </row>
    <row r="13" spans="1:246" ht="10.5" customHeight="1">
      <c r="A13" s="64" t="s">
        <v>86</v>
      </c>
      <c r="B13" s="66">
        <v>149068</v>
      </c>
      <c r="C13" s="66">
        <v>0</v>
      </c>
      <c r="D13" s="64">
        <f t="shared" si="3"/>
        <v>74534</v>
      </c>
      <c r="E13" s="67">
        <v>0</v>
      </c>
      <c r="F13" s="47">
        <f t="shared" si="4"/>
        <v>0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5"/>
      <c r="IA13" s="45"/>
      <c r="IB13" s="45"/>
      <c r="IC13" s="45"/>
      <c r="ID13" s="45"/>
      <c r="IE13" s="45"/>
      <c r="IF13" s="45"/>
      <c r="IG13" s="45"/>
      <c r="IH13" s="46"/>
      <c r="II13" s="46"/>
      <c r="IJ13" s="46"/>
      <c r="IK13" s="46"/>
      <c r="IL13" s="46"/>
    </row>
    <row r="14" spans="1:246" ht="10.5" customHeight="1">
      <c r="A14" s="64" t="s">
        <v>56</v>
      </c>
      <c r="B14" s="66">
        <v>0</v>
      </c>
      <c r="C14" s="66">
        <v>299300</v>
      </c>
      <c r="D14" s="64">
        <f t="shared" si="3"/>
        <v>149650</v>
      </c>
      <c r="E14" s="67">
        <v>0</v>
      </c>
      <c r="F14" s="47">
        <f t="shared" ref="F14:F16" si="5">E14*D14</f>
        <v>0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5"/>
      <c r="IA14" s="45"/>
      <c r="IB14" s="45"/>
      <c r="IC14" s="45"/>
      <c r="ID14" s="45"/>
      <c r="IE14" s="45"/>
      <c r="IF14" s="45"/>
      <c r="IG14" s="45"/>
      <c r="IH14" s="46"/>
      <c r="II14" s="46"/>
      <c r="IJ14" s="46"/>
      <c r="IK14" s="46"/>
      <c r="IL14" s="46"/>
    </row>
    <row r="15" spans="1:246">
      <c r="A15" s="64" t="s">
        <v>44</v>
      </c>
      <c r="B15" s="65">
        <v>0</v>
      </c>
      <c r="C15" s="66">
        <v>1807</v>
      </c>
      <c r="D15" s="64">
        <f t="shared" si="3"/>
        <v>903.5</v>
      </c>
      <c r="E15" s="67">
        <v>0.5</v>
      </c>
      <c r="F15" s="47">
        <f t="shared" si="5"/>
        <v>451.75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5"/>
      <c r="ID15" s="45"/>
      <c r="IE15" s="45"/>
      <c r="IF15" s="45"/>
      <c r="IG15" s="45"/>
      <c r="IH15" s="45"/>
      <c r="II15" s="45"/>
      <c r="IJ15" s="45"/>
      <c r="IK15" s="46"/>
      <c r="IL15" s="46"/>
    </row>
    <row r="16" spans="1:246">
      <c r="A16" s="64" t="s">
        <v>32</v>
      </c>
      <c r="B16" s="65">
        <v>-2349</v>
      </c>
      <c r="C16" s="65">
        <v>0</v>
      </c>
      <c r="D16" s="64">
        <f t="shared" si="3"/>
        <v>-1174.5</v>
      </c>
      <c r="E16" s="67">
        <v>1</v>
      </c>
      <c r="F16" s="47">
        <f t="shared" si="5"/>
        <v>-1174.5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5"/>
      <c r="ID16" s="45"/>
      <c r="IE16" s="45"/>
      <c r="IF16" s="45"/>
      <c r="IG16" s="45"/>
      <c r="IH16" s="45"/>
      <c r="II16" s="45"/>
      <c r="IJ16" s="45"/>
      <c r="IK16" s="46"/>
      <c r="IL16" s="46"/>
    </row>
    <row r="17" spans="1:246" ht="10.5" customHeight="1">
      <c r="A17" s="57" t="s">
        <v>33</v>
      </c>
      <c r="B17" s="58"/>
      <c r="C17" s="58"/>
      <c r="D17" s="58"/>
      <c r="E17" s="58"/>
      <c r="F17" s="59">
        <f>+SUM(F3:F16)</f>
        <v>2635156.8250000002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5"/>
      <c r="ID17" s="45"/>
      <c r="IE17" s="45"/>
      <c r="IF17" s="45"/>
      <c r="IG17" s="45"/>
      <c r="IH17" s="45"/>
      <c r="II17" s="45"/>
      <c r="IJ17" s="45"/>
      <c r="IK17" s="46"/>
      <c r="IL17" s="46"/>
    </row>
    <row r="18" spans="1:246" ht="10.5" customHeight="1">
      <c r="A18" s="51" t="s">
        <v>34</v>
      </c>
      <c r="B18" s="60"/>
      <c r="C18" s="60"/>
      <c r="D18" s="60"/>
      <c r="E18" s="60"/>
      <c r="F18" s="59">
        <f>F17/12</f>
        <v>219596.40208333335</v>
      </c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5"/>
      <c r="ID18" s="45"/>
      <c r="IE18" s="45"/>
      <c r="IF18" s="45"/>
      <c r="IG18" s="45"/>
      <c r="IH18" s="45"/>
      <c r="II18" s="45"/>
      <c r="IJ18" s="45"/>
      <c r="IK18" s="46"/>
      <c r="IL18" s="46"/>
    </row>
    <row r="19" spans="1:246" ht="10.5" customHeight="1">
      <c r="A19" s="51" t="s">
        <v>35</v>
      </c>
      <c r="B19" s="60"/>
      <c r="C19" s="60"/>
      <c r="D19" s="60"/>
      <c r="E19" s="60"/>
      <c r="F19" s="47">
        <f>RTR!H19</f>
        <v>176375</v>
      </c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5"/>
      <c r="ID19" s="45"/>
      <c r="IE19" s="45"/>
      <c r="IF19" s="45"/>
      <c r="IG19" s="45"/>
      <c r="IH19" s="45"/>
      <c r="II19" s="45"/>
      <c r="IJ19" s="45"/>
      <c r="IK19" s="46"/>
      <c r="IL19" s="46"/>
    </row>
    <row r="20" spans="1:246" ht="10.5" customHeight="1">
      <c r="A20" s="51" t="s">
        <v>77</v>
      </c>
      <c r="B20" s="51"/>
      <c r="C20" s="51"/>
      <c r="D20" s="51"/>
      <c r="E20" s="51"/>
      <c r="F20" s="61">
        <v>1.25</v>
      </c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5"/>
      <c r="ID20" s="45"/>
      <c r="IE20" s="45"/>
      <c r="IF20" s="45"/>
      <c r="IG20" s="45"/>
      <c r="IH20" s="45"/>
      <c r="II20" s="45"/>
      <c r="IJ20" s="45"/>
      <c r="IK20" s="46"/>
      <c r="IL20" s="46"/>
    </row>
    <row r="21" spans="1:246" ht="10.5" customHeight="1">
      <c r="A21" s="51" t="s">
        <v>36</v>
      </c>
      <c r="B21" s="60"/>
      <c r="C21" s="60"/>
      <c r="D21" s="60"/>
      <c r="E21" s="60"/>
      <c r="F21" s="53">
        <f>(F18*F20)-F19</f>
        <v>98120.502604166686</v>
      </c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5"/>
      <c r="ID21" s="45"/>
      <c r="IE21" s="45"/>
      <c r="IF21" s="45"/>
      <c r="IG21" s="45"/>
      <c r="IH21" s="45"/>
      <c r="II21" s="45"/>
      <c r="IJ21" s="45"/>
      <c r="IK21" s="46"/>
      <c r="IL21" s="46"/>
    </row>
    <row r="22" spans="1:246" ht="10.5" customHeight="1">
      <c r="A22" s="51" t="s">
        <v>37</v>
      </c>
      <c r="B22" s="60"/>
      <c r="C22" s="60"/>
      <c r="D22" s="60"/>
      <c r="E22" s="60"/>
      <c r="F22" s="51">
        <v>180</v>
      </c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5"/>
      <c r="ID22" s="45"/>
      <c r="IE22" s="45"/>
      <c r="IF22" s="45"/>
      <c r="IG22" s="45"/>
      <c r="IH22" s="45"/>
      <c r="II22" s="45"/>
      <c r="IJ22" s="45"/>
      <c r="IK22" s="46"/>
      <c r="IL22" s="46"/>
    </row>
    <row r="23" spans="1:246" ht="10.5" customHeight="1">
      <c r="A23" s="51" t="s">
        <v>38</v>
      </c>
      <c r="B23" s="60"/>
      <c r="C23" s="60"/>
      <c r="D23" s="60"/>
      <c r="E23" s="60"/>
      <c r="F23" s="61">
        <v>0.1</v>
      </c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5"/>
      <c r="ID23" s="45"/>
      <c r="IE23" s="45"/>
      <c r="IF23" s="45"/>
      <c r="IG23" s="45"/>
      <c r="IH23" s="45"/>
      <c r="II23" s="45"/>
      <c r="IJ23" s="45"/>
      <c r="IK23" s="46"/>
      <c r="IL23" s="46"/>
    </row>
    <row r="24" spans="1:246" ht="10.5" customHeight="1">
      <c r="A24" s="51" t="s">
        <v>39</v>
      </c>
      <c r="B24" s="60"/>
      <c r="C24" s="60"/>
      <c r="D24" s="60"/>
      <c r="E24" s="60"/>
      <c r="F24" s="62">
        <f>PMT(F23/12,F22,-100000)</f>
        <v>1074.6051177081183</v>
      </c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5"/>
      <c r="ID24" s="45"/>
      <c r="IE24" s="45"/>
      <c r="IF24" s="45"/>
      <c r="IG24" s="45"/>
      <c r="IH24" s="45"/>
      <c r="II24" s="45"/>
      <c r="IJ24" s="45"/>
      <c r="IK24" s="46"/>
      <c r="IL24" s="46"/>
    </row>
    <row r="25" spans="1:246" ht="10.5" customHeight="1">
      <c r="A25" s="51" t="s">
        <v>40</v>
      </c>
      <c r="B25" s="60"/>
      <c r="C25" s="60"/>
      <c r="D25" s="60"/>
      <c r="E25" s="60"/>
      <c r="F25" s="63">
        <f>F21/F24</f>
        <v>91.308426683687117</v>
      </c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5"/>
      <c r="ID25" s="45"/>
      <c r="IE25" s="45"/>
      <c r="IF25" s="45"/>
      <c r="IG25" s="45"/>
      <c r="IH25" s="45"/>
      <c r="II25" s="45"/>
      <c r="IJ25" s="45"/>
      <c r="IK25" s="46"/>
      <c r="IL25" s="46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K24"/>
  <sheetViews>
    <sheetView tabSelected="1" zoomScale="136" zoomScaleNormal="136" workbookViewId="0">
      <selection activeCell="H11" sqref="H11"/>
    </sheetView>
  </sheetViews>
  <sheetFormatPr defaultColWidth="22.140625" defaultRowHeight="8.25" customHeight="1"/>
  <cols>
    <col min="1" max="1" width="5.28515625" style="20" bestFit="1" customWidth="1"/>
    <col min="2" max="2" width="13.85546875" style="20" bestFit="1" customWidth="1"/>
    <col min="3" max="3" width="11.85546875" style="20" bestFit="1" customWidth="1"/>
    <col min="4" max="4" width="10.42578125" style="20" bestFit="1" customWidth="1"/>
    <col min="5" max="5" width="11.140625" style="20" bestFit="1" customWidth="1"/>
    <col min="6" max="6" width="9.140625" style="20" bestFit="1" customWidth="1"/>
    <col min="7" max="7" width="6.42578125" style="20" bestFit="1" customWidth="1"/>
    <col min="8" max="8" width="11.42578125" style="20" bestFit="1" customWidth="1"/>
    <col min="9" max="9" width="17.5703125" style="20" bestFit="1" customWidth="1"/>
    <col min="10" max="10" width="9.42578125" style="20" bestFit="1" customWidth="1"/>
    <col min="11" max="245" width="22.140625" style="20"/>
    <col min="246" max="16384" width="22.140625" style="21"/>
  </cols>
  <sheetData>
    <row r="1" spans="1:245" ht="11.25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43</v>
      </c>
      <c r="I1" s="26" t="s">
        <v>72</v>
      </c>
      <c r="J1" s="27" t="s">
        <v>84</v>
      </c>
    </row>
    <row r="2" spans="1:245" s="24" customFormat="1" ht="11.25">
      <c r="A2" s="28">
        <v>1</v>
      </c>
      <c r="B2" s="29">
        <v>652760510000166</v>
      </c>
      <c r="C2" s="30" t="s">
        <v>57</v>
      </c>
      <c r="D2" s="30" t="s">
        <v>58</v>
      </c>
      <c r="E2" s="29" t="s">
        <v>59</v>
      </c>
      <c r="F2" s="31">
        <v>600000</v>
      </c>
      <c r="G2" s="29">
        <v>10086</v>
      </c>
      <c r="H2" s="29" t="s">
        <v>78</v>
      </c>
      <c r="I2" s="32"/>
      <c r="J2" s="32" t="s">
        <v>81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</row>
    <row r="3" spans="1:245" s="24" customFormat="1" ht="11.25">
      <c r="A3" s="33">
        <v>2</v>
      </c>
      <c r="B3" s="34">
        <v>652730110000073</v>
      </c>
      <c r="C3" s="35" t="s">
        <v>49</v>
      </c>
      <c r="D3" s="35" t="s">
        <v>58</v>
      </c>
      <c r="E3" s="36" t="s">
        <v>60</v>
      </c>
      <c r="F3" s="37"/>
      <c r="G3" s="38">
        <v>58470</v>
      </c>
      <c r="H3" s="39"/>
      <c r="I3" s="39"/>
      <c r="J3" s="32" t="s">
        <v>81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</row>
    <row r="4" spans="1:245" s="24" customFormat="1" ht="11.25">
      <c r="A4" s="33">
        <v>3</v>
      </c>
      <c r="B4" s="34">
        <v>652770210000024</v>
      </c>
      <c r="C4" s="35" t="s">
        <v>49</v>
      </c>
      <c r="D4" s="35" t="s">
        <v>58</v>
      </c>
      <c r="E4" s="36" t="s">
        <v>61</v>
      </c>
      <c r="F4" s="40">
        <v>3000000</v>
      </c>
      <c r="G4" s="34">
        <v>50555</v>
      </c>
      <c r="H4" s="29" t="s">
        <v>46</v>
      </c>
      <c r="I4" s="32" t="s">
        <v>74</v>
      </c>
      <c r="J4" s="32" t="s">
        <v>81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</row>
    <row r="5" spans="1:245" ht="11.25">
      <c r="A5" s="33">
        <v>4</v>
      </c>
      <c r="B5" s="34">
        <v>652770410000046</v>
      </c>
      <c r="C5" s="35" t="s">
        <v>49</v>
      </c>
      <c r="D5" s="35" t="s">
        <v>58</v>
      </c>
      <c r="E5" s="34" t="s">
        <v>61</v>
      </c>
      <c r="F5" s="40">
        <v>1000000</v>
      </c>
      <c r="G5" s="34">
        <v>17520</v>
      </c>
      <c r="H5" s="29" t="s">
        <v>46</v>
      </c>
      <c r="I5" s="32" t="s">
        <v>74</v>
      </c>
      <c r="J5" s="32" t="s">
        <v>81</v>
      </c>
    </row>
    <row r="6" spans="1:245" s="24" customFormat="1" ht="11.25">
      <c r="A6" s="33">
        <v>5</v>
      </c>
      <c r="B6" s="34">
        <v>41808178</v>
      </c>
      <c r="C6" s="35" t="s">
        <v>57</v>
      </c>
      <c r="D6" s="35" t="s">
        <v>47</v>
      </c>
      <c r="E6" s="34" t="s">
        <v>59</v>
      </c>
      <c r="F6" s="41">
        <v>800000</v>
      </c>
      <c r="G6" s="34">
        <v>16765</v>
      </c>
      <c r="H6" s="29" t="s">
        <v>78</v>
      </c>
      <c r="I6" s="32" t="s">
        <v>73</v>
      </c>
      <c r="J6" s="32" t="s">
        <v>81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</row>
    <row r="7" spans="1:245" s="24" customFormat="1" ht="11.25">
      <c r="A7" s="42">
        <v>6</v>
      </c>
      <c r="B7" s="34">
        <v>24815356</v>
      </c>
      <c r="C7" s="35" t="s">
        <v>49</v>
      </c>
      <c r="D7" s="35" t="s">
        <v>62</v>
      </c>
      <c r="E7" s="34" t="s">
        <v>63</v>
      </c>
      <c r="F7" s="41">
        <v>2040000</v>
      </c>
      <c r="G7" s="34">
        <v>73241</v>
      </c>
      <c r="H7" s="29" t="s">
        <v>78</v>
      </c>
      <c r="I7" s="32" t="s">
        <v>74</v>
      </c>
      <c r="J7" s="32" t="s">
        <v>80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</row>
    <row r="8" spans="1:245" s="24" customFormat="1" ht="11.25">
      <c r="A8" s="42">
        <v>7</v>
      </c>
      <c r="B8" s="34" t="s">
        <v>64</v>
      </c>
      <c r="C8" s="35" t="s">
        <v>49</v>
      </c>
      <c r="D8" s="42" t="s">
        <v>71</v>
      </c>
      <c r="E8" s="36" t="s">
        <v>65</v>
      </c>
      <c r="F8" s="41">
        <v>500000</v>
      </c>
      <c r="G8" s="34">
        <v>18592</v>
      </c>
      <c r="H8" s="29" t="s">
        <v>78</v>
      </c>
      <c r="I8" s="32" t="s">
        <v>74</v>
      </c>
      <c r="J8" s="32" t="s">
        <v>79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</row>
    <row r="9" spans="1:245" s="24" customFormat="1" ht="11.25">
      <c r="A9" s="42">
        <v>8</v>
      </c>
      <c r="B9" s="34">
        <v>706000140202</v>
      </c>
      <c r="C9" s="35" t="s">
        <v>49</v>
      </c>
      <c r="D9" s="35" t="s">
        <v>66</v>
      </c>
      <c r="E9" s="36" t="s">
        <v>63</v>
      </c>
      <c r="F9" s="41">
        <v>1000000</v>
      </c>
      <c r="G9" s="34">
        <v>50166</v>
      </c>
      <c r="H9" s="29" t="s">
        <v>78</v>
      </c>
      <c r="I9" s="32" t="s">
        <v>74</v>
      </c>
      <c r="J9" s="32" t="s">
        <v>80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</row>
    <row r="10" spans="1:245" ht="11.25">
      <c r="A10" s="33">
        <v>9</v>
      </c>
      <c r="B10" s="34">
        <v>5467325</v>
      </c>
      <c r="C10" s="35" t="s">
        <v>67</v>
      </c>
      <c r="D10" s="35" t="s">
        <v>47</v>
      </c>
      <c r="E10" s="34" t="s">
        <v>68</v>
      </c>
      <c r="F10" s="41">
        <v>536480</v>
      </c>
      <c r="G10" s="34">
        <v>18141</v>
      </c>
      <c r="H10" s="29" t="s">
        <v>78</v>
      </c>
      <c r="I10" s="32" t="s">
        <v>73</v>
      </c>
      <c r="J10" s="32" t="s">
        <v>81</v>
      </c>
    </row>
    <row r="11" spans="1:245" s="24" customFormat="1" ht="11.25">
      <c r="A11" s="33">
        <v>10</v>
      </c>
      <c r="B11" s="34">
        <v>93872546</v>
      </c>
      <c r="C11" s="35" t="s">
        <v>57</v>
      </c>
      <c r="D11" s="35" t="s">
        <v>47</v>
      </c>
      <c r="E11" s="34" t="s">
        <v>48</v>
      </c>
      <c r="F11" s="41">
        <v>2181761</v>
      </c>
      <c r="G11" s="34">
        <v>46088</v>
      </c>
      <c r="H11" s="29" t="s">
        <v>46</v>
      </c>
      <c r="I11" s="32" t="s">
        <v>73</v>
      </c>
      <c r="J11" s="32" t="s">
        <v>81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</row>
    <row r="12" spans="1:245" s="24" customFormat="1" ht="11.25">
      <c r="A12" s="42">
        <v>11</v>
      </c>
      <c r="B12" s="34">
        <v>7000425467</v>
      </c>
      <c r="C12" s="35" t="s">
        <v>57</v>
      </c>
      <c r="D12" s="35" t="s">
        <v>69</v>
      </c>
      <c r="E12" s="34" t="s">
        <v>70</v>
      </c>
      <c r="F12" s="41">
        <v>675000</v>
      </c>
      <c r="G12" s="34">
        <v>16000</v>
      </c>
      <c r="H12" s="29" t="s">
        <v>78</v>
      </c>
      <c r="I12" s="32" t="s">
        <v>73</v>
      </c>
      <c r="J12" s="32" t="s">
        <v>79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</row>
    <row r="13" spans="1:245" ht="11.25">
      <c r="A13" s="42">
        <v>12</v>
      </c>
      <c r="B13" s="38"/>
      <c r="C13" s="43"/>
      <c r="D13" s="35" t="s">
        <v>62</v>
      </c>
      <c r="E13" s="36" t="s">
        <v>83</v>
      </c>
      <c r="F13" s="37"/>
      <c r="G13" s="34">
        <v>3350</v>
      </c>
      <c r="H13" s="29" t="s">
        <v>78</v>
      </c>
      <c r="I13" s="32" t="s">
        <v>73</v>
      </c>
      <c r="J13" s="32" t="s">
        <v>85</v>
      </c>
    </row>
    <row r="14" spans="1:245" s="24" customFormat="1" ht="11.25">
      <c r="A14" s="42">
        <v>13</v>
      </c>
      <c r="B14" s="38"/>
      <c r="C14" s="43"/>
      <c r="D14" s="35" t="s">
        <v>75</v>
      </c>
      <c r="E14" s="36" t="s">
        <v>83</v>
      </c>
      <c r="F14" s="37"/>
      <c r="G14" s="34">
        <v>2709</v>
      </c>
      <c r="H14" s="29" t="s">
        <v>78</v>
      </c>
      <c r="I14" s="32" t="s">
        <v>73</v>
      </c>
      <c r="J14" s="32" t="s">
        <v>85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</row>
    <row r="15" spans="1:245" s="24" customFormat="1" ht="11.25">
      <c r="A15" s="42">
        <v>14</v>
      </c>
      <c r="B15" s="38"/>
      <c r="C15" s="43"/>
      <c r="D15" s="35" t="s">
        <v>75</v>
      </c>
      <c r="E15" s="36" t="s">
        <v>83</v>
      </c>
      <c r="F15" s="37"/>
      <c r="G15" s="34">
        <v>2709</v>
      </c>
      <c r="H15" s="29" t="s">
        <v>78</v>
      </c>
      <c r="I15" s="32" t="s">
        <v>73</v>
      </c>
      <c r="J15" s="32" t="s">
        <v>85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</row>
    <row r="16" spans="1:245" ht="11.25">
      <c r="A16" s="33">
        <v>15</v>
      </c>
      <c r="B16" s="36">
        <v>652770310000003</v>
      </c>
      <c r="C16" s="42" t="s">
        <v>49</v>
      </c>
      <c r="D16" s="35" t="s">
        <v>58</v>
      </c>
      <c r="E16" s="36" t="s">
        <v>82</v>
      </c>
      <c r="F16" s="37">
        <v>2000000</v>
      </c>
      <c r="G16" s="34">
        <v>62212</v>
      </c>
      <c r="H16" s="29" t="s">
        <v>46</v>
      </c>
      <c r="I16" s="32"/>
      <c r="J16" s="32" t="s">
        <v>81</v>
      </c>
    </row>
    <row r="17" spans="1:245" s="24" customFormat="1" ht="11.25">
      <c r="A17" s="33">
        <v>16</v>
      </c>
      <c r="B17" s="36">
        <v>652765810000013</v>
      </c>
      <c r="C17" s="42" t="s">
        <v>49</v>
      </c>
      <c r="D17" s="35" t="s">
        <v>58</v>
      </c>
      <c r="E17" s="36" t="s">
        <v>82</v>
      </c>
      <c r="F17" s="37">
        <v>1000000</v>
      </c>
      <c r="G17" s="34"/>
      <c r="H17" s="29" t="s">
        <v>78</v>
      </c>
      <c r="I17" s="32"/>
      <c r="J17" s="32" t="s">
        <v>81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</row>
    <row r="18" spans="1:245" s="24" customFormat="1" ht="11.25">
      <c r="A18" s="33">
        <v>17</v>
      </c>
      <c r="B18" s="36">
        <v>652773410000021</v>
      </c>
      <c r="C18" s="42" t="s">
        <v>49</v>
      </c>
      <c r="D18" s="35" t="s">
        <v>58</v>
      </c>
      <c r="E18" s="36" t="s">
        <v>82</v>
      </c>
      <c r="F18" s="37"/>
      <c r="G18" s="34"/>
      <c r="H18" s="29" t="s">
        <v>46</v>
      </c>
      <c r="I18" s="32"/>
      <c r="J18" s="32" t="s">
        <v>81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</row>
    <row r="19" spans="1:245" ht="11.25">
      <c r="H19" s="22">
        <f>SUMIF(H2:H18,"Y",G2:G18)</f>
        <v>176375</v>
      </c>
    </row>
    <row r="22" spans="1:245" ht="8.25" customHeight="1">
      <c r="F22" s="20">
        <v>290000</v>
      </c>
    </row>
    <row r="23" spans="1:245" ht="8.25" customHeight="1">
      <c r="F23" s="20">
        <v>135000</v>
      </c>
    </row>
    <row r="24" spans="1:245" ht="8.25" customHeight="1">
      <c r="F24" s="20">
        <v>155000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9" t="s">
        <v>8</v>
      </c>
      <c r="B1" s="69"/>
      <c r="C1" s="2"/>
    </row>
    <row r="2" spans="1:6" ht="14.25" customHeight="1">
      <c r="A2" s="69" t="s">
        <v>9</v>
      </c>
      <c r="B2" s="69"/>
      <c r="C2" s="2"/>
    </row>
    <row r="5" spans="1:6" ht="30">
      <c r="A5" s="3" t="s">
        <v>1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2019-12-17T06:39:04Z</cp:lastPrinted>
  <dcterms:created xsi:type="dcterms:W3CDTF">2015-09-25T09:25:31Z</dcterms:created>
  <dcterms:modified xsi:type="dcterms:W3CDTF">2020-10-28T08:35:22Z</dcterms:modified>
</cp:coreProperties>
</file>