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G15" i="1"/>
  <c r="J7" i="2"/>
  <c r="C5" i="1"/>
  <c r="C6"/>
  <c r="B5"/>
  <c r="B6"/>
  <c r="J6" i="2"/>
  <c r="D5" i="1"/>
  <c r="E12"/>
  <c r="G12" s="1"/>
  <c r="E10"/>
  <c r="G10" s="1"/>
  <c r="E4"/>
  <c r="G4" s="1"/>
  <c r="E5"/>
  <c r="G5" s="1"/>
  <c r="E6"/>
  <c r="E7"/>
  <c r="G7" s="1"/>
  <c r="E8"/>
  <c r="G8" s="1"/>
  <c r="E3"/>
  <c r="G3" s="1"/>
  <c r="G20"/>
  <c r="F6" i="5"/>
  <c r="F7"/>
  <c r="F13" s="1"/>
  <c r="F8"/>
  <c r="F9"/>
  <c r="F10"/>
  <c r="F11"/>
  <c r="F12"/>
  <c r="E13"/>
  <c r="E11" i="1" l="1"/>
  <c r="G11" s="1"/>
  <c r="G6"/>
  <c r="G13" l="1"/>
  <c r="G14" s="1"/>
  <c r="G17" l="1"/>
  <c r="G21" s="1"/>
</calcChain>
</file>

<file path=xl/sharedStrings.xml><?xml version="1.0" encoding="utf-8"?>
<sst xmlns="http://schemas.openxmlformats.org/spreadsheetml/2006/main" count="88" uniqueCount="72">
  <si>
    <t xml:space="preserve">FINANCIAL YEAR </t>
  </si>
  <si>
    <t xml:space="preserve">Application No.   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</si>
  <si>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</si>
  <si>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</si>
  <si>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</si>
  <si>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</si>
  <si>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</si>
  <si>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</si>
  <si>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</si>
  <si>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</si>
  <si>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</si>
  <si>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</si>
  <si>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</si>
  <si>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</si>
  <si>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</si>
  <si>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</si>
  <si>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</si>
  <si>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</si>
  <si>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</si>
  <si>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</si>
  <si>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</si>
  <si>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</si>
  <si>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</si>
  <si>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</si>
  <si>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</si>
  <si>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</si>
  <si>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</si>
  <si>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</si>
  <si>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</si>
  <si>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</si>
  <si>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</si>
  <si>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</si>
  <si>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</si>
  <si>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</si>
  <si>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</si>
  <si>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</si>
  <si>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</si>
  <si>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</si>
  <si>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</si>
  <si>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</si>
  <si>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</si>
  <si>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</si>
  <si>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</si>
  <si>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</si>
  <si>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</si>
  <si>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</si>
  <si>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</si>
  <si>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</si>
  <si>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</si>
  <si>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</si>
  <si>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</si>
  <si>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</si>
  <si>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 xml:space="preserve">Int. on Loan </t>
  </si>
  <si>
    <t>EMI Considered</t>
  </si>
  <si>
    <t>Income From Other Sources</t>
  </si>
  <si>
    <t>2016-17</t>
  </si>
  <si>
    <t>2017-18</t>
  </si>
  <si>
    <t>HL</t>
  </si>
  <si>
    <t>2015-16</t>
  </si>
  <si>
    <t>Deep Kiran Bedi</t>
  </si>
  <si>
    <t>Gauravbir Bedi</t>
  </si>
  <si>
    <t>Income from Salary</t>
  </si>
  <si>
    <t>Deepkiran Bedi</t>
  </si>
  <si>
    <t>y</t>
  </si>
  <si>
    <t>Allied marketing</t>
  </si>
  <si>
    <t>Hdfc Bank</t>
  </si>
  <si>
    <t>Idfc</t>
  </si>
  <si>
    <t>Dhfl</t>
  </si>
  <si>
    <t>uc</t>
  </si>
  <si>
    <t>Bl</t>
  </si>
  <si>
    <t>Hl</t>
  </si>
  <si>
    <t>n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</si>
</sst>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mmm\ d&quot;, &quot;yy"/>
  </numFmts>
  <fonts count="16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b/>
      <sz val="9"/>
      <name val="Cambria"/>
      <family val="1"/>
      <scheme val="major"/>
    </font>
    <font>
      <b/>
      <sz val="9"/>
      <color theme="9" tint="-0.249977111117893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b/>
      <sz val="9"/>
      <color indexed="8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/>
        <bgColor indexed="31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85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11" fillId="0" borderId="1" xfId="0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12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8" fontId="10" fillId="0" borderId="0" xfId="0" applyNumberFormat="1" applyFont="1" applyBorder="1" applyAlignment="1">
      <alignment horizontal="center"/>
    </xf>
    <xf numFmtId="0" fontId="13" fillId="7" borderId="1" xfId="0" applyFont="1" applyFill="1" applyBorder="1" applyAlignment="1">
      <alignment horizontal="center" vertical="center" wrapText="1"/>
    </xf>
    <xf numFmtId="0" fontId="14" fillId="8" borderId="0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/>
    </xf>
    <xf numFmtId="0" fontId="14" fillId="8" borderId="0" xfId="0" applyFont="1" applyFill="1"/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9" fillId="2" borderId="0" xfId="3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165" fontId="8" fillId="4" borderId="1" xfId="1" applyNumberFormat="1" applyFont="1" applyFill="1" applyBorder="1" applyAlignment="1" applyProtection="1">
      <alignment horizontal="left" vertical="center" wrapText="1"/>
    </xf>
    <xf numFmtId="165" fontId="8" fillId="4" borderId="1" xfId="1" applyNumberFormat="1" applyFont="1" applyFill="1" applyBorder="1" applyAlignment="1" applyProtection="1">
      <alignment horizontal="center" vertical="center" wrapText="1"/>
    </xf>
    <xf numFmtId="9" fontId="8" fillId="4" borderId="1" xfId="1" applyNumberFormat="1" applyFont="1" applyFill="1" applyBorder="1" applyAlignment="1" applyProtection="1">
      <alignment horizontal="center" vertical="center" wrapText="1"/>
    </xf>
    <xf numFmtId="165" fontId="9" fillId="2" borderId="1" xfId="1" applyNumberFormat="1" applyFont="1" applyFill="1" applyBorder="1" applyAlignment="1" applyProtection="1">
      <alignment horizontal="left" vertical="center" wrapText="1"/>
    </xf>
    <xf numFmtId="166" fontId="9" fillId="2" borderId="1" xfId="1" applyNumberFormat="1" applyFont="1" applyFill="1" applyBorder="1" applyAlignment="1" applyProtection="1">
      <alignment horizontal="center" vertical="center"/>
    </xf>
    <xf numFmtId="166" fontId="9" fillId="0" borderId="1" xfId="1" applyNumberFormat="1" applyFont="1" applyFill="1" applyBorder="1" applyAlignment="1" applyProtection="1">
      <alignment horizontal="center" vertical="center"/>
    </xf>
    <xf numFmtId="165" fontId="9" fillId="2" borderId="1" xfId="1" applyNumberFormat="1" applyFont="1" applyFill="1" applyBorder="1" applyAlignment="1" applyProtection="1">
      <alignment horizontal="center" vertical="center"/>
    </xf>
    <xf numFmtId="9" fontId="9" fillId="2" borderId="1" xfId="1" applyNumberFormat="1" applyFont="1" applyFill="1" applyBorder="1" applyAlignment="1" applyProtection="1">
      <alignment horizontal="center" vertical="center"/>
    </xf>
    <xf numFmtId="0" fontId="9" fillId="2" borderId="0" xfId="3" applyFont="1" applyFill="1" applyBorder="1" applyAlignment="1">
      <alignment horizontal="center" vertical="center" wrapText="1"/>
    </xf>
    <xf numFmtId="164" fontId="8" fillId="4" borderId="1" xfId="1" applyFont="1" applyFill="1" applyBorder="1" applyAlignment="1" applyProtection="1">
      <alignment vertical="center" wrapText="1"/>
    </xf>
    <xf numFmtId="167" fontId="8" fillId="4" borderId="1" xfId="1" applyNumberFormat="1" applyFont="1" applyFill="1" applyBorder="1" applyAlignment="1" applyProtection="1">
      <alignment horizontal="center" vertical="center"/>
    </xf>
    <xf numFmtId="165" fontId="9" fillId="0" borderId="1" xfId="1" applyNumberFormat="1" applyFont="1" applyFill="1" applyBorder="1" applyAlignment="1" applyProtection="1">
      <alignment vertical="center" wrapText="1"/>
    </xf>
    <xf numFmtId="165" fontId="9" fillId="0" borderId="1" xfId="1" applyNumberFormat="1" applyFont="1" applyFill="1" applyBorder="1" applyAlignment="1" applyProtection="1">
      <alignment horizontal="left" vertical="center" wrapText="1"/>
    </xf>
    <xf numFmtId="10" fontId="9" fillId="0" borderId="1" xfId="1" applyNumberFormat="1" applyFont="1" applyFill="1" applyBorder="1" applyAlignment="1" applyProtection="1">
      <alignment horizontal="center" vertical="center"/>
    </xf>
    <xf numFmtId="165" fontId="9" fillId="4" borderId="1" xfId="1" applyNumberFormat="1" applyFont="1" applyFill="1" applyBorder="1" applyAlignment="1" applyProtection="1">
      <alignment horizontal="center" vertical="center"/>
    </xf>
    <xf numFmtId="165" fontId="9" fillId="0" borderId="1" xfId="1" applyNumberFormat="1" applyFont="1" applyFill="1" applyBorder="1" applyAlignment="1" applyProtection="1">
      <alignment horizontal="center" vertical="center"/>
    </xf>
    <xf numFmtId="2" fontId="9" fillId="4" borderId="1" xfId="4" applyNumberFormat="1" applyFont="1" applyFill="1" applyBorder="1" applyAlignment="1" applyProtection="1">
      <alignment horizontal="center" vertical="center"/>
    </xf>
    <xf numFmtId="164" fontId="9" fillId="4" borderId="1" xfId="4" applyNumberFormat="1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 wrapText="1"/>
    </xf>
    <xf numFmtId="1" fontId="11" fillId="0" borderId="4" xfId="0" applyNumberFormat="1" applyFont="1" applyBorder="1" applyAlignment="1">
      <alignment horizontal="center" vertical="center" wrapText="1"/>
    </xf>
    <xf numFmtId="1" fontId="11" fillId="0" borderId="7" xfId="0" applyNumberFormat="1" applyFont="1" applyBorder="1" applyAlignment="1">
      <alignment horizontal="center" vertical="center" wrapText="1"/>
    </xf>
    <xf numFmtId="1" fontId="10" fillId="2" borderId="8" xfId="0" applyNumberFormat="1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 vertical="center" wrapText="1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9" fillId="4" borderId="2" xfId="0" applyNumberFormat="1" applyFont="1" applyFill="1" applyBorder="1" applyAlignment="1">
      <alignment vertical="center"/>
    </xf>
    <xf numFmtId="0" fontId="9" fillId="4" borderId="3" xfId="0" applyNumberFormat="1" applyFont="1" applyFill="1" applyBorder="1" applyAlignment="1">
      <alignment vertical="center"/>
    </xf>
    <xf numFmtId="0" fontId="9" fillId="4" borderId="4" xfId="0" applyNumberFormat="1" applyFont="1" applyFill="1" applyBorder="1" applyAlignment="1">
      <alignment vertical="center"/>
    </xf>
    <xf numFmtId="0" fontId="9" fillId="0" borderId="2" xfId="0" applyNumberFormat="1" applyFont="1" applyFill="1" applyBorder="1" applyAlignment="1">
      <alignment vertical="center"/>
    </xf>
    <xf numFmtId="0" fontId="9" fillId="0" borderId="3" xfId="0" applyNumberFormat="1" applyFont="1" applyFill="1" applyBorder="1" applyAlignment="1">
      <alignment vertical="center"/>
    </xf>
    <xf numFmtId="0" fontId="9" fillId="0" borderId="4" xfId="0" applyNumberFormat="1" applyFont="1" applyFill="1" applyBorder="1" applyAlignment="1">
      <alignment vertical="center"/>
    </xf>
    <xf numFmtId="165" fontId="8" fillId="0" borderId="2" xfId="1" applyNumberFormat="1" applyFont="1" applyFill="1" applyBorder="1" applyAlignment="1" applyProtection="1">
      <alignment horizontal="center" vertical="center"/>
    </xf>
    <xf numFmtId="165" fontId="8" fillId="0" borderId="3" xfId="1" applyNumberFormat="1" applyFont="1" applyFill="1" applyBorder="1" applyAlignment="1" applyProtection="1">
      <alignment horizontal="center" vertical="center"/>
    </xf>
    <xf numFmtId="165" fontId="8" fillId="0" borderId="4" xfId="1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1"/>
  <sheetViews>
    <sheetView tabSelected="1" topLeftCell="A4" zoomScale="130" zoomScaleNormal="130" workbookViewId="0">
      <selection activeCell="G17" sqref="G17"/>
    </sheetView>
  </sheetViews>
  <sheetFormatPr defaultColWidth="31.28515625" defaultRowHeight="12.75"/>
  <cols>
    <col min="1" max="1" width="29.140625" style="35" customWidth="1"/>
    <col min="2" max="2" width="12.28515625" style="35" customWidth="1"/>
    <col min="3" max="4" width="12" style="35" customWidth="1"/>
    <col min="5" max="5" width="14.28515625" style="35" customWidth="1"/>
    <col min="6" max="6" width="11.7109375" style="35" customWidth="1"/>
    <col min="7" max="8" width="14.7109375" style="35" customWidth="1"/>
    <col min="9" max="9" width="11.85546875" style="35" customWidth="1"/>
    <col min="10" max="10" width="14.5703125" style="35" customWidth="1"/>
    <col min="11" max="12" width="13.140625" style="35" customWidth="1"/>
    <col min="13" max="13" width="13.7109375" style="35" customWidth="1"/>
    <col min="14" max="14" width="14.140625" style="35" customWidth="1"/>
    <col min="15" max="15" width="11.85546875" style="35" customWidth="1"/>
    <col min="16" max="16" width="12" style="35" customWidth="1"/>
    <col min="17" max="17" width="11" style="35" customWidth="1"/>
    <col min="18" max="18" width="11.5703125" style="35" customWidth="1"/>
    <col min="19" max="19" width="12" style="35" customWidth="1"/>
    <col min="20" max="237" width="31.28515625" style="35"/>
    <col min="238" max="245" width="31.28515625" style="36"/>
    <col min="246" max="247" width="31.28515625" style="37"/>
    <col min="248" max="16384" width="31.28515625" style="38"/>
  </cols>
  <sheetData>
    <row r="1" spans="1:7" ht="35.25" customHeight="1">
      <c r="A1" s="34" t="s">
        <v>59</v>
      </c>
      <c r="B1" s="73" t="s">
        <v>0</v>
      </c>
      <c r="C1" s="73"/>
      <c r="D1" s="34"/>
      <c r="E1" s="34" t="s">
        <v>1</v>
      </c>
      <c r="F1" s="34"/>
      <c r="G1" s="34" t="s">
        <v>57</v>
      </c>
    </row>
    <row r="2" spans="1:7">
      <c r="A2" s="39" t="s">
        <v>59</v>
      </c>
      <c r="B2" s="40" t="s">
        <v>56</v>
      </c>
      <c r="C2" s="40" t="s">
        <v>55</v>
      </c>
      <c r="D2" s="40" t="s">
        <v>58</v>
      </c>
      <c r="E2" s="40" t="s">
        <v>37</v>
      </c>
      <c r="F2" s="41" t="s">
        <v>2</v>
      </c>
      <c r="G2" s="40" t="s">
        <v>38</v>
      </c>
    </row>
    <row r="3" spans="1:7">
      <c r="A3" s="42" t="s">
        <v>50</v>
      </c>
      <c r="B3" s="43">
        <v>2983826.22</v>
      </c>
      <c r="C3" s="44">
        <v>3140219.42</v>
      </c>
      <c r="D3" s="44">
        <v>1193558.1599999999</v>
      </c>
      <c r="E3" s="45">
        <f>AVERAGE(B3:C3:D3)</f>
        <v>2439201.2666666671</v>
      </c>
      <c r="F3" s="46">
        <v>1</v>
      </c>
      <c r="G3" s="45">
        <f t="shared" ref="G3:G8" si="0">F3*E3</f>
        <v>2439201.2666666671</v>
      </c>
    </row>
    <row r="4" spans="1:7">
      <c r="A4" s="42" t="s">
        <v>51</v>
      </c>
      <c r="B4" s="43">
        <v>874572</v>
      </c>
      <c r="C4" s="44">
        <v>377351</v>
      </c>
      <c r="D4" s="44">
        <v>323717</v>
      </c>
      <c r="E4" s="45">
        <f>AVERAGE(B4:C4:D4)</f>
        <v>525213.33333333337</v>
      </c>
      <c r="F4" s="46">
        <v>1</v>
      </c>
      <c r="G4" s="45">
        <f t="shared" si="0"/>
        <v>525213.33333333337</v>
      </c>
    </row>
    <row r="5" spans="1:7" ht="14.25" customHeight="1">
      <c r="A5" s="42" t="s">
        <v>40</v>
      </c>
      <c r="B5" s="43">
        <f>1800000+205832+36460</f>
        <v>2042292</v>
      </c>
      <c r="C5" s="43">
        <f>240000+700000+185770+240000</f>
        <v>1365770</v>
      </c>
      <c r="D5" s="43">
        <f>240000+240000</f>
        <v>480000</v>
      </c>
      <c r="E5" s="45">
        <f>AVERAGE(B5:C5:D5)</f>
        <v>1296020.6666666667</v>
      </c>
      <c r="F5" s="46">
        <v>1</v>
      </c>
      <c r="G5" s="45">
        <f t="shared" si="0"/>
        <v>1296020.6666666667</v>
      </c>
    </row>
    <row r="6" spans="1:7">
      <c r="A6" s="42" t="s">
        <v>52</v>
      </c>
      <c r="B6" s="43">
        <f>374787+239273+17018+60818+134341+0</f>
        <v>826237</v>
      </c>
      <c r="C6" s="44">
        <f>25894+313520</f>
        <v>339414</v>
      </c>
      <c r="D6" s="44">
        <v>370725</v>
      </c>
      <c r="E6" s="45">
        <f>AVERAGE(B6:C6:D6)</f>
        <v>512125.33333333331</v>
      </c>
      <c r="F6" s="46">
        <v>1</v>
      </c>
      <c r="G6" s="45">
        <f t="shared" si="0"/>
        <v>512125.33333333331</v>
      </c>
    </row>
    <row r="7" spans="1:7">
      <c r="A7" s="42" t="s">
        <v>54</v>
      </c>
      <c r="B7" s="47">
        <v>8548</v>
      </c>
      <c r="C7" s="43">
        <v>7032</v>
      </c>
      <c r="D7" s="43">
        <v>327270</v>
      </c>
      <c r="E7" s="45">
        <f>AVERAGE(B7:C7:D7)</f>
        <v>114283.33333333333</v>
      </c>
      <c r="F7" s="46">
        <v>0.5</v>
      </c>
      <c r="G7" s="45">
        <f t="shared" ref="G7" si="1">F7*E7</f>
        <v>57141.666666666664</v>
      </c>
    </row>
    <row r="8" spans="1:7">
      <c r="A8" s="42" t="s">
        <v>39</v>
      </c>
      <c r="B8" s="43">
        <v>-778779</v>
      </c>
      <c r="C8" s="43">
        <v>-798207</v>
      </c>
      <c r="D8" s="43">
        <v>-270038</v>
      </c>
      <c r="E8" s="45">
        <f>AVERAGE(B8:C8:D8)</f>
        <v>-615674.66666666663</v>
      </c>
      <c r="F8" s="46">
        <v>1</v>
      </c>
      <c r="G8" s="45">
        <f t="shared" si="0"/>
        <v>-615674.66666666663</v>
      </c>
    </row>
    <row r="9" spans="1:7">
      <c r="A9" s="39" t="s">
        <v>60</v>
      </c>
      <c r="B9" s="40" t="s">
        <v>56</v>
      </c>
      <c r="C9" s="40" t="s">
        <v>55</v>
      </c>
      <c r="D9" s="40" t="s">
        <v>55</v>
      </c>
      <c r="E9" s="40" t="s">
        <v>37</v>
      </c>
      <c r="F9" s="41" t="s">
        <v>2</v>
      </c>
      <c r="G9" s="40" t="s">
        <v>38</v>
      </c>
    </row>
    <row r="10" spans="1:7">
      <c r="A10" s="42" t="s">
        <v>61</v>
      </c>
      <c r="B10" s="43">
        <v>1915000</v>
      </c>
      <c r="C10" s="44">
        <v>1020000</v>
      </c>
      <c r="D10" s="44">
        <v>600000</v>
      </c>
      <c r="E10" s="45">
        <f>AVERAGE(B10:C10:D10)</f>
        <v>1178333.3333333333</v>
      </c>
      <c r="F10" s="46">
        <v>0</v>
      </c>
      <c r="G10" s="45">
        <f t="shared" ref="G10:G12" si="2">F10*E10</f>
        <v>0</v>
      </c>
    </row>
    <row r="11" spans="1:7">
      <c r="A11" s="42" t="s">
        <v>54</v>
      </c>
      <c r="B11" s="47">
        <v>5886</v>
      </c>
      <c r="C11" s="43">
        <v>2442</v>
      </c>
      <c r="D11" s="43">
        <v>193299</v>
      </c>
      <c r="E11" s="45">
        <f>AVERAGE(B11:C11:D11)</f>
        <v>67209</v>
      </c>
      <c r="F11" s="46">
        <v>0.5</v>
      </c>
      <c r="G11" s="45">
        <f t="shared" si="2"/>
        <v>33604.5</v>
      </c>
    </row>
    <row r="12" spans="1:7">
      <c r="A12" s="42" t="s">
        <v>39</v>
      </c>
      <c r="B12" s="43">
        <v>-344535</v>
      </c>
      <c r="C12" s="43">
        <v>-104472</v>
      </c>
      <c r="D12" s="43">
        <v>-85694</v>
      </c>
      <c r="E12" s="45">
        <f>AVERAGE(B12:C12:D12)</f>
        <v>-178233.66666666666</v>
      </c>
      <c r="F12" s="46">
        <v>1</v>
      </c>
      <c r="G12" s="45">
        <f t="shared" si="2"/>
        <v>-178233.66666666666</v>
      </c>
    </row>
    <row r="13" spans="1:7" ht="15.4" customHeight="1">
      <c r="A13" s="48" t="s">
        <v>41</v>
      </c>
      <c r="B13" s="74"/>
      <c r="C13" s="75"/>
      <c r="D13" s="75"/>
      <c r="E13" s="75"/>
      <c r="F13" s="76"/>
      <c r="G13" s="49">
        <f>+SUM(G3:G12)</f>
        <v>4069398.433333334</v>
      </c>
    </row>
    <row r="14" spans="1:7" ht="16.350000000000001" customHeight="1">
      <c r="A14" s="50" t="s">
        <v>42</v>
      </c>
      <c r="B14" s="77"/>
      <c r="C14" s="78"/>
      <c r="D14" s="78"/>
      <c r="E14" s="78"/>
      <c r="F14" s="79"/>
      <c r="G14" s="49">
        <f>G13/12</f>
        <v>339116.53611111117</v>
      </c>
    </row>
    <row r="15" spans="1:7">
      <c r="A15" s="50" t="s">
        <v>43</v>
      </c>
      <c r="B15" s="77"/>
      <c r="C15" s="78"/>
      <c r="D15" s="78"/>
      <c r="E15" s="78"/>
      <c r="F15" s="79"/>
      <c r="G15" s="45">
        <f>RTR!J7</f>
        <v>216389</v>
      </c>
    </row>
    <row r="16" spans="1:7" ht="16.350000000000001" customHeight="1">
      <c r="A16" s="51" t="s">
        <v>44</v>
      </c>
      <c r="B16" s="80"/>
      <c r="C16" s="81"/>
      <c r="D16" s="81"/>
      <c r="E16" s="81"/>
      <c r="F16" s="82"/>
      <c r="G16" s="52">
        <v>2</v>
      </c>
    </row>
    <row r="17" spans="1:7" ht="16.350000000000001" customHeight="1">
      <c r="A17" s="50" t="s">
        <v>45</v>
      </c>
      <c r="B17" s="83"/>
      <c r="C17" s="83"/>
      <c r="D17" s="83"/>
      <c r="E17" s="83"/>
      <c r="F17" s="83"/>
      <c r="G17" s="53">
        <f>(G14*G16)-G15</f>
        <v>461844.07222222234</v>
      </c>
    </row>
    <row r="18" spans="1:7" ht="16.350000000000001" customHeight="1">
      <c r="A18" s="50" t="s">
        <v>46</v>
      </c>
      <c r="B18" s="83"/>
      <c r="C18" s="83"/>
      <c r="D18" s="83"/>
      <c r="E18" s="83"/>
      <c r="F18" s="83"/>
      <c r="G18" s="54">
        <v>180</v>
      </c>
    </row>
    <row r="19" spans="1:7" ht="12.75" customHeight="1">
      <c r="A19" s="50" t="s">
        <v>47</v>
      </c>
      <c r="B19" s="83"/>
      <c r="C19" s="83"/>
      <c r="D19" s="83"/>
      <c r="E19" s="83"/>
      <c r="F19" s="83"/>
      <c r="G19" s="52">
        <v>0.09</v>
      </c>
    </row>
    <row r="20" spans="1:7">
      <c r="A20" s="50" t="s">
        <v>48</v>
      </c>
      <c r="B20" s="83"/>
      <c r="C20" s="83"/>
      <c r="D20" s="83"/>
      <c r="E20" s="83"/>
      <c r="F20" s="83"/>
      <c r="G20" s="55">
        <f>PMT(G19/12,G18,-100000)</f>
        <v>1014.2665841617796</v>
      </c>
    </row>
    <row r="21" spans="1:7">
      <c r="A21" s="50" t="s">
        <v>49</v>
      </c>
      <c r="B21" s="83"/>
      <c r="C21" s="83"/>
      <c r="D21" s="83"/>
      <c r="E21" s="83"/>
      <c r="F21" s="83"/>
      <c r="G21" s="56">
        <f>G17/G20</f>
        <v>455.34781430653572</v>
      </c>
    </row>
  </sheetData>
  <sheetProtection selectLockedCells="1" selectUnlockedCells="1"/>
  <mergeCells count="10">
    <mergeCell ref="B17:F17"/>
    <mergeCell ref="B18:F18"/>
    <mergeCell ref="B19:F19"/>
    <mergeCell ref="B20:F20"/>
    <mergeCell ref="B21:F21"/>
    <mergeCell ref="B1:C1"/>
    <mergeCell ref="B13:F13"/>
    <mergeCell ref="B14:F14"/>
    <mergeCell ref="B15:F15"/>
    <mergeCell ref="B16:F16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T22"/>
  <sheetViews>
    <sheetView topLeftCell="B1" zoomScale="136" zoomScaleNormal="136" workbookViewId="0">
      <selection activeCell="J7" sqref="J7"/>
    </sheetView>
  </sheetViews>
  <sheetFormatPr defaultColWidth="22.140625" defaultRowHeight="12"/>
  <cols>
    <col min="1" max="1" width="5.42578125" style="20" customWidth="1"/>
    <col min="2" max="2" width="16.42578125" style="20" customWidth="1"/>
    <col min="3" max="3" width="15.28515625" style="20" customWidth="1"/>
    <col min="4" max="4" width="11.85546875" style="20" bestFit="1" customWidth="1"/>
    <col min="5" max="5" width="7.42578125" style="20" customWidth="1"/>
    <col min="6" max="6" width="13.140625" style="20" bestFit="1" customWidth="1"/>
    <col min="7" max="7" width="12.5703125" style="20" bestFit="1" customWidth="1"/>
    <col min="8" max="8" width="13.140625" style="20" bestFit="1" customWidth="1"/>
    <col min="9" max="9" width="11.42578125" style="29" customWidth="1"/>
    <col min="10" max="10" width="14.140625" style="29" customWidth="1"/>
    <col min="11" max="11" width="9" style="20" customWidth="1"/>
    <col min="12" max="12" width="7.7109375" style="20" customWidth="1"/>
    <col min="13" max="13" width="12.140625" style="20" customWidth="1"/>
    <col min="14" max="14" width="10.140625" style="20" customWidth="1"/>
    <col min="15" max="15" width="13.140625" style="20" customWidth="1"/>
    <col min="16" max="16" width="24.85546875" style="20" customWidth="1"/>
    <col min="17" max="17" width="10.140625" style="20" customWidth="1"/>
    <col min="18" max="254" width="22.140625" style="20"/>
    <col min="255" max="16384" width="22.140625" style="21"/>
  </cols>
  <sheetData>
    <row r="1" spans="1:254" s="33" customFormat="1" ht="36.75" thickBot="1">
      <c r="A1" s="57" t="s">
        <v>3</v>
      </c>
      <c r="B1" s="57" t="s">
        <v>4</v>
      </c>
      <c r="C1" s="57" t="s">
        <v>5</v>
      </c>
      <c r="D1" s="57" t="s">
        <v>6</v>
      </c>
      <c r="E1" s="57" t="s">
        <v>7</v>
      </c>
      <c r="F1" s="57" t="s">
        <v>8</v>
      </c>
      <c r="G1" s="57" t="s">
        <v>9</v>
      </c>
      <c r="H1" s="57" t="s">
        <v>10</v>
      </c>
      <c r="I1" s="57" t="s">
        <v>11</v>
      </c>
      <c r="J1" s="57" t="s">
        <v>12</v>
      </c>
      <c r="K1" s="57" t="s">
        <v>53</v>
      </c>
      <c r="L1" s="57" t="s">
        <v>13</v>
      </c>
      <c r="M1" s="57" t="s">
        <v>14</v>
      </c>
      <c r="N1" s="30"/>
      <c r="O1" s="58"/>
      <c r="P1" s="30"/>
      <c r="Q1" s="31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</row>
    <row r="2" spans="1:254">
      <c r="A2" s="22">
        <v>1</v>
      </c>
      <c r="B2" s="23">
        <v>59203614</v>
      </c>
      <c r="C2" s="22" t="s">
        <v>62</v>
      </c>
      <c r="D2" s="22" t="s">
        <v>65</v>
      </c>
      <c r="E2" s="23" t="s">
        <v>69</v>
      </c>
      <c r="F2" s="59">
        <v>2000000</v>
      </c>
      <c r="G2" s="23">
        <v>36</v>
      </c>
      <c r="H2" s="23">
        <v>12</v>
      </c>
      <c r="I2" s="23">
        <v>24</v>
      </c>
      <c r="J2" s="23">
        <v>70314</v>
      </c>
      <c r="K2" s="23" t="s">
        <v>63</v>
      </c>
      <c r="L2" s="60"/>
      <c r="M2" s="23"/>
      <c r="N2" s="23"/>
      <c r="O2" s="23"/>
      <c r="P2" s="23"/>
      <c r="IT2" s="21"/>
    </row>
    <row r="3" spans="1:254">
      <c r="A3" s="22">
        <v>2</v>
      </c>
      <c r="B3" s="23">
        <v>22635429</v>
      </c>
      <c r="C3" s="22" t="s">
        <v>64</v>
      </c>
      <c r="D3" s="22" t="s">
        <v>66</v>
      </c>
      <c r="E3" s="23" t="s">
        <v>68</v>
      </c>
      <c r="F3" s="59">
        <v>2800000</v>
      </c>
      <c r="G3" s="23">
        <v>48</v>
      </c>
      <c r="H3" s="23">
        <v>2</v>
      </c>
      <c r="I3" s="23">
        <v>46</v>
      </c>
      <c r="J3" s="23">
        <v>77927</v>
      </c>
      <c r="K3" s="23" t="s">
        <v>63</v>
      </c>
      <c r="L3" s="60"/>
      <c r="M3" s="23"/>
      <c r="N3" s="23"/>
      <c r="O3" s="23"/>
      <c r="P3" s="23"/>
      <c r="IT3" s="21"/>
    </row>
    <row r="4" spans="1:254">
      <c r="A4" s="61">
        <v>3</v>
      </c>
      <c r="B4" s="62">
        <v>3806</v>
      </c>
      <c r="C4" s="61" t="s">
        <v>62</v>
      </c>
      <c r="D4" s="61" t="s">
        <v>67</v>
      </c>
      <c r="E4" s="62" t="s">
        <v>70</v>
      </c>
      <c r="F4" s="63">
        <v>20700000</v>
      </c>
      <c r="G4" s="62">
        <v>240</v>
      </c>
      <c r="H4" s="62">
        <v>17</v>
      </c>
      <c r="I4" s="62">
        <v>223</v>
      </c>
      <c r="J4" s="62">
        <v>188915</v>
      </c>
      <c r="K4" s="62" t="s">
        <v>63</v>
      </c>
      <c r="L4" s="64"/>
      <c r="M4" s="62"/>
      <c r="N4" s="23"/>
      <c r="O4" s="23"/>
      <c r="P4" s="23"/>
      <c r="IT4" s="21"/>
    </row>
    <row r="5" spans="1:254">
      <c r="A5" s="22">
        <v>4</v>
      </c>
      <c r="B5" s="23">
        <v>4128</v>
      </c>
      <c r="C5" s="22" t="s">
        <v>62</v>
      </c>
      <c r="D5" s="22" t="s">
        <v>66</v>
      </c>
      <c r="E5" s="23" t="s">
        <v>70</v>
      </c>
      <c r="F5" s="59">
        <v>5400000</v>
      </c>
      <c r="G5" s="23">
        <v>120</v>
      </c>
      <c r="H5" s="23">
        <v>14</v>
      </c>
      <c r="I5" s="23">
        <v>106</v>
      </c>
      <c r="J5" s="70">
        <v>68148</v>
      </c>
      <c r="K5" s="23" t="s">
        <v>71</v>
      </c>
      <c r="L5" s="23"/>
      <c r="M5" s="23"/>
      <c r="N5" s="23"/>
      <c r="O5" s="23"/>
      <c r="IS5" s="21"/>
      <c r="IT5" s="21"/>
    </row>
    <row r="6" spans="1:254">
      <c r="A6" s="22"/>
      <c r="B6" s="23"/>
      <c r="C6" s="22"/>
      <c r="D6" s="22"/>
      <c r="E6" s="23"/>
      <c r="F6" s="59"/>
      <c r="G6" s="23"/>
      <c r="H6" s="23"/>
      <c r="I6" s="68"/>
      <c r="J6" s="72">
        <f>SUM(J2:J5)</f>
        <v>405304</v>
      </c>
      <c r="K6" s="69"/>
      <c r="L6" s="23"/>
      <c r="M6" s="23"/>
      <c r="N6" s="23"/>
      <c r="O6" s="23"/>
      <c r="P6" s="23"/>
      <c r="IT6" s="21"/>
    </row>
    <row r="7" spans="1:254">
      <c r="A7" s="22"/>
      <c r="B7" s="65"/>
      <c r="C7" s="22"/>
      <c r="D7" s="24"/>
      <c r="E7" s="24"/>
      <c r="F7" s="24"/>
      <c r="G7" s="66"/>
      <c r="H7" s="66"/>
      <c r="I7" s="66"/>
      <c r="J7" s="71">
        <f>405304-188915</f>
        <v>216389</v>
      </c>
      <c r="K7" s="24"/>
      <c r="L7" s="23"/>
      <c r="M7" s="26"/>
      <c r="N7" s="25"/>
      <c r="O7" s="24"/>
      <c r="P7" s="26"/>
      <c r="IT7" s="21"/>
    </row>
    <row r="8" spans="1:254">
      <c r="A8" s="22"/>
      <c r="B8" s="65"/>
      <c r="C8" s="22"/>
      <c r="D8" s="24"/>
      <c r="E8" s="24"/>
      <c r="F8" s="24"/>
      <c r="G8" s="66"/>
      <c r="H8" s="66"/>
      <c r="I8" s="66"/>
      <c r="J8" s="25"/>
      <c r="K8" s="24"/>
      <c r="L8" s="23"/>
      <c r="M8" s="26"/>
      <c r="N8" s="22"/>
      <c r="O8" s="27"/>
      <c r="P8" s="28"/>
      <c r="IT8" s="21"/>
    </row>
    <row r="9" spans="1:254">
      <c r="A9" s="22"/>
      <c r="B9" s="65"/>
      <c r="C9" s="22"/>
      <c r="D9" s="24"/>
      <c r="E9" s="24"/>
      <c r="F9" s="24"/>
      <c r="G9" s="66"/>
      <c r="H9" s="66"/>
      <c r="I9" s="66"/>
      <c r="J9" s="25"/>
      <c r="K9" s="24"/>
      <c r="L9" s="65"/>
      <c r="M9" s="26"/>
      <c r="IT9" s="21"/>
    </row>
    <row r="10" spans="1:254">
      <c r="A10" s="22"/>
      <c r="B10" s="65"/>
      <c r="C10" s="22"/>
      <c r="D10" s="24"/>
      <c r="E10" s="24"/>
      <c r="F10" s="24"/>
      <c r="G10" s="66"/>
      <c r="H10" s="66"/>
      <c r="I10" s="66"/>
      <c r="J10" s="25"/>
      <c r="K10" s="24"/>
      <c r="L10" s="65"/>
      <c r="M10" s="26"/>
      <c r="IT10" s="21"/>
    </row>
    <row r="11" spans="1:254">
      <c r="A11" s="22"/>
      <c r="B11" s="65"/>
      <c r="C11" s="22"/>
      <c r="D11" s="24"/>
      <c r="E11" s="24"/>
      <c r="F11" s="24"/>
      <c r="G11" s="66"/>
      <c r="H11" s="66"/>
      <c r="I11" s="66"/>
      <c r="J11" s="25"/>
      <c r="K11" s="23"/>
      <c r="L11" s="65"/>
      <c r="M11" s="26"/>
      <c r="IT11" s="21"/>
    </row>
    <row r="12" spans="1:254">
      <c r="A12" s="22"/>
      <c r="B12" s="65"/>
      <c r="C12" s="22"/>
      <c r="D12" s="24"/>
      <c r="E12" s="24"/>
      <c r="F12" s="24"/>
      <c r="G12" s="66"/>
      <c r="H12" s="66"/>
      <c r="I12" s="66"/>
      <c r="J12" s="25"/>
      <c r="K12" s="23"/>
      <c r="L12" s="65"/>
      <c r="M12" s="26"/>
      <c r="IT12" s="21"/>
    </row>
    <row r="13" spans="1:254">
      <c r="A13" s="22"/>
      <c r="B13" s="65"/>
      <c r="C13" s="22"/>
      <c r="D13" s="24"/>
      <c r="E13" s="24"/>
      <c r="F13" s="24"/>
      <c r="G13" s="66"/>
      <c r="H13" s="66"/>
      <c r="I13" s="66"/>
      <c r="J13" s="25"/>
      <c r="K13" s="23"/>
      <c r="L13" s="65"/>
      <c r="M13" s="26"/>
      <c r="IT13" s="21"/>
    </row>
    <row r="14" spans="1:254">
      <c r="A14" s="67"/>
      <c r="B14" s="22"/>
      <c r="C14" s="22"/>
      <c r="D14" s="22"/>
      <c r="E14" s="22"/>
      <c r="F14" s="22"/>
      <c r="G14" s="22"/>
      <c r="H14" s="22"/>
      <c r="I14" s="22"/>
      <c r="J14" s="22"/>
      <c r="K14" s="27"/>
      <c r="L14" s="22"/>
      <c r="M14" s="28"/>
      <c r="IT14" s="21"/>
    </row>
    <row r="15" spans="1:254">
      <c r="IT15" s="21"/>
    </row>
    <row r="16" spans="1:254">
      <c r="IT16" s="21"/>
    </row>
    <row r="17" spans="254:254">
      <c r="IT17" s="21"/>
    </row>
    <row r="18" spans="254:254">
      <c r="IT18" s="21"/>
    </row>
    <row r="19" spans="254:254">
      <c r="IT19" s="21"/>
    </row>
    <row r="20" spans="254:254">
      <c r="IT20" s="21"/>
    </row>
    <row r="21" spans="254:254">
      <c r="IT21" s="21"/>
    </row>
    <row r="22" spans="254:254">
      <c r="IT22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4" t="s">
        <v>15</v>
      </c>
      <c r="B1" s="84"/>
      <c r="C1" s="2"/>
    </row>
    <row r="2" spans="1:6" ht="14.25" customHeight="1">
      <c r="A2" s="84" t="s">
        <v>16</v>
      </c>
      <c r="B2" s="84"/>
      <c r="C2" s="2"/>
    </row>
    <row r="5" spans="1:6" ht="30">
      <c r="A5" s="3" t="s">
        <v>3</v>
      </c>
      <c r="B5" s="4" t="s">
        <v>17</v>
      </c>
      <c r="C5" s="4" t="s">
        <v>18</v>
      </c>
      <c r="D5" s="5" t="s">
        <v>19</v>
      </c>
      <c r="E5" s="1" t="s">
        <v>20</v>
      </c>
      <c r="F5" s="1" t="s">
        <v>21</v>
      </c>
    </row>
    <row r="6" spans="1:6" ht="42.75">
      <c r="A6" s="6">
        <v>1</v>
      </c>
      <c r="B6" s="7" t="s">
        <v>22</v>
      </c>
      <c r="C6" s="8" t="s">
        <v>23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24</v>
      </c>
      <c r="C7" s="8" t="s">
        <v>25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26</v>
      </c>
      <c r="C8" s="8" t="s">
        <v>27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28</v>
      </c>
      <c r="C9" s="12" t="s">
        <v>29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30</v>
      </c>
      <c r="C10" s="8" t="s">
        <v>31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32</v>
      </c>
      <c r="C11" s="14" t="s">
        <v>33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34</v>
      </c>
      <c r="C12" s="15" t="s">
        <v>35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36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2018-07-06T06:53:54Z</cp:lastPrinted>
  <dcterms:created xsi:type="dcterms:W3CDTF">2015-09-25T09:25:31Z</dcterms:created>
  <dcterms:modified xsi:type="dcterms:W3CDTF">2019-08-28T04:32:02Z</dcterms:modified>
</cp:coreProperties>
</file>