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J7" i="1"/>
  <c r="C18"/>
  <c r="B19"/>
  <c r="D19"/>
  <c r="F19" s="1"/>
  <c r="B18"/>
  <c r="C14"/>
  <c r="C13"/>
  <c r="B14"/>
  <c r="B13"/>
  <c r="F9"/>
  <c r="D9"/>
  <c r="D5"/>
  <c r="F5" s="1"/>
  <c r="F7"/>
  <c r="D7"/>
  <c r="D6"/>
  <c r="F6" s="1"/>
  <c r="I10" i="2" l="1"/>
  <c r="D20" i="1" l="1"/>
  <c r="F20" s="1"/>
  <c r="D17"/>
  <c r="F17" s="1"/>
  <c r="D15"/>
  <c r="D13"/>
  <c r="F13" s="1"/>
  <c r="D18" l="1"/>
  <c r="F18" s="1"/>
  <c r="D14"/>
  <c r="F14" s="1"/>
  <c r="D3"/>
  <c r="D4"/>
  <c r="D11"/>
  <c r="D8"/>
  <c r="D10" l="1"/>
  <c r="F11" l="1"/>
  <c r="F15"/>
  <c r="F8"/>
  <c r="F28"/>
  <c r="F23" l="1"/>
  <c r="F3"/>
  <c r="F4"/>
  <c r="F6" i="5"/>
  <c r="F7"/>
  <c r="F8"/>
  <c r="F9"/>
  <c r="F10"/>
  <c r="F11"/>
  <c r="F12"/>
  <c r="E13"/>
  <c r="F13" l="1"/>
  <c r="F10" i="1"/>
  <c r="F21" l="1"/>
  <c r="F22" s="1"/>
  <c r="F25" s="1"/>
  <c r="F29" s="1"/>
</calcChain>
</file>

<file path=xl/sharedStrings.xml><?xml version="1.0" encoding="utf-8"?>
<sst xmlns="http://schemas.openxmlformats.org/spreadsheetml/2006/main" count="115" uniqueCount="76">
  <si>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</si>
  <si>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</si>
  <si>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</si>
  <si>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</si>
  <si>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</si>
  <si>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</si>
  <si>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</si>
  <si>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</si>
  <si>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</si>
  <si>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</si>
  <si>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</si>
  <si>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</si>
  <si>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</si>
  <si>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</si>
  <si>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</si>
  <si>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</si>
  <si>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</si>
  <si>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</si>
  <si>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</si>
  <si>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</si>
  <si>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</si>
  <si>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</si>
  <si>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</si>
  <si>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</si>
  <si>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</si>
  <si>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</si>
  <si>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</si>
  <si>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</si>
  <si>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</si>
  <si>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</si>
  <si>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</si>
  <si>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</si>
  <si>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</si>
  <si>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</si>
  <si>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</si>
  <si>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</si>
  <si>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</si>
  <si>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</si>
  <si>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</si>
  <si>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</si>
  <si>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</si>
  <si>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</si>
  <si>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</si>
  <si>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</si>
  <si>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Assessment Year</t>
  </si>
  <si>
    <t>2019-20</t>
  </si>
  <si>
    <t xml:space="preserve">Max FOIR)                </t>
  </si>
  <si>
    <t>n</t>
  </si>
  <si>
    <t>2020-21</t>
  </si>
  <si>
    <t>Income from other sources</t>
  </si>
  <si>
    <t>Loan Start Date</t>
  </si>
  <si>
    <t>Till Dec</t>
  </si>
  <si>
    <t>Amar Knit (Prop. Parveen Trehan)</t>
  </si>
  <si>
    <t>Interest on car loan</t>
  </si>
  <si>
    <t>Interest on machinery loan</t>
  </si>
  <si>
    <t>Interest on term loan</t>
  </si>
  <si>
    <t>Interest on unsecured loans</t>
  </si>
  <si>
    <t xml:space="preserve">Bank charges &amp; interest </t>
  </si>
  <si>
    <t>Bifurcation pending)</t>
  </si>
  <si>
    <t>Ajay Trehan</t>
  </si>
  <si>
    <t>Share in partnership firms ( 9A Associate)</t>
  </si>
  <si>
    <t>Amit Trehan</t>
  </si>
  <si>
    <t>Income from salary (Chandigarh University)</t>
  </si>
  <si>
    <t>Amar Knit</t>
  </si>
  <si>
    <t>IOB</t>
  </si>
  <si>
    <t>CC Limit</t>
  </si>
  <si>
    <t>MTL</t>
  </si>
  <si>
    <t>Vehicle Loan</t>
  </si>
  <si>
    <t>Parveen Trehan</t>
  </si>
  <si>
    <t>Prop</t>
  </si>
  <si>
    <t>s/o of Parveen</t>
  </si>
  <si>
    <t>Sale as on 31 Mar 20</t>
  </si>
  <si>
    <t>Sale as on 31 Mar 19</t>
  </si>
  <si>
    <t>Propritorship</t>
  </si>
  <si>
    <t>ECL</t>
  </si>
  <si>
    <t>Parveen Kumar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</si>
</sst>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[$-409]d\-mmm\-yy;@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31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26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7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9" fillId="2" borderId="3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0" fontId="8" fillId="8" borderId="2" xfId="0" applyFont="1" applyFill="1" applyBorder="1" applyAlignment="1">
      <alignment horizontal="left" vertical="center"/>
    </xf>
    <xf numFmtId="1" fontId="9" fillId="0" borderId="4" xfId="0" applyNumberFormat="1" applyFont="1" applyBorder="1" applyAlignment="1">
      <alignment horizontal="left" vertical="center"/>
    </xf>
    <xf numFmtId="1" fontId="9" fillId="7" borderId="2" xfId="0" applyNumberFormat="1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/>
    </xf>
    <xf numFmtId="0" fontId="9" fillId="7" borderId="2" xfId="0" applyFont="1" applyFill="1" applyBorder="1" applyAlignment="1">
      <alignment horizontal="left" vertical="center"/>
    </xf>
    <xf numFmtId="0" fontId="11" fillId="2" borderId="0" xfId="3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165" fontId="11" fillId="2" borderId="2" xfId="1" applyNumberFormat="1" applyFont="1" applyFill="1" applyBorder="1" applyAlignment="1" applyProtection="1">
      <alignment horizontal="left"/>
    </xf>
    <xf numFmtId="0" fontId="11" fillId="2" borderId="0" xfId="3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165" fontId="11" fillId="0" borderId="2" xfId="1" applyNumberFormat="1" applyFont="1" applyFill="1" applyBorder="1" applyAlignment="1" applyProtection="1">
      <alignment horizontal="left"/>
    </xf>
    <xf numFmtId="165" fontId="11" fillId="3" borderId="2" xfId="1" applyNumberFormat="1" applyFont="1" applyFill="1" applyBorder="1" applyAlignment="1" applyProtection="1">
      <alignment horizontal="left"/>
    </xf>
    <xf numFmtId="165" fontId="11" fillId="4" borderId="2" xfId="1" applyNumberFormat="1" applyFont="1" applyFill="1" applyBorder="1" applyAlignment="1" applyProtection="1">
      <alignment horizontal="left"/>
    </xf>
    <xf numFmtId="9" fontId="11" fillId="4" borderId="2" xfId="1" applyNumberFormat="1" applyFont="1" applyFill="1" applyBorder="1" applyAlignment="1" applyProtection="1">
      <alignment horizontal="left"/>
    </xf>
    <xf numFmtId="165" fontId="11" fillId="9" borderId="2" xfId="1" applyNumberFormat="1" applyFont="1" applyFill="1" applyBorder="1" applyAlignment="1" applyProtection="1">
      <alignment horizontal="left"/>
    </xf>
    <xf numFmtId="9" fontId="11" fillId="9" borderId="2" xfId="1" applyNumberFormat="1" applyFont="1" applyFill="1" applyBorder="1" applyAlignment="1" applyProtection="1">
      <alignment horizontal="left"/>
    </xf>
    <xf numFmtId="164" fontId="11" fillId="4" borderId="2" xfId="1" applyFont="1" applyFill="1" applyBorder="1" applyAlignment="1" applyProtection="1">
      <alignment horizontal="left"/>
    </xf>
    <xf numFmtId="0" fontId="11" fillId="4" borderId="2" xfId="0" applyNumberFormat="1" applyFont="1" applyFill="1" applyBorder="1" applyAlignment="1">
      <alignment horizontal="left"/>
    </xf>
    <xf numFmtId="167" fontId="11" fillId="4" borderId="2" xfId="1" applyNumberFormat="1" applyFont="1" applyFill="1" applyBorder="1" applyAlignment="1" applyProtection="1">
      <alignment horizontal="left"/>
    </xf>
    <xf numFmtId="0" fontId="11" fillId="0" borderId="2" xfId="0" applyNumberFormat="1" applyFont="1" applyFill="1" applyBorder="1" applyAlignment="1">
      <alignment horizontal="left"/>
    </xf>
    <xf numFmtId="10" fontId="11" fillId="0" borderId="2" xfId="1" applyNumberFormat="1" applyFont="1" applyFill="1" applyBorder="1" applyAlignment="1" applyProtection="1">
      <alignment horizontal="left"/>
    </xf>
    <xf numFmtId="2" fontId="11" fillId="4" borderId="2" xfId="4" applyNumberFormat="1" applyFont="1" applyFill="1" applyBorder="1" applyAlignment="1" applyProtection="1">
      <alignment horizontal="left"/>
    </xf>
    <xf numFmtId="164" fontId="11" fillId="4" borderId="2" xfId="4" applyNumberFormat="1" applyFont="1" applyFill="1" applyBorder="1" applyAlignment="1" applyProtection="1">
      <alignment horizontal="left"/>
    </xf>
    <xf numFmtId="165" fontId="11" fillId="10" borderId="2" xfId="1" applyNumberFormat="1" applyFont="1" applyFill="1" applyBorder="1" applyAlignment="1" applyProtection="1">
      <alignment horizontal="left"/>
    </xf>
    <xf numFmtId="166" fontId="11" fillId="10" borderId="2" xfId="1" applyNumberFormat="1" applyFont="1" applyFill="1" applyBorder="1" applyAlignment="1" applyProtection="1">
      <alignment horizontal="left"/>
    </xf>
    <xf numFmtId="166" fontId="11" fillId="7" borderId="2" xfId="1" applyNumberFormat="1" applyFont="1" applyFill="1" applyBorder="1" applyAlignment="1" applyProtection="1">
      <alignment horizontal="left"/>
    </xf>
    <xf numFmtId="9" fontId="11" fillId="10" borderId="2" xfId="1" applyNumberFormat="1" applyFont="1" applyFill="1" applyBorder="1" applyAlignment="1" applyProtection="1">
      <alignment horizontal="left"/>
    </xf>
    <xf numFmtId="0" fontId="9" fillId="7" borderId="4" xfId="0" applyFont="1" applyFill="1" applyBorder="1" applyAlignment="1">
      <alignment horizontal="left" vertical="center"/>
    </xf>
    <xf numFmtId="165" fontId="11" fillId="3" borderId="2" xfId="1" applyNumberFormat="1" applyFont="1" applyFill="1" applyBorder="1" applyAlignment="1" applyProtection="1">
      <alignment horizontal="left"/>
    </xf>
    <xf numFmtId="1" fontId="9" fillId="7" borderId="4" xfId="0" applyNumberFormat="1" applyFont="1" applyFill="1" applyBorder="1" applyAlignment="1">
      <alignment horizontal="left" vertical="center"/>
    </xf>
    <xf numFmtId="2" fontId="9" fillId="7" borderId="4" xfId="0" applyNumberFormat="1" applyFont="1" applyFill="1" applyBorder="1" applyAlignment="1">
      <alignment horizontal="left" vertical="center"/>
    </xf>
    <xf numFmtId="168" fontId="9" fillId="7" borderId="4" xfId="0" applyNumberFormat="1" applyFont="1" applyFill="1" applyBorder="1" applyAlignment="1">
      <alignment horizontal="left" vertical="center"/>
    </xf>
    <xf numFmtId="2" fontId="9" fillId="7" borderId="2" xfId="0" applyNumberFormat="1" applyFont="1" applyFill="1" applyBorder="1" applyAlignment="1">
      <alignment horizontal="left" vertical="center"/>
    </xf>
    <xf numFmtId="168" fontId="9" fillId="7" borderId="2" xfId="0" applyNumberFormat="1" applyFont="1" applyFill="1" applyBorder="1" applyAlignment="1">
      <alignment horizontal="left" vertical="center"/>
    </xf>
    <xf numFmtId="168" fontId="12" fillId="7" borderId="2" xfId="0" applyNumberFormat="1" applyFont="1" applyFill="1" applyBorder="1" applyAlignment="1">
      <alignment horizontal="left" vertical="center"/>
    </xf>
    <xf numFmtId="1" fontId="12" fillId="7" borderId="2" xfId="0" applyNumberFormat="1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/>
    </xf>
    <xf numFmtId="0" fontId="11" fillId="2" borderId="2" xfId="3" applyFont="1" applyFill="1" applyBorder="1" applyAlignment="1">
      <alignment horizontal="left"/>
    </xf>
    <xf numFmtId="165" fontId="11" fillId="3" borderId="2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K29"/>
  <sheetViews>
    <sheetView tabSelected="1" zoomScale="136" zoomScaleNormal="136" workbookViewId="0">
      <selection activeCell="H12" sqref="H12"/>
    </sheetView>
  </sheetViews>
  <sheetFormatPr defaultColWidth="31.28515625" defaultRowHeight="12"/>
  <cols>
    <col min="1" max="1" width="31.28515625" style="34" customWidth="1"/>
    <col min="2" max="3" width="7.42578125" style="34" bestFit="1" customWidth="1"/>
    <col min="4" max="4" width="9.28515625" style="34" bestFit="1" customWidth="1"/>
    <col min="5" max="5" width="8.42578125" style="34" bestFit="1" customWidth="1"/>
    <col min="6" max="6" width="13.5703125" style="34" customWidth="1"/>
    <col min="7" max="7" width="14.5703125" style="34" customWidth="1"/>
    <col min="8" max="8" width="7.5703125" style="34" customWidth="1"/>
    <col min="9" max="9" width="15.42578125" style="34" customWidth="1"/>
    <col min="10" max="10" width="11.42578125" style="34" customWidth="1"/>
    <col min="11" max="11" width="7" style="34" customWidth="1"/>
    <col min="12" max="12" width="9.140625" style="34" customWidth="1"/>
    <col min="13" max="13" width="6.42578125" style="34" customWidth="1"/>
    <col min="14" max="14" width="12" style="34" customWidth="1"/>
    <col min="15" max="15" width="11" style="34" customWidth="1"/>
    <col min="16" max="16" width="11.5703125" style="34" customWidth="1"/>
    <col min="17" max="17" width="12" style="34" customWidth="1"/>
    <col min="18" max="235" width="31.28515625" style="34"/>
    <col min="236" max="243" width="31.28515625" style="35"/>
    <col min="244" max="245" width="31.28515625" style="36"/>
    <col min="246" max="16384" width="31.28515625" style="32"/>
  </cols>
  <sheetData>
    <row r="1" spans="1:245" ht="12.75" customHeight="1">
      <c r="A1" s="55" t="s">
        <v>52</v>
      </c>
      <c r="B1" s="65" t="s">
        <v>44</v>
      </c>
      <c r="C1" s="65"/>
      <c r="D1" s="38"/>
      <c r="E1" s="38"/>
      <c r="F1" s="38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1"/>
      <c r="IC1" s="31"/>
      <c r="ID1" s="31"/>
      <c r="IE1" s="31"/>
      <c r="IF1" s="31"/>
      <c r="IG1" s="31"/>
      <c r="IH1" s="31"/>
      <c r="II1" s="31"/>
      <c r="IJ1" s="32"/>
      <c r="IK1" s="32"/>
    </row>
    <row r="2" spans="1:245">
      <c r="A2" s="39" t="s">
        <v>52</v>
      </c>
      <c r="B2" s="39" t="s">
        <v>48</v>
      </c>
      <c r="C2" s="39" t="s">
        <v>45</v>
      </c>
      <c r="D2" s="39" t="s">
        <v>30</v>
      </c>
      <c r="E2" s="40" t="s">
        <v>0</v>
      </c>
      <c r="F2" s="39" t="s">
        <v>31</v>
      </c>
      <c r="G2" s="30"/>
      <c r="H2" s="30"/>
      <c r="I2" s="64" t="s">
        <v>63</v>
      </c>
      <c r="J2" s="64" t="s">
        <v>73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1"/>
      <c r="IC2" s="31"/>
      <c r="ID2" s="31"/>
      <c r="IE2" s="31"/>
      <c r="IF2" s="31"/>
      <c r="IG2" s="31"/>
      <c r="IH2" s="31"/>
      <c r="II2" s="31"/>
      <c r="IJ2" s="32"/>
      <c r="IK2" s="32"/>
    </row>
    <row r="3" spans="1:245">
      <c r="A3" s="50" t="s">
        <v>41</v>
      </c>
      <c r="B3" s="51">
        <v>696428.76</v>
      </c>
      <c r="C3" s="52">
        <v>800724</v>
      </c>
      <c r="D3" s="50">
        <f t="shared" ref="D3:D11" si="0">AVERAGE(B3:C3)</f>
        <v>748576.38</v>
      </c>
      <c r="E3" s="53">
        <v>1</v>
      </c>
      <c r="F3" s="33">
        <f t="shared" ref="F3:F10" si="1">E3*D3</f>
        <v>748576.38</v>
      </c>
      <c r="G3" s="30"/>
      <c r="H3" s="30"/>
      <c r="I3" s="64" t="s">
        <v>68</v>
      </c>
      <c r="J3" s="64" t="s">
        <v>69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1"/>
      <c r="IC3" s="31"/>
      <c r="ID3" s="31"/>
      <c r="IE3" s="31"/>
      <c r="IF3" s="31"/>
      <c r="IG3" s="31"/>
      <c r="IH3" s="31"/>
      <c r="II3" s="31"/>
      <c r="IJ3" s="32"/>
      <c r="IK3" s="32"/>
    </row>
    <row r="4" spans="1:245">
      <c r="A4" s="50" t="s">
        <v>42</v>
      </c>
      <c r="B4" s="51">
        <v>810700</v>
      </c>
      <c r="C4" s="52">
        <v>314155</v>
      </c>
      <c r="D4" s="50">
        <f t="shared" si="0"/>
        <v>562427.5</v>
      </c>
      <c r="E4" s="53">
        <v>1</v>
      </c>
      <c r="F4" s="33">
        <f t="shared" si="1"/>
        <v>562427.5</v>
      </c>
      <c r="G4" s="30"/>
      <c r="H4" s="30"/>
      <c r="I4" s="64" t="s">
        <v>59</v>
      </c>
      <c r="J4" s="64" t="s">
        <v>70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1"/>
      <c r="HZ4" s="31"/>
      <c r="IA4" s="31"/>
      <c r="IB4" s="31"/>
      <c r="IC4" s="31"/>
      <c r="ID4" s="31"/>
      <c r="IE4" s="31"/>
      <c r="IF4" s="31"/>
      <c r="IG4" s="32"/>
      <c r="IH4" s="32"/>
      <c r="II4" s="32"/>
      <c r="IJ4" s="32"/>
      <c r="IK4" s="32"/>
    </row>
    <row r="5" spans="1:245">
      <c r="A5" s="50" t="s">
        <v>57</v>
      </c>
      <c r="B5" s="51">
        <v>448641</v>
      </c>
      <c r="C5" s="52">
        <v>410033</v>
      </c>
      <c r="D5" s="50">
        <f t="shared" si="0"/>
        <v>429337</v>
      </c>
      <c r="E5" s="53">
        <v>0</v>
      </c>
      <c r="F5" s="33">
        <f t="shared" ref="F5" si="2">E5*D5</f>
        <v>0</v>
      </c>
      <c r="G5" s="30" t="s">
        <v>58</v>
      </c>
      <c r="H5" s="30"/>
      <c r="I5" s="64" t="s">
        <v>61</v>
      </c>
      <c r="J5" s="64" t="s">
        <v>70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1"/>
      <c r="HZ5" s="31"/>
      <c r="IA5" s="31"/>
      <c r="IB5" s="31"/>
      <c r="IC5" s="31"/>
      <c r="ID5" s="31"/>
      <c r="IE5" s="31"/>
      <c r="IF5" s="31"/>
      <c r="IG5" s="32"/>
      <c r="IH5" s="32"/>
      <c r="II5" s="32"/>
      <c r="IJ5" s="32"/>
      <c r="IK5" s="32"/>
    </row>
    <row r="6" spans="1:245">
      <c r="A6" s="50" t="s">
        <v>53</v>
      </c>
      <c r="B6" s="51">
        <v>32234</v>
      </c>
      <c r="C6" s="52">
        <v>43297</v>
      </c>
      <c r="D6" s="50">
        <f t="shared" ref="D6" si="3">AVERAGE(B6:C6)</f>
        <v>37765.5</v>
      </c>
      <c r="E6" s="53">
        <v>1</v>
      </c>
      <c r="F6" s="33">
        <f t="shared" si="1"/>
        <v>37765.5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1"/>
      <c r="HZ6" s="31"/>
      <c r="IA6" s="31"/>
      <c r="IB6" s="31"/>
      <c r="IC6" s="31"/>
      <c r="ID6" s="31"/>
      <c r="IE6" s="31"/>
      <c r="IF6" s="31"/>
      <c r="IG6" s="32"/>
      <c r="IH6" s="32"/>
      <c r="II6" s="32"/>
      <c r="IJ6" s="32"/>
      <c r="IK6" s="32"/>
    </row>
    <row r="7" spans="1:245">
      <c r="A7" s="50" t="s">
        <v>54</v>
      </c>
      <c r="B7" s="51">
        <v>138861</v>
      </c>
      <c r="C7" s="52">
        <v>51815</v>
      </c>
      <c r="D7" s="50">
        <f t="shared" ref="D7" si="4">AVERAGE(B7:C7)</f>
        <v>95338</v>
      </c>
      <c r="E7" s="53">
        <v>1</v>
      </c>
      <c r="F7" s="33">
        <f t="shared" ref="F7" si="5">E7*D7</f>
        <v>95338</v>
      </c>
      <c r="G7" s="30"/>
      <c r="H7" s="30"/>
      <c r="I7" s="64" t="s">
        <v>51</v>
      </c>
      <c r="J7" s="64">
        <f>0+0+0+0+0+1151977+1939335+2272934+3280917</f>
        <v>8645163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1"/>
      <c r="HZ7" s="31"/>
      <c r="IA7" s="31"/>
      <c r="IB7" s="31"/>
      <c r="IC7" s="31"/>
      <c r="ID7" s="31"/>
      <c r="IE7" s="31"/>
      <c r="IF7" s="31"/>
      <c r="IG7" s="32"/>
      <c r="IH7" s="32"/>
      <c r="II7" s="32"/>
      <c r="IJ7" s="32"/>
      <c r="IK7" s="32"/>
    </row>
    <row r="8" spans="1:245">
      <c r="A8" s="50" t="s">
        <v>55</v>
      </c>
      <c r="B8" s="51">
        <v>33437</v>
      </c>
      <c r="C8" s="52">
        <v>0</v>
      </c>
      <c r="D8" s="50">
        <f t="shared" si="0"/>
        <v>16718.5</v>
      </c>
      <c r="E8" s="53">
        <v>1</v>
      </c>
      <c r="F8" s="33">
        <f t="shared" ref="F8:F9" si="6">E8*D8</f>
        <v>16718.5</v>
      </c>
      <c r="G8" s="30"/>
      <c r="H8" s="30"/>
      <c r="I8" s="64" t="s">
        <v>71</v>
      </c>
      <c r="J8" s="64">
        <v>12487830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1"/>
      <c r="HZ8" s="31"/>
      <c r="IA8" s="31"/>
      <c r="IB8" s="31"/>
      <c r="IC8" s="31"/>
      <c r="ID8" s="31"/>
      <c r="IE8" s="31"/>
      <c r="IF8" s="31"/>
      <c r="IG8" s="32"/>
      <c r="IH8" s="32"/>
      <c r="II8" s="32"/>
      <c r="IJ8" s="32"/>
      <c r="IK8" s="32"/>
    </row>
    <row r="9" spans="1:245">
      <c r="A9" s="50" t="s">
        <v>56</v>
      </c>
      <c r="B9" s="51">
        <v>18750</v>
      </c>
      <c r="C9" s="52">
        <v>0</v>
      </c>
      <c r="D9" s="50">
        <f t="shared" ref="D9" si="7">AVERAGE(B9:C9)</f>
        <v>9375</v>
      </c>
      <c r="E9" s="53">
        <v>0</v>
      </c>
      <c r="F9" s="33">
        <f t="shared" si="6"/>
        <v>0</v>
      </c>
      <c r="G9" s="30"/>
      <c r="H9" s="30"/>
      <c r="I9" s="64" t="s">
        <v>72</v>
      </c>
      <c r="J9" s="64">
        <v>10513434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1"/>
      <c r="HZ9" s="31"/>
      <c r="IA9" s="31"/>
      <c r="IB9" s="31"/>
      <c r="IC9" s="31"/>
      <c r="ID9" s="31"/>
      <c r="IE9" s="31"/>
      <c r="IF9" s="31"/>
      <c r="IG9" s="32"/>
      <c r="IH9" s="32"/>
      <c r="II9" s="32"/>
      <c r="IJ9" s="32"/>
      <c r="IK9" s="32"/>
    </row>
    <row r="10" spans="1:245">
      <c r="A10" s="50" t="s">
        <v>49</v>
      </c>
      <c r="B10" s="51">
        <v>253</v>
      </c>
      <c r="C10" s="52">
        <v>143</v>
      </c>
      <c r="D10" s="50">
        <f t="shared" si="0"/>
        <v>198</v>
      </c>
      <c r="E10" s="53">
        <v>0.5</v>
      </c>
      <c r="F10" s="33">
        <f t="shared" si="1"/>
        <v>99</v>
      </c>
      <c r="G10" s="30"/>
      <c r="H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1"/>
      <c r="HZ10" s="31"/>
      <c r="IA10" s="31"/>
      <c r="IB10" s="31"/>
      <c r="IC10" s="31"/>
      <c r="ID10" s="31"/>
      <c r="IE10" s="31"/>
      <c r="IF10" s="31"/>
      <c r="IG10" s="32"/>
      <c r="IH10" s="32"/>
      <c r="II10" s="32"/>
      <c r="IJ10" s="32"/>
      <c r="IK10" s="32"/>
    </row>
    <row r="11" spans="1:245">
      <c r="A11" s="50" t="s">
        <v>32</v>
      </c>
      <c r="B11" s="51">
        <v>0</v>
      </c>
      <c r="C11" s="51">
        <v>-51213</v>
      </c>
      <c r="D11" s="50">
        <f t="shared" si="0"/>
        <v>-25606.5</v>
      </c>
      <c r="E11" s="53">
        <v>1</v>
      </c>
      <c r="F11" s="33">
        <f>E11*D11</f>
        <v>-25606.5</v>
      </c>
      <c r="G11" s="30"/>
      <c r="H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1"/>
      <c r="HZ11" s="31"/>
      <c r="IA11" s="31"/>
      <c r="IB11" s="31"/>
      <c r="IC11" s="31"/>
      <c r="ID11" s="31"/>
      <c r="IE11" s="31"/>
      <c r="IF11" s="31"/>
      <c r="IG11" s="32"/>
      <c r="IH11" s="32"/>
      <c r="II11" s="32"/>
      <c r="IJ11" s="32"/>
      <c r="IK11" s="32"/>
    </row>
    <row r="12" spans="1:245">
      <c r="A12" s="41" t="s">
        <v>59</v>
      </c>
      <c r="B12" s="41" t="s">
        <v>48</v>
      </c>
      <c r="C12" s="41" t="s">
        <v>45</v>
      </c>
      <c r="D12" s="41" t="s">
        <v>30</v>
      </c>
      <c r="E12" s="42" t="s">
        <v>0</v>
      </c>
      <c r="F12" s="41" t="s">
        <v>31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1"/>
      <c r="HZ12" s="31"/>
      <c r="IA12" s="31"/>
      <c r="IB12" s="31"/>
      <c r="IC12" s="31"/>
      <c r="ID12" s="31"/>
      <c r="IE12" s="31"/>
      <c r="IF12" s="31"/>
      <c r="IG12" s="32"/>
      <c r="IH12" s="32"/>
      <c r="II12" s="32"/>
      <c r="IJ12" s="32"/>
      <c r="IK12" s="32"/>
    </row>
    <row r="13" spans="1:245" ht="10.5" customHeight="1">
      <c r="A13" s="50" t="s">
        <v>60</v>
      </c>
      <c r="B13" s="52">
        <f>84000+108064</f>
        <v>192064</v>
      </c>
      <c r="C13" s="52">
        <f>168000+93230</f>
        <v>261230</v>
      </c>
      <c r="D13" s="50">
        <f t="shared" ref="D13:D15" si="8">AVERAGE(B13:C13)</f>
        <v>226647</v>
      </c>
      <c r="E13" s="53">
        <v>0</v>
      </c>
      <c r="F13" s="33">
        <f t="shared" ref="F13:F14" si="9">E13*D13</f>
        <v>0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1"/>
      <c r="HZ13" s="31"/>
      <c r="IA13" s="31"/>
      <c r="IB13" s="31"/>
      <c r="IC13" s="31"/>
      <c r="ID13" s="31"/>
      <c r="IE13" s="31"/>
      <c r="IF13" s="31"/>
      <c r="IG13" s="32"/>
      <c r="IH13" s="32"/>
      <c r="II13" s="32"/>
      <c r="IJ13" s="32"/>
      <c r="IK13" s="32"/>
    </row>
    <row r="14" spans="1:245" ht="10.5" customHeight="1">
      <c r="A14" s="50" t="s">
        <v>49</v>
      </c>
      <c r="B14" s="52">
        <f>102+280600</f>
        <v>280702</v>
      </c>
      <c r="C14" s="52">
        <f>354+87350</f>
        <v>87704</v>
      </c>
      <c r="D14" s="50">
        <f t="shared" si="8"/>
        <v>184203</v>
      </c>
      <c r="E14" s="53">
        <v>0</v>
      </c>
      <c r="F14" s="33">
        <f t="shared" si="9"/>
        <v>0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1"/>
      <c r="HZ14" s="31"/>
      <c r="IA14" s="31"/>
      <c r="IB14" s="31"/>
      <c r="IC14" s="31"/>
      <c r="ID14" s="31"/>
      <c r="IE14" s="31"/>
      <c r="IF14" s="31"/>
      <c r="IG14" s="32"/>
      <c r="IH14" s="32"/>
      <c r="II14" s="32"/>
      <c r="IJ14" s="32"/>
      <c r="IK14" s="32"/>
    </row>
    <row r="15" spans="1:245">
      <c r="A15" s="50" t="s">
        <v>32</v>
      </c>
      <c r="B15" s="51">
        <v>0</v>
      </c>
      <c r="C15" s="51">
        <v>-2248</v>
      </c>
      <c r="D15" s="50">
        <f t="shared" si="8"/>
        <v>-1124</v>
      </c>
      <c r="E15" s="53">
        <v>1</v>
      </c>
      <c r="F15" s="33">
        <f t="shared" ref="F15" si="10">E15*D15</f>
        <v>-1124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1"/>
      <c r="IC15" s="31"/>
      <c r="ID15" s="31"/>
      <c r="IE15" s="31"/>
      <c r="IF15" s="31"/>
      <c r="IG15" s="31"/>
      <c r="IH15" s="31"/>
      <c r="II15" s="31"/>
      <c r="IJ15" s="32"/>
      <c r="IK15" s="32"/>
    </row>
    <row r="16" spans="1:245">
      <c r="A16" s="41" t="s">
        <v>61</v>
      </c>
      <c r="B16" s="41" t="s">
        <v>48</v>
      </c>
      <c r="C16" s="41" t="s">
        <v>45</v>
      </c>
      <c r="D16" s="41" t="s">
        <v>30</v>
      </c>
      <c r="E16" s="42" t="s">
        <v>0</v>
      </c>
      <c r="F16" s="41" t="s">
        <v>31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1"/>
      <c r="HZ16" s="31"/>
      <c r="IA16" s="31"/>
      <c r="IB16" s="31"/>
      <c r="IC16" s="31"/>
      <c r="ID16" s="31"/>
      <c r="IE16" s="31"/>
      <c r="IF16" s="31"/>
      <c r="IG16" s="32"/>
      <c r="IH16" s="32"/>
      <c r="II16" s="32"/>
      <c r="IJ16" s="32"/>
      <c r="IK16" s="32"/>
    </row>
    <row r="17" spans="1:245" ht="10.5" customHeight="1">
      <c r="A17" s="50" t="s">
        <v>62</v>
      </c>
      <c r="B17" s="52">
        <v>314963</v>
      </c>
      <c r="C17" s="52">
        <v>333588</v>
      </c>
      <c r="D17" s="50">
        <f t="shared" ref="D17:D20" si="11">AVERAGE(B17:C17)</f>
        <v>324275.5</v>
      </c>
      <c r="E17" s="53">
        <v>0</v>
      </c>
      <c r="F17" s="33">
        <f t="shared" ref="F17:F20" si="12">E17*D17</f>
        <v>0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1"/>
      <c r="HZ17" s="31"/>
      <c r="IA17" s="31"/>
      <c r="IB17" s="31"/>
      <c r="IC17" s="31"/>
      <c r="ID17" s="31"/>
      <c r="IE17" s="31"/>
      <c r="IF17" s="31"/>
      <c r="IG17" s="32"/>
      <c r="IH17" s="32"/>
      <c r="II17" s="32"/>
      <c r="IJ17" s="32"/>
      <c r="IK17" s="32"/>
    </row>
    <row r="18" spans="1:245" ht="10.5" customHeight="1">
      <c r="A18" s="50" t="s">
        <v>60</v>
      </c>
      <c r="B18" s="52">
        <f>84000+82023</f>
        <v>166023</v>
      </c>
      <c r="C18" s="52">
        <f>168000+70918</f>
        <v>238918</v>
      </c>
      <c r="D18" s="50">
        <f t="shared" si="11"/>
        <v>202470.5</v>
      </c>
      <c r="E18" s="53">
        <v>0</v>
      </c>
      <c r="F18" s="33">
        <f t="shared" si="12"/>
        <v>0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1"/>
      <c r="HZ18" s="31"/>
      <c r="IA18" s="31"/>
      <c r="IB18" s="31"/>
      <c r="IC18" s="31"/>
      <c r="ID18" s="31"/>
      <c r="IE18" s="31"/>
      <c r="IF18" s="31"/>
      <c r="IG18" s="32"/>
      <c r="IH18" s="32"/>
      <c r="II18" s="32"/>
      <c r="IJ18" s="32"/>
      <c r="IK18" s="32"/>
    </row>
    <row r="19" spans="1:245">
      <c r="A19" s="50" t="s">
        <v>49</v>
      </c>
      <c r="B19" s="51">
        <f>103+60000</f>
        <v>60103</v>
      </c>
      <c r="C19" s="51">
        <v>0</v>
      </c>
      <c r="D19" s="50">
        <f t="shared" ref="D19" si="13">AVERAGE(B19:C19)</f>
        <v>30051.5</v>
      </c>
      <c r="E19" s="53">
        <v>0</v>
      </c>
      <c r="F19" s="33">
        <f t="shared" ref="F19" si="14">E19*D19</f>
        <v>0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1"/>
      <c r="IC19" s="31"/>
      <c r="ID19" s="31"/>
      <c r="IE19" s="31"/>
      <c r="IF19" s="31"/>
      <c r="IG19" s="31"/>
      <c r="IH19" s="31"/>
      <c r="II19" s="31"/>
      <c r="IJ19" s="32"/>
      <c r="IK19" s="32"/>
    </row>
    <row r="20" spans="1:245">
      <c r="A20" s="50" t="s">
        <v>32</v>
      </c>
      <c r="B20" s="51">
        <v>0</v>
      </c>
      <c r="C20" s="51">
        <v>-18249</v>
      </c>
      <c r="D20" s="50">
        <f t="shared" si="11"/>
        <v>-9124.5</v>
      </c>
      <c r="E20" s="53">
        <v>1</v>
      </c>
      <c r="F20" s="33">
        <f t="shared" si="12"/>
        <v>-9124.5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1"/>
      <c r="IC20" s="31"/>
      <c r="ID20" s="31"/>
      <c r="IE20" s="31"/>
      <c r="IF20" s="31"/>
      <c r="IG20" s="31"/>
      <c r="IH20" s="31"/>
      <c r="II20" s="31"/>
      <c r="IJ20" s="32"/>
      <c r="IK20" s="32"/>
    </row>
    <row r="21" spans="1:245" ht="10.5" customHeight="1">
      <c r="A21" s="43" t="s">
        <v>33</v>
      </c>
      <c r="B21" s="44"/>
      <c r="C21" s="44"/>
      <c r="D21" s="44"/>
      <c r="E21" s="44"/>
      <c r="F21" s="45">
        <f>+SUM(F3:F20)</f>
        <v>1425069.88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1"/>
      <c r="IC21" s="31"/>
      <c r="ID21" s="31"/>
      <c r="IE21" s="31"/>
      <c r="IF21" s="31"/>
      <c r="IG21" s="31"/>
      <c r="IH21" s="31"/>
      <c r="II21" s="31"/>
      <c r="IJ21" s="32"/>
      <c r="IK21" s="32"/>
    </row>
    <row r="22" spans="1:245" ht="10.5" customHeight="1">
      <c r="A22" s="37" t="s">
        <v>34</v>
      </c>
      <c r="B22" s="46"/>
      <c r="C22" s="46"/>
      <c r="D22" s="46"/>
      <c r="E22" s="46"/>
      <c r="F22" s="45">
        <f>F21/12</f>
        <v>118755.82333333332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1"/>
      <c r="IC22" s="31"/>
      <c r="ID22" s="31"/>
      <c r="IE22" s="31"/>
      <c r="IF22" s="31"/>
      <c r="IG22" s="31"/>
      <c r="IH22" s="31"/>
      <c r="II22" s="31"/>
      <c r="IJ22" s="32"/>
      <c r="IK22" s="32"/>
    </row>
    <row r="23" spans="1:245" ht="10.5" customHeight="1">
      <c r="A23" s="37" t="s">
        <v>35</v>
      </c>
      <c r="B23" s="46"/>
      <c r="C23" s="46"/>
      <c r="D23" s="46"/>
      <c r="E23" s="46"/>
      <c r="F23" s="33">
        <f>RTR!I10</f>
        <v>0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1"/>
      <c r="IC23" s="31"/>
      <c r="ID23" s="31"/>
      <c r="IE23" s="31"/>
      <c r="IF23" s="31"/>
      <c r="IG23" s="31"/>
      <c r="IH23" s="31"/>
      <c r="II23" s="31"/>
      <c r="IJ23" s="32"/>
      <c r="IK23" s="32"/>
    </row>
    <row r="24" spans="1:245" ht="10.5" customHeight="1">
      <c r="A24" s="37" t="s">
        <v>46</v>
      </c>
      <c r="B24" s="37"/>
      <c r="C24" s="37"/>
      <c r="D24" s="37"/>
      <c r="E24" s="37"/>
      <c r="F24" s="47">
        <v>1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1"/>
      <c r="IC24" s="31"/>
      <c r="ID24" s="31"/>
      <c r="IE24" s="31"/>
      <c r="IF24" s="31"/>
      <c r="IG24" s="31"/>
      <c r="IH24" s="31"/>
      <c r="II24" s="31"/>
      <c r="IJ24" s="32"/>
      <c r="IK24" s="32"/>
    </row>
    <row r="25" spans="1:245" ht="10.5" customHeight="1">
      <c r="A25" s="37" t="s">
        <v>36</v>
      </c>
      <c r="B25" s="46"/>
      <c r="C25" s="46"/>
      <c r="D25" s="46"/>
      <c r="E25" s="46"/>
      <c r="F25" s="39">
        <f>(F22*F24)-F23</f>
        <v>118755.82333333332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1"/>
      <c r="IC25" s="31"/>
      <c r="ID25" s="31"/>
      <c r="IE25" s="31"/>
      <c r="IF25" s="31"/>
      <c r="IG25" s="31"/>
      <c r="IH25" s="31"/>
      <c r="II25" s="31"/>
      <c r="IJ25" s="32"/>
      <c r="IK25" s="32"/>
    </row>
    <row r="26" spans="1:245" ht="10.5" customHeight="1">
      <c r="A26" s="37" t="s">
        <v>37</v>
      </c>
      <c r="B26" s="46"/>
      <c r="C26" s="46"/>
      <c r="D26" s="46"/>
      <c r="E26" s="46"/>
      <c r="F26" s="37">
        <v>180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1"/>
      <c r="IC26" s="31"/>
      <c r="ID26" s="31"/>
      <c r="IE26" s="31"/>
      <c r="IF26" s="31"/>
      <c r="IG26" s="31"/>
      <c r="IH26" s="31"/>
      <c r="II26" s="31"/>
      <c r="IJ26" s="32"/>
      <c r="IK26" s="32"/>
    </row>
    <row r="27" spans="1:245" ht="10.5" customHeight="1">
      <c r="A27" s="37" t="s">
        <v>38</v>
      </c>
      <c r="B27" s="46"/>
      <c r="C27" s="46"/>
      <c r="D27" s="46"/>
      <c r="E27" s="46"/>
      <c r="F27" s="47">
        <v>0.09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1"/>
      <c r="IC27" s="31"/>
      <c r="ID27" s="31"/>
      <c r="IE27" s="31"/>
      <c r="IF27" s="31"/>
      <c r="IG27" s="31"/>
      <c r="IH27" s="31"/>
      <c r="II27" s="31"/>
      <c r="IJ27" s="32"/>
      <c r="IK27" s="32"/>
    </row>
    <row r="28" spans="1:245" ht="10.5" customHeight="1">
      <c r="A28" s="37" t="s">
        <v>39</v>
      </c>
      <c r="B28" s="46"/>
      <c r="C28" s="46"/>
      <c r="D28" s="46"/>
      <c r="E28" s="46"/>
      <c r="F28" s="48">
        <f>PMT(F27/12,F26,-100000)</f>
        <v>1014.2665841617796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1"/>
      <c r="IC28" s="31"/>
      <c r="ID28" s="31"/>
      <c r="IE28" s="31"/>
      <c r="IF28" s="31"/>
      <c r="IG28" s="31"/>
      <c r="IH28" s="31"/>
      <c r="II28" s="31"/>
      <c r="IJ28" s="32"/>
      <c r="IK28" s="32"/>
    </row>
    <row r="29" spans="1:245" ht="10.5" customHeight="1">
      <c r="A29" s="37" t="s">
        <v>40</v>
      </c>
      <c r="B29" s="46"/>
      <c r="C29" s="46"/>
      <c r="D29" s="46"/>
      <c r="E29" s="46"/>
      <c r="F29" s="49">
        <f>F25/F28</f>
        <v>117.0854144144724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1"/>
      <c r="IC29" s="31"/>
      <c r="ID29" s="31"/>
      <c r="IE29" s="31"/>
      <c r="IF29" s="31"/>
      <c r="IG29" s="31"/>
      <c r="IH29" s="31"/>
      <c r="II29" s="31"/>
      <c r="IJ29" s="32"/>
      <c r="IK29" s="32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J23"/>
  <sheetViews>
    <sheetView zoomScale="136" zoomScaleNormal="136" workbookViewId="0">
      <selection activeCell="B9" sqref="B9"/>
    </sheetView>
  </sheetViews>
  <sheetFormatPr defaultColWidth="22.140625" defaultRowHeight="8.25" customHeight="1"/>
  <cols>
    <col min="1" max="1" width="5.28515625" style="20" bestFit="1" customWidth="1"/>
    <col min="2" max="2" width="13.85546875" style="20" bestFit="1" customWidth="1"/>
    <col min="3" max="3" width="12.7109375" style="20" bestFit="1" customWidth="1"/>
    <col min="4" max="4" width="10.42578125" style="20" bestFit="1" customWidth="1"/>
    <col min="5" max="5" width="11.140625" style="20" bestFit="1" customWidth="1"/>
    <col min="6" max="6" width="10" style="20" bestFit="1" customWidth="1"/>
    <col min="7" max="7" width="11.42578125" style="20" bestFit="1" customWidth="1"/>
    <col min="8" max="8" width="6.42578125" style="20" bestFit="1" customWidth="1"/>
    <col min="9" max="9" width="11.42578125" style="20" bestFit="1" customWidth="1"/>
    <col min="10" max="244" width="22.140625" style="20"/>
    <col min="245" max="16384" width="22.140625" style="21"/>
  </cols>
  <sheetData>
    <row r="1" spans="1:244" ht="11.25">
      <c r="A1" s="25" t="s">
        <v>1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50</v>
      </c>
      <c r="H1" s="25" t="s">
        <v>7</v>
      </c>
      <c r="I1" s="25" t="s">
        <v>43</v>
      </c>
    </row>
    <row r="2" spans="1:244" s="24" customFormat="1" ht="11.25">
      <c r="A2" s="54">
        <v>1</v>
      </c>
      <c r="B2" s="56">
        <v>158902000010500</v>
      </c>
      <c r="C2" s="54" t="s">
        <v>63</v>
      </c>
      <c r="D2" s="54" t="s">
        <v>64</v>
      </c>
      <c r="E2" s="56" t="s">
        <v>65</v>
      </c>
      <c r="F2" s="57">
        <v>3500000</v>
      </c>
      <c r="G2" s="58">
        <v>40520</v>
      </c>
      <c r="H2" s="56"/>
      <c r="I2" s="26" t="s">
        <v>47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</row>
    <row r="3" spans="1:244" s="24" customFormat="1" ht="11.25">
      <c r="A3" s="29">
        <v>2</v>
      </c>
      <c r="B3" s="27">
        <v>158903514000100</v>
      </c>
      <c r="C3" s="29" t="s">
        <v>63</v>
      </c>
      <c r="D3" s="29" t="s">
        <v>64</v>
      </c>
      <c r="E3" s="27"/>
      <c r="F3" s="59">
        <v>210060</v>
      </c>
      <c r="G3" s="60">
        <v>44075</v>
      </c>
      <c r="H3" s="27">
        <v>1800</v>
      </c>
      <c r="I3" s="63" t="s">
        <v>47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</row>
    <row r="4" spans="1:244" s="24" customFormat="1" ht="11.25">
      <c r="A4" s="54">
        <v>3</v>
      </c>
      <c r="B4" s="56">
        <v>158903510000047</v>
      </c>
      <c r="C4" s="54" t="s">
        <v>63</v>
      </c>
      <c r="D4" s="54" t="s">
        <v>64</v>
      </c>
      <c r="E4" s="56" t="s">
        <v>74</v>
      </c>
      <c r="F4" s="57">
        <v>1588000</v>
      </c>
      <c r="G4" s="58">
        <v>44134</v>
      </c>
      <c r="H4" s="56">
        <v>12000</v>
      </c>
      <c r="I4" s="26" t="s">
        <v>47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</row>
    <row r="5" spans="1:244" s="24" customFormat="1" ht="11.25">
      <c r="A5" s="29">
        <v>4</v>
      </c>
      <c r="B5" s="27">
        <v>158903303000050</v>
      </c>
      <c r="C5" s="29" t="s">
        <v>63</v>
      </c>
      <c r="D5" s="29" t="s">
        <v>64</v>
      </c>
      <c r="E5" s="27" t="s">
        <v>66</v>
      </c>
      <c r="F5" s="59">
        <v>1505000</v>
      </c>
      <c r="G5" s="60">
        <v>43615</v>
      </c>
      <c r="H5" s="27">
        <v>11000</v>
      </c>
      <c r="I5" s="63" t="s">
        <v>47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</row>
    <row r="6" spans="1:244" s="24" customFormat="1" ht="11.25">
      <c r="A6" s="54">
        <v>5</v>
      </c>
      <c r="B6" s="56">
        <v>158903303000073</v>
      </c>
      <c r="C6" s="54" t="s">
        <v>63</v>
      </c>
      <c r="D6" s="54" t="s">
        <v>64</v>
      </c>
      <c r="E6" s="56" t="s">
        <v>66</v>
      </c>
      <c r="F6" s="57">
        <v>2805000</v>
      </c>
      <c r="G6" s="58">
        <v>43887</v>
      </c>
      <c r="H6" s="56">
        <v>27000</v>
      </c>
      <c r="I6" s="26" t="s">
        <v>47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</row>
    <row r="7" spans="1:244" s="24" customFormat="1" ht="11.25">
      <c r="A7" s="29">
        <v>6</v>
      </c>
      <c r="B7" s="27">
        <v>158903481500002</v>
      </c>
      <c r="C7" s="29" t="s">
        <v>63</v>
      </c>
      <c r="D7" s="29" t="s">
        <v>64</v>
      </c>
      <c r="E7" s="27" t="s">
        <v>67</v>
      </c>
      <c r="F7" s="59"/>
      <c r="G7" s="60">
        <v>42147</v>
      </c>
      <c r="H7" s="27">
        <v>2500</v>
      </c>
      <c r="I7" s="63" t="s">
        <v>47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</row>
    <row r="8" spans="1:244" s="24" customFormat="1" ht="11.25">
      <c r="A8" s="54">
        <v>7</v>
      </c>
      <c r="B8" s="56">
        <v>158903351100019</v>
      </c>
      <c r="C8" s="54" t="s">
        <v>75</v>
      </c>
      <c r="D8" s="54" t="s">
        <v>64</v>
      </c>
      <c r="E8" s="56"/>
      <c r="F8" s="57"/>
      <c r="G8" s="58">
        <v>40831</v>
      </c>
      <c r="H8" s="56">
        <v>11000</v>
      </c>
      <c r="I8" s="26" t="s">
        <v>47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</row>
    <row r="9" spans="1:244" s="24" customFormat="1" ht="11.25">
      <c r="A9" s="29"/>
      <c r="B9" s="27"/>
      <c r="C9" s="29"/>
      <c r="D9" s="29"/>
      <c r="E9" s="27"/>
      <c r="F9" s="59"/>
      <c r="G9" s="61"/>
      <c r="H9" s="62"/>
      <c r="I9" s="28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</row>
    <row r="10" spans="1:244" ht="11.25">
      <c r="I10" s="22">
        <f>SUMIF(I2:I9,"Y",H2:H9)</f>
        <v>0</v>
      </c>
    </row>
    <row r="12" spans="1:244" ht="8.25" customHeight="1">
      <c r="IC12" s="21"/>
      <c r="ID12" s="21"/>
      <c r="IE12" s="21"/>
      <c r="IF12" s="21"/>
      <c r="IG12" s="21"/>
      <c r="IH12" s="21"/>
      <c r="II12" s="21"/>
      <c r="IJ12" s="21"/>
    </row>
    <row r="13" spans="1:244" ht="8.25" customHeight="1">
      <c r="IC13" s="21"/>
      <c r="ID13" s="21"/>
      <c r="IE13" s="21"/>
      <c r="IF13" s="21"/>
      <c r="IG13" s="21"/>
      <c r="IH13" s="21"/>
      <c r="II13" s="21"/>
      <c r="IJ13" s="21"/>
    </row>
    <row r="14" spans="1:244" ht="8.25" customHeight="1">
      <c r="IC14" s="21"/>
      <c r="ID14" s="21"/>
      <c r="IE14" s="21"/>
      <c r="IF14" s="21"/>
      <c r="IG14" s="21"/>
      <c r="IH14" s="21"/>
      <c r="II14" s="21"/>
      <c r="IJ14" s="21"/>
    </row>
    <row r="15" spans="1:244" ht="8.25" customHeight="1">
      <c r="IC15" s="21"/>
      <c r="ID15" s="21"/>
      <c r="IE15" s="21"/>
      <c r="IF15" s="21"/>
      <c r="IG15" s="21"/>
      <c r="IH15" s="21"/>
      <c r="II15" s="21"/>
      <c r="IJ15" s="21"/>
    </row>
    <row r="16" spans="1:244" ht="8.25" customHeight="1">
      <c r="IC16" s="21"/>
      <c r="ID16" s="21"/>
      <c r="IE16" s="21"/>
      <c r="IF16" s="21"/>
      <c r="IG16" s="21"/>
      <c r="IH16" s="21"/>
      <c r="II16" s="21"/>
      <c r="IJ16" s="21"/>
    </row>
    <row r="17" spans="237:244" ht="8.25" customHeight="1">
      <c r="IC17" s="21"/>
      <c r="ID17" s="21"/>
      <c r="IE17" s="21"/>
      <c r="IF17" s="21"/>
      <c r="IG17" s="21"/>
      <c r="IH17" s="21"/>
      <c r="II17" s="21"/>
      <c r="IJ17" s="21"/>
    </row>
    <row r="18" spans="237:244" ht="8.25" customHeight="1">
      <c r="IC18" s="21"/>
      <c r="ID18" s="21"/>
      <c r="IE18" s="21"/>
      <c r="IF18" s="21"/>
      <c r="IG18" s="21"/>
      <c r="IH18" s="21"/>
      <c r="II18" s="21"/>
      <c r="IJ18" s="21"/>
    </row>
    <row r="20" spans="237:244" ht="8.25" customHeight="1">
      <c r="IJ20" s="21"/>
    </row>
    <row r="21" spans="237:244" ht="8.25" customHeight="1">
      <c r="IJ21" s="21"/>
    </row>
    <row r="22" spans="237:244" ht="8.25" customHeight="1">
      <c r="IJ22" s="21"/>
    </row>
    <row r="23" spans="237:244" ht="8.25" customHeight="1">
      <c r="IJ23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6" t="s">
        <v>8</v>
      </c>
      <c r="B1" s="66"/>
      <c r="C1" s="2"/>
    </row>
    <row r="2" spans="1:6" ht="14.25" customHeight="1">
      <c r="A2" s="66" t="s">
        <v>9</v>
      </c>
      <c r="B2" s="66"/>
      <c r="C2" s="2"/>
    </row>
    <row r="5" spans="1:6" ht="30">
      <c r="A5" s="3" t="s">
        <v>1</v>
      </c>
      <c r="B5" s="4" t="s">
        <v>10</v>
      </c>
      <c r="C5" s="4" t="s">
        <v>11</v>
      </c>
      <c r="D5" s="5" t="s">
        <v>12</v>
      </c>
      <c r="E5" s="1" t="s">
        <v>13</v>
      </c>
      <c r="F5" s="1" t="s">
        <v>14</v>
      </c>
    </row>
    <row r="6" spans="1:6" ht="42.75">
      <c r="A6" s="6">
        <v>1</v>
      </c>
      <c r="B6" s="7" t="s">
        <v>15</v>
      </c>
      <c r="C6" s="8" t="s">
        <v>16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17</v>
      </c>
      <c r="C7" s="8" t="s">
        <v>18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19</v>
      </c>
      <c r="C8" s="8" t="s">
        <v>20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21</v>
      </c>
      <c r="C9" s="12" t="s">
        <v>22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23</v>
      </c>
      <c r="C10" s="8" t="s">
        <v>24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25</v>
      </c>
      <c r="C11" s="14" t="s">
        <v>26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27</v>
      </c>
      <c r="C12" s="15" t="s">
        <v>28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2019-12-17T06:39:04Z</cp:lastPrinted>
  <dcterms:created xsi:type="dcterms:W3CDTF">2015-09-25T09:25:31Z</dcterms:created>
  <dcterms:modified xsi:type="dcterms:W3CDTF">2021-02-05T10:31:18Z</dcterms:modified>
</cp:coreProperties>
</file>