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3"/>
  </bookViews>
  <sheets>
    <sheet name="Eligibility" sheetId="1" r:id="rId1"/>
    <sheet name="RTR" sheetId="2" r:id="rId2"/>
    <sheet name="Sheet1" sheetId="5" state="hidden" r:id="rId3"/>
    <sheet name="GTP" sheetId="6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B20" i="6"/>
  <c r="E22"/>
  <c r="E23"/>
  <c r="B19"/>
  <c r="B17"/>
  <c r="B16"/>
  <c r="B15"/>
  <c r="H22"/>
  <c r="G22"/>
  <c r="F22"/>
  <c r="H14"/>
  <c r="H15" s="1"/>
  <c r="H17" s="1"/>
  <c r="H19" s="1"/>
  <c r="H23" s="1"/>
  <c r="G14"/>
  <c r="G15" s="1"/>
  <c r="G17" s="1"/>
  <c r="G19" s="1"/>
  <c r="G23" s="1"/>
  <c r="F14"/>
  <c r="F15" s="1"/>
  <c r="F17" s="1"/>
  <c r="F19" s="1"/>
  <c r="F23" s="1"/>
  <c r="E14"/>
  <c r="E15" s="1"/>
  <c r="E17" s="1"/>
  <c r="E19" s="1"/>
  <c r="E10" i="2" l="1"/>
  <c r="D7" i="1" l="1"/>
  <c r="F7" s="1"/>
  <c r="I4" i="2"/>
  <c r="F16" i="1" s="1"/>
  <c r="D10"/>
  <c r="F10" s="1"/>
  <c r="D11"/>
  <c r="F11" s="1"/>
  <c r="D12"/>
  <c r="F12" s="1"/>
  <c r="D13"/>
  <c r="F13" s="1"/>
  <c r="D3"/>
  <c r="F3" s="1"/>
  <c r="D4"/>
  <c r="F4" s="1"/>
  <c r="D5"/>
  <c r="D8"/>
  <c r="F8" s="1"/>
  <c r="F21"/>
  <c r="F6" i="5"/>
  <c r="F7"/>
  <c r="F13" s="1"/>
  <c r="F8"/>
  <c r="F9"/>
  <c r="F10"/>
  <c r="F11"/>
  <c r="F12"/>
  <c r="E13"/>
  <c r="D6" i="1" l="1"/>
  <c r="F6" s="1"/>
  <c r="F5"/>
  <c r="F14" l="1"/>
  <c r="F15" s="1"/>
  <c r="F18" l="1"/>
  <c r="F22" s="1"/>
</calcChain>
</file>

<file path=xl/sharedStrings.xml><?xml version="1.0" encoding="utf-8"?>
<sst xmlns="http://schemas.openxmlformats.org/spreadsheetml/2006/main" count="92" uniqueCount="83">
  <si>
    <t xml:space="preserve">FINANCIAL YEAR </t>
  </si>
  <si>
    <t xml:space="preserve">Application No.    </t>
  </si>
  <si>
    <t>Eligibility</t>
  </si>
  <si>
    <t>Sr. No.</t>
  </si>
  <si>
    <t>LAN</t>
  </si>
  <si>
    <t>Customer Name</t>
  </si>
  <si>
    <t>Bank Name</t>
  </si>
  <si>
    <t>Type</t>
  </si>
  <si>
    <t>Loan Amt.</t>
  </si>
  <si>
    <t>Tenure</t>
  </si>
  <si>
    <t>EMI Amt</t>
  </si>
  <si>
    <t>Property Address</t>
  </si>
  <si>
    <t>No. Of Bounces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</si>
  <si>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</si>
  <si>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</si>
  <si>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</si>
  <si>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</si>
  <si>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</si>
  <si>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</si>
  <si>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</si>
  <si>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</si>
  <si>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</si>
  <si>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</si>
  <si>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</si>
  <si>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</si>
  <si>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</si>
  <si>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</si>
  <si>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</si>
  <si>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</si>
  <si>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</si>
  <si>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</si>
  <si>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</si>
  <si>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</si>
  <si>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</si>
  <si>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</si>
  <si>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</si>
  <si>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</si>
  <si>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</si>
  <si>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</si>
  <si>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</si>
  <si>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</si>
  <si>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</si>
  <si>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</si>
  <si>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</si>
  <si>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</si>
  <si>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</si>
  <si>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</si>
  <si>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</si>
  <si>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Net Profit </t>
  </si>
  <si>
    <t xml:space="preserve">Depreciation </t>
  </si>
  <si>
    <t>EMI Considered</t>
  </si>
  <si>
    <t>Income From Other Sources</t>
  </si>
  <si>
    <t>2017-2018</t>
  </si>
  <si>
    <t>2016-2017</t>
  </si>
  <si>
    <t>Income From Business /Profession</t>
  </si>
  <si>
    <t>DOD</t>
  </si>
  <si>
    <t>Manjit singh</t>
  </si>
  <si>
    <t xml:space="preserve">Bank intrest </t>
  </si>
  <si>
    <t xml:space="preserve">Income From other sources         </t>
  </si>
  <si>
    <t>N</t>
  </si>
  <si>
    <t>vgfb</t>
  </si>
  <si>
    <t>Arora medical agencies</t>
  </si>
  <si>
    <t>Parvinder kaur</t>
  </si>
  <si>
    <t>Share in prtnership frim/aop ( Amar Coach Builders)</t>
  </si>
  <si>
    <t>Salery (SM Marketing)/Glynore Pharma</t>
  </si>
  <si>
    <t>mohan machinery mart\</t>
  </si>
  <si>
    <t>Applicant 2</t>
  </si>
  <si>
    <t>Applicant 3</t>
  </si>
  <si>
    <t>Applicant 4</t>
  </si>
  <si>
    <t>Client ID</t>
  </si>
  <si>
    <t>Loan Amount</t>
  </si>
  <si>
    <t>Turnover-Current Year</t>
  </si>
  <si>
    <t>Gross Profit-Current Year</t>
  </si>
  <si>
    <t>Total Monthly Income</t>
  </si>
  <si>
    <t>Gross Eligible Income</t>
  </si>
  <si>
    <t>Foir</t>
  </si>
  <si>
    <t>Foir (50%)</t>
  </si>
  <si>
    <t>Less – Deductions</t>
  </si>
  <si>
    <t>Net Income Available For Current Loan</t>
  </si>
  <si>
    <t>Rate Of Interest</t>
  </si>
  <si>
    <t>Tenor Applicable</t>
  </si>
  <si>
    <t>Emi Per Lakh</t>
  </si>
  <si>
    <t>Max. Eligible Loan On Foir Basis ( In Rs. )</t>
  </si>
</sst>
</file>

<file path=xl/styles.xml><?xml version="1.0" encoding="utf-8"?>
<styleSheet xmlns="http://schemas.openxmlformats.org/spreadsheetml/2006/main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6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9"/>
      <name val="Cambria"/>
      <family val="1"/>
      <scheme val="major"/>
    </font>
    <font>
      <sz val="9"/>
      <color indexed="8"/>
      <name val="Cambria"/>
      <family val="1"/>
      <scheme val="major"/>
    </font>
    <font>
      <b/>
      <sz val="10"/>
      <color indexed="8"/>
      <name val="Cambria"/>
      <family val="1"/>
      <scheme val="major"/>
    </font>
    <font>
      <sz val="10"/>
      <color indexed="8"/>
      <name val="Cambria"/>
      <family val="1"/>
      <scheme val="major"/>
    </font>
    <font>
      <sz val="10"/>
      <color indexed="10"/>
      <name val="Cambria"/>
      <family val="1"/>
      <scheme val="major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sz val="9"/>
      <color rgb="FFFF0000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rgb="FFFFC000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164" fontId="1" fillId="0" borderId="0" applyBorder="0" applyProtection="0"/>
  </cellStyleXfs>
  <cellXfs count="87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0" fontId="8" fillId="2" borderId="0" xfId="3" applyFont="1" applyFill="1" applyBorder="1" applyAlignment="1">
      <alignment vertical="top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165" fontId="8" fillId="2" borderId="1" xfId="1" applyNumberFormat="1" applyFont="1" applyFill="1" applyBorder="1" applyAlignment="1" applyProtection="1">
      <alignment horizontal="center" vertical="top"/>
    </xf>
    <xf numFmtId="167" fontId="8" fillId="4" borderId="1" xfId="1" applyNumberFormat="1" applyFont="1" applyFill="1" applyBorder="1" applyAlignment="1" applyProtection="1">
      <alignment horizontal="center" vertical="top"/>
    </xf>
    <xf numFmtId="165" fontId="8" fillId="0" borderId="1" xfId="1" applyNumberFormat="1" applyFont="1" applyFill="1" applyBorder="1" applyAlignment="1" applyProtection="1">
      <alignment vertical="top" wrapText="1"/>
    </xf>
    <xf numFmtId="165" fontId="8" fillId="0" borderId="1" xfId="1" applyNumberFormat="1" applyFont="1" applyFill="1" applyBorder="1" applyAlignment="1" applyProtection="1">
      <alignment horizontal="left" vertical="top" wrapText="1"/>
    </xf>
    <xf numFmtId="10" fontId="8" fillId="0" borderId="1" xfId="1" applyNumberFormat="1" applyFont="1" applyFill="1" applyBorder="1" applyAlignment="1" applyProtection="1">
      <alignment horizontal="center" vertical="top"/>
    </xf>
    <xf numFmtId="165" fontId="8" fillId="4" borderId="1" xfId="1" applyNumberFormat="1" applyFont="1" applyFill="1" applyBorder="1" applyAlignment="1" applyProtection="1">
      <alignment horizontal="center" vertical="top"/>
    </xf>
    <xf numFmtId="2" fontId="8" fillId="4" borderId="1" xfId="4" applyNumberFormat="1" applyFont="1" applyFill="1" applyBorder="1" applyAlignment="1" applyProtection="1">
      <alignment horizontal="center" vertical="top"/>
    </xf>
    <xf numFmtId="164" fontId="8" fillId="4" borderId="1" xfId="4" applyNumberFormat="1" applyFont="1" applyFill="1" applyBorder="1" applyAlignment="1" applyProtection="1">
      <alignment horizontal="center" vertical="top"/>
    </xf>
    <xf numFmtId="0" fontId="8" fillId="0" borderId="0" xfId="0" applyFont="1" applyBorder="1" applyAlignment="1">
      <alignment horizontal="center"/>
    </xf>
    <xf numFmtId="0" fontId="9" fillId="3" borderId="6" xfId="0" applyFont="1" applyFill="1" applyBorder="1" applyAlignment="1">
      <alignment horizontal="center" vertical="center" wrapText="1"/>
    </xf>
    <xf numFmtId="1" fontId="8" fillId="2" borderId="7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1" fontId="9" fillId="0" borderId="5" xfId="0" applyNumberFormat="1" applyFont="1" applyBorder="1" applyAlignment="1">
      <alignment horizontal="center" vertical="center" wrapText="1"/>
    </xf>
    <xf numFmtId="2" fontId="9" fillId="0" borderId="5" xfId="0" applyNumberFormat="1" applyFont="1" applyBorder="1" applyAlignment="1">
      <alignment horizontal="center" vertical="center" wrapText="1"/>
    </xf>
    <xf numFmtId="1" fontId="9" fillId="0" borderId="5" xfId="0" applyNumberFormat="1" applyFont="1" applyBorder="1" applyAlignment="1">
      <alignment horizontal="left" vertical="center" wrapText="1"/>
    </xf>
    <xf numFmtId="165" fontId="8" fillId="3" borderId="1" xfId="1" applyNumberFormat="1" applyFont="1" applyFill="1" applyBorder="1" applyAlignment="1" applyProtection="1">
      <alignment horizontal="center" vertical="center" wrapText="1"/>
    </xf>
    <xf numFmtId="165" fontId="8" fillId="0" borderId="1" xfId="1" applyNumberFormat="1" applyFont="1" applyFill="1" applyBorder="1" applyAlignment="1" applyProtection="1">
      <alignment horizontal="center" vertical="top"/>
    </xf>
    <xf numFmtId="165" fontId="8" fillId="4" borderId="6" xfId="1" applyNumberFormat="1" applyFont="1" applyFill="1" applyBorder="1" applyAlignment="1" applyProtection="1">
      <alignment horizontal="left" vertical="center" wrapText="1"/>
    </xf>
    <xf numFmtId="165" fontId="8" fillId="4" borderId="6" xfId="1" applyNumberFormat="1" applyFont="1" applyFill="1" applyBorder="1" applyAlignment="1" applyProtection="1">
      <alignment horizontal="center" vertical="center" wrapText="1"/>
    </xf>
    <xf numFmtId="9" fontId="8" fillId="4" borderId="6" xfId="1" applyNumberFormat="1" applyFont="1" applyFill="1" applyBorder="1" applyAlignment="1" applyProtection="1">
      <alignment horizontal="center" vertical="center" wrapText="1"/>
    </xf>
    <xf numFmtId="165" fontId="8" fillId="2" borderId="5" xfId="1" applyNumberFormat="1" applyFont="1" applyFill="1" applyBorder="1" applyAlignment="1" applyProtection="1">
      <alignment horizontal="left" vertical="center" wrapText="1"/>
    </xf>
    <xf numFmtId="166" fontId="8" fillId="2" borderId="5" xfId="1" applyNumberFormat="1" applyFont="1" applyFill="1" applyBorder="1" applyAlignment="1" applyProtection="1">
      <alignment horizontal="center" vertical="center"/>
    </xf>
    <xf numFmtId="166" fontId="8" fillId="0" borderId="5" xfId="1" applyNumberFormat="1" applyFont="1" applyFill="1" applyBorder="1" applyAlignment="1" applyProtection="1">
      <alignment horizontal="center" vertical="center"/>
    </xf>
    <xf numFmtId="165" fontId="8" fillId="2" borderId="5" xfId="1" applyNumberFormat="1" applyFont="1" applyFill="1" applyBorder="1" applyAlignment="1" applyProtection="1">
      <alignment horizontal="center" vertical="top"/>
    </xf>
    <xf numFmtId="9" fontId="8" fillId="2" borderId="5" xfId="1" applyNumberFormat="1" applyFont="1" applyFill="1" applyBorder="1" applyAlignment="1" applyProtection="1">
      <alignment horizontal="center" vertical="top"/>
    </xf>
    <xf numFmtId="0" fontId="8" fillId="2" borderId="5" xfId="3" applyFont="1" applyFill="1" applyBorder="1" applyAlignment="1">
      <alignment horizontal="center" vertical="center" wrapText="1"/>
    </xf>
    <xf numFmtId="165" fontId="8" fillId="4" borderId="8" xfId="1" applyNumberFormat="1" applyFont="1" applyFill="1" applyBorder="1" applyAlignment="1" applyProtection="1">
      <alignment horizontal="left" vertical="center" wrapText="1"/>
    </xf>
    <xf numFmtId="165" fontId="8" fillId="4" borderId="8" xfId="1" applyNumberFormat="1" applyFont="1" applyFill="1" applyBorder="1" applyAlignment="1" applyProtection="1">
      <alignment horizontal="center" vertical="center" wrapText="1"/>
    </xf>
    <xf numFmtId="9" fontId="8" fillId="4" borderId="8" xfId="1" applyNumberFormat="1" applyFont="1" applyFill="1" applyBorder="1" applyAlignment="1" applyProtection="1">
      <alignment horizontal="center" vertical="center" wrapText="1"/>
    </xf>
    <xf numFmtId="164" fontId="8" fillId="4" borderId="7" xfId="1" applyFont="1" applyFill="1" applyBorder="1" applyAlignment="1" applyProtection="1">
      <alignment vertical="top" wrapText="1"/>
    </xf>
    <xf numFmtId="167" fontId="8" fillId="4" borderId="7" xfId="1" applyNumberFormat="1" applyFont="1" applyFill="1" applyBorder="1" applyAlignment="1" applyProtection="1">
      <alignment horizontal="center" vertical="top"/>
    </xf>
    <xf numFmtId="165" fontId="8" fillId="3" borderId="1" xfId="1" applyNumberFormat="1" applyFont="1" applyFill="1" applyBorder="1" applyAlignment="1" applyProtection="1">
      <alignment horizontal="center" vertical="center" wrapText="1"/>
    </xf>
    <xf numFmtId="0" fontId="10" fillId="7" borderId="12" xfId="0" applyNumberFormat="1" applyFont="1" applyFill="1" applyBorder="1" applyAlignment="1" applyProtection="1">
      <alignment vertical="center" wrapText="1"/>
    </xf>
    <xf numFmtId="2" fontId="10" fillId="7" borderId="12" xfId="0" applyNumberFormat="1" applyFont="1" applyFill="1" applyBorder="1" applyAlignment="1" applyProtection="1">
      <alignment horizontal="center" vertical="center" wrapText="1"/>
    </xf>
    <xf numFmtId="0" fontId="10" fillId="8" borderId="12" xfId="0" applyNumberFormat="1" applyFont="1" applyFill="1" applyBorder="1" applyAlignment="1" applyProtection="1">
      <alignment vertical="center" wrapText="1"/>
    </xf>
    <xf numFmtId="2" fontId="10" fillId="8" borderId="12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2" xfId="0" applyNumberFormat="1" applyFont="1" applyFill="1" applyBorder="1" applyAlignment="1" applyProtection="1">
      <alignment vertical="center" wrapText="1"/>
    </xf>
    <xf numFmtId="2" fontId="11" fillId="0" borderId="12" xfId="0" applyNumberFormat="1" applyFont="1" applyFill="1" applyBorder="1" applyAlignment="1" applyProtection="1">
      <alignment horizontal="right" vertical="center" wrapText="1"/>
      <protection locked="0"/>
    </xf>
    <xf numFmtId="0" fontId="12" fillId="0" borderId="12" xfId="0" applyNumberFormat="1" applyFont="1" applyFill="1" applyBorder="1" applyAlignment="1" applyProtection="1">
      <alignment vertical="center" wrapText="1"/>
    </xf>
    <xf numFmtId="2" fontId="12" fillId="0" borderId="12" xfId="0" applyNumberFormat="1" applyFont="1" applyFill="1" applyBorder="1" applyAlignment="1" applyProtection="1">
      <alignment horizontal="right" vertical="center" wrapText="1"/>
      <protection hidden="1"/>
    </xf>
    <xf numFmtId="0" fontId="13" fillId="0" borderId="12" xfId="0" applyNumberFormat="1" applyFont="1" applyFill="1" applyBorder="1" applyAlignment="1" applyProtection="1">
      <alignment vertical="center" wrapText="1"/>
    </xf>
    <xf numFmtId="2" fontId="13" fillId="0" borderId="12" xfId="0" applyNumberFormat="1" applyFont="1" applyFill="1" applyBorder="1" applyAlignment="1" applyProtection="1">
      <alignment horizontal="right" vertical="center" wrapText="1"/>
      <protection locked="0"/>
    </xf>
    <xf numFmtId="0" fontId="11" fillId="0" borderId="12" xfId="0" applyFont="1" applyBorder="1" applyAlignment="1" applyProtection="1">
      <alignment vertical="center" wrapText="1"/>
    </xf>
    <xf numFmtId="0" fontId="14" fillId="7" borderId="12" xfId="0" applyNumberFormat="1" applyFont="1" applyFill="1" applyBorder="1" applyAlignment="1" applyProtection="1">
      <alignment vertical="center" wrapText="1"/>
    </xf>
    <xf numFmtId="2" fontId="14" fillId="7" borderId="12" xfId="0" applyNumberFormat="1" applyFont="1" applyFill="1" applyBorder="1" applyAlignment="1" applyProtection="1">
      <alignment horizontal="right" vertical="center" wrapText="1"/>
      <protection hidden="1"/>
    </xf>
    <xf numFmtId="0" fontId="15" fillId="2" borderId="5" xfId="3" applyFont="1" applyFill="1" applyBorder="1" applyAlignment="1">
      <alignment horizontal="center" vertical="center" wrapText="1"/>
    </xf>
    <xf numFmtId="166" fontId="15" fillId="2" borderId="5" xfId="1" applyNumberFormat="1" applyFont="1" applyFill="1" applyBorder="1" applyAlignment="1" applyProtection="1">
      <alignment horizontal="center" vertical="center"/>
    </xf>
    <xf numFmtId="165" fontId="15" fillId="2" borderId="5" xfId="1" applyNumberFormat="1" applyFont="1" applyFill="1" applyBorder="1" applyAlignment="1" applyProtection="1">
      <alignment horizontal="center" vertical="top"/>
    </xf>
    <xf numFmtId="9" fontId="15" fillId="2" borderId="5" xfId="1" applyNumberFormat="1" applyFont="1" applyFill="1" applyBorder="1" applyAlignment="1" applyProtection="1">
      <alignment horizontal="center" vertical="top"/>
    </xf>
    <xf numFmtId="168" fontId="8" fillId="3" borderId="1" xfId="1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/>
    <xf numFmtId="165" fontId="8" fillId="3" borderId="1" xfId="1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/>
    <xf numFmtId="0" fontId="8" fillId="4" borderId="10" xfId="0" applyNumberFormat="1" applyFont="1" applyFill="1" applyBorder="1"/>
    <xf numFmtId="0" fontId="8" fillId="4" borderId="11" xfId="0" applyNumberFormat="1" applyFont="1" applyFill="1" applyBorder="1"/>
    <xf numFmtId="0" fontId="8" fillId="0" borderId="2" xfId="0" applyNumberFormat="1" applyFont="1" applyFill="1" applyBorder="1"/>
    <xf numFmtId="0" fontId="8" fillId="0" borderId="3" xfId="0" applyNumberFormat="1" applyFont="1" applyFill="1" applyBorder="1"/>
    <xf numFmtId="0" fontId="8" fillId="0" borderId="4" xfId="0" applyNumberFormat="1" applyFont="1" applyFill="1" applyBorder="1"/>
    <xf numFmtId="165" fontId="8" fillId="0" borderId="2" xfId="1" applyNumberFormat="1" applyFont="1" applyFill="1" applyBorder="1" applyAlignment="1" applyProtection="1">
      <alignment horizontal="center" vertical="center"/>
    </xf>
    <xf numFmtId="165" fontId="8" fillId="0" borderId="3" xfId="1" applyNumberFormat="1" applyFont="1" applyFill="1" applyBorder="1" applyAlignment="1" applyProtection="1">
      <alignment horizontal="center" vertical="center"/>
    </xf>
    <xf numFmtId="165" fontId="8" fillId="0" borderId="4" xfId="1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9" borderId="0" xfId="0" applyFill="1"/>
  </cellXfs>
  <cellStyles count="5">
    <cellStyle name="Comma" xfId="1" builtinId="3"/>
    <cellStyle name="Excel_BuiltIn_Comma 2" xfId="4"/>
    <cellStyle name="Normal" xfId="0" builtinId="0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23"/>
  <sheetViews>
    <sheetView topLeftCell="A5" zoomScale="130" zoomScaleNormal="130" workbookViewId="0">
      <selection activeCell="F20" sqref="F20"/>
    </sheetView>
  </sheetViews>
  <sheetFormatPr defaultColWidth="31.28515625" defaultRowHeight="12"/>
  <cols>
    <col min="1" max="1" width="32.85546875" style="20" customWidth="1"/>
    <col min="2" max="2" width="11.7109375" style="20" customWidth="1"/>
    <col min="3" max="3" width="12" style="20" customWidth="1"/>
    <col min="4" max="4" width="14.140625" style="20" customWidth="1"/>
    <col min="5" max="5" width="13.85546875" style="20" customWidth="1"/>
    <col min="6" max="6" width="17.85546875" style="20" customWidth="1"/>
    <col min="7" max="7" width="12.28515625" style="20" customWidth="1"/>
    <col min="8" max="8" width="14.7109375" style="20" customWidth="1"/>
    <col min="9" max="9" width="11.85546875" style="20" customWidth="1"/>
    <col min="10" max="10" width="14.5703125" style="20" customWidth="1"/>
    <col min="11" max="12" width="13.140625" style="20" customWidth="1"/>
    <col min="13" max="13" width="13.7109375" style="20" customWidth="1"/>
    <col min="14" max="14" width="14.140625" style="20" customWidth="1"/>
    <col min="15" max="15" width="11.85546875" style="20" customWidth="1"/>
    <col min="16" max="16" width="12" style="20" customWidth="1"/>
    <col min="17" max="17" width="11" style="20" customWidth="1"/>
    <col min="18" max="18" width="11.5703125" style="20" customWidth="1"/>
    <col min="19" max="19" width="12" style="20" customWidth="1"/>
    <col min="20" max="237" width="31.28515625" style="20"/>
    <col min="238" max="245" width="31.28515625" style="21"/>
    <col min="246" max="247" width="31.28515625" style="22"/>
    <col min="248" max="16384" width="31.28515625" style="23"/>
  </cols>
  <sheetData>
    <row r="1" spans="1:6" ht="26.85" customHeight="1">
      <c r="A1" s="55" t="s">
        <v>61</v>
      </c>
      <c r="B1" s="75" t="s">
        <v>0</v>
      </c>
      <c r="C1" s="75"/>
      <c r="D1" s="39" t="s">
        <v>1</v>
      </c>
      <c r="E1" s="39">
        <v>7720208401</v>
      </c>
      <c r="F1" s="39" t="s">
        <v>55</v>
      </c>
    </row>
    <row r="2" spans="1:6">
      <c r="A2" s="41" t="s">
        <v>56</v>
      </c>
      <c r="B2" s="42" t="s">
        <v>52</v>
      </c>
      <c r="C2" s="42" t="s">
        <v>53</v>
      </c>
      <c r="D2" s="42" t="s">
        <v>35</v>
      </c>
      <c r="E2" s="43" t="s">
        <v>2</v>
      </c>
      <c r="F2" s="42" t="s">
        <v>36</v>
      </c>
    </row>
    <row r="3" spans="1:6">
      <c r="A3" s="44" t="s">
        <v>48</v>
      </c>
      <c r="B3" s="45">
        <v>1873877.9</v>
      </c>
      <c r="C3" s="46">
        <v>1261838.79</v>
      </c>
      <c r="D3" s="47">
        <f t="shared" ref="D3:D8" si="0">AVERAGE(B3:C3)</f>
        <v>1567858.345</v>
      </c>
      <c r="E3" s="48">
        <v>1</v>
      </c>
      <c r="F3" s="47">
        <f t="shared" ref="F3:F8" si="1">E3*D3</f>
        <v>1567858.345</v>
      </c>
    </row>
    <row r="4" spans="1:6">
      <c r="A4" s="44" t="s">
        <v>49</v>
      </c>
      <c r="B4" s="45">
        <v>77327</v>
      </c>
      <c r="C4" s="46">
        <v>113200</v>
      </c>
      <c r="D4" s="47">
        <f t="shared" si="0"/>
        <v>95263.5</v>
      </c>
      <c r="E4" s="48">
        <v>1</v>
      </c>
      <c r="F4" s="47">
        <f t="shared" si="1"/>
        <v>95263.5</v>
      </c>
    </row>
    <row r="5" spans="1:6">
      <c r="A5" s="44" t="s">
        <v>57</v>
      </c>
      <c r="B5" s="45">
        <v>536998</v>
      </c>
      <c r="C5" s="46">
        <v>286091</v>
      </c>
      <c r="D5" s="47">
        <f t="shared" si="0"/>
        <v>411544.5</v>
      </c>
      <c r="E5" s="48">
        <v>1</v>
      </c>
      <c r="F5" s="47">
        <f t="shared" si="1"/>
        <v>411544.5</v>
      </c>
    </row>
    <row r="6" spans="1:6" ht="24">
      <c r="A6" s="44" t="s">
        <v>63</v>
      </c>
      <c r="B6" s="69">
        <v>1713679</v>
      </c>
      <c r="C6" s="70">
        <v>336268</v>
      </c>
      <c r="D6" s="71">
        <f t="shared" si="0"/>
        <v>1024973.5</v>
      </c>
      <c r="E6" s="72">
        <v>0</v>
      </c>
      <c r="F6" s="71">
        <f t="shared" si="1"/>
        <v>0</v>
      </c>
    </row>
    <row r="7" spans="1:6">
      <c r="A7" s="44" t="s">
        <v>58</v>
      </c>
      <c r="B7" s="49">
        <v>368054</v>
      </c>
      <c r="C7" s="45">
        <v>900</v>
      </c>
      <c r="D7" s="47">
        <f t="shared" ref="D7" si="2">AVERAGE(B7:C7)</f>
        <v>184477</v>
      </c>
      <c r="E7" s="48">
        <v>0.5</v>
      </c>
      <c r="F7" s="47">
        <f t="shared" ref="F7" si="3">E7*D7</f>
        <v>92238.5</v>
      </c>
    </row>
    <row r="8" spans="1:6">
      <c r="A8" s="44" t="s">
        <v>37</v>
      </c>
      <c r="B8" s="45">
        <v>-417382</v>
      </c>
      <c r="C8" s="45">
        <v>-313482</v>
      </c>
      <c r="D8" s="47">
        <f t="shared" si="0"/>
        <v>-365432</v>
      </c>
      <c r="E8" s="48">
        <v>1</v>
      </c>
      <c r="F8" s="47">
        <f t="shared" si="1"/>
        <v>-365432</v>
      </c>
    </row>
    <row r="9" spans="1:6">
      <c r="A9" s="50" t="s">
        <v>62</v>
      </c>
      <c r="B9" s="51" t="s">
        <v>52</v>
      </c>
      <c r="C9" s="51" t="s">
        <v>53</v>
      </c>
      <c r="D9" s="51" t="s">
        <v>35</v>
      </c>
      <c r="E9" s="52" t="s">
        <v>2</v>
      </c>
      <c r="F9" s="51" t="s">
        <v>36</v>
      </c>
    </row>
    <row r="10" spans="1:6">
      <c r="A10" s="44" t="s">
        <v>64</v>
      </c>
      <c r="B10" s="45">
        <v>540000</v>
      </c>
      <c r="C10" s="46">
        <v>637500</v>
      </c>
      <c r="D10" s="47">
        <f t="shared" ref="D10:D13" si="4">AVERAGE(B10:C10)</f>
        <v>588750</v>
      </c>
      <c r="E10" s="48">
        <v>0</v>
      </c>
      <c r="F10" s="47">
        <f t="shared" ref="F10:F13" si="5">E10*D10</f>
        <v>0</v>
      </c>
    </row>
    <row r="11" spans="1:6">
      <c r="A11" s="44" t="s">
        <v>54</v>
      </c>
      <c r="B11" s="45">
        <v>0</v>
      </c>
      <c r="C11" s="46">
        <v>0</v>
      </c>
      <c r="D11" s="47">
        <f t="shared" si="4"/>
        <v>0</v>
      </c>
      <c r="E11" s="48">
        <v>0</v>
      </c>
      <c r="F11" s="47">
        <f t="shared" si="5"/>
        <v>0</v>
      </c>
    </row>
    <row r="12" spans="1:6">
      <c r="A12" s="44" t="s">
        <v>51</v>
      </c>
      <c r="B12" s="45">
        <v>20601</v>
      </c>
      <c r="C12" s="46">
        <v>441</v>
      </c>
      <c r="D12" s="47">
        <f t="shared" si="4"/>
        <v>10521</v>
      </c>
      <c r="E12" s="48">
        <v>0.5</v>
      </c>
      <c r="F12" s="47">
        <f t="shared" si="5"/>
        <v>5260.5</v>
      </c>
    </row>
    <row r="13" spans="1:6">
      <c r="A13" s="44" t="s">
        <v>37</v>
      </c>
      <c r="B13" s="45">
        <v>-12416</v>
      </c>
      <c r="C13" s="45">
        <v>-28325</v>
      </c>
      <c r="D13" s="47">
        <f t="shared" si="4"/>
        <v>-20370.5</v>
      </c>
      <c r="E13" s="48">
        <v>1</v>
      </c>
      <c r="F13" s="47">
        <f t="shared" si="5"/>
        <v>-20370.5</v>
      </c>
    </row>
    <row r="14" spans="1:6" ht="15.4" customHeight="1">
      <c r="A14" s="53" t="s">
        <v>38</v>
      </c>
      <c r="B14" s="76"/>
      <c r="C14" s="77"/>
      <c r="D14" s="77"/>
      <c r="E14" s="78"/>
      <c r="F14" s="54">
        <f>+SUM(F3:F13)</f>
        <v>1786362.8449999997</v>
      </c>
    </row>
    <row r="15" spans="1:6" ht="14.25" customHeight="1">
      <c r="A15" s="26" t="s">
        <v>39</v>
      </c>
      <c r="B15" s="79"/>
      <c r="C15" s="80"/>
      <c r="D15" s="80"/>
      <c r="E15" s="81"/>
      <c r="F15" s="25">
        <f>F14/12</f>
        <v>148863.57041666665</v>
      </c>
    </row>
    <row r="16" spans="1:6">
      <c r="A16" s="26" t="s">
        <v>40</v>
      </c>
      <c r="B16" s="79"/>
      <c r="C16" s="80"/>
      <c r="D16" s="80"/>
      <c r="E16" s="81"/>
      <c r="F16" s="24">
        <f>RTR!I4</f>
        <v>0</v>
      </c>
    </row>
    <row r="17" spans="1:6" ht="12.75" customHeight="1">
      <c r="A17" s="27" t="s">
        <v>41</v>
      </c>
      <c r="B17" s="82"/>
      <c r="C17" s="83"/>
      <c r="D17" s="83"/>
      <c r="E17" s="84"/>
      <c r="F17" s="28">
        <v>0.65</v>
      </c>
    </row>
    <row r="18" spans="1:6" ht="14.25" customHeight="1">
      <c r="A18" s="26" t="s">
        <v>42</v>
      </c>
      <c r="B18" s="74" t="s">
        <v>60</v>
      </c>
      <c r="C18" s="74"/>
      <c r="D18" s="74"/>
      <c r="E18" s="74"/>
      <c r="F18" s="29">
        <f>(F15*F17)-F16</f>
        <v>96761.320770833336</v>
      </c>
    </row>
    <row r="19" spans="1:6" ht="14.25" customHeight="1">
      <c r="A19" s="26" t="s">
        <v>43</v>
      </c>
      <c r="B19" s="74"/>
      <c r="C19" s="74"/>
      <c r="D19" s="74"/>
      <c r="E19" s="74"/>
      <c r="F19" s="40">
        <v>180</v>
      </c>
    </row>
    <row r="20" spans="1:6" ht="15" customHeight="1">
      <c r="A20" s="26" t="s">
        <v>44</v>
      </c>
      <c r="B20" s="74"/>
      <c r="C20" s="74"/>
      <c r="D20" s="74"/>
      <c r="E20" s="74"/>
      <c r="F20" s="28">
        <v>0.1</v>
      </c>
    </row>
    <row r="21" spans="1:6">
      <c r="A21" s="26" t="s">
        <v>45</v>
      </c>
      <c r="B21" s="74"/>
      <c r="C21" s="74"/>
      <c r="D21" s="74"/>
      <c r="E21" s="74"/>
      <c r="F21" s="30">
        <f>PMT(F20/12,F19,-100000)</f>
        <v>1074.6051177081183</v>
      </c>
    </row>
    <row r="22" spans="1:6">
      <c r="A22" s="26" t="s">
        <v>46</v>
      </c>
      <c r="B22" s="74"/>
      <c r="C22" s="74"/>
      <c r="D22" s="74"/>
      <c r="E22" s="74"/>
      <c r="F22" s="31">
        <f>F18/F21</f>
        <v>90.043606880639686</v>
      </c>
    </row>
    <row r="23" spans="1:6" ht="15.4" customHeight="1">
      <c r="A23" s="73" t="s">
        <v>47</v>
      </c>
      <c r="B23" s="73"/>
      <c r="C23" s="73"/>
      <c r="D23" s="73"/>
      <c r="E23" s="73"/>
      <c r="F23" s="73"/>
    </row>
  </sheetData>
  <sheetProtection selectLockedCells="1" selectUnlockedCells="1"/>
  <mergeCells count="11">
    <mergeCell ref="B1:C1"/>
    <mergeCell ref="B14:E14"/>
    <mergeCell ref="B15:E15"/>
    <mergeCell ref="B16:E16"/>
    <mergeCell ref="B17:E17"/>
    <mergeCell ref="A23:F23"/>
    <mergeCell ref="B18:E18"/>
    <mergeCell ref="B19:E19"/>
    <mergeCell ref="B20:E20"/>
    <mergeCell ref="B21:E21"/>
    <mergeCell ref="B22:E22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24"/>
    <pageSetUpPr fitToPage="1"/>
  </sheetPr>
  <dimension ref="A1:IN10"/>
  <sheetViews>
    <sheetView zoomScale="136" zoomScaleNormal="136" workbookViewId="0">
      <selection activeCell="E11" sqref="E11"/>
    </sheetView>
  </sheetViews>
  <sheetFormatPr defaultColWidth="22.140625" defaultRowHeight="12"/>
  <cols>
    <col min="1" max="1" width="5.42578125" style="32" customWidth="1"/>
    <col min="2" max="2" width="22.140625" style="32"/>
    <col min="3" max="3" width="12.28515625" style="32" customWidth="1"/>
    <col min="4" max="4" width="11.85546875" style="32" bestFit="1" customWidth="1"/>
    <col min="5" max="5" width="9" style="32" bestFit="1" customWidth="1"/>
    <col min="6" max="6" width="13.140625" style="32" bestFit="1" customWidth="1"/>
    <col min="7" max="7" width="9" style="32" customWidth="1"/>
    <col min="8" max="8" width="10.140625" style="32" customWidth="1"/>
    <col min="9" max="9" width="13.140625" style="32" customWidth="1"/>
    <col min="10" max="10" width="24.85546875" style="32" customWidth="1"/>
    <col min="11" max="11" width="10.140625" style="32" customWidth="1"/>
    <col min="12" max="248" width="22.140625" style="32"/>
    <col min="249" max="16384" width="22.140625" style="23"/>
  </cols>
  <sheetData>
    <row r="1" spans="1:11" ht="24">
      <c r="A1" s="33" t="s">
        <v>3</v>
      </c>
      <c r="B1" s="33" t="s">
        <v>4</v>
      </c>
      <c r="C1" s="33" t="s">
        <v>5</v>
      </c>
      <c r="D1" s="33" t="s">
        <v>6</v>
      </c>
      <c r="E1" s="33" t="s">
        <v>7</v>
      </c>
      <c r="F1" s="33" t="s">
        <v>8</v>
      </c>
      <c r="G1" s="33" t="s">
        <v>9</v>
      </c>
      <c r="H1" s="33" t="s">
        <v>10</v>
      </c>
      <c r="I1" s="33" t="s">
        <v>50</v>
      </c>
      <c r="J1" s="33" t="s">
        <v>11</v>
      </c>
      <c r="K1" s="33" t="s">
        <v>12</v>
      </c>
    </row>
    <row r="2" spans="1:11">
      <c r="A2" s="35">
        <v>1</v>
      </c>
      <c r="B2" s="36"/>
      <c r="C2" s="35"/>
      <c r="D2" s="35"/>
      <c r="E2" s="36"/>
      <c r="F2" s="37"/>
      <c r="G2" s="36"/>
      <c r="H2" s="36"/>
      <c r="I2" s="36" t="s">
        <v>59</v>
      </c>
      <c r="J2" s="38"/>
      <c r="K2" s="36">
        <v>0</v>
      </c>
    </row>
    <row r="3" spans="1:11">
      <c r="A3" s="35">
        <v>2</v>
      </c>
      <c r="B3" s="36"/>
      <c r="C3" s="35"/>
      <c r="D3" s="35"/>
      <c r="E3" s="36"/>
      <c r="F3" s="37"/>
      <c r="G3" s="36"/>
      <c r="H3" s="36">
        <v>0</v>
      </c>
      <c r="I3" s="36" t="s">
        <v>59</v>
      </c>
      <c r="J3" s="38"/>
      <c r="K3" s="36">
        <v>0</v>
      </c>
    </row>
    <row r="4" spans="1:11">
      <c r="I4" s="34">
        <f>SUMIF(I2:I3,"Y",H2:H3)</f>
        <v>0</v>
      </c>
    </row>
    <row r="10" spans="1:11">
      <c r="E10" s="32">
        <f>4065883+2098442+7672687+2448802+3413582+7588586+4015711+6473376+8901066+8644250+3960891+5233214</f>
        <v>64516490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87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85" t="s">
        <v>13</v>
      </c>
      <c r="B1" s="85"/>
      <c r="C1" s="2"/>
    </row>
    <row r="2" spans="1:6" ht="14.25" customHeight="1">
      <c r="A2" s="85" t="s">
        <v>14</v>
      </c>
      <c r="B2" s="85"/>
      <c r="C2" s="2"/>
    </row>
    <row r="5" spans="1:6" ht="30">
      <c r="A5" s="3" t="s">
        <v>3</v>
      </c>
      <c r="B5" s="4" t="s">
        <v>15</v>
      </c>
      <c r="C5" s="4" t="s">
        <v>16</v>
      </c>
      <c r="D5" s="5" t="s">
        <v>17</v>
      </c>
      <c r="E5" s="1" t="s">
        <v>18</v>
      </c>
      <c r="F5" s="1" t="s">
        <v>19</v>
      </c>
    </row>
    <row r="6" spans="1:6" ht="42.75">
      <c r="A6" s="6">
        <v>1</v>
      </c>
      <c r="B6" s="7" t="s">
        <v>20</v>
      </c>
      <c r="C6" s="8" t="s">
        <v>21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22</v>
      </c>
      <c r="C7" s="8" t="s">
        <v>23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24</v>
      </c>
      <c r="C8" s="8" t="s">
        <v>25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26</v>
      </c>
      <c r="C9" s="12" t="s">
        <v>27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28</v>
      </c>
      <c r="C10" s="8" t="s">
        <v>29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30</v>
      </c>
      <c r="C11" s="14" t="s">
        <v>31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32</v>
      </c>
      <c r="C12" s="15" t="s">
        <v>33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34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9:H23"/>
  <sheetViews>
    <sheetView tabSelected="1" topLeftCell="A4" workbookViewId="0">
      <selection activeCell="K16" sqref="K16"/>
    </sheetView>
  </sheetViews>
  <sheetFormatPr defaultRowHeight="12.75"/>
  <cols>
    <col min="4" max="4" width="35.5703125" customWidth="1"/>
    <col min="5" max="5" width="26.42578125" customWidth="1"/>
    <col min="6" max="6" width="12.28515625" customWidth="1"/>
    <col min="7" max="7" width="8.5703125" bestFit="1" customWidth="1"/>
  </cols>
  <sheetData>
    <row r="9" spans="2:8" ht="12" customHeight="1">
      <c r="D9" s="56" t="s">
        <v>15</v>
      </c>
      <c r="E9" s="57" t="s">
        <v>65</v>
      </c>
      <c r="F9" s="57" t="s">
        <v>66</v>
      </c>
      <c r="G9" s="57" t="s">
        <v>67</v>
      </c>
      <c r="H9" s="57" t="s">
        <v>68</v>
      </c>
    </row>
    <row r="10" spans="2:8" ht="12" customHeight="1">
      <c r="D10" s="58" t="s">
        <v>69</v>
      </c>
      <c r="E10" s="59">
        <v>1</v>
      </c>
      <c r="F10" s="59">
        <v>2</v>
      </c>
      <c r="G10" s="59">
        <v>3</v>
      </c>
      <c r="H10" s="59">
        <v>4</v>
      </c>
    </row>
    <row r="11" spans="2:8" ht="12" customHeight="1">
      <c r="D11" s="60" t="s">
        <v>70</v>
      </c>
      <c r="E11" s="61">
        <v>15000000</v>
      </c>
      <c r="F11" s="61">
        <v>0</v>
      </c>
      <c r="G11" s="61">
        <v>0</v>
      </c>
      <c r="H11" s="61">
        <v>0</v>
      </c>
    </row>
    <row r="12" spans="2:8" ht="12" customHeight="1">
      <c r="D12" s="60" t="s">
        <v>71</v>
      </c>
      <c r="E12" s="61">
        <v>57074525</v>
      </c>
      <c r="F12" s="61">
        <v>0</v>
      </c>
      <c r="G12" s="61">
        <v>0</v>
      </c>
      <c r="H12" s="61">
        <v>0</v>
      </c>
    </row>
    <row r="13" spans="2:8" ht="12" customHeight="1">
      <c r="D13" s="60" t="s">
        <v>72</v>
      </c>
      <c r="E13" s="61">
        <v>2871416</v>
      </c>
      <c r="F13" s="61">
        <v>0</v>
      </c>
      <c r="G13" s="61">
        <v>0</v>
      </c>
      <c r="H13" s="61">
        <v>0</v>
      </c>
    </row>
    <row r="14" spans="2:8" ht="12" customHeight="1">
      <c r="D14" s="62" t="s">
        <v>73</v>
      </c>
      <c r="E14" s="63">
        <f>MIN(E13,IF(E11&gt;7500000,E12*7%,E12*10%))/12</f>
        <v>239284.66666666666</v>
      </c>
      <c r="F14" s="63">
        <f>MIN(F13,IF(F11&gt;7500000,F12*7%,F12*10%))/12</f>
        <v>0</v>
      </c>
      <c r="G14" s="63">
        <f>MIN(G13,IF(G11&gt;7500000,G12*7%,G12*10%))/12</f>
        <v>0</v>
      </c>
      <c r="H14" s="63">
        <f>MIN(H13,IF(H11&gt;7500000,H12*7%,H12*10%))/12</f>
        <v>0</v>
      </c>
    </row>
    <row r="15" spans="2:8" ht="12" customHeight="1">
      <c r="B15">
        <f>57000000*7/100</f>
        <v>3990000</v>
      </c>
      <c r="D15" s="62" t="s">
        <v>74</v>
      </c>
      <c r="E15" s="63">
        <f>E14</f>
        <v>239284.66666666666</v>
      </c>
      <c r="F15" s="63">
        <f>F14</f>
        <v>0</v>
      </c>
      <c r="G15" s="63">
        <f>G14</f>
        <v>0</v>
      </c>
      <c r="H15" s="63">
        <f>H14</f>
        <v>0</v>
      </c>
    </row>
    <row r="16" spans="2:8" ht="12" customHeight="1">
      <c r="B16">
        <f>2871416</f>
        <v>2871416</v>
      </c>
      <c r="D16" s="60" t="s">
        <v>75</v>
      </c>
      <c r="E16" s="61">
        <v>60</v>
      </c>
      <c r="F16" s="61">
        <v>60</v>
      </c>
      <c r="G16" s="61">
        <v>0</v>
      </c>
      <c r="H16" s="61">
        <v>0</v>
      </c>
    </row>
    <row r="17" spans="2:8" ht="12" customHeight="1">
      <c r="B17">
        <f>2871416/12</f>
        <v>239284.66666666666</v>
      </c>
      <c r="D17" s="62" t="s">
        <v>76</v>
      </c>
      <c r="E17" s="63">
        <f>E15*E16%</f>
        <v>143570.79999999999</v>
      </c>
      <c r="F17" s="63">
        <f>F15*F16%</f>
        <v>0</v>
      </c>
      <c r="G17" s="63">
        <f>G15*G16%</f>
        <v>0</v>
      </c>
      <c r="H17" s="63">
        <f>H15*H16%</f>
        <v>0</v>
      </c>
    </row>
    <row r="18" spans="2:8" ht="12" customHeight="1">
      <c r="D18" s="64" t="s">
        <v>77</v>
      </c>
      <c r="E18" s="65">
        <v>0</v>
      </c>
      <c r="F18" s="65">
        <v>0</v>
      </c>
      <c r="G18" s="65">
        <v>0</v>
      </c>
      <c r="H18" s="65">
        <v>0</v>
      </c>
    </row>
    <row r="19" spans="2:8" ht="12" customHeight="1">
      <c r="B19">
        <f>239285*60/100</f>
        <v>143571</v>
      </c>
      <c r="D19" s="62" t="s">
        <v>78</v>
      </c>
      <c r="E19" s="63">
        <f>E17-E18</f>
        <v>143570.79999999999</v>
      </c>
      <c r="F19" s="63">
        <f>F17-F18</f>
        <v>0</v>
      </c>
      <c r="G19" s="63">
        <f>G17-G18</f>
        <v>0</v>
      </c>
      <c r="H19" s="63">
        <f>H17-H18</f>
        <v>0</v>
      </c>
    </row>
    <row r="20" spans="2:8" ht="12" customHeight="1">
      <c r="B20" s="86">
        <f>143571/1074.61</f>
        <v>133.60288848977771</v>
      </c>
      <c r="D20" s="66" t="s">
        <v>79</v>
      </c>
      <c r="E20" s="61">
        <v>10</v>
      </c>
      <c r="F20" s="61">
        <v>0.11</v>
      </c>
      <c r="G20" s="61">
        <v>0.11</v>
      </c>
      <c r="H20" s="61">
        <v>0.11</v>
      </c>
    </row>
    <row r="21" spans="2:8" ht="12" customHeight="1">
      <c r="D21" s="66" t="s">
        <v>80</v>
      </c>
      <c r="E21" s="61">
        <v>180</v>
      </c>
      <c r="F21" s="61">
        <v>180</v>
      </c>
      <c r="G21" s="61">
        <v>240</v>
      </c>
      <c r="H21" s="61">
        <v>240</v>
      </c>
    </row>
    <row r="22" spans="2:8" ht="12" customHeight="1">
      <c r="D22" s="62" t="s">
        <v>81</v>
      </c>
      <c r="E22" s="63">
        <f>(PMT(E20/12,E21,-100000))</f>
        <v>83333.333333333328</v>
      </c>
      <c r="F22" s="63">
        <f>(PMT(F20/12,F21,-100000))</f>
        <v>1136.5969345560843</v>
      </c>
      <c r="G22" s="63">
        <f>(PMT(G20/12,G21,-100000))</f>
        <v>1032.188392376054</v>
      </c>
      <c r="H22" s="63">
        <f>(PMT(H20/12,H21,-100000))</f>
        <v>1032.188392376054</v>
      </c>
    </row>
    <row r="23" spans="2:8" ht="12" customHeight="1">
      <c r="D23" s="67" t="s">
        <v>82</v>
      </c>
      <c r="E23" s="68">
        <f>(E19/E22)*100000</f>
        <v>172284.96</v>
      </c>
      <c r="F23" s="68">
        <f>(F19/F22)*100000</f>
        <v>0</v>
      </c>
      <c r="G23" s="68">
        <f>(G19/G22)*100000</f>
        <v>0</v>
      </c>
      <c r="H23" s="68">
        <f>(H19/H22)*100000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Sheet1</vt:lpstr>
      <vt:lpstr>GTP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2019-07-18T09:46:33Z</cp:lastPrinted>
  <dcterms:created xsi:type="dcterms:W3CDTF">2015-09-25T09:25:31Z</dcterms:created>
  <dcterms:modified xsi:type="dcterms:W3CDTF">2019-08-17T09:31:05Z</dcterms:modified>
</cp:coreProperties>
</file>