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440" windowHeight="7755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1"/>
  <c r="F21"/>
  <c r="D20"/>
  <c r="F20" s="1"/>
  <c r="D19"/>
  <c r="F19" s="1"/>
  <c r="D18"/>
  <c r="F18" s="1"/>
  <c r="C14"/>
  <c r="B14"/>
  <c r="D16"/>
  <c r="F16" s="1"/>
  <c r="D15"/>
  <c r="F15" s="1"/>
  <c r="D13"/>
  <c r="F13" s="1"/>
  <c r="C10"/>
  <c r="D10" s="1"/>
  <c r="F10" s="1"/>
  <c r="D11"/>
  <c r="F11" s="1"/>
  <c r="D9"/>
  <c r="F9" s="1"/>
  <c r="C6"/>
  <c r="B6"/>
  <c r="K2" i="2"/>
  <c r="M5"/>
  <c r="F28" i="1"/>
  <c r="D14" l="1"/>
  <c r="F14" s="1"/>
  <c r="D6"/>
  <c r="F6" s="1"/>
  <c r="D5" l="1"/>
  <c r="F5" s="1"/>
  <c r="D3" l="1"/>
  <c r="D4"/>
  <c r="D7"/>
  <c r="F3" l="1"/>
  <c r="F4"/>
  <c r="F7"/>
  <c r="E13" i="5"/>
  <c r="F12"/>
  <c r="F11"/>
  <c r="F10"/>
  <c r="F9"/>
  <c r="F8"/>
  <c r="F7"/>
  <c r="F6"/>
  <c r="F23" i="1"/>
  <c r="F22" l="1"/>
  <c r="F25" s="1"/>
  <c r="F29" s="1"/>
  <c r="F13" i="5"/>
</calcChain>
</file>

<file path=xl/sharedStrings.xml><?xml version="1.0" encoding="utf-8"?>
<sst xmlns="http://schemas.openxmlformats.org/spreadsheetml/2006/main" count="115" uniqueCount="81">
  <si>
    <t xml:space="preserve">Average    </t>
  </si>
  <si>
    <t>Eligibility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</si>
  <si>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</si>
  <si>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</si>
  <si>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</si>
  <si>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</si>
  <si>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</si>
  <si>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</si>
  <si>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</si>
  <si>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</si>
  <si>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</si>
  <si>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</si>
  <si>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>Sr. No.</t>
  </si>
  <si>
    <t>LAN</t>
  </si>
  <si>
    <t>Customer Name</t>
  </si>
  <si>
    <t>Bank Name</t>
  </si>
  <si>
    <t>Type</t>
  </si>
  <si>
    <t>Loan Amt</t>
  </si>
  <si>
    <t>Tenure</t>
  </si>
  <si>
    <t>Inst. Paid</t>
  </si>
  <si>
    <t>Inst. Bal</t>
  </si>
  <si>
    <t>EMI Amt</t>
  </si>
  <si>
    <t>EMI Considered</t>
  </si>
  <si>
    <t>y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</si>
  <si>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</si>
  <si>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</si>
  <si>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</si>
  <si>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</si>
  <si>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</si>
  <si>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</si>
  <si>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</si>
  <si>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</si>
  <si>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</si>
  <si>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</si>
  <si>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rPr>
        <sz val="11"/>
        <rFont val="Zurich BT"/>
        <charset val="134"/>
      </rPr>
      <t>Net profit of &gt; =</t>
    </r>
    <r>
      <rPr>
        <sz val="11"/>
        <rFont val="Rupee Foradian"/>
        <charset val="134"/>
      </rPr>
      <t>`</t>
    </r>
    <r>
      <rPr>
        <sz val="11"/>
        <rFont val="Zurich BT"/>
        <charset val="134"/>
      </rPr>
      <t xml:space="preserve"> 2.6 lacs p. a - 10                                Net profit of &lt; </t>
    </r>
    <r>
      <rPr>
        <sz val="11"/>
        <rFont val="Rupee Foradian"/>
        <charset val="134"/>
      </rPr>
      <t>`</t>
    </r>
    <r>
      <rPr>
        <sz val="11"/>
        <rFont val="Zurich BT"/>
        <charset val="134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</si>
  <si>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</si>
  <si>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</si>
  <si>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</si>
  <si>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</si>
  <si>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</si>
  <si>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</si>
  <si>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</si>
  <si>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</si>
  <si>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</si>
  <si>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</si>
  <si>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</si>
  <si>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>2019-20</t>
  </si>
  <si>
    <t>Net Profit</t>
  </si>
  <si>
    <t>Depreciation</t>
  </si>
  <si>
    <t>Loan Start Date</t>
  </si>
  <si>
    <t xml:space="preserve">Max FOIR            </t>
  </si>
  <si>
    <t>Payment made u/s 40A(2)b</t>
  </si>
  <si>
    <t>Bank Interest</t>
  </si>
  <si>
    <t xml:space="preserve"> </t>
  </si>
  <si>
    <t>n</t>
  </si>
  <si>
    <t>2020-21</t>
  </si>
  <si>
    <t>POS</t>
  </si>
  <si>
    <t>Income from other sources</t>
  </si>
  <si>
    <t>Car Loan</t>
  </si>
  <si>
    <t>Income from salary</t>
  </si>
  <si>
    <t>Sale as on 31/03/20</t>
  </si>
  <si>
    <t>Sale as on 31/03/19</t>
  </si>
  <si>
    <t>GECL</t>
  </si>
  <si>
    <t>ICICI Bank</t>
  </si>
  <si>
    <t>NLUD1193161</t>
  </si>
  <si>
    <t>Aradhna Fabrics</t>
  </si>
  <si>
    <t>Toyata Financial</t>
  </si>
  <si>
    <t>Repayment Account No</t>
  </si>
  <si>
    <t>Limit</t>
  </si>
  <si>
    <t>Aradhna Fabrics Private Limited</t>
  </si>
  <si>
    <t>Gurmeet Sharma</t>
  </si>
  <si>
    <t>Nidhi Sharma</t>
  </si>
  <si>
    <t>Income from business &amp; profession</t>
  </si>
  <si>
    <t>Himani Sharma</t>
  </si>
  <si>
    <t>Sale as on 31/03/21</t>
  </si>
  <si>
    <t>Aradhna International</t>
  </si>
  <si>
    <t>Aradhna Knitwears</t>
  </si>
  <si>
    <t>Main firm</t>
  </si>
  <si>
    <t>Co-app</t>
  </si>
  <si>
    <t>Director in all 3</t>
  </si>
  <si>
    <t>Director</t>
  </si>
</sst>
</file>

<file path=xl/styles.xml><?xml version="1.0" encoding="utf-8"?>
<styleSheet xmlns="http://schemas.openxmlformats.org/spreadsheetml/2006/main">
  <numFmts count="5">
    <numFmt numFmtId="164" formatCode="0\ ;&quot; (&quot;0\);&quot; -&quot;#\ ;@\ "/>
    <numFmt numFmtId="165" formatCode="#,##0.00\ ;&quot; (&quot;#,##0.00\);&quot; -&quot;#\ ;@\ "/>
    <numFmt numFmtId="166" formatCode="0\ ;\(0\)"/>
    <numFmt numFmtId="167" formatCode="#,###"/>
    <numFmt numFmtId="168" formatCode="[$-409]d\-mmm\-yy;@"/>
  </numFmts>
  <fonts count="20">
    <font>
      <sz val="10"/>
      <name val="Arial"/>
      <charset val="134"/>
    </font>
    <font>
      <b/>
      <sz val="11"/>
      <color indexed="9"/>
      <name val="Zurich BT"/>
      <charset val="134"/>
    </font>
    <font>
      <b/>
      <sz val="10"/>
      <color indexed="9"/>
      <name val="Arial"/>
      <family val="2"/>
    </font>
    <font>
      <sz val="11"/>
      <name val="Zurich BT"/>
      <charset val="134"/>
    </font>
    <font>
      <sz val="11"/>
      <name val="Arial"/>
      <family val="2"/>
    </font>
    <font>
      <sz val="10"/>
      <name val="Arial1"/>
      <charset val="134"/>
    </font>
    <font>
      <sz val="11"/>
      <color theme="1"/>
      <name val="Calibri"/>
      <family val="2"/>
      <scheme val="minor"/>
    </font>
    <font>
      <sz val="11"/>
      <name val="Rupee Foradian"/>
      <charset val="134"/>
    </font>
    <font>
      <sz val="10"/>
      <name val="Arial"/>
      <family val="2"/>
    </font>
    <font>
      <sz val="11"/>
      <color indexed="8"/>
      <name val="Calibri"/>
      <family val="2"/>
    </font>
    <font>
      <sz val="9"/>
      <name val="Cambria"/>
      <family val="1"/>
      <scheme val="maj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8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indexed="26"/>
      </patternFill>
    </fill>
    <fill>
      <patternFill patternType="solid">
        <fgColor theme="0" tint="-4.9989318521683403E-2"/>
        <bgColor indexed="3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indexed="22"/>
      </patternFill>
    </fill>
    <fill>
      <patternFill patternType="solid">
        <fgColor theme="0"/>
        <bgColor indexed="31"/>
      </patternFill>
    </fill>
  </fills>
  <borders count="4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165" fontId="8" fillId="0" borderId="0" applyFill="0" applyAlignment="0" applyProtection="0"/>
    <xf numFmtId="9" fontId="8" fillId="0" borderId="0" applyFill="0" applyBorder="0" applyAlignment="0" applyProtection="0"/>
    <xf numFmtId="0" fontId="8" fillId="0" borderId="0"/>
    <xf numFmtId="0" fontId="6" fillId="0" borderId="0"/>
    <xf numFmtId="165" fontId="5" fillId="0" borderId="0" applyBorder="0" applyProtection="0"/>
    <xf numFmtId="0" fontId="9" fillId="0" borderId="0"/>
  </cellStyleXfs>
  <cellXfs count="70">
    <xf numFmtId="0" fontId="0" fillId="0" borderId="0" xfId="0"/>
    <xf numFmtId="0" fontId="1" fillId="2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2" fillId="2" borderId="1" xfId="0" applyFont="1" applyFill="1" applyBorder="1" applyAlignment="1" applyProtection="1">
      <alignment vertical="top" wrapText="1"/>
      <protection hidden="1"/>
    </xf>
    <xf numFmtId="0" fontId="1" fillId="2" borderId="1" xfId="0" applyFont="1" applyFill="1" applyBorder="1" applyAlignment="1" applyProtection="1">
      <alignment vertical="top" wrapText="1"/>
      <protection hidden="1"/>
    </xf>
    <xf numFmtId="0" fontId="1" fillId="2" borderId="1" xfId="0" applyFont="1" applyFill="1" applyBorder="1" applyAlignment="1" applyProtection="1">
      <alignment horizontal="center" vertical="top" wrapText="1"/>
      <protection locked="0" hidden="1"/>
    </xf>
    <xf numFmtId="0" fontId="3" fillId="0" borderId="1" xfId="0" applyFont="1" applyBorder="1" applyAlignment="1" applyProtection="1">
      <alignment vertical="top" wrapText="1"/>
      <protection hidden="1"/>
    </xf>
    <xf numFmtId="0" fontId="3" fillId="0" borderId="1" xfId="0" applyFont="1" applyBorder="1" applyAlignment="1">
      <alignment horizontal="justify" vertical="top"/>
    </xf>
    <xf numFmtId="0" fontId="3" fillId="0" borderId="1" xfId="0" applyFont="1" applyBorder="1" applyAlignment="1">
      <alignment horizontal="left" vertical="top" wrapText="1"/>
    </xf>
    <xf numFmtId="0" fontId="3" fillId="0" borderId="1" xfId="0" applyNumberFormat="1" applyFont="1" applyBorder="1" applyAlignment="1" applyProtection="1">
      <alignment horizontal="left" vertical="top" wrapText="1"/>
      <protection locked="0"/>
    </xf>
    <xf numFmtId="10" fontId="3" fillId="0" borderId="1" xfId="0" applyNumberFormat="1" applyFont="1" applyBorder="1" applyAlignment="1">
      <alignment horizontal="left" vertical="top" wrapText="1"/>
    </xf>
    <xf numFmtId="0" fontId="3" fillId="0" borderId="1" xfId="0" applyNumberFormat="1" applyFont="1" applyBorder="1" applyAlignment="1" applyProtection="1">
      <alignment horizontal="left" vertical="top"/>
      <protection locked="0"/>
    </xf>
    <xf numFmtId="0" fontId="3" fillId="0" borderId="1" xfId="0" applyFont="1" applyBorder="1" applyAlignment="1">
      <alignment horizontal="justify" vertical="top" wrapText="1"/>
    </xf>
    <xf numFmtId="0" fontId="3" fillId="0" borderId="1" xfId="0" applyFont="1" applyFill="1" applyBorder="1" applyAlignment="1" applyProtection="1">
      <alignment vertical="top" wrapText="1"/>
      <protection hidden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 applyProtection="1">
      <alignment vertical="top" wrapText="1"/>
      <protection hidden="1"/>
    </xf>
    <xf numFmtId="0" fontId="1" fillId="3" borderId="1" xfId="0" applyFont="1" applyFill="1" applyBorder="1" applyAlignment="1" applyProtection="1">
      <alignment vertical="top" wrapText="1"/>
      <protection hidden="1"/>
    </xf>
    <xf numFmtId="0" fontId="1" fillId="3" borderId="1" xfId="2" applyNumberFormat="1" applyFont="1" applyFill="1" applyBorder="1" applyAlignment="1" applyProtection="1">
      <alignment horizontal="left" vertical="top" wrapText="1"/>
      <protection locked="0" hidden="1"/>
    </xf>
    <xf numFmtId="10" fontId="1" fillId="3" borderId="1" xfId="2" applyNumberFormat="1" applyFont="1" applyFill="1" applyBorder="1" applyAlignment="1" applyProtection="1">
      <alignment horizontal="left" vertical="top" wrapText="1"/>
      <protection hidden="1"/>
    </xf>
    <xf numFmtId="0" fontId="10" fillId="5" borderId="0" xfId="3" applyFont="1" applyFill="1" applyBorder="1" applyAlignment="1">
      <alignment horizontal="left" vertical="top"/>
    </xf>
    <xf numFmtId="0" fontId="10" fillId="0" borderId="0" xfId="0" applyFont="1" applyBorder="1" applyAlignment="1">
      <alignment horizontal="left"/>
    </xf>
    <xf numFmtId="0" fontId="10" fillId="0" borderId="0" xfId="0" applyFont="1" applyAlignment="1">
      <alignment horizontal="left"/>
    </xf>
    <xf numFmtId="164" fontId="11" fillId="7" borderId="2" xfId="1" applyNumberFormat="1" applyFont="1" applyFill="1" applyBorder="1" applyAlignment="1" applyProtection="1">
      <alignment horizontal="left" vertical="center"/>
    </xf>
    <xf numFmtId="164" fontId="12" fillId="7" borderId="2" xfId="1" applyNumberFormat="1" applyFont="1" applyFill="1" applyBorder="1" applyAlignment="1" applyProtection="1">
      <alignment vertical="center"/>
    </xf>
    <xf numFmtId="164" fontId="12" fillId="7" borderId="2" xfId="1" applyNumberFormat="1" applyFont="1" applyFill="1" applyBorder="1" applyAlignment="1" applyProtection="1">
      <alignment horizontal="left" vertical="center"/>
    </xf>
    <xf numFmtId="164" fontId="12" fillId="5" borderId="2" xfId="1" applyNumberFormat="1" applyFont="1" applyFill="1" applyBorder="1" applyAlignment="1" applyProtection="1">
      <alignment horizontal="left" vertical="center"/>
    </xf>
    <xf numFmtId="166" fontId="13" fillId="6" borderId="2" xfId="1" applyNumberFormat="1" applyFont="1" applyFill="1" applyBorder="1" applyAlignment="1" applyProtection="1">
      <alignment horizontal="left" vertical="center"/>
    </xf>
    <xf numFmtId="166" fontId="13" fillId="4" borderId="2" xfId="1" applyNumberFormat="1" applyFont="1" applyFill="1" applyBorder="1" applyAlignment="1" applyProtection="1">
      <alignment horizontal="left" vertical="center"/>
    </xf>
    <xf numFmtId="164" fontId="12" fillId="5" borderId="2" xfId="1" applyNumberFormat="1" applyFont="1" applyFill="1" applyBorder="1" applyAlignment="1" applyProtection="1">
      <alignment horizontal="left" vertical="top"/>
    </xf>
    <xf numFmtId="9" fontId="12" fillId="5" borderId="2" xfId="1" applyNumberFormat="1" applyFont="1" applyFill="1" applyBorder="1" applyAlignment="1" applyProtection="1">
      <alignment horizontal="left" vertical="top"/>
    </xf>
    <xf numFmtId="164" fontId="12" fillId="0" borderId="2" xfId="1" applyNumberFormat="1" applyFont="1" applyFill="1" applyBorder="1" applyAlignment="1" applyProtection="1">
      <alignment horizontal="left" vertical="top"/>
    </xf>
    <xf numFmtId="0" fontId="12" fillId="0" borderId="2" xfId="0" applyNumberFormat="1" applyFont="1" applyFill="1" applyBorder="1" applyAlignment="1"/>
    <xf numFmtId="164" fontId="12" fillId="0" borderId="2" xfId="1" applyNumberFormat="1" applyFont="1" applyFill="1" applyBorder="1" applyAlignment="1" applyProtection="1">
      <alignment vertical="center"/>
    </xf>
    <xf numFmtId="10" fontId="12" fillId="0" borderId="2" xfId="1" applyNumberFormat="1" applyFont="1" applyFill="1" applyBorder="1" applyAlignment="1" applyProtection="1">
      <alignment horizontal="left" vertical="top"/>
    </xf>
    <xf numFmtId="164" fontId="11" fillId="9" borderId="2" xfId="1" applyNumberFormat="1" applyFont="1" applyFill="1" applyBorder="1" applyAlignment="1" applyProtection="1">
      <alignment horizontal="left" vertical="center"/>
    </xf>
    <xf numFmtId="9" fontId="11" fillId="9" borderId="2" xfId="1" applyNumberFormat="1" applyFont="1" applyFill="1" applyBorder="1" applyAlignment="1" applyProtection="1">
      <alignment horizontal="left" vertical="center"/>
    </xf>
    <xf numFmtId="165" fontId="11" fillId="9" borderId="2" xfId="1" applyFont="1" applyFill="1" applyBorder="1" applyAlignment="1" applyProtection="1">
      <alignment horizontal="left" vertical="top"/>
    </xf>
    <xf numFmtId="0" fontId="11" fillId="9" borderId="2" xfId="0" applyNumberFormat="1" applyFont="1" applyFill="1" applyBorder="1" applyAlignment="1"/>
    <xf numFmtId="167" fontId="11" fillId="9" borderId="2" xfId="1" applyNumberFormat="1" applyFont="1" applyFill="1" applyBorder="1" applyAlignment="1" applyProtection="1">
      <alignment horizontal="left" vertical="top"/>
    </xf>
    <xf numFmtId="164" fontId="11" fillId="9" borderId="2" xfId="1" applyNumberFormat="1" applyFont="1" applyFill="1" applyBorder="1" applyAlignment="1" applyProtection="1">
      <alignment horizontal="left" vertical="top"/>
    </xf>
    <xf numFmtId="2" fontId="11" fillId="9" borderId="2" xfId="5" applyNumberFormat="1" applyFont="1" applyFill="1" applyBorder="1" applyAlignment="1" applyProtection="1">
      <alignment horizontal="left" vertical="top"/>
    </xf>
    <xf numFmtId="165" fontId="11" fillId="9" borderId="2" xfId="5" applyNumberFormat="1" applyFont="1" applyFill="1" applyBorder="1" applyAlignment="1" applyProtection="1">
      <alignment horizontal="left" vertical="top"/>
    </xf>
    <xf numFmtId="0" fontId="15" fillId="0" borderId="0" xfId="0" applyFont="1" applyBorder="1" applyAlignment="1">
      <alignment horizontal="left"/>
    </xf>
    <xf numFmtId="0" fontId="15" fillId="0" borderId="0" xfId="0" applyFont="1" applyAlignment="1">
      <alignment horizontal="left"/>
    </xf>
    <xf numFmtId="1" fontId="15" fillId="4" borderId="2" xfId="0" applyNumberFormat="1" applyFont="1" applyFill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/>
    </xf>
    <xf numFmtId="0" fontId="17" fillId="0" borderId="2" xfId="0" applyFont="1" applyFill="1" applyBorder="1" applyAlignment="1">
      <alignment horizontal="left" vertical="center" wrapText="1"/>
    </xf>
    <xf numFmtId="1" fontId="17" fillId="0" borderId="2" xfId="0" applyNumberFormat="1" applyFont="1" applyBorder="1" applyAlignment="1">
      <alignment horizontal="left" vertical="center" wrapText="1"/>
    </xf>
    <xf numFmtId="1" fontId="16" fillId="5" borderId="2" xfId="0" applyNumberFormat="1" applyFont="1" applyFill="1" applyBorder="1" applyAlignment="1">
      <alignment horizontal="left" vertical="center"/>
    </xf>
    <xf numFmtId="0" fontId="12" fillId="5" borderId="2" xfId="3" applyFont="1" applyFill="1" applyBorder="1" applyAlignment="1">
      <alignment horizontal="left" vertical="top"/>
    </xf>
    <xf numFmtId="1" fontId="17" fillId="0" borderId="2" xfId="0" applyNumberFormat="1" applyFont="1" applyFill="1" applyBorder="1" applyAlignment="1">
      <alignment horizontal="left" vertical="center" wrapText="1"/>
    </xf>
    <xf numFmtId="0" fontId="15" fillId="4" borderId="2" xfId="0" applyFont="1" applyFill="1" applyBorder="1" applyAlignment="1">
      <alignment horizontal="left" vertical="center" wrapText="1"/>
    </xf>
    <xf numFmtId="2" fontId="15" fillId="6" borderId="2" xfId="0" applyNumberFormat="1" applyFont="1" applyFill="1" applyBorder="1" applyAlignment="1">
      <alignment horizontal="left" vertical="center"/>
    </xf>
    <xf numFmtId="0" fontId="15" fillId="4" borderId="0" xfId="0" applyFont="1" applyFill="1" applyBorder="1" applyAlignment="1">
      <alignment horizontal="left"/>
    </xf>
    <xf numFmtId="0" fontId="15" fillId="4" borderId="0" xfId="0" applyFont="1" applyFill="1" applyAlignment="1">
      <alignment horizontal="left"/>
    </xf>
    <xf numFmtId="1" fontId="18" fillId="8" borderId="2" xfId="0" applyNumberFormat="1" applyFont="1" applyFill="1" applyBorder="1" applyAlignment="1">
      <alignment horizontal="left" vertical="center" wrapText="1"/>
    </xf>
    <xf numFmtId="1" fontId="15" fillId="8" borderId="2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 applyProtection="1">
      <alignment horizontal="center" vertical="top" wrapText="1"/>
      <protection hidden="1"/>
    </xf>
    <xf numFmtId="0" fontId="14" fillId="10" borderId="2" xfId="0" applyFont="1" applyFill="1" applyBorder="1" applyAlignment="1">
      <alignment horizontal="left" vertical="center" wrapText="1"/>
    </xf>
    <xf numFmtId="0" fontId="15" fillId="4" borderId="3" xfId="0" applyFont="1" applyFill="1" applyBorder="1" applyAlignment="1">
      <alignment horizontal="left" vertical="center" wrapText="1"/>
    </xf>
    <xf numFmtId="1" fontId="15" fillId="4" borderId="3" xfId="0" applyNumberFormat="1" applyFont="1" applyFill="1" applyBorder="1" applyAlignment="1">
      <alignment horizontal="left" vertical="center" wrapText="1"/>
    </xf>
    <xf numFmtId="168" fontId="15" fillId="4" borderId="3" xfId="0" applyNumberFormat="1" applyFont="1" applyFill="1" applyBorder="1" applyAlignment="1">
      <alignment horizontal="left" vertical="center" wrapText="1"/>
    </xf>
    <xf numFmtId="2" fontId="15" fillId="6" borderId="3" xfId="0" applyNumberFormat="1" applyFont="1" applyFill="1" applyBorder="1" applyAlignment="1">
      <alignment horizontal="left" vertical="center"/>
    </xf>
    <xf numFmtId="0" fontId="16" fillId="4" borderId="2" xfId="0" applyFont="1" applyFill="1" applyBorder="1" applyAlignment="1">
      <alignment horizontal="left"/>
    </xf>
    <xf numFmtId="168" fontId="15" fillId="8" borderId="2" xfId="0" applyNumberFormat="1" applyFont="1" applyFill="1" applyBorder="1" applyAlignment="1">
      <alignment horizontal="left" vertical="center" wrapText="1"/>
    </xf>
    <xf numFmtId="1" fontId="15" fillId="4" borderId="2" xfId="0" applyNumberFormat="1" applyFont="1" applyFill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9" fillId="5" borderId="0" xfId="3" applyFont="1" applyFill="1" applyBorder="1" applyAlignment="1">
      <alignment horizontal="left" vertical="top"/>
    </xf>
    <xf numFmtId="0" fontId="19" fillId="5" borderId="2" xfId="3" applyFont="1" applyFill="1" applyBorder="1" applyAlignment="1">
      <alignment horizontal="left" vertical="top"/>
    </xf>
  </cellXfs>
  <cellStyles count="7">
    <cellStyle name="Comma" xfId="1" builtinId="3"/>
    <cellStyle name="Excel Built-in Normal" xfId="6"/>
    <cellStyle name="Excel_BuiltIn_Comma 2" xfId="5"/>
    <cellStyle name="Normal" xfId="0" builtinId="0"/>
    <cellStyle name="Normal 2" xfId="4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D29"/>
  <sheetViews>
    <sheetView tabSelected="1" zoomScale="160" zoomScaleNormal="160" workbookViewId="0">
      <selection activeCell="I16" sqref="I16"/>
    </sheetView>
  </sheetViews>
  <sheetFormatPr defaultColWidth="31.28515625" defaultRowHeight="12"/>
  <cols>
    <col min="1" max="1" width="29.7109375" style="20" bestFit="1" customWidth="1"/>
    <col min="2" max="4" width="8.140625" style="20" bestFit="1" customWidth="1"/>
    <col min="5" max="5" width="7.140625" style="20" bestFit="1" customWidth="1"/>
    <col min="6" max="6" width="12.5703125" style="20" bestFit="1" customWidth="1"/>
    <col min="7" max="7" width="10.85546875" style="20" customWidth="1"/>
    <col min="8" max="8" width="15.85546875" style="20" customWidth="1"/>
    <col min="9" max="9" width="12.140625" style="20" customWidth="1"/>
    <col min="10" max="10" width="11" style="20" customWidth="1"/>
    <col min="11" max="11" width="11.5703125" style="20" customWidth="1"/>
    <col min="12" max="12" width="12" style="20" customWidth="1"/>
    <col min="13" max="230" width="31.28515625" style="20"/>
    <col min="231" max="238" width="31.28515625" style="21"/>
    <col min="239" max="16384" width="31.28515625" style="22"/>
  </cols>
  <sheetData>
    <row r="1" spans="1:9" ht="11.25" customHeight="1">
      <c r="A1" s="23" t="s">
        <v>69</v>
      </c>
      <c r="B1" s="24"/>
      <c r="C1" s="24"/>
      <c r="D1" s="25"/>
      <c r="E1" s="25"/>
      <c r="F1" s="25"/>
    </row>
    <row r="2" spans="1:9">
      <c r="A2" s="23" t="s">
        <v>69</v>
      </c>
      <c r="B2" s="35" t="s">
        <v>55</v>
      </c>
      <c r="C2" s="35" t="s">
        <v>46</v>
      </c>
      <c r="D2" s="35" t="s">
        <v>0</v>
      </c>
      <c r="E2" s="36" t="s">
        <v>1</v>
      </c>
      <c r="F2" s="35" t="s">
        <v>2</v>
      </c>
      <c r="H2" s="50" t="s">
        <v>61</v>
      </c>
      <c r="I2" s="50">
        <v>322682051</v>
      </c>
    </row>
    <row r="3" spans="1:9" ht="11.25" customHeight="1">
      <c r="A3" s="26" t="s">
        <v>47</v>
      </c>
      <c r="B3" s="27">
        <v>4267586</v>
      </c>
      <c r="C3" s="28">
        <v>1968477</v>
      </c>
      <c r="D3" s="29">
        <f>AVERAGE(B3:C3)</f>
        <v>3118031.5</v>
      </c>
      <c r="E3" s="30">
        <v>1</v>
      </c>
      <c r="F3" s="29">
        <f t="shared" ref="F3:F7" si="0">E3*D3</f>
        <v>3118031.5</v>
      </c>
      <c r="H3" s="50" t="s">
        <v>60</v>
      </c>
      <c r="I3" s="50">
        <v>219939549</v>
      </c>
    </row>
    <row r="4" spans="1:9">
      <c r="A4" s="26" t="s">
        <v>48</v>
      </c>
      <c r="B4" s="27">
        <v>2370900</v>
      </c>
      <c r="C4" s="28">
        <v>3363049</v>
      </c>
      <c r="D4" s="29">
        <f t="shared" ref="D4:D7" si="1">AVERAGE(B4:C4)</f>
        <v>2866974.5</v>
      </c>
      <c r="E4" s="30">
        <v>1</v>
      </c>
      <c r="F4" s="29">
        <f t="shared" si="0"/>
        <v>2866974.5</v>
      </c>
      <c r="H4" s="50" t="s">
        <v>74</v>
      </c>
      <c r="I4" s="50">
        <f>0+0+5080711+6951478+8644098+9446973+7100006+7569420+11231141+12870347+25354051+20753329</f>
        <v>115001554</v>
      </c>
    </row>
    <row r="5" spans="1:9" ht="11.25" customHeight="1">
      <c r="A5" s="26" t="s">
        <v>52</v>
      </c>
      <c r="B5" s="27">
        <v>8659100</v>
      </c>
      <c r="C5" s="28">
        <v>9162279</v>
      </c>
      <c r="D5" s="29">
        <f t="shared" ref="D5" si="2">AVERAGE(B5:C5)</f>
        <v>8910689.5</v>
      </c>
      <c r="E5" s="30">
        <v>1</v>
      </c>
      <c r="F5" s="29">
        <f t="shared" ref="F5" si="3">E5*D5</f>
        <v>8910689.5</v>
      </c>
      <c r="H5" s="68"/>
      <c r="I5" s="68"/>
    </row>
    <row r="6" spans="1:9" ht="11.25" customHeight="1">
      <c r="A6" s="26" t="s">
        <v>51</v>
      </c>
      <c r="B6" s="27">
        <f>811378+619200+328400</f>
        <v>1758978</v>
      </c>
      <c r="C6" s="28">
        <f>709190+600000+420930+360000</f>
        <v>2090120</v>
      </c>
      <c r="D6" s="29">
        <f t="shared" ref="D6" si="4">AVERAGE(B6:C6)</f>
        <v>1924549</v>
      </c>
      <c r="E6" s="30">
        <v>1</v>
      </c>
      <c r="F6" s="29">
        <f t="shared" ref="F6" si="5">E6*D6</f>
        <v>1924549</v>
      </c>
    </row>
    <row r="7" spans="1:9" ht="11.25" customHeight="1">
      <c r="A7" s="26" t="s">
        <v>3</v>
      </c>
      <c r="B7" s="27">
        <v>-1292544</v>
      </c>
      <c r="C7" s="27">
        <v>-902780</v>
      </c>
      <c r="D7" s="29">
        <f t="shared" si="1"/>
        <v>-1097662</v>
      </c>
      <c r="E7" s="30">
        <v>1</v>
      </c>
      <c r="F7" s="29">
        <f t="shared" si="0"/>
        <v>-1097662</v>
      </c>
      <c r="H7" s="69" t="s">
        <v>65</v>
      </c>
      <c r="I7" s="69" t="s">
        <v>77</v>
      </c>
    </row>
    <row r="8" spans="1:9">
      <c r="A8" s="23" t="s">
        <v>70</v>
      </c>
      <c r="B8" s="35" t="s">
        <v>55</v>
      </c>
      <c r="C8" s="35" t="s">
        <v>46</v>
      </c>
      <c r="D8" s="35" t="s">
        <v>0</v>
      </c>
      <c r="E8" s="36" t="s">
        <v>1</v>
      </c>
      <c r="F8" s="35" t="s">
        <v>2</v>
      </c>
      <c r="H8" s="69" t="s">
        <v>75</v>
      </c>
      <c r="I8" s="69" t="s">
        <v>78</v>
      </c>
    </row>
    <row r="9" spans="1:9" ht="11.25" customHeight="1">
      <c r="A9" s="26" t="s">
        <v>59</v>
      </c>
      <c r="B9" s="27">
        <v>490000</v>
      </c>
      <c r="C9" s="28">
        <v>240000</v>
      </c>
      <c r="D9" s="29">
        <f>AVERAGE(B9:C9)</f>
        <v>365000</v>
      </c>
      <c r="E9" s="30">
        <v>0</v>
      </c>
      <c r="F9" s="29">
        <f t="shared" ref="F9:F11" si="6">E9*D9</f>
        <v>0</v>
      </c>
      <c r="H9" s="69" t="s">
        <v>76</v>
      </c>
      <c r="I9" s="69" t="s">
        <v>78</v>
      </c>
    </row>
    <row r="10" spans="1:9" ht="11.25" customHeight="1">
      <c r="A10" s="26" t="s">
        <v>57</v>
      </c>
      <c r="B10" s="27">
        <v>16062</v>
      </c>
      <c r="C10" s="28">
        <f>46536+12500</f>
        <v>59036</v>
      </c>
      <c r="D10" s="29">
        <f t="shared" ref="D10:D11" si="7">AVERAGE(B10:C10)</f>
        <v>37549</v>
      </c>
      <c r="E10" s="30">
        <v>0</v>
      </c>
      <c r="F10" s="29">
        <f t="shared" si="6"/>
        <v>0</v>
      </c>
      <c r="H10" s="69" t="s">
        <v>70</v>
      </c>
      <c r="I10" s="69" t="s">
        <v>79</v>
      </c>
    </row>
    <row r="11" spans="1:9" ht="11.25" customHeight="1">
      <c r="A11" s="26" t="s">
        <v>3</v>
      </c>
      <c r="B11" s="27">
        <v>-67334</v>
      </c>
      <c r="C11" s="27">
        <v>-24024</v>
      </c>
      <c r="D11" s="29">
        <f t="shared" si="7"/>
        <v>-45679</v>
      </c>
      <c r="E11" s="30">
        <v>1</v>
      </c>
      <c r="F11" s="29">
        <f t="shared" si="6"/>
        <v>-45679</v>
      </c>
      <c r="H11" s="69" t="s">
        <v>71</v>
      </c>
      <c r="I11" s="69" t="s">
        <v>80</v>
      </c>
    </row>
    <row r="12" spans="1:9">
      <c r="A12" s="23" t="s">
        <v>71</v>
      </c>
      <c r="B12" s="35" t="s">
        <v>55</v>
      </c>
      <c r="C12" s="35" t="s">
        <v>46</v>
      </c>
      <c r="D12" s="35" t="s">
        <v>0</v>
      </c>
      <c r="E12" s="36" t="s">
        <v>1</v>
      </c>
      <c r="F12" s="35" t="s">
        <v>2</v>
      </c>
      <c r="H12" s="69" t="s">
        <v>73</v>
      </c>
      <c r="I12" s="69" t="s">
        <v>80</v>
      </c>
    </row>
    <row r="13" spans="1:9" ht="11.25" customHeight="1">
      <c r="A13" s="26" t="s">
        <v>59</v>
      </c>
      <c r="B13" s="27">
        <v>612241</v>
      </c>
      <c r="C13" s="28">
        <v>635783</v>
      </c>
      <c r="D13" s="29">
        <f>AVERAGE(B13:C13)</f>
        <v>624012</v>
      </c>
      <c r="E13" s="30">
        <v>0</v>
      </c>
      <c r="F13" s="29">
        <f t="shared" ref="F13:F16" si="8">E13*D13</f>
        <v>0</v>
      </c>
    </row>
    <row r="14" spans="1:9" ht="11.25" customHeight="1">
      <c r="A14" s="26" t="s">
        <v>72</v>
      </c>
      <c r="B14" s="27">
        <f>128885+22952</f>
        <v>151837</v>
      </c>
      <c r="C14" s="28">
        <f>148224+26658</f>
        <v>174882</v>
      </c>
      <c r="D14" s="29">
        <f t="shared" ref="D14" si="9">AVERAGE(B14:C14)</f>
        <v>163359.5</v>
      </c>
      <c r="E14" s="30">
        <v>0</v>
      </c>
      <c r="F14" s="29">
        <f t="shared" ref="F14" si="10">E14*D14</f>
        <v>0</v>
      </c>
    </row>
    <row r="15" spans="1:9" ht="11.25" customHeight="1">
      <c r="A15" s="26" t="s">
        <v>57</v>
      </c>
      <c r="B15" s="27">
        <v>10534</v>
      </c>
      <c r="C15" s="28">
        <v>12584</v>
      </c>
      <c r="D15" s="29">
        <f t="shared" ref="D15:D16" si="11">AVERAGE(B15:C15)</f>
        <v>11559</v>
      </c>
      <c r="E15" s="30">
        <v>0</v>
      </c>
      <c r="F15" s="29">
        <f t="shared" si="8"/>
        <v>0</v>
      </c>
    </row>
    <row r="16" spans="1:9" ht="11.25" customHeight="1">
      <c r="A16" s="26" t="s">
        <v>3</v>
      </c>
      <c r="B16" s="27">
        <v>-27127</v>
      </c>
      <c r="C16" s="27">
        <v>-139429</v>
      </c>
      <c r="D16" s="29">
        <f t="shared" si="11"/>
        <v>-83278</v>
      </c>
      <c r="E16" s="30">
        <v>1</v>
      </c>
      <c r="F16" s="29">
        <f t="shared" si="8"/>
        <v>-83278</v>
      </c>
    </row>
    <row r="17" spans="1:6">
      <c r="A17" s="23" t="s">
        <v>73</v>
      </c>
      <c r="B17" s="35" t="s">
        <v>55</v>
      </c>
      <c r="C17" s="35" t="s">
        <v>46</v>
      </c>
      <c r="D17" s="35" t="s">
        <v>0</v>
      </c>
      <c r="E17" s="36" t="s">
        <v>1</v>
      </c>
      <c r="F17" s="35" t="s">
        <v>2</v>
      </c>
    </row>
    <row r="18" spans="1:6" ht="11.25" customHeight="1">
      <c r="A18" s="26" t="s">
        <v>59</v>
      </c>
      <c r="B18" s="27">
        <v>349367</v>
      </c>
      <c r="C18" s="28">
        <v>385783</v>
      </c>
      <c r="D18" s="29">
        <f>AVERAGE(B18:C18)</f>
        <v>367575</v>
      </c>
      <c r="E18" s="30">
        <v>0</v>
      </c>
      <c r="F18" s="29">
        <f t="shared" ref="F18:F20" si="12">E18*D18</f>
        <v>0</v>
      </c>
    </row>
    <row r="19" spans="1:6" ht="11.25" customHeight="1">
      <c r="A19" s="26" t="s">
        <v>57</v>
      </c>
      <c r="B19" s="27">
        <v>741</v>
      </c>
      <c r="C19" s="28">
        <v>256</v>
      </c>
      <c r="D19" s="29">
        <f t="shared" ref="D19:D20" si="13">AVERAGE(B19:C19)</f>
        <v>498.5</v>
      </c>
      <c r="E19" s="30">
        <v>0</v>
      </c>
      <c r="F19" s="29">
        <f t="shared" si="12"/>
        <v>0</v>
      </c>
    </row>
    <row r="20" spans="1:6" ht="11.25" customHeight="1">
      <c r="A20" s="26" t="s">
        <v>3</v>
      </c>
      <c r="B20" s="27">
        <v>0</v>
      </c>
      <c r="C20" s="27">
        <v>0</v>
      </c>
      <c r="D20" s="29">
        <f t="shared" si="13"/>
        <v>0</v>
      </c>
      <c r="E20" s="30">
        <v>1</v>
      </c>
      <c r="F20" s="29">
        <f t="shared" si="12"/>
        <v>0</v>
      </c>
    </row>
    <row r="21" spans="1:6" ht="11.25" customHeight="1">
      <c r="A21" s="37" t="s">
        <v>4</v>
      </c>
      <c r="B21" s="38"/>
      <c r="C21" s="38"/>
      <c r="D21" s="38"/>
      <c r="E21" s="38"/>
      <c r="F21" s="39">
        <f>+SUM(F3:F20)</f>
        <v>15593625.5</v>
      </c>
    </row>
    <row r="22" spans="1:6" ht="11.25" customHeight="1">
      <c r="A22" s="31" t="s">
        <v>5</v>
      </c>
      <c r="B22" s="32"/>
      <c r="C22" s="32"/>
      <c r="D22" s="32"/>
      <c r="E22" s="32"/>
      <c r="F22" s="39">
        <f>F21/12</f>
        <v>1299468.7916666667</v>
      </c>
    </row>
    <row r="23" spans="1:6" ht="11.25" customHeight="1">
      <c r="A23" s="31" t="s">
        <v>6</v>
      </c>
      <c r="B23" s="32"/>
      <c r="C23" s="32"/>
      <c r="D23" s="32"/>
      <c r="E23" s="32"/>
      <c r="F23" s="29">
        <f>RTR!M5</f>
        <v>22725</v>
      </c>
    </row>
    <row r="24" spans="1:6" ht="11.25" customHeight="1">
      <c r="A24" s="31" t="s">
        <v>50</v>
      </c>
      <c r="B24" s="33"/>
      <c r="C24" s="33"/>
      <c r="D24" s="33"/>
      <c r="E24" s="33"/>
      <c r="F24" s="34">
        <v>0.85</v>
      </c>
    </row>
    <row r="25" spans="1:6" ht="11.25" customHeight="1">
      <c r="A25" s="31" t="s">
        <v>7</v>
      </c>
      <c r="B25" s="32"/>
      <c r="C25" s="32"/>
      <c r="D25" s="32"/>
      <c r="E25" s="32"/>
      <c r="F25" s="40">
        <f>(F22*F24)-F23</f>
        <v>1081823.4729166667</v>
      </c>
    </row>
    <row r="26" spans="1:6" ht="11.25" customHeight="1">
      <c r="A26" s="31" t="s">
        <v>8</v>
      </c>
      <c r="B26" s="32"/>
      <c r="C26" s="32"/>
      <c r="D26" s="32"/>
      <c r="E26" s="32"/>
      <c r="F26" s="31">
        <v>180</v>
      </c>
    </row>
    <row r="27" spans="1:6" ht="11.25" customHeight="1">
      <c r="A27" s="31" t="s">
        <v>9</v>
      </c>
      <c r="B27" s="32"/>
      <c r="C27" s="32"/>
      <c r="D27" s="32"/>
      <c r="E27" s="32"/>
      <c r="F27" s="34">
        <v>9.7500000000000003E-2</v>
      </c>
    </row>
    <row r="28" spans="1:6" ht="11.25" customHeight="1">
      <c r="A28" s="31" t="s">
        <v>10</v>
      </c>
      <c r="B28" s="32"/>
      <c r="C28" s="32"/>
      <c r="D28" s="32"/>
      <c r="E28" s="32"/>
      <c r="F28" s="41">
        <f>PMT(F27/12,F26,-100000)</f>
        <v>1059.362663542757</v>
      </c>
    </row>
    <row r="29" spans="1:6" ht="11.25" customHeight="1">
      <c r="A29" s="31" t="s">
        <v>11</v>
      </c>
      <c r="B29" s="32"/>
      <c r="C29" s="32"/>
      <c r="D29" s="32"/>
      <c r="E29" s="32"/>
      <c r="F29" s="42">
        <f>F25/F28</f>
        <v>1021.2021908519935</v>
      </c>
    </row>
  </sheetData>
  <sheetProtection selectLockedCells="1" selectUnlockedCells="1"/>
  <pageMargins left="0.78749999999999998" right="0.78749999999999998" top="1.05277777777778" bottom="1.05277777777778" header="0.78749999999999998" footer="0.78749999999999998"/>
  <pageSetup firstPageNumber="0" orientation="landscape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24"/>
    <pageSetUpPr fitToPage="1"/>
  </sheetPr>
  <dimension ref="A1:HP28"/>
  <sheetViews>
    <sheetView zoomScale="118" zoomScaleNormal="118" workbookViewId="0">
      <selection activeCell="K15" sqref="K15"/>
    </sheetView>
  </sheetViews>
  <sheetFormatPr defaultColWidth="22.140625" defaultRowHeight="15"/>
  <cols>
    <col min="1" max="1" width="7.140625" style="43" bestFit="1" customWidth="1"/>
    <col min="2" max="2" width="18.5703125" style="43" bestFit="1" customWidth="1"/>
    <col min="3" max="3" width="17.7109375" style="43" bestFit="1" customWidth="1"/>
    <col min="4" max="4" width="16.140625" style="43" customWidth="1"/>
    <col min="5" max="5" width="10.85546875" style="43" bestFit="1" customWidth="1"/>
    <col min="6" max="6" width="11" style="43" bestFit="1" customWidth="1"/>
    <col min="7" max="7" width="14.28515625" style="43" bestFit="1" customWidth="1"/>
    <col min="8" max="8" width="9.85546875" style="43" customWidth="1"/>
    <col min="9" max="9" width="7.28515625" style="43" bestFit="1" customWidth="1"/>
    <col min="10" max="10" width="9.28515625" style="43" bestFit="1" customWidth="1"/>
    <col min="11" max="11" width="8.140625" style="43" bestFit="1" customWidth="1"/>
    <col min="12" max="12" width="8.7109375" style="43" bestFit="1" customWidth="1"/>
    <col min="13" max="13" width="15" style="43" bestFit="1" customWidth="1"/>
    <col min="14" max="224" width="22.140625" style="43"/>
    <col min="225" max="16384" width="22.140625" style="44"/>
  </cols>
  <sheetData>
    <row r="1" spans="1:224" ht="13.5" customHeight="1">
      <c r="A1" s="59" t="s">
        <v>12</v>
      </c>
      <c r="B1" s="59" t="s">
        <v>13</v>
      </c>
      <c r="C1" s="59" t="s">
        <v>14</v>
      </c>
      <c r="D1" s="59" t="s">
        <v>15</v>
      </c>
      <c r="E1" s="59" t="s">
        <v>16</v>
      </c>
      <c r="F1" s="59" t="s">
        <v>17</v>
      </c>
      <c r="G1" s="59" t="s">
        <v>49</v>
      </c>
      <c r="H1" s="59" t="s">
        <v>56</v>
      </c>
      <c r="I1" s="59" t="s">
        <v>18</v>
      </c>
      <c r="J1" s="59" t="s">
        <v>19</v>
      </c>
      <c r="K1" s="59" t="s">
        <v>20</v>
      </c>
      <c r="L1" s="59" t="s">
        <v>21</v>
      </c>
      <c r="M1" s="59" t="s">
        <v>22</v>
      </c>
      <c r="N1" s="64" t="s">
        <v>67</v>
      </c>
    </row>
    <row r="2" spans="1:224" s="55" customFormat="1" ht="15.75" customHeight="1">
      <c r="A2" s="60">
        <v>1</v>
      </c>
      <c r="B2" s="61" t="s">
        <v>64</v>
      </c>
      <c r="C2" s="60" t="s">
        <v>65</v>
      </c>
      <c r="D2" s="60" t="s">
        <v>66</v>
      </c>
      <c r="E2" s="61" t="s">
        <v>58</v>
      </c>
      <c r="F2" s="61">
        <v>520000</v>
      </c>
      <c r="G2" s="62">
        <v>44155</v>
      </c>
      <c r="H2" s="61">
        <v>341776</v>
      </c>
      <c r="I2" s="61">
        <v>25</v>
      </c>
      <c r="J2" s="61">
        <v>9</v>
      </c>
      <c r="K2" s="61">
        <f>25-9</f>
        <v>16</v>
      </c>
      <c r="L2" s="61">
        <v>22725</v>
      </c>
      <c r="M2" s="63" t="s">
        <v>23</v>
      </c>
      <c r="N2" s="66">
        <v>167451000001</v>
      </c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  <c r="BH2" s="54"/>
      <c r="BI2" s="54"/>
      <c r="BJ2" s="54"/>
      <c r="BK2" s="54"/>
      <c r="BL2" s="54"/>
      <c r="BM2" s="54"/>
      <c r="BN2" s="54"/>
      <c r="BO2" s="54"/>
      <c r="BP2" s="54"/>
      <c r="BQ2" s="54"/>
      <c r="BR2" s="54"/>
      <c r="BS2" s="54"/>
      <c r="BT2" s="54"/>
      <c r="BU2" s="54"/>
      <c r="BV2" s="54"/>
      <c r="BW2" s="54"/>
      <c r="BX2" s="54"/>
      <c r="BY2" s="54"/>
      <c r="BZ2" s="54"/>
      <c r="CA2" s="54"/>
      <c r="CB2" s="54"/>
      <c r="CC2" s="54"/>
      <c r="CD2" s="54"/>
      <c r="CE2" s="54"/>
      <c r="CF2" s="54"/>
      <c r="CG2" s="54"/>
      <c r="CH2" s="54"/>
      <c r="CI2" s="54"/>
      <c r="CJ2" s="54"/>
      <c r="CK2" s="54"/>
      <c r="CL2" s="54"/>
      <c r="CM2" s="54"/>
      <c r="CN2" s="54"/>
      <c r="CO2" s="54"/>
      <c r="CP2" s="54"/>
      <c r="CQ2" s="54"/>
      <c r="CR2" s="54"/>
      <c r="CS2" s="54"/>
      <c r="CT2" s="54"/>
      <c r="CU2" s="54"/>
      <c r="CV2" s="54"/>
      <c r="CW2" s="54"/>
      <c r="CX2" s="54"/>
      <c r="CY2" s="54"/>
      <c r="CZ2" s="54"/>
      <c r="DA2" s="54"/>
      <c r="DB2" s="54"/>
      <c r="DC2" s="54"/>
      <c r="DD2" s="54"/>
      <c r="DE2" s="54"/>
      <c r="DF2" s="54"/>
      <c r="DG2" s="54"/>
      <c r="DH2" s="54"/>
      <c r="DI2" s="54"/>
      <c r="DJ2" s="54"/>
      <c r="DK2" s="54"/>
      <c r="DL2" s="54"/>
      <c r="DM2" s="54"/>
      <c r="DN2" s="54"/>
      <c r="DO2" s="54"/>
      <c r="DP2" s="54"/>
      <c r="DQ2" s="54"/>
      <c r="DR2" s="54"/>
      <c r="DS2" s="54"/>
      <c r="DT2" s="54"/>
      <c r="DU2" s="54"/>
      <c r="DV2" s="54"/>
      <c r="DW2" s="54"/>
      <c r="DX2" s="54"/>
      <c r="DY2" s="54"/>
      <c r="DZ2" s="54"/>
      <c r="EA2" s="54"/>
      <c r="EB2" s="54"/>
      <c r="EC2" s="54"/>
      <c r="ED2" s="54"/>
      <c r="EE2" s="54"/>
      <c r="EF2" s="54"/>
      <c r="EG2" s="54"/>
      <c r="EH2" s="54"/>
      <c r="EI2" s="54"/>
      <c r="EJ2" s="54"/>
      <c r="EK2" s="54"/>
      <c r="EL2" s="54"/>
      <c r="EM2" s="54"/>
      <c r="EN2" s="54"/>
      <c r="EO2" s="54"/>
      <c r="EP2" s="54"/>
      <c r="EQ2" s="54"/>
      <c r="ER2" s="54"/>
      <c r="ES2" s="54"/>
      <c r="ET2" s="54"/>
      <c r="EU2" s="54"/>
      <c r="EV2" s="54"/>
      <c r="EW2" s="54"/>
      <c r="EX2" s="54"/>
      <c r="EY2" s="54"/>
      <c r="EZ2" s="54"/>
      <c r="FA2" s="54"/>
      <c r="FB2" s="54"/>
      <c r="FC2" s="54"/>
      <c r="FD2" s="54"/>
      <c r="FE2" s="54"/>
      <c r="FF2" s="54"/>
      <c r="FG2" s="54"/>
      <c r="FH2" s="54"/>
      <c r="FI2" s="54"/>
      <c r="FJ2" s="54"/>
      <c r="FK2" s="54"/>
      <c r="FL2" s="54"/>
      <c r="FM2" s="54"/>
      <c r="FN2" s="54"/>
      <c r="FO2" s="54"/>
      <c r="FP2" s="54"/>
      <c r="FQ2" s="54"/>
      <c r="FR2" s="54"/>
      <c r="FS2" s="54"/>
      <c r="FT2" s="54"/>
      <c r="FU2" s="54"/>
      <c r="FV2" s="54"/>
      <c r="FW2" s="54"/>
      <c r="FX2" s="54"/>
      <c r="FY2" s="54"/>
      <c r="FZ2" s="54"/>
      <c r="GA2" s="54"/>
      <c r="GB2" s="54"/>
      <c r="GC2" s="54"/>
      <c r="GD2" s="54"/>
      <c r="GE2" s="54"/>
      <c r="GF2" s="54"/>
      <c r="GG2" s="54"/>
      <c r="GH2" s="54"/>
      <c r="GI2" s="54"/>
      <c r="GJ2" s="54"/>
      <c r="GK2" s="54"/>
      <c r="GL2" s="54"/>
      <c r="GM2" s="54"/>
      <c r="GN2" s="54"/>
      <c r="GO2" s="54"/>
      <c r="GP2" s="54"/>
      <c r="GQ2" s="54"/>
      <c r="GR2" s="54"/>
      <c r="GS2" s="54"/>
      <c r="GT2" s="54"/>
      <c r="GU2" s="54"/>
      <c r="GV2" s="54"/>
      <c r="GW2" s="54"/>
      <c r="GX2" s="54"/>
      <c r="GY2" s="54"/>
      <c r="GZ2" s="54"/>
      <c r="HA2" s="54"/>
      <c r="HB2" s="54"/>
      <c r="HC2" s="54"/>
      <c r="HD2" s="54"/>
      <c r="HE2" s="54"/>
      <c r="HF2" s="54"/>
      <c r="HG2" s="54"/>
      <c r="HH2" s="54"/>
      <c r="HI2" s="54"/>
      <c r="HJ2" s="54"/>
      <c r="HK2" s="54"/>
      <c r="HL2" s="54"/>
      <c r="HM2" s="54"/>
      <c r="HN2" s="54"/>
      <c r="HO2" s="54"/>
      <c r="HP2" s="54"/>
    </row>
    <row r="3" spans="1:224" s="55" customFormat="1">
      <c r="A3" s="52">
        <v>2</v>
      </c>
      <c r="B3" s="45">
        <v>167451000001</v>
      </c>
      <c r="C3" s="52" t="s">
        <v>65</v>
      </c>
      <c r="D3" s="52" t="s">
        <v>63</v>
      </c>
      <c r="E3" s="45" t="s">
        <v>68</v>
      </c>
      <c r="F3" s="45">
        <v>45000000</v>
      </c>
      <c r="G3" s="65"/>
      <c r="H3" s="56"/>
      <c r="I3" s="57"/>
      <c r="J3" s="57"/>
      <c r="K3" s="57"/>
      <c r="L3" s="57"/>
      <c r="M3" s="53" t="s">
        <v>54</v>
      </c>
      <c r="N3" s="66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BY3" s="54"/>
      <c r="BZ3" s="54"/>
      <c r="CA3" s="54"/>
      <c r="CB3" s="54"/>
      <c r="CC3" s="54"/>
      <c r="CD3" s="54"/>
      <c r="CE3" s="54"/>
      <c r="CF3" s="54"/>
      <c r="CG3" s="54"/>
      <c r="CH3" s="54"/>
      <c r="CI3" s="54"/>
      <c r="CJ3" s="54"/>
      <c r="CK3" s="54"/>
      <c r="CL3" s="54"/>
      <c r="CM3" s="54"/>
      <c r="CN3" s="54"/>
      <c r="CO3" s="54"/>
      <c r="CP3" s="54"/>
      <c r="CQ3" s="54"/>
      <c r="CR3" s="54"/>
      <c r="CS3" s="54"/>
      <c r="CT3" s="54"/>
      <c r="CU3" s="54"/>
      <c r="CV3" s="54"/>
      <c r="CW3" s="54"/>
      <c r="CX3" s="54"/>
      <c r="CY3" s="54"/>
      <c r="CZ3" s="54"/>
      <c r="DA3" s="54"/>
      <c r="DB3" s="54"/>
      <c r="DC3" s="54"/>
      <c r="DD3" s="54"/>
      <c r="DE3" s="54"/>
      <c r="DF3" s="54"/>
      <c r="DG3" s="54"/>
      <c r="DH3" s="54"/>
      <c r="DI3" s="54"/>
      <c r="DJ3" s="54"/>
      <c r="DK3" s="54"/>
      <c r="DL3" s="54"/>
      <c r="DM3" s="54"/>
      <c r="DN3" s="54"/>
      <c r="DO3" s="54"/>
      <c r="DP3" s="54"/>
      <c r="DQ3" s="54"/>
      <c r="DR3" s="54"/>
      <c r="DS3" s="54"/>
      <c r="DT3" s="54"/>
      <c r="DU3" s="54"/>
      <c r="DV3" s="54"/>
      <c r="DW3" s="54"/>
      <c r="DX3" s="54"/>
      <c r="DY3" s="54"/>
      <c r="DZ3" s="54"/>
      <c r="EA3" s="54"/>
      <c r="EB3" s="54"/>
      <c r="EC3" s="54"/>
      <c r="ED3" s="54"/>
      <c r="EE3" s="54"/>
      <c r="EF3" s="54"/>
      <c r="EG3" s="54"/>
      <c r="EH3" s="54"/>
      <c r="EI3" s="54"/>
      <c r="EJ3" s="54"/>
      <c r="EK3" s="54"/>
      <c r="EL3" s="54"/>
      <c r="EM3" s="54"/>
      <c r="EN3" s="54"/>
      <c r="EO3" s="54"/>
      <c r="EP3" s="54"/>
      <c r="EQ3" s="54"/>
      <c r="ER3" s="54"/>
      <c r="ES3" s="54"/>
      <c r="ET3" s="54"/>
      <c r="EU3" s="54"/>
      <c r="EV3" s="54"/>
      <c r="EW3" s="54"/>
      <c r="EX3" s="54"/>
      <c r="EY3" s="54"/>
      <c r="EZ3" s="54"/>
      <c r="FA3" s="54"/>
      <c r="FB3" s="54"/>
      <c r="FC3" s="54"/>
      <c r="FD3" s="54"/>
      <c r="FE3" s="54"/>
      <c r="FF3" s="54"/>
      <c r="FG3" s="54"/>
      <c r="FH3" s="54"/>
      <c r="FI3" s="54"/>
      <c r="FJ3" s="54"/>
      <c r="FK3" s="54"/>
      <c r="FL3" s="54"/>
      <c r="FM3" s="54"/>
      <c r="FN3" s="54"/>
      <c r="FO3" s="54"/>
      <c r="FP3" s="54"/>
      <c r="FQ3" s="54"/>
      <c r="FR3" s="54"/>
      <c r="FS3" s="54"/>
      <c r="FT3" s="54"/>
      <c r="FU3" s="54"/>
      <c r="FV3" s="54"/>
      <c r="FW3" s="54"/>
      <c r="FX3" s="54"/>
      <c r="FY3" s="54"/>
      <c r="FZ3" s="54"/>
      <c r="GA3" s="54"/>
      <c r="GB3" s="54"/>
      <c r="GC3" s="54"/>
      <c r="GD3" s="54"/>
      <c r="GE3" s="54"/>
      <c r="GF3" s="54"/>
      <c r="GG3" s="54"/>
      <c r="GH3" s="54"/>
      <c r="GI3" s="54"/>
      <c r="GJ3" s="54"/>
      <c r="GK3" s="54"/>
      <c r="GL3" s="54"/>
      <c r="GM3" s="54"/>
      <c r="GN3" s="54"/>
      <c r="GO3" s="54"/>
      <c r="GP3" s="54"/>
      <c r="GQ3" s="54"/>
      <c r="GR3" s="54"/>
      <c r="GS3" s="54"/>
      <c r="GT3" s="54"/>
      <c r="GU3" s="54"/>
      <c r="GV3" s="54"/>
      <c r="GW3" s="54"/>
      <c r="GX3" s="54"/>
      <c r="GY3" s="54"/>
      <c r="GZ3" s="54"/>
      <c r="HA3" s="54"/>
      <c r="HB3" s="54"/>
      <c r="HC3" s="54"/>
      <c r="HD3" s="54"/>
      <c r="HE3" s="54"/>
      <c r="HF3" s="54"/>
      <c r="HG3" s="54"/>
      <c r="HH3" s="54"/>
      <c r="HI3" s="54"/>
      <c r="HJ3" s="54"/>
      <c r="HK3" s="54"/>
      <c r="HL3" s="54"/>
      <c r="HM3" s="54"/>
      <c r="HN3" s="54"/>
      <c r="HO3" s="54"/>
      <c r="HP3" s="54"/>
    </row>
    <row r="4" spans="1:224" s="55" customFormat="1" ht="15.75" customHeight="1">
      <c r="A4" s="52">
        <v>3</v>
      </c>
      <c r="B4" s="45">
        <v>167455000013</v>
      </c>
      <c r="C4" s="52" t="s">
        <v>65</v>
      </c>
      <c r="D4" s="52" t="s">
        <v>63</v>
      </c>
      <c r="E4" s="45" t="s">
        <v>62</v>
      </c>
      <c r="F4" s="45">
        <v>7500000</v>
      </c>
      <c r="G4" s="65"/>
      <c r="H4" s="57"/>
      <c r="I4" s="57"/>
      <c r="J4" s="57"/>
      <c r="K4" s="57"/>
      <c r="L4" s="57"/>
      <c r="M4" s="53" t="s">
        <v>54</v>
      </c>
      <c r="N4" s="66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54"/>
      <c r="BJ4" s="54"/>
      <c r="BK4" s="54"/>
      <c r="BL4" s="54"/>
      <c r="BM4" s="54"/>
      <c r="BN4" s="54"/>
      <c r="BO4" s="54"/>
      <c r="BP4" s="54"/>
      <c r="BQ4" s="54"/>
      <c r="BR4" s="54"/>
      <c r="BS4" s="54"/>
      <c r="BT4" s="54"/>
      <c r="BU4" s="54"/>
      <c r="BV4" s="54"/>
      <c r="BW4" s="54"/>
      <c r="BX4" s="54"/>
      <c r="BY4" s="54"/>
      <c r="BZ4" s="54"/>
      <c r="CA4" s="54"/>
      <c r="CB4" s="54"/>
      <c r="CC4" s="54"/>
      <c r="CD4" s="54"/>
      <c r="CE4" s="54"/>
      <c r="CF4" s="54"/>
      <c r="CG4" s="54"/>
      <c r="CH4" s="54"/>
      <c r="CI4" s="54"/>
      <c r="CJ4" s="54"/>
      <c r="CK4" s="54"/>
      <c r="CL4" s="54"/>
      <c r="CM4" s="54"/>
      <c r="CN4" s="54"/>
      <c r="CO4" s="54"/>
      <c r="CP4" s="54"/>
      <c r="CQ4" s="54"/>
      <c r="CR4" s="54"/>
      <c r="CS4" s="54"/>
      <c r="CT4" s="54"/>
      <c r="CU4" s="54"/>
      <c r="CV4" s="54"/>
      <c r="CW4" s="54"/>
      <c r="CX4" s="54"/>
      <c r="CY4" s="54"/>
      <c r="CZ4" s="54"/>
      <c r="DA4" s="54"/>
      <c r="DB4" s="54"/>
      <c r="DC4" s="54"/>
      <c r="DD4" s="54"/>
      <c r="DE4" s="54"/>
      <c r="DF4" s="54"/>
      <c r="DG4" s="54"/>
      <c r="DH4" s="54"/>
      <c r="DI4" s="54"/>
      <c r="DJ4" s="54"/>
      <c r="DK4" s="54"/>
      <c r="DL4" s="54"/>
      <c r="DM4" s="54"/>
      <c r="DN4" s="54"/>
      <c r="DO4" s="54"/>
      <c r="DP4" s="54"/>
      <c r="DQ4" s="54"/>
      <c r="DR4" s="54"/>
      <c r="DS4" s="54"/>
      <c r="DT4" s="54"/>
      <c r="DU4" s="54"/>
      <c r="DV4" s="54"/>
      <c r="DW4" s="54"/>
      <c r="DX4" s="54"/>
      <c r="DY4" s="54"/>
      <c r="DZ4" s="54"/>
      <c r="EA4" s="54"/>
      <c r="EB4" s="54"/>
      <c r="EC4" s="54"/>
      <c r="ED4" s="54"/>
      <c r="EE4" s="54"/>
      <c r="EF4" s="54"/>
      <c r="EG4" s="54"/>
      <c r="EH4" s="54"/>
      <c r="EI4" s="54"/>
      <c r="EJ4" s="54"/>
      <c r="EK4" s="54"/>
      <c r="EL4" s="54"/>
      <c r="EM4" s="54"/>
      <c r="EN4" s="54"/>
      <c r="EO4" s="54"/>
      <c r="EP4" s="54"/>
      <c r="EQ4" s="54"/>
      <c r="ER4" s="54"/>
      <c r="ES4" s="54"/>
      <c r="ET4" s="54"/>
      <c r="EU4" s="54"/>
      <c r="EV4" s="54"/>
      <c r="EW4" s="54"/>
      <c r="EX4" s="54"/>
      <c r="EY4" s="54"/>
      <c r="EZ4" s="54"/>
      <c r="FA4" s="54"/>
      <c r="FB4" s="54"/>
      <c r="FC4" s="54"/>
      <c r="FD4" s="54"/>
      <c r="FE4" s="54"/>
      <c r="FF4" s="54"/>
      <c r="FG4" s="54"/>
      <c r="FH4" s="54"/>
      <c r="FI4" s="54"/>
      <c r="FJ4" s="54"/>
      <c r="FK4" s="54"/>
      <c r="FL4" s="54"/>
      <c r="FM4" s="54"/>
      <c r="FN4" s="54"/>
      <c r="FO4" s="54"/>
      <c r="FP4" s="54"/>
      <c r="FQ4" s="54"/>
      <c r="FR4" s="54"/>
      <c r="FS4" s="54"/>
      <c r="FT4" s="54"/>
      <c r="FU4" s="54"/>
      <c r="FV4" s="54"/>
      <c r="FW4" s="54"/>
      <c r="FX4" s="54"/>
      <c r="FY4" s="54"/>
      <c r="FZ4" s="54"/>
      <c r="GA4" s="54"/>
      <c r="GB4" s="54"/>
      <c r="GC4" s="54"/>
      <c r="GD4" s="54"/>
      <c r="GE4" s="54"/>
      <c r="GF4" s="54"/>
      <c r="GG4" s="54"/>
      <c r="GH4" s="54"/>
      <c r="GI4" s="54"/>
      <c r="GJ4" s="54"/>
      <c r="GK4" s="54"/>
      <c r="GL4" s="54"/>
      <c r="GM4" s="54"/>
      <c r="GN4" s="54"/>
      <c r="GO4" s="54"/>
      <c r="GP4" s="54"/>
      <c r="GQ4" s="54"/>
      <c r="GR4" s="54"/>
      <c r="GS4" s="54"/>
      <c r="GT4" s="54"/>
      <c r="GU4" s="54"/>
      <c r="GV4" s="54"/>
      <c r="GW4" s="54"/>
      <c r="GX4" s="54"/>
      <c r="GY4" s="54"/>
      <c r="GZ4" s="54"/>
      <c r="HA4" s="54"/>
      <c r="HB4" s="54"/>
      <c r="HC4" s="54"/>
      <c r="HD4" s="54"/>
      <c r="HE4" s="54"/>
      <c r="HF4" s="54"/>
      <c r="HG4" s="54"/>
      <c r="HH4" s="54"/>
      <c r="HI4" s="54"/>
      <c r="HJ4" s="54"/>
      <c r="HK4" s="54"/>
      <c r="HL4" s="54"/>
      <c r="HM4" s="54"/>
      <c r="HN4" s="54"/>
      <c r="HO4" s="54"/>
      <c r="HP4" s="54"/>
    </row>
    <row r="5" spans="1:224">
      <c r="A5" s="46"/>
      <c r="B5" s="47"/>
      <c r="C5" s="47"/>
      <c r="D5" s="47"/>
      <c r="E5" s="48"/>
      <c r="F5" s="47"/>
      <c r="G5" s="47"/>
      <c r="H5" s="51"/>
      <c r="I5" s="47"/>
      <c r="J5" s="47"/>
      <c r="K5" s="47"/>
      <c r="L5" s="47"/>
      <c r="M5" s="49">
        <f>SUMIF(M2:M4,"Y",L2:L4)</f>
        <v>22725</v>
      </c>
      <c r="N5" s="67"/>
    </row>
    <row r="28" spans="6:6">
      <c r="F28" s="43" t="s">
        <v>53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useFirstPageNumber="1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>
      <selection sqref="A1:B1"/>
    </sheetView>
  </sheetViews>
  <sheetFormatPr defaultColWidth="9"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58" t="s">
        <v>24</v>
      </c>
      <c r="B1" s="58"/>
      <c r="C1" s="2"/>
    </row>
    <row r="2" spans="1:6" ht="14.25" customHeight="1">
      <c r="A2" s="58" t="s">
        <v>25</v>
      </c>
      <c r="B2" s="58"/>
      <c r="C2" s="2"/>
    </row>
    <row r="5" spans="1:6" ht="27">
      <c r="A5" s="3" t="s">
        <v>12</v>
      </c>
      <c r="B5" s="4" t="s">
        <v>26</v>
      </c>
      <c r="C5" s="4" t="s">
        <v>27</v>
      </c>
      <c r="D5" s="5" t="s">
        <v>28</v>
      </c>
      <c r="E5" s="1" t="s">
        <v>29</v>
      </c>
      <c r="F5" s="1" t="s">
        <v>30</v>
      </c>
    </row>
    <row r="6" spans="1:6" ht="40.5">
      <c r="A6" s="6">
        <v>1</v>
      </c>
      <c r="B6" s="7" t="s">
        <v>31</v>
      </c>
      <c r="C6" s="8" t="s">
        <v>32</v>
      </c>
      <c r="D6" s="9"/>
      <c r="E6" s="10">
        <v>0.2</v>
      </c>
      <c r="F6" s="10">
        <f t="shared" ref="F6:F12" si="0">E6/10*D6</f>
        <v>0</v>
      </c>
    </row>
    <row r="7" spans="1:6" ht="54">
      <c r="A7" s="6">
        <v>2</v>
      </c>
      <c r="B7" s="7" t="s">
        <v>33</v>
      </c>
      <c r="C7" s="8" t="s">
        <v>34</v>
      </c>
      <c r="D7" s="11"/>
      <c r="E7" s="10">
        <v>0.15</v>
      </c>
      <c r="F7" s="10">
        <f t="shared" si="0"/>
        <v>0</v>
      </c>
    </row>
    <row r="8" spans="1:6" ht="40.5">
      <c r="A8" s="6">
        <v>3</v>
      </c>
      <c r="B8" s="7" t="s">
        <v>35</v>
      </c>
      <c r="C8" s="8" t="s">
        <v>36</v>
      </c>
      <c r="D8" s="11"/>
      <c r="E8" s="10">
        <v>0.1</v>
      </c>
      <c r="F8" s="10">
        <f t="shared" si="0"/>
        <v>0</v>
      </c>
    </row>
    <row r="9" spans="1:6" ht="54">
      <c r="A9" s="6">
        <v>4</v>
      </c>
      <c r="B9" s="7" t="s">
        <v>37</v>
      </c>
      <c r="C9" s="12" t="s">
        <v>38</v>
      </c>
      <c r="D9" s="11"/>
      <c r="E9" s="10">
        <v>0.1</v>
      </c>
      <c r="F9" s="10">
        <f t="shared" si="0"/>
        <v>0</v>
      </c>
    </row>
    <row r="10" spans="1:6" ht="81">
      <c r="A10" s="6">
        <v>5</v>
      </c>
      <c r="B10" s="7" t="s">
        <v>39</v>
      </c>
      <c r="C10" s="8" t="s">
        <v>40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41</v>
      </c>
      <c r="C11" s="14" t="s">
        <v>42</v>
      </c>
      <c r="D11" s="11"/>
      <c r="E11" s="10">
        <v>0.1</v>
      </c>
      <c r="F11" s="10">
        <f t="shared" si="0"/>
        <v>0</v>
      </c>
    </row>
    <row r="12" spans="1:6" ht="27.75">
      <c r="A12" s="6">
        <v>7</v>
      </c>
      <c r="B12" s="6" t="s">
        <v>43</v>
      </c>
      <c r="C12" s="15" t="s">
        <v>44</v>
      </c>
      <c r="D12" s="11"/>
      <c r="E12" s="10">
        <v>0.25</v>
      </c>
      <c r="F12" s="10">
        <f t="shared" si="0"/>
        <v>0</v>
      </c>
    </row>
    <row r="13" spans="1:6" ht="13.5">
      <c r="A13" s="16"/>
      <c r="B13" s="17" t="s">
        <v>45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useFirstPageNumber="1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Samsung</cp:lastModifiedBy>
  <cp:lastPrinted>2018-07-05T06:12:00Z</cp:lastPrinted>
  <dcterms:created xsi:type="dcterms:W3CDTF">2015-09-25T09:25:00Z</dcterms:created>
  <dcterms:modified xsi:type="dcterms:W3CDTF">2021-08-11T07:53:45Z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