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5725"/>
  <fileRecoveryPr autoRecover="0"/>
</workbook>
</file>

<file path=xl/calcChain.xml><?xml version="1.0" encoding="utf-8"?>
<calcChain xmlns="http://schemas.openxmlformats.org/spreadsheetml/2006/main">
  <c r="G7" i="1"/>
  <c r="G9"/>
  <c r="G8"/>
  <c r="K4"/>
  <c r="G14"/>
  <c r="G11" l="1"/>
  <c r="G15" s="1"/>
  <c r="H5" i="2"/>
  <c r="F9" i="1" s="1"/>
  <c r="D3" l="1"/>
  <c r="D4"/>
  <c r="D6"/>
  <c r="D5"/>
  <c r="F6" l="1"/>
  <c r="F5"/>
  <c r="F14"/>
  <c r="F3" l="1"/>
  <c r="F4"/>
  <c r="F6" i="5"/>
  <c r="F7"/>
  <c r="F8"/>
  <c r="F9"/>
  <c r="F10"/>
  <c r="F11"/>
  <c r="F12"/>
  <c r="E13"/>
  <c r="F7" i="1" l="1"/>
  <c r="F8" s="1"/>
  <c r="F11" s="1"/>
  <c r="F15" s="1"/>
  <c r="F13" i="5"/>
</calcChain>
</file>

<file path=xl/sharedStrings.xml><?xml version="1.0" encoding="utf-8"?>
<sst xmlns="http://schemas.openxmlformats.org/spreadsheetml/2006/main" count="76" uniqueCount="71">
  <si>
    <t>Eligibility</t>
  </si>
  <si>
    <t>Sr. No.</t>
  </si>
  <si>
    <t>LAN</t>
  </si>
  <si>
    <t>Customer Name</t>
  </si>
  <si>
    <t>Bank Name</t>
  </si>
  <si>
    <t>Loan Amt.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</si>
  <si>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</si>
  <si>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</si>
  <si>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</si>
  <si>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</si>
  <si>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</si>
  <si>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</si>
  <si>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</si>
  <si>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</si>
  <si>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</si>
  <si>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</si>
  <si>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</si>
  <si>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</si>
  <si>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</si>
  <si>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</si>
  <si>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</si>
  <si>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</si>
  <si>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</si>
  <si>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</si>
  <si>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</si>
  <si>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</si>
  <si>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</si>
  <si>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</si>
  <si>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</si>
  <si>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</si>
  <si>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</si>
  <si>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</si>
  <si>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</si>
  <si>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</si>
  <si>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</si>
  <si>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</si>
  <si>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</si>
  <si>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</si>
  <si>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</si>
  <si>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</si>
  <si>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Net Profit </t>
  </si>
  <si>
    <t xml:space="preserve">Depreciation </t>
  </si>
  <si>
    <t>EMI Considered</t>
  </si>
  <si>
    <t>Assessment Year</t>
  </si>
  <si>
    <t>2019-20</t>
  </si>
  <si>
    <t xml:space="preserve">Max FOIR)                </t>
  </si>
  <si>
    <t>n</t>
  </si>
  <si>
    <t>2020-21</t>
  </si>
  <si>
    <t>Type</t>
  </si>
  <si>
    <t>Ashirwad Industries</t>
  </si>
  <si>
    <t>Ashirwad Industries (Prop. Raghav)</t>
  </si>
  <si>
    <t>Bank Interest</t>
  </si>
  <si>
    <t>Ashirwad Inds</t>
  </si>
  <si>
    <t>PNB</t>
  </si>
  <si>
    <t>CC Limit</t>
  </si>
  <si>
    <t>Raghav</t>
  </si>
  <si>
    <t>HL</t>
  </si>
  <si>
    <t>y</t>
  </si>
  <si>
    <t>Yes Bank</t>
  </si>
  <si>
    <t>Sale as on 31/03/2019</t>
  </si>
  <si>
    <t>Sale as on 31/03/2020</t>
  </si>
  <si>
    <t>Neha Mahendiratta</t>
  </si>
  <si>
    <t>Firm</t>
  </si>
  <si>
    <t>Prop</t>
  </si>
  <si>
    <t>W/o of Raghav</t>
  </si>
  <si>
    <t>Till Dec</t>
  </si>
  <si>
    <t>limit (15 lacs)</t>
  </si>
  <si>
    <t>HL (10 lacs)</t>
  </si>
  <si>
    <t>Current account</t>
  </si>
  <si>
    <t>To be confirmed</t>
  </si>
  <si>
    <t>Account Details</t>
  </si>
</sst>
</file>

<file path=xl/styles.xml><?xml version="1.0" encoding="utf-8"?>
<styleSheet xmlns="http://schemas.openxmlformats.org/spreadsheetml/2006/main">
  <numFmts count="4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</numFmts>
  <fonts count="13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9" tint="0.39997558519241921"/>
        <bgColor indexed="31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164" fontId="1" fillId="0" borderId="0" applyBorder="0" applyProtection="0"/>
  </cellStyleXfs>
  <cellXfs count="65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0" fontId="10" fillId="2" borderId="0" xfId="3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165" fontId="10" fillId="2" borderId="2" xfId="1" applyNumberFormat="1" applyFont="1" applyFill="1" applyBorder="1" applyAlignment="1" applyProtection="1">
      <alignment horizontal="left"/>
    </xf>
    <xf numFmtId="0" fontId="10" fillId="2" borderId="0" xfId="3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Alignment="1">
      <alignment horizontal="left" wrapText="1"/>
    </xf>
    <xf numFmtId="165" fontId="10" fillId="0" borderId="2" xfId="1" applyNumberFormat="1" applyFont="1" applyFill="1" applyBorder="1" applyAlignment="1" applyProtection="1">
      <alignment horizontal="left"/>
    </xf>
    <xf numFmtId="165" fontId="10" fillId="4" borderId="2" xfId="1" applyNumberFormat="1" applyFont="1" applyFill="1" applyBorder="1" applyAlignment="1" applyProtection="1">
      <alignment horizontal="left"/>
    </xf>
    <xf numFmtId="9" fontId="10" fillId="4" borderId="2" xfId="1" applyNumberFormat="1" applyFont="1" applyFill="1" applyBorder="1" applyAlignment="1" applyProtection="1">
      <alignment horizontal="left"/>
    </xf>
    <xf numFmtId="164" fontId="10" fillId="4" borderId="2" xfId="1" applyFont="1" applyFill="1" applyBorder="1" applyAlignment="1" applyProtection="1">
      <alignment horizontal="left"/>
    </xf>
    <xf numFmtId="0" fontId="10" fillId="4" borderId="2" xfId="0" applyNumberFormat="1" applyFont="1" applyFill="1" applyBorder="1" applyAlignment="1">
      <alignment horizontal="left"/>
    </xf>
    <xf numFmtId="167" fontId="10" fillId="4" borderId="2" xfId="1" applyNumberFormat="1" applyFont="1" applyFill="1" applyBorder="1" applyAlignment="1" applyProtection="1">
      <alignment horizontal="left"/>
    </xf>
    <xf numFmtId="0" fontId="10" fillId="0" borderId="2" xfId="0" applyNumberFormat="1" applyFont="1" applyFill="1" applyBorder="1" applyAlignment="1">
      <alignment horizontal="left"/>
    </xf>
    <xf numFmtId="10" fontId="10" fillId="0" borderId="2" xfId="1" applyNumberFormat="1" applyFont="1" applyFill="1" applyBorder="1" applyAlignment="1" applyProtection="1">
      <alignment horizontal="left"/>
    </xf>
    <xf numFmtId="2" fontId="10" fillId="4" borderId="2" xfId="4" applyNumberFormat="1" applyFont="1" applyFill="1" applyBorder="1" applyAlignment="1" applyProtection="1">
      <alignment horizontal="left"/>
    </xf>
    <xf numFmtId="164" fontId="10" fillId="4" borderId="2" xfId="4" applyNumberFormat="1" applyFont="1" applyFill="1" applyBorder="1" applyAlignment="1" applyProtection="1">
      <alignment horizontal="left"/>
    </xf>
    <xf numFmtId="165" fontId="10" fillId="8" borderId="2" xfId="1" applyNumberFormat="1" applyFont="1" applyFill="1" applyBorder="1" applyAlignment="1" applyProtection="1">
      <alignment horizontal="left"/>
    </xf>
    <xf numFmtId="9" fontId="10" fillId="8" borderId="2" xfId="1" applyNumberFormat="1" applyFont="1" applyFill="1" applyBorder="1" applyAlignment="1" applyProtection="1">
      <alignment horizontal="left"/>
    </xf>
    <xf numFmtId="165" fontId="10" fillId="3" borderId="2" xfId="1" applyNumberFormat="1" applyFont="1" applyFill="1" applyBorder="1" applyAlignment="1" applyProtection="1">
      <alignment horizontal="left"/>
    </xf>
    <xf numFmtId="0" fontId="8" fillId="7" borderId="2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3" xfId="0" applyFont="1" applyFill="1" applyBorder="1" applyAlignment="1">
      <alignment horizontal="left"/>
    </xf>
    <xf numFmtId="1" fontId="8" fillId="0" borderId="3" xfId="0" applyNumberFormat="1" applyFont="1" applyBorder="1" applyAlignment="1">
      <alignment horizontal="left"/>
    </xf>
    <xf numFmtId="2" fontId="8" fillId="0" borderId="3" xfId="0" applyNumberFormat="1" applyFont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1" fontId="8" fillId="0" borderId="2" xfId="0" applyNumberFormat="1" applyFont="1" applyBorder="1" applyAlignment="1">
      <alignment horizontal="left"/>
    </xf>
    <xf numFmtId="2" fontId="8" fillId="0" borderId="2" xfId="0" applyNumberFormat="1" applyFont="1" applyFill="1" applyBorder="1" applyAlignment="1">
      <alignment horizontal="left"/>
    </xf>
    <xf numFmtId="1" fontId="8" fillId="7" borderId="2" xfId="0" applyNumberFormat="1" applyFont="1" applyFill="1" applyBorder="1" applyAlignment="1">
      <alignment horizontal="left"/>
    </xf>
    <xf numFmtId="1" fontId="8" fillId="0" borderId="2" xfId="0" applyNumberFormat="1" applyFont="1" applyFill="1" applyBorder="1" applyAlignment="1">
      <alignment horizontal="left"/>
    </xf>
    <xf numFmtId="2" fontId="8" fillId="7" borderId="2" xfId="0" applyNumberFormat="1" applyFont="1" applyFill="1" applyBorder="1" applyAlignment="1">
      <alignment horizontal="left"/>
    </xf>
    <xf numFmtId="166" fontId="11" fillId="8" borderId="2" xfId="1" applyNumberFormat="1" applyFont="1" applyFill="1" applyBorder="1" applyAlignment="1" applyProtection="1">
      <alignment horizontal="left"/>
    </xf>
    <xf numFmtId="166" fontId="10" fillId="8" borderId="2" xfId="1" applyNumberFormat="1" applyFont="1" applyFill="1" applyBorder="1" applyAlignment="1" applyProtection="1">
      <alignment horizontal="left"/>
    </xf>
    <xf numFmtId="0" fontId="8" fillId="9" borderId="2" xfId="0" applyFont="1" applyFill="1" applyBorder="1" applyAlignment="1">
      <alignment horizontal="left"/>
    </xf>
    <xf numFmtId="165" fontId="10" fillId="3" borderId="2" xfId="1" applyNumberFormat="1" applyFont="1" applyFill="1" applyBorder="1" applyAlignment="1" applyProtection="1">
      <alignment horizontal="left"/>
    </xf>
    <xf numFmtId="0" fontId="10" fillId="2" borderId="2" xfId="3" applyFont="1" applyFill="1" applyBorder="1" applyAlignment="1">
      <alignment horizontal="left"/>
    </xf>
    <xf numFmtId="1" fontId="10" fillId="2" borderId="0" xfId="3" applyNumberFormat="1" applyFont="1" applyFill="1" applyBorder="1" applyAlignment="1">
      <alignment horizontal="left" vertical="top" wrapText="1"/>
    </xf>
    <xf numFmtId="1" fontId="10" fillId="2" borderId="2" xfId="3" applyNumberFormat="1" applyFont="1" applyFill="1" applyBorder="1" applyAlignment="1">
      <alignment horizontal="left" vertical="top" wrapText="1"/>
    </xf>
    <xf numFmtId="0" fontId="10" fillId="2" borderId="2" xfId="3" applyFont="1" applyFill="1" applyBorder="1" applyAlignment="1">
      <alignment horizontal="left" vertical="top" wrapText="1"/>
    </xf>
    <xf numFmtId="165" fontId="10" fillId="3" borderId="2" xfId="1" applyNumberFormat="1" applyFont="1" applyFill="1" applyBorder="1" applyAlignment="1" applyProtection="1">
      <alignment horizontal="left"/>
    </xf>
    <xf numFmtId="0" fontId="12" fillId="2" borderId="2" xfId="3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top" wrapText="1"/>
      <protection hidden="1"/>
    </xf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15"/>
  <sheetViews>
    <sheetView tabSelected="1" zoomScale="136" zoomScaleNormal="136" workbookViewId="0">
      <selection activeCell="H19" sqref="H19"/>
    </sheetView>
  </sheetViews>
  <sheetFormatPr defaultColWidth="31.28515625" defaultRowHeight="12"/>
  <cols>
    <col min="1" max="1" width="24.85546875" style="24" customWidth="1"/>
    <col min="2" max="2" width="7.85546875" style="24" customWidth="1"/>
    <col min="3" max="3" width="8" style="24" customWidth="1"/>
    <col min="4" max="4" width="7.5703125" style="24" customWidth="1"/>
    <col min="5" max="5" width="8.42578125" style="24" bestFit="1" customWidth="1"/>
    <col min="6" max="6" width="15.7109375" style="24" customWidth="1"/>
    <col min="7" max="7" width="9.28515625" style="24" customWidth="1"/>
    <col min="8" max="8" width="12.7109375" style="24" customWidth="1"/>
    <col min="9" max="9" width="4.85546875" style="24" customWidth="1"/>
    <col min="10" max="10" width="17.85546875" style="24" bestFit="1" customWidth="1"/>
    <col min="11" max="11" width="13.140625" style="24" customWidth="1"/>
    <col min="12" max="12" width="13.7109375" style="24" customWidth="1"/>
    <col min="13" max="13" width="14.140625" style="24" customWidth="1"/>
    <col min="14" max="14" width="11.85546875" style="24" customWidth="1"/>
    <col min="15" max="15" width="12" style="24" customWidth="1"/>
    <col min="16" max="16" width="11" style="24" customWidth="1"/>
    <col min="17" max="17" width="11.5703125" style="24" customWidth="1"/>
    <col min="18" max="18" width="12" style="24" customWidth="1"/>
    <col min="19" max="236" width="31.28515625" style="24"/>
    <col min="237" max="244" width="31.28515625" style="25"/>
    <col min="245" max="246" width="31.28515625" style="26"/>
    <col min="247" max="16384" width="31.28515625" style="22"/>
  </cols>
  <sheetData>
    <row r="1" spans="1:246" ht="12.75" customHeight="1">
      <c r="A1" s="57" t="s">
        <v>49</v>
      </c>
      <c r="B1" s="62" t="s">
        <v>43</v>
      </c>
      <c r="C1" s="62"/>
      <c r="D1" s="39"/>
      <c r="E1" s="39"/>
      <c r="F1" s="3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1"/>
      <c r="ID1" s="21"/>
      <c r="IE1" s="21"/>
      <c r="IF1" s="21"/>
      <c r="IG1" s="21"/>
      <c r="IH1" s="21"/>
      <c r="II1" s="21"/>
      <c r="IJ1" s="21"/>
      <c r="IK1" s="22"/>
      <c r="IL1" s="22"/>
    </row>
    <row r="2" spans="1:246">
      <c r="A2" s="28" t="s">
        <v>50</v>
      </c>
      <c r="B2" s="28" t="s">
        <v>47</v>
      </c>
      <c r="C2" s="28" t="s">
        <v>44</v>
      </c>
      <c r="D2" s="28" t="s">
        <v>29</v>
      </c>
      <c r="E2" s="29" t="s">
        <v>0</v>
      </c>
      <c r="F2" s="28" t="s">
        <v>30</v>
      </c>
      <c r="G2" s="20"/>
      <c r="H2" s="20"/>
      <c r="I2" s="20"/>
      <c r="J2" s="58" t="s">
        <v>59</v>
      </c>
      <c r="K2" s="58">
        <v>17324544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1"/>
      <c r="ID2" s="21"/>
      <c r="IE2" s="21"/>
      <c r="IF2" s="21"/>
      <c r="IG2" s="21"/>
      <c r="IH2" s="21"/>
      <c r="II2" s="21"/>
      <c r="IJ2" s="21"/>
      <c r="IK2" s="22"/>
      <c r="IL2" s="22"/>
    </row>
    <row r="3" spans="1:246">
      <c r="A3" s="37" t="s">
        <v>40</v>
      </c>
      <c r="B3" s="55">
        <v>693958</v>
      </c>
      <c r="C3" s="54">
        <v>659534</v>
      </c>
      <c r="D3" s="37">
        <f t="shared" ref="D3:D6" si="0">AVERAGE(B3:C3)</f>
        <v>676746</v>
      </c>
      <c r="E3" s="38">
        <v>1</v>
      </c>
      <c r="F3" s="23">
        <f t="shared" ref="F3:F4" si="1">E3*D3</f>
        <v>676746</v>
      </c>
      <c r="G3" s="20"/>
      <c r="H3" s="20"/>
      <c r="I3" s="20"/>
      <c r="J3" s="58" t="s">
        <v>60</v>
      </c>
      <c r="K3" s="58">
        <v>16224860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1"/>
      <c r="ID3" s="21"/>
      <c r="IE3" s="21"/>
      <c r="IF3" s="21"/>
      <c r="IG3" s="21"/>
      <c r="IH3" s="21"/>
      <c r="II3" s="21"/>
      <c r="IJ3" s="21"/>
      <c r="IK3" s="22"/>
      <c r="IL3" s="22"/>
    </row>
    <row r="4" spans="1:246">
      <c r="A4" s="37" t="s">
        <v>41</v>
      </c>
      <c r="B4" s="55">
        <v>197273</v>
      </c>
      <c r="C4" s="54">
        <v>131556</v>
      </c>
      <c r="D4" s="37">
        <f t="shared" si="0"/>
        <v>164414.5</v>
      </c>
      <c r="E4" s="38">
        <v>1</v>
      </c>
      <c r="F4" s="23">
        <f t="shared" si="1"/>
        <v>164414.5</v>
      </c>
      <c r="G4" s="20"/>
      <c r="H4" s="20"/>
      <c r="I4" s="20"/>
      <c r="J4" s="58" t="s">
        <v>65</v>
      </c>
      <c r="K4" s="58">
        <f>0+495310+1710366+1956254+1962170+2187397+2652436+1840121+1613136</f>
        <v>14417190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1"/>
      <c r="IA4" s="21"/>
      <c r="IB4" s="21"/>
      <c r="IC4" s="21"/>
      <c r="ID4" s="21"/>
      <c r="IE4" s="21"/>
      <c r="IF4" s="21"/>
      <c r="IG4" s="21"/>
      <c r="IH4" s="22"/>
      <c r="II4" s="22"/>
      <c r="IJ4" s="22"/>
      <c r="IK4" s="22"/>
      <c r="IL4" s="22"/>
    </row>
    <row r="5" spans="1:246">
      <c r="A5" s="37" t="s">
        <v>51</v>
      </c>
      <c r="B5" s="55">
        <v>182414</v>
      </c>
      <c r="C5" s="54">
        <v>132554</v>
      </c>
      <c r="D5" s="37">
        <f t="shared" si="0"/>
        <v>157484</v>
      </c>
      <c r="E5" s="38">
        <v>1</v>
      </c>
      <c r="F5" s="23">
        <f t="shared" ref="F5" si="2">E5*D5</f>
        <v>157484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1"/>
      <c r="IA5" s="21"/>
      <c r="IB5" s="21"/>
      <c r="IC5" s="21"/>
      <c r="ID5" s="21"/>
      <c r="IE5" s="21"/>
      <c r="IF5" s="21"/>
      <c r="IG5" s="21"/>
      <c r="IH5" s="22"/>
      <c r="II5" s="22"/>
      <c r="IJ5" s="22"/>
      <c r="IK5" s="22"/>
      <c r="IL5" s="22"/>
    </row>
    <row r="6" spans="1:246">
      <c r="A6" s="37" t="s">
        <v>31</v>
      </c>
      <c r="B6" s="55">
        <v>0</v>
      </c>
      <c r="C6" s="54">
        <v>-8578</v>
      </c>
      <c r="D6" s="37">
        <f t="shared" si="0"/>
        <v>-4289</v>
      </c>
      <c r="E6" s="38">
        <v>1</v>
      </c>
      <c r="F6" s="23">
        <f>E6*D6</f>
        <v>-4289</v>
      </c>
      <c r="G6" s="20"/>
      <c r="H6" s="20"/>
      <c r="I6" s="20"/>
      <c r="J6" s="58" t="s">
        <v>49</v>
      </c>
      <c r="K6" s="58" t="s">
        <v>62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1"/>
      <c r="HV6" s="21"/>
      <c r="HW6" s="21"/>
      <c r="HX6" s="21"/>
      <c r="HY6" s="21"/>
      <c r="HZ6" s="21"/>
      <c r="IA6" s="21"/>
      <c r="IB6" s="21"/>
      <c r="IC6" s="22"/>
      <c r="ID6" s="22"/>
      <c r="IE6" s="22"/>
      <c r="IF6" s="22"/>
      <c r="IG6" s="22"/>
      <c r="IH6" s="22"/>
      <c r="II6" s="22"/>
      <c r="IJ6" s="22"/>
      <c r="IK6" s="22"/>
      <c r="IL6" s="22"/>
    </row>
    <row r="7" spans="1:246" ht="10.5" customHeight="1">
      <c r="A7" s="30" t="s">
        <v>32</v>
      </c>
      <c r="B7" s="31"/>
      <c r="C7" s="31"/>
      <c r="D7" s="31"/>
      <c r="E7" s="31"/>
      <c r="F7" s="32">
        <f>+SUM(F3:F6)</f>
        <v>994355.5</v>
      </c>
      <c r="G7" s="32">
        <f>(16224860*7.5/100)</f>
        <v>1216864.5</v>
      </c>
      <c r="H7" s="20"/>
      <c r="I7" s="20"/>
      <c r="J7" s="58" t="s">
        <v>55</v>
      </c>
      <c r="K7" s="58" t="s">
        <v>63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1"/>
      <c r="HZ7" s="21"/>
      <c r="IA7" s="21"/>
      <c r="IB7" s="21"/>
      <c r="IC7" s="21"/>
      <c r="ID7" s="21"/>
      <c r="IE7" s="21"/>
      <c r="IF7" s="21"/>
      <c r="IG7" s="22"/>
      <c r="IH7" s="22"/>
      <c r="II7" s="22"/>
      <c r="IJ7" s="22"/>
      <c r="IK7" s="22"/>
      <c r="IL7" s="22"/>
    </row>
    <row r="8" spans="1:246" ht="10.5" customHeight="1">
      <c r="A8" s="27" t="s">
        <v>33</v>
      </c>
      <c r="B8" s="33"/>
      <c r="C8" s="33"/>
      <c r="D8" s="33"/>
      <c r="E8" s="33"/>
      <c r="F8" s="32">
        <f>F7/12</f>
        <v>82862.958333333328</v>
      </c>
      <c r="G8" s="32">
        <f>G7/12</f>
        <v>101405.375</v>
      </c>
      <c r="H8" s="20"/>
      <c r="I8" s="20"/>
      <c r="J8" s="58" t="s">
        <v>61</v>
      </c>
      <c r="K8" s="58" t="s">
        <v>64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1"/>
      <c r="HZ8" s="21"/>
      <c r="IA8" s="21"/>
      <c r="IB8" s="21"/>
      <c r="IC8" s="21"/>
      <c r="ID8" s="21"/>
      <c r="IE8" s="21"/>
      <c r="IF8" s="21"/>
      <c r="IG8" s="22"/>
      <c r="IH8" s="22"/>
      <c r="II8" s="22"/>
      <c r="IJ8" s="22"/>
      <c r="IK8" s="22"/>
      <c r="IL8" s="22"/>
    </row>
    <row r="9" spans="1:246" ht="10.5" customHeight="1">
      <c r="A9" s="27" t="s">
        <v>34</v>
      </c>
      <c r="B9" s="33"/>
      <c r="C9" s="33"/>
      <c r="D9" s="33"/>
      <c r="E9" s="33"/>
      <c r="F9" s="23">
        <f>RTR!H5</f>
        <v>17405</v>
      </c>
      <c r="G9" s="23">
        <f>RTR!H5</f>
        <v>17405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1"/>
      <c r="IE9" s="21"/>
      <c r="IF9" s="21"/>
      <c r="IG9" s="21"/>
      <c r="IH9" s="21"/>
      <c r="II9" s="21"/>
      <c r="IJ9" s="21"/>
      <c r="IK9" s="21"/>
      <c r="IL9" s="22"/>
    </row>
    <row r="10" spans="1:246" ht="10.5" customHeight="1">
      <c r="A10" s="27" t="s">
        <v>45</v>
      </c>
      <c r="B10" s="27"/>
      <c r="C10" s="27"/>
      <c r="D10" s="27"/>
      <c r="E10" s="27"/>
      <c r="F10" s="34">
        <v>0.65</v>
      </c>
      <c r="G10" s="34">
        <v>0.65</v>
      </c>
      <c r="H10" s="20"/>
      <c r="I10" s="20"/>
      <c r="J10" s="63" t="s">
        <v>70</v>
      </c>
      <c r="K10" s="6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1"/>
      <c r="IE10" s="21"/>
      <c r="IF10" s="21"/>
      <c r="IG10" s="21"/>
      <c r="IH10" s="21"/>
      <c r="II10" s="21"/>
      <c r="IJ10" s="21"/>
      <c r="IK10" s="21"/>
      <c r="IL10" s="22"/>
    </row>
    <row r="11" spans="1:246" ht="10.5" customHeight="1">
      <c r="A11" s="27" t="s">
        <v>35</v>
      </c>
      <c r="B11" s="33"/>
      <c r="C11" s="33"/>
      <c r="D11" s="33"/>
      <c r="E11" s="33"/>
      <c r="F11" s="28">
        <f>(F8*F10)-F9</f>
        <v>36455.922916666663</v>
      </c>
      <c r="G11" s="28">
        <f>(G8*G10)-G9</f>
        <v>48508.493750000009</v>
      </c>
      <c r="J11" s="60">
        <v>698135006132</v>
      </c>
      <c r="K11" s="61" t="s">
        <v>69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1"/>
      <c r="IE11" s="21"/>
      <c r="IF11" s="21"/>
      <c r="IG11" s="21"/>
      <c r="IH11" s="21"/>
      <c r="II11" s="21"/>
      <c r="IJ11" s="21"/>
      <c r="IK11" s="21"/>
      <c r="IL11" s="22"/>
    </row>
    <row r="12" spans="1:246" ht="10.5" customHeight="1">
      <c r="A12" s="27" t="s">
        <v>36</v>
      </c>
      <c r="B12" s="33"/>
      <c r="C12" s="33"/>
      <c r="D12" s="33"/>
      <c r="E12" s="33"/>
      <c r="F12" s="27">
        <v>180</v>
      </c>
      <c r="G12" s="27">
        <v>180</v>
      </c>
      <c r="J12" s="60">
        <v>694016001318</v>
      </c>
      <c r="K12" s="61" t="s">
        <v>66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1"/>
      <c r="IE12" s="21"/>
      <c r="IF12" s="21"/>
      <c r="IG12" s="21"/>
      <c r="IH12" s="21"/>
      <c r="II12" s="21"/>
      <c r="IJ12" s="21"/>
      <c r="IK12" s="21"/>
      <c r="IL12" s="22"/>
    </row>
    <row r="13" spans="1:246" ht="10.5" customHeight="1">
      <c r="A13" s="27" t="s">
        <v>37</v>
      </c>
      <c r="B13" s="33"/>
      <c r="C13" s="33"/>
      <c r="D13" s="33"/>
      <c r="E13" s="33"/>
      <c r="F13" s="34">
        <v>9.5000000000000001E-2</v>
      </c>
      <c r="G13" s="34">
        <v>9.5000000000000001E-2</v>
      </c>
      <c r="J13" s="60">
        <v>11996015003037</v>
      </c>
      <c r="K13" s="61" t="s">
        <v>67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1"/>
      <c r="IE13" s="21"/>
      <c r="IF13" s="21"/>
      <c r="IG13" s="21"/>
      <c r="IH13" s="21"/>
      <c r="II13" s="21"/>
      <c r="IJ13" s="21"/>
      <c r="IK13" s="21"/>
      <c r="IL13" s="22"/>
    </row>
    <row r="14" spans="1:246" ht="10.5" customHeight="1">
      <c r="A14" s="27" t="s">
        <v>38</v>
      </c>
      <c r="B14" s="33"/>
      <c r="C14" s="33"/>
      <c r="D14" s="33"/>
      <c r="E14" s="33"/>
      <c r="F14" s="35">
        <f>PMT(F13/12,F12,-100000)</f>
        <v>1044.2246828637926</v>
      </c>
      <c r="G14" s="35">
        <f>PMT(G13/12,G12,-100000)</f>
        <v>1044.2246828637926</v>
      </c>
      <c r="J14" s="60">
        <v>691131002669</v>
      </c>
      <c r="K14" s="61" t="s">
        <v>68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1"/>
      <c r="IE14" s="21"/>
      <c r="IF14" s="21"/>
      <c r="IG14" s="21"/>
      <c r="IH14" s="21"/>
      <c r="II14" s="21"/>
      <c r="IJ14" s="21"/>
      <c r="IK14" s="21"/>
      <c r="IL14" s="22"/>
    </row>
    <row r="15" spans="1:246" ht="10.5" customHeight="1">
      <c r="A15" s="27" t="s">
        <v>39</v>
      </c>
      <c r="B15" s="33"/>
      <c r="C15" s="33"/>
      <c r="D15" s="33"/>
      <c r="E15" s="33"/>
      <c r="F15" s="36">
        <f>F11/F14</f>
        <v>34.911952872715162</v>
      </c>
      <c r="G15" s="36">
        <f>G11/G14</f>
        <v>46.454076930038816</v>
      </c>
      <c r="J15" s="59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1"/>
      <c r="IE15" s="21"/>
      <c r="IF15" s="21"/>
      <c r="IG15" s="21"/>
      <c r="IH15" s="21"/>
      <c r="II15" s="21"/>
      <c r="IJ15" s="21"/>
      <c r="IK15" s="21"/>
      <c r="IL15" s="22"/>
    </row>
  </sheetData>
  <sheetProtection selectLockedCells="1" selectUnlockedCells="1"/>
  <mergeCells count="2">
    <mergeCell ref="B1:C1"/>
    <mergeCell ref="J10:K10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L14"/>
  <sheetViews>
    <sheetView zoomScale="136" zoomScaleNormal="136" workbookViewId="0">
      <selection activeCell="G4" sqref="G4"/>
    </sheetView>
  </sheetViews>
  <sheetFormatPr defaultColWidth="22.140625" defaultRowHeight="8.25" customHeight="1"/>
  <cols>
    <col min="1" max="1" width="5.28515625" style="41" bestFit="1" customWidth="1"/>
    <col min="2" max="2" width="15.5703125" style="41" bestFit="1" customWidth="1"/>
    <col min="3" max="3" width="11.85546875" style="41" bestFit="1" customWidth="1"/>
    <col min="4" max="4" width="8.28515625" style="41" customWidth="1"/>
    <col min="5" max="5" width="8.140625" style="41" customWidth="1"/>
    <col min="6" max="6" width="6.85546875" style="41" bestFit="1" customWidth="1"/>
    <col min="7" max="7" width="6.5703125" style="41" customWidth="1"/>
    <col min="8" max="8" width="11.140625" style="41" customWidth="1"/>
    <col min="9" max="9" width="12.5703125" style="41" customWidth="1"/>
    <col min="10" max="10" width="17.5703125" style="41" bestFit="1" customWidth="1"/>
    <col min="11" max="11" width="9.42578125" style="41" bestFit="1" customWidth="1"/>
    <col min="12" max="246" width="22.140625" style="41"/>
    <col min="247" max="16384" width="22.140625" style="42"/>
  </cols>
  <sheetData>
    <row r="1" spans="1:246" ht="11.25">
      <c r="A1" s="56" t="s">
        <v>1</v>
      </c>
      <c r="B1" s="56" t="s">
        <v>2</v>
      </c>
      <c r="C1" s="56" t="s">
        <v>3</v>
      </c>
      <c r="D1" s="56" t="s">
        <v>4</v>
      </c>
      <c r="E1" s="56" t="s">
        <v>5</v>
      </c>
      <c r="F1" s="56" t="s">
        <v>48</v>
      </c>
      <c r="G1" s="56" t="s">
        <v>6</v>
      </c>
      <c r="H1" s="56" t="s">
        <v>42</v>
      </c>
      <c r="IL1" s="42"/>
    </row>
    <row r="2" spans="1:246" s="44" customFormat="1" ht="11.25">
      <c r="A2" s="45">
        <v>1</v>
      </c>
      <c r="B2" s="46">
        <v>694016001318</v>
      </c>
      <c r="C2" s="45" t="s">
        <v>52</v>
      </c>
      <c r="D2" s="45" t="s">
        <v>53</v>
      </c>
      <c r="E2" s="47">
        <v>1500000</v>
      </c>
      <c r="F2" s="46" t="s">
        <v>54</v>
      </c>
      <c r="G2" s="46"/>
      <c r="H2" s="46" t="s">
        <v>46</v>
      </c>
      <c r="I2" s="41"/>
      <c r="J2" s="41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</row>
    <row r="3" spans="1:246" s="44" customFormat="1" ht="11.25">
      <c r="A3" s="48">
        <v>2</v>
      </c>
      <c r="B3" s="49">
        <v>11996015003037</v>
      </c>
      <c r="C3" s="48" t="s">
        <v>55</v>
      </c>
      <c r="D3" s="45" t="s">
        <v>53</v>
      </c>
      <c r="E3" s="50">
        <v>1000000</v>
      </c>
      <c r="F3" s="51" t="s">
        <v>56</v>
      </c>
      <c r="G3" s="52"/>
      <c r="H3" s="40" t="s">
        <v>46</v>
      </c>
      <c r="I3" s="41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</row>
    <row r="4" spans="1:246" s="44" customFormat="1" ht="11.25">
      <c r="A4" s="48">
        <v>3</v>
      </c>
      <c r="B4" s="49"/>
      <c r="C4" s="48"/>
      <c r="D4" s="45" t="s">
        <v>58</v>
      </c>
      <c r="E4" s="53"/>
      <c r="F4" s="51"/>
      <c r="G4" s="49">
        <v>17405</v>
      </c>
      <c r="H4" s="46" t="s">
        <v>57</v>
      </c>
      <c r="I4" s="41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</row>
    <row r="5" spans="1:246" s="44" customFormat="1" ht="11.25">
      <c r="A5" s="48"/>
      <c r="B5" s="51"/>
      <c r="C5" s="40"/>
      <c r="D5" s="40"/>
      <c r="E5" s="53"/>
      <c r="F5" s="51"/>
      <c r="G5" s="49"/>
      <c r="H5" s="46">
        <f>SUMIF(H2:H4, "Y",G2:G4)</f>
        <v>17405</v>
      </c>
      <c r="I5" s="41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</row>
    <row r="6" spans="1:246" ht="11.25">
      <c r="IL6" s="42"/>
    </row>
    <row r="7" spans="1:246" ht="8.25" customHeight="1">
      <c r="IL7" s="42"/>
    </row>
    <row r="8" spans="1:246" ht="8.25" customHeight="1">
      <c r="IL8" s="42"/>
    </row>
    <row r="9" spans="1:246" ht="8.25" customHeight="1">
      <c r="IL9" s="42"/>
    </row>
    <row r="10" spans="1:246" ht="8.25" customHeight="1">
      <c r="IL10" s="42"/>
    </row>
    <row r="11" spans="1:246" ht="8.25" customHeight="1">
      <c r="IL11" s="42"/>
    </row>
    <row r="12" spans="1:246" ht="8.25" customHeight="1">
      <c r="IL12" s="42"/>
    </row>
    <row r="13" spans="1:246" ht="8.25" customHeight="1">
      <c r="IL13" s="42"/>
    </row>
    <row r="14" spans="1:246" ht="8.25" customHeight="1">
      <c r="IL14" s="42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64" t="s">
        <v>7</v>
      </c>
      <c r="B1" s="64"/>
      <c r="C1" s="2"/>
    </row>
    <row r="2" spans="1:6" ht="14.25" customHeight="1">
      <c r="A2" s="64" t="s">
        <v>8</v>
      </c>
      <c r="B2" s="64"/>
      <c r="C2" s="2"/>
    </row>
    <row r="5" spans="1:6" ht="30">
      <c r="A5" s="3" t="s">
        <v>1</v>
      </c>
      <c r="B5" s="4" t="s">
        <v>9</v>
      </c>
      <c r="C5" s="4" t="s">
        <v>10</v>
      </c>
      <c r="D5" s="5" t="s">
        <v>11</v>
      </c>
      <c r="E5" s="1" t="s">
        <v>12</v>
      </c>
      <c r="F5" s="1" t="s">
        <v>13</v>
      </c>
    </row>
    <row r="6" spans="1:6" ht="42.75">
      <c r="A6" s="6">
        <v>1</v>
      </c>
      <c r="B6" s="7" t="s">
        <v>14</v>
      </c>
      <c r="C6" s="8" t="s">
        <v>15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16</v>
      </c>
      <c r="C7" s="8" t="s">
        <v>17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18</v>
      </c>
      <c r="C8" s="8" t="s">
        <v>19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20</v>
      </c>
      <c r="C9" s="12" t="s">
        <v>21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22</v>
      </c>
      <c r="C10" s="8" t="s">
        <v>23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24</v>
      </c>
      <c r="C11" s="14" t="s">
        <v>25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26</v>
      </c>
      <c r="C12" s="15" t="s">
        <v>27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28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Samsung</cp:lastModifiedBy>
  <cp:lastPrinted>2019-12-17T06:39:04Z</cp:lastPrinted>
  <dcterms:created xsi:type="dcterms:W3CDTF">2015-09-25T09:25:31Z</dcterms:created>
  <dcterms:modified xsi:type="dcterms:W3CDTF">2021-04-05T06:32:38Z</dcterms:modified>
</cp:coreProperties>
</file>