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4370" windowHeight="880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4" i="2" l="1"/>
  <c r="I3" i="2"/>
  <c r="I2" i="2"/>
  <c r="D20" i="1" l="1"/>
  <c r="F20" i="1" s="1"/>
  <c r="D19" i="1"/>
  <c r="F19" i="1" s="1"/>
  <c r="D18" i="1"/>
  <c r="F18" i="1" s="1"/>
  <c r="D16" i="1"/>
  <c r="F16" i="1" s="1"/>
  <c r="D15" i="1"/>
  <c r="F15" i="1" s="1"/>
  <c r="D14" i="1"/>
  <c r="F14" i="1" s="1"/>
  <c r="D13" i="1"/>
  <c r="F13" i="1" s="1"/>
  <c r="D9" i="1" l="1"/>
  <c r="F9" i="1" s="1"/>
  <c r="D5" i="1" l="1"/>
  <c r="F5" i="1" s="1"/>
  <c r="D10" i="1"/>
  <c r="F10" i="1" s="1"/>
  <c r="D6" i="1"/>
  <c r="F6" i="1" s="1"/>
  <c r="D7" i="1"/>
  <c r="F7" i="1" s="1"/>
  <c r="D11" i="1"/>
  <c r="F11" i="1" s="1"/>
  <c r="D3" i="1"/>
  <c r="F3" i="1" s="1"/>
  <c r="D4" i="1"/>
  <c r="F33" i="1"/>
  <c r="F28" i="1"/>
  <c r="K10" i="2"/>
  <c r="F23" i="1" s="1"/>
  <c r="F6" i="5"/>
  <c r="F7" i="5"/>
  <c r="F8" i="5"/>
  <c r="F9" i="5"/>
  <c r="F10" i="5"/>
  <c r="F11" i="5"/>
  <c r="F12" i="5"/>
  <c r="E13" i="5"/>
  <c r="F13" i="5" l="1"/>
  <c r="F4" i="1"/>
  <c r="F21" i="1" l="1"/>
  <c r="F22" i="1" s="1"/>
  <c r="F25" i="1" l="1"/>
  <c r="F29" i="1" s="1"/>
</calcChain>
</file>

<file path=xl/sharedStrings.xml><?xml version="1.0" encoding="utf-8"?>
<sst xmlns="http://schemas.openxmlformats.org/spreadsheetml/2006/main" count="113" uniqueCount="78">
  <si>
    <t xml:space="preserve">FINANCIAL YEAR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</si>
  <si>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</si>
  <si>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</si>
  <si>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</si>
  <si>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</si>
  <si>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</si>
  <si>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</si>
  <si>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</si>
  <si>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</si>
  <si>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</si>
  <si>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</si>
  <si>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</si>
  <si>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</si>
  <si>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</si>
  <si>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</si>
  <si>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</si>
  <si>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</si>
  <si>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</si>
  <si>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</si>
  <si>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</si>
  <si>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</si>
  <si>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</si>
  <si>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</si>
  <si>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</si>
  <si>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</si>
  <si>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</si>
  <si>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</si>
  <si>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</si>
  <si>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</si>
  <si>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</si>
  <si>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</si>
  <si>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</si>
  <si>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</si>
  <si>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</si>
  <si>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</si>
  <si>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</si>
  <si>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</si>
  <si>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</si>
  <si>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</si>
  <si>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</si>
  <si>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</si>
  <si>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</si>
  <si>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</si>
  <si>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</si>
  <si>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</si>
  <si>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</si>
  <si>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</si>
  <si>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</si>
  <si>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</si>
  <si>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</si>
  <si>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 xml:space="preserve">Income From Other Sources </t>
  </si>
  <si>
    <t>Net profit</t>
  </si>
  <si>
    <t>Depreciation</t>
  </si>
  <si>
    <t>n</t>
  </si>
  <si>
    <t>Y</t>
  </si>
  <si>
    <t>Income u/s 40 A (2) b</t>
  </si>
  <si>
    <t>2020-21</t>
  </si>
  <si>
    <t>2019-20</t>
  </si>
  <si>
    <t>Income from Other sources</t>
  </si>
  <si>
    <t>20-21</t>
  </si>
  <si>
    <t>Sale till Feb/21</t>
  </si>
  <si>
    <t>Azeez Fabrics Pvt . Ltd</t>
  </si>
  <si>
    <t>Atul Verma</t>
  </si>
  <si>
    <t>Income from salary</t>
  </si>
  <si>
    <t>Surjit Kumar</t>
  </si>
  <si>
    <t>Income From House property</t>
  </si>
  <si>
    <t>Income from other source</t>
  </si>
  <si>
    <t>Tamana Verma</t>
  </si>
  <si>
    <t>Azeez Fabrics P Ltd</t>
  </si>
  <si>
    <t>IDFC First Bank</t>
  </si>
  <si>
    <t>Lap</t>
  </si>
  <si>
    <t>Bt</t>
  </si>
  <si>
    <t>ALN002300558964</t>
  </si>
  <si>
    <t>Yes Bank</t>
  </si>
  <si>
    <t xml:space="preserve">Hdfc Bank </t>
  </si>
  <si>
    <t>Al</t>
  </si>
  <si>
    <t>Repayment banking</t>
  </si>
  <si>
    <t>a/c no..00000035818055351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</si>
</sst>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  <font>
      <b/>
      <sz val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10" fillId="2" borderId="0" xfId="3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0" fontId="8" fillId="0" borderId="1" xfId="4" applyFont="1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5" fontId="13" fillId="3" borderId="7" xfId="1" applyNumberFormat="1" applyFont="1" applyFill="1" applyBorder="1" applyAlignment="1" applyProtection="1">
      <alignment horizontal="left" vertical="center" wrapText="1"/>
    </xf>
    <xf numFmtId="165" fontId="13" fillId="3" borderId="7" xfId="1" applyNumberFormat="1" applyFont="1" applyFill="1" applyBorder="1" applyAlignment="1" applyProtection="1">
      <alignment horizontal="left" vertical="center" wrapText="1"/>
    </xf>
    <xf numFmtId="165" fontId="13" fillId="4" borderId="6" xfId="1" applyNumberFormat="1" applyFont="1" applyFill="1" applyBorder="1" applyAlignment="1" applyProtection="1">
      <alignment horizontal="left" vertical="center" wrapText="1"/>
    </xf>
    <xf numFmtId="9" fontId="13" fillId="4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4" fontId="13" fillId="4" borderId="6" xfId="1" applyFont="1" applyFill="1" applyBorder="1" applyAlignment="1" applyProtection="1">
      <alignment horizontal="left" vertical="top" wrapText="1"/>
    </xf>
    <xf numFmtId="0" fontId="11" fillId="4" borderId="6" xfId="0" applyNumberFormat="1" applyFont="1" applyFill="1" applyBorder="1" applyAlignment="1">
      <alignment horizontal="left"/>
    </xf>
    <xf numFmtId="167" fontId="13" fillId="4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167" fontId="13" fillId="4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1" fillId="2" borderId="1" xfId="1" applyNumberFormat="1" applyFont="1" applyFill="1" applyBorder="1" applyAlignment="1" applyProtection="1">
      <alignment horizontal="left" vertical="top"/>
    </xf>
    <xf numFmtId="165" fontId="13" fillId="0" borderId="2" xfId="1" applyNumberFormat="1" applyFont="1" applyFill="1" applyBorder="1" applyAlignment="1" applyProtection="1">
      <alignment horizontal="left" vertical="center"/>
    </xf>
    <xf numFmtId="165" fontId="13" fillId="0" borderId="3" xfId="1" applyNumberFormat="1" applyFont="1" applyFill="1" applyBorder="1" applyAlignment="1" applyProtection="1">
      <alignment horizontal="left" vertical="center"/>
    </xf>
    <xf numFmtId="165" fontId="13" fillId="0" borderId="4" xfId="1" applyNumberFormat="1" applyFont="1" applyFill="1" applyBorder="1" applyAlignment="1" applyProtection="1">
      <alignment horizontal="left" vertical="center"/>
    </xf>
    <xf numFmtId="10" fontId="11" fillId="0" borderId="1" xfId="1" applyNumberFormat="1" applyFont="1" applyFill="1" applyBorder="1" applyAlignment="1" applyProtection="1">
      <alignment horizontal="left" vertical="top"/>
    </xf>
    <xf numFmtId="0" fontId="11" fillId="0" borderId="1" xfId="0" applyNumberFormat="1" applyFont="1" applyFill="1" applyBorder="1" applyAlignment="1">
      <alignment horizontal="left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5" applyNumberFormat="1" applyFont="1" applyFill="1" applyBorder="1" applyAlignment="1" applyProtection="1">
      <alignment horizontal="left" vertical="top"/>
    </xf>
    <xf numFmtId="164" fontId="11" fillId="4" borderId="1" xfId="5" applyNumberFormat="1" applyFont="1" applyFill="1" applyBorder="1" applyAlignment="1" applyProtection="1">
      <alignment horizontal="left" vertical="top"/>
    </xf>
    <xf numFmtId="168" fontId="13" fillId="3" borderId="1" xfId="1" applyNumberFormat="1" applyFont="1" applyFill="1" applyBorder="1" applyAlignment="1" applyProtection="1">
      <alignment horizontal="left" vertical="center" wrapText="1"/>
    </xf>
    <xf numFmtId="10" fontId="11" fillId="4" borderId="1" xfId="1" applyNumberFormat="1" applyFont="1" applyFill="1" applyBorder="1" applyAlignment="1" applyProtection="1">
      <alignment horizontal="left" vertical="top"/>
    </xf>
    <xf numFmtId="0" fontId="8" fillId="2" borderId="6" xfId="3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80"/>
  <sheetViews>
    <sheetView topLeftCell="A16" zoomScale="130" zoomScaleNormal="130" workbookViewId="0">
      <selection activeCell="G6" sqref="G6"/>
    </sheetView>
  </sheetViews>
  <sheetFormatPr defaultColWidth="31.28515625" defaultRowHeight="12"/>
  <cols>
    <col min="1" max="1" width="21.7109375" style="22" customWidth="1"/>
    <col min="2" max="2" width="12.5703125" style="22" customWidth="1"/>
    <col min="3" max="3" width="8.42578125" style="22" customWidth="1"/>
    <col min="4" max="4" width="8.5703125" style="22" customWidth="1"/>
    <col min="5" max="5" width="8.7109375" style="22" customWidth="1"/>
    <col min="6" max="6" width="11.4257812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9" ht="15" customHeight="1">
      <c r="A1" s="54" t="s">
        <v>61</v>
      </c>
      <c r="B1" s="55" t="s">
        <v>0</v>
      </c>
      <c r="C1" s="55"/>
      <c r="D1" s="54"/>
      <c r="E1" s="54"/>
      <c r="F1" s="54" t="s">
        <v>1</v>
      </c>
    </row>
    <row r="2" spans="1:9">
      <c r="A2" s="56" t="s">
        <v>61</v>
      </c>
      <c r="B2" s="56" t="s">
        <v>56</v>
      </c>
      <c r="C2" s="56" t="s">
        <v>57</v>
      </c>
      <c r="D2" s="56" t="s">
        <v>35</v>
      </c>
      <c r="E2" s="57" t="s">
        <v>2</v>
      </c>
      <c r="F2" s="56" t="s">
        <v>36</v>
      </c>
    </row>
    <row r="3" spans="1:9">
      <c r="A3" s="58" t="s">
        <v>51</v>
      </c>
      <c r="B3" s="59">
        <v>9259920.7599999998</v>
      </c>
      <c r="C3" s="60">
        <v>3051839.55</v>
      </c>
      <c r="D3" s="61">
        <f t="shared" ref="D3:D7" si="0">AVERAGE(B3:C3)</f>
        <v>6155880.1549999993</v>
      </c>
      <c r="E3" s="62">
        <v>1</v>
      </c>
      <c r="F3" s="61">
        <f t="shared" ref="F3:F7" si="1">E3*D3</f>
        <v>6155880.1549999993</v>
      </c>
    </row>
    <row r="4" spans="1:9">
      <c r="A4" s="58" t="s">
        <v>52</v>
      </c>
      <c r="B4" s="63">
        <v>5316327</v>
      </c>
      <c r="C4" s="59">
        <v>4062575</v>
      </c>
      <c r="D4" s="61">
        <f t="shared" si="0"/>
        <v>4689451</v>
      </c>
      <c r="E4" s="62">
        <v>1</v>
      </c>
      <c r="F4" s="61">
        <f t="shared" si="1"/>
        <v>4689451</v>
      </c>
    </row>
    <row r="5" spans="1:9" ht="12" customHeight="1">
      <c r="A5" s="58" t="s">
        <v>55</v>
      </c>
      <c r="B5" s="63">
        <v>120000</v>
      </c>
      <c r="C5" s="59">
        <v>120000</v>
      </c>
      <c r="D5" s="61">
        <f t="shared" ref="D5" si="2">AVERAGE(B5:C5)</f>
        <v>120000</v>
      </c>
      <c r="E5" s="62">
        <v>1</v>
      </c>
      <c r="F5" s="61">
        <f t="shared" ref="F5" si="3">E5*D5</f>
        <v>120000</v>
      </c>
      <c r="G5" s="88" t="s">
        <v>60</v>
      </c>
      <c r="H5" s="88"/>
      <c r="I5" s="88"/>
    </row>
    <row r="6" spans="1:9" ht="12" customHeight="1">
      <c r="A6" s="58" t="s">
        <v>58</v>
      </c>
      <c r="B6" s="63">
        <v>61880</v>
      </c>
      <c r="C6" s="59"/>
      <c r="D6" s="61">
        <f t="shared" ref="D6" si="4">AVERAGE(B6:C6)</f>
        <v>61880</v>
      </c>
      <c r="E6" s="62">
        <v>0.5</v>
      </c>
      <c r="F6" s="61">
        <f t="shared" ref="F6" si="5">E6*D6</f>
        <v>30940</v>
      </c>
      <c r="G6" s="88"/>
      <c r="H6" s="88"/>
      <c r="I6" s="88"/>
    </row>
    <row r="7" spans="1:9">
      <c r="A7" s="58" t="s">
        <v>37</v>
      </c>
      <c r="B7" s="59">
        <v>-1444548</v>
      </c>
      <c r="C7" s="59">
        <v>-643693</v>
      </c>
      <c r="D7" s="61">
        <f t="shared" si="0"/>
        <v>-1044120.5</v>
      </c>
      <c r="E7" s="62">
        <v>1</v>
      </c>
      <c r="F7" s="61">
        <f t="shared" si="1"/>
        <v>-1044120.5</v>
      </c>
    </row>
    <row r="8" spans="1:9">
      <c r="A8" s="56" t="s">
        <v>62</v>
      </c>
      <c r="B8" s="56" t="s">
        <v>56</v>
      </c>
      <c r="C8" s="56" t="s">
        <v>57</v>
      </c>
      <c r="D8" s="56" t="s">
        <v>35</v>
      </c>
      <c r="E8" s="57" t="s">
        <v>2</v>
      </c>
      <c r="F8" s="56" t="s">
        <v>36</v>
      </c>
    </row>
    <row r="9" spans="1:9">
      <c r="A9" s="58" t="s">
        <v>63</v>
      </c>
      <c r="B9" s="59">
        <v>1075000</v>
      </c>
      <c r="C9" s="59">
        <v>860000</v>
      </c>
      <c r="D9" s="61">
        <f t="shared" ref="D9" si="6">AVERAGE(B9:C9)</f>
        <v>967500</v>
      </c>
      <c r="E9" s="62">
        <v>1</v>
      </c>
      <c r="F9" s="61">
        <f t="shared" ref="F9" si="7">E9*D9</f>
        <v>967500</v>
      </c>
    </row>
    <row r="10" spans="1:9">
      <c r="A10" s="58" t="s">
        <v>50</v>
      </c>
      <c r="B10" s="59">
        <v>7206</v>
      </c>
      <c r="C10" s="63">
        <v>2634</v>
      </c>
      <c r="D10" s="61">
        <f t="shared" ref="D10:D11" si="8">AVERAGE(B10:C10)</f>
        <v>4920</v>
      </c>
      <c r="E10" s="62">
        <v>0.5</v>
      </c>
      <c r="F10" s="61">
        <f t="shared" ref="F10:F11" si="9">E10*D10</f>
        <v>2460</v>
      </c>
      <c r="G10" s="28"/>
    </row>
    <row r="11" spans="1:9">
      <c r="A11" s="58" t="s">
        <v>37</v>
      </c>
      <c r="B11" s="59">
        <v>-96200</v>
      </c>
      <c r="C11" s="59">
        <v>-52428</v>
      </c>
      <c r="D11" s="61">
        <f t="shared" si="8"/>
        <v>-74314</v>
      </c>
      <c r="E11" s="62">
        <v>1</v>
      </c>
      <c r="F11" s="61">
        <f t="shared" si="9"/>
        <v>-74314</v>
      </c>
    </row>
    <row r="12" spans="1:9">
      <c r="A12" s="56" t="s">
        <v>64</v>
      </c>
      <c r="B12" s="56" t="s">
        <v>56</v>
      </c>
      <c r="C12" s="56" t="s">
        <v>57</v>
      </c>
      <c r="D12" s="56" t="s">
        <v>35</v>
      </c>
      <c r="E12" s="57" t="s">
        <v>2</v>
      </c>
      <c r="F12" s="56" t="s">
        <v>36</v>
      </c>
    </row>
    <row r="13" spans="1:9">
      <c r="A13" s="58" t="s">
        <v>63</v>
      </c>
      <c r="B13" s="59">
        <v>850000</v>
      </c>
      <c r="C13" s="60">
        <v>680000</v>
      </c>
      <c r="D13" s="61">
        <f t="shared" ref="D13:D16" si="10">AVERAGE(B13:C13)</f>
        <v>765000</v>
      </c>
      <c r="E13" s="62">
        <v>1</v>
      </c>
      <c r="F13" s="61">
        <f t="shared" ref="F13:F16" si="11">E13*D13</f>
        <v>765000</v>
      </c>
    </row>
    <row r="14" spans="1:9">
      <c r="A14" s="58" t="s">
        <v>65</v>
      </c>
      <c r="B14" s="59">
        <v>84000</v>
      </c>
      <c r="C14" s="60">
        <v>84000</v>
      </c>
      <c r="D14" s="61">
        <f t="shared" si="10"/>
        <v>84000</v>
      </c>
      <c r="E14" s="62">
        <v>1</v>
      </c>
      <c r="F14" s="61">
        <f t="shared" si="11"/>
        <v>84000</v>
      </c>
    </row>
    <row r="15" spans="1:9">
      <c r="A15" s="58" t="s">
        <v>66</v>
      </c>
      <c r="B15" s="59">
        <v>12975</v>
      </c>
      <c r="C15" s="60">
        <v>10878</v>
      </c>
      <c r="D15" s="61">
        <f t="shared" si="10"/>
        <v>11926.5</v>
      </c>
      <c r="E15" s="62">
        <v>0.5</v>
      </c>
      <c r="F15" s="61">
        <f t="shared" si="11"/>
        <v>5963.25</v>
      </c>
    </row>
    <row r="16" spans="1:9">
      <c r="A16" s="58" t="s">
        <v>37</v>
      </c>
      <c r="B16" s="59">
        <v>-75629</v>
      </c>
      <c r="C16" s="59">
        <v>-13801</v>
      </c>
      <c r="D16" s="61">
        <f t="shared" si="10"/>
        <v>-44715</v>
      </c>
      <c r="E16" s="62">
        <v>1</v>
      </c>
      <c r="F16" s="61">
        <f t="shared" si="11"/>
        <v>-44715</v>
      </c>
    </row>
    <row r="17" spans="1:6">
      <c r="A17" s="56" t="s">
        <v>67</v>
      </c>
      <c r="B17" s="56" t="s">
        <v>59</v>
      </c>
      <c r="C17" s="56" t="s">
        <v>57</v>
      </c>
      <c r="D17" s="56" t="s">
        <v>35</v>
      </c>
      <c r="E17" s="57" t="s">
        <v>2</v>
      </c>
      <c r="F17" s="56" t="s">
        <v>36</v>
      </c>
    </row>
    <row r="18" spans="1:6">
      <c r="A18" s="58" t="s">
        <v>63</v>
      </c>
      <c r="B18" s="59">
        <v>805000</v>
      </c>
      <c r="C18" s="59">
        <v>680000</v>
      </c>
      <c r="D18" s="61">
        <f t="shared" ref="D18:D20" si="12">AVERAGE(B18:C18)</f>
        <v>742500</v>
      </c>
      <c r="E18" s="62">
        <v>1</v>
      </c>
      <c r="F18" s="61">
        <f t="shared" ref="F18:F20" si="13">E18*D18</f>
        <v>742500</v>
      </c>
    </row>
    <row r="19" spans="1:6">
      <c r="A19" s="58" t="s">
        <v>66</v>
      </c>
      <c r="B19" s="59">
        <v>1416</v>
      </c>
      <c r="C19" s="59">
        <v>1762</v>
      </c>
      <c r="D19" s="61">
        <f t="shared" si="12"/>
        <v>1589</v>
      </c>
      <c r="E19" s="62">
        <v>0.5</v>
      </c>
      <c r="F19" s="61">
        <f t="shared" si="13"/>
        <v>794.5</v>
      </c>
    </row>
    <row r="20" spans="1:6">
      <c r="A20" s="58" t="s">
        <v>37</v>
      </c>
      <c r="B20" s="59">
        <v>-45240</v>
      </c>
      <c r="C20" s="59">
        <v>-50440</v>
      </c>
      <c r="D20" s="61">
        <f t="shared" si="12"/>
        <v>-47840</v>
      </c>
      <c r="E20" s="62">
        <v>1</v>
      </c>
      <c r="F20" s="61">
        <f t="shared" si="13"/>
        <v>-47840</v>
      </c>
    </row>
    <row r="21" spans="1:6" ht="15.4" customHeight="1">
      <c r="A21" s="64" t="s">
        <v>38</v>
      </c>
      <c r="B21" s="65"/>
      <c r="C21" s="65"/>
      <c r="D21" s="65"/>
      <c r="E21" s="65"/>
      <c r="F21" s="66">
        <f>+SUM(F3:F20)</f>
        <v>12353499.404999999</v>
      </c>
    </row>
    <row r="22" spans="1:6" ht="16.350000000000001" customHeight="1">
      <c r="A22" s="67" t="s">
        <v>39</v>
      </c>
      <c r="B22" s="68"/>
      <c r="C22" s="69"/>
      <c r="D22" s="69"/>
      <c r="E22" s="70"/>
      <c r="F22" s="71">
        <f>F21/12</f>
        <v>1029458.2837499999</v>
      </c>
    </row>
    <row r="23" spans="1:6">
      <c r="A23" s="72" t="s">
        <v>40</v>
      </c>
      <c r="B23" s="73"/>
      <c r="C23" s="74"/>
      <c r="D23" s="74"/>
      <c r="E23" s="75"/>
      <c r="F23" s="76">
        <f>RTR!K10</f>
        <v>175715</v>
      </c>
    </row>
    <row r="24" spans="1:6" ht="16.350000000000001" customHeight="1">
      <c r="A24" s="72" t="s">
        <v>41</v>
      </c>
      <c r="B24" s="77"/>
      <c r="C24" s="78"/>
      <c r="D24" s="78"/>
      <c r="E24" s="79"/>
      <c r="F24" s="80">
        <v>1</v>
      </c>
    </row>
    <row r="25" spans="1:6" ht="16.350000000000001" customHeight="1">
      <c r="A25" s="72" t="s">
        <v>42</v>
      </c>
      <c r="B25" s="81"/>
      <c r="C25" s="81"/>
      <c r="D25" s="81"/>
      <c r="E25" s="81"/>
      <c r="F25" s="82">
        <f>(F22*F24)-F23</f>
        <v>853743.28374999994</v>
      </c>
    </row>
    <row r="26" spans="1:6" ht="13.5" customHeight="1">
      <c r="A26" s="72" t="s">
        <v>43</v>
      </c>
      <c r="B26" s="81"/>
      <c r="C26" s="81"/>
      <c r="D26" s="81"/>
      <c r="E26" s="81"/>
      <c r="F26" s="83">
        <v>180</v>
      </c>
    </row>
    <row r="27" spans="1:6" ht="12.75" customHeight="1">
      <c r="A27" s="72" t="s">
        <v>44</v>
      </c>
      <c r="B27" s="81"/>
      <c r="C27" s="81"/>
      <c r="D27" s="81"/>
      <c r="E27" s="81"/>
      <c r="F27" s="80">
        <v>9.5000000000000001E-2</v>
      </c>
    </row>
    <row r="28" spans="1:6">
      <c r="A28" s="72" t="s">
        <v>45</v>
      </c>
      <c r="B28" s="81"/>
      <c r="C28" s="81"/>
      <c r="D28" s="81"/>
      <c r="E28" s="81"/>
      <c r="F28" s="84">
        <f>PMT(F27/12,F26,-100000)</f>
        <v>1044.2246828637865</v>
      </c>
    </row>
    <row r="29" spans="1:6">
      <c r="A29" s="72" t="s">
        <v>46</v>
      </c>
      <c r="B29" s="81"/>
      <c r="C29" s="81"/>
      <c r="D29" s="81"/>
      <c r="E29" s="81"/>
      <c r="F29" s="85">
        <f>F25/F28</f>
        <v>817.5858105638805</v>
      </c>
    </row>
    <row r="30" spans="1:6" ht="15.4" customHeight="1">
      <c r="A30" s="86" t="s">
        <v>47</v>
      </c>
      <c r="B30" s="86"/>
      <c r="C30" s="86"/>
      <c r="D30" s="86"/>
      <c r="E30" s="86"/>
      <c r="F30" s="86"/>
    </row>
    <row r="31" spans="1:6">
      <c r="A31" s="72" t="s">
        <v>43</v>
      </c>
      <c r="B31" s="81"/>
      <c r="C31" s="81"/>
      <c r="D31" s="81"/>
      <c r="E31" s="81"/>
      <c r="F31" s="82">
        <v>180</v>
      </c>
    </row>
    <row r="32" spans="1:6">
      <c r="A32" s="72" t="s">
        <v>44</v>
      </c>
      <c r="B32" s="81"/>
      <c r="C32" s="81"/>
      <c r="D32" s="81"/>
      <c r="E32" s="81"/>
      <c r="F32" s="87">
        <v>9.5000000000000001E-2</v>
      </c>
    </row>
    <row r="33" spans="1:246">
      <c r="A33" s="72" t="s">
        <v>45</v>
      </c>
      <c r="B33" s="81"/>
      <c r="C33" s="81"/>
      <c r="D33" s="81"/>
      <c r="E33" s="81"/>
      <c r="F33" s="85">
        <f>PMT(F32/12,F31,-100000)</f>
        <v>1044.2246828637865</v>
      </c>
    </row>
    <row r="34" spans="1:246">
      <c r="A34" s="52"/>
      <c r="B34" s="52"/>
      <c r="C34" s="52"/>
      <c r="D34" s="52"/>
      <c r="E34" s="52"/>
      <c r="F34" s="52"/>
    </row>
    <row r="35" spans="1:246">
      <c r="A35" s="52"/>
      <c r="B35" s="52"/>
      <c r="C35" s="52"/>
      <c r="D35" s="52"/>
      <c r="E35" s="52"/>
      <c r="F35" s="52"/>
    </row>
    <row r="36" spans="1:246">
      <c r="A36" s="52"/>
      <c r="B36" s="52"/>
      <c r="C36" s="52"/>
      <c r="D36" s="52"/>
      <c r="E36" s="52"/>
      <c r="F36" s="52"/>
    </row>
    <row r="37" spans="1:246">
      <c r="A37" s="52"/>
      <c r="B37" s="52"/>
      <c r="C37" s="52"/>
      <c r="D37" s="52"/>
      <c r="E37" s="52"/>
      <c r="F37" s="52"/>
    </row>
    <row r="38" spans="1:246">
      <c r="A38" s="52"/>
      <c r="B38" s="52"/>
      <c r="C38" s="52"/>
      <c r="D38" s="52"/>
      <c r="E38" s="52"/>
      <c r="F38" s="52"/>
    </row>
    <row r="39" spans="1:246">
      <c r="A39" s="52"/>
      <c r="B39" s="52"/>
      <c r="C39" s="52"/>
      <c r="D39" s="52"/>
      <c r="E39" s="52"/>
      <c r="F39" s="52"/>
    </row>
    <row r="40" spans="1:246">
      <c r="A40" s="52"/>
      <c r="B40" s="52"/>
      <c r="C40" s="52"/>
      <c r="D40" s="52"/>
      <c r="E40" s="52"/>
      <c r="F40" s="52"/>
    </row>
    <row r="42" spans="1:246" ht="15.4" customHeight="1"/>
    <row r="44" spans="1:246" ht="15.4" customHeight="1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1:246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1:246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1:246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1:246" ht="12" customHeight="1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231:246" ht="15.4" customHeight="1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231:246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231:246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231:246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231:246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231:246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231:246" ht="15.4" customHeight="1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231:246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231:246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231:246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231:246" ht="15.4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231:246" ht="26.85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231:246" ht="15.4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231:246" ht="15.4" customHeight="1"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231:246"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231:246" ht="16.350000000000001" customHeight="1"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ht="16.350000000000001" customHeight="1">
      <c r="HW65" s="23"/>
      <c r="HX65" s="23"/>
      <c r="HY65" s="23"/>
      <c r="HZ65" s="23"/>
      <c r="IA65" s="23"/>
      <c r="IB65" s="23"/>
      <c r="IE65" s="24"/>
      <c r="IF65" s="24"/>
      <c r="IG65" s="25"/>
      <c r="IH65" s="25"/>
      <c r="II65" s="25"/>
      <c r="IJ65" s="25"/>
      <c r="IK65" s="25"/>
      <c r="IL65" s="25"/>
    </row>
    <row r="66" spans="1:246" ht="16.350000000000001" customHeight="1">
      <c r="HW66" s="23"/>
      <c r="HX66" s="23"/>
      <c r="HY66" s="23"/>
      <c r="HZ66" s="23"/>
      <c r="IA66" s="23"/>
      <c r="IB66" s="23"/>
      <c r="IE66" s="24"/>
      <c r="IF66" s="24"/>
      <c r="IG66" s="25"/>
      <c r="IH66" s="25"/>
      <c r="II66" s="25"/>
      <c r="IJ66" s="25"/>
      <c r="IK66" s="25"/>
      <c r="IL66" s="25"/>
    </row>
    <row r="67" spans="1:246" ht="16.350000000000001" customHeight="1">
      <c r="HW67" s="23"/>
      <c r="HX67" s="23"/>
      <c r="HY67" s="23"/>
      <c r="HZ67" s="23"/>
      <c r="IA67" s="23"/>
      <c r="IB67" s="23"/>
      <c r="IE67" s="24"/>
      <c r="IF67" s="24"/>
      <c r="IG67" s="25"/>
      <c r="IH67" s="25"/>
      <c r="II67" s="25"/>
      <c r="IJ67" s="25"/>
      <c r="IK67" s="25"/>
      <c r="IL67" s="25"/>
    </row>
    <row r="68" spans="1:246" ht="16.350000000000001" customHeight="1">
      <c r="HW68" s="23"/>
      <c r="HX68" s="23"/>
      <c r="HY68" s="23"/>
      <c r="HZ68" s="23"/>
      <c r="IA68" s="23"/>
      <c r="IB68" s="23"/>
      <c r="IE68" s="24"/>
      <c r="IF68" s="24"/>
      <c r="IG68" s="25"/>
      <c r="IH68" s="25"/>
      <c r="II68" s="25"/>
      <c r="IJ68" s="25"/>
      <c r="IK68" s="25"/>
      <c r="IL68" s="25"/>
    </row>
    <row r="69" spans="1:246" ht="16.350000000000001" customHeight="1">
      <c r="HW69" s="23"/>
      <c r="HX69" s="23"/>
      <c r="HY69" s="23"/>
      <c r="HZ69" s="23"/>
      <c r="IA69" s="23"/>
      <c r="IB69" s="23"/>
      <c r="IE69" s="24"/>
      <c r="IF69" s="24"/>
      <c r="IG69" s="25"/>
      <c r="IH69" s="25"/>
      <c r="II69" s="25"/>
      <c r="IJ69" s="25"/>
      <c r="IK69" s="25"/>
      <c r="IL69" s="25"/>
    </row>
    <row r="70" spans="1:246" ht="16.350000000000001" customHeight="1">
      <c r="HW70" s="23"/>
      <c r="HX70" s="23"/>
      <c r="HY70" s="23"/>
      <c r="HZ70" s="23"/>
      <c r="IA70" s="23"/>
      <c r="IB70" s="23"/>
      <c r="IE70" s="24"/>
      <c r="IF70" s="24"/>
      <c r="IG70" s="25"/>
      <c r="IH70" s="25"/>
      <c r="II70" s="25"/>
      <c r="IJ70" s="25"/>
      <c r="IK70" s="25"/>
      <c r="IL70" s="25"/>
    </row>
    <row r="71" spans="1:246" ht="16.350000000000001" customHeight="1">
      <c r="HW71" s="23"/>
      <c r="HX71" s="23"/>
      <c r="HY71" s="23"/>
      <c r="HZ71" s="23"/>
      <c r="IA71" s="23"/>
      <c r="IB71" s="23"/>
      <c r="IE71" s="24"/>
      <c r="IF71" s="24"/>
      <c r="IG71" s="25"/>
      <c r="IH71" s="25"/>
      <c r="II71" s="25"/>
      <c r="IJ71" s="25"/>
      <c r="IK71" s="25"/>
      <c r="IL71" s="25"/>
    </row>
    <row r="72" spans="1:246" ht="16.350000000000001" customHeight="1">
      <c r="HW72" s="23"/>
      <c r="HX72" s="23"/>
      <c r="HY72" s="23"/>
      <c r="HZ72" s="23"/>
      <c r="IA72" s="23"/>
      <c r="IB72" s="23"/>
      <c r="IE72" s="24"/>
      <c r="IF72" s="24"/>
      <c r="IG72" s="25"/>
      <c r="IH72" s="25"/>
      <c r="II72" s="25"/>
      <c r="IJ72" s="25"/>
      <c r="IK72" s="25"/>
      <c r="IL72" s="25"/>
    </row>
    <row r="73" spans="1:246" ht="16.350000000000001" customHeight="1">
      <c r="HW73" s="23"/>
      <c r="HX73" s="23"/>
      <c r="HY73" s="23"/>
      <c r="HZ73" s="23"/>
      <c r="IA73" s="23"/>
      <c r="IB73" s="23"/>
      <c r="IE73" s="24"/>
      <c r="IF73" s="24"/>
      <c r="IG73" s="25"/>
      <c r="IH73" s="25"/>
      <c r="II73" s="25"/>
      <c r="IJ73" s="25"/>
      <c r="IK73" s="25"/>
      <c r="IL73" s="25"/>
    </row>
    <row r="74" spans="1:246" ht="16.350000000000001" customHeight="1">
      <c r="HW74" s="23"/>
      <c r="HX74" s="23"/>
      <c r="HY74" s="23"/>
      <c r="HZ74" s="23"/>
      <c r="IA74" s="23"/>
      <c r="IB74" s="23"/>
      <c r="IE74" s="24"/>
      <c r="IF74" s="24"/>
      <c r="IG74" s="25"/>
      <c r="IH74" s="25"/>
      <c r="II74" s="25"/>
      <c r="IJ74" s="25"/>
      <c r="IK74" s="25"/>
      <c r="IL74" s="25"/>
    </row>
    <row r="75" spans="1:246" ht="26.85" customHeight="1">
      <c r="HW75" s="23"/>
      <c r="HX75" s="23"/>
      <c r="HY75" s="23"/>
      <c r="HZ75" s="23"/>
      <c r="IA75" s="23"/>
      <c r="IB75" s="23"/>
      <c r="IE75" s="24"/>
      <c r="IF75" s="24"/>
      <c r="IG75" s="25"/>
      <c r="IH75" s="25"/>
      <c r="II75" s="25"/>
      <c r="IJ75" s="25"/>
      <c r="IK75" s="25"/>
      <c r="IL75" s="25"/>
    </row>
    <row r="76" spans="1:246" s="26" customForma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HW76" s="27"/>
      <c r="HX76" s="27"/>
      <c r="HY76" s="27"/>
      <c r="HZ76" s="23"/>
      <c r="IE76" s="24"/>
      <c r="IF76" s="24"/>
      <c r="IG76" s="25"/>
      <c r="IH76" s="25"/>
    </row>
    <row r="77" spans="1:246" s="26" customForma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HW77" s="27"/>
      <c r="HX77" s="27"/>
      <c r="HY77" s="27"/>
      <c r="HZ77" s="23"/>
      <c r="IE77" s="24"/>
      <c r="IF77" s="24"/>
      <c r="IG77" s="25"/>
      <c r="IH77" s="25"/>
    </row>
    <row r="78" spans="1:246" s="26" customFormat="1">
      <c r="A78" s="51"/>
      <c r="B78" s="51"/>
      <c r="C78" s="51"/>
      <c r="D78" s="51"/>
      <c r="E78" s="51"/>
      <c r="F78" s="51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HW78" s="27"/>
      <c r="HX78" s="27"/>
      <c r="HY78" s="27"/>
      <c r="HZ78" s="23"/>
      <c r="IE78" s="24"/>
      <c r="IF78" s="24"/>
      <c r="IG78" s="25"/>
      <c r="IH78" s="25"/>
    </row>
    <row r="79" spans="1:246" ht="12" customHeight="1">
      <c r="A79" s="51"/>
      <c r="B79" s="51"/>
      <c r="C79" s="51"/>
      <c r="D79" s="51"/>
      <c r="E79" s="51"/>
      <c r="F79" s="51"/>
      <c r="HW79" s="23"/>
      <c r="HX79" s="23"/>
      <c r="HY79" s="23"/>
      <c r="HZ79" s="23"/>
      <c r="IA79" s="23"/>
      <c r="IB79" s="23"/>
      <c r="IE79" s="24"/>
      <c r="IF79" s="24"/>
      <c r="IG79" s="25"/>
      <c r="IH79" s="25"/>
      <c r="II79" s="25"/>
      <c r="IJ79" s="25"/>
      <c r="IK79" s="25"/>
      <c r="IL79" s="25"/>
    </row>
    <row r="80" spans="1:246">
      <c r="A80" s="50"/>
      <c r="B80" s="50"/>
      <c r="C80" s="50"/>
      <c r="D80" s="50"/>
      <c r="E80" s="50"/>
      <c r="F80" s="50"/>
      <c r="HW80" s="23"/>
      <c r="HX80" s="23"/>
      <c r="HY80" s="23"/>
      <c r="HZ80" s="23"/>
      <c r="IA80" s="23"/>
      <c r="IB80" s="23"/>
      <c r="IE80" s="24"/>
      <c r="IF80" s="24"/>
      <c r="IG80" s="25"/>
      <c r="IH80" s="25"/>
      <c r="II80" s="25"/>
      <c r="IJ80" s="25"/>
      <c r="IK80" s="25"/>
      <c r="IL80" s="25"/>
    </row>
  </sheetData>
  <sheetProtection selectLockedCells="1" selectUnlockedCells="1"/>
  <mergeCells count="24">
    <mergeCell ref="A30:F30"/>
    <mergeCell ref="B31:E31"/>
    <mergeCell ref="B32:E32"/>
    <mergeCell ref="B33:E33"/>
    <mergeCell ref="B25:E25"/>
    <mergeCell ref="B26:E26"/>
    <mergeCell ref="B27:E27"/>
    <mergeCell ref="B28:E28"/>
    <mergeCell ref="B29:E29"/>
    <mergeCell ref="B1:C1"/>
    <mergeCell ref="B21:E21"/>
    <mergeCell ref="B22:E22"/>
    <mergeCell ref="B23:E23"/>
    <mergeCell ref="B24:E24"/>
    <mergeCell ref="A36:F36"/>
    <mergeCell ref="A37:F37"/>
    <mergeCell ref="A38:F38"/>
    <mergeCell ref="A80:F80"/>
    <mergeCell ref="A78:F78"/>
    <mergeCell ref="A79:F79"/>
    <mergeCell ref="A34:F34"/>
    <mergeCell ref="A35:F35"/>
    <mergeCell ref="A39:F39"/>
    <mergeCell ref="A40:F4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0"/>
  <sheetViews>
    <sheetView tabSelected="1" zoomScale="136" zoomScaleNormal="136" workbookViewId="0">
      <selection activeCell="L15" sqref="L15"/>
    </sheetView>
  </sheetViews>
  <sheetFormatPr defaultColWidth="22.140625" defaultRowHeight="12"/>
  <cols>
    <col min="1" max="1" width="4.5703125" style="20" customWidth="1"/>
    <col min="2" max="2" width="14.7109375" style="20" customWidth="1"/>
    <col min="3" max="3" width="15" style="20" customWidth="1"/>
    <col min="4" max="4" width="11.7109375" style="20" customWidth="1"/>
    <col min="5" max="5" width="4.28515625" style="20" customWidth="1"/>
    <col min="6" max="6" width="9.85546875" style="20" customWidth="1"/>
    <col min="7" max="7" width="5" style="20" customWidth="1"/>
    <col min="8" max="8" width="9" style="20" customWidth="1"/>
    <col min="9" max="9" width="8.42578125" style="20" customWidth="1"/>
    <col min="10" max="10" width="7.42578125" style="20" bestFit="1" customWidth="1"/>
    <col min="11" max="11" width="13.7109375" style="20" customWidth="1"/>
    <col min="12" max="12" width="26.570312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9" t="s">
        <v>3</v>
      </c>
      <c r="B1" s="29" t="s">
        <v>4</v>
      </c>
      <c r="C1" s="29" t="s">
        <v>5</v>
      </c>
      <c r="D1" s="29" t="s">
        <v>6</v>
      </c>
      <c r="E1" s="29" t="s">
        <v>7</v>
      </c>
      <c r="F1" s="29" t="s">
        <v>8</v>
      </c>
      <c r="G1" s="29" t="s">
        <v>9</v>
      </c>
      <c r="H1" s="29" t="s">
        <v>10</v>
      </c>
      <c r="I1" s="29" t="s">
        <v>11</v>
      </c>
      <c r="J1" s="89" t="s">
        <v>12</v>
      </c>
      <c r="K1" s="94" t="s">
        <v>49</v>
      </c>
      <c r="L1" s="96" t="s">
        <v>76</v>
      </c>
      <c r="IO1" s="21"/>
      <c r="IP1" s="21"/>
    </row>
    <row r="2" spans="1:250">
      <c r="A2" s="32">
        <v>1</v>
      </c>
      <c r="B2" s="38">
        <v>31235249</v>
      </c>
      <c r="C2" s="39" t="s">
        <v>68</v>
      </c>
      <c r="D2" s="39" t="s">
        <v>69</v>
      </c>
      <c r="E2" s="38" t="s">
        <v>70</v>
      </c>
      <c r="F2" s="40">
        <v>70000000</v>
      </c>
      <c r="G2" s="38">
        <v>180</v>
      </c>
      <c r="H2" s="38">
        <v>12</v>
      </c>
      <c r="I2" s="38">
        <f>180-12</f>
        <v>168</v>
      </c>
      <c r="J2" s="90">
        <v>729396</v>
      </c>
      <c r="K2" s="33" t="s">
        <v>53</v>
      </c>
      <c r="L2" s="95" t="s">
        <v>77</v>
      </c>
      <c r="M2" s="20" t="s">
        <v>71</v>
      </c>
      <c r="IN2" s="21"/>
      <c r="IO2" s="21"/>
      <c r="IP2" s="21"/>
    </row>
    <row r="3" spans="1:250" ht="11.25" customHeight="1">
      <c r="A3" s="32">
        <v>2</v>
      </c>
      <c r="B3" s="38" t="s">
        <v>72</v>
      </c>
      <c r="C3" s="39" t="s">
        <v>68</v>
      </c>
      <c r="D3" s="39" t="s">
        <v>73</v>
      </c>
      <c r="E3" s="38"/>
      <c r="F3" s="40">
        <v>1920939</v>
      </c>
      <c r="G3" s="38">
        <v>44</v>
      </c>
      <c r="H3" s="38">
        <v>21</v>
      </c>
      <c r="I3" s="38">
        <f>44-21</f>
        <v>23</v>
      </c>
      <c r="J3" s="90">
        <v>51220</v>
      </c>
      <c r="K3" s="33" t="s">
        <v>54</v>
      </c>
      <c r="L3" s="95" t="s">
        <v>77</v>
      </c>
      <c r="IN3" s="21"/>
      <c r="IO3" s="21"/>
      <c r="IP3" s="21"/>
    </row>
    <row r="4" spans="1:250">
      <c r="A4" s="32">
        <v>3</v>
      </c>
      <c r="B4" s="41">
        <v>61767882</v>
      </c>
      <c r="C4" s="39" t="s">
        <v>68</v>
      </c>
      <c r="D4" s="39" t="s">
        <v>74</v>
      </c>
      <c r="E4" s="42" t="s">
        <v>75</v>
      </c>
      <c r="F4" s="42">
        <v>2519500</v>
      </c>
      <c r="G4" s="41">
        <v>43</v>
      </c>
      <c r="H4" s="41">
        <v>29</v>
      </c>
      <c r="I4" s="41">
        <f>43-29</f>
        <v>14</v>
      </c>
      <c r="J4" s="91">
        <v>84286</v>
      </c>
      <c r="K4" s="35" t="s">
        <v>53</v>
      </c>
      <c r="L4" s="95" t="s">
        <v>77</v>
      </c>
      <c r="IO4" s="21"/>
      <c r="IP4" s="21"/>
    </row>
    <row r="5" spans="1:250" s="49" customFormat="1">
      <c r="A5" s="43">
        <v>4</v>
      </c>
      <c r="B5" s="44"/>
      <c r="C5" s="45"/>
      <c r="D5" s="46"/>
      <c r="E5" s="46"/>
      <c r="F5" s="46"/>
      <c r="G5" s="44"/>
      <c r="H5" s="44"/>
      <c r="I5" s="44"/>
      <c r="J5" s="92">
        <v>124495</v>
      </c>
      <c r="K5" s="47" t="s">
        <v>48</v>
      </c>
      <c r="L5" s="95" t="s">
        <v>77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</row>
    <row r="6" spans="1:250" ht="9.75" customHeight="1">
      <c r="A6" s="43">
        <v>5</v>
      </c>
      <c r="B6" s="44"/>
      <c r="C6" s="45"/>
      <c r="D6" s="46"/>
      <c r="E6" s="46"/>
      <c r="F6" s="46"/>
      <c r="G6" s="44"/>
      <c r="H6" s="44"/>
      <c r="I6" s="44"/>
      <c r="J6" s="92"/>
      <c r="K6" s="47" t="s">
        <v>48</v>
      </c>
      <c r="L6" s="95"/>
      <c r="IO6" s="21"/>
      <c r="IP6" s="21"/>
    </row>
    <row r="7" spans="1:250" ht="9.75" customHeight="1">
      <c r="A7" s="32">
        <v>6</v>
      </c>
      <c r="B7" s="41"/>
      <c r="C7" s="39"/>
      <c r="D7" s="42"/>
      <c r="E7" s="42"/>
      <c r="F7" s="42"/>
      <c r="G7" s="41"/>
      <c r="H7" s="41"/>
      <c r="I7" s="41"/>
      <c r="J7" s="91"/>
      <c r="K7" s="35" t="s">
        <v>48</v>
      </c>
      <c r="L7" s="95"/>
      <c r="IO7" s="21"/>
      <c r="IP7" s="21"/>
    </row>
    <row r="8" spans="1:250">
      <c r="A8" s="32">
        <v>7</v>
      </c>
      <c r="B8" s="41"/>
      <c r="C8" s="39"/>
      <c r="D8" s="42"/>
      <c r="E8" s="42"/>
      <c r="F8" s="42"/>
      <c r="G8" s="41"/>
      <c r="H8" s="41"/>
      <c r="I8" s="41"/>
      <c r="J8" s="91"/>
      <c r="K8" s="33" t="s">
        <v>48</v>
      </c>
      <c r="L8" s="95"/>
      <c r="IO8" s="21"/>
      <c r="IP8" s="21"/>
    </row>
    <row r="9" spans="1:250">
      <c r="A9" s="32">
        <v>8</v>
      </c>
      <c r="B9" s="34"/>
      <c r="C9" s="32"/>
      <c r="D9" s="35"/>
      <c r="E9" s="35"/>
      <c r="F9" s="35"/>
      <c r="G9" s="34"/>
      <c r="H9" s="34"/>
      <c r="I9" s="34"/>
      <c r="J9" s="93"/>
      <c r="K9" s="33" t="s">
        <v>48</v>
      </c>
      <c r="L9" s="95"/>
      <c r="IO9" s="21"/>
      <c r="IP9" s="21"/>
    </row>
    <row r="10" spans="1:250">
      <c r="A10" s="30"/>
      <c r="B10" s="31"/>
      <c r="C10" s="31"/>
      <c r="D10" s="31"/>
      <c r="E10" s="31"/>
      <c r="F10" s="31"/>
      <c r="G10" s="31"/>
      <c r="H10" s="31"/>
      <c r="I10" s="31"/>
      <c r="J10" s="37"/>
      <c r="K10" s="36">
        <f>SUMIF(K2:K9,"Y",J2:J9)</f>
        <v>175715</v>
      </c>
      <c r="L10" s="95"/>
      <c r="IO10" s="21"/>
      <c r="IP10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3" t="s">
        <v>13</v>
      </c>
      <c r="B1" s="53"/>
      <c r="C1" s="2"/>
    </row>
    <row r="2" spans="1:6" ht="14.25" customHeight="1">
      <c r="A2" s="53" t="s">
        <v>14</v>
      </c>
      <c r="B2" s="53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2021-04-21T08:11:58Z</dcterms:modified>
</cp:coreProperties>
</file>