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16" i="1"/>
  <c r="D15"/>
  <c r="F15" s="1"/>
  <c r="D14"/>
  <c r="F14" s="1"/>
  <c r="D13"/>
  <c r="F13" s="1"/>
  <c r="D12"/>
  <c r="F12" s="1"/>
  <c r="D11"/>
  <c r="F11" s="1"/>
  <c r="K2" i="2"/>
  <c r="C8" i="1"/>
  <c r="D5"/>
  <c r="F5" s="1"/>
  <c r="D7"/>
  <c r="F7" s="1"/>
  <c r="D6"/>
  <c r="F6" s="1"/>
  <c r="M9" i="2" l="1"/>
  <c r="D3" i="1" l="1"/>
  <c r="D4"/>
  <c r="D9"/>
  <c r="D8" l="1"/>
  <c r="F9" l="1"/>
  <c r="F23"/>
  <c r="F18" l="1"/>
  <c r="F3"/>
  <c r="F4"/>
  <c r="F6" i="5"/>
  <c r="F7"/>
  <c r="F8"/>
  <c r="F9"/>
  <c r="F10"/>
  <c r="F11"/>
  <c r="F12"/>
  <c r="E13"/>
  <c r="F13" l="1"/>
  <c r="F8" i="1"/>
  <c r="F17" l="1"/>
  <c r="F20" s="1"/>
  <c r="F24" s="1"/>
</calcChain>
</file>

<file path=xl/sharedStrings.xml><?xml version="1.0" encoding="utf-8"?>
<sst xmlns="http://schemas.openxmlformats.org/spreadsheetml/2006/main" count="107" uniqueCount="80">
  <si>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</si>
  <si>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</si>
  <si>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</si>
  <si>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</si>
  <si>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</si>
  <si>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</si>
  <si>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</si>
  <si>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</si>
  <si>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</si>
  <si>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</si>
  <si>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</si>
  <si>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</si>
  <si>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</si>
  <si>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</si>
  <si>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</si>
  <si>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</si>
  <si>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</si>
  <si>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</si>
  <si>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</si>
  <si>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</si>
  <si>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</si>
  <si>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</si>
  <si>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</si>
  <si>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</si>
  <si>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</si>
  <si>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</si>
  <si>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</si>
  <si>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</si>
  <si>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</si>
  <si>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</si>
  <si>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</si>
  <si>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</si>
  <si>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</si>
  <si>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</si>
  <si>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</si>
  <si>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</si>
  <si>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</si>
  <si>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</si>
  <si>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</si>
  <si>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</si>
  <si>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</si>
  <si>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</si>
  <si>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</si>
  <si>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</si>
  <si>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</si>
  <si>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</si>
  <si>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</si>
  <si>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</si>
  <si>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</si>
  <si>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Income from other sources</t>
  </si>
  <si>
    <t>Loan Start Date</t>
  </si>
  <si>
    <t>B S Engineers (Prop. Hardeep Singh)</t>
  </si>
  <si>
    <t xml:space="preserve">Interest On Car Loan </t>
  </si>
  <si>
    <t>Interest On Lap Loan</t>
  </si>
  <si>
    <t>Interest - Business Loan</t>
  </si>
  <si>
    <t>B S Engineers</t>
  </si>
  <si>
    <t xml:space="preserve">Indusind </t>
  </si>
  <si>
    <t>Lap</t>
  </si>
  <si>
    <t>POS</t>
  </si>
  <si>
    <t>Inst Piad</t>
  </si>
  <si>
    <t>Inst Bal</t>
  </si>
  <si>
    <t>PLE00018N</t>
  </si>
  <si>
    <t>Tenure</t>
  </si>
  <si>
    <t>Hardeep Singh</t>
  </si>
  <si>
    <t xml:space="preserve">Federal </t>
  </si>
  <si>
    <t>Car Loan</t>
  </si>
  <si>
    <t>ECL</t>
  </si>
  <si>
    <t>PLE00039N</t>
  </si>
  <si>
    <t>Hardeep International (Prop. Sumandeep Kaur)</t>
  </si>
  <si>
    <t>Interest - Bank</t>
  </si>
  <si>
    <t>PLE00019N</t>
  </si>
  <si>
    <t>Hardeep International</t>
  </si>
  <si>
    <t>Sumandeep Kaur</t>
  </si>
  <si>
    <t>Firm</t>
  </si>
  <si>
    <t>Prop. Of B S</t>
  </si>
  <si>
    <t>Prop Of H I</t>
  </si>
  <si>
    <t>Sale as on 31/3/2019</t>
  </si>
  <si>
    <t>Sale as on 31/3/2020</t>
  </si>
  <si>
    <t>Rs 157409/-</t>
  </si>
  <si>
    <t>Eligibilty Is Programmed On Banking BasisAverage Banking Balance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</si>
</sst>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1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8" borderId="2" xfId="0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7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0" fontId="9" fillId="7" borderId="4" xfId="0" applyFont="1" applyFill="1" applyBorder="1" applyAlignment="1">
      <alignment horizontal="left" vertical="center"/>
    </xf>
    <xf numFmtId="1" fontId="9" fillId="7" borderId="4" xfId="0" applyNumberFormat="1" applyFont="1" applyFill="1" applyBorder="1" applyAlignment="1">
      <alignment horizontal="left" vertical="center"/>
    </xf>
    <xf numFmtId="2" fontId="9" fillId="7" borderId="4" xfId="0" applyNumberFormat="1" applyFont="1" applyFill="1" applyBorder="1" applyAlignment="1">
      <alignment horizontal="left" vertical="center"/>
    </xf>
    <xf numFmtId="168" fontId="9" fillId="7" borderId="4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68" fontId="9" fillId="7" borderId="2" xfId="0" applyNumberFormat="1" applyFont="1" applyFill="1" applyBorder="1" applyAlignment="1">
      <alignment horizontal="left" vertical="center"/>
    </xf>
    <xf numFmtId="168" fontId="12" fillId="7" borderId="2" xfId="0" applyNumberFormat="1" applyFont="1" applyFill="1" applyBorder="1" applyAlignment="1">
      <alignment horizontal="left" vertical="center"/>
    </xf>
    <xf numFmtId="1" fontId="12" fillId="7" borderId="2" xfId="0" applyNumberFormat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11" fillId="2" borderId="2" xfId="3" applyFont="1" applyFill="1" applyBorder="1" applyAlignment="1">
      <alignment horizontal="left"/>
    </xf>
    <xf numFmtId="0" fontId="11" fillId="2" borderId="5" xfId="3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1" fillId="2" borderId="2" xfId="3" applyFont="1" applyFill="1" applyBorder="1" applyAlignment="1">
      <alignment horizontal="center" wrapText="1"/>
    </xf>
    <xf numFmtId="0" fontId="11" fillId="2" borderId="6" xfId="3" applyFont="1" applyFill="1" applyBorder="1" applyAlignment="1">
      <alignment horizontal="center" vertical="center"/>
    </xf>
    <xf numFmtId="0" fontId="11" fillId="2" borderId="4" xfId="3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G24"/>
  <sheetViews>
    <sheetView tabSelected="1" zoomScale="136" zoomScaleNormal="136" workbookViewId="0">
      <selection activeCell="F20" sqref="F20"/>
    </sheetView>
  </sheetViews>
  <sheetFormatPr defaultColWidth="31.28515625" defaultRowHeight="12"/>
  <cols>
    <col min="1" max="1" width="32.85546875" style="34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3.5703125" style="34" customWidth="1"/>
    <col min="7" max="7" width="7" style="34" customWidth="1"/>
    <col min="8" max="8" width="9.140625" style="34" customWidth="1"/>
    <col min="9" max="9" width="18.7109375" style="34" bestFit="1" customWidth="1"/>
    <col min="10" max="10" width="12" style="34" customWidth="1"/>
    <col min="11" max="11" width="18.7109375" style="34" bestFit="1" customWidth="1"/>
    <col min="12" max="12" width="11.5703125" style="34" customWidth="1"/>
    <col min="13" max="13" width="12" style="34" customWidth="1"/>
    <col min="14" max="231" width="31.28515625" style="34"/>
    <col min="232" max="239" width="31.28515625" style="35"/>
    <col min="240" max="241" width="31.28515625" style="36"/>
    <col min="242" max="16384" width="31.28515625" style="32"/>
  </cols>
  <sheetData>
    <row r="1" spans="1:241" ht="12.75" customHeight="1">
      <c r="A1" s="63" t="s">
        <v>51</v>
      </c>
      <c r="B1" s="66" t="s">
        <v>44</v>
      </c>
      <c r="C1" s="66"/>
      <c r="D1" s="38"/>
      <c r="E1" s="38"/>
      <c r="F1" s="3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1"/>
      <c r="HY1" s="31"/>
      <c r="HZ1" s="31"/>
      <c r="IA1" s="31"/>
      <c r="IB1" s="31"/>
      <c r="IC1" s="31"/>
      <c r="ID1" s="31"/>
      <c r="IE1" s="31"/>
      <c r="IF1" s="32"/>
      <c r="IG1" s="32"/>
    </row>
    <row r="2" spans="1:241">
      <c r="A2" s="39" t="s">
        <v>51</v>
      </c>
      <c r="B2" s="39" t="s">
        <v>48</v>
      </c>
      <c r="C2" s="39" t="s">
        <v>45</v>
      </c>
      <c r="D2" s="39" t="s">
        <v>30</v>
      </c>
      <c r="E2" s="40" t="s">
        <v>0</v>
      </c>
      <c r="F2" s="39" t="s">
        <v>31</v>
      </c>
      <c r="G2" s="30"/>
      <c r="H2" s="30"/>
      <c r="I2" s="64" t="s">
        <v>55</v>
      </c>
      <c r="J2" s="64" t="s">
        <v>73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1"/>
      <c r="HY2" s="31"/>
      <c r="HZ2" s="31"/>
      <c r="IA2" s="31"/>
      <c r="IB2" s="31"/>
      <c r="IC2" s="31"/>
      <c r="ID2" s="31"/>
      <c r="IE2" s="31"/>
      <c r="IF2" s="32"/>
      <c r="IG2" s="32"/>
    </row>
    <row r="3" spans="1:241">
      <c r="A3" s="50" t="s">
        <v>41</v>
      </c>
      <c r="B3" s="51">
        <v>425095.45</v>
      </c>
      <c r="C3" s="52">
        <v>514858.16</v>
      </c>
      <c r="D3" s="50">
        <f t="shared" ref="D3:D9" si="0">AVERAGE(B3:C3)</f>
        <v>469976.80499999999</v>
      </c>
      <c r="E3" s="53">
        <v>1</v>
      </c>
      <c r="F3" s="33">
        <f t="shared" ref="F3:F8" si="1">E3*D3</f>
        <v>469976.80499999999</v>
      </c>
      <c r="G3" s="30"/>
      <c r="H3" s="30"/>
      <c r="I3" s="64" t="s">
        <v>71</v>
      </c>
      <c r="J3" s="64" t="s">
        <v>73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1"/>
      <c r="HY3" s="31"/>
      <c r="HZ3" s="31"/>
      <c r="IA3" s="31"/>
      <c r="IB3" s="31"/>
      <c r="IC3" s="31"/>
      <c r="ID3" s="31"/>
      <c r="IE3" s="31"/>
      <c r="IF3" s="32"/>
      <c r="IG3" s="32"/>
    </row>
    <row r="4" spans="1:241">
      <c r="A4" s="50" t="s">
        <v>42</v>
      </c>
      <c r="B4" s="51">
        <v>428858.93</v>
      </c>
      <c r="C4" s="52">
        <v>272288.07</v>
      </c>
      <c r="D4" s="50">
        <f t="shared" si="0"/>
        <v>350573.5</v>
      </c>
      <c r="E4" s="53">
        <v>1</v>
      </c>
      <c r="F4" s="33">
        <f t="shared" si="1"/>
        <v>350573.5</v>
      </c>
      <c r="G4" s="30"/>
      <c r="H4" s="30"/>
      <c r="I4" s="64" t="s">
        <v>63</v>
      </c>
      <c r="J4" s="64" t="s">
        <v>74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1"/>
      <c r="HV4" s="31"/>
      <c r="HW4" s="31"/>
      <c r="HX4" s="31"/>
      <c r="HY4" s="31"/>
      <c r="HZ4" s="31"/>
      <c r="IA4" s="31"/>
      <c r="IB4" s="31"/>
      <c r="IC4" s="32"/>
      <c r="ID4" s="32"/>
      <c r="IE4" s="32"/>
      <c r="IF4" s="32"/>
      <c r="IG4" s="32"/>
    </row>
    <row r="5" spans="1:241">
      <c r="A5" s="50" t="s">
        <v>52</v>
      </c>
      <c r="B5" s="51">
        <v>73505</v>
      </c>
      <c r="C5" s="52">
        <v>0</v>
      </c>
      <c r="D5" s="50">
        <f t="shared" si="0"/>
        <v>36752.5</v>
      </c>
      <c r="E5" s="53">
        <v>1</v>
      </c>
      <c r="F5" s="33">
        <f t="shared" ref="F5" si="2">E5*D5</f>
        <v>36752.5</v>
      </c>
      <c r="G5" s="30"/>
      <c r="H5" s="30"/>
      <c r="I5" s="64" t="s">
        <v>72</v>
      </c>
      <c r="J5" s="64" t="s">
        <v>75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1"/>
      <c r="HV5" s="31"/>
      <c r="HW5" s="31"/>
      <c r="HX5" s="31"/>
      <c r="HY5" s="31"/>
      <c r="HZ5" s="31"/>
      <c r="IA5" s="31"/>
      <c r="IB5" s="31"/>
      <c r="IC5" s="32"/>
      <c r="ID5" s="32"/>
      <c r="IE5" s="32"/>
      <c r="IF5" s="32"/>
      <c r="IG5" s="32"/>
    </row>
    <row r="6" spans="1:241">
      <c r="A6" s="50" t="s">
        <v>53</v>
      </c>
      <c r="B6" s="51">
        <v>439384</v>
      </c>
      <c r="C6" s="52">
        <v>0</v>
      </c>
      <c r="D6" s="50">
        <f t="shared" ref="D6" si="3">AVERAGE(B6:C6)</f>
        <v>219692</v>
      </c>
      <c r="E6" s="53">
        <v>1</v>
      </c>
      <c r="F6" s="33">
        <f t="shared" si="1"/>
        <v>219692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1"/>
      <c r="HV6" s="31"/>
      <c r="HW6" s="31"/>
      <c r="HX6" s="31"/>
      <c r="HY6" s="31"/>
      <c r="HZ6" s="31"/>
      <c r="IA6" s="31"/>
      <c r="IB6" s="31"/>
      <c r="IC6" s="32"/>
      <c r="ID6" s="32"/>
      <c r="IE6" s="32"/>
      <c r="IF6" s="32"/>
      <c r="IG6" s="32"/>
    </row>
    <row r="7" spans="1:241">
      <c r="A7" s="50" t="s">
        <v>54</v>
      </c>
      <c r="B7" s="51">
        <v>0</v>
      </c>
      <c r="C7" s="52">
        <v>893726.97</v>
      </c>
      <c r="D7" s="50">
        <f t="shared" ref="D7" si="4">AVERAGE(B7:C7)</f>
        <v>446863.48499999999</v>
      </c>
      <c r="E7" s="53">
        <v>1</v>
      </c>
      <c r="F7" s="33">
        <f t="shared" ref="F7" si="5">E7*D7</f>
        <v>446863.48499999999</v>
      </c>
      <c r="G7" s="30"/>
      <c r="H7" s="30"/>
      <c r="J7" s="64" t="s">
        <v>55</v>
      </c>
      <c r="K7" s="64" t="s">
        <v>71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1"/>
      <c r="HV7" s="31"/>
      <c r="HW7" s="31"/>
      <c r="HX7" s="31"/>
      <c r="HY7" s="31"/>
      <c r="HZ7" s="31"/>
      <c r="IA7" s="31"/>
      <c r="IB7" s="31"/>
      <c r="IC7" s="32"/>
      <c r="ID7" s="32"/>
      <c r="IE7" s="32"/>
      <c r="IF7" s="32"/>
      <c r="IG7" s="32"/>
    </row>
    <row r="8" spans="1:241">
      <c r="A8" s="50" t="s">
        <v>49</v>
      </c>
      <c r="B8" s="51">
        <v>4500</v>
      </c>
      <c r="C8" s="52">
        <f>2500+350</f>
        <v>2850</v>
      </c>
      <c r="D8" s="50">
        <f t="shared" si="0"/>
        <v>3675</v>
      </c>
      <c r="E8" s="53">
        <v>0.5</v>
      </c>
      <c r="F8" s="33">
        <f t="shared" si="1"/>
        <v>1837.5</v>
      </c>
      <c r="G8" s="30"/>
      <c r="H8" s="30"/>
      <c r="I8" s="65" t="s">
        <v>76</v>
      </c>
      <c r="J8" s="64">
        <v>15697848</v>
      </c>
      <c r="K8" s="64">
        <v>6948476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1"/>
      <c r="HV8" s="31"/>
      <c r="HW8" s="31"/>
      <c r="HX8" s="31"/>
      <c r="HY8" s="31"/>
      <c r="HZ8" s="31"/>
      <c r="IA8" s="31"/>
      <c r="IB8" s="31"/>
      <c r="IC8" s="32"/>
      <c r="ID8" s="32"/>
      <c r="IE8" s="32"/>
      <c r="IF8" s="32"/>
      <c r="IG8" s="32"/>
    </row>
    <row r="9" spans="1:241">
      <c r="A9" s="50" t="s">
        <v>32</v>
      </c>
      <c r="B9" s="51">
        <v>0</v>
      </c>
      <c r="C9" s="51">
        <v>-10921</v>
      </c>
      <c r="D9" s="50">
        <f t="shared" si="0"/>
        <v>-5460.5</v>
      </c>
      <c r="E9" s="53">
        <v>1</v>
      </c>
      <c r="F9" s="33">
        <f>E9*D9</f>
        <v>-5460.5</v>
      </c>
      <c r="G9" s="30"/>
      <c r="H9" s="30"/>
      <c r="I9" s="65" t="s">
        <v>77</v>
      </c>
      <c r="J9" s="64">
        <v>11839025.42</v>
      </c>
      <c r="K9" s="64">
        <v>3861458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1"/>
      <c r="HV9" s="31"/>
      <c r="HW9" s="31"/>
      <c r="HX9" s="31"/>
      <c r="HY9" s="31"/>
      <c r="HZ9" s="31"/>
      <c r="IA9" s="31"/>
      <c r="IB9" s="31"/>
      <c r="IC9" s="32"/>
      <c r="ID9" s="32"/>
      <c r="IE9" s="32"/>
      <c r="IF9" s="32"/>
      <c r="IG9" s="32"/>
    </row>
    <row r="10" spans="1:241">
      <c r="A10" s="41" t="s">
        <v>68</v>
      </c>
      <c r="B10" s="41" t="s">
        <v>48</v>
      </c>
      <c r="C10" s="41" t="s">
        <v>45</v>
      </c>
      <c r="D10" s="41" t="s">
        <v>30</v>
      </c>
      <c r="E10" s="42" t="s">
        <v>0</v>
      </c>
      <c r="F10" s="41" t="s">
        <v>31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1"/>
      <c r="HV10" s="31"/>
      <c r="HW10" s="31"/>
      <c r="HX10" s="31"/>
      <c r="HY10" s="31"/>
      <c r="HZ10" s="31"/>
      <c r="IA10" s="31"/>
      <c r="IB10" s="31"/>
      <c r="IC10" s="32"/>
      <c r="ID10" s="32"/>
      <c r="IE10" s="32"/>
      <c r="IF10" s="32"/>
      <c r="IG10" s="32"/>
    </row>
    <row r="11" spans="1:241">
      <c r="A11" s="50" t="s">
        <v>41</v>
      </c>
      <c r="B11" s="51">
        <v>178835.49</v>
      </c>
      <c r="C11" s="52">
        <v>250526</v>
      </c>
      <c r="D11" s="50">
        <f t="shared" ref="D11:D15" si="6">AVERAGE(B11:C11)</f>
        <v>214680.745</v>
      </c>
      <c r="E11" s="53">
        <v>1</v>
      </c>
      <c r="F11" s="33">
        <f t="shared" ref="F11:F14" si="7">E11*D11</f>
        <v>214680.745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1"/>
      <c r="HY11" s="31"/>
      <c r="HZ11" s="31"/>
      <c r="IA11" s="31"/>
      <c r="IB11" s="31"/>
      <c r="IC11" s="31"/>
      <c r="ID11" s="31"/>
      <c r="IE11" s="31"/>
      <c r="IF11" s="32"/>
      <c r="IG11" s="32"/>
    </row>
    <row r="12" spans="1:241" ht="12.75" customHeight="1">
      <c r="A12" s="50" t="s">
        <v>42</v>
      </c>
      <c r="B12" s="51">
        <v>204562</v>
      </c>
      <c r="C12" s="52">
        <v>223220</v>
      </c>
      <c r="D12" s="50">
        <f t="shared" si="6"/>
        <v>213891</v>
      </c>
      <c r="E12" s="53">
        <v>1</v>
      </c>
      <c r="F12" s="33">
        <f t="shared" si="7"/>
        <v>213891</v>
      </c>
      <c r="G12" s="30"/>
      <c r="H12" s="30"/>
      <c r="I12" s="68" t="s">
        <v>79</v>
      </c>
      <c r="J12" s="69" t="s">
        <v>78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1"/>
      <c r="HV12" s="31"/>
      <c r="HW12" s="31"/>
      <c r="HX12" s="31"/>
      <c r="HY12" s="31"/>
      <c r="HZ12" s="31"/>
      <c r="IA12" s="31"/>
      <c r="IB12" s="31"/>
      <c r="IC12" s="32"/>
      <c r="ID12" s="32"/>
      <c r="IE12" s="32"/>
      <c r="IF12" s="32"/>
      <c r="IG12" s="32"/>
    </row>
    <row r="13" spans="1:241">
      <c r="A13" s="50" t="s">
        <v>69</v>
      </c>
      <c r="B13" s="51">
        <v>0</v>
      </c>
      <c r="C13" s="52">
        <v>241493</v>
      </c>
      <c r="D13" s="50">
        <f t="shared" si="6"/>
        <v>120746.5</v>
      </c>
      <c r="E13" s="53">
        <v>0</v>
      </c>
      <c r="F13" s="33">
        <f t="shared" si="7"/>
        <v>0</v>
      </c>
      <c r="G13" s="30"/>
      <c r="H13" s="30"/>
      <c r="I13" s="68"/>
      <c r="J13" s="7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1"/>
      <c r="HV13" s="31"/>
      <c r="HW13" s="31"/>
      <c r="HX13" s="31"/>
      <c r="HY13" s="31"/>
      <c r="HZ13" s="31"/>
      <c r="IA13" s="31"/>
      <c r="IB13" s="31"/>
      <c r="IC13" s="32"/>
      <c r="ID13" s="32"/>
      <c r="IE13" s="32"/>
      <c r="IF13" s="32"/>
      <c r="IG13" s="32"/>
    </row>
    <row r="14" spans="1:241">
      <c r="A14" s="50" t="s">
        <v>49</v>
      </c>
      <c r="B14" s="51">
        <v>1500</v>
      </c>
      <c r="C14" s="52">
        <v>1800</v>
      </c>
      <c r="D14" s="50">
        <f t="shared" si="6"/>
        <v>1650</v>
      </c>
      <c r="E14" s="53">
        <v>0.5</v>
      </c>
      <c r="F14" s="33">
        <f t="shared" si="7"/>
        <v>825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1"/>
      <c r="HV14" s="31"/>
      <c r="HW14" s="31"/>
      <c r="HX14" s="31"/>
      <c r="HY14" s="31"/>
      <c r="HZ14" s="31"/>
      <c r="IA14" s="31"/>
      <c r="IB14" s="31"/>
      <c r="IC14" s="32"/>
      <c r="ID14" s="32"/>
      <c r="IE14" s="32"/>
      <c r="IF14" s="32"/>
      <c r="IG14" s="32"/>
    </row>
    <row r="15" spans="1:241">
      <c r="A15" s="50" t="s">
        <v>32</v>
      </c>
      <c r="B15" s="51">
        <v>0</v>
      </c>
      <c r="C15" s="51">
        <v>0</v>
      </c>
      <c r="D15" s="50">
        <f t="shared" si="6"/>
        <v>0</v>
      </c>
      <c r="E15" s="53">
        <v>1</v>
      </c>
      <c r="F15" s="33">
        <f>E15*D15</f>
        <v>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1"/>
      <c r="HV15" s="31"/>
      <c r="HW15" s="31"/>
      <c r="HX15" s="31"/>
      <c r="HY15" s="31"/>
      <c r="HZ15" s="31"/>
      <c r="IA15" s="31"/>
      <c r="IB15" s="31"/>
      <c r="IC15" s="32"/>
      <c r="ID15" s="32"/>
      <c r="IE15" s="32"/>
      <c r="IF15" s="32"/>
      <c r="IG15" s="32"/>
    </row>
    <row r="16" spans="1:241" ht="10.5" customHeight="1">
      <c r="A16" s="43" t="s">
        <v>33</v>
      </c>
      <c r="B16" s="44"/>
      <c r="C16" s="44"/>
      <c r="D16" s="44"/>
      <c r="E16" s="44"/>
      <c r="F16" s="45">
        <f>+SUM(F3:F15)</f>
        <v>1949632.0350000001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1"/>
      <c r="HY16" s="31"/>
      <c r="HZ16" s="31"/>
      <c r="IA16" s="31"/>
      <c r="IB16" s="31"/>
      <c r="IC16" s="31"/>
      <c r="ID16" s="31"/>
      <c r="IE16" s="31"/>
      <c r="IF16" s="32"/>
      <c r="IG16" s="32"/>
    </row>
    <row r="17" spans="1:241" ht="10.5" customHeight="1">
      <c r="A17" s="37" t="s">
        <v>34</v>
      </c>
      <c r="B17" s="46"/>
      <c r="C17" s="46"/>
      <c r="D17" s="46"/>
      <c r="E17" s="46"/>
      <c r="F17" s="45">
        <f>F16/12</f>
        <v>162469.33625000002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1"/>
      <c r="HY17" s="31"/>
      <c r="HZ17" s="31"/>
      <c r="IA17" s="31"/>
      <c r="IB17" s="31"/>
      <c r="IC17" s="31"/>
      <c r="ID17" s="31"/>
      <c r="IE17" s="31"/>
      <c r="IF17" s="32"/>
      <c r="IG17" s="32"/>
    </row>
    <row r="18" spans="1:241" ht="10.5" customHeight="1">
      <c r="A18" s="37" t="s">
        <v>35</v>
      </c>
      <c r="B18" s="46"/>
      <c r="C18" s="46"/>
      <c r="D18" s="46"/>
      <c r="E18" s="46"/>
      <c r="F18" s="33">
        <f>RTR!M9</f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1"/>
      <c r="HY18" s="31"/>
      <c r="HZ18" s="31"/>
      <c r="IA18" s="31"/>
      <c r="IB18" s="31"/>
      <c r="IC18" s="31"/>
      <c r="ID18" s="31"/>
      <c r="IE18" s="31"/>
      <c r="IF18" s="32"/>
      <c r="IG18" s="32"/>
    </row>
    <row r="19" spans="1:241" ht="10.5" customHeight="1">
      <c r="A19" s="37" t="s">
        <v>46</v>
      </c>
      <c r="B19" s="37"/>
      <c r="C19" s="37"/>
      <c r="D19" s="37"/>
      <c r="E19" s="37"/>
      <c r="F19" s="47">
        <v>0.65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1"/>
      <c r="HY19" s="31"/>
      <c r="HZ19" s="31"/>
      <c r="IA19" s="31"/>
      <c r="IB19" s="31"/>
      <c r="IC19" s="31"/>
      <c r="ID19" s="31"/>
      <c r="IE19" s="31"/>
      <c r="IF19" s="32"/>
      <c r="IG19" s="32"/>
    </row>
    <row r="20" spans="1:241" ht="10.5" customHeight="1">
      <c r="A20" s="37" t="s">
        <v>36</v>
      </c>
      <c r="B20" s="46"/>
      <c r="C20" s="46"/>
      <c r="D20" s="46"/>
      <c r="E20" s="46"/>
      <c r="F20" s="39">
        <f>(F17*F19)-F18</f>
        <v>105605.06856250002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1"/>
      <c r="HY20" s="31"/>
      <c r="HZ20" s="31"/>
      <c r="IA20" s="31"/>
      <c r="IB20" s="31"/>
      <c r="IC20" s="31"/>
      <c r="ID20" s="31"/>
      <c r="IE20" s="31"/>
      <c r="IF20" s="32"/>
      <c r="IG20" s="32"/>
    </row>
    <row r="21" spans="1:241" ht="10.5" customHeight="1">
      <c r="A21" s="37" t="s">
        <v>37</v>
      </c>
      <c r="B21" s="46"/>
      <c r="C21" s="46"/>
      <c r="D21" s="46"/>
      <c r="E21" s="46"/>
      <c r="F21" s="37">
        <v>180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1"/>
      <c r="HY21" s="31"/>
      <c r="HZ21" s="31"/>
      <c r="IA21" s="31"/>
      <c r="IB21" s="31"/>
      <c r="IC21" s="31"/>
      <c r="ID21" s="31"/>
      <c r="IE21" s="31"/>
      <c r="IF21" s="32"/>
      <c r="IG21" s="32"/>
    </row>
    <row r="22" spans="1:241" ht="10.5" customHeight="1">
      <c r="A22" s="37" t="s">
        <v>38</v>
      </c>
      <c r="B22" s="46"/>
      <c r="C22" s="46"/>
      <c r="D22" s="46"/>
      <c r="E22" s="46"/>
      <c r="F22" s="47">
        <v>7.7499999999999999E-2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1"/>
      <c r="HY22" s="31"/>
      <c r="HZ22" s="31"/>
      <c r="IA22" s="31"/>
      <c r="IB22" s="31"/>
      <c r="IC22" s="31"/>
      <c r="ID22" s="31"/>
      <c r="IE22" s="31"/>
      <c r="IF22" s="32"/>
      <c r="IG22" s="32"/>
    </row>
    <row r="23" spans="1:241" ht="10.5" customHeight="1">
      <c r="A23" s="37" t="s">
        <v>39</v>
      </c>
      <c r="B23" s="46"/>
      <c r="C23" s="46"/>
      <c r="D23" s="46"/>
      <c r="E23" s="46"/>
      <c r="F23" s="48">
        <f>PMT(F22/12,F21,-100000)</f>
        <v>941.27575304022002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1"/>
      <c r="HY23" s="31"/>
      <c r="HZ23" s="31"/>
      <c r="IA23" s="31"/>
      <c r="IB23" s="31"/>
      <c r="IC23" s="31"/>
      <c r="ID23" s="31"/>
      <c r="IE23" s="31"/>
      <c r="IF23" s="32"/>
      <c r="IG23" s="32"/>
    </row>
    <row r="24" spans="1:241" ht="10.5" customHeight="1">
      <c r="A24" s="37" t="s">
        <v>40</v>
      </c>
      <c r="B24" s="46"/>
      <c r="C24" s="46"/>
      <c r="D24" s="46"/>
      <c r="E24" s="46"/>
      <c r="F24" s="49">
        <f>F20/F23</f>
        <v>112.19355031871048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1"/>
      <c r="HY24" s="31"/>
      <c r="HZ24" s="31"/>
      <c r="IA24" s="31"/>
      <c r="IB24" s="31"/>
      <c r="IC24" s="31"/>
      <c r="ID24" s="31"/>
      <c r="IE24" s="31"/>
      <c r="IF24" s="32"/>
      <c r="IG24" s="32"/>
    </row>
  </sheetData>
  <sheetProtection selectLockedCells="1" selectUnlockedCells="1"/>
  <mergeCells count="3">
    <mergeCell ref="B1:C1"/>
    <mergeCell ref="I12:I13"/>
    <mergeCell ref="J12:J1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22"/>
  <sheetViews>
    <sheetView zoomScale="136" zoomScaleNormal="136" workbookViewId="0">
      <selection activeCell="N4" sqref="N4"/>
    </sheetView>
  </sheetViews>
  <sheetFormatPr defaultColWidth="22.140625" defaultRowHeight="8.25" customHeight="1"/>
  <cols>
    <col min="1" max="1" width="5.28515625" style="20" bestFit="1" customWidth="1"/>
    <col min="2" max="2" width="13" style="20" bestFit="1" customWidth="1"/>
    <col min="3" max="3" width="16.140625" style="20" bestFit="1" customWidth="1"/>
    <col min="4" max="4" width="8.5703125" style="20" bestFit="1" customWidth="1"/>
    <col min="5" max="5" width="6.85546875" style="20" bestFit="1" customWidth="1"/>
    <col min="6" max="6" width="10" style="20" bestFit="1" customWidth="1"/>
    <col min="7" max="7" width="11.42578125" style="20" bestFit="1" customWidth="1"/>
    <col min="8" max="8" width="7" style="20" bestFit="1" customWidth="1"/>
    <col min="9" max="9" width="7" style="20" customWidth="1"/>
    <col min="10" max="11" width="11.42578125" style="20" customWidth="1"/>
    <col min="12" max="12" width="6.42578125" style="20" bestFit="1" customWidth="1"/>
    <col min="13" max="13" width="11.42578125" style="20" bestFit="1" customWidth="1"/>
    <col min="14" max="248" width="22.140625" style="20"/>
    <col min="249" max="16384" width="22.140625" style="21"/>
  </cols>
  <sheetData>
    <row r="1" spans="1:248" ht="11.2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50</v>
      </c>
      <c r="H1" s="25" t="s">
        <v>58</v>
      </c>
      <c r="I1" s="25" t="s">
        <v>62</v>
      </c>
      <c r="J1" s="25" t="s">
        <v>59</v>
      </c>
      <c r="K1" s="25" t="s">
        <v>60</v>
      </c>
      <c r="L1" s="25" t="s">
        <v>7</v>
      </c>
      <c r="M1" s="25" t="s">
        <v>43</v>
      </c>
    </row>
    <row r="2" spans="1:248" s="24" customFormat="1" ht="11.25">
      <c r="A2" s="29">
        <v>1</v>
      </c>
      <c r="B2" s="27" t="s">
        <v>61</v>
      </c>
      <c r="C2" s="29" t="s">
        <v>55</v>
      </c>
      <c r="D2" s="29" t="s">
        <v>56</v>
      </c>
      <c r="E2" s="27" t="s">
        <v>57</v>
      </c>
      <c r="F2" s="58">
        <v>10800000</v>
      </c>
      <c r="G2" s="59">
        <v>43380</v>
      </c>
      <c r="H2" s="27">
        <v>9955956</v>
      </c>
      <c r="I2" s="27">
        <v>180</v>
      </c>
      <c r="J2" s="27">
        <v>29</v>
      </c>
      <c r="K2" s="27">
        <f>180-29</f>
        <v>151</v>
      </c>
      <c r="L2" s="27">
        <v>116719</v>
      </c>
      <c r="M2" s="62" t="s">
        <v>47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</row>
    <row r="3" spans="1:248" s="24" customFormat="1" ht="11.25">
      <c r="A3" s="54">
        <v>2</v>
      </c>
      <c r="B3" s="55">
        <v>18587400000705</v>
      </c>
      <c r="C3" s="54" t="s">
        <v>63</v>
      </c>
      <c r="D3" s="54" t="s">
        <v>64</v>
      </c>
      <c r="E3" s="55" t="s">
        <v>65</v>
      </c>
      <c r="F3" s="56">
        <v>1000000</v>
      </c>
      <c r="G3" s="57">
        <v>43612</v>
      </c>
      <c r="H3" s="57"/>
      <c r="I3" s="57"/>
      <c r="J3" s="55"/>
      <c r="K3" s="55"/>
      <c r="L3" s="55">
        <v>16464</v>
      </c>
      <c r="M3" s="26" t="s">
        <v>47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</row>
    <row r="4" spans="1:248" s="24" customFormat="1" ht="11.25">
      <c r="A4" s="29">
        <v>3</v>
      </c>
      <c r="B4" s="27" t="s">
        <v>67</v>
      </c>
      <c r="C4" s="29" t="s">
        <v>55</v>
      </c>
      <c r="D4" s="29" t="s">
        <v>56</v>
      </c>
      <c r="E4" s="27" t="s">
        <v>66</v>
      </c>
      <c r="F4" s="58">
        <v>2037000</v>
      </c>
      <c r="G4" s="59"/>
      <c r="H4" s="59"/>
      <c r="I4" s="59"/>
      <c r="J4" s="27"/>
      <c r="K4" s="27"/>
      <c r="L4" s="27">
        <v>12745</v>
      </c>
      <c r="M4" s="62" t="s">
        <v>47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</row>
    <row r="5" spans="1:248" s="24" customFormat="1" ht="11.25">
      <c r="A5" s="54">
        <v>4</v>
      </c>
      <c r="B5" s="55" t="s">
        <v>70</v>
      </c>
      <c r="C5" s="54" t="s">
        <v>71</v>
      </c>
      <c r="D5" s="54" t="s">
        <v>56</v>
      </c>
      <c r="E5" s="55" t="s">
        <v>57</v>
      </c>
      <c r="F5" s="56">
        <v>10500000</v>
      </c>
      <c r="G5" s="57"/>
      <c r="H5" s="57"/>
      <c r="I5" s="57"/>
      <c r="J5" s="55"/>
      <c r="K5" s="55"/>
      <c r="L5" s="55">
        <v>113477</v>
      </c>
      <c r="M5" s="26" t="s">
        <v>47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</row>
    <row r="6" spans="1:248" s="24" customFormat="1" ht="11.25">
      <c r="A6" s="29">
        <v>5</v>
      </c>
      <c r="B6" s="27"/>
      <c r="C6" s="29"/>
      <c r="D6" s="29"/>
      <c r="E6" s="27" t="s">
        <v>66</v>
      </c>
      <c r="F6" s="58">
        <v>2010000</v>
      </c>
      <c r="G6" s="59"/>
      <c r="H6" s="59"/>
      <c r="I6" s="59"/>
      <c r="J6" s="27"/>
      <c r="K6" s="27"/>
      <c r="L6" s="27">
        <v>12809</v>
      </c>
      <c r="M6" s="62" t="s">
        <v>47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</row>
    <row r="7" spans="1:248" s="24" customFormat="1" ht="11.25">
      <c r="A7" s="54">
        <v>6</v>
      </c>
      <c r="B7" s="55"/>
      <c r="C7" s="54"/>
      <c r="D7" s="54"/>
      <c r="E7" s="55"/>
      <c r="F7" s="56"/>
      <c r="G7" s="57"/>
      <c r="H7" s="57"/>
      <c r="I7" s="57"/>
      <c r="J7" s="55"/>
      <c r="K7" s="55"/>
      <c r="L7" s="55"/>
      <c r="M7" s="26" t="s">
        <v>47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</row>
    <row r="8" spans="1:248" s="24" customFormat="1" ht="11.25">
      <c r="A8" s="29"/>
      <c r="B8" s="27"/>
      <c r="C8" s="29"/>
      <c r="D8" s="29"/>
      <c r="E8" s="27"/>
      <c r="F8" s="58"/>
      <c r="G8" s="60"/>
      <c r="H8" s="60"/>
      <c r="I8" s="60"/>
      <c r="J8" s="61"/>
      <c r="K8" s="61"/>
      <c r="L8" s="61"/>
      <c r="M8" s="28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</row>
    <row r="9" spans="1:248" ht="11.25">
      <c r="M9" s="22">
        <f>SUMIF(M2:M8,"Y",L2:L8)</f>
        <v>0</v>
      </c>
    </row>
    <row r="11" spans="1:248" ht="8.25" customHeight="1">
      <c r="IG11" s="21"/>
      <c r="IH11" s="21"/>
      <c r="II11" s="21"/>
      <c r="IJ11" s="21"/>
      <c r="IK11" s="21"/>
      <c r="IL11" s="21"/>
      <c r="IM11" s="21"/>
      <c r="IN11" s="21"/>
    </row>
    <row r="12" spans="1:248" ht="8.25" customHeight="1">
      <c r="IG12" s="21"/>
      <c r="IH12" s="21"/>
      <c r="II12" s="21"/>
      <c r="IJ12" s="21"/>
      <c r="IK12" s="21"/>
      <c r="IL12" s="21"/>
      <c r="IM12" s="21"/>
      <c r="IN12" s="21"/>
    </row>
    <row r="13" spans="1:248" ht="8.25" customHeight="1">
      <c r="IG13" s="21"/>
      <c r="IH13" s="21"/>
      <c r="II13" s="21"/>
      <c r="IJ13" s="21"/>
      <c r="IK13" s="21"/>
      <c r="IL13" s="21"/>
      <c r="IM13" s="21"/>
      <c r="IN13" s="21"/>
    </row>
    <row r="14" spans="1:248" ht="8.25" customHeight="1">
      <c r="IG14" s="21"/>
      <c r="IH14" s="21"/>
      <c r="II14" s="21"/>
      <c r="IJ14" s="21"/>
      <c r="IK14" s="21"/>
      <c r="IL14" s="21"/>
      <c r="IM14" s="21"/>
      <c r="IN14" s="21"/>
    </row>
    <row r="15" spans="1:248" ht="8.25" customHeight="1">
      <c r="IG15" s="21"/>
      <c r="IH15" s="21"/>
      <c r="II15" s="21"/>
      <c r="IJ15" s="21"/>
      <c r="IK15" s="21"/>
      <c r="IL15" s="21"/>
      <c r="IM15" s="21"/>
      <c r="IN15" s="21"/>
    </row>
    <row r="16" spans="1:248" ht="8.25" customHeight="1">
      <c r="IG16" s="21"/>
      <c r="IH16" s="21"/>
      <c r="II16" s="21"/>
      <c r="IJ16" s="21"/>
      <c r="IK16" s="21"/>
      <c r="IL16" s="21"/>
      <c r="IM16" s="21"/>
      <c r="IN16" s="21"/>
    </row>
    <row r="17" spans="241:248" ht="8.25" customHeight="1">
      <c r="IG17" s="21"/>
      <c r="IH17" s="21"/>
      <c r="II17" s="21"/>
      <c r="IJ17" s="21"/>
      <c r="IK17" s="21"/>
      <c r="IL17" s="21"/>
      <c r="IM17" s="21"/>
      <c r="IN17" s="21"/>
    </row>
    <row r="19" spans="241:248" ht="8.25" customHeight="1">
      <c r="IN19" s="21"/>
    </row>
    <row r="20" spans="241:248" ht="8.25" customHeight="1">
      <c r="IN20" s="21"/>
    </row>
    <row r="21" spans="241:248" ht="8.25" customHeight="1">
      <c r="IN21" s="21"/>
    </row>
    <row r="22" spans="241:248" ht="8.25" customHeight="1">
      <c r="IN22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7" t="s">
        <v>8</v>
      </c>
      <c r="B1" s="67"/>
      <c r="C1" s="2"/>
    </row>
    <row r="2" spans="1:6" ht="14.25" customHeight="1">
      <c r="A2" s="67" t="s">
        <v>9</v>
      </c>
      <c r="B2" s="67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2021-02-17T07:49:21Z</dcterms:modified>
</cp:coreProperties>
</file>