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3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I23" i="6"/>
  <c r="H22"/>
  <c r="G22"/>
  <c r="F22"/>
  <c r="E22"/>
  <c r="D22"/>
  <c r="C22"/>
  <c r="H11"/>
  <c r="G11"/>
  <c r="F11"/>
  <c r="E11"/>
  <c r="D11"/>
  <c r="C11"/>
  <c r="I22" l="1"/>
  <c r="I11"/>
  <c r="F21" i="1" l="1"/>
  <c r="F10"/>
  <c r="D17"/>
  <c r="D18"/>
  <c r="D19"/>
  <c r="D20"/>
  <c r="C18"/>
  <c r="F20"/>
  <c r="F19"/>
  <c r="F18"/>
  <c r="F17"/>
  <c r="D12"/>
  <c r="D13"/>
  <c r="F13" s="1"/>
  <c r="D14"/>
  <c r="D15"/>
  <c r="F15" s="1"/>
  <c r="C13"/>
  <c r="D3"/>
  <c r="D4"/>
  <c r="D5"/>
  <c r="F5" s="1"/>
  <c r="D6"/>
  <c r="D8"/>
  <c r="D9"/>
  <c r="D10"/>
  <c r="F8"/>
  <c r="C7"/>
  <c r="D7" s="1"/>
  <c r="F7" s="1"/>
  <c r="B7"/>
  <c r="F12"/>
  <c r="F14"/>
  <c r="F28"/>
  <c r="F9" l="1"/>
  <c r="J7" i="2"/>
  <c r="F23" i="1" s="1"/>
  <c r="F3"/>
  <c r="F4"/>
  <c r="F6" i="5"/>
  <c r="F7"/>
  <c r="F13" s="1"/>
  <c r="F8"/>
  <c r="F9"/>
  <c r="F10"/>
  <c r="F11"/>
  <c r="F12"/>
  <c r="E13"/>
  <c r="F6" i="1" l="1"/>
  <c r="F22" l="1"/>
  <c r="F25" s="1"/>
  <c r="F29" s="1"/>
</calcChain>
</file>

<file path=xl/sharedStrings.xml><?xml version="1.0" encoding="utf-8"?>
<sst xmlns="http://schemas.openxmlformats.org/spreadsheetml/2006/main" count="126" uniqueCount="88">
  <si>
    <t xml:space="preserve">FINANCIAL YEAR </t>
  </si>
  <si>
    <t xml:space="preserve">Application No.   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</si>
  <si>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</si>
  <si>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</si>
  <si>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</si>
  <si>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</si>
  <si>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</si>
  <si>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</si>
  <si>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</si>
  <si>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</si>
  <si>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</si>
  <si>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</si>
  <si>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</si>
  <si>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</si>
  <si>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</si>
  <si>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</si>
  <si>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</si>
  <si>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</si>
  <si>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</si>
  <si>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</si>
  <si>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</si>
  <si>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</si>
  <si>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</si>
  <si>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</si>
  <si>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</si>
  <si>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</si>
  <si>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</si>
  <si>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</si>
  <si>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</si>
  <si>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</si>
  <si>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</si>
  <si>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</si>
  <si>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</si>
  <si>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</si>
  <si>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</si>
  <si>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</si>
  <si>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</si>
  <si>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</si>
  <si>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</si>
  <si>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</si>
  <si>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</si>
  <si>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</si>
  <si>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</si>
  <si>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</si>
  <si>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</si>
  <si>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</si>
  <si>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Net Profit </t>
  </si>
  <si>
    <t xml:space="preserve">Depreciation </t>
  </si>
  <si>
    <t>EMI Considered</t>
  </si>
  <si>
    <t>Income From Other Sources</t>
  </si>
  <si>
    <t>2017-2018</t>
  </si>
  <si>
    <t>2016-2017</t>
  </si>
  <si>
    <t>DOD</t>
  </si>
  <si>
    <t>Paid</t>
  </si>
  <si>
    <t>n</t>
  </si>
  <si>
    <t>B S Jagdev &amp; Sons</t>
  </si>
  <si>
    <t>Interest On Car Loan</t>
  </si>
  <si>
    <t>Salary To Partners</t>
  </si>
  <si>
    <t>Payment U/s 40A(2)b</t>
  </si>
  <si>
    <t>Interest To Partners</t>
  </si>
  <si>
    <t>Bank Interest</t>
  </si>
  <si>
    <t>Gurdeep Singh</t>
  </si>
  <si>
    <t>Income From Business &amp; Profession</t>
  </si>
  <si>
    <t>Share In Partnership Firm</t>
  </si>
  <si>
    <t>Sarabjit Singh</t>
  </si>
  <si>
    <t>DHFL</t>
  </si>
  <si>
    <t>Lap</t>
  </si>
  <si>
    <t>HDFC Ltd</t>
  </si>
  <si>
    <t>y</t>
  </si>
  <si>
    <t>HL</t>
  </si>
  <si>
    <t>April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</si>
  <si>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</si>
  <si>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</si>
  <si>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</si>
  <si>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</si>
  <si>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</si>
  <si>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</si>
  <si>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</si>
  <si>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</si>
  <si>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Sept</t>
  </si>
  <si>
    <t>Aug</t>
  </si>
  <si>
    <t>May</t>
  </si>
  <si>
    <t>HDFC Bank A/c No. 13412560003270</t>
  </si>
  <si>
    <t>Kotak A/c No. 1211535442</t>
  </si>
  <si>
    <t xml:space="preserve">HL / Insurance </t>
  </si>
  <si>
    <t>HDFC Bank</t>
  </si>
  <si>
    <t>Auto Loan</t>
  </si>
  <si>
    <t>Business Loan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</si>
</sst>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6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85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165" fontId="8" fillId="4" borderId="6" xfId="1" applyNumberFormat="1" applyFont="1" applyFill="1" applyBorder="1" applyAlignment="1" applyProtection="1">
      <alignment horizontal="left"/>
    </xf>
    <xf numFmtId="165" fontId="8" fillId="2" borderId="5" xfId="1" applyNumberFormat="1" applyFont="1" applyFill="1" applyBorder="1" applyAlignment="1" applyProtection="1">
      <alignment horizontal="left"/>
    </xf>
    <xf numFmtId="165" fontId="8" fillId="0" borderId="1" xfId="1" applyNumberFormat="1" applyFont="1" applyFill="1" applyBorder="1" applyAlignment="1" applyProtection="1">
      <alignment horizontal="left"/>
    </xf>
    <xf numFmtId="0" fontId="9" fillId="3" borderId="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" fontId="10" fillId="2" borderId="7" xfId="0" applyNumberFormat="1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 applyProtection="1">
      <alignment horizontal="left"/>
    </xf>
    <xf numFmtId="165" fontId="8" fillId="3" borderId="2" xfId="1" applyNumberFormat="1" applyFont="1" applyFill="1" applyBorder="1" applyAlignment="1" applyProtection="1">
      <alignment horizontal="left"/>
    </xf>
    <xf numFmtId="165" fontId="8" fillId="3" borderId="4" xfId="1" applyNumberFormat="1" applyFont="1" applyFill="1" applyBorder="1" applyAlignment="1" applyProtection="1">
      <alignment horizontal="left"/>
    </xf>
    <xf numFmtId="0" fontId="8" fillId="2" borderId="0" xfId="3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/>
    </xf>
    <xf numFmtId="166" fontId="8" fillId="2" borderId="5" xfId="1" applyNumberFormat="1" applyFont="1" applyFill="1" applyBorder="1" applyAlignment="1" applyProtection="1">
      <alignment horizontal="left"/>
    </xf>
    <xf numFmtId="166" fontId="8" fillId="0" borderId="5" xfId="1" applyNumberFormat="1" applyFont="1" applyFill="1" applyBorder="1" applyAlignment="1" applyProtection="1">
      <alignment horizontal="left"/>
    </xf>
    <xf numFmtId="9" fontId="8" fillId="2" borderId="5" xfId="1" applyNumberFormat="1" applyFont="1" applyFill="1" applyBorder="1" applyAlignment="1" applyProtection="1">
      <alignment horizontal="left"/>
    </xf>
    <xf numFmtId="164" fontId="8" fillId="4" borderId="7" xfId="1" applyFont="1" applyFill="1" applyBorder="1" applyAlignment="1" applyProtection="1">
      <alignment horizontal="left"/>
    </xf>
    <xf numFmtId="0" fontId="8" fillId="4" borderId="8" xfId="0" applyNumberFormat="1" applyFont="1" applyFill="1" applyBorder="1" applyAlignment="1">
      <alignment horizontal="left"/>
    </xf>
    <xf numFmtId="0" fontId="8" fillId="4" borderId="9" xfId="0" applyNumberFormat="1" applyFont="1" applyFill="1" applyBorder="1" applyAlignment="1">
      <alignment horizontal="left"/>
    </xf>
    <xf numFmtId="0" fontId="8" fillId="4" borderId="10" xfId="0" applyNumberFormat="1" applyFont="1" applyFill="1" applyBorder="1" applyAlignment="1">
      <alignment horizontal="left"/>
    </xf>
    <xf numFmtId="167" fontId="8" fillId="4" borderId="7" xfId="1" applyNumberFormat="1" applyFont="1" applyFill="1" applyBorder="1" applyAlignment="1" applyProtection="1">
      <alignment horizontal="left"/>
    </xf>
    <xf numFmtId="0" fontId="8" fillId="0" borderId="2" xfId="0" applyNumberFormat="1" applyFont="1" applyFill="1" applyBorder="1" applyAlignment="1">
      <alignment horizontal="left"/>
    </xf>
    <xf numFmtId="0" fontId="8" fillId="0" borderId="3" xfId="0" applyNumberFormat="1" applyFont="1" applyFill="1" applyBorder="1" applyAlignment="1">
      <alignment horizontal="left"/>
    </xf>
    <xf numFmtId="0" fontId="8" fillId="0" borderId="4" xfId="0" applyNumberFormat="1" applyFont="1" applyFill="1" applyBorder="1" applyAlignment="1">
      <alignment horizontal="left"/>
    </xf>
    <xf numFmtId="167" fontId="8" fillId="4" borderId="1" xfId="1" applyNumberFormat="1" applyFont="1" applyFill="1" applyBorder="1" applyAlignment="1" applyProtection="1">
      <alignment horizontal="left"/>
    </xf>
    <xf numFmtId="165" fontId="8" fillId="2" borderId="1" xfId="1" applyNumberFormat="1" applyFont="1" applyFill="1" applyBorder="1" applyAlignment="1" applyProtection="1">
      <alignment horizontal="left"/>
    </xf>
    <xf numFmtId="165" fontId="8" fillId="0" borderId="2" xfId="1" applyNumberFormat="1" applyFont="1" applyFill="1" applyBorder="1" applyAlignment="1" applyProtection="1">
      <alignment horizontal="left"/>
    </xf>
    <xf numFmtId="165" fontId="8" fillId="0" borderId="3" xfId="1" applyNumberFormat="1" applyFont="1" applyFill="1" applyBorder="1" applyAlignment="1" applyProtection="1">
      <alignment horizontal="left"/>
    </xf>
    <xf numFmtId="165" fontId="8" fillId="0" borderId="4" xfId="1" applyNumberFormat="1" applyFont="1" applyFill="1" applyBorder="1" applyAlignment="1" applyProtection="1">
      <alignment horizontal="left"/>
    </xf>
    <xf numFmtId="10" fontId="8" fillId="0" borderId="1" xfId="1" applyNumberFormat="1" applyFont="1" applyFill="1" applyBorder="1" applyAlignment="1" applyProtection="1">
      <alignment horizontal="left"/>
    </xf>
    <xf numFmtId="165" fontId="8" fillId="4" borderId="1" xfId="1" applyNumberFormat="1" applyFont="1" applyFill="1" applyBorder="1" applyAlignment="1" applyProtection="1">
      <alignment horizontal="left"/>
    </xf>
    <xf numFmtId="2" fontId="8" fillId="4" borderId="1" xfId="4" applyNumberFormat="1" applyFont="1" applyFill="1" applyBorder="1" applyAlignment="1" applyProtection="1">
      <alignment horizontal="left"/>
    </xf>
    <xf numFmtId="168" fontId="8" fillId="3" borderId="2" xfId="1" applyNumberFormat="1" applyFont="1" applyFill="1" applyBorder="1" applyAlignment="1" applyProtection="1">
      <alignment horizontal="left"/>
    </xf>
    <xf numFmtId="168" fontId="8" fillId="3" borderId="3" xfId="1" applyNumberFormat="1" applyFont="1" applyFill="1" applyBorder="1" applyAlignment="1" applyProtection="1">
      <alignment horizontal="left"/>
    </xf>
    <xf numFmtId="168" fontId="8" fillId="3" borderId="4" xfId="1" applyNumberFormat="1" applyFont="1" applyFill="1" applyBorder="1" applyAlignment="1" applyProtection="1">
      <alignment horizontal="left"/>
    </xf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11" fillId="0" borderId="0" xfId="0" applyFont="1" applyBorder="1" applyAlignment="1">
      <alignment horizontal="center"/>
    </xf>
    <xf numFmtId="0" fontId="11" fillId="0" borderId="0" xfId="0" applyFont="1" applyAlignment="1"/>
    <xf numFmtId="0" fontId="10" fillId="0" borderId="5" xfId="0" applyFont="1" applyFill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164" fontId="8" fillId="4" borderId="1" xfId="4" applyNumberFormat="1" applyFont="1" applyFill="1" applyBorder="1" applyAlignment="1" applyProtection="1">
      <alignment horizontal="left"/>
    </xf>
    <xf numFmtId="1" fontId="10" fillId="7" borderId="5" xfId="0" applyNumberFormat="1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7" borderId="5" xfId="0" applyFont="1" applyFill="1" applyBorder="1" applyAlignment="1">
      <alignment horizontal="center" wrapText="1"/>
    </xf>
    <xf numFmtId="0" fontId="14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13" fillId="7" borderId="5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30"/>
  <sheetViews>
    <sheetView zoomScale="130" zoomScaleNormal="130" workbookViewId="0">
      <selection activeCell="B21" sqref="B21"/>
    </sheetView>
  </sheetViews>
  <sheetFormatPr defaultColWidth="31.28515625" defaultRowHeight="12"/>
  <cols>
    <col min="1" max="1" width="35.140625" style="56" customWidth="1"/>
    <col min="2" max="2" width="12.42578125" style="56" customWidth="1"/>
    <col min="3" max="3" width="10" style="56" bestFit="1" customWidth="1"/>
    <col min="4" max="4" width="14.140625" style="56" customWidth="1"/>
    <col min="5" max="5" width="13.85546875" style="56" customWidth="1"/>
    <col min="6" max="6" width="17.85546875" style="56" customWidth="1"/>
    <col min="7" max="7" width="12.28515625" style="56" customWidth="1"/>
    <col min="8" max="8" width="14.7109375" style="56" customWidth="1"/>
    <col min="9" max="9" width="11.85546875" style="56" customWidth="1"/>
    <col min="10" max="10" width="14.5703125" style="56" customWidth="1"/>
    <col min="11" max="12" width="13.140625" style="56" customWidth="1"/>
    <col min="13" max="13" width="13.7109375" style="56" customWidth="1"/>
    <col min="14" max="14" width="14.140625" style="56" customWidth="1"/>
    <col min="15" max="15" width="11.85546875" style="56" customWidth="1"/>
    <col min="16" max="16" width="12" style="56" customWidth="1"/>
    <col min="17" max="17" width="11" style="56" customWidth="1"/>
    <col min="18" max="18" width="11.5703125" style="56" customWidth="1"/>
    <col min="19" max="19" width="12" style="56" customWidth="1"/>
    <col min="20" max="237" width="31.28515625" style="56"/>
    <col min="238" max="245" width="31.28515625" style="57"/>
    <col min="246" max="247" width="31.28515625" style="58"/>
    <col min="248" max="16384" width="31.28515625" style="32"/>
  </cols>
  <sheetData>
    <row r="1" spans="1:247" ht="10.5" customHeight="1">
      <c r="A1" s="27" t="s">
        <v>55</v>
      </c>
      <c r="B1" s="28" t="s">
        <v>0</v>
      </c>
      <c r="C1" s="29"/>
      <c r="D1" s="27" t="s">
        <v>1</v>
      </c>
      <c r="E1" s="27"/>
      <c r="F1" s="27" t="s">
        <v>52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1"/>
      <c r="IE1" s="31"/>
      <c r="IF1" s="31"/>
      <c r="IG1" s="31"/>
      <c r="IH1" s="31"/>
      <c r="II1" s="31"/>
      <c r="IJ1" s="31"/>
      <c r="IK1" s="31"/>
      <c r="IL1" s="32"/>
      <c r="IM1" s="32"/>
    </row>
    <row r="2" spans="1:247" ht="10.5" customHeight="1">
      <c r="A2" s="20" t="s">
        <v>55</v>
      </c>
      <c r="B2" s="20" t="s">
        <v>50</v>
      </c>
      <c r="C2" s="20" t="s">
        <v>51</v>
      </c>
      <c r="D2" s="20" t="s">
        <v>33</v>
      </c>
      <c r="E2" s="33" t="s">
        <v>2</v>
      </c>
      <c r="F2" s="20" t="s">
        <v>34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1"/>
      <c r="IE2" s="31"/>
      <c r="IF2" s="31"/>
      <c r="IG2" s="31"/>
      <c r="IH2" s="31"/>
      <c r="II2" s="31"/>
      <c r="IJ2" s="31"/>
      <c r="IK2" s="31"/>
      <c r="IL2" s="32"/>
      <c r="IM2" s="32"/>
    </row>
    <row r="3" spans="1:247" ht="10.5" customHeight="1">
      <c r="A3" s="21" t="s">
        <v>46</v>
      </c>
      <c r="B3" s="34">
        <v>30017.88</v>
      </c>
      <c r="C3" s="35">
        <v>23922.03</v>
      </c>
      <c r="D3" s="21">
        <f t="shared" ref="D3:D10" si="0">AVERAGE(B3:C3)</f>
        <v>26969.955000000002</v>
      </c>
      <c r="E3" s="36">
        <v>1</v>
      </c>
      <c r="F3" s="21">
        <f t="shared" ref="F3:F8" si="1">E3*D3</f>
        <v>26969.955000000002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1"/>
      <c r="IE3" s="31"/>
      <c r="IF3" s="31"/>
      <c r="IG3" s="31"/>
      <c r="IH3" s="31"/>
      <c r="II3" s="31"/>
      <c r="IJ3" s="31"/>
      <c r="IK3" s="31"/>
      <c r="IL3" s="32"/>
      <c r="IM3" s="32"/>
    </row>
    <row r="4" spans="1:247" ht="10.5" customHeight="1">
      <c r="A4" s="21" t="s">
        <v>47</v>
      </c>
      <c r="B4" s="34">
        <v>213648</v>
      </c>
      <c r="C4" s="35">
        <v>84439</v>
      </c>
      <c r="D4" s="21">
        <f t="shared" si="0"/>
        <v>149043.5</v>
      </c>
      <c r="E4" s="36">
        <v>1</v>
      </c>
      <c r="F4" s="21">
        <f t="shared" si="1"/>
        <v>149043.5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1"/>
      <c r="IB4" s="31"/>
      <c r="IC4" s="31"/>
      <c r="ID4" s="31"/>
      <c r="IE4" s="31"/>
      <c r="IF4" s="31"/>
      <c r="IG4" s="31"/>
      <c r="IH4" s="31"/>
      <c r="II4" s="32"/>
      <c r="IJ4" s="32"/>
      <c r="IK4" s="32"/>
      <c r="IL4" s="32"/>
      <c r="IM4" s="32"/>
    </row>
    <row r="5" spans="1:247" ht="10.5" customHeight="1">
      <c r="A5" s="21" t="s">
        <v>60</v>
      </c>
      <c r="B5" s="34">
        <v>0</v>
      </c>
      <c r="C5" s="35">
        <v>1584</v>
      </c>
      <c r="D5" s="21">
        <f t="shared" si="0"/>
        <v>792</v>
      </c>
      <c r="E5" s="36">
        <v>1</v>
      </c>
      <c r="F5" s="21">
        <f t="shared" ref="F5" si="2">E5*D5</f>
        <v>792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1"/>
      <c r="IB5" s="31"/>
      <c r="IC5" s="31"/>
      <c r="ID5" s="31"/>
      <c r="IE5" s="31"/>
      <c r="IF5" s="31"/>
      <c r="IG5" s="31"/>
      <c r="IH5" s="31"/>
      <c r="II5" s="32"/>
      <c r="IJ5" s="32"/>
      <c r="IK5" s="32"/>
      <c r="IL5" s="32"/>
      <c r="IM5" s="32"/>
    </row>
    <row r="6" spans="1:247" ht="10.5" customHeight="1">
      <c r="A6" s="21" t="s">
        <v>56</v>
      </c>
      <c r="B6" s="34">
        <v>42060.24</v>
      </c>
      <c r="C6" s="35">
        <v>0</v>
      </c>
      <c r="D6" s="21">
        <f t="shared" si="0"/>
        <v>21030.12</v>
      </c>
      <c r="E6" s="36">
        <v>1</v>
      </c>
      <c r="F6" s="21">
        <f t="shared" si="1"/>
        <v>21030.12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1"/>
      <c r="IB6" s="31"/>
      <c r="IC6" s="31"/>
      <c r="ID6" s="31"/>
      <c r="IE6" s="31"/>
      <c r="IF6" s="31"/>
      <c r="IG6" s="31"/>
      <c r="IH6" s="31"/>
      <c r="II6" s="32"/>
      <c r="IJ6" s="32"/>
      <c r="IK6" s="32"/>
      <c r="IL6" s="32"/>
      <c r="IM6" s="32"/>
    </row>
    <row r="7" spans="1:247" ht="10.5" customHeight="1">
      <c r="A7" s="21" t="s">
        <v>58</v>
      </c>
      <c r="B7" s="34">
        <f>120000+120000+240000</f>
        <v>480000</v>
      </c>
      <c r="C7" s="35">
        <f>84000+84000+47459+38155+240000</f>
        <v>493614</v>
      </c>
      <c r="D7" s="21">
        <f t="shared" si="0"/>
        <v>486807</v>
      </c>
      <c r="E7" s="36">
        <v>1</v>
      </c>
      <c r="F7" s="21">
        <f t="shared" si="1"/>
        <v>486807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1"/>
      <c r="IB7" s="31"/>
      <c r="IC7" s="31"/>
      <c r="ID7" s="31"/>
      <c r="IE7" s="31"/>
      <c r="IF7" s="31"/>
      <c r="IG7" s="31"/>
      <c r="IH7" s="31"/>
      <c r="II7" s="32"/>
      <c r="IJ7" s="32"/>
      <c r="IK7" s="32"/>
      <c r="IL7" s="32"/>
      <c r="IM7" s="32"/>
    </row>
    <row r="8" spans="1:247" ht="10.5" customHeight="1">
      <c r="A8" s="21" t="s">
        <v>59</v>
      </c>
      <c r="B8" s="34">
        <v>0</v>
      </c>
      <c r="C8" s="35">
        <v>85594</v>
      </c>
      <c r="D8" s="21">
        <f t="shared" si="0"/>
        <v>42797</v>
      </c>
      <c r="E8" s="36">
        <v>0</v>
      </c>
      <c r="F8" s="21">
        <f t="shared" si="1"/>
        <v>0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1"/>
      <c r="IB8" s="31"/>
      <c r="IC8" s="31"/>
      <c r="ID8" s="31"/>
      <c r="IE8" s="31"/>
      <c r="IF8" s="31"/>
      <c r="IG8" s="31"/>
      <c r="IH8" s="31"/>
      <c r="II8" s="32"/>
      <c r="IJ8" s="32"/>
      <c r="IK8" s="32"/>
      <c r="IL8" s="32"/>
      <c r="IM8" s="32"/>
    </row>
    <row r="9" spans="1:247" ht="10.5" customHeight="1">
      <c r="A9" s="21" t="s">
        <v>57</v>
      </c>
      <c r="B9" s="34">
        <v>240000</v>
      </c>
      <c r="C9" s="35">
        <v>168000</v>
      </c>
      <c r="D9" s="21">
        <f t="shared" si="0"/>
        <v>204000</v>
      </c>
      <c r="E9" s="36">
        <v>0</v>
      </c>
      <c r="F9" s="21">
        <f t="shared" ref="F9" si="3">E9*D9</f>
        <v>0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1"/>
      <c r="IB9" s="31"/>
      <c r="IC9" s="31"/>
      <c r="ID9" s="31"/>
      <c r="IE9" s="31"/>
      <c r="IF9" s="31"/>
      <c r="IG9" s="31"/>
      <c r="IH9" s="31"/>
      <c r="II9" s="32"/>
      <c r="IJ9" s="32"/>
      <c r="IK9" s="32"/>
      <c r="IL9" s="32"/>
      <c r="IM9" s="32"/>
    </row>
    <row r="10" spans="1:247" ht="10.5" customHeight="1">
      <c r="A10" s="21" t="s">
        <v>35</v>
      </c>
      <c r="B10" s="34">
        <v>-9368</v>
      </c>
      <c r="C10" s="34">
        <v>-7391</v>
      </c>
      <c r="D10" s="21">
        <f t="shared" si="0"/>
        <v>-8379.5</v>
      </c>
      <c r="E10" s="36">
        <v>1</v>
      </c>
      <c r="F10" s="21">
        <f>E10*D10</f>
        <v>-8379.5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1"/>
      <c r="IB10" s="31"/>
      <c r="IC10" s="31"/>
      <c r="ID10" s="31"/>
      <c r="IE10" s="31"/>
      <c r="IF10" s="31"/>
      <c r="IG10" s="31"/>
      <c r="IH10" s="31"/>
      <c r="II10" s="32"/>
      <c r="IJ10" s="32"/>
      <c r="IK10" s="32"/>
      <c r="IL10" s="32"/>
      <c r="IM10" s="32"/>
    </row>
    <row r="11" spans="1:247" ht="10.5" customHeight="1">
      <c r="A11" s="20" t="s">
        <v>61</v>
      </c>
      <c r="B11" s="20" t="s">
        <v>50</v>
      </c>
      <c r="C11" s="20" t="s">
        <v>51</v>
      </c>
      <c r="D11" s="20" t="s">
        <v>33</v>
      </c>
      <c r="E11" s="33" t="s">
        <v>2</v>
      </c>
      <c r="F11" s="20" t="s">
        <v>34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1"/>
      <c r="IB11" s="31"/>
      <c r="IC11" s="31"/>
      <c r="ID11" s="31"/>
      <c r="IE11" s="31"/>
      <c r="IF11" s="31"/>
      <c r="IG11" s="31"/>
      <c r="IH11" s="31"/>
      <c r="II11" s="32"/>
      <c r="IJ11" s="32"/>
      <c r="IK11" s="32"/>
      <c r="IL11" s="32"/>
      <c r="IM11" s="32"/>
    </row>
    <row r="12" spans="1:247" ht="10.5" customHeight="1">
      <c r="A12" s="21" t="s">
        <v>62</v>
      </c>
      <c r="B12" s="34">
        <v>342400</v>
      </c>
      <c r="C12" s="35">
        <v>289400</v>
      </c>
      <c r="D12" s="21">
        <f>AVERAGE(B12:C12)</f>
        <v>315900</v>
      </c>
      <c r="E12" s="36">
        <v>0</v>
      </c>
      <c r="F12" s="21">
        <f t="shared" ref="F12:F15" si="4">E12*D12</f>
        <v>0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1"/>
      <c r="IB12" s="31"/>
      <c r="IC12" s="31"/>
      <c r="ID12" s="31"/>
      <c r="IE12" s="31"/>
      <c r="IF12" s="31"/>
      <c r="IG12" s="31"/>
      <c r="IH12" s="31"/>
      <c r="II12" s="32"/>
      <c r="IJ12" s="32"/>
      <c r="IK12" s="32"/>
      <c r="IL12" s="32"/>
      <c r="IM12" s="32"/>
    </row>
    <row r="13" spans="1:247" ht="10.5" customHeight="1">
      <c r="A13" s="21" t="s">
        <v>63</v>
      </c>
      <c r="B13" s="34">
        <v>120000</v>
      </c>
      <c r="C13" s="35">
        <f>84000+47439</f>
        <v>131439</v>
      </c>
      <c r="D13" s="21">
        <f>AVERAGE(B13:C13)</f>
        <v>125719.5</v>
      </c>
      <c r="E13" s="36">
        <v>0</v>
      </c>
      <c r="F13" s="21">
        <f t="shared" si="4"/>
        <v>0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1"/>
      <c r="IE13" s="31"/>
      <c r="IF13" s="31"/>
      <c r="IG13" s="31"/>
      <c r="IH13" s="31"/>
      <c r="II13" s="31"/>
      <c r="IJ13" s="31"/>
      <c r="IK13" s="31"/>
      <c r="IL13" s="32"/>
      <c r="IM13" s="32"/>
    </row>
    <row r="14" spans="1:247" ht="10.5" customHeight="1">
      <c r="A14" s="21" t="s">
        <v>49</v>
      </c>
      <c r="B14" s="34">
        <v>584</v>
      </c>
      <c r="C14" s="35">
        <v>27751</v>
      </c>
      <c r="D14" s="21">
        <f>AVERAGE(B14:C14)</f>
        <v>14167.5</v>
      </c>
      <c r="E14" s="36">
        <v>0.5</v>
      </c>
      <c r="F14" s="21">
        <f t="shared" si="4"/>
        <v>7083.75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1"/>
      <c r="IE14" s="31"/>
      <c r="IF14" s="31"/>
      <c r="IG14" s="31"/>
      <c r="IH14" s="31"/>
      <c r="II14" s="31"/>
      <c r="IJ14" s="31"/>
      <c r="IK14" s="31"/>
      <c r="IL14" s="32"/>
      <c r="IM14" s="32"/>
    </row>
    <row r="15" spans="1:247" ht="10.5" customHeight="1">
      <c r="A15" s="21" t="s">
        <v>35</v>
      </c>
      <c r="B15" s="34">
        <v>-2795</v>
      </c>
      <c r="C15" s="34">
        <v>-3930</v>
      </c>
      <c r="D15" s="21">
        <f>AVERAGE(B15:C15)</f>
        <v>-3362.5</v>
      </c>
      <c r="E15" s="36">
        <v>1</v>
      </c>
      <c r="F15" s="21">
        <f t="shared" si="4"/>
        <v>-3362.5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1"/>
      <c r="IE15" s="31"/>
      <c r="IF15" s="31"/>
      <c r="IG15" s="31"/>
      <c r="IH15" s="31"/>
      <c r="II15" s="31"/>
      <c r="IJ15" s="31"/>
      <c r="IK15" s="31"/>
      <c r="IL15" s="32"/>
      <c r="IM15" s="32"/>
    </row>
    <row r="16" spans="1:247" ht="10.5" customHeight="1">
      <c r="A16" s="20" t="s">
        <v>64</v>
      </c>
      <c r="B16" s="20" t="s">
        <v>50</v>
      </c>
      <c r="C16" s="20" t="s">
        <v>51</v>
      </c>
      <c r="D16" s="20" t="s">
        <v>33</v>
      </c>
      <c r="E16" s="33" t="s">
        <v>2</v>
      </c>
      <c r="F16" s="20" t="s">
        <v>34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1"/>
      <c r="IB16" s="31"/>
      <c r="IC16" s="31"/>
      <c r="ID16" s="31"/>
      <c r="IE16" s="31"/>
      <c r="IF16" s="31"/>
      <c r="IG16" s="31"/>
      <c r="IH16" s="31"/>
      <c r="II16" s="32"/>
      <c r="IJ16" s="32"/>
      <c r="IK16" s="32"/>
      <c r="IL16" s="32"/>
      <c r="IM16" s="32"/>
    </row>
    <row r="17" spans="1:247" ht="10.5" customHeight="1">
      <c r="A17" s="21" t="s">
        <v>62</v>
      </c>
      <c r="B17" s="34">
        <v>350400</v>
      </c>
      <c r="C17" s="35">
        <v>350400</v>
      </c>
      <c r="D17" s="21">
        <f>AVERAGE(B17:C17)</f>
        <v>350400</v>
      </c>
      <c r="E17" s="36">
        <v>0</v>
      </c>
      <c r="F17" s="21">
        <f t="shared" ref="F17:F20" si="5">E17*D17</f>
        <v>0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1"/>
      <c r="IB17" s="31"/>
      <c r="IC17" s="31"/>
      <c r="ID17" s="31"/>
      <c r="IE17" s="31"/>
      <c r="IF17" s="31"/>
      <c r="IG17" s="31"/>
      <c r="IH17" s="31"/>
      <c r="II17" s="32"/>
      <c r="IJ17" s="32"/>
      <c r="IK17" s="32"/>
      <c r="IL17" s="32"/>
      <c r="IM17" s="32"/>
    </row>
    <row r="18" spans="1:247" ht="10.5" customHeight="1">
      <c r="A18" s="21" t="s">
        <v>63</v>
      </c>
      <c r="B18" s="34">
        <v>120000</v>
      </c>
      <c r="C18" s="35">
        <f>84000+38155</f>
        <v>122155</v>
      </c>
      <c r="D18" s="21">
        <f>AVERAGE(B18:C18)</f>
        <v>121077.5</v>
      </c>
      <c r="E18" s="36">
        <v>0</v>
      </c>
      <c r="F18" s="21">
        <f t="shared" si="5"/>
        <v>0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1"/>
      <c r="IE18" s="31"/>
      <c r="IF18" s="31"/>
      <c r="IG18" s="31"/>
      <c r="IH18" s="31"/>
      <c r="II18" s="31"/>
      <c r="IJ18" s="31"/>
      <c r="IK18" s="31"/>
      <c r="IL18" s="32"/>
      <c r="IM18" s="32"/>
    </row>
    <row r="19" spans="1:247" ht="10.5" customHeight="1">
      <c r="A19" s="21" t="s">
        <v>49</v>
      </c>
      <c r="B19" s="34">
        <v>452</v>
      </c>
      <c r="C19" s="35">
        <v>0</v>
      </c>
      <c r="D19" s="21">
        <f>AVERAGE(B19:C19)</f>
        <v>226</v>
      </c>
      <c r="E19" s="36">
        <v>0.5</v>
      </c>
      <c r="F19" s="21">
        <f t="shared" si="5"/>
        <v>113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1"/>
      <c r="IE19" s="31"/>
      <c r="IF19" s="31"/>
      <c r="IG19" s="31"/>
      <c r="IH19" s="31"/>
      <c r="II19" s="31"/>
      <c r="IJ19" s="31"/>
      <c r="IK19" s="31"/>
      <c r="IL19" s="32"/>
      <c r="IM19" s="32"/>
    </row>
    <row r="20" spans="1:247" ht="10.5" customHeight="1">
      <c r="A20" s="21" t="s">
        <v>35</v>
      </c>
      <c r="B20" s="34">
        <v>-1000</v>
      </c>
      <c r="C20" s="34">
        <v>0</v>
      </c>
      <c r="D20" s="21">
        <f>AVERAGE(B20:C20)</f>
        <v>-500</v>
      </c>
      <c r="E20" s="36">
        <v>1</v>
      </c>
      <c r="F20" s="21">
        <f t="shared" si="5"/>
        <v>-500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1"/>
      <c r="IE20" s="31"/>
      <c r="IF20" s="31"/>
      <c r="IG20" s="31"/>
      <c r="IH20" s="31"/>
      <c r="II20" s="31"/>
      <c r="IJ20" s="31"/>
      <c r="IK20" s="31"/>
      <c r="IL20" s="32"/>
      <c r="IM20" s="32"/>
    </row>
    <row r="21" spans="1:247" ht="10.5" customHeight="1">
      <c r="A21" s="37" t="s">
        <v>36</v>
      </c>
      <c r="B21" s="38"/>
      <c r="C21" s="39"/>
      <c r="D21" s="39"/>
      <c r="E21" s="40"/>
      <c r="F21" s="41">
        <f>+SUM(F3:F20)</f>
        <v>679597.32499999995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1"/>
      <c r="IE21" s="31"/>
      <c r="IF21" s="31"/>
      <c r="IG21" s="31"/>
      <c r="IH21" s="31"/>
      <c r="II21" s="31"/>
      <c r="IJ21" s="31"/>
      <c r="IK21" s="31"/>
      <c r="IL21" s="32"/>
      <c r="IM21" s="32"/>
    </row>
    <row r="22" spans="1:247" ht="10.5" customHeight="1">
      <c r="A22" s="22" t="s">
        <v>37</v>
      </c>
      <c r="B22" s="42"/>
      <c r="C22" s="43"/>
      <c r="D22" s="43"/>
      <c r="E22" s="44"/>
      <c r="F22" s="45">
        <f>F21/12</f>
        <v>56633.110416666663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1"/>
      <c r="IE22" s="31"/>
      <c r="IF22" s="31"/>
      <c r="IG22" s="31"/>
      <c r="IH22" s="31"/>
      <c r="II22" s="31"/>
      <c r="IJ22" s="31"/>
      <c r="IK22" s="31"/>
      <c r="IL22" s="32"/>
      <c r="IM22" s="32"/>
    </row>
    <row r="23" spans="1:247" ht="10.5" customHeight="1">
      <c r="A23" s="22" t="s">
        <v>38</v>
      </c>
      <c r="B23" s="42"/>
      <c r="C23" s="43"/>
      <c r="D23" s="43"/>
      <c r="E23" s="44"/>
      <c r="F23" s="46">
        <f>RTR!J7</f>
        <v>85398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1"/>
      <c r="IE23" s="31"/>
      <c r="IF23" s="31"/>
      <c r="IG23" s="31"/>
      <c r="IH23" s="31"/>
      <c r="II23" s="31"/>
      <c r="IJ23" s="31"/>
      <c r="IK23" s="31"/>
      <c r="IL23" s="32"/>
      <c r="IM23" s="32"/>
    </row>
    <row r="24" spans="1:247" ht="10.5" customHeight="1">
      <c r="A24" s="22" t="s">
        <v>39</v>
      </c>
      <c r="B24" s="47"/>
      <c r="C24" s="48"/>
      <c r="D24" s="48"/>
      <c r="E24" s="49"/>
      <c r="F24" s="50">
        <v>1.5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1"/>
      <c r="IE24" s="31"/>
      <c r="IF24" s="31"/>
      <c r="IG24" s="31"/>
      <c r="IH24" s="31"/>
      <c r="II24" s="31"/>
      <c r="IJ24" s="31"/>
      <c r="IK24" s="31"/>
      <c r="IL24" s="32"/>
      <c r="IM24" s="32"/>
    </row>
    <row r="25" spans="1:247" ht="10.5" customHeight="1">
      <c r="A25" s="22" t="s">
        <v>40</v>
      </c>
      <c r="B25" s="42"/>
      <c r="C25" s="43"/>
      <c r="D25" s="43"/>
      <c r="E25" s="44"/>
      <c r="F25" s="51">
        <f>(F22*F24)-F23</f>
        <v>-448.33437500000582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1"/>
      <c r="IE25" s="31"/>
      <c r="IF25" s="31"/>
      <c r="IG25" s="31"/>
      <c r="IH25" s="31"/>
      <c r="II25" s="31"/>
      <c r="IJ25" s="31"/>
      <c r="IK25" s="31"/>
      <c r="IL25" s="32"/>
      <c r="IM25" s="32"/>
    </row>
    <row r="26" spans="1:247" ht="10.5" customHeight="1">
      <c r="A26" s="22" t="s">
        <v>41</v>
      </c>
      <c r="B26" s="42"/>
      <c r="C26" s="43"/>
      <c r="D26" s="43"/>
      <c r="E26" s="44"/>
      <c r="F26" s="22">
        <v>180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1"/>
      <c r="IE26" s="31"/>
      <c r="IF26" s="31"/>
      <c r="IG26" s="31"/>
      <c r="IH26" s="31"/>
      <c r="II26" s="31"/>
      <c r="IJ26" s="31"/>
      <c r="IK26" s="31"/>
      <c r="IL26" s="32"/>
      <c r="IM26" s="32"/>
    </row>
    <row r="27" spans="1:247" ht="10.5" customHeight="1">
      <c r="A27" s="22" t="s">
        <v>42</v>
      </c>
      <c r="B27" s="42"/>
      <c r="C27" s="43"/>
      <c r="D27" s="43"/>
      <c r="E27" s="44"/>
      <c r="F27" s="50">
        <v>0.105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1"/>
      <c r="IE27" s="31"/>
      <c r="IF27" s="31"/>
      <c r="IG27" s="31"/>
      <c r="IH27" s="31"/>
      <c r="II27" s="31"/>
      <c r="IJ27" s="31"/>
      <c r="IK27" s="31"/>
      <c r="IL27" s="32"/>
      <c r="IM27" s="32"/>
    </row>
    <row r="28" spans="1:247" ht="10.5" customHeight="1">
      <c r="A28" s="22" t="s">
        <v>43</v>
      </c>
      <c r="B28" s="42"/>
      <c r="C28" s="43"/>
      <c r="D28" s="43"/>
      <c r="E28" s="44"/>
      <c r="F28" s="52">
        <f>PMT(F27/12,F26,-100000)</f>
        <v>1105.3989236971659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1"/>
      <c r="IE28" s="31"/>
      <c r="IF28" s="31"/>
      <c r="IG28" s="31"/>
      <c r="IH28" s="31"/>
      <c r="II28" s="31"/>
      <c r="IJ28" s="31"/>
      <c r="IK28" s="31"/>
      <c r="IL28" s="32"/>
      <c r="IM28" s="32"/>
    </row>
    <row r="29" spans="1:247" ht="10.5" customHeight="1">
      <c r="A29" s="22" t="s">
        <v>44</v>
      </c>
      <c r="B29" s="42"/>
      <c r="C29" s="43"/>
      <c r="D29" s="43"/>
      <c r="E29" s="44"/>
      <c r="F29" s="64">
        <f>F25/F28</f>
        <v>-0.40558604263923737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1"/>
      <c r="IE29" s="31"/>
      <c r="IF29" s="31"/>
      <c r="IG29" s="31"/>
      <c r="IH29" s="31"/>
      <c r="II29" s="31"/>
      <c r="IJ29" s="31"/>
      <c r="IK29" s="31"/>
      <c r="IL29" s="32"/>
      <c r="IM29" s="32"/>
    </row>
    <row r="30" spans="1:247" ht="10.5" customHeight="1">
      <c r="A30" s="53" t="s">
        <v>45</v>
      </c>
      <c r="B30" s="54"/>
      <c r="C30" s="54"/>
      <c r="D30" s="54"/>
      <c r="E30" s="54"/>
      <c r="F30" s="55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1"/>
      <c r="IE30" s="31"/>
      <c r="IF30" s="31"/>
      <c r="IG30" s="31"/>
      <c r="IH30" s="31"/>
      <c r="II30" s="31"/>
      <c r="IJ30" s="31"/>
      <c r="IK30" s="31"/>
      <c r="IL30" s="32"/>
      <c r="IM30" s="32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M7"/>
  <sheetViews>
    <sheetView zoomScale="136" zoomScaleNormal="136" workbookViewId="0">
      <selection activeCell="K5" sqref="K5"/>
    </sheetView>
  </sheetViews>
  <sheetFormatPr defaultColWidth="22.140625" defaultRowHeight="8.25" customHeight="1"/>
  <cols>
    <col min="1" max="1" width="5.42578125" style="24" customWidth="1"/>
    <col min="2" max="2" width="8.7109375" style="24" bestFit="1" customWidth="1"/>
    <col min="3" max="3" width="12.28515625" style="24" customWidth="1"/>
    <col min="4" max="4" width="11.85546875" style="24" bestFit="1" customWidth="1"/>
    <col min="5" max="5" width="10.85546875" style="24" bestFit="1" customWidth="1"/>
    <col min="6" max="6" width="13.140625" style="24" bestFit="1" customWidth="1"/>
    <col min="7" max="8" width="9" style="24" customWidth="1"/>
    <col min="9" max="9" width="10.140625" style="24" customWidth="1"/>
    <col min="10" max="10" width="13.140625" style="24" customWidth="1"/>
    <col min="11" max="247" width="22.140625" style="24"/>
    <col min="248" max="16384" width="22.140625" style="25"/>
  </cols>
  <sheetData>
    <row r="1" spans="1:247" ht="8.25" customHeight="1">
      <c r="A1" s="23" t="s">
        <v>3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53</v>
      </c>
      <c r="I1" s="23" t="s">
        <v>10</v>
      </c>
      <c r="J1" s="23" t="s">
        <v>48</v>
      </c>
    </row>
    <row r="2" spans="1:247" s="60" customFormat="1" ht="8.25" customHeight="1">
      <c r="A2" s="61">
        <v>1</v>
      </c>
      <c r="B2" s="62">
        <v>2135</v>
      </c>
      <c r="C2" s="61" t="s">
        <v>55</v>
      </c>
      <c r="D2" s="61" t="s">
        <v>65</v>
      </c>
      <c r="E2" s="62" t="s">
        <v>66</v>
      </c>
      <c r="F2" s="63">
        <v>4146970</v>
      </c>
      <c r="G2" s="62">
        <v>180</v>
      </c>
      <c r="H2" s="62">
        <v>42</v>
      </c>
      <c r="I2" s="62">
        <v>51132</v>
      </c>
      <c r="J2" s="62" t="s">
        <v>54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</row>
    <row r="3" spans="1:247" s="60" customFormat="1" ht="8.25" customHeight="1">
      <c r="A3" s="61">
        <v>2</v>
      </c>
      <c r="B3" s="62">
        <v>621137720</v>
      </c>
      <c r="C3" s="61" t="s">
        <v>61</v>
      </c>
      <c r="D3" s="61" t="s">
        <v>67</v>
      </c>
      <c r="E3" s="66" t="s">
        <v>84</v>
      </c>
      <c r="F3" s="63">
        <v>38368</v>
      </c>
      <c r="G3" s="65"/>
      <c r="H3" s="65"/>
      <c r="I3" s="62">
        <v>508</v>
      </c>
      <c r="J3" s="62" t="s">
        <v>68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59"/>
      <c r="FL3" s="59"/>
      <c r="FM3" s="59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59"/>
      <c r="HA3" s="59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</row>
    <row r="4" spans="1:247" s="60" customFormat="1" ht="8.25" customHeight="1">
      <c r="A4" s="61">
        <v>3</v>
      </c>
      <c r="B4" s="62">
        <v>620482694</v>
      </c>
      <c r="C4" s="61" t="s">
        <v>61</v>
      </c>
      <c r="D4" s="61" t="s">
        <v>67</v>
      </c>
      <c r="E4" s="66" t="s">
        <v>69</v>
      </c>
      <c r="F4" s="63">
        <v>1000000</v>
      </c>
      <c r="G4" s="65"/>
      <c r="H4" s="65"/>
      <c r="I4" s="62">
        <v>13216</v>
      </c>
      <c r="J4" s="62" t="s">
        <v>68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  <c r="FW4" s="59"/>
      <c r="FX4" s="59"/>
      <c r="FY4" s="59"/>
      <c r="FZ4" s="59"/>
      <c r="GA4" s="59"/>
      <c r="GB4" s="59"/>
      <c r="GC4" s="59"/>
      <c r="GD4" s="59"/>
      <c r="GE4" s="59"/>
      <c r="GF4" s="59"/>
      <c r="GG4" s="59"/>
      <c r="GH4" s="59"/>
      <c r="GI4" s="59"/>
      <c r="GJ4" s="59"/>
      <c r="GK4" s="59"/>
      <c r="GL4" s="59"/>
      <c r="GM4" s="59"/>
      <c r="GN4" s="59"/>
      <c r="GO4" s="59"/>
      <c r="GP4" s="59"/>
      <c r="GQ4" s="59"/>
      <c r="GR4" s="59"/>
      <c r="GS4" s="59"/>
      <c r="GT4" s="59"/>
      <c r="GU4" s="59"/>
      <c r="GV4" s="59"/>
      <c r="GW4" s="59"/>
      <c r="GX4" s="59"/>
      <c r="GY4" s="59"/>
      <c r="GZ4" s="59"/>
      <c r="HA4" s="59"/>
      <c r="HB4" s="59"/>
      <c r="HC4" s="59"/>
      <c r="HD4" s="59"/>
      <c r="HE4" s="59"/>
      <c r="HF4" s="59"/>
      <c r="HG4" s="59"/>
      <c r="HH4" s="59"/>
      <c r="HI4" s="59"/>
      <c r="HJ4" s="59"/>
      <c r="HK4" s="59"/>
      <c r="HL4" s="59"/>
      <c r="HM4" s="59"/>
      <c r="HN4" s="59"/>
      <c r="HO4" s="59"/>
      <c r="HP4" s="59"/>
      <c r="HQ4" s="59"/>
      <c r="HR4" s="59"/>
      <c r="HS4" s="59"/>
      <c r="HT4" s="59"/>
      <c r="HU4" s="59"/>
      <c r="HV4" s="59"/>
      <c r="HW4" s="59"/>
      <c r="HX4" s="59"/>
      <c r="HY4" s="59"/>
      <c r="HZ4" s="59"/>
      <c r="IA4" s="59"/>
      <c r="IB4" s="59"/>
      <c r="IC4" s="59"/>
      <c r="ID4" s="59"/>
      <c r="IE4" s="59"/>
      <c r="IF4" s="59"/>
      <c r="IG4" s="59"/>
      <c r="IH4" s="59"/>
      <c r="II4" s="59"/>
      <c r="IJ4" s="59"/>
      <c r="IK4" s="59"/>
      <c r="IL4" s="59"/>
      <c r="IM4" s="59"/>
    </row>
    <row r="5" spans="1:247" ht="8.25" customHeight="1">
      <c r="A5" s="61">
        <v>4</v>
      </c>
      <c r="B5" s="62">
        <v>60411138</v>
      </c>
      <c r="C5" s="61" t="s">
        <v>55</v>
      </c>
      <c r="D5" s="61" t="s">
        <v>85</v>
      </c>
      <c r="E5" s="62" t="s">
        <v>87</v>
      </c>
      <c r="F5" s="63">
        <v>1640000</v>
      </c>
      <c r="G5" s="62">
        <v>36</v>
      </c>
      <c r="H5" s="62">
        <v>13</v>
      </c>
      <c r="I5" s="62">
        <v>58308</v>
      </c>
      <c r="J5" s="62" t="s">
        <v>68</v>
      </c>
    </row>
    <row r="6" spans="1:247" s="60" customFormat="1" ht="8.25" customHeight="1">
      <c r="A6" s="61">
        <v>5</v>
      </c>
      <c r="B6" s="62">
        <v>48539497</v>
      </c>
      <c r="C6" s="61" t="s">
        <v>55</v>
      </c>
      <c r="D6" s="61" t="s">
        <v>85</v>
      </c>
      <c r="E6" s="62" t="s">
        <v>86</v>
      </c>
      <c r="F6" s="63">
        <v>640000</v>
      </c>
      <c r="G6" s="62">
        <v>60</v>
      </c>
      <c r="H6" s="62">
        <v>28</v>
      </c>
      <c r="I6" s="62">
        <v>13366</v>
      </c>
      <c r="J6" s="62" t="s">
        <v>68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  <c r="FV6" s="59"/>
      <c r="FW6" s="59"/>
      <c r="FX6" s="59"/>
      <c r="FY6" s="59"/>
      <c r="FZ6" s="59"/>
      <c r="GA6" s="59"/>
      <c r="GB6" s="59"/>
      <c r="GC6" s="59"/>
      <c r="GD6" s="59"/>
      <c r="GE6" s="59"/>
      <c r="GF6" s="59"/>
      <c r="GG6" s="59"/>
      <c r="GH6" s="59"/>
      <c r="GI6" s="59"/>
      <c r="GJ6" s="59"/>
      <c r="GK6" s="59"/>
      <c r="GL6" s="59"/>
      <c r="GM6" s="59"/>
      <c r="GN6" s="59"/>
      <c r="GO6" s="59"/>
      <c r="GP6" s="59"/>
      <c r="GQ6" s="59"/>
      <c r="GR6" s="59"/>
      <c r="GS6" s="59"/>
      <c r="GT6" s="59"/>
      <c r="GU6" s="59"/>
      <c r="GV6" s="59"/>
      <c r="GW6" s="59"/>
      <c r="GX6" s="59"/>
      <c r="GY6" s="59"/>
      <c r="GZ6" s="59"/>
      <c r="HA6" s="59"/>
      <c r="HB6" s="59"/>
      <c r="HC6" s="59"/>
      <c r="HD6" s="59"/>
      <c r="HE6" s="59"/>
      <c r="HF6" s="59"/>
      <c r="HG6" s="59"/>
      <c r="HH6" s="59"/>
      <c r="HI6" s="59"/>
      <c r="HJ6" s="59"/>
      <c r="HK6" s="59"/>
      <c r="HL6" s="59"/>
      <c r="HM6" s="59"/>
      <c r="HN6" s="59"/>
      <c r="HO6" s="59"/>
      <c r="HP6" s="59"/>
      <c r="HQ6" s="59"/>
      <c r="HR6" s="59"/>
      <c r="HS6" s="59"/>
      <c r="HT6" s="59"/>
      <c r="HU6" s="59"/>
      <c r="HV6" s="59"/>
      <c r="HW6" s="59"/>
      <c r="HX6" s="59"/>
      <c r="HY6" s="59"/>
      <c r="HZ6" s="59"/>
      <c r="IA6" s="59"/>
      <c r="IB6" s="59"/>
      <c r="IC6" s="59"/>
      <c r="ID6" s="59"/>
      <c r="IE6" s="59"/>
      <c r="IF6" s="59"/>
      <c r="IG6" s="59"/>
      <c r="IH6" s="59"/>
      <c r="II6" s="59"/>
      <c r="IJ6" s="59"/>
      <c r="IK6" s="59"/>
      <c r="IL6" s="59"/>
      <c r="IM6" s="59"/>
    </row>
    <row r="7" spans="1:247" ht="8.25" customHeight="1">
      <c r="J7" s="26">
        <f>SUMIF(J2:J6,"Y",I2:I6)</f>
        <v>85398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7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0" t="s">
        <v>11</v>
      </c>
      <c r="B1" s="80"/>
      <c r="C1" s="2"/>
    </row>
    <row r="2" spans="1:6" ht="14.25" customHeight="1">
      <c r="A2" s="80" t="s">
        <v>12</v>
      </c>
      <c r="B2" s="80"/>
      <c r="C2" s="2"/>
    </row>
    <row r="5" spans="1:6" ht="30">
      <c r="A5" s="3" t="s">
        <v>3</v>
      </c>
      <c r="B5" s="4" t="s">
        <v>13</v>
      </c>
      <c r="C5" s="4" t="s">
        <v>14</v>
      </c>
      <c r="D5" s="5" t="s">
        <v>15</v>
      </c>
      <c r="E5" s="1" t="s">
        <v>16</v>
      </c>
      <c r="F5" s="1" t="s">
        <v>17</v>
      </c>
    </row>
    <row r="6" spans="1:6" ht="42.75">
      <c r="A6" s="6">
        <v>1</v>
      </c>
      <c r="B6" s="7" t="s">
        <v>18</v>
      </c>
      <c r="C6" s="8" t="s">
        <v>19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20</v>
      </c>
      <c r="C7" s="8" t="s">
        <v>21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22</v>
      </c>
      <c r="C8" s="8" t="s">
        <v>23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24</v>
      </c>
      <c r="C9" s="12" t="s">
        <v>25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26</v>
      </c>
      <c r="C10" s="8" t="s">
        <v>27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28</v>
      </c>
      <c r="C11" s="14" t="s">
        <v>29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30</v>
      </c>
      <c r="C12" s="15" t="s">
        <v>31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3:I23"/>
  <sheetViews>
    <sheetView tabSelected="1" topLeftCell="A5" workbookViewId="0">
      <selection activeCell="I24" sqref="I24"/>
    </sheetView>
  </sheetViews>
  <sheetFormatPr defaultRowHeight="12.75"/>
  <cols>
    <col min="2" max="2" width="15" customWidth="1"/>
    <col min="6" max="6" width="10.5703125" customWidth="1"/>
  </cols>
  <sheetData>
    <row r="3" spans="2:9" ht="20.25">
      <c r="B3" s="67"/>
      <c r="C3" s="67"/>
      <c r="D3" s="81" t="s">
        <v>55</v>
      </c>
      <c r="E3" s="81"/>
      <c r="F3" s="81"/>
      <c r="G3" s="67"/>
      <c r="H3" s="67"/>
      <c r="I3" s="67"/>
    </row>
    <row r="4" spans="2:9" ht="37.5" customHeight="1">
      <c r="B4" s="68" t="s">
        <v>82</v>
      </c>
      <c r="C4" s="67"/>
      <c r="D4" s="67"/>
      <c r="E4" s="67"/>
      <c r="F4" s="67"/>
      <c r="G4" s="67"/>
      <c r="H4" s="67"/>
      <c r="I4" s="67"/>
    </row>
    <row r="5" spans="2:9">
      <c r="B5" s="67"/>
      <c r="C5" s="67"/>
      <c r="D5" s="67"/>
      <c r="E5" s="67"/>
      <c r="F5" s="67"/>
      <c r="G5" s="67"/>
      <c r="H5" s="67"/>
      <c r="I5" s="67"/>
    </row>
    <row r="6" spans="2:9">
      <c r="B6" s="70"/>
      <c r="C6" s="69" t="s">
        <v>70</v>
      </c>
      <c r="D6" s="69" t="s">
        <v>81</v>
      </c>
      <c r="E6" s="69" t="s">
        <v>71</v>
      </c>
      <c r="F6" s="69" t="s">
        <v>72</v>
      </c>
      <c r="G6" s="69" t="s">
        <v>80</v>
      </c>
      <c r="H6" s="69" t="s">
        <v>79</v>
      </c>
      <c r="I6" s="72"/>
    </row>
    <row r="7" spans="2:9" ht="15">
      <c r="B7" s="71" t="s">
        <v>73</v>
      </c>
      <c r="C7" s="73">
        <v>382806.33</v>
      </c>
      <c r="D7" s="73">
        <v>227102.75</v>
      </c>
      <c r="E7" s="72">
        <v>147399.15</v>
      </c>
      <c r="F7" s="73">
        <v>78307.28</v>
      </c>
      <c r="G7" s="73">
        <v>411103.12</v>
      </c>
      <c r="H7" s="73">
        <v>176170.42</v>
      </c>
      <c r="I7" s="72"/>
    </row>
    <row r="8" spans="2:9" ht="15">
      <c r="B8" s="71" t="s">
        <v>74</v>
      </c>
      <c r="C8" s="73">
        <v>25225.98</v>
      </c>
      <c r="D8" s="73">
        <v>94277.15</v>
      </c>
      <c r="E8" s="73">
        <v>66112.77</v>
      </c>
      <c r="F8" s="73">
        <v>175225.12</v>
      </c>
      <c r="G8" s="73">
        <v>122553.42</v>
      </c>
      <c r="H8" s="73">
        <v>71781.41</v>
      </c>
      <c r="I8" s="72"/>
    </row>
    <row r="9" spans="2:9" ht="15">
      <c r="B9" s="71" t="s">
        <v>75</v>
      </c>
      <c r="C9" s="73">
        <v>66125.75</v>
      </c>
      <c r="D9" s="73">
        <v>70957.149999999994</v>
      </c>
      <c r="E9" s="73">
        <v>309922.46000000002</v>
      </c>
      <c r="F9" s="73">
        <v>118930.12</v>
      </c>
      <c r="G9" s="73">
        <v>35392.42</v>
      </c>
      <c r="H9" s="72">
        <v>218738.41</v>
      </c>
      <c r="I9" s="72"/>
    </row>
    <row r="10" spans="2:9" ht="15">
      <c r="B10" s="71" t="s">
        <v>76</v>
      </c>
      <c r="C10" s="73">
        <v>59625.75</v>
      </c>
      <c r="D10" s="73">
        <v>42120.15</v>
      </c>
      <c r="E10" s="72">
        <v>59972.46</v>
      </c>
      <c r="F10" s="73">
        <v>117430.12</v>
      </c>
      <c r="G10" s="73">
        <v>47592.42</v>
      </c>
      <c r="H10" s="73">
        <v>29031.41</v>
      </c>
      <c r="I10" s="72"/>
    </row>
    <row r="11" spans="2:9">
      <c r="B11" s="74"/>
      <c r="C11" s="72">
        <f>SUM(C7:C10)</f>
        <v>533783.81000000006</v>
      </c>
      <c r="D11" s="72">
        <f>SUM(D7:D10)</f>
        <v>434457.20000000007</v>
      </c>
      <c r="E11" s="72">
        <f>SUM(E7:E10)</f>
        <v>583406.84</v>
      </c>
      <c r="F11" s="72">
        <f t="shared" ref="F11:H11" si="0">SUM(F7:F10)</f>
        <v>489892.64</v>
      </c>
      <c r="G11" s="72">
        <f t="shared" si="0"/>
        <v>616641.38000000012</v>
      </c>
      <c r="H11" s="72">
        <f>SUM(H7:H10)</f>
        <v>495721.64999999997</v>
      </c>
      <c r="I11" s="75">
        <f>(SUM(C11:H11)/24)</f>
        <v>131412.64666666667</v>
      </c>
    </row>
    <row r="12" spans="2:9" ht="15">
      <c r="B12" s="76" t="s">
        <v>77</v>
      </c>
      <c r="C12" s="72">
        <v>16</v>
      </c>
      <c r="D12" s="72">
        <v>11</v>
      </c>
      <c r="E12" s="72">
        <v>14</v>
      </c>
      <c r="F12" s="72">
        <v>18</v>
      </c>
      <c r="G12" s="72">
        <v>15</v>
      </c>
      <c r="H12" s="72">
        <v>7</v>
      </c>
      <c r="I12" s="77"/>
    </row>
    <row r="15" spans="2:9" ht="25.5">
      <c r="B15" s="68" t="s">
        <v>83</v>
      </c>
      <c r="C15" s="67"/>
      <c r="D15" s="67"/>
      <c r="E15" s="67"/>
      <c r="F15" s="67"/>
      <c r="G15" s="67"/>
      <c r="H15" s="67"/>
      <c r="I15" s="67"/>
    </row>
    <row r="16" spans="2:9">
      <c r="B16" s="67"/>
      <c r="C16" s="67"/>
      <c r="D16" s="67"/>
      <c r="E16" s="67"/>
      <c r="F16" s="67"/>
      <c r="G16" s="67"/>
      <c r="H16" s="67"/>
      <c r="I16" s="67"/>
    </row>
    <row r="17" spans="2:9">
      <c r="B17" s="70"/>
      <c r="C17" s="69" t="s">
        <v>70</v>
      </c>
      <c r="D17" s="69" t="s">
        <v>81</v>
      </c>
      <c r="E17" s="69" t="s">
        <v>71</v>
      </c>
      <c r="F17" s="69" t="s">
        <v>72</v>
      </c>
      <c r="G17" s="69" t="s">
        <v>80</v>
      </c>
      <c r="H17" s="69" t="s">
        <v>79</v>
      </c>
      <c r="I17" s="72"/>
    </row>
    <row r="18" spans="2:9" ht="15">
      <c r="B18" s="71" t="s">
        <v>73</v>
      </c>
      <c r="C18" s="73">
        <v>2774.87</v>
      </c>
      <c r="D18">
        <v>175779.75</v>
      </c>
      <c r="E18" s="72">
        <v>47267.18</v>
      </c>
      <c r="F18" s="73">
        <v>56710.93</v>
      </c>
      <c r="G18" s="73">
        <v>104163.14</v>
      </c>
      <c r="H18" s="73">
        <v>79772.55</v>
      </c>
      <c r="I18" s="72"/>
    </row>
    <row r="19" spans="2:9" ht="15">
      <c r="B19" s="71" t="s">
        <v>74</v>
      </c>
      <c r="C19" s="73">
        <v>108800</v>
      </c>
      <c r="D19" s="73">
        <v>-44250.45</v>
      </c>
      <c r="E19" s="73">
        <v>103696.68</v>
      </c>
      <c r="F19" s="73">
        <v>106132.01</v>
      </c>
      <c r="G19" s="73">
        <v>77941.89</v>
      </c>
      <c r="H19" s="73">
        <v>101075.94</v>
      </c>
      <c r="I19" s="72"/>
    </row>
    <row r="20" spans="2:9" ht="15">
      <c r="B20" s="71" t="s">
        <v>75</v>
      </c>
      <c r="C20" s="73">
        <v>99617.95</v>
      </c>
      <c r="D20" s="73">
        <v>71908.55</v>
      </c>
      <c r="E20" s="73">
        <v>100975.67999999999</v>
      </c>
      <c r="F20" s="73">
        <v>108886.51</v>
      </c>
      <c r="G20" s="73">
        <v>58478.89</v>
      </c>
      <c r="H20" s="72">
        <v>57085.94</v>
      </c>
      <c r="I20" s="72"/>
    </row>
    <row r="21" spans="2:9" ht="15">
      <c r="B21" s="71" t="s">
        <v>76</v>
      </c>
      <c r="C21" s="73">
        <v>32713.95</v>
      </c>
      <c r="D21" s="73">
        <v>70666.05</v>
      </c>
      <c r="E21" s="72">
        <v>17097.18</v>
      </c>
      <c r="F21" s="73">
        <v>106691.61</v>
      </c>
      <c r="G21" s="73">
        <v>27045.89</v>
      </c>
      <c r="H21" s="73">
        <v>66824.289999999994</v>
      </c>
      <c r="I21" s="72"/>
    </row>
    <row r="22" spans="2:9">
      <c r="B22" s="72"/>
      <c r="C22" s="72">
        <f>SUM(C18:C21)</f>
        <v>243906.77000000002</v>
      </c>
      <c r="D22" s="72">
        <f>SUM(D19:D21)</f>
        <v>98324.150000000009</v>
      </c>
      <c r="E22" s="72">
        <f>SUM(E18:E21)</f>
        <v>269036.71999999997</v>
      </c>
      <c r="F22" s="72">
        <f t="shared" ref="F22:H22" si="1">SUM(F18:F21)</f>
        <v>378421.06</v>
      </c>
      <c r="G22" s="72">
        <f t="shared" si="1"/>
        <v>267629.81</v>
      </c>
      <c r="H22" s="72">
        <f t="shared" si="1"/>
        <v>304758.71999999997</v>
      </c>
      <c r="I22" s="75">
        <f>(SUM(C22:H22)/24)</f>
        <v>65086.551249999997</v>
      </c>
    </row>
    <row r="23" spans="2:9" ht="15">
      <c r="B23" s="78"/>
      <c r="C23" s="78"/>
      <c r="D23" s="78"/>
      <c r="E23" s="78"/>
      <c r="F23" s="82" t="s">
        <v>78</v>
      </c>
      <c r="G23" s="83"/>
      <c r="H23" s="84"/>
      <c r="I23" s="79">
        <f>(I11+I21+51132)/1105.4</f>
        <v>165.13899644171039</v>
      </c>
    </row>
  </sheetData>
  <mergeCells count="2">
    <mergeCell ref="D3:F3"/>
    <mergeCell ref="F23:H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2019-07-18T09:46:33Z</cp:lastPrinted>
  <dcterms:created xsi:type="dcterms:W3CDTF">2015-09-25T09:25:31Z</dcterms:created>
  <dcterms:modified xsi:type="dcterms:W3CDTF">2019-11-01T07:11:33Z</dcterms:modified>
</cp:coreProperties>
</file>