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18" i="1"/>
  <c r="C16"/>
  <c r="B18"/>
  <c r="B16"/>
  <c r="C10"/>
  <c r="D12"/>
  <c r="F12" s="1"/>
  <c r="B10"/>
  <c r="D10" s="1"/>
  <c r="F10" s="1"/>
  <c r="C6"/>
  <c r="B6"/>
  <c r="D6"/>
  <c r="F6" s="1"/>
  <c r="G4"/>
  <c r="D19"/>
  <c r="F19" s="1"/>
  <c r="D18"/>
  <c r="F18" s="1"/>
  <c r="D17"/>
  <c r="F17" s="1"/>
  <c r="D16"/>
  <c r="F16" s="1"/>
  <c r="D13"/>
  <c r="F13" s="1"/>
  <c r="D8"/>
  <c r="F8" s="1"/>
  <c r="D5"/>
  <c r="F5" s="1"/>
  <c r="D7"/>
  <c r="F7" s="1"/>
  <c r="D11"/>
  <c r="F11" s="1"/>
  <c r="D14"/>
  <c r="F14" s="1"/>
  <c r="D3"/>
  <c r="F3" s="1"/>
  <c r="D4"/>
  <c r="F39"/>
  <c r="F38"/>
  <c r="B33"/>
  <c r="F32"/>
  <c r="F34" s="1"/>
  <c r="F27"/>
  <c r="A65"/>
  <c r="A69"/>
  <c r="K10" i="2"/>
  <c r="F22" i="1" s="1"/>
  <c r="F6" i="5"/>
  <c r="F7"/>
  <c r="F13" s="1"/>
  <c r="F8"/>
  <c r="F9"/>
  <c r="F10"/>
  <c r="F11"/>
  <c r="F12"/>
  <c r="E13"/>
  <c r="F20" i="1" l="1"/>
  <c r="F4"/>
  <c r="F21" l="1"/>
  <c r="F24" l="1"/>
  <c r="F28" s="1"/>
  <c r="F35"/>
  <c r="F40" s="1"/>
</calcChain>
</file>

<file path=xl/sharedStrings.xml><?xml version="1.0" encoding="utf-8"?>
<sst xmlns="http://schemas.openxmlformats.org/spreadsheetml/2006/main" count="180" uniqueCount="129">
  <si>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</si>
  <si>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</si>
  <si>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</si>
  <si>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</si>
  <si>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</si>
  <si>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</si>
  <si>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</si>
  <si>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</si>
  <si>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</si>
  <si>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</si>
  <si>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</si>
  <si>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</si>
  <si>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</si>
  <si>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</si>
  <si>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</si>
  <si>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</si>
  <si>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</si>
  <si>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</si>
  <si>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</si>
  <si>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</si>
  <si>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</si>
  <si>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</si>
  <si>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</si>
  <si>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</si>
  <si>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</si>
  <si>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</si>
  <si>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</si>
  <si>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</si>
  <si>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</si>
  <si>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</si>
  <si>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</si>
  <si>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</si>
  <si>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</si>
  <si>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</si>
  <si>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</si>
  <si>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</si>
  <si>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</si>
  <si>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</si>
  <si>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</si>
  <si>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</si>
  <si>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</si>
  <si>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</si>
  <si>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</si>
  <si>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</si>
  <si>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</si>
  <si>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</si>
  <si>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</si>
  <si>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</si>
  <si>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</si>
  <si>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</si>
  <si>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</si>
  <si>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</si>
  <si>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</si>
  <si>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</si>
  <si>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</si>
  <si>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</si>
  <si>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</si>
  <si>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</si>
  <si>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</si>
  <si>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</si>
  <si>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</si>
  <si>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</si>
  <si>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</si>
  <si>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</si>
  <si>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</si>
  <si>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</si>
  <si>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</si>
  <si>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</si>
  <si>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</si>
  <si>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</si>
  <si>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</si>
  <si>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</si>
  <si>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</si>
  <si>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</si>
  <si>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</si>
  <si>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</si>
  <si>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</si>
  <si>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</si>
  <si>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</si>
  <si>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</si>
  <si>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</si>
  <si>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</si>
  <si>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</si>
  <si>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</si>
  <si>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</si>
  <si>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</si>
  <si>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</si>
  <si>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</si>
  <si>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</si>
  <si>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</si>
  <si>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</si>
  <si>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</si>
  <si>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</si>
  <si>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</si>
  <si>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</si>
  <si>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</si>
  <si>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2017-2018</t>
  </si>
  <si>
    <t>2016-2017</t>
  </si>
  <si>
    <t xml:space="preserve">Income From Other Sources </t>
  </si>
  <si>
    <t>Income From house property</t>
  </si>
  <si>
    <t>HL</t>
  </si>
  <si>
    <t>HDFC BANK</t>
  </si>
  <si>
    <t>Batra polymers</t>
  </si>
  <si>
    <t>Bhagat Singh</t>
  </si>
  <si>
    <t>Net profit</t>
  </si>
  <si>
    <t>Depreciation</t>
  </si>
  <si>
    <t>Bank Inetrest</t>
  </si>
  <si>
    <t>Simarjit Singh</t>
  </si>
  <si>
    <t>Mohinder singh</t>
  </si>
  <si>
    <t>n</t>
  </si>
  <si>
    <t>AL</t>
  </si>
  <si>
    <t>LBLUD00002120642</t>
  </si>
  <si>
    <t>ICICI</t>
  </si>
  <si>
    <t>LBLUD00002120646</t>
  </si>
  <si>
    <t>HL;</t>
  </si>
  <si>
    <t>LBLUD00002120644</t>
  </si>
  <si>
    <t>TOPUP</t>
  </si>
  <si>
    <t>KMBL</t>
  </si>
  <si>
    <t>DOD</t>
  </si>
  <si>
    <t>yes bank</t>
  </si>
  <si>
    <t>Y</t>
  </si>
  <si>
    <t>Income u/s 40 A (2) b</t>
  </si>
  <si>
    <t>Mohinder HUF Interest 138000</t>
  </si>
  <si>
    <t>ICICI Bank &amp; DOD from KMBL &amp; HDFC</t>
  </si>
  <si>
    <t>Bhagat Singh ( Batra Polymers)</t>
  </si>
  <si>
    <t>Income From business ( Govind Polypack)</t>
  </si>
  <si>
    <t>Commision Income</t>
  </si>
  <si>
    <t>Income U/s 44AD</t>
  </si>
  <si>
    <t>TU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</si>
</sst>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8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8" fillId="0" borderId="1" xfId="4" applyFont="1" applyBorder="1" applyAlignment="1">
      <alignment horizontal="left" vertical="top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1" fillId="2" borderId="0" xfId="3" applyFont="1" applyFill="1" applyBorder="1" applyAlignment="1">
      <alignment horizontal="left" vertical="top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" xfId="3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87"/>
  <sheetViews>
    <sheetView tabSelected="1" topLeftCell="A4" zoomScale="130" zoomScaleNormal="130" workbookViewId="0">
      <selection activeCell="C13" sqref="C13"/>
    </sheetView>
  </sheetViews>
  <sheetFormatPr defaultColWidth="31.28515625" defaultRowHeight="12"/>
  <cols>
    <col min="1" max="1" width="35.85546875" style="27" customWidth="1"/>
    <col min="2" max="2" width="16.140625" style="27" bestFit="1" customWidth="1"/>
    <col min="3" max="3" width="15.5703125" style="27" bestFit="1" customWidth="1"/>
    <col min="4" max="4" width="16.140625" style="27" bestFit="1" customWidth="1"/>
    <col min="5" max="5" width="14.140625" style="27" bestFit="1" customWidth="1"/>
    <col min="6" max="6" width="13.5703125" style="27" bestFit="1" customWidth="1"/>
    <col min="7" max="7" width="33.28515625" style="27" customWidth="1"/>
    <col min="8" max="8" width="11.85546875" style="27" customWidth="1"/>
    <col min="9" max="9" width="14.5703125" style="27" customWidth="1"/>
    <col min="10" max="11" width="13.140625" style="27" customWidth="1"/>
    <col min="12" max="12" width="13.7109375" style="27" customWidth="1"/>
    <col min="13" max="13" width="14.140625" style="27" customWidth="1"/>
    <col min="14" max="14" width="11.85546875" style="27" customWidth="1"/>
    <col min="15" max="15" width="12" style="27" customWidth="1"/>
    <col min="16" max="16" width="11" style="27" customWidth="1"/>
    <col min="17" max="17" width="11.5703125" style="27" customWidth="1"/>
    <col min="18" max="18" width="12" style="27" customWidth="1"/>
    <col min="19" max="236" width="31.28515625" style="27"/>
    <col min="237" max="244" width="31.28515625" style="28"/>
    <col min="245" max="246" width="31.28515625" style="29"/>
    <col min="247" max="16384" width="31.28515625" style="30"/>
  </cols>
  <sheetData>
    <row r="1" spans="1:246" ht="15" customHeight="1">
      <c r="A1" s="26" t="s">
        <v>102</v>
      </c>
      <c r="B1" s="94" t="s">
        <v>0</v>
      </c>
      <c r="C1" s="94"/>
      <c r="D1" s="26" t="s">
        <v>1</v>
      </c>
      <c r="E1" s="26">
        <v>7720208401</v>
      </c>
      <c r="F1" s="26" t="s">
        <v>2</v>
      </c>
    </row>
    <row r="2" spans="1:246">
      <c r="A2" s="23" t="s">
        <v>124</v>
      </c>
      <c r="B2" s="23" t="s">
        <v>96</v>
      </c>
      <c r="C2" s="23" t="s">
        <v>97</v>
      </c>
      <c r="D2" s="23" t="s">
        <v>73</v>
      </c>
      <c r="E2" s="31" t="s">
        <v>3</v>
      </c>
      <c r="F2" s="23" t="s">
        <v>74</v>
      </c>
    </row>
    <row r="3" spans="1:246">
      <c r="A3" s="24" t="s">
        <v>104</v>
      </c>
      <c r="B3" s="32">
        <v>1886061.07</v>
      </c>
      <c r="C3" s="33">
        <v>1677389.95</v>
      </c>
      <c r="D3" s="34">
        <f t="shared" ref="D3:D8" si="0">AVERAGE(B3:C3)</f>
        <v>1781725.51</v>
      </c>
      <c r="E3" s="35">
        <v>1</v>
      </c>
      <c r="F3" s="34">
        <f t="shared" ref="F3:F8" si="1">E3*D3</f>
        <v>1781725.51</v>
      </c>
    </row>
    <row r="4" spans="1:246">
      <c r="A4" s="24" t="s">
        <v>105</v>
      </c>
      <c r="B4" s="36">
        <v>143396</v>
      </c>
      <c r="C4" s="32">
        <v>170319</v>
      </c>
      <c r="D4" s="34">
        <f t="shared" si="0"/>
        <v>156857.5</v>
      </c>
      <c r="E4" s="35">
        <v>1</v>
      </c>
      <c r="F4" s="34">
        <f t="shared" si="1"/>
        <v>156857.5</v>
      </c>
      <c r="G4" s="27">
        <f>25236445+23578411+17544419+19714739+21457528+23604372+18769521+21898874+21206295+20263217+18771342</f>
        <v>232045163</v>
      </c>
    </row>
    <row r="5" spans="1:246">
      <c r="A5" s="24" t="s">
        <v>98</v>
      </c>
      <c r="B5" s="36">
        <v>9020</v>
      </c>
      <c r="C5" s="32">
        <v>4399</v>
      </c>
      <c r="D5" s="34">
        <f t="shared" ref="D5" si="2">AVERAGE(B5:C5)</f>
        <v>6709.5</v>
      </c>
      <c r="E5" s="35">
        <v>0.5</v>
      </c>
      <c r="F5" s="34">
        <f t="shared" ref="F5" si="3">E5*D5</f>
        <v>3354.75</v>
      </c>
    </row>
    <row r="6" spans="1:246" ht="12" customHeight="1">
      <c r="A6" s="24" t="s">
        <v>121</v>
      </c>
      <c r="B6" s="36">
        <f>138000+73462+34304</f>
        <v>245766</v>
      </c>
      <c r="C6" s="32">
        <f>138000+63978+63132</f>
        <v>265110</v>
      </c>
      <c r="D6" s="34">
        <f t="shared" ref="D6" si="4">AVERAGE(B6:C6)</f>
        <v>255438</v>
      </c>
      <c r="E6" s="35">
        <v>0.5</v>
      </c>
      <c r="F6" s="34">
        <f t="shared" ref="F6" si="5">E6*D6</f>
        <v>127719</v>
      </c>
      <c r="G6" s="27" t="s">
        <v>122</v>
      </c>
    </row>
    <row r="7" spans="1:246" ht="13.5" customHeight="1">
      <c r="A7" s="24" t="s">
        <v>106</v>
      </c>
      <c r="B7" s="36">
        <v>3429517</v>
      </c>
      <c r="C7" s="32">
        <v>3436783.61</v>
      </c>
      <c r="D7" s="34">
        <f t="shared" ref="D7" si="6">AVERAGE(B7:C7)</f>
        <v>3433150.3049999997</v>
      </c>
      <c r="E7" s="35">
        <v>1</v>
      </c>
      <c r="F7" s="34">
        <f t="shared" ref="F7" si="7">E7*D7</f>
        <v>3433150.3049999997</v>
      </c>
      <c r="G7" s="27" t="s">
        <v>123</v>
      </c>
    </row>
    <row r="8" spans="1:246">
      <c r="A8" s="24" t="s">
        <v>75</v>
      </c>
      <c r="B8" s="32">
        <v>-271048</v>
      </c>
      <c r="C8" s="32">
        <v>-256423</v>
      </c>
      <c r="D8" s="34">
        <f t="shared" si="0"/>
        <v>-263735.5</v>
      </c>
      <c r="E8" s="35">
        <v>1</v>
      </c>
      <c r="F8" s="34">
        <f t="shared" si="1"/>
        <v>-263735.5</v>
      </c>
    </row>
    <row r="9" spans="1:246">
      <c r="A9" s="23" t="s">
        <v>107</v>
      </c>
      <c r="B9" s="23" t="s">
        <v>96</v>
      </c>
      <c r="C9" s="23" t="s">
        <v>97</v>
      </c>
      <c r="D9" s="23" t="s">
        <v>73</v>
      </c>
      <c r="E9" s="31" t="s">
        <v>3</v>
      </c>
      <c r="F9" s="23" t="s">
        <v>74</v>
      </c>
    </row>
    <row r="10" spans="1:246">
      <c r="A10" s="24" t="s">
        <v>99</v>
      </c>
      <c r="B10" s="32">
        <f>138000+41400</f>
        <v>179400</v>
      </c>
      <c r="C10" s="33">
        <f>138000+41400</f>
        <v>179400</v>
      </c>
      <c r="D10" s="34">
        <f t="shared" ref="D10:D14" si="8">AVERAGE(B10:C10)</f>
        <v>179400</v>
      </c>
      <c r="E10" s="35">
        <v>0.2</v>
      </c>
      <c r="F10" s="34">
        <f t="shared" ref="F10:F14" si="9">E10*D10</f>
        <v>35880</v>
      </c>
    </row>
    <row r="11" spans="1:246" ht="15" customHeight="1">
      <c r="A11" s="24" t="s">
        <v>125</v>
      </c>
      <c r="B11" s="32">
        <v>812077</v>
      </c>
      <c r="C11" s="33">
        <v>517159</v>
      </c>
      <c r="D11" s="34">
        <f t="shared" si="8"/>
        <v>664618</v>
      </c>
      <c r="E11" s="35">
        <v>0</v>
      </c>
      <c r="F11" s="34">
        <f t="shared" si="9"/>
        <v>0</v>
      </c>
    </row>
    <row r="12" spans="1:246">
      <c r="A12" s="24" t="s">
        <v>98</v>
      </c>
      <c r="B12" s="32">
        <v>6058</v>
      </c>
      <c r="C12" s="33">
        <v>1383</v>
      </c>
      <c r="D12" s="34">
        <f t="shared" si="8"/>
        <v>3720.5</v>
      </c>
      <c r="E12" s="35">
        <v>0.5</v>
      </c>
      <c r="F12" s="34">
        <f t="shared" si="9"/>
        <v>1860.25</v>
      </c>
      <c r="G12" s="61"/>
    </row>
    <row r="13" spans="1:246" s="69" customFormat="1">
      <c r="A13" s="62" t="s">
        <v>126</v>
      </c>
      <c r="B13" s="63">
        <v>333940</v>
      </c>
      <c r="C13" s="64">
        <v>0</v>
      </c>
      <c r="D13" s="65">
        <f t="shared" ref="D13" si="10">AVERAGE(B13:C13)</f>
        <v>166970</v>
      </c>
      <c r="E13" s="66">
        <v>0</v>
      </c>
      <c r="F13" s="65">
        <f t="shared" ref="F13" si="11">E13*D13</f>
        <v>0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  <c r="GI13" s="61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1"/>
      <c r="HO13" s="61"/>
      <c r="HP13" s="61"/>
      <c r="HQ13" s="61"/>
      <c r="HR13" s="61"/>
      <c r="HS13" s="61"/>
      <c r="HT13" s="61"/>
      <c r="HU13" s="61"/>
      <c r="HV13" s="61"/>
      <c r="HW13" s="61"/>
      <c r="HX13" s="61"/>
      <c r="HY13" s="61"/>
      <c r="HZ13" s="61"/>
      <c r="IA13" s="61"/>
      <c r="IB13" s="61"/>
      <c r="IC13" s="67"/>
      <c r="ID13" s="67"/>
      <c r="IE13" s="67"/>
      <c r="IF13" s="67"/>
      <c r="IG13" s="67"/>
      <c r="IH13" s="67"/>
      <c r="II13" s="67"/>
      <c r="IJ13" s="67"/>
      <c r="IK13" s="68"/>
      <c r="IL13" s="68"/>
    </row>
    <row r="14" spans="1:246">
      <c r="A14" s="24" t="s">
        <v>75</v>
      </c>
      <c r="B14" s="32">
        <v>-92682</v>
      </c>
      <c r="C14" s="32">
        <v>-15951</v>
      </c>
      <c r="D14" s="34">
        <f t="shared" si="8"/>
        <v>-54316.5</v>
      </c>
      <c r="E14" s="35">
        <v>1</v>
      </c>
      <c r="F14" s="34">
        <f t="shared" si="9"/>
        <v>-54316.5</v>
      </c>
    </row>
    <row r="15" spans="1:246">
      <c r="A15" s="23" t="s">
        <v>108</v>
      </c>
      <c r="B15" s="23" t="s">
        <v>96</v>
      </c>
      <c r="C15" s="23" t="s">
        <v>97</v>
      </c>
      <c r="D15" s="23" t="s">
        <v>73</v>
      </c>
      <c r="E15" s="31" t="s">
        <v>3</v>
      </c>
      <c r="F15" s="23" t="s">
        <v>74</v>
      </c>
    </row>
    <row r="16" spans="1:246">
      <c r="A16" s="24" t="s">
        <v>99</v>
      </c>
      <c r="B16" s="32">
        <f>108000+32400</f>
        <v>140400</v>
      </c>
      <c r="C16" s="33">
        <f>70560+30240</f>
        <v>100800</v>
      </c>
      <c r="D16" s="34">
        <f t="shared" ref="D16:D19" si="12">AVERAGE(B16:C16)</f>
        <v>120600</v>
      </c>
      <c r="E16" s="35">
        <v>1</v>
      </c>
      <c r="F16" s="34">
        <f t="shared" ref="F16:F19" si="13">E16*D16</f>
        <v>120600</v>
      </c>
    </row>
    <row r="17" spans="1:6">
      <c r="A17" s="24" t="s">
        <v>127</v>
      </c>
      <c r="B17" s="32">
        <v>246500</v>
      </c>
      <c r="C17" s="33">
        <v>158600</v>
      </c>
      <c r="D17" s="34">
        <f t="shared" si="12"/>
        <v>202550</v>
      </c>
      <c r="E17" s="35">
        <v>1</v>
      </c>
      <c r="F17" s="34">
        <f t="shared" si="13"/>
        <v>202550</v>
      </c>
    </row>
    <row r="18" spans="1:6">
      <c r="A18" s="24" t="s">
        <v>98</v>
      </c>
      <c r="B18" s="32">
        <f>1156+34304+35+3938</f>
        <v>39433</v>
      </c>
      <c r="C18" s="33">
        <f>2131+63132+88+8482</f>
        <v>73833</v>
      </c>
      <c r="D18" s="34">
        <f t="shared" si="12"/>
        <v>56633</v>
      </c>
      <c r="E18" s="35">
        <v>0.5</v>
      </c>
      <c r="F18" s="34">
        <f t="shared" si="13"/>
        <v>28316.5</v>
      </c>
    </row>
    <row r="19" spans="1:6">
      <c r="A19" s="24" t="s">
        <v>75</v>
      </c>
      <c r="B19" s="32">
        <v>-3391</v>
      </c>
      <c r="C19" s="32">
        <v>0</v>
      </c>
      <c r="D19" s="34">
        <f t="shared" si="12"/>
        <v>-1695.5</v>
      </c>
      <c r="E19" s="35">
        <v>1</v>
      </c>
      <c r="F19" s="34">
        <f t="shared" si="13"/>
        <v>-1695.5</v>
      </c>
    </row>
    <row r="20" spans="1:6" ht="15.4" customHeight="1">
      <c r="A20" s="37" t="s">
        <v>76</v>
      </c>
      <c r="B20" s="95"/>
      <c r="C20" s="95"/>
      <c r="D20" s="95"/>
      <c r="E20" s="95"/>
      <c r="F20" s="38">
        <f>+SUM(F3:F19)</f>
        <v>5572266.3149999995</v>
      </c>
    </row>
    <row r="21" spans="1:6" ht="16.350000000000001" customHeight="1">
      <c r="A21" s="39" t="s">
        <v>77</v>
      </c>
      <c r="B21" s="96"/>
      <c r="C21" s="97"/>
      <c r="D21" s="97"/>
      <c r="E21" s="98"/>
      <c r="F21" s="40">
        <f>F20/12</f>
        <v>464355.52624999994</v>
      </c>
    </row>
    <row r="22" spans="1:6">
      <c r="A22" s="20" t="s">
        <v>78</v>
      </c>
      <c r="B22" s="99"/>
      <c r="C22" s="100"/>
      <c r="D22" s="100"/>
      <c r="E22" s="101"/>
      <c r="F22" s="41">
        <f>RTR!K10</f>
        <v>429593</v>
      </c>
    </row>
    <row r="23" spans="1:6" ht="16.350000000000001" customHeight="1">
      <c r="A23" s="20" t="s">
        <v>79</v>
      </c>
      <c r="B23" s="102"/>
      <c r="C23" s="103"/>
      <c r="D23" s="103"/>
      <c r="E23" s="104"/>
      <c r="F23" s="42">
        <v>0.65</v>
      </c>
    </row>
    <row r="24" spans="1:6" ht="16.350000000000001" customHeight="1">
      <c r="A24" s="20" t="s">
        <v>80</v>
      </c>
      <c r="B24" s="92"/>
      <c r="C24" s="92"/>
      <c r="D24" s="92"/>
      <c r="E24" s="92"/>
      <c r="F24" s="43">
        <f>(F21*F23)-F22</f>
        <v>-127761.90793750004</v>
      </c>
    </row>
    <row r="25" spans="1:6" ht="13.5" customHeight="1">
      <c r="A25" s="20" t="s">
        <v>81</v>
      </c>
      <c r="B25" s="92"/>
      <c r="C25" s="92"/>
      <c r="D25" s="92"/>
      <c r="E25" s="92"/>
      <c r="F25" s="44">
        <v>120</v>
      </c>
    </row>
    <row r="26" spans="1:6" ht="12.75" customHeight="1">
      <c r="A26" s="20" t="s">
        <v>82</v>
      </c>
      <c r="B26" s="92"/>
      <c r="C26" s="92"/>
      <c r="D26" s="92"/>
      <c r="E26" s="92"/>
      <c r="F26" s="42">
        <v>0.1</v>
      </c>
    </row>
    <row r="27" spans="1:6">
      <c r="A27" s="20" t="s">
        <v>83</v>
      </c>
      <c r="B27" s="92"/>
      <c r="C27" s="92"/>
      <c r="D27" s="92"/>
      <c r="E27" s="92"/>
      <c r="F27" s="45">
        <f>PMT(F26/12,F25,-100000)</f>
        <v>1321.5073688176201</v>
      </c>
    </row>
    <row r="28" spans="1:6">
      <c r="A28" s="20" t="s">
        <v>84</v>
      </c>
      <c r="B28" s="92"/>
      <c r="C28" s="92"/>
      <c r="D28" s="92"/>
      <c r="E28" s="92"/>
      <c r="F28" s="46">
        <f>F24/F27</f>
        <v>-96.678922079572857</v>
      </c>
    </row>
    <row r="29" spans="1:6" ht="15.4" customHeight="1">
      <c r="A29" s="105" t="s">
        <v>85</v>
      </c>
      <c r="B29" s="105"/>
      <c r="C29" s="105"/>
      <c r="D29" s="105"/>
      <c r="E29" s="105"/>
      <c r="F29" s="105"/>
    </row>
    <row r="30" spans="1:6">
      <c r="A30" s="20" t="s">
        <v>81</v>
      </c>
      <c r="B30" s="92"/>
      <c r="C30" s="92"/>
      <c r="D30" s="92"/>
      <c r="E30" s="92"/>
      <c r="F30" s="43">
        <v>180</v>
      </c>
    </row>
    <row r="31" spans="1:6">
      <c r="A31" s="20" t="s">
        <v>82</v>
      </c>
      <c r="B31" s="92"/>
      <c r="C31" s="92"/>
      <c r="D31" s="92"/>
      <c r="E31" s="92"/>
      <c r="F31" s="47">
        <v>0.1</v>
      </c>
    </row>
    <row r="32" spans="1:6">
      <c r="A32" s="20" t="s">
        <v>83</v>
      </c>
      <c r="B32" s="92"/>
      <c r="C32" s="92"/>
      <c r="D32" s="92"/>
      <c r="E32" s="92"/>
      <c r="F32" s="46">
        <f>PMT(F31/12,F30,-100000)</f>
        <v>1074.6051177081183</v>
      </c>
    </row>
    <row r="33" spans="1:6">
      <c r="A33" s="20" t="s">
        <v>86</v>
      </c>
      <c r="B33" s="106">
        <f>B23</f>
        <v>0</v>
      </c>
      <c r="C33" s="106"/>
      <c r="D33" s="106"/>
      <c r="E33" s="106"/>
      <c r="F33" s="48">
        <v>0</v>
      </c>
    </row>
    <row r="34" spans="1:6">
      <c r="A34" s="20" t="s">
        <v>87</v>
      </c>
      <c r="B34" s="92"/>
      <c r="C34" s="92"/>
      <c r="D34" s="92"/>
      <c r="E34" s="92"/>
      <c r="F34" s="49">
        <f>F33*F32</f>
        <v>0</v>
      </c>
    </row>
    <row r="35" spans="1:6">
      <c r="A35" s="20" t="s">
        <v>88</v>
      </c>
      <c r="B35" s="92"/>
      <c r="C35" s="92"/>
      <c r="D35" s="92"/>
      <c r="E35" s="92"/>
      <c r="F35" s="50">
        <f>(F34+F22)/F21</f>
        <v>0.92513812308699761</v>
      </c>
    </row>
    <row r="36" spans="1:6">
      <c r="A36" s="51" t="s">
        <v>89</v>
      </c>
      <c r="B36" s="93" t="s">
        <v>4</v>
      </c>
      <c r="C36" s="93"/>
      <c r="D36" s="93"/>
      <c r="E36" s="93"/>
      <c r="F36" s="52">
        <v>0</v>
      </c>
    </row>
    <row r="37" spans="1:6">
      <c r="A37" s="51" t="s">
        <v>90</v>
      </c>
      <c r="B37" s="92"/>
      <c r="C37" s="92"/>
      <c r="D37" s="92"/>
      <c r="E37" s="92"/>
      <c r="F37" s="53"/>
    </row>
    <row r="38" spans="1:6">
      <c r="A38" s="51" t="s">
        <v>91</v>
      </c>
      <c r="B38" s="92"/>
      <c r="C38" s="92"/>
      <c r="D38" s="92"/>
      <c r="E38" s="92"/>
      <c r="F38" s="54" t="e">
        <f>F33/F36</f>
        <v>#DIV/0!</v>
      </c>
    </row>
    <row r="39" spans="1:6">
      <c r="A39" s="20" t="s">
        <v>92</v>
      </c>
      <c r="B39" s="92"/>
      <c r="C39" s="92"/>
      <c r="D39" s="92"/>
      <c r="E39" s="92"/>
      <c r="F39" s="54" t="e">
        <f>(F33+F37)/F36</f>
        <v>#DIV/0!</v>
      </c>
    </row>
    <row r="40" spans="1:6">
      <c r="A40" s="20" t="s">
        <v>93</v>
      </c>
      <c r="B40" s="92"/>
      <c r="C40" s="92"/>
      <c r="D40" s="92"/>
      <c r="E40" s="92"/>
      <c r="F40" s="54" t="e">
        <f>F39+F35</f>
        <v>#DIV/0!</v>
      </c>
    </row>
    <row r="41" spans="1:6" ht="15.4" customHeight="1">
      <c r="A41" s="85"/>
      <c r="B41" s="85"/>
      <c r="C41" s="85"/>
      <c r="D41" s="85"/>
      <c r="E41" s="85"/>
      <c r="F41" s="85"/>
    </row>
    <row r="42" spans="1:6">
      <c r="A42" s="85"/>
      <c r="B42" s="85"/>
      <c r="C42" s="85"/>
      <c r="D42" s="85"/>
      <c r="E42" s="85"/>
      <c r="F42" s="85"/>
    </row>
    <row r="43" spans="1:6" ht="15.4" customHeight="1">
      <c r="A43" s="85"/>
      <c r="B43" s="85"/>
      <c r="C43" s="85"/>
      <c r="D43" s="85"/>
      <c r="E43" s="85"/>
      <c r="F43" s="85"/>
    </row>
    <row r="44" spans="1:6">
      <c r="A44" s="85"/>
      <c r="B44" s="85"/>
      <c r="C44" s="85"/>
      <c r="D44" s="85"/>
      <c r="E44" s="85"/>
      <c r="F44" s="85"/>
    </row>
    <row r="45" spans="1:6">
      <c r="A45" s="85"/>
      <c r="B45" s="85"/>
      <c r="C45" s="85"/>
      <c r="D45" s="85"/>
      <c r="E45" s="85"/>
      <c r="F45" s="85"/>
    </row>
    <row r="46" spans="1:6">
      <c r="A46" s="85"/>
      <c r="B46" s="85"/>
      <c r="C46" s="85"/>
      <c r="D46" s="85"/>
      <c r="E46" s="85"/>
      <c r="F46" s="85"/>
    </row>
    <row r="47" spans="1:6">
      <c r="A47" s="85"/>
      <c r="B47" s="85"/>
      <c r="C47" s="85"/>
      <c r="D47" s="85"/>
      <c r="E47" s="85"/>
      <c r="F47" s="85"/>
    </row>
    <row r="48" spans="1:6" ht="15.4" customHeight="1">
      <c r="A48" s="85"/>
      <c r="B48" s="85"/>
      <c r="C48" s="85"/>
      <c r="D48" s="85"/>
      <c r="E48" s="85"/>
      <c r="F48" s="85"/>
    </row>
    <row r="49" spans="1:6">
      <c r="A49" s="85"/>
      <c r="B49" s="85"/>
      <c r="C49" s="85"/>
      <c r="D49" s="85"/>
      <c r="E49" s="85"/>
      <c r="F49" s="85"/>
    </row>
    <row r="50" spans="1:6">
      <c r="A50" s="88" t="s">
        <v>7</v>
      </c>
      <c r="B50" s="88"/>
      <c r="C50" s="88"/>
      <c r="D50" s="88"/>
      <c r="E50" s="88"/>
      <c r="F50" s="88"/>
    </row>
    <row r="51" spans="1:6">
      <c r="A51" s="85"/>
      <c r="B51" s="85"/>
      <c r="C51" s="85"/>
      <c r="D51" s="85"/>
      <c r="E51" s="85"/>
      <c r="F51" s="85"/>
    </row>
    <row r="52" spans="1:6">
      <c r="A52" s="85" t="s">
        <v>8</v>
      </c>
      <c r="B52" s="85"/>
      <c r="C52" s="85"/>
      <c r="D52" s="85"/>
      <c r="E52" s="85"/>
      <c r="F52" s="85"/>
    </row>
    <row r="53" spans="1:6">
      <c r="A53" s="85"/>
      <c r="B53" s="85"/>
      <c r="C53" s="85"/>
      <c r="D53" s="85"/>
      <c r="E53" s="85"/>
      <c r="F53" s="85"/>
    </row>
    <row r="54" spans="1:6" ht="15.4" customHeight="1">
      <c r="A54" s="85"/>
      <c r="B54" s="85"/>
      <c r="C54" s="85"/>
      <c r="D54" s="85"/>
      <c r="E54" s="85"/>
      <c r="F54" s="85"/>
    </row>
    <row r="55" spans="1:6">
      <c r="A55" s="85"/>
      <c r="B55" s="85"/>
      <c r="C55" s="85"/>
      <c r="D55" s="85"/>
      <c r="E55" s="85"/>
      <c r="F55" s="85"/>
    </row>
    <row r="56" spans="1:6">
      <c r="A56" s="85"/>
      <c r="B56" s="85"/>
      <c r="C56" s="85"/>
      <c r="D56" s="85"/>
      <c r="E56" s="85"/>
      <c r="F56" s="85"/>
    </row>
    <row r="57" spans="1:6">
      <c r="A57" s="88" t="s">
        <v>9</v>
      </c>
      <c r="B57" s="88"/>
      <c r="C57" s="88"/>
      <c r="D57" s="88"/>
      <c r="E57" s="88"/>
      <c r="F57" s="88"/>
    </row>
    <row r="58" spans="1:6" ht="15.4" customHeight="1">
      <c r="A58" s="85"/>
      <c r="B58" s="85"/>
      <c r="C58" s="85"/>
      <c r="D58" s="85"/>
      <c r="E58" s="85"/>
      <c r="F58" s="85"/>
    </row>
    <row r="59" spans="1:6" ht="26.85" customHeight="1">
      <c r="A59" s="85"/>
      <c r="B59" s="85"/>
      <c r="C59" s="85"/>
      <c r="D59" s="85"/>
      <c r="E59" s="85"/>
      <c r="F59" s="85"/>
    </row>
    <row r="60" spans="1:6" ht="15.4" customHeight="1">
      <c r="A60" s="85"/>
      <c r="B60" s="85"/>
      <c r="C60" s="85"/>
      <c r="D60" s="85"/>
      <c r="E60" s="85"/>
      <c r="F60" s="85"/>
    </row>
    <row r="61" spans="1:6" ht="15.4" customHeight="1">
      <c r="A61" s="85"/>
      <c r="B61" s="85"/>
      <c r="C61" s="85"/>
      <c r="D61" s="85"/>
      <c r="E61" s="85"/>
      <c r="F61" s="85"/>
    </row>
    <row r="62" spans="1:6">
      <c r="A62" s="85"/>
      <c r="B62" s="85"/>
      <c r="C62" s="85"/>
      <c r="D62" s="85"/>
      <c r="E62" s="85"/>
      <c r="F62" s="85"/>
    </row>
    <row r="63" spans="1:6" ht="16.350000000000001" customHeight="1">
      <c r="A63" s="88" t="s">
        <v>10</v>
      </c>
      <c r="B63" s="88"/>
      <c r="C63" s="88"/>
      <c r="D63" s="88"/>
      <c r="E63" s="88"/>
      <c r="F63" s="88"/>
    </row>
    <row r="64" spans="1:6" ht="16.350000000000001" customHeight="1">
      <c r="A64" s="55" t="s">
        <v>6</v>
      </c>
      <c r="B64" s="56" t="s">
        <v>11</v>
      </c>
      <c r="C64" s="56" t="s">
        <v>12</v>
      </c>
      <c r="D64" s="56" t="s">
        <v>13</v>
      </c>
      <c r="E64" s="56" t="s">
        <v>14</v>
      </c>
      <c r="F64" s="56" t="s">
        <v>15</v>
      </c>
    </row>
    <row r="65" spans="1:248" ht="16.350000000000001" customHeight="1">
      <c r="A65" s="22" t="str">
        <f>+A36</f>
        <v xml:space="preserve">Value based on Market valuation                </v>
      </c>
      <c r="B65" s="57"/>
      <c r="C65" s="57"/>
      <c r="D65" s="58" t="s">
        <v>16</v>
      </c>
      <c r="E65" s="57" t="s">
        <v>16</v>
      </c>
      <c r="F65" s="57"/>
    </row>
    <row r="66" spans="1:248" ht="16.350000000000001" customHeight="1">
      <c r="A66" s="22" t="s">
        <v>5</v>
      </c>
      <c r="B66" s="57"/>
      <c r="C66" s="57"/>
      <c r="D66" s="58" t="s">
        <v>16</v>
      </c>
      <c r="E66" s="57" t="s">
        <v>16</v>
      </c>
      <c r="F66" s="57"/>
    </row>
    <row r="67" spans="1:248" ht="16.350000000000001" customHeight="1">
      <c r="A67" s="88" t="s">
        <v>17</v>
      </c>
      <c r="B67" s="88"/>
      <c r="C67" s="88"/>
      <c r="D67" s="88"/>
      <c r="E67" s="88"/>
      <c r="F67" s="88"/>
    </row>
    <row r="68" spans="1:248" ht="16.350000000000001" customHeight="1">
      <c r="A68" s="55" t="s">
        <v>6</v>
      </c>
      <c r="B68" s="56" t="s">
        <v>18</v>
      </c>
      <c r="C68" s="56" t="s">
        <v>19</v>
      </c>
      <c r="D68" s="56" t="s">
        <v>20</v>
      </c>
      <c r="E68" s="89" t="s">
        <v>21</v>
      </c>
      <c r="F68" s="89"/>
    </row>
    <row r="69" spans="1:248" ht="16.350000000000001" customHeight="1">
      <c r="A69" s="22" t="str">
        <f>+A36</f>
        <v xml:space="preserve">Value based on Market valuation                </v>
      </c>
      <c r="B69" s="57" t="s">
        <v>16</v>
      </c>
      <c r="C69" s="57"/>
      <c r="D69" s="58" t="s">
        <v>16</v>
      </c>
      <c r="E69" s="90" t="s">
        <v>16</v>
      </c>
      <c r="F69" s="90"/>
    </row>
    <row r="70" spans="1:248" ht="16.350000000000001" customHeight="1">
      <c r="A70" s="22" t="s">
        <v>5</v>
      </c>
      <c r="B70" s="57" t="s">
        <v>16</v>
      </c>
      <c r="C70" s="57"/>
      <c r="D70" s="58" t="s">
        <v>16</v>
      </c>
      <c r="E70" s="90" t="s">
        <v>16</v>
      </c>
      <c r="F70" s="90"/>
    </row>
    <row r="71" spans="1:248" ht="16.350000000000001" customHeight="1">
      <c r="A71" s="91" t="s">
        <v>22</v>
      </c>
      <c r="B71" s="91"/>
      <c r="C71" s="91"/>
      <c r="D71" s="91" t="s">
        <v>23</v>
      </c>
      <c r="E71" s="91"/>
      <c r="F71" s="91"/>
    </row>
    <row r="72" spans="1:248" ht="16.350000000000001" customHeight="1">
      <c r="A72" s="85" t="s">
        <v>24</v>
      </c>
      <c r="B72" s="85"/>
      <c r="C72" s="85"/>
      <c r="D72" s="85"/>
      <c r="E72" s="85"/>
      <c r="F72" s="85"/>
    </row>
    <row r="73" spans="1:248" ht="16.350000000000001" customHeight="1">
      <c r="A73" s="85" t="s">
        <v>25</v>
      </c>
      <c r="B73" s="85"/>
      <c r="C73" s="85"/>
      <c r="D73" s="85"/>
      <c r="E73" s="85"/>
      <c r="F73" s="85"/>
    </row>
    <row r="74" spans="1:248" ht="26.85" customHeight="1">
      <c r="A74" s="85" t="s">
        <v>26</v>
      </c>
      <c r="B74" s="85"/>
      <c r="C74" s="85"/>
      <c r="D74" s="85"/>
      <c r="E74" s="85"/>
      <c r="F74" s="85"/>
    </row>
    <row r="75" spans="1:248" s="59" customFormat="1">
      <c r="A75" s="85" t="s">
        <v>27</v>
      </c>
      <c r="B75" s="85"/>
      <c r="C75" s="85"/>
      <c r="D75" s="85"/>
      <c r="E75" s="85"/>
      <c r="F75" s="85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IC75" s="60"/>
      <c r="ID75" s="60"/>
      <c r="IE75" s="60"/>
      <c r="IF75" s="28"/>
      <c r="IK75" s="29"/>
      <c r="IL75" s="29"/>
      <c r="IM75" s="30"/>
      <c r="IN75" s="30"/>
    </row>
    <row r="76" spans="1:248" s="59" customFormat="1">
      <c r="A76" s="85" t="s">
        <v>28</v>
      </c>
      <c r="B76" s="85"/>
      <c r="C76" s="85"/>
      <c r="D76" s="85"/>
      <c r="E76" s="85"/>
      <c r="F76" s="85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IC76" s="60"/>
      <c r="ID76" s="60"/>
      <c r="IE76" s="60"/>
      <c r="IF76" s="28"/>
      <c r="IK76" s="29"/>
      <c r="IL76" s="29"/>
      <c r="IM76" s="30"/>
      <c r="IN76" s="30"/>
    </row>
    <row r="77" spans="1:248" s="59" customFormat="1">
      <c r="A77" s="85" t="s">
        <v>29</v>
      </c>
      <c r="B77" s="85"/>
      <c r="C77" s="85"/>
      <c r="D77" s="85"/>
      <c r="E77" s="85"/>
      <c r="F77" s="85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IC77" s="60"/>
      <c r="ID77" s="60"/>
      <c r="IE77" s="60"/>
      <c r="IF77" s="28"/>
      <c r="IK77" s="29"/>
      <c r="IL77" s="29"/>
      <c r="IM77" s="30"/>
      <c r="IN77" s="30"/>
    </row>
    <row r="78" spans="1:248">
      <c r="A78" s="85" t="s">
        <v>30</v>
      </c>
      <c r="B78" s="85"/>
      <c r="C78" s="85"/>
      <c r="D78" s="85"/>
      <c r="E78" s="85"/>
      <c r="F78" s="85"/>
    </row>
    <row r="79" spans="1:248">
      <c r="A79" s="85" t="s">
        <v>31</v>
      </c>
      <c r="B79" s="85"/>
      <c r="C79" s="85"/>
      <c r="D79" s="85"/>
      <c r="E79" s="85"/>
      <c r="F79" s="85"/>
    </row>
    <row r="80" spans="1:248">
      <c r="A80" s="85" t="s">
        <v>32</v>
      </c>
      <c r="B80" s="85"/>
      <c r="C80" s="85"/>
      <c r="D80" s="85"/>
      <c r="E80" s="85"/>
      <c r="F80" s="85"/>
    </row>
    <row r="81" spans="1:6">
      <c r="A81" s="85" t="s">
        <v>33</v>
      </c>
      <c r="B81" s="85"/>
      <c r="C81" s="85"/>
      <c r="D81" s="85"/>
      <c r="E81" s="85"/>
      <c r="F81" s="85"/>
    </row>
    <row r="82" spans="1:6">
      <c r="A82" s="85" t="s">
        <v>34</v>
      </c>
      <c r="B82" s="85"/>
      <c r="C82" s="85"/>
      <c r="D82" s="85"/>
      <c r="E82" s="85"/>
      <c r="F82" s="85"/>
    </row>
    <row r="83" spans="1:6">
      <c r="A83" s="85" t="s">
        <v>35</v>
      </c>
      <c r="B83" s="85"/>
      <c r="C83" s="85"/>
      <c r="D83" s="85" t="s">
        <v>36</v>
      </c>
      <c r="E83" s="85"/>
      <c r="F83" s="85"/>
    </row>
    <row r="84" spans="1:6">
      <c r="A84" s="86" t="s">
        <v>37</v>
      </c>
      <c r="B84" s="86"/>
      <c r="C84" s="86"/>
      <c r="D84" s="86"/>
      <c r="E84" s="86"/>
      <c r="F84" s="86"/>
    </row>
    <row r="85" spans="1:6">
      <c r="A85" s="87"/>
      <c r="B85" s="87"/>
      <c r="C85" s="87"/>
      <c r="D85" s="87"/>
      <c r="E85" s="87"/>
      <c r="F85" s="87"/>
    </row>
    <row r="86" spans="1:6">
      <c r="A86" s="87"/>
      <c r="B86" s="87"/>
      <c r="C86" s="87"/>
      <c r="D86" s="87"/>
      <c r="E86" s="87"/>
      <c r="F86" s="87"/>
    </row>
    <row r="87" spans="1:6">
      <c r="A87" s="84"/>
      <c r="B87" s="84"/>
      <c r="C87" s="84"/>
      <c r="D87" s="84"/>
      <c r="E87" s="84"/>
      <c r="F87" s="84"/>
    </row>
  </sheetData>
  <sheetProtection selectLockedCells="1" selectUnlockedCells="1"/>
  <mergeCells count="79">
    <mergeCell ref="B40:E40"/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29:F29"/>
    <mergeCell ref="B30:E30"/>
    <mergeCell ref="B31:E31"/>
    <mergeCell ref="B32:E32"/>
    <mergeCell ref="B33:E33"/>
    <mergeCell ref="A43:F43"/>
    <mergeCell ref="A44:F44"/>
    <mergeCell ref="A45:F45"/>
    <mergeCell ref="A46:F46"/>
    <mergeCell ref="A47:F47"/>
    <mergeCell ref="B34:E34"/>
    <mergeCell ref="B35:E35"/>
    <mergeCell ref="B36:E36"/>
    <mergeCell ref="B37:E37"/>
    <mergeCell ref="B38:E38"/>
    <mergeCell ref="B39:E39"/>
    <mergeCell ref="A60:F60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48:F48"/>
    <mergeCell ref="A41:F41"/>
    <mergeCell ref="A42:F42"/>
    <mergeCell ref="A73:C73"/>
    <mergeCell ref="D73:F73"/>
    <mergeCell ref="A61:F61"/>
    <mergeCell ref="A62:F62"/>
    <mergeCell ref="A63:F63"/>
    <mergeCell ref="A67:F67"/>
    <mergeCell ref="E68:F68"/>
    <mergeCell ref="E69:F69"/>
    <mergeCell ref="E70:F70"/>
    <mergeCell ref="A71:C71"/>
    <mergeCell ref="D71:F71"/>
    <mergeCell ref="A72:C72"/>
    <mergeCell ref="D72:F72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79:C79"/>
    <mergeCell ref="D79:F79"/>
    <mergeCell ref="A87:F87"/>
    <mergeCell ref="A80:C80"/>
    <mergeCell ref="D80:F80"/>
    <mergeCell ref="A81:C81"/>
    <mergeCell ref="D81:F81"/>
    <mergeCell ref="A82:C82"/>
    <mergeCell ref="D82:F82"/>
    <mergeCell ref="A83:C83"/>
    <mergeCell ref="D83:F83"/>
    <mergeCell ref="A84:F84"/>
    <mergeCell ref="A85:F85"/>
    <mergeCell ref="A86:F8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zoomScale="136" zoomScaleNormal="136" workbookViewId="0">
      <selection activeCell="I9" sqref="I9"/>
    </sheetView>
  </sheetViews>
  <sheetFormatPr defaultColWidth="22.140625" defaultRowHeight="12"/>
  <cols>
    <col min="1" max="1" width="6" style="21" customWidth="1"/>
    <col min="2" max="2" width="17" style="21" bestFit="1" customWidth="1"/>
    <col min="3" max="3" width="12.85546875" style="21" bestFit="1" customWidth="1"/>
    <col min="4" max="4" width="9.7109375" style="21" customWidth="1"/>
    <col min="5" max="5" width="6.28515625" style="21" bestFit="1" customWidth="1"/>
    <col min="6" max="6" width="11" style="21" customWidth="1"/>
    <col min="7" max="7" width="5.85546875" style="21" customWidth="1"/>
    <col min="8" max="8" width="9" style="2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5"/>
  </cols>
  <sheetData>
    <row r="1" spans="1:250">
      <c r="A1" s="70" t="s">
        <v>38</v>
      </c>
      <c r="B1" s="70" t="s">
        <v>39</v>
      </c>
      <c r="C1" s="70" t="s">
        <v>40</v>
      </c>
      <c r="D1" s="70" t="s">
        <v>41</v>
      </c>
      <c r="E1" s="70" t="s">
        <v>42</v>
      </c>
      <c r="F1" s="70" t="s">
        <v>43</v>
      </c>
      <c r="G1" s="70" t="s">
        <v>44</v>
      </c>
      <c r="H1" s="70" t="s">
        <v>45</v>
      </c>
      <c r="I1" s="70" t="s">
        <v>46</v>
      </c>
      <c r="J1" s="70" t="s">
        <v>47</v>
      </c>
      <c r="K1" s="70" t="s">
        <v>95</v>
      </c>
      <c r="L1" s="70" t="s">
        <v>48</v>
      </c>
      <c r="M1" s="70" t="s">
        <v>49</v>
      </c>
    </row>
    <row r="2" spans="1:250">
      <c r="A2" s="73">
        <v>1</v>
      </c>
      <c r="B2" s="74">
        <v>57329807</v>
      </c>
      <c r="C2" s="73" t="s">
        <v>103</v>
      </c>
      <c r="D2" s="73" t="s">
        <v>101</v>
      </c>
      <c r="E2" s="74" t="s">
        <v>110</v>
      </c>
      <c r="F2" s="75">
        <v>2900000</v>
      </c>
      <c r="G2" s="74">
        <v>60</v>
      </c>
      <c r="H2" s="74">
        <v>13</v>
      </c>
      <c r="I2" s="74">
        <v>17</v>
      </c>
      <c r="J2" s="74">
        <v>59160</v>
      </c>
      <c r="K2" s="74" t="s">
        <v>94</v>
      </c>
      <c r="L2" s="74"/>
      <c r="M2" s="76"/>
      <c r="IP2" s="25"/>
    </row>
    <row r="3" spans="1:250" ht="11.25" customHeight="1">
      <c r="A3" s="73">
        <v>2</v>
      </c>
      <c r="B3" s="74" t="s">
        <v>111</v>
      </c>
      <c r="C3" s="73" t="s">
        <v>103</v>
      </c>
      <c r="D3" s="73" t="s">
        <v>112</v>
      </c>
      <c r="E3" s="74" t="s">
        <v>100</v>
      </c>
      <c r="F3" s="75">
        <v>10000000</v>
      </c>
      <c r="G3" s="74">
        <v>210</v>
      </c>
      <c r="H3" s="74">
        <v>60</v>
      </c>
      <c r="I3" s="74">
        <v>150</v>
      </c>
      <c r="J3" s="74">
        <v>99838</v>
      </c>
      <c r="K3" s="74" t="s">
        <v>120</v>
      </c>
      <c r="L3" s="74"/>
      <c r="M3" s="76"/>
      <c r="IP3" s="25"/>
    </row>
    <row r="4" spans="1:250">
      <c r="A4" s="73">
        <v>3</v>
      </c>
      <c r="B4" s="77" t="s">
        <v>113</v>
      </c>
      <c r="C4" s="73" t="s">
        <v>103</v>
      </c>
      <c r="D4" s="73" t="s">
        <v>112</v>
      </c>
      <c r="E4" s="78" t="s">
        <v>114</v>
      </c>
      <c r="F4" s="78">
        <v>7000000</v>
      </c>
      <c r="G4" s="77">
        <v>115</v>
      </c>
      <c r="H4" s="77">
        <v>59</v>
      </c>
      <c r="I4" s="77">
        <v>56</v>
      </c>
      <c r="J4" s="79">
        <v>99824</v>
      </c>
      <c r="K4" s="78" t="s">
        <v>109</v>
      </c>
      <c r="L4" s="74" t="s">
        <v>128</v>
      </c>
      <c r="M4" s="76">
        <v>2</v>
      </c>
    </row>
    <row r="5" spans="1:250">
      <c r="A5" s="73">
        <v>4</v>
      </c>
      <c r="B5" s="77" t="s">
        <v>115</v>
      </c>
      <c r="C5" s="73" t="s">
        <v>103</v>
      </c>
      <c r="D5" s="78" t="s">
        <v>112</v>
      </c>
      <c r="E5" s="78" t="s">
        <v>116</v>
      </c>
      <c r="F5" s="78">
        <v>10000000</v>
      </c>
      <c r="G5" s="77">
        <v>162</v>
      </c>
      <c r="H5" s="77">
        <v>60</v>
      </c>
      <c r="I5" s="77">
        <v>102</v>
      </c>
      <c r="J5" s="79">
        <v>113660</v>
      </c>
      <c r="K5" s="78" t="s">
        <v>109</v>
      </c>
      <c r="L5" s="74" t="s">
        <v>128</v>
      </c>
      <c r="M5" s="76" t="s">
        <v>50</v>
      </c>
    </row>
    <row r="6" spans="1:250" ht="9.75" customHeight="1">
      <c r="A6" s="73">
        <v>5</v>
      </c>
      <c r="B6" s="77">
        <v>9111817354</v>
      </c>
      <c r="C6" s="73" t="s">
        <v>102</v>
      </c>
      <c r="D6" s="78" t="s">
        <v>117</v>
      </c>
      <c r="E6" s="78" t="s">
        <v>118</v>
      </c>
      <c r="F6" s="78">
        <v>22000000</v>
      </c>
      <c r="G6" s="77">
        <v>120</v>
      </c>
      <c r="H6" s="77">
        <v>3</v>
      </c>
      <c r="I6" s="77">
        <v>7</v>
      </c>
      <c r="J6" s="79">
        <v>183333</v>
      </c>
      <c r="K6" s="78" t="s">
        <v>94</v>
      </c>
      <c r="L6" s="77"/>
      <c r="M6" s="76" t="s">
        <v>50</v>
      </c>
    </row>
    <row r="7" spans="1:250" ht="9.75" customHeight="1">
      <c r="A7" s="73">
        <v>6</v>
      </c>
      <c r="B7" s="79">
        <v>502000019615828</v>
      </c>
      <c r="C7" s="73" t="s">
        <v>102</v>
      </c>
      <c r="D7" s="78" t="s">
        <v>101</v>
      </c>
      <c r="E7" s="78" t="s">
        <v>118</v>
      </c>
      <c r="F7" s="78">
        <v>6436500</v>
      </c>
      <c r="G7" s="77">
        <v>120</v>
      </c>
      <c r="H7" s="77">
        <v>39</v>
      </c>
      <c r="I7" s="77">
        <v>81</v>
      </c>
      <c r="J7" s="79">
        <v>53637</v>
      </c>
      <c r="K7" s="78" t="s">
        <v>94</v>
      </c>
      <c r="L7" s="77"/>
      <c r="M7" s="76" t="s">
        <v>50</v>
      </c>
    </row>
    <row r="8" spans="1:250">
      <c r="A8" s="73">
        <v>7</v>
      </c>
      <c r="B8" s="77"/>
      <c r="C8" s="73" t="s">
        <v>103</v>
      </c>
      <c r="D8" s="78" t="s">
        <v>119</v>
      </c>
      <c r="E8" s="78" t="s">
        <v>110</v>
      </c>
      <c r="F8" s="78"/>
      <c r="G8" s="77"/>
      <c r="H8" s="77"/>
      <c r="I8" s="77"/>
      <c r="J8" s="79">
        <v>33625</v>
      </c>
      <c r="K8" s="74" t="s">
        <v>94</v>
      </c>
      <c r="L8" s="77"/>
      <c r="M8" s="76" t="s">
        <v>50</v>
      </c>
    </row>
    <row r="9" spans="1:250" ht="12.75" thickBot="1">
      <c r="A9" s="73">
        <v>8</v>
      </c>
      <c r="B9" s="77"/>
      <c r="C9" s="73"/>
      <c r="D9" s="78"/>
      <c r="E9" s="78"/>
      <c r="F9" s="78"/>
      <c r="G9" s="77"/>
      <c r="H9" s="77"/>
      <c r="I9" s="77"/>
      <c r="J9" s="79"/>
      <c r="K9" s="82" t="s">
        <v>94</v>
      </c>
      <c r="L9" s="77"/>
      <c r="M9" s="76" t="s">
        <v>50</v>
      </c>
    </row>
    <row r="10" spans="1:250" ht="12.75" thickBot="1">
      <c r="A10" s="71"/>
      <c r="B10" s="72"/>
      <c r="C10" s="72"/>
      <c r="D10" s="72"/>
      <c r="E10" s="72"/>
      <c r="F10" s="72"/>
      <c r="G10" s="72"/>
      <c r="H10" s="72"/>
      <c r="I10" s="72"/>
      <c r="J10" s="80"/>
      <c r="K10" s="83">
        <f>SUMIF(K2:K9,"Y",J2:J9)</f>
        <v>429593</v>
      </c>
      <c r="L10" s="81"/>
      <c r="M10" s="7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7" t="s">
        <v>51</v>
      </c>
      <c r="B1" s="107"/>
      <c r="C1" s="2"/>
    </row>
    <row r="2" spans="1:6" ht="14.25" customHeight="1">
      <c r="A2" s="107" t="s">
        <v>52</v>
      </c>
      <c r="B2" s="107"/>
      <c r="C2" s="2"/>
    </row>
    <row r="5" spans="1:6" ht="30">
      <c r="A5" s="3" t="s">
        <v>38</v>
      </c>
      <c r="B5" s="4" t="s">
        <v>53</v>
      </c>
      <c r="C5" s="4" t="s">
        <v>54</v>
      </c>
      <c r="D5" s="5" t="s">
        <v>55</v>
      </c>
      <c r="E5" s="1" t="s">
        <v>56</v>
      </c>
      <c r="F5" s="1" t="s">
        <v>57</v>
      </c>
    </row>
    <row r="6" spans="1:6" ht="42.75">
      <c r="A6" s="6">
        <v>1</v>
      </c>
      <c r="B6" s="7" t="s">
        <v>58</v>
      </c>
      <c r="C6" s="8" t="s">
        <v>59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60</v>
      </c>
      <c r="C7" s="8" t="s">
        <v>61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62</v>
      </c>
      <c r="C8" s="8" t="s">
        <v>63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64</v>
      </c>
      <c r="C9" s="12" t="s">
        <v>65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66</v>
      </c>
      <c r="C10" s="8" t="s">
        <v>67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68</v>
      </c>
      <c r="C11" s="14" t="s">
        <v>69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70</v>
      </c>
      <c r="C12" s="15" t="s">
        <v>71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2019-07-29T08:16:35Z</dcterms:modified>
</cp:coreProperties>
</file>