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G21" i="1"/>
  <c r="G9" i="2"/>
  <c r="H9"/>
  <c r="C12" i="1"/>
  <c r="E12"/>
  <c r="G12" s="1"/>
  <c r="D17"/>
  <c r="D15"/>
  <c r="C17"/>
  <c r="C15"/>
  <c r="B17"/>
  <c r="B15"/>
  <c r="E11"/>
  <c r="E13"/>
  <c r="G13" s="1"/>
  <c r="E10"/>
  <c r="D12"/>
  <c r="C10"/>
  <c r="B12"/>
  <c r="G11"/>
  <c r="B10"/>
  <c r="E4"/>
  <c r="G4" s="1"/>
  <c r="E5"/>
  <c r="G5" s="1"/>
  <c r="E6"/>
  <c r="G6" s="1"/>
  <c r="E7"/>
  <c r="G7" s="1"/>
  <c r="E8"/>
  <c r="E3"/>
  <c r="G3" s="1"/>
  <c r="E18"/>
  <c r="G18" s="1"/>
  <c r="E15"/>
  <c r="G15" s="1"/>
  <c r="E16"/>
  <c r="G16" s="1"/>
  <c r="E17"/>
  <c r="G17" s="1"/>
  <c r="G10"/>
  <c r="G26"/>
  <c r="F6" i="5"/>
  <c r="F7"/>
  <c r="F8"/>
  <c r="F9"/>
  <c r="F10"/>
  <c r="F11"/>
  <c r="F12"/>
  <c r="E13"/>
  <c r="F13" l="1"/>
  <c r="G8" i="1"/>
  <c r="G19" s="1"/>
  <c r="G20" s="1"/>
  <c r="G23" s="1"/>
  <c r="G27" s="1"/>
</calcChain>
</file>

<file path=xl/sharedStrings.xml><?xml version="1.0" encoding="utf-8"?>
<sst xmlns="http://schemas.openxmlformats.org/spreadsheetml/2006/main" count="103" uniqueCount="76">
  <si>
    <t xml:space="preserve">FINANCIAL YEAR </t>
  </si>
  <si>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</si>
  <si>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</si>
  <si>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</si>
  <si>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</si>
  <si>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</si>
  <si>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</si>
  <si>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</si>
  <si>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</si>
  <si>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</si>
  <si>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</si>
  <si>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</si>
  <si>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</si>
  <si>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</si>
  <si>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</si>
  <si>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</si>
  <si>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</si>
  <si>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</si>
  <si>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</si>
  <si>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</si>
  <si>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</si>
  <si>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</si>
  <si>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</si>
  <si>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</si>
  <si>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</si>
  <si>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</si>
  <si>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</si>
  <si>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</si>
  <si>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</si>
  <si>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</si>
  <si>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</si>
  <si>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</si>
  <si>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</si>
  <si>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</si>
  <si>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</si>
  <si>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</si>
  <si>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</si>
  <si>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</si>
  <si>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</si>
  <si>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</si>
  <si>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</si>
  <si>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</si>
  <si>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</si>
  <si>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</si>
  <si>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</si>
  <si>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</si>
  <si>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EMI Considered</t>
  </si>
  <si>
    <t>Income From Other Sources</t>
  </si>
  <si>
    <t>2016-17</t>
  </si>
  <si>
    <t>2017-18</t>
  </si>
  <si>
    <t>BT</t>
  </si>
  <si>
    <t>2018-19</t>
  </si>
  <si>
    <t>Deep Nursing Home  &amp; Children</t>
  </si>
  <si>
    <t>LBLUD00002352514</t>
  </si>
  <si>
    <t>Baldeep Singh</t>
  </si>
  <si>
    <t>ICICI</t>
  </si>
  <si>
    <t>LBLUD00002390498</t>
  </si>
  <si>
    <t>LBLUD00002352511</t>
  </si>
  <si>
    <t>AL</t>
  </si>
  <si>
    <t>HDFC</t>
  </si>
  <si>
    <t>Deep Nursing Home And Children Hospital</t>
  </si>
  <si>
    <t>LBLUD00002352518</t>
  </si>
  <si>
    <t>HL</t>
  </si>
  <si>
    <t>Baldeep singh</t>
  </si>
  <si>
    <t>Manpreet Kaur</t>
  </si>
  <si>
    <t>BL</t>
  </si>
  <si>
    <t>OD</t>
  </si>
  <si>
    <t>TOUP</t>
  </si>
  <si>
    <t>Income From House property</t>
  </si>
  <si>
    <t xml:space="preserve">income from other Sources         </t>
  </si>
  <si>
    <t>Salery to Partner</t>
  </si>
  <si>
    <t>Inerest to Partner</t>
  </si>
  <si>
    <t>Income From House property( 481 -R)</t>
  </si>
  <si>
    <t>Share In firm ( Deep Nursing Home)</t>
  </si>
  <si>
    <t>ICICI Interst As per Computaion Chart</t>
  </si>
  <si>
    <t>Income U/s 44 Ad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</si>
</sst>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8"/>
      <name val="Cambria"/>
      <family val="1"/>
      <scheme val="major"/>
    </font>
    <font>
      <sz val="8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2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68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" fontId="12" fillId="7" borderId="1" xfId="0" applyNumberFormat="1" applyFont="1" applyFill="1" applyBorder="1" applyAlignment="1">
      <alignment horizontal="center" vertical="center" wrapText="1"/>
    </xf>
    <xf numFmtId="165" fontId="8" fillId="4" borderId="1" xfId="1" applyNumberFormat="1" applyFont="1" applyFill="1" applyBorder="1" applyAlignment="1" applyProtection="1">
      <alignment horizontal="left" wrapText="1"/>
    </xf>
    <xf numFmtId="165" fontId="9" fillId="2" borderId="1" xfId="1" applyNumberFormat="1" applyFont="1" applyFill="1" applyBorder="1" applyAlignment="1" applyProtection="1">
      <alignment horizontal="left" wrapText="1"/>
    </xf>
    <xf numFmtId="165" fontId="9" fillId="0" borderId="1" xfId="1" applyNumberFormat="1" applyFont="1" applyFill="1" applyBorder="1" applyAlignment="1" applyProtection="1">
      <alignment horizontal="left" wrapText="1"/>
    </xf>
    <xf numFmtId="0" fontId="10" fillId="8" borderId="1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/>
    <xf numFmtId="0" fontId="12" fillId="7" borderId="1" xfId="0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/>
    </xf>
    <xf numFmtId="2" fontId="11" fillId="9" borderId="1" xfId="0" applyNumberFormat="1" applyFont="1" applyFill="1" applyBorder="1" applyAlignment="1">
      <alignment horizontal="center" wrapText="1"/>
    </xf>
    <xf numFmtId="2" fontId="11" fillId="9" borderId="1" xfId="0" applyNumberFormat="1" applyFont="1" applyFill="1" applyBorder="1" applyAlignment="1">
      <alignment horizontal="center"/>
    </xf>
    <xf numFmtId="1" fontId="13" fillId="9" borderId="1" xfId="0" applyNumberFormat="1" applyFont="1" applyFill="1" applyBorder="1" applyAlignment="1">
      <alignment horizontal="center"/>
    </xf>
    <xf numFmtId="1" fontId="11" fillId="9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1" fontId="11" fillId="7" borderId="1" xfId="0" applyNumberFormat="1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 applyProtection="1">
      <alignment horizontal="left" wrapText="1"/>
    </xf>
    <xf numFmtId="165" fontId="8" fillId="3" borderId="1" xfId="1" applyNumberFormat="1" applyFont="1" applyFill="1" applyBorder="1" applyAlignment="1" applyProtection="1">
      <alignment horizontal="left" wrapText="1"/>
    </xf>
    <xf numFmtId="0" fontId="9" fillId="2" borderId="0" xfId="3" applyFont="1" applyFill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1" xfId="1" applyNumberFormat="1" applyFont="1" applyFill="1" applyBorder="1" applyAlignment="1" applyProtection="1">
      <alignment horizontal="left" wrapText="1"/>
    </xf>
    <xf numFmtId="166" fontId="9" fillId="2" borderId="1" xfId="1" applyNumberFormat="1" applyFont="1" applyFill="1" applyBorder="1" applyAlignment="1" applyProtection="1">
      <alignment horizontal="left"/>
    </xf>
    <xf numFmtId="166" fontId="9" fillId="0" borderId="1" xfId="1" applyNumberFormat="1" applyFont="1" applyFill="1" applyBorder="1" applyAlignment="1" applyProtection="1">
      <alignment horizontal="left"/>
    </xf>
    <xf numFmtId="165" fontId="9" fillId="2" borderId="1" xfId="1" applyNumberFormat="1" applyFont="1" applyFill="1" applyBorder="1" applyAlignment="1" applyProtection="1">
      <alignment horizontal="left"/>
    </xf>
    <xf numFmtId="9" fontId="9" fillId="2" borderId="1" xfId="1" applyNumberFormat="1" applyFont="1" applyFill="1" applyBorder="1" applyAlignment="1" applyProtection="1">
      <alignment horizontal="left"/>
    </xf>
    <xf numFmtId="166" fontId="8" fillId="2" borderId="1" xfId="1" applyNumberFormat="1" applyFont="1" applyFill="1" applyBorder="1" applyAlignment="1" applyProtection="1">
      <alignment horizontal="left"/>
    </xf>
    <xf numFmtId="166" fontId="8" fillId="0" borderId="1" xfId="1" applyNumberFormat="1" applyFont="1" applyFill="1" applyBorder="1" applyAlignment="1" applyProtection="1">
      <alignment horizontal="left"/>
    </xf>
    <xf numFmtId="164" fontId="8" fillId="4" borderId="1" xfId="1" applyFont="1" applyFill="1" applyBorder="1" applyAlignment="1" applyProtection="1">
      <alignment horizontal="left" wrapText="1"/>
    </xf>
    <xf numFmtId="167" fontId="8" fillId="4" borderId="1" xfId="1" applyNumberFormat="1" applyFont="1" applyFill="1" applyBorder="1" applyAlignment="1" applyProtection="1">
      <alignment horizontal="left"/>
    </xf>
    <xf numFmtId="10" fontId="9" fillId="0" borderId="1" xfId="1" applyNumberFormat="1" applyFont="1" applyFill="1" applyBorder="1" applyAlignment="1" applyProtection="1">
      <alignment horizontal="left"/>
    </xf>
    <xf numFmtId="165" fontId="9" fillId="4" borderId="1" xfId="1" applyNumberFormat="1" applyFont="1" applyFill="1" applyBorder="1" applyAlignment="1" applyProtection="1">
      <alignment horizontal="left"/>
    </xf>
    <xf numFmtId="165" fontId="9" fillId="0" borderId="1" xfId="1" applyNumberFormat="1" applyFont="1" applyFill="1" applyBorder="1" applyAlignment="1" applyProtection="1">
      <alignment horizontal="left"/>
    </xf>
    <xf numFmtId="2" fontId="9" fillId="4" borderId="1" xfId="5" applyNumberFormat="1" applyFont="1" applyFill="1" applyBorder="1" applyAlignment="1" applyProtection="1">
      <alignment horizontal="left"/>
    </xf>
    <xf numFmtId="165" fontId="8" fillId="3" borderId="1" xfId="1" applyNumberFormat="1" applyFont="1" applyFill="1" applyBorder="1" applyAlignment="1" applyProtection="1">
      <alignment horizontal="left" wrapText="1"/>
    </xf>
    <xf numFmtId="0" fontId="9" fillId="2" borderId="1" xfId="3" applyFont="1" applyFill="1" applyBorder="1" applyAlignment="1">
      <alignment horizontal="left" wrapText="1"/>
    </xf>
    <xf numFmtId="0" fontId="9" fillId="0" borderId="1" xfId="4" applyFont="1" applyBorder="1" applyAlignment="1">
      <alignment horizontal="left"/>
    </xf>
    <xf numFmtId="165" fontId="8" fillId="3" borderId="1" xfId="1" applyNumberFormat="1" applyFont="1" applyFill="1" applyBorder="1" applyAlignment="1" applyProtection="1">
      <alignment horizontal="left" wrapText="1"/>
    </xf>
    <xf numFmtId="0" fontId="9" fillId="4" borderId="1" xfId="0" applyNumberFormat="1" applyFont="1" applyFill="1" applyBorder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4" fontId="9" fillId="10" borderId="1" xfId="5" applyNumberFormat="1" applyFont="1" applyFill="1" applyBorder="1" applyAlignment="1" applyProtection="1">
      <alignment horizontal="left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N29"/>
  <sheetViews>
    <sheetView tabSelected="1" topLeftCell="A11" zoomScale="148" zoomScaleNormal="148" workbookViewId="0">
      <selection activeCell="G26" sqref="G26"/>
    </sheetView>
  </sheetViews>
  <sheetFormatPr defaultColWidth="31.28515625" defaultRowHeight="10.5"/>
  <cols>
    <col min="1" max="1" width="31.5703125" style="42" customWidth="1"/>
    <col min="2" max="2" width="10.140625" style="42" customWidth="1"/>
    <col min="3" max="4" width="10.85546875" style="42" bestFit="1" customWidth="1"/>
    <col min="5" max="5" width="13.28515625" style="42" customWidth="1"/>
    <col min="6" max="6" width="10" style="42" customWidth="1"/>
    <col min="7" max="7" width="13" style="42" customWidth="1"/>
    <col min="8" max="8" width="28" style="42" customWidth="1"/>
    <col min="9" max="9" width="14.7109375" style="42" customWidth="1"/>
    <col min="10" max="10" width="11.85546875" style="42" customWidth="1"/>
    <col min="11" max="11" width="14.5703125" style="42" customWidth="1"/>
    <col min="12" max="13" width="13.140625" style="42" customWidth="1"/>
    <col min="14" max="14" width="13.7109375" style="42" customWidth="1"/>
    <col min="15" max="15" width="14.140625" style="42" customWidth="1"/>
    <col min="16" max="16" width="11.85546875" style="42" customWidth="1"/>
    <col min="17" max="17" width="12" style="42" customWidth="1"/>
    <col min="18" max="18" width="11" style="42" customWidth="1"/>
    <col min="19" max="19" width="11.5703125" style="42" customWidth="1"/>
    <col min="20" max="20" width="12" style="42" customWidth="1"/>
    <col min="21" max="238" width="31.28515625" style="42"/>
    <col min="239" max="246" width="31.28515625" style="43"/>
    <col min="247" max="248" width="31.28515625" style="44"/>
    <col min="249" max="16384" width="31.28515625" style="45"/>
  </cols>
  <sheetData>
    <row r="1" spans="1:8" ht="15" customHeight="1">
      <c r="A1" s="41" t="s">
        <v>52</v>
      </c>
      <c r="B1" s="62" t="s">
        <v>0</v>
      </c>
      <c r="C1" s="62"/>
      <c r="D1" s="59"/>
      <c r="E1" s="40"/>
      <c r="F1" s="40"/>
      <c r="G1" s="40"/>
    </row>
    <row r="2" spans="1:8">
      <c r="A2" s="21"/>
      <c r="B2" s="21" t="s">
        <v>51</v>
      </c>
      <c r="C2" s="21" t="s">
        <v>49</v>
      </c>
      <c r="D2" s="21" t="s">
        <v>49</v>
      </c>
      <c r="E2" s="21" t="s">
        <v>31</v>
      </c>
      <c r="F2" s="46" t="s">
        <v>1</v>
      </c>
      <c r="G2" s="21" t="s">
        <v>32</v>
      </c>
    </row>
    <row r="3" spans="1:8">
      <c r="A3" s="22" t="s">
        <v>43</v>
      </c>
      <c r="B3" s="47">
        <v>27964899</v>
      </c>
      <c r="C3" s="48">
        <v>61632819</v>
      </c>
      <c r="D3" s="48">
        <v>39885290</v>
      </c>
      <c r="E3" s="49">
        <f>AVERAGE(B3:C3:D3)</f>
        <v>43161002.666666664</v>
      </c>
      <c r="F3" s="50">
        <v>1</v>
      </c>
      <c r="G3" s="49">
        <f>F3*E3</f>
        <v>43161002.666666664</v>
      </c>
    </row>
    <row r="4" spans="1:8">
      <c r="A4" s="22" t="s">
        <v>70</v>
      </c>
      <c r="B4" s="47">
        <v>8400000</v>
      </c>
      <c r="C4" s="48">
        <v>8400000</v>
      </c>
      <c r="D4" s="48">
        <v>8400000</v>
      </c>
      <c r="E4" s="49">
        <f>AVERAGE(B4:C4:D4)</f>
        <v>8400000</v>
      </c>
      <c r="F4" s="50">
        <v>1</v>
      </c>
      <c r="G4" s="49">
        <f t="shared" ref="G4" si="0">F4*E4</f>
        <v>8400000</v>
      </c>
    </row>
    <row r="5" spans="1:8">
      <c r="A5" s="22" t="s">
        <v>71</v>
      </c>
      <c r="B5" s="47">
        <v>24855483</v>
      </c>
      <c r="C5" s="48">
        <v>19674243</v>
      </c>
      <c r="D5" s="48">
        <v>3938261</v>
      </c>
      <c r="E5" s="49">
        <f>AVERAGE(B5:C5:D5)</f>
        <v>16155995.666666666</v>
      </c>
      <c r="F5" s="50">
        <v>1</v>
      </c>
      <c r="G5" s="49">
        <f t="shared" ref="G5" si="1">F5*E5</f>
        <v>16155995.666666666</v>
      </c>
    </row>
    <row r="6" spans="1:8">
      <c r="A6" s="22" t="s">
        <v>44</v>
      </c>
      <c r="B6" s="47">
        <v>23421993</v>
      </c>
      <c r="C6" s="48">
        <v>7037462</v>
      </c>
      <c r="D6" s="48">
        <v>7983557</v>
      </c>
      <c r="E6" s="49">
        <f>AVERAGE(B6:C6:D6)</f>
        <v>12814337.333333334</v>
      </c>
      <c r="F6" s="50">
        <v>1</v>
      </c>
      <c r="G6" s="49">
        <f t="shared" ref="G6:G8" si="2">F6*E6</f>
        <v>12814337.333333334</v>
      </c>
    </row>
    <row r="7" spans="1:8" ht="11.25" customHeight="1">
      <c r="A7" s="22" t="s">
        <v>45</v>
      </c>
      <c r="B7" s="47">
        <v>0</v>
      </c>
      <c r="C7" s="48">
        <v>0</v>
      </c>
      <c r="D7" s="48">
        <v>0</v>
      </c>
      <c r="E7" s="49">
        <f>AVERAGE(B7:C7:D7)</f>
        <v>0</v>
      </c>
      <c r="F7" s="50">
        <v>0</v>
      </c>
      <c r="G7" s="49">
        <f t="shared" si="2"/>
        <v>0</v>
      </c>
      <c r="H7" s="42" t="s">
        <v>74</v>
      </c>
    </row>
    <row r="8" spans="1:8">
      <c r="A8" s="22" t="s">
        <v>33</v>
      </c>
      <c r="B8" s="47">
        <v>-9684056</v>
      </c>
      <c r="C8" s="47">
        <v>-22234763</v>
      </c>
      <c r="D8" s="47">
        <v>-14022546</v>
      </c>
      <c r="E8" s="49">
        <f>AVERAGE(B8:C8:D8)</f>
        <v>-15313788.333333334</v>
      </c>
      <c r="F8" s="50">
        <v>1</v>
      </c>
      <c r="G8" s="49">
        <f t="shared" si="2"/>
        <v>-15313788.333333334</v>
      </c>
    </row>
    <row r="9" spans="1:8">
      <c r="A9" s="21" t="s">
        <v>63</v>
      </c>
      <c r="B9" s="21" t="s">
        <v>51</v>
      </c>
      <c r="C9" s="21" t="s">
        <v>48</v>
      </c>
      <c r="D9" s="21" t="s">
        <v>48</v>
      </c>
      <c r="E9" s="21" t="s">
        <v>31</v>
      </c>
      <c r="F9" s="46" t="s">
        <v>1</v>
      </c>
      <c r="G9" s="21" t="s">
        <v>32</v>
      </c>
    </row>
    <row r="10" spans="1:8">
      <c r="A10" s="22" t="s">
        <v>72</v>
      </c>
      <c r="B10" s="51">
        <f>78000+23400</f>
        <v>101400</v>
      </c>
      <c r="C10" s="52">
        <f>84500+25350</f>
        <v>109850</v>
      </c>
      <c r="D10" s="52">
        <v>91000</v>
      </c>
      <c r="E10" s="49">
        <f>AVERAGE(B10:C10:D10)</f>
        <v>100750</v>
      </c>
      <c r="F10" s="50">
        <v>1</v>
      </c>
      <c r="G10" s="49">
        <f t="shared" ref="G10:G13" si="3">F10*E10</f>
        <v>100750</v>
      </c>
    </row>
    <row r="11" spans="1:8">
      <c r="A11" s="22" t="s">
        <v>73</v>
      </c>
      <c r="B11" s="47">
        <v>0</v>
      </c>
      <c r="C11" s="48">
        <v>0</v>
      </c>
      <c r="D11" s="48">
        <v>0</v>
      </c>
      <c r="E11" s="49">
        <f>AVERAGE(B11:C11:D11)</f>
        <v>0</v>
      </c>
      <c r="F11" s="50">
        <v>0.5</v>
      </c>
      <c r="G11" s="49">
        <f t="shared" ref="G11" si="4">F11*E11</f>
        <v>0</v>
      </c>
    </row>
    <row r="12" spans="1:8">
      <c r="A12" s="22" t="s">
        <v>47</v>
      </c>
      <c r="B12" s="47">
        <f>71058+15097163+300000+10000+111000</f>
        <v>15589221</v>
      </c>
      <c r="C12" s="48">
        <f>83641+19137773</f>
        <v>19221414</v>
      </c>
      <c r="D12" s="48">
        <f>98898+48981+9120+10005953</f>
        <v>10162952</v>
      </c>
      <c r="E12" s="49">
        <f>AVERAGE(B12:C12:D12)</f>
        <v>14991195.666666666</v>
      </c>
      <c r="F12" s="50">
        <v>0.4</v>
      </c>
      <c r="G12" s="49">
        <f t="shared" si="3"/>
        <v>5996478.2666666666</v>
      </c>
    </row>
    <row r="13" spans="1:8">
      <c r="A13" s="22" t="s">
        <v>33</v>
      </c>
      <c r="B13" s="47">
        <v>-3021307</v>
      </c>
      <c r="C13" s="47">
        <v>-2623969</v>
      </c>
      <c r="D13" s="47">
        <v>-1999859</v>
      </c>
      <c r="E13" s="49">
        <f>AVERAGE(B13:C13:D13)</f>
        <v>-2548378.3333333335</v>
      </c>
      <c r="F13" s="50">
        <v>1</v>
      </c>
      <c r="G13" s="49">
        <f t="shared" si="3"/>
        <v>-2548378.3333333335</v>
      </c>
    </row>
    <row r="14" spans="1:8">
      <c r="A14" s="21" t="s">
        <v>64</v>
      </c>
      <c r="B14" s="21" t="s">
        <v>51</v>
      </c>
      <c r="C14" s="21" t="s">
        <v>48</v>
      </c>
      <c r="D14" s="21" t="s">
        <v>48</v>
      </c>
      <c r="E14" s="21" t="s">
        <v>31</v>
      </c>
      <c r="F14" s="46" t="s">
        <v>1</v>
      </c>
      <c r="G14" s="21" t="s">
        <v>32</v>
      </c>
    </row>
    <row r="15" spans="1:8">
      <c r="A15" s="22" t="s">
        <v>68</v>
      </c>
      <c r="B15" s="51">
        <f>527909+78000+1464505</f>
        <v>2070414</v>
      </c>
      <c r="C15" s="52">
        <f>493800+97500+1183588</f>
        <v>1774888</v>
      </c>
      <c r="D15" s="52">
        <f>509700+78000</f>
        <v>587700</v>
      </c>
      <c r="E15" s="49">
        <f>AVERAGE(B15:C15)</f>
        <v>1922651</v>
      </c>
      <c r="F15" s="50">
        <v>1</v>
      </c>
      <c r="G15" s="49">
        <f t="shared" ref="G15:G17" si="5">F15*E15</f>
        <v>1922651</v>
      </c>
    </row>
    <row r="16" spans="1:8">
      <c r="A16" s="22" t="s">
        <v>75</v>
      </c>
      <c r="B16" s="47">
        <v>1018703</v>
      </c>
      <c r="C16" s="48">
        <v>0</v>
      </c>
      <c r="D16" s="48">
        <v>0</v>
      </c>
      <c r="E16" s="49">
        <f>AVERAGE(B16:C16)</f>
        <v>509351.5</v>
      </c>
      <c r="F16" s="50">
        <v>1</v>
      </c>
      <c r="G16" s="49">
        <f t="shared" si="5"/>
        <v>509351.5</v>
      </c>
    </row>
    <row r="17" spans="1:7">
      <c r="A17" s="22" t="s">
        <v>69</v>
      </c>
      <c r="B17" s="47">
        <f>54152+276773</f>
        <v>330925</v>
      </c>
      <c r="C17" s="47">
        <f>46254+806612</f>
        <v>852866</v>
      </c>
      <c r="D17" s="47">
        <f>36636+893657+207500</f>
        <v>1137793</v>
      </c>
      <c r="E17" s="49">
        <f>AVERAGE(B17:C17)</f>
        <v>591895.5</v>
      </c>
      <c r="F17" s="50">
        <v>0.5</v>
      </c>
      <c r="G17" s="49">
        <f t="shared" si="5"/>
        <v>295947.75</v>
      </c>
    </row>
    <row r="18" spans="1:7">
      <c r="A18" s="22" t="s">
        <v>33</v>
      </c>
      <c r="B18" s="47">
        <v>-2257757</v>
      </c>
      <c r="C18" s="47">
        <v>-1451751</v>
      </c>
      <c r="D18" s="47">
        <v>-1537782</v>
      </c>
      <c r="E18" s="49">
        <f>AVERAGE(B18:C18)</f>
        <v>-1854754</v>
      </c>
      <c r="F18" s="50">
        <v>1</v>
      </c>
      <c r="G18" s="49">
        <f t="shared" ref="G18" si="6">F18*E18</f>
        <v>-1854754</v>
      </c>
    </row>
    <row r="19" spans="1:7">
      <c r="A19" s="53" t="s">
        <v>34</v>
      </c>
      <c r="B19" s="63"/>
      <c r="C19" s="63"/>
      <c r="D19" s="63"/>
      <c r="E19" s="63"/>
      <c r="F19" s="63"/>
      <c r="G19" s="54">
        <f>+SUM(G3:G18)</f>
        <v>69639593.516666666</v>
      </c>
    </row>
    <row r="20" spans="1:7">
      <c r="A20" s="23" t="s">
        <v>35</v>
      </c>
      <c r="B20" s="64"/>
      <c r="C20" s="64"/>
      <c r="D20" s="64"/>
      <c r="E20" s="64"/>
      <c r="F20" s="64"/>
      <c r="G20" s="54">
        <f>G19/12</f>
        <v>5803299.4597222218</v>
      </c>
    </row>
    <row r="21" spans="1:7">
      <c r="A21" s="23" t="s">
        <v>36</v>
      </c>
      <c r="B21" s="64"/>
      <c r="C21" s="64"/>
      <c r="D21" s="64"/>
      <c r="E21" s="64"/>
      <c r="F21" s="64"/>
      <c r="G21" s="49">
        <f>RTR!H9</f>
        <v>2083430</v>
      </c>
    </row>
    <row r="22" spans="1:7" ht="14.25" customHeight="1">
      <c r="A22" s="57" t="s">
        <v>37</v>
      </c>
      <c r="B22" s="65"/>
      <c r="C22" s="65"/>
      <c r="D22" s="65"/>
      <c r="E22" s="65"/>
      <c r="F22" s="65"/>
      <c r="G22" s="55">
        <v>1.5</v>
      </c>
    </row>
    <row r="23" spans="1:7" ht="11.25" customHeight="1">
      <c r="A23" s="23" t="s">
        <v>38</v>
      </c>
      <c r="B23" s="64"/>
      <c r="C23" s="64"/>
      <c r="D23" s="64"/>
      <c r="E23" s="64"/>
      <c r="F23" s="64"/>
      <c r="G23" s="56">
        <f>(G20*G22)-G21</f>
        <v>6621519.1895833332</v>
      </c>
    </row>
    <row r="24" spans="1:7">
      <c r="A24" s="23" t="s">
        <v>39</v>
      </c>
      <c r="B24" s="64"/>
      <c r="C24" s="64"/>
      <c r="D24" s="64"/>
      <c r="E24" s="64"/>
      <c r="F24" s="64"/>
      <c r="G24" s="57">
        <v>120</v>
      </c>
    </row>
    <row r="25" spans="1:7" ht="11.25" customHeight="1">
      <c r="A25" s="23" t="s">
        <v>40</v>
      </c>
      <c r="B25" s="64"/>
      <c r="C25" s="64"/>
      <c r="D25" s="64"/>
      <c r="E25" s="64"/>
      <c r="F25" s="64"/>
      <c r="G25" s="55">
        <v>9.5000000000000001E-2</v>
      </c>
    </row>
    <row r="26" spans="1:7" ht="11.25" customHeight="1">
      <c r="A26" s="23" t="s">
        <v>41</v>
      </c>
      <c r="B26" s="64"/>
      <c r="C26" s="64"/>
      <c r="D26" s="64"/>
      <c r="E26" s="64"/>
      <c r="F26" s="64"/>
      <c r="G26" s="58">
        <f>PMT(G25/12,G24,-100000)</f>
        <v>1293.9755756077805</v>
      </c>
    </row>
    <row r="27" spans="1:7" ht="9.75" customHeight="1">
      <c r="A27" s="23" t="s">
        <v>42</v>
      </c>
      <c r="B27" s="64"/>
      <c r="C27" s="64"/>
      <c r="D27" s="64"/>
      <c r="E27" s="64"/>
      <c r="F27" s="64"/>
      <c r="G27" s="67">
        <f>G23/G26</f>
        <v>5117.190242538546</v>
      </c>
    </row>
    <row r="28" spans="1:7" ht="12" customHeight="1">
      <c r="A28" s="61"/>
      <c r="B28" s="61"/>
      <c r="C28" s="61"/>
      <c r="D28" s="61"/>
      <c r="E28" s="61"/>
      <c r="F28" s="61"/>
      <c r="G28" s="61"/>
    </row>
    <row r="29" spans="1:7">
      <c r="A29" s="60"/>
      <c r="B29" s="60"/>
      <c r="C29" s="60"/>
      <c r="D29" s="60"/>
      <c r="E29" s="60"/>
      <c r="F29" s="60"/>
      <c r="G29" s="60"/>
    </row>
  </sheetData>
  <sheetProtection selectLockedCells="1" selectUnlockedCells="1"/>
  <mergeCells count="12">
    <mergeCell ref="A29:G29"/>
    <mergeCell ref="A28:G28"/>
    <mergeCell ref="B1:C1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K16"/>
  <sheetViews>
    <sheetView zoomScale="124" zoomScaleNormal="124" workbookViewId="0">
      <selection activeCell="H9" sqref="H9"/>
    </sheetView>
  </sheetViews>
  <sheetFormatPr defaultColWidth="22.140625" defaultRowHeight="12"/>
  <cols>
    <col min="1" max="1" width="5.42578125" style="25" customWidth="1"/>
    <col min="2" max="2" width="15.7109375" style="25" customWidth="1"/>
    <col min="3" max="3" width="23.85546875" style="25" customWidth="1"/>
    <col min="4" max="4" width="14.7109375" style="25" bestFit="1" customWidth="1"/>
    <col min="5" max="5" width="9.85546875" style="25" customWidth="1"/>
    <col min="6" max="6" width="13" style="25" customWidth="1"/>
    <col min="7" max="7" width="10.140625" style="25" customWidth="1"/>
    <col min="8" max="8" width="10.28515625" style="25" customWidth="1"/>
    <col min="9" max="245" width="22.140625" style="25"/>
    <col min="246" max="16384" width="22.140625" style="26"/>
  </cols>
  <sheetData>
    <row r="1" spans="1:9" ht="24">
      <c r="A1" s="24" t="s">
        <v>2</v>
      </c>
      <c r="B1" s="24" t="s">
        <v>3</v>
      </c>
      <c r="C1" s="24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46</v>
      </c>
    </row>
    <row r="2" spans="1:9" ht="24">
      <c r="A2" s="27">
        <v>1</v>
      </c>
      <c r="B2" s="20" t="s">
        <v>53</v>
      </c>
      <c r="C2" s="27" t="s">
        <v>54</v>
      </c>
      <c r="D2" s="27" t="s">
        <v>55</v>
      </c>
      <c r="E2" s="20" t="s">
        <v>58</v>
      </c>
      <c r="F2" s="28">
        <v>100</v>
      </c>
      <c r="G2" s="20">
        <v>9364</v>
      </c>
      <c r="H2" s="20">
        <v>0</v>
      </c>
    </row>
    <row r="3" spans="1:9" ht="24">
      <c r="A3" s="27">
        <v>2</v>
      </c>
      <c r="B3" s="20" t="s">
        <v>56</v>
      </c>
      <c r="C3" s="27" t="s">
        <v>54</v>
      </c>
      <c r="D3" s="27" t="s">
        <v>55</v>
      </c>
      <c r="E3" s="20" t="s">
        <v>62</v>
      </c>
      <c r="F3" s="28">
        <v>450</v>
      </c>
      <c r="G3" s="20">
        <v>58962</v>
      </c>
      <c r="H3" s="20">
        <v>0</v>
      </c>
    </row>
    <row r="4" spans="1:9" ht="24">
      <c r="A4" s="27">
        <v>3</v>
      </c>
      <c r="B4" s="20" t="s">
        <v>57</v>
      </c>
      <c r="C4" s="27" t="s">
        <v>54</v>
      </c>
      <c r="D4" s="27" t="s">
        <v>55</v>
      </c>
      <c r="E4" s="20" t="s">
        <v>62</v>
      </c>
      <c r="F4" s="28">
        <v>201</v>
      </c>
      <c r="G4" s="29">
        <v>18353</v>
      </c>
      <c r="H4" s="20">
        <v>0</v>
      </c>
    </row>
    <row r="5" spans="1:9" ht="24">
      <c r="A5" s="27">
        <v>4</v>
      </c>
      <c r="B5" s="20" t="s">
        <v>61</v>
      </c>
      <c r="C5" s="27" t="s">
        <v>54</v>
      </c>
      <c r="D5" s="27" t="s">
        <v>55</v>
      </c>
      <c r="E5" s="20" t="s">
        <v>67</v>
      </c>
      <c r="F5" s="28">
        <v>205</v>
      </c>
      <c r="G5" s="29">
        <v>212635</v>
      </c>
      <c r="H5" s="20">
        <v>0</v>
      </c>
    </row>
    <row r="6" spans="1:9" ht="24">
      <c r="A6" s="27">
        <v>5</v>
      </c>
      <c r="B6" s="30">
        <v>82910069</v>
      </c>
      <c r="C6" s="27" t="s">
        <v>60</v>
      </c>
      <c r="D6" s="31" t="s">
        <v>59</v>
      </c>
      <c r="E6" s="32" t="s">
        <v>66</v>
      </c>
      <c r="F6" s="32">
        <v>1500</v>
      </c>
      <c r="G6" s="33">
        <v>1785714</v>
      </c>
      <c r="H6" s="20">
        <v>1785714</v>
      </c>
    </row>
    <row r="7" spans="1:9" ht="24">
      <c r="A7" s="27">
        <v>6</v>
      </c>
      <c r="B7" s="30">
        <v>59499434</v>
      </c>
      <c r="C7" s="27" t="s">
        <v>60</v>
      </c>
      <c r="D7" s="31" t="s">
        <v>59</v>
      </c>
      <c r="E7" s="32" t="s">
        <v>65</v>
      </c>
      <c r="F7" s="32">
        <v>45</v>
      </c>
      <c r="G7" s="34">
        <v>139100</v>
      </c>
      <c r="H7" s="20">
        <v>139100</v>
      </c>
    </row>
    <row r="8" spans="1:9" ht="24">
      <c r="A8" s="27">
        <v>7</v>
      </c>
      <c r="B8" s="30">
        <v>82785671</v>
      </c>
      <c r="C8" s="27" t="s">
        <v>60</v>
      </c>
      <c r="D8" s="32" t="s">
        <v>59</v>
      </c>
      <c r="E8" s="32" t="s">
        <v>65</v>
      </c>
      <c r="F8" s="32">
        <v>75</v>
      </c>
      <c r="G8" s="34">
        <v>158616</v>
      </c>
      <c r="H8" s="20">
        <v>158616</v>
      </c>
    </row>
    <row r="9" spans="1:9">
      <c r="A9" s="27"/>
      <c r="B9" s="30"/>
      <c r="C9" s="27"/>
      <c r="D9" s="32"/>
      <c r="E9" s="32"/>
      <c r="F9" s="32"/>
      <c r="G9" s="20">
        <f>SUM(G1:G8)</f>
        <v>2382744</v>
      </c>
      <c r="H9" s="20">
        <f>SUM(H1:H8)</f>
        <v>2083430</v>
      </c>
    </row>
    <row r="10" spans="1:9">
      <c r="A10" s="27"/>
      <c r="B10" s="20"/>
      <c r="C10" s="27"/>
      <c r="D10" s="27"/>
      <c r="E10" s="20"/>
      <c r="F10" s="28"/>
      <c r="G10" s="20"/>
      <c r="H10" s="20"/>
    </row>
    <row r="11" spans="1:9">
      <c r="A11" s="37"/>
      <c r="B11" s="38"/>
      <c r="C11" s="37"/>
      <c r="D11" s="37"/>
      <c r="E11" s="38"/>
      <c r="F11" s="39"/>
      <c r="G11" s="38"/>
      <c r="H11" s="38"/>
    </row>
    <row r="12" spans="1:9">
      <c r="A12" s="37"/>
      <c r="B12" s="30"/>
      <c r="C12" s="37"/>
      <c r="D12" s="32"/>
      <c r="E12" s="32"/>
      <c r="F12" s="32"/>
      <c r="G12" s="34"/>
      <c r="H12" s="38"/>
    </row>
    <row r="13" spans="1:9">
      <c r="A13" s="37"/>
      <c r="B13" s="30"/>
      <c r="C13" s="37"/>
      <c r="D13" s="32"/>
      <c r="E13" s="32"/>
      <c r="F13" s="32"/>
      <c r="G13" s="34"/>
      <c r="H13" s="32"/>
    </row>
    <row r="14" spans="1:9">
      <c r="A14" s="27"/>
      <c r="B14" s="30"/>
      <c r="C14" s="27"/>
      <c r="D14" s="32"/>
      <c r="E14" s="32"/>
      <c r="F14" s="32"/>
      <c r="G14" s="34"/>
      <c r="H14" s="32"/>
      <c r="I14" s="25" t="s">
        <v>50</v>
      </c>
    </row>
    <row r="15" spans="1:9">
      <c r="A15" s="27"/>
      <c r="B15" s="30"/>
      <c r="C15" s="27"/>
      <c r="D15" s="32"/>
      <c r="E15" s="32"/>
      <c r="F15" s="32"/>
      <c r="G15" s="34"/>
      <c r="H15" s="32"/>
    </row>
    <row r="16" spans="1:9">
      <c r="A16" s="35"/>
      <c r="B16" s="27"/>
      <c r="C16" s="27"/>
      <c r="D16" s="27"/>
      <c r="E16" s="27"/>
      <c r="F16" s="27"/>
      <c r="G16" s="27"/>
      <c r="H16" s="3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9</v>
      </c>
      <c r="B1" s="66"/>
      <c r="C1" s="2"/>
    </row>
    <row r="2" spans="1:6" ht="14.25" customHeight="1">
      <c r="A2" s="66" t="s">
        <v>10</v>
      </c>
      <c r="B2" s="66"/>
      <c r="C2" s="2"/>
    </row>
    <row r="5" spans="1:6" ht="30">
      <c r="A5" s="3" t="s">
        <v>2</v>
      </c>
      <c r="B5" s="4" t="s">
        <v>11</v>
      </c>
      <c r="C5" s="4" t="s">
        <v>12</v>
      </c>
      <c r="D5" s="5" t="s">
        <v>13</v>
      </c>
      <c r="E5" s="1" t="s">
        <v>14</v>
      </c>
      <c r="F5" s="1" t="s">
        <v>15</v>
      </c>
    </row>
    <row r="6" spans="1:6" ht="42.75">
      <c r="A6" s="6">
        <v>1</v>
      </c>
      <c r="B6" s="7" t="s">
        <v>16</v>
      </c>
      <c r="C6" s="8" t="s">
        <v>17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18</v>
      </c>
      <c r="C7" s="8" t="s">
        <v>19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20</v>
      </c>
      <c r="C8" s="8" t="s">
        <v>21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22</v>
      </c>
      <c r="C9" s="12" t="s">
        <v>23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24</v>
      </c>
      <c r="C10" s="8" t="s">
        <v>25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26</v>
      </c>
      <c r="C11" s="14" t="s">
        <v>27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28</v>
      </c>
      <c r="C12" s="15" t="s">
        <v>29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2019-08-14T08:22:21Z</dcterms:modified>
</cp:coreProperties>
</file>