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2"/>
  <c r="J7"/>
  <c r="D7" i="1"/>
  <c r="F7" s="1"/>
  <c r="D9"/>
  <c r="F9" s="1"/>
  <c r="D8"/>
  <c r="F8" s="1"/>
  <c r="D6"/>
  <c r="F6" s="1"/>
  <c r="D5"/>
  <c r="F5" s="1"/>
  <c r="D4"/>
  <c r="F4" s="1"/>
  <c r="D3"/>
  <c r="F3" s="1"/>
  <c r="J2" i="2"/>
  <c r="C21" i="1"/>
  <c r="B21"/>
  <c r="D22"/>
  <c r="F22" s="1"/>
  <c r="D20"/>
  <c r="F20" s="1"/>
  <c r="C17"/>
  <c r="B17"/>
  <c r="D16"/>
  <c r="F16" s="1"/>
  <c r="D14"/>
  <c r="F14" s="1"/>
  <c r="D15"/>
  <c r="F15" s="1"/>
  <c r="D13"/>
  <c r="F13" s="1"/>
  <c r="D18"/>
  <c r="F18" s="1"/>
  <c r="D12"/>
  <c r="F12" s="1"/>
  <c r="D11"/>
  <c r="F11" s="1"/>
  <c r="F30"/>
  <c r="F23" l="1"/>
  <c r="D17"/>
  <c r="F17" s="1"/>
  <c r="D21"/>
  <c r="F21" s="1"/>
  <c r="F25"/>
  <c r="E13" i="5" l="1"/>
  <c r="F12"/>
  <c r="F11"/>
  <c r="F10"/>
  <c r="F9"/>
  <c r="F8"/>
  <c r="F7"/>
  <c r="F6"/>
  <c r="F13" l="1"/>
  <c r="F24" i="1"/>
  <c r="F27" s="1"/>
  <c r="F31" s="1"/>
</calcChain>
</file>

<file path=xl/sharedStrings.xml><?xml version="1.0" encoding="utf-8"?>
<sst xmlns="http://schemas.openxmlformats.org/spreadsheetml/2006/main" count="130" uniqueCount="93">
  <si>
    <t>ASSESSMENT YEAR</t>
  </si>
  <si>
    <t xml:space="preserve">Application No.    </t>
  </si>
  <si>
    <t xml:space="preserve">TOP UP 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</si>
  <si>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</si>
  <si>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</si>
  <si>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</si>
  <si>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</si>
  <si>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</si>
  <si>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</si>
  <si>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</si>
  <si>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</si>
  <si>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</si>
  <si>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</si>
  <si>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</si>
  <si>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</si>
  <si>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</si>
  <si>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</si>
  <si>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</si>
  <si>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</si>
  <si>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</si>
  <si>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</si>
  <si>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</si>
  <si>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</si>
  <si>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</si>
  <si>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</si>
  <si>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</si>
  <si>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</si>
  <si>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</si>
  <si>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</si>
  <si>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</si>
  <si>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</si>
  <si>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</si>
  <si>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</si>
  <si>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</si>
  <si>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</si>
  <si>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</si>
  <si>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</si>
  <si>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</si>
  <si>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</si>
  <si>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</si>
  <si>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</si>
  <si>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</si>
  <si>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</si>
  <si>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</si>
  <si>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</si>
  <si>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</si>
  <si>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</si>
  <si>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</si>
  <si>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</si>
  <si>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</si>
  <si>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Net Profit</t>
  </si>
  <si>
    <t>Depreciation</t>
  </si>
  <si>
    <t xml:space="preserve">Bank Interest </t>
  </si>
  <si>
    <t>20-21</t>
  </si>
  <si>
    <t>19-20</t>
  </si>
  <si>
    <t>Income from other sources</t>
  </si>
  <si>
    <t>Loan Start Date</t>
  </si>
  <si>
    <t>New National Fastners (Prop. Baljit Singh)</t>
  </si>
  <si>
    <t>Interest on car loan</t>
  </si>
  <si>
    <t>Interest on jeep loan</t>
  </si>
  <si>
    <t>Interest on unsecured loans</t>
  </si>
  <si>
    <t>Payment made u/s 40A(2)(b)</t>
  </si>
  <si>
    <t>Rajvinder Kaur</t>
  </si>
  <si>
    <t>Business Income u/s 44AD</t>
  </si>
  <si>
    <t>New national fastners</t>
  </si>
  <si>
    <t>Union Bank</t>
  </si>
  <si>
    <t>Jeep Loan</t>
  </si>
  <si>
    <t>Car Loan</t>
  </si>
  <si>
    <t>Baljit Singh</t>
  </si>
  <si>
    <t>Lap Loan</t>
  </si>
  <si>
    <t>CC Limit</t>
  </si>
  <si>
    <t>Bansal Fastners (Prop. Baljit Singh)</t>
  </si>
  <si>
    <t>Interest on business loan</t>
  </si>
  <si>
    <t>Bansal Fastners</t>
  </si>
  <si>
    <t>Mahindra</t>
  </si>
  <si>
    <t>HDFC</t>
  </si>
  <si>
    <t>BL</t>
  </si>
  <si>
    <t>Limit</t>
  </si>
  <si>
    <t>Auto loan</t>
  </si>
  <si>
    <t>sale as on 31/3/19</t>
  </si>
  <si>
    <t>sale as on 31/3/20</t>
  </si>
  <si>
    <t>Bansal</t>
  </si>
  <si>
    <t>New National</t>
  </si>
  <si>
    <t>till dec (bansal till nov)</t>
  </si>
  <si>
    <t>New National Fastners</t>
  </si>
  <si>
    <t>Main Firm</t>
  </si>
  <si>
    <t>Co-app</t>
  </si>
  <si>
    <t>Prop. Of Bansal Fastners</t>
  </si>
  <si>
    <t>Prop. Of New National</t>
  </si>
  <si>
    <t>Baljit Singh s/o Naher Singh</t>
  </si>
  <si>
    <t>Baljit Singh s/o Virsa Singh</t>
  </si>
  <si>
    <t xml:space="preserve">Rajvinder Kaur </t>
  </si>
  <si>
    <t>w/o Baljit singh (NNF)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</si>
</sst>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sz val="11"/>
      <color indexed="8"/>
      <name val="Calibri"/>
      <family val="2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.5"/>
      <color indexed="8"/>
      <name val="Calibri"/>
      <family val="2"/>
      <scheme val="minor"/>
    </font>
    <font>
      <sz val="10.5"/>
      <color indexed="8"/>
      <name val="Calibri"/>
      <family val="2"/>
      <scheme val="minor"/>
    </font>
    <font>
      <sz val="10.5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1" fillId="0" borderId="0"/>
  </cellStyleXfs>
  <cellXfs count="80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5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2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4" fontId="12" fillId="7" borderId="1" xfId="1" applyNumberFormat="1" applyFont="1" applyFill="1" applyBorder="1" applyAlignment="1" applyProtection="1">
      <alignment horizontal="center" vertical="center" wrapText="1"/>
    </xf>
    <xf numFmtId="9" fontId="12" fillId="7" borderId="1" xfId="1" applyNumberFormat="1" applyFont="1" applyFill="1" applyBorder="1" applyAlignment="1" applyProtection="1">
      <alignment horizontal="center" vertical="center" wrapText="1"/>
    </xf>
    <xf numFmtId="164" fontId="13" fillId="5" borderId="1" xfId="1" applyNumberFormat="1" applyFont="1" applyFill="1" applyBorder="1" applyAlignment="1" applyProtection="1">
      <alignment horizontal="left" vertical="center" wrapText="1"/>
    </xf>
    <xf numFmtId="166" fontId="13" fillId="5" borderId="1" xfId="1" applyNumberFormat="1" applyFont="1" applyFill="1" applyBorder="1" applyAlignment="1" applyProtection="1">
      <alignment horizontal="center" vertical="center"/>
    </xf>
    <xf numFmtId="166" fontId="13" fillId="0" borderId="1" xfId="1" applyNumberFormat="1" applyFont="1" applyFill="1" applyBorder="1" applyAlignment="1" applyProtection="1">
      <alignment horizontal="center" vertical="center"/>
    </xf>
    <xf numFmtId="164" fontId="13" fillId="5" borderId="1" xfId="1" applyNumberFormat="1" applyFont="1" applyFill="1" applyBorder="1" applyAlignment="1" applyProtection="1">
      <alignment horizontal="center" vertical="top"/>
    </xf>
    <xf numFmtId="9" fontId="13" fillId="5" borderId="1" xfId="1" applyNumberFormat="1" applyFont="1" applyFill="1" applyBorder="1" applyAlignment="1" applyProtection="1">
      <alignment horizontal="center" vertical="top"/>
    </xf>
    <xf numFmtId="165" fontId="12" fillId="7" borderId="1" xfId="1" applyFont="1" applyFill="1" applyBorder="1" applyAlignment="1" applyProtection="1">
      <alignment vertical="top" wrapText="1"/>
    </xf>
    <xf numFmtId="167" fontId="12" fillId="7" borderId="1" xfId="1" applyNumberFormat="1" applyFont="1" applyFill="1" applyBorder="1" applyAlignment="1" applyProtection="1">
      <alignment horizontal="center" vertical="top"/>
    </xf>
    <xf numFmtId="164" fontId="13" fillId="0" borderId="1" xfId="1" applyNumberFormat="1" applyFont="1" applyFill="1" applyBorder="1" applyAlignment="1" applyProtection="1">
      <alignment vertical="top" wrapText="1"/>
    </xf>
    <xf numFmtId="164" fontId="13" fillId="0" borderId="1" xfId="1" applyNumberFormat="1" applyFont="1" applyFill="1" applyBorder="1" applyAlignment="1" applyProtection="1">
      <alignment horizontal="left" vertical="top" wrapText="1"/>
    </xf>
    <xf numFmtId="10" fontId="13" fillId="0" borderId="1" xfId="1" applyNumberFormat="1" applyFont="1" applyFill="1" applyBorder="1" applyAlignment="1" applyProtection="1">
      <alignment horizontal="center" vertical="top"/>
    </xf>
    <xf numFmtId="164" fontId="13" fillId="7" borderId="1" xfId="1" applyNumberFormat="1" applyFont="1" applyFill="1" applyBorder="1" applyAlignment="1" applyProtection="1">
      <alignment horizontal="center" vertical="top"/>
    </xf>
    <xf numFmtId="164" fontId="13" fillId="0" borderId="1" xfId="1" applyNumberFormat="1" applyFont="1" applyFill="1" applyBorder="1" applyAlignment="1" applyProtection="1">
      <alignment horizontal="center" vertical="top"/>
    </xf>
    <xf numFmtId="2" fontId="13" fillId="7" borderId="1" xfId="5" applyNumberFormat="1" applyFont="1" applyFill="1" applyBorder="1" applyAlignment="1" applyProtection="1">
      <alignment horizontal="center" vertical="top"/>
    </xf>
    <xf numFmtId="165" fontId="13" fillId="7" borderId="1" xfId="5" applyNumberFormat="1" applyFont="1" applyFill="1" applyBorder="1" applyAlignment="1" applyProtection="1">
      <alignment horizontal="center" vertical="top"/>
    </xf>
    <xf numFmtId="9" fontId="14" fillId="5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/>
    <xf numFmtId="164" fontId="12" fillId="8" borderId="1" xfId="1" applyNumberFormat="1" applyFont="1" applyFill="1" applyBorder="1" applyAlignment="1" applyProtection="1">
      <alignment horizontal="center" vertical="center" wrapText="1"/>
    </xf>
    <xf numFmtId="0" fontId="13" fillId="7" borderId="2" xfId="0" applyNumberFormat="1" applyFont="1" applyFill="1" applyBorder="1"/>
    <xf numFmtId="0" fontId="13" fillId="7" borderId="3" xfId="0" applyNumberFormat="1" applyFont="1" applyFill="1" applyBorder="1"/>
    <xf numFmtId="0" fontId="13" fillId="7" borderId="4" xfId="0" applyNumberFormat="1" applyFont="1" applyFill="1" applyBorder="1"/>
    <xf numFmtId="0" fontId="13" fillId="0" borderId="2" xfId="0" applyNumberFormat="1" applyFont="1" applyFill="1" applyBorder="1"/>
    <xf numFmtId="0" fontId="13" fillId="0" borderId="3" xfId="0" applyNumberFormat="1" applyFont="1" applyFill="1" applyBorder="1"/>
    <xf numFmtId="0" fontId="13" fillId="0" borderId="4" xfId="0" applyNumberFormat="1" applyFont="1" applyFill="1" applyBorder="1"/>
    <xf numFmtId="164" fontId="12" fillId="0" borderId="2" xfId="1" applyNumberFormat="1" applyFont="1" applyFill="1" applyBorder="1" applyAlignment="1" applyProtection="1">
      <alignment horizontal="center" vertical="center"/>
    </xf>
    <xf numFmtId="164" fontId="12" fillId="0" borderId="3" xfId="1" applyNumberFormat="1" applyFont="1" applyFill="1" applyBorder="1" applyAlignment="1" applyProtection="1">
      <alignment horizontal="center" vertical="center"/>
    </xf>
    <xf numFmtId="164" fontId="12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5" fillId="8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1" fontId="16" fillId="0" borderId="5" xfId="0" applyNumberFormat="1" applyFont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1" fontId="16" fillId="4" borderId="5" xfId="0" applyNumberFormat="1" applyFont="1" applyFill="1" applyBorder="1" applyAlignment="1">
      <alignment horizontal="left" vertical="center" wrapText="1"/>
    </xf>
    <xf numFmtId="168" fontId="16" fillId="4" borderId="5" xfId="0" applyNumberFormat="1" applyFont="1" applyFill="1" applyBorder="1" applyAlignment="1">
      <alignment horizontal="left" vertical="center" wrapText="1"/>
    </xf>
    <xf numFmtId="2" fontId="13" fillId="5" borderId="5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2" fillId="0" borderId="5" xfId="0" applyFont="1" applyBorder="1" applyAlignment="1">
      <alignment horizontal="left" vertical="center"/>
    </xf>
    <xf numFmtId="1" fontId="12" fillId="5" borderId="5" xfId="0" applyNumberFormat="1" applyFont="1" applyFill="1" applyBorder="1" applyAlignment="1">
      <alignment horizontal="left" vertical="center"/>
    </xf>
    <xf numFmtId="1" fontId="16" fillId="0" borderId="5" xfId="0" applyNumberFormat="1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left" vertical="center" wrapText="1"/>
    </xf>
    <xf numFmtId="0" fontId="17" fillId="9" borderId="5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1" fontId="16" fillId="9" borderId="5" xfId="0" applyNumberFormat="1" applyFont="1" applyFill="1" applyBorder="1" applyAlignment="1">
      <alignment horizontal="left" vertical="center" wrapText="1"/>
    </xf>
    <xf numFmtId="1" fontId="14" fillId="4" borderId="5" xfId="0" applyNumberFormat="1" applyFont="1" applyFill="1" applyBorder="1" applyAlignment="1">
      <alignment horizontal="left" vertical="center" wrapText="1"/>
    </xf>
    <xf numFmtId="0" fontId="13" fillId="10" borderId="5" xfId="3" applyFont="1" applyFill="1" applyBorder="1" applyAlignment="1">
      <alignment vertical="top" wrapText="1"/>
    </xf>
    <xf numFmtId="0" fontId="13" fillId="10" borderId="5" xfId="3" applyFont="1" applyFill="1" applyBorder="1" applyAlignment="1">
      <alignment horizontal="left" vertical="top" wrapText="1"/>
    </xf>
    <xf numFmtId="0" fontId="14" fillId="10" borderId="5" xfId="3" applyFont="1" applyFill="1" applyBorder="1" applyAlignment="1">
      <alignment horizontal="left" vertical="top" wrapText="1"/>
    </xf>
    <xf numFmtId="0" fontId="12" fillId="10" borderId="5" xfId="3" applyFont="1" applyFill="1" applyBorder="1" applyAlignment="1">
      <alignment vertical="top" wrapText="1"/>
    </xf>
    <xf numFmtId="0" fontId="14" fillId="10" borderId="5" xfId="3" applyFont="1" applyFill="1" applyBorder="1" applyAlignment="1">
      <alignment vertical="top" wrapText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B31"/>
  <sheetViews>
    <sheetView tabSelected="1" zoomScale="124" zoomScaleNormal="124" workbookViewId="0">
      <selection activeCell="E10" sqref="E10"/>
    </sheetView>
  </sheetViews>
  <sheetFormatPr defaultColWidth="31.28515625" defaultRowHeight="13.5"/>
  <cols>
    <col min="1" max="1" width="39.7109375" style="21" bestFit="1" customWidth="1"/>
    <col min="2" max="2" width="8.7109375" style="21" bestFit="1" customWidth="1"/>
    <col min="3" max="3" width="10.42578125" style="21" customWidth="1"/>
    <col min="4" max="4" width="14" style="21" bestFit="1" customWidth="1"/>
    <col min="5" max="5" width="8.42578125" style="21" bestFit="1" customWidth="1"/>
    <col min="6" max="6" width="13.5703125" style="21" bestFit="1" customWidth="1"/>
    <col min="7" max="7" width="13.85546875" style="21" customWidth="1"/>
    <col min="8" max="8" width="28.28515625" style="21" customWidth="1"/>
    <col min="9" max="9" width="21.28515625" style="21" customWidth="1"/>
    <col min="10" max="10" width="12.85546875" style="21" customWidth="1"/>
    <col min="11" max="218" width="31.28515625" style="21"/>
    <col min="219" max="226" width="31.28515625" style="22"/>
    <col min="227" max="228" width="31.28515625" style="23"/>
    <col min="229" max="235" width="31.28515625" style="20"/>
    <col min="236" max="16384" width="31.28515625" style="24"/>
  </cols>
  <sheetData>
    <row r="1" spans="1:235" ht="14.25">
      <c r="A1" s="44" t="s">
        <v>71</v>
      </c>
      <c r="B1" s="46" t="s">
        <v>0</v>
      </c>
      <c r="C1" s="46"/>
      <c r="D1" s="25" t="s">
        <v>1</v>
      </c>
      <c r="E1" s="25"/>
      <c r="F1" s="25" t="s">
        <v>2</v>
      </c>
    </row>
    <row r="2" spans="1:235" ht="14.25">
      <c r="A2" s="26" t="s">
        <v>71</v>
      </c>
      <c r="B2" s="27" t="s">
        <v>53</v>
      </c>
      <c r="C2" s="27" t="s">
        <v>54</v>
      </c>
      <c r="D2" s="27" t="s">
        <v>3</v>
      </c>
      <c r="E2" s="28" t="s">
        <v>4</v>
      </c>
      <c r="F2" s="27" t="s">
        <v>5</v>
      </c>
      <c r="I2" s="78" t="s">
        <v>81</v>
      </c>
      <c r="J2" s="78" t="s">
        <v>82</v>
      </c>
    </row>
    <row r="3" spans="1:235" ht="14.25">
      <c r="A3" s="29" t="s">
        <v>50</v>
      </c>
      <c r="B3" s="30">
        <v>708725</v>
      </c>
      <c r="C3" s="31">
        <v>496556</v>
      </c>
      <c r="D3" s="32">
        <f>AVERAGE(B3:C3)</f>
        <v>602640.5</v>
      </c>
      <c r="E3" s="33">
        <v>1</v>
      </c>
      <c r="F3" s="32">
        <f t="shared" ref="F3:F9" si="0">E3*D3</f>
        <v>602640.5</v>
      </c>
      <c r="H3" s="75" t="s">
        <v>79</v>
      </c>
      <c r="I3" s="76">
        <v>11092620</v>
      </c>
      <c r="J3" s="76">
        <v>42699753</v>
      </c>
    </row>
    <row r="4" spans="1:235" ht="14.25">
      <c r="A4" s="29" t="s">
        <v>51</v>
      </c>
      <c r="B4" s="30">
        <v>270144</v>
      </c>
      <c r="C4" s="31">
        <v>272365</v>
      </c>
      <c r="D4" s="32">
        <f t="shared" ref="D4:D9" si="1">AVERAGE(B4:C4)</f>
        <v>271254.5</v>
      </c>
      <c r="E4" s="33">
        <v>1</v>
      </c>
      <c r="F4" s="32">
        <f t="shared" si="0"/>
        <v>271254.5</v>
      </c>
      <c r="H4" s="75" t="s">
        <v>80</v>
      </c>
      <c r="I4" s="76">
        <v>25047331</v>
      </c>
      <c r="J4" s="76">
        <v>42147766</v>
      </c>
    </row>
    <row r="5" spans="1:235" ht="15" customHeight="1">
      <c r="A5" s="29" t="s">
        <v>52</v>
      </c>
      <c r="B5" s="30">
        <v>99716</v>
      </c>
      <c r="C5" s="31">
        <v>15755</v>
      </c>
      <c r="D5" s="32">
        <f t="shared" si="1"/>
        <v>57735.5</v>
      </c>
      <c r="E5" s="43">
        <v>0</v>
      </c>
      <c r="F5" s="32">
        <f t="shared" si="0"/>
        <v>0</v>
      </c>
      <c r="H5" s="75" t="s">
        <v>83</v>
      </c>
      <c r="I5" s="77">
        <v>15045028</v>
      </c>
      <c r="J5" s="76">
        <v>25561857</v>
      </c>
    </row>
    <row r="6" spans="1:235" ht="15" customHeight="1">
      <c r="A6" s="29" t="s">
        <v>72</v>
      </c>
      <c r="B6" s="30">
        <v>87123</v>
      </c>
      <c r="C6" s="31">
        <v>0</v>
      </c>
      <c r="D6" s="32">
        <f t="shared" si="1"/>
        <v>43561.5</v>
      </c>
      <c r="E6" s="33">
        <v>1</v>
      </c>
      <c r="F6" s="32">
        <f t="shared" si="0"/>
        <v>43561.5</v>
      </c>
    </row>
    <row r="7" spans="1:235" ht="15" customHeight="1">
      <c r="A7" s="29" t="s">
        <v>59</v>
      </c>
      <c r="B7" s="30">
        <v>0</v>
      </c>
      <c r="C7" s="31">
        <v>25867</v>
      </c>
      <c r="D7" s="32">
        <f t="shared" ref="D7" si="2">AVERAGE(B7:C7)</f>
        <v>12933.5</v>
      </c>
      <c r="E7" s="33">
        <v>1</v>
      </c>
      <c r="F7" s="32">
        <f t="shared" ref="F7" si="3">E7*D7</f>
        <v>12933.5</v>
      </c>
    </row>
    <row r="8" spans="1:235" ht="14.25">
      <c r="A8" s="29" t="s">
        <v>61</v>
      </c>
      <c r="B8" s="30">
        <v>240000</v>
      </c>
      <c r="C8" s="30">
        <v>160000</v>
      </c>
      <c r="D8" s="32">
        <f t="shared" si="1"/>
        <v>200000</v>
      </c>
      <c r="E8" s="33">
        <v>0</v>
      </c>
      <c r="F8" s="32">
        <f t="shared" si="0"/>
        <v>0</v>
      </c>
      <c r="HH8" s="22"/>
      <c r="HI8" s="22"/>
      <c r="HJ8" s="22"/>
      <c r="HP8" s="23"/>
      <c r="HQ8" s="23"/>
      <c r="HR8" s="20"/>
      <c r="HS8" s="20"/>
      <c r="HT8" s="20"/>
      <c r="HY8" s="24"/>
      <c r="HZ8" s="24"/>
      <c r="IA8" s="24"/>
    </row>
    <row r="9" spans="1:235" ht="14.25">
      <c r="A9" s="29" t="s">
        <v>6</v>
      </c>
      <c r="B9" s="30">
        <v>-58659</v>
      </c>
      <c r="C9" s="30">
        <v>-10633</v>
      </c>
      <c r="D9" s="32">
        <f t="shared" si="1"/>
        <v>-34646</v>
      </c>
      <c r="E9" s="33">
        <v>1</v>
      </c>
      <c r="F9" s="32">
        <f t="shared" si="0"/>
        <v>-34646</v>
      </c>
      <c r="H9" s="75" t="s">
        <v>73</v>
      </c>
      <c r="I9" s="75" t="s">
        <v>85</v>
      </c>
      <c r="HH9" s="22"/>
      <c r="HI9" s="22"/>
      <c r="HJ9" s="22"/>
      <c r="HP9" s="23"/>
      <c r="HQ9" s="23"/>
      <c r="HR9" s="20"/>
      <c r="HS9" s="20"/>
      <c r="HT9" s="20"/>
      <c r="HY9" s="24"/>
      <c r="HZ9" s="24"/>
      <c r="IA9" s="24"/>
    </row>
    <row r="10" spans="1:235" ht="14.25">
      <c r="A10" s="26" t="s">
        <v>57</v>
      </c>
      <c r="B10" s="27" t="s">
        <v>53</v>
      </c>
      <c r="C10" s="27" t="s">
        <v>54</v>
      </c>
      <c r="D10" s="27" t="s">
        <v>3</v>
      </c>
      <c r="E10" s="28" t="s">
        <v>4</v>
      </c>
      <c r="F10" s="27" t="s">
        <v>5</v>
      </c>
      <c r="H10" s="75" t="s">
        <v>84</v>
      </c>
      <c r="I10" s="75" t="s">
        <v>86</v>
      </c>
    </row>
    <row r="11" spans="1:235" ht="14.25">
      <c r="A11" s="29" t="s">
        <v>50</v>
      </c>
      <c r="B11" s="30">
        <v>1451674</v>
      </c>
      <c r="C11" s="31">
        <v>1464916</v>
      </c>
      <c r="D11" s="32">
        <f>AVERAGE(B11:C11)</f>
        <v>1458295</v>
      </c>
      <c r="E11" s="33">
        <v>1</v>
      </c>
      <c r="F11" s="32">
        <f t="shared" ref="F11:F18" si="4">E11*D11</f>
        <v>1458295</v>
      </c>
      <c r="H11" s="79" t="s">
        <v>89</v>
      </c>
      <c r="I11" s="75" t="s">
        <v>87</v>
      </c>
    </row>
    <row r="12" spans="1:235" ht="14.25">
      <c r="A12" s="29" t="s">
        <v>51</v>
      </c>
      <c r="B12" s="30">
        <v>375515</v>
      </c>
      <c r="C12" s="31">
        <v>438026</v>
      </c>
      <c r="D12" s="32">
        <f t="shared" ref="D12:D18" si="5">AVERAGE(B12:C12)</f>
        <v>406770.5</v>
      </c>
      <c r="E12" s="33">
        <v>1</v>
      </c>
      <c r="F12" s="32">
        <f t="shared" si="4"/>
        <v>406770.5</v>
      </c>
      <c r="H12" s="79" t="s">
        <v>90</v>
      </c>
      <c r="I12" s="75" t="s">
        <v>88</v>
      </c>
    </row>
    <row r="13" spans="1:235" ht="15" customHeight="1">
      <c r="A13" s="29" t="s">
        <v>52</v>
      </c>
      <c r="B13" s="30">
        <v>179083</v>
      </c>
      <c r="C13" s="31">
        <v>159730</v>
      </c>
      <c r="D13" s="32">
        <f t="shared" si="5"/>
        <v>169406.5</v>
      </c>
      <c r="E13" s="43">
        <v>0</v>
      </c>
      <c r="F13" s="32">
        <f t="shared" si="4"/>
        <v>0</v>
      </c>
      <c r="H13" s="75" t="s">
        <v>91</v>
      </c>
      <c r="I13" s="75" t="s">
        <v>92</v>
      </c>
    </row>
    <row r="14" spans="1:235" ht="15" customHeight="1">
      <c r="A14" s="29" t="s">
        <v>58</v>
      </c>
      <c r="B14" s="30">
        <v>75432</v>
      </c>
      <c r="C14" s="31">
        <v>81943</v>
      </c>
      <c r="D14" s="32">
        <f t="shared" si="5"/>
        <v>78687.5</v>
      </c>
      <c r="E14" s="33">
        <v>1</v>
      </c>
      <c r="F14" s="32">
        <f t="shared" si="4"/>
        <v>78687.5</v>
      </c>
    </row>
    <row r="15" spans="1:235" ht="15" customHeight="1">
      <c r="A15" s="29" t="s">
        <v>59</v>
      </c>
      <c r="B15" s="30">
        <v>49300</v>
      </c>
      <c r="C15" s="31">
        <v>38844</v>
      </c>
      <c r="D15" s="32">
        <f t="shared" ref="D15" si="6">AVERAGE(B15:C15)</f>
        <v>44072</v>
      </c>
      <c r="E15" s="33">
        <v>1</v>
      </c>
      <c r="F15" s="32">
        <f t="shared" ref="F15" si="7">E15*D15</f>
        <v>44072</v>
      </c>
    </row>
    <row r="16" spans="1:235" ht="15" customHeight="1">
      <c r="A16" s="29" t="s">
        <v>60</v>
      </c>
      <c r="B16" s="30">
        <v>55417</v>
      </c>
      <c r="C16" s="31">
        <v>16447</v>
      </c>
      <c r="D16" s="32">
        <f t="shared" ref="D16:D17" si="8">AVERAGE(B16:C16)</f>
        <v>35932</v>
      </c>
      <c r="E16" s="33">
        <v>0</v>
      </c>
      <c r="F16" s="32">
        <f t="shared" ref="F16:F17" si="9">E16*D16</f>
        <v>0</v>
      </c>
    </row>
    <row r="17" spans="1:236" ht="14.25">
      <c r="A17" s="29" t="s">
        <v>61</v>
      </c>
      <c r="B17" s="30">
        <f>288000+52866+2551</f>
        <v>343417</v>
      </c>
      <c r="C17" s="30">
        <f>240000+240000+14497+1950+240100</f>
        <v>736547</v>
      </c>
      <c r="D17" s="32">
        <f t="shared" si="8"/>
        <v>539982</v>
      </c>
      <c r="E17" s="33">
        <v>0</v>
      </c>
      <c r="F17" s="32">
        <f t="shared" si="9"/>
        <v>0</v>
      </c>
      <c r="HH17" s="22"/>
      <c r="HI17" s="22"/>
      <c r="HJ17" s="22"/>
      <c r="HP17" s="23"/>
      <c r="HQ17" s="23"/>
      <c r="HR17" s="20"/>
      <c r="HS17" s="20"/>
      <c r="HT17" s="20"/>
      <c r="HY17" s="24"/>
      <c r="HZ17" s="24"/>
      <c r="IA17" s="24"/>
    </row>
    <row r="18" spans="1:236" ht="14.25">
      <c r="A18" s="29" t="s">
        <v>6</v>
      </c>
      <c r="B18" s="30">
        <v>-151222</v>
      </c>
      <c r="C18" s="30">
        <v>-148523</v>
      </c>
      <c r="D18" s="32">
        <f t="shared" si="5"/>
        <v>-149872.5</v>
      </c>
      <c r="E18" s="33">
        <v>1</v>
      </c>
      <c r="F18" s="32">
        <f t="shared" si="4"/>
        <v>-149872.5</v>
      </c>
      <c r="HH18" s="22"/>
      <c r="HI18" s="22"/>
      <c r="HJ18" s="22"/>
      <c r="HP18" s="23"/>
      <c r="HQ18" s="23"/>
      <c r="HR18" s="20"/>
      <c r="HS18" s="20"/>
      <c r="HT18" s="20"/>
      <c r="HY18" s="24"/>
      <c r="HZ18" s="24"/>
      <c r="IA18" s="24"/>
    </row>
    <row r="19" spans="1:236" ht="14.25">
      <c r="A19" s="26" t="s">
        <v>62</v>
      </c>
      <c r="B19" s="27" t="s">
        <v>53</v>
      </c>
      <c r="C19" s="27" t="s">
        <v>54</v>
      </c>
      <c r="D19" s="27" t="s">
        <v>3</v>
      </c>
      <c r="E19" s="28" t="s">
        <v>4</v>
      </c>
      <c r="F19" s="27" t="s">
        <v>5</v>
      </c>
    </row>
    <row r="20" spans="1:236" ht="14.25">
      <c r="A20" s="29" t="s">
        <v>63</v>
      </c>
      <c r="B20" s="30">
        <v>371250</v>
      </c>
      <c r="C20" s="31">
        <v>312360</v>
      </c>
      <c r="D20" s="32">
        <f>AVERAGE(B20:C20)</f>
        <v>341805</v>
      </c>
      <c r="E20" s="33">
        <v>0</v>
      </c>
      <c r="F20" s="32">
        <f t="shared" ref="F20:F22" si="10">E20*D20</f>
        <v>0</v>
      </c>
    </row>
    <row r="21" spans="1:236" ht="14.25">
      <c r="A21" s="29" t="s">
        <v>55</v>
      </c>
      <c r="B21" s="30">
        <f>110+942+15150</f>
        <v>16202</v>
      </c>
      <c r="C21" s="31">
        <f>500+14497</f>
        <v>14997</v>
      </c>
      <c r="D21" s="32">
        <f t="shared" ref="D21:D22" si="11">AVERAGE(B21:C21)</f>
        <v>15599.5</v>
      </c>
      <c r="E21" s="33">
        <v>0.25</v>
      </c>
      <c r="F21" s="32">
        <f t="shared" si="10"/>
        <v>3899.875</v>
      </c>
    </row>
    <row r="22" spans="1:236" ht="14.25">
      <c r="A22" s="29" t="s">
        <v>6</v>
      </c>
      <c r="B22" s="30">
        <v>0</v>
      </c>
      <c r="C22" s="30">
        <v>0</v>
      </c>
      <c r="D22" s="32">
        <f t="shared" si="11"/>
        <v>0</v>
      </c>
      <c r="E22" s="33">
        <v>1</v>
      </c>
      <c r="F22" s="32">
        <f t="shared" si="10"/>
        <v>0</v>
      </c>
      <c r="HH22" s="22"/>
      <c r="HI22" s="22"/>
      <c r="HJ22" s="22"/>
      <c r="HP22" s="23"/>
      <c r="HQ22" s="23"/>
      <c r="HR22" s="20"/>
      <c r="HS22" s="20"/>
      <c r="HT22" s="20"/>
      <c r="HY22" s="24"/>
      <c r="HZ22" s="24"/>
      <c r="IA22" s="24"/>
    </row>
    <row r="23" spans="1:236" ht="15.4" customHeight="1">
      <c r="A23" s="34" t="s">
        <v>7</v>
      </c>
      <c r="B23" s="47"/>
      <c r="C23" s="48"/>
      <c r="D23" s="48"/>
      <c r="E23" s="49"/>
      <c r="F23" s="35">
        <f>+SUM(F2:F22)</f>
        <v>2737596.375</v>
      </c>
      <c r="HK23" s="21"/>
      <c r="HS23" s="22"/>
      <c r="HU23" s="23"/>
      <c r="IB23" s="20"/>
    </row>
    <row r="24" spans="1:236" ht="16.350000000000001" customHeight="1">
      <c r="A24" s="36" t="s">
        <v>8</v>
      </c>
      <c r="B24" s="50"/>
      <c r="C24" s="51"/>
      <c r="D24" s="51"/>
      <c r="E24" s="52"/>
      <c r="F24" s="35">
        <f>F23/12</f>
        <v>228133.03125</v>
      </c>
      <c r="HK24" s="21"/>
      <c r="HS24" s="22"/>
      <c r="HU24" s="23"/>
      <c r="IB24" s="20"/>
    </row>
    <row r="25" spans="1:236" ht="14.25">
      <c r="A25" s="36" t="s">
        <v>9</v>
      </c>
      <c r="B25" s="50"/>
      <c r="C25" s="51"/>
      <c r="D25" s="51"/>
      <c r="E25" s="52"/>
      <c r="F25" s="32">
        <f>RTR!L10</f>
        <v>106430</v>
      </c>
      <c r="HK25" s="21"/>
      <c r="HS25" s="22"/>
      <c r="HU25" s="23"/>
      <c r="IB25" s="20"/>
    </row>
    <row r="26" spans="1:236" ht="16.350000000000001" customHeight="1">
      <c r="A26" s="37" t="s">
        <v>10</v>
      </c>
      <c r="B26" s="53"/>
      <c r="C26" s="54"/>
      <c r="D26" s="54"/>
      <c r="E26" s="55"/>
      <c r="F26" s="38">
        <v>1</v>
      </c>
      <c r="HK26" s="21"/>
      <c r="HS26" s="22"/>
      <c r="HU26" s="23"/>
      <c r="IB26" s="20"/>
    </row>
    <row r="27" spans="1:236" ht="16.350000000000001" customHeight="1">
      <c r="A27" s="36" t="s">
        <v>11</v>
      </c>
      <c r="B27" s="45"/>
      <c r="C27" s="45"/>
      <c r="D27" s="45"/>
      <c r="E27" s="45"/>
      <c r="F27" s="39">
        <f>(F24*F26)-F25</f>
        <v>121703.03125</v>
      </c>
      <c r="HK27" s="21"/>
      <c r="HS27" s="22"/>
      <c r="HU27" s="23"/>
      <c r="IB27" s="20"/>
    </row>
    <row r="28" spans="1:236" ht="16.350000000000001" customHeight="1">
      <c r="A28" s="36" t="s">
        <v>12</v>
      </c>
      <c r="B28" s="45"/>
      <c r="C28" s="45"/>
      <c r="D28" s="45"/>
      <c r="E28" s="45"/>
      <c r="F28" s="40">
        <v>180</v>
      </c>
      <c r="HK28" s="21"/>
      <c r="HS28" s="22"/>
      <c r="HU28" s="23"/>
      <c r="IB28" s="20"/>
    </row>
    <row r="29" spans="1:236" ht="14.25" customHeight="1">
      <c r="A29" s="36" t="s">
        <v>13</v>
      </c>
      <c r="B29" s="45"/>
      <c r="C29" s="45"/>
      <c r="D29" s="45"/>
      <c r="E29" s="45"/>
      <c r="F29" s="38">
        <v>9.8500000000000004E-2</v>
      </c>
      <c r="HK29" s="21"/>
      <c r="HS29" s="22"/>
      <c r="HU29" s="23"/>
      <c r="IB29" s="20"/>
    </row>
    <row r="30" spans="1:236" ht="14.25">
      <c r="A30" s="36" t="s">
        <v>14</v>
      </c>
      <c r="B30" s="45"/>
      <c r="C30" s="45"/>
      <c r="D30" s="45"/>
      <c r="E30" s="45"/>
      <c r="F30" s="41">
        <f>PMT(F29/12,F28,-100000)</f>
        <v>1065.4471712419499</v>
      </c>
      <c r="HK30" s="21"/>
      <c r="HS30" s="22"/>
      <c r="HU30" s="23"/>
      <c r="IB30" s="20"/>
    </row>
    <row r="31" spans="1:236" ht="14.25">
      <c r="A31" s="36" t="s">
        <v>15</v>
      </c>
      <c r="B31" s="45"/>
      <c r="C31" s="45"/>
      <c r="D31" s="45"/>
      <c r="E31" s="45"/>
      <c r="F31" s="42">
        <f>F27/F30</f>
        <v>114.22718510588896</v>
      </c>
      <c r="HK31" s="21"/>
      <c r="HS31" s="22"/>
      <c r="HU31" s="23"/>
      <c r="IB31" s="20"/>
    </row>
  </sheetData>
  <sheetProtection selectLockedCells="1" selectUnlockedCells="1"/>
  <mergeCells count="10">
    <mergeCell ref="B1:C1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0"/>
  <sheetViews>
    <sheetView zoomScale="112" zoomScaleNormal="112" workbookViewId="0">
      <selection activeCell="K2" sqref="K2:K5"/>
    </sheetView>
  </sheetViews>
  <sheetFormatPr defaultColWidth="22.140625" defaultRowHeight="14.25"/>
  <cols>
    <col min="1" max="1" width="7.140625" style="64" bestFit="1" customWidth="1"/>
    <col min="2" max="2" width="16.28515625" style="64" bestFit="1" customWidth="1"/>
    <col min="3" max="3" width="19.42578125" style="64" bestFit="1" customWidth="1"/>
    <col min="4" max="4" width="10.85546875" style="64" bestFit="1" customWidth="1"/>
    <col min="5" max="6" width="10.28515625" style="64" bestFit="1" customWidth="1"/>
    <col min="7" max="7" width="14.7109375" style="64" bestFit="1" customWidth="1"/>
    <col min="8" max="8" width="7" style="64" bestFit="1" customWidth="1"/>
    <col min="9" max="9" width="9" style="64" bestFit="1" customWidth="1"/>
    <col min="10" max="10" width="7.85546875" style="64" bestFit="1" customWidth="1"/>
    <col min="11" max="11" width="8.42578125" style="64" bestFit="1" customWidth="1"/>
    <col min="12" max="12" width="14.5703125" style="64" bestFit="1" customWidth="1"/>
    <col min="13" max="248" width="22.140625" style="64"/>
    <col min="249" max="16384" width="22.140625" style="65"/>
  </cols>
  <sheetData>
    <row r="1" spans="1:12">
      <c r="A1" s="57" t="s">
        <v>16</v>
      </c>
      <c r="B1" s="57" t="s">
        <v>17</v>
      </c>
      <c r="C1" s="57" t="s">
        <v>18</v>
      </c>
      <c r="D1" s="57" t="s">
        <v>19</v>
      </c>
      <c r="E1" s="57" t="s">
        <v>20</v>
      </c>
      <c r="F1" s="57" t="s">
        <v>21</v>
      </c>
      <c r="G1" s="57" t="s">
        <v>56</v>
      </c>
      <c r="H1" s="57" t="s">
        <v>22</v>
      </c>
      <c r="I1" s="57" t="s">
        <v>23</v>
      </c>
      <c r="J1" s="57" t="s">
        <v>24</v>
      </c>
      <c r="K1" s="57" t="s">
        <v>25</v>
      </c>
      <c r="L1" s="57" t="s">
        <v>26</v>
      </c>
    </row>
    <row r="2" spans="1:12">
      <c r="A2" s="58">
        <v>1</v>
      </c>
      <c r="B2" s="59">
        <v>508006120000032</v>
      </c>
      <c r="C2" s="60" t="s">
        <v>64</v>
      </c>
      <c r="D2" s="60" t="s">
        <v>65</v>
      </c>
      <c r="E2" s="61" t="s">
        <v>66</v>
      </c>
      <c r="F2" s="61">
        <v>467500</v>
      </c>
      <c r="G2" s="62">
        <v>43585</v>
      </c>
      <c r="H2" s="61">
        <v>60</v>
      </c>
      <c r="I2" s="61">
        <v>17</v>
      </c>
      <c r="J2" s="61">
        <f>60-17</f>
        <v>43</v>
      </c>
      <c r="K2" s="74">
        <v>13251</v>
      </c>
      <c r="L2" s="63" t="s">
        <v>27</v>
      </c>
    </row>
    <row r="3" spans="1:12">
      <c r="A3" s="58">
        <v>2</v>
      </c>
      <c r="B3" s="59">
        <v>690506520000100</v>
      </c>
      <c r="C3" s="60" t="s">
        <v>64</v>
      </c>
      <c r="D3" s="60" t="s">
        <v>65</v>
      </c>
      <c r="E3" s="61" t="s">
        <v>67</v>
      </c>
      <c r="F3" s="61">
        <v>765700</v>
      </c>
      <c r="G3" s="62">
        <v>43941</v>
      </c>
      <c r="H3" s="61">
        <v>60</v>
      </c>
      <c r="I3" s="61">
        <v>13</v>
      </c>
      <c r="J3" s="61">
        <v>47</v>
      </c>
      <c r="K3" s="74">
        <v>4200</v>
      </c>
      <c r="L3" s="63" t="s">
        <v>27</v>
      </c>
    </row>
    <row r="4" spans="1:12">
      <c r="A4" s="58">
        <v>3</v>
      </c>
      <c r="B4" s="59">
        <v>508006650001275</v>
      </c>
      <c r="C4" s="60" t="s">
        <v>68</v>
      </c>
      <c r="D4" s="60" t="s">
        <v>65</v>
      </c>
      <c r="E4" s="61" t="s">
        <v>69</v>
      </c>
      <c r="F4" s="61">
        <v>2729292</v>
      </c>
      <c r="G4" s="62">
        <v>43941</v>
      </c>
      <c r="H4" s="61">
        <v>180</v>
      </c>
      <c r="I4" s="73"/>
      <c r="J4" s="73"/>
      <c r="K4" s="74">
        <v>16769</v>
      </c>
      <c r="L4" s="63" t="s">
        <v>27</v>
      </c>
    </row>
    <row r="5" spans="1:12">
      <c r="A5" s="58">
        <v>4</v>
      </c>
      <c r="B5" s="59">
        <v>508006920000002</v>
      </c>
      <c r="C5" s="60" t="s">
        <v>68</v>
      </c>
      <c r="D5" s="60" t="s">
        <v>65</v>
      </c>
      <c r="E5" s="73"/>
      <c r="F5" s="61">
        <v>3086086</v>
      </c>
      <c r="G5" s="62">
        <v>43938</v>
      </c>
      <c r="H5" s="73"/>
      <c r="I5" s="73"/>
      <c r="J5" s="73"/>
      <c r="K5" s="74">
        <v>20896</v>
      </c>
      <c r="L5" s="63" t="s">
        <v>27</v>
      </c>
    </row>
    <row r="6" spans="1:12">
      <c r="A6" s="66">
        <v>5</v>
      </c>
      <c r="B6" s="68">
        <v>508005080000104</v>
      </c>
      <c r="C6" s="58" t="s">
        <v>64</v>
      </c>
      <c r="D6" s="58" t="s">
        <v>65</v>
      </c>
      <c r="E6" s="59" t="s">
        <v>70</v>
      </c>
      <c r="F6" s="60">
        <v>2000000</v>
      </c>
      <c r="G6" s="70"/>
      <c r="H6" s="70"/>
      <c r="I6" s="70"/>
      <c r="J6" s="70"/>
      <c r="K6" s="70"/>
      <c r="L6" s="63" t="s">
        <v>27</v>
      </c>
    </row>
    <row r="7" spans="1:12">
      <c r="A7" s="58">
        <v>6</v>
      </c>
      <c r="B7" s="61">
        <v>5770286</v>
      </c>
      <c r="C7" s="60" t="s">
        <v>73</v>
      </c>
      <c r="D7" s="60" t="s">
        <v>74</v>
      </c>
      <c r="E7" s="61" t="s">
        <v>78</v>
      </c>
      <c r="F7" s="61">
        <v>528000</v>
      </c>
      <c r="G7" s="62">
        <v>43419</v>
      </c>
      <c r="H7" s="61">
        <v>60</v>
      </c>
      <c r="I7" s="61">
        <v>18</v>
      </c>
      <c r="J7" s="61">
        <f>60-18</f>
        <v>42</v>
      </c>
      <c r="K7" s="61">
        <v>11760</v>
      </c>
      <c r="L7" s="63" t="s">
        <v>27</v>
      </c>
    </row>
    <row r="8" spans="1:12">
      <c r="A8" s="58">
        <v>7</v>
      </c>
      <c r="B8" s="61">
        <v>67945627</v>
      </c>
      <c r="C8" s="60" t="s">
        <v>68</v>
      </c>
      <c r="D8" s="60" t="s">
        <v>75</v>
      </c>
      <c r="E8" s="61" t="s">
        <v>76</v>
      </c>
      <c r="F8" s="61">
        <v>800000</v>
      </c>
      <c r="G8" s="62">
        <v>43652</v>
      </c>
      <c r="H8" s="61">
        <v>27</v>
      </c>
      <c r="I8" s="61">
        <v>22</v>
      </c>
      <c r="J8" s="61">
        <v>5</v>
      </c>
      <c r="K8" s="61">
        <v>39554</v>
      </c>
      <c r="L8" s="63" t="s">
        <v>27</v>
      </c>
    </row>
    <row r="9" spans="1:12">
      <c r="A9" s="72">
        <v>8</v>
      </c>
      <c r="B9" s="61">
        <v>508005080000115</v>
      </c>
      <c r="C9" s="60" t="s">
        <v>73</v>
      </c>
      <c r="D9" s="60" t="s">
        <v>65</v>
      </c>
      <c r="E9" s="61" t="s">
        <v>77</v>
      </c>
      <c r="F9" s="60">
        <v>1500000</v>
      </c>
      <c r="G9" s="70"/>
      <c r="H9" s="70"/>
      <c r="I9" s="70"/>
      <c r="J9" s="70"/>
      <c r="K9" s="70"/>
      <c r="L9" s="63" t="s">
        <v>27</v>
      </c>
    </row>
    <row r="10" spans="1:12">
      <c r="A10" s="71"/>
      <c r="B10" s="61"/>
      <c r="C10" s="60"/>
      <c r="D10" s="60"/>
      <c r="E10" s="61"/>
      <c r="F10" s="60"/>
      <c r="G10" s="69"/>
      <c r="H10" s="69"/>
      <c r="I10" s="69"/>
      <c r="J10" s="69"/>
      <c r="K10" s="69"/>
      <c r="L10" s="67">
        <f>SUMIF(L2:L9,"Y",K2:K9)</f>
        <v>106430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6" t="s">
        <v>28</v>
      </c>
      <c r="B1" s="56"/>
      <c r="C1" s="2"/>
    </row>
    <row r="2" spans="1:6" ht="14.25" customHeight="1">
      <c r="A2" s="56" t="s">
        <v>29</v>
      </c>
      <c r="B2" s="56"/>
      <c r="C2" s="2"/>
    </row>
    <row r="5" spans="1:6" ht="27">
      <c r="A5" s="3" t="s">
        <v>16</v>
      </c>
      <c r="B5" s="4" t="s">
        <v>30</v>
      </c>
      <c r="C5" s="4" t="s">
        <v>31</v>
      </c>
      <c r="D5" s="5" t="s">
        <v>32</v>
      </c>
      <c r="E5" s="1" t="s">
        <v>33</v>
      </c>
      <c r="F5" s="1" t="s">
        <v>34</v>
      </c>
    </row>
    <row r="6" spans="1:6" ht="40.5">
      <c r="A6" s="6">
        <v>1</v>
      </c>
      <c r="B6" s="7" t="s">
        <v>35</v>
      </c>
      <c r="C6" s="8" t="s">
        <v>36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37</v>
      </c>
      <c r="C7" s="8" t="s">
        <v>38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39</v>
      </c>
      <c r="C8" s="8" t="s">
        <v>40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41</v>
      </c>
      <c r="C9" s="12" t="s">
        <v>42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43</v>
      </c>
      <c r="C10" s="8" t="s">
        <v>44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45</v>
      </c>
      <c r="C11" s="14" t="s">
        <v>46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47</v>
      </c>
      <c r="C12" s="15" t="s">
        <v>48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2021-05-05T08:12:14Z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