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Shiv Credits\Harry\Cam\"/>
    </mc:Choice>
  </mc:AlternateContent>
  <xr:revisionPtr revIDLastSave="0" documentId="8_{53F344C3-3A28-48D5-8793-BF1AB2F80D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91029"/>
  <fileRecoveryPr autoRecover="0"/>
</workbook>
</file>

<file path=xl/calcChain.xml><?xml version="1.0" encoding="utf-8"?>
<calcChain xmlns="http://schemas.openxmlformats.org/spreadsheetml/2006/main">
  <c r="D11" i="1" l="1"/>
  <c r="F11" i="1" s="1"/>
  <c r="C6" i="1"/>
  <c r="B6" i="1"/>
  <c r="D5" i="1"/>
  <c r="I2" i="2"/>
  <c r="F5" i="1" l="1"/>
  <c r="D4" i="1" l="1"/>
  <c r="F4" i="1" s="1"/>
  <c r="D22" i="1" l="1"/>
  <c r="F22" i="1" s="1"/>
  <c r="D21" i="1"/>
  <c r="F21" i="1" s="1"/>
  <c r="D20" i="1"/>
  <c r="F20" i="1" s="1"/>
  <c r="D18" i="1"/>
  <c r="F18" i="1" s="1"/>
  <c r="D17" i="1"/>
  <c r="F17" i="1" s="1"/>
  <c r="D16" i="1"/>
  <c r="F16" i="1" s="1"/>
  <c r="D15" i="1"/>
  <c r="F15" i="1" s="1"/>
  <c r="D10" i="1" l="1"/>
  <c r="F10" i="1" s="1"/>
  <c r="D6" i="1" l="1"/>
  <c r="F6" i="1" s="1"/>
  <c r="D12" i="1"/>
  <c r="F12" i="1" s="1"/>
  <c r="D7" i="1"/>
  <c r="F7" i="1" s="1"/>
  <c r="D8" i="1"/>
  <c r="F8" i="1" s="1"/>
  <c r="D13" i="1"/>
  <c r="F13" i="1" s="1"/>
  <c r="D3" i="1"/>
  <c r="F3" i="1" s="1"/>
  <c r="F30" i="1"/>
  <c r="K4" i="2"/>
  <c r="F25" i="1" s="1"/>
  <c r="F6" i="5"/>
  <c r="F7" i="5"/>
  <c r="F8" i="5"/>
  <c r="F9" i="5"/>
  <c r="F10" i="5"/>
  <c r="F11" i="5"/>
  <c r="F12" i="5"/>
  <c r="E13" i="5"/>
  <c r="F13" i="5" l="1"/>
  <c r="F23" i="1"/>
  <c r="F24" i="1" l="1"/>
  <c r="F27" i="1" l="1"/>
  <c r="F31" i="1" s="1"/>
</calcChain>
</file>

<file path=xl/sharedStrings.xml><?xml version="1.0" encoding="utf-8"?>
<sst xmlns="http://schemas.openxmlformats.org/spreadsheetml/2006/main" count="93" uniqueCount="71">
  <si>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</si>
  <si>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</si>
  <si>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</si>
  <si>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</si>
  <si>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</si>
  <si>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</si>
  <si>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</si>
  <si>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</si>
  <si>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</si>
  <si>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</si>
  <si>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</si>
  <si>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</si>
  <si>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</si>
  <si>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</si>
  <si>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</si>
  <si>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</si>
  <si>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</si>
  <si>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</si>
  <si>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</si>
  <si>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</si>
  <si>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</si>
  <si>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</si>
  <si>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</si>
  <si>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</si>
  <si>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</si>
  <si>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</si>
  <si>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</si>
  <si>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</si>
  <si>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</si>
  <si>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</si>
  <si>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</si>
  <si>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</si>
  <si>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</si>
  <si>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</si>
  <si>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</si>
  <si>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</si>
  <si>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</si>
  <si>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</si>
  <si>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</si>
  <si>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</si>
  <si>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</si>
  <si>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</si>
  <si>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</si>
  <si>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</si>
  <si>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</si>
  <si>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</si>
  <si>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</si>
  <si>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 xml:space="preserve">Income From Other Sources </t>
  </si>
  <si>
    <t>Net profit</t>
  </si>
  <si>
    <t>Depreciation</t>
  </si>
  <si>
    <t>Income u/s 40 A (2) b</t>
  </si>
  <si>
    <t>2020-21</t>
  </si>
  <si>
    <t>2019-20</t>
  </si>
  <si>
    <t>Income from Other sources</t>
  </si>
  <si>
    <t>20-21</t>
  </si>
  <si>
    <t>Income From House property</t>
  </si>
  <si>
    <t>Income from other source</t>
  </si>
  <si>
    <t>Repayment banking</t>
  </si>
  <si>
    <t>Bansal  Jewellers</t>
  </si>
  <si>
    <t xml:space="preserve">Ravinder Bansal </t>
  </si>
  <si>
    <t>Bank Interest</t>
  </si>
  <si>
    <t>Madhu Bansal</t>
  </si>
  <si>
    <t xml:space="preserve">Saurabh Bansal </t>
  </si>
  <si>
    <t>Income From Salary</t>
  </si>
  <si>
    <t xml:space="preserve">Gaurav Bansal </t>
  </si>
  <si>
    <t>LBLUD00004048102</t>
  </si>
  <si>
    <t>Ravinder Bansal</t>
  </si>
  <si>
    <t>ICICI Bank</t>
  </si>
  <si>
    <t>HL</t>
  </si>
  <si>
    <t>Sale As On</t>
  </si>
  <si>
    <t>Income from salary ( Bansal Jewellers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</si>
</sst>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73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9" fillId="2" borderId="0" xfId="3" applyFont="1" applyFill="1" applyBorder="1" applyAlignment="1">
      <alignment horizontal="left" vertical="top" wrapText="1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165" fontId="10" fillId="2" borderId="2" xfId="1" applyNumberFormat="1" applyFont="1" applyFill="1" applyBorder="1" applyAlignment="1" applyProtection="1">
      <alignment horizontal="left" vertical="center" wrapText="1"/>
    </xf>
    <xf numFmtId="166" fontId="10" fillId="2" borderId="2" xfId="1" applyNumberFormat="1" applyFont="1" applyFill="1" applyBorder="1" applyAlignment="1" applyProtection="1">
      <alignment horizontal="left" vertical="center"/>
    </xf>
    <xf numFmtId="166" fontId="10" fillId="0" borderId="2" xfId="1" applyNumberFormat="1" applyFont="1" applyFill="1" applyBorder="1" applyAlignment="1" applyProtection="1">
      <alignment horizontal="left" vertical="center"/>
    </xf>
    <xf numFmtId="165" fontId="10" fillId="2" borderId="2" xfId="1" applyNumberFormat="1" applyFont="1" applyFill="1" applyBorder="1" applyAlignment="1" applyProtection="1">
      <alignment horizontal="left" vertical="top"/>
    </xf>
    <xf numFmtId="9" fontId="10" fillId="2" borderId="2" xfId="1" applyNumberFormat="1" applyFont="1" applyFill="1" applyBorder="1" applyAlignment="1" applyProtection="1">
      <alignment horizontal="left" vertical="top"/>
    </xf>
    <xf numFmtId="0" fontId="10" fillId="2" borderId="2" xfId="3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0" fontId="10" fillId="4" borderId="2" xfId="0" applyNumberFormat="1" applyFont="1" applyFill="1" applyBorder="1" applyAlignment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10" fillId="0" borderId="2" xfId="1" applyNumberFormat="1" applyFont="1" applyFill="1" applyBorder="1" applyAlignment="1" applyProtection="1">
      <alignment horizontal="left" vertical="top" wrapText="1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 vertical="top"/>
    </xf>
    <xf numFmtId="165" fontId="10" fillId="4" borderId="2" xfId="1" applyNumberFormat="1" applyFont="1" applyFill="1" applyBorder="1" applyAlignment="1" applyProtection="1">
      <alignment horizontal="left" vertical="top"/>
    </xf>
    <xf numFmtId="165" fontId="10" fillId="0" borderId="2" xfId="1" applyNumberFormat="1" applyFont="1" applyFill="1" applyBorder="1" applyAlignment="1" applyProtection="1">
      <alignment horizontal="left" vertical="top"/>
    </xf>
    <xf numFmtId="2" fontId="10" fillId="4" borderId="2" xfId="5" applyNumberFormat="1" applyFont="1" applyFill="1" applyBorder="1" applyAlignment="1" applyProtection="1">
      <alignment horizontal="left" vertical="top"/>
    </xf>
    <xf numFmtId="164" fontId="10" fillId="4" borderId="2" xfId="5" applyNumberFormat="1" applyFont="1" applyFill="1" applyBorder="1" applyAlignment="1" applyProtection="1">
      <alignment horizontal="left" vertical="top"/>
    </xf>
    <xf numFmtId="165" fontId="10" fillId="3" borderId="2" xfId="1" applyNumberFormat="1" applyFont="1" applyFill="1" applyBorder="1" applyAlignment="1" applyProtection="1">
      <alignment horizontal="left" vertical="center" wrapText="1"/>
    </xf>
    <xf numFmtId="165" fontId="10" fillId="3" borderId="2" xfId="1" applyNumberFormat="1" applyFont="1" applyFill="1" applyBorder="1" applyAlignment="1" applyProtection="1">
      <alignment horizontal="left" vertical="center" wrapText="1"/>
    </xf>
    <xf numFmtId="165" fontId="10" fillId="4" borderId="2" xfId="1" applyNumberFormat="1" applyFont="1" applyFill="1" applyBorder="1" applyAlignment="1" applyProtection="1">
      <alignment horizontal="left" vertical="center" wrapText="1"/>
    </xf>
    <xf numFmtId="9" fontId="10" fillId="4" borderId="2" xfId="1" applyNumberFormat="1" applyFont="1" applyFill="1" applyBorder="1" applyAlignment="1" applyProtection="1">
      <alignment horizontal="left" vertical="center" wrapText="1"/>
    </xf>
    <xf numFmtId="164" fontId="10" fillId="4" borderId="2" xfId="1" applyFont="1" applyFill="1" applyBorder="1" applyAlignment="1" applyProtection="1">
      <alignment horizontal="left" vertical="top" wrapText="1"/>
    </xf>
    <xf numFmtId="167" fontId="10" fillId="4" borderId="2" xfId="1" applyNumberFormat="1" applyFont="1" applyFill="1" applyBorder="1" applyAlignment="1" applyProtection="1">
      <alignment horizontal="left" vertical="top"/>
    </xf>
    <xf numFmtId="165" fontId="10" fillId="0" borderId="2" xfId="1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top" wrapText="1"/>
    </xf>
    <xf numFmtId="14" fontId="8" fillId="2" borderId="2" xfId="3" applyNumberFormat="1" applyFont="1" applyFill="1" applyBorder="1" applyAlignment="1">
      <alignment horizontal="left" vertical="top" wrapText="1"/>
    </xf>
    <xf numFmtId="166" fontId="10" fillId="8" borderId="2" xfId="1" applyNumberFormat="1" applyFont="1" applyFill="1" applyBorder="1" applyAlignment="1" applyProtection="1">
      <alignment horizontal="left" vertical="center"/>
    </xf>
    <xf numFmtId="166" fontId="10" fillId="9" borderId="2" xfId="1" applyNumberFormat="1" applyFont="1" applyFill="1" applyBorder="1" applyAlignment="1" applyProtection="1">
      <alignment horizontal="left" vertical="center"/>
    </xf>
    <xf numFmtId="165" fontId="10" fillId="8" borderId="2" xfId="1" applyNumberFormat="1" applyFont="1" applyFill="1" applyBorder="1" applyAlignment="1" applyProtection="1">
      <alignment horizontal="left" vertical="top"/>
    </xf>
    <xf numFmtId="9" fontId="10" fillId="8" borderId="2" xfId="1" applyNumberFormat="1" applyFont="1" applyFill="1" applyBorder="1" applyAlignment="1" applyProtection="1">
      <alignment horizontal="left" vertical="top"/>
    </xf>
    <xf numFmtId="0" fontId="11" fillId="3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11" fillId="0" borderId="2" xfId="0" applyFon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10" fillId="2" borderId="2" xfId="0" applyNumberFormat="1" applyFont="1" applyFill="1" applyBorder="1" applyAlignment="1">
      <alignment horizontal="center"/>
    </xf>
  </cellXfs>
  <cellStyles count="6">
    <cellStyle name="Comma" xfId="1" builtinId="3"/>
    <cellStyle name="Excel_BuiltIn_Comma 2" xfId="5" xr:uid="{00000000-0005-0000-0000-000001000000}"/>
    <cellStyle name="Normal" xfId="0" builtinId="0"/>
    <cellStyle name="Normal_senp__eligibility" xfId="3" xr:uid="{00000000-0005-0000-0000-000003000000}"/>
    <cellStyle name="Normal_senp__eligibility 1" xfId="4" xr:uid="{00000000-0005-0000-0000-000004000000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69"/>
  <sheetViews>
    <sheetView tabSelected="1" zoomScale="130" zoomScaleNormal="130" workbookViewId="0">
      <selection activeCell="B7" sqref="B7"/>
    </sheetView>
  </sheetViews>
  <sheetFormatPr defaultColWidth="31.28515625" defaultRowHeight="12"/>
  <cols>
    <col min="1" max="1" width="28.140625" style="20" customWidth="1"/>
    <col min="2" max="2" width="10.140625" style="20" customWidth="1"/>
    <col min="3" max="3" width="7.42578125" style="20" customWidth="1"/>
    <col min="4" max="4" width="8.5703125" style="20" customWidth="1"/>
    <col min="5" max="5" width="8.7109375" style="20" customWidth="1"/>
    <col min="6" max="6" width="11.42578125" style="20" customWidth="1"/>
    <col min="7" max="7" width="16.28515625" style="20" customWidth="1"/>
    <col min="8" max="8" width="11.85546875" style="20" customWidth="1"/>
    <col min="9" max="9" width="14.5703125" style="20" customWidth="1"/>
    <col min="10" max="11" width="13.140625" style="20" customWidth="1"/>
    <col min="12" max="12" width="13.7109375" style="20" customWidth="1"/>
    <col min="13" max="13" width="14.140625" style="20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246" ht="13.5" customHeight="1">
      <c r="A1" s="52" t="s">
        <v>58</v>
      </c>
      <c r="B1" s="53"/>
      <c r="C1" s="53"/>
      <c r="D1" s="52"/>
      <c r="E1" s="52"/>
      <c r="F1" s="52"/>
    </row>
    <row r="2" spans="1:246" ht="12.75" customHeight="1">
      <c r="A2" s="54" t="s">
        <v>59</v>
      </c>
      <c r="B2" s="54" t="s">
        <v>51</v>
      </c>
      <c r="C2" s="54" t="s">
        <v>52</v>
      </c>
      <c r="D2" s="54" t="s">
        <v>33</v>
      </c>
      <c r="E2" s="55" t="s">
        <v>0</v>
      </c>
      <c r="F2" s="54" t="s">
        <v>34</v>
      </c>
    </row>
    <row r="3" spans="1:246">
      <c r="A3" s="32" t="s">
        <v>48</v>
      </c>
      <c r="B3" s="33">
        <v>1022499.01</v>
      </c>
      <c r="C3" s="34">
        <v>947954.46</v>
      </c>
      <c r="D3" s="35">
        <f t="shared" ref="D3:D8" si="0">AVERAGE(B3:C3)</f>
        <v>985226.73499999999</v>
      </c>
      <c r="E3" s="36">
        <v>1</v>
      </c>
      <c r="F3" s="35">
        <f t="shared" ref="F3:F8" si="1">E3*D3</f>
        <v>985226.73499999999</v>
      </c>
    </row>
    <row r="4" spans="1:246">
      <c r="A4" s="32" t="s">
        <v>49</v>
      </c>
      <c r="B4" s="37">
        <v>173396</v>
      </c>
      <c r="C4" s="33">
        <v>193327.25</v>
      </c>
      <c r="D4" s="35">
        <f t="shared" ref="D4" si="2">AVERAGE(B4:C4)</f>
        <v>183361.625</v>
      </c>
      <c r="E4" s="36">
        <v>1</v>
      </c>
      <c r="F4" s="35">
        <f t="shared" ref="F4" si="3">E4*D4</f>
        <v>183361.625</v>
      </c>
    </row>
    <row r="5" spans="1:246">
      <c r="A5" s="32" t="s">
        <v>60</v>
      </c>
      <c r="B5" s="37">
        <v>224219</v>
      </c>
      <c r="C5" s="33">
        <v>234236</v>
      </c>
      <c r="D5" s="35">
        <f>AVERAGE(B5:C5)</f>
        <v>229227.5</v>
      </c>
      <c r="E5" s="36">
        <v>0.75</v>
      </c>
      <c r="F5" s="35">
        <f t="shared" ref="F5" si="4">E5*D5</f>
        <v>171920.625</v>
      </c>
    </row>
    <row r="6" spans="1:246" s="40" customFormat="1">
      <c r="A6" s="32" t="s">
        <v>50</v>
      </c>
      <c r="B6" s="37">
        <f>48000+139135+116865+54850+174799+171571+420000+420000</f>
        <v>1545220</v>
      </c>
      <c r="C6" s="33">
        <f>48000+129658+103036+21419+173454+162605+300000+300000</f>
        <v>1238172</v>
      </c>
      <c r="D6" s="35">
        <f t="shared" ref="D6" si="5">AVERAGE(B6:C6)</f>
        <v>1391696</v>
      </c>
      <c r="E6" s="36">
        <v>1</v>
      </c>
      <c r="F6" s="35">
        <f t="shared" ref="F6" si="6">E6*D6</f>
        <v>1391696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38"/>
      <c r="ID6" s="38"/>
      <c r="IE6" s="38"/>
      <c r="IF6" s="38"/>
      <c r="IG6" s="38"/>
      <c r="IH6" s="38"/>
      <c r="II6" s="38"/>
      <c r="IJ6" s="38"/>
      <c r="IK6" s="39"/>
      <c r="IL6" s="39"/>
    </row>
    <row r="7" spans="1:246">
      <c r="A7" s="32" t="s">
        <v>53</v>
      </c>
      <c r="B7" s="37">
        <v>5938</v>
      </c>
      <c r="C7" s="33">
        <v>0</v>
      </c>
      <c r="D7" s="35">
        <f t="shared" ref="D7" si="7">AVERAGE(B7:C7)</f>
        <v>2969</v>
      </c>
      <c r="E7" s="36">
        <v>0.5</v>
      </c>
      <c r="F7" s="35">
        <f t="shared" ref="F7" si="8">E7*D7</f>
        <v>1484.5</v>
      </c>
      <c r="H7" s="59" t="s">
        <v>69</v>
      </c>
      <c r="I7" s="60">
        <v>43921</v>
      </c>
      <c r="J7" s="60">
        <v>43555</v>
      </c>
    </row>
    <row r="8" spans="1:246" ht="12" customHeight="1">
      <c r="A8" s="32" t="s">
        <v>35</v>
      </c>
      <c r="B8" s="33">
        <v>-47252</v>
      </c>
      <c r="C8" s="33">
        <v>-31430</v>
      </c>
      <c r="D8" s="35">
        <f t="shared" si="0"/>
        <v>-39341</v>
      </c>
      <c r="E8" s="36">
        <v>1</v>
      </c>
      <c r="F8" s="35">
        <f t="shared" si="1"/>
        <v>-39341</v>
      </c>
      <c r="H8" s="59">
        <v>3702511</v>
      </c>
      <c r="I8" s="59">
        <v>20376040</v>
      </c>
      <c r="J8" s="59">
        <v>19048342</v>
      </c>
    </row>
    <row r="9" spans="1:246" ht="12" customHeight="1">
      <c r="A9" s="54" t="s">
        <v>61</v>
      </c>
      <c r="B9" s="54" t="s">
        <v>51</v>
      </c>
      <c r="C9" s="54" t="s">
        <v>52</v>
      </c>
      <c r="D9" s="54" t="s">
        <v>33</v>
      </c>
      <c r="E9" s="55" t="s">
        <v>0</v>
      </c>
      <c r="F9" s="54" t="s">
        <v>34</v>
      </c>
    </row>
    <row r="10" spans="1:246">
      <c r="A10" s="32" t="s">
        <v>55</v>
      </c>
      <c r="B10" s="33">
        <v>702000</v>
      </c>
      <c r="C10" s="33">
        <v>540000</v>
      </c>
      <c r="D10" s="35">
        <f t="shared" ref="D10:D11" si="9">AVERAGE(B10:C10)</f>
        <v>621000</v>
      </c>
      <c r="E10" s="36">
        <v>0.5</v>
      </c>
      <c r="F10" s="35">
        <f t="shared" ref="F10:F11" si="10">E10*D10</f>
        <v>310500</v>
      </c>
      <c r="G10" s="26"/>
    </row>
    <row r="11" spans="1:246">
      <c r="A11" s="32" t="s">
        <v>48</v>
      </c>
      <c r="B11" s="33">
        <v>100000</v>
      </c>
      <c r="C11" s="37">
        <v>248500</v>
      </c>
      <c r="D11" s="35">
        <f t="shared" si="9"/>
        <v>174250</v>
      </c>
      <c r="E11" s="36">
        <v>0</v>
      </c>
      <c r="F11" s="35">
        <f t="shared" si="10"/>
        <v>0</v>
      </c>
    </row>
    <row r="12" spans="1:246">
      <c r="A12" s="32" t="s">
        <v>47</v>
      </c>
      <c r="B12" s="33">
        <v>5057</v>
      </c>
      <c r="C12" s="37">
        <v>4271</v>
      </c>
      <c r="D12" s="35">
        <f t="shared" ref="D12:D13" si="11">AVERAGE(B12:C12)</f>
        <v>4664</v>
      </c>
      <c r="E12" s="36">
        <v>0.5</v>
      </c>
      <c r="F12" s="35">
        <f t="shared" ref="F12:F13" si="12">E12*D12</f>
        <v>2332</v>
      </c>
    </row>
    <row r="13" spans="1:246">
      <c r="A13" s="32" t="s">
        <v>35</v>
      </c>
      <c r="B13" s="33">
        <v>0</v>
      </c>
      <c r="C13" s="33">
        <v>-10292</v>
      </c>
      <c r="D13" s="35">
        <f t="shared" si="11"/>
        <v>-5146</v>
      </c>
      <c r="E13" s="36">
        <v>1</v>
      </c>
      <c r="F13" s="35">
        <f t="shared" si="12"/>
        <v>-5146</v>
      </c>
    </row>
    <row r="14" spans="1:246">
      <c r="A14" s="54" t="s">
        <v>62</v>
      </c>
      <c r="B14" s="54" t="s">
        <v>51</v>
      </c>
      <c r="C14" s="54" t="s">
        <v>52</v>
      </c>
      <c r="D14" s="54" t="s">
        <v>33</v>
      </c>
      <c r="E14" s="55" t="s">
        <v>0</v>
      </c>
      <c r="F14" s="54" t="s">
        <v>34</v>
      </c>
    </row>
    <row r="15" spans="1:246" ht="12.75" customHeight="1">
      <c r="A15" s="32" t="s">
        <v>70</v>
      </c>
      <c r="B15" s="61">
        <v>420000</v>
      </c>
      <c r="C15" s="62">
        <v>260000</v>
      </c>
      <c r="D15" s="63">
        <f t="shared" ref="D15:D18" si="13">AVERAGE(B15:C15)</f>
        <v>340000</v>
      </c>
      <c r="E15" s="64">
        <v>0</v>
      </c>
      <c r="F15" s="35">
        <f t="shared" ref="F15:F18" si="14">E15*D15</f>
        <v>0</v>
      </c>
    </row>
    <row r="16" spans="1:246">
      <c r="A16" s="32" t="s">
        <v>63</v>
      </c>
      <c r="B16" s="61">
        <v>170000</v>
      </c>
      <c r="C16" s="62">
        <v>0</v>
      </c>
      <c r="D16" s="63">
        <f t="shared" si="13"/>
        <v>85000</v>
      </c>
      <c r="E16" s="64">
        <v>0</v>
      </c>
      <c r="F16" s="35">
        <f t="shared" si="14"/>
        <v>0</v>
      </c>
    </row>
    <row r="17" spans="1:6">
      <c r="A17" s="32" t="s">
        <v>56</v>
      </c>
      <c r="B17" s="61">
        <v>116865</v>
      </c>
      <c r="C17" s="62">
        <v>0</v>
      </c>
      <c r="D17" s="63">
        <f t="shared" si="13"/>
        <v>58432.5</v>
      </c>
      <c r="E17" s="64">
        <v>0</v>
      </c>
      <c r="F17" s="35">
        <f t="shared" si="14"/>
        <v>0</v>
      </c>
    </row>
    <row r="18" spans="1:6">
      <c r="A18" s="32" t="s">
        <v>35</v>
      </c>
      <c r="B18" s="61">
        <v>0</v>
      </c>
      <c r="C18" s="61">
        <v>-10204</v>
      </c>
      <c r="D18" s="63">
        <f t="shared" si="13"/>
        <v>-5102</v>
      </c>
      <c r="E18" s="64">
        <v>1</v>
      </c>
      <c r="F18" s="35">
        <f t="shared" si="14"/>
        <v>-5102</v>
      </c>
    </row>
    <row r="19" spans="1:6">
      <c r="A19" s="54" t="s">
        <v>64</v>
      </c>
      <c r="B19" s="54" t="s">
        <v>54</v>
      </c>
      <c r="C19" s="54" t="s">
        <v>52</v>
      </c>
      <c r="D19" s="54" t="s">
        <v>33</v>
      </c>
      <c r="E19" s="55" t="s">
        <v>0</v>
      </c>
      <c r="F19" s="54" t="s">
        <v>34</v>
      </c>
    </row>
    <row r="20" spans="1:6">
      <c r="A20" s="32" t="s">
        <v>70</v>
      </c>
      <c r="B20" s="61">
        <v>370000</v>
      </c>
      <c r="C20" s="61">
        <v>260000</v>
      </c>
      <c r="D20" s="63">
        <f t="shared" ref="D20:D22" si="15">AVERAGE(B20:C20)</f>
        <v>315000</v>
      </c>
      <c r="E20" s="64">
        <v>0</v>
      </c>
      <c r="F20" s="35">
        <f t="shared" ref="F20:F22" si="16">E20*D20</f>
        <v>0</v>
      </c>
    </row>
    <row r="21" spans="1:6">
      <c r="A21" s="32" t="s">
        <v>56</v>
      </c>
      <c r="B21" s="61">
        <v>142530</v>
      </c>
      <c r="C21" s="61">
        <v>135085</v>
      </c>
      <c r="D21" s="63">
        <f t="shared" si="15"/>
        <v>138807.5</v>
      </c>
      <c r="E21" s="64">
        <v>0</v>
      </c>
      <c r="F21" s="35">
        <f t="shared" si="16"/>
        <v>0</v>
      </c>
    </row>
    <row r="22" spans="1:6">
      <c r="A22" s="32" t="s">
        <v>35</v>
      </c>
      <c r="B22" s="61">
        <v>-13914</v>
      </c>
      <c r="C22" s="61">
        <v>-11536</v>
      </c>
      <c r="D22" s="63">
        <f t="shared" si="15"/>
        <v>-12725</v>
      </c>
      <c r="E22" s="64">
        <v>0</v>
      </c>
      <c r="F22" s="35">
        <f t="shared" si="16"/>
        <v>0</v>
      </c>
    </row>
    <row r="23" spans="1:6">
      <c r="A23" s="56" t="s">
        <v>36</v>
      </c>
      <c r="B23" s="43"/>
      <c r="C23" s="43"/>
      <c r="D23" s="43"/>
      <c r="E23" s="43"/>
      <c r="F23" s="57">
        <f>+SUM(F3:F22)</f>
        <v>2996932.4849999999</v>
      </c>
    </row>
    <row r="24" spans="1:6" ht="11.25" customHeight="1">
      <c r="A24" s="45" t="s">
        <v>37</v>
      </c>
      <c r="B24" s="46"/>
      <c r="C24" s="46"/>
      <c r="D24" s="46"/>
      <c r="E24" s="46"/>
      <c r="F24" s="57">
        <f>F23/12</f>
        <v>249744.37375</v>
      </c>
    </row>
    <row r="25" spans="1:6" ht="16.350000000000001" customHeight="1">
      <c r="A25" s="45" t="s">
        <v>38</v>
      </c>
      <c r="B25" s="46"/>
      <c r="C25" s="46"/>
      <c r="D25" s="46"/>
      <c r="E25" s="46"/>
      <c r="F25" s="35">
        <f>RTR!K4</f>
        <v>24092</v>
      </c>
    </row>
    <row r="26" spans="1:6" ht="21">
      <c r="A26" s="45" t="s">
        <v>39</v>
      </c>
      <c r="B26" s="58"/>
      <c r="C26" s="58"/>
      <c r="D26" s="58"/>
      <c r="E26" s="58"/>
      <c r="F26" s="47">
        <v>0.85</v>
      </c>
    </row>
    <row r="27" spans="1:6" ht="16.350000000000001" customHeight="1">
      <c r="A27" s="45" t="s">
        <v>40</v>
      </c>
      <c r="B27" s="46"/>
      <c r="C27" s="46"/>
      <c r="D27" s="46"/>
      <c r="E27" s="46"/>
      <c r="F27" s="48">
        <f>(F24*F26)-F25</f>
        <v>188190.7176875</v>
      </c>
    </row>
    <row r="28" spans="1:6" ht="16.350000000000001" customHeight="1">
      <c r="A28" s="45" t="s">
        <v>41</v>
      </c>
      <c r="B28" s="46"/>
      <c r="C28" s="46"/>
      <c r="D28" s="46"/>
      <c r="E28" s="46"/>
      <c r="F28" s="49">
        <v>180</v>
      </c>
    </row>
    <row r="29" spans="1:6" ht="13.5" customHeight="1">
      <c r="A29" s="45" t="s">
        <v>42</v>
      </c>
      <c r="B29" s="46"/>
      <c r="C29" s="46"/>
      <c r="D29" s="46"/>
      <c r="E29" s="46"/>
      <c r="F29" s="47">
        <v>8.5000000000000006E-2</v>
      </c>
    </row>
    <row r="30" spans="1:6" ht="12.75" customHeight="1">
      <c r="A30" s="45" t="s">
        <v>43</v>
      </c>
      <c r="B30" s="46"/>
      <c r="C30" s="46"/>
      <c r="D30" s="46"/>
      <c r="E30" s="46"/>
      <c r="F30" s="50">
        <f>PMT(F29/12,F28,-100000)</f>
        <v>984.7395579255932</v>
      </c>
    </row>
    <row r="31" spans="1:6">
      <c r="A31" s="45" t="s">
        <v>44</v>
      </c>
      <c r="B31" s="46"/>
      <c r="C31" s="46"/>
      <c r="D31" s="46"/>
      <c r="E31" s="46"/>
      <c r="F31" s="51">
        <f>F27/F30</f>
        <v>191.10709646308294</v>
      </c>
    </row>
    <row r="33" spans="231:246" ht="15.4" customHeight="1">
      <c r="HW33" s="21"/>
      <c r="HX33" s="21"/>
      <c r="HY33" s="21"/>
      <c r="HZ33" s="21"/>
      <c r="IA33" s="21"/>
      <c r="IB33" s="21"/>
      <c r="IE33" s="22"/>
      <c r="IF33" s="22"/>
      <c r="IG33" s="23"/>
      <c r="IH33" s="23"/>
      <c r="II33" s="23"/>
      <c r="IJ33" s="23"/>
      <c r="IK33" s="23"/>
      <c r="IL33" s="23"/>
    </row>
    <row r="34" spans="231:246">
      <c r="HW34" s="21"/>
      <c r="HX34" s="21"/>
      <c r="HY34" s="21"/>
      <c r="HZ34" s="21"/>
      <c r="IA34" s="21"/>
      <c r="IB34" s="21"/>
      <c r="IE34" s="22"/>
      <c r="IF34" s="22"/>
      <c r="IG34" s="23"/>
      <c r="IH34" s="23"/>
      <c r="II34" s="23"/>
      <c r="IJ34" s="23"/>
      <c r="IK34" s="23"/>
      <c r="IL34" s="23"/>
    </row>
    <row r="35" spans="231:246">
      <c r="HW35" s="21"/>
      <c r="HX35" s="21"/>
      <c r="HY35" s="21"/>
      <c r="HZ35" s="21"/>
      <c r="IA35" s="21"/>
      <c r="IB35" s="21"/>
      <c r="IE35" s="22"/>
      <c r="IF35" s="22"/>
      <c r="IG35" s="23"/>
      <c r="IH35" s="23"/>
      <c r="II35" s="23"/>
      <c r="IJ35" s="23"/>
      <c r="IK35" s="23"/>
      <c r="IL35" s="23"/>
    </row>
    <row r="36" spans="231:246">
      <c r="HW36" s="21"/>
      <c r="HX36" s="21"/>
      <c r="HY36" s="21"/>
      <c r="HZ36" s="21"/>
      <c r="IA36" s="21"/>
      <c r="IB36" s="21"/>
      <c r="IE36" s="22"/>
      <c r="IF36" s="22"/>
      <c r="IG36" s="23"/>
      <c r="IH36" s="23"/>
      <c r="II36" s="23"/>
      <c r="IJ36" s="23"/>
      <c r="IK36" s="23"/>
      <c r="IL36" s="23"/>
    </row>
    <row r="37" spans="231:246" ht="12" customHeight="1">
      <c r="HW37" s="21"/>
      <c r="HX37" s="21"/>
      <c r="HY37" s="21"/>
      <c r="HZ37" s="21"/>
      <c r="IA37" s="21"/>
      <c r="IB37" s="21"/>
      <c r="IE37" s="22"/>
      <c r="IF37" s="22"/>
      <c r="IG37" s="23"/>
      <c r="IH37" s="23"/>
      <c r="II37" s="23"/>
      <c r="IJ37" s="23"/>
      <c r="IK37" s="23"/>
      <c r="IL37" s="23"/>
    </row>
    <row r="38" spans="231:246" ht="15.4" customHeight="1">
      <c r="HW38" s="21"/>
      <c r="HX38" s="21"/>
      <c r="HY38" s="21"/>
      <c r="HZ38" s="21"/>
      <c r="IA38" s="21"/>
      <c r="IB38" s="21"/>
      <c r="IE38" s="22"/>
      <c r="IF38" s="22"/>
      <c r="IG38" s="23"/>
      <c r="IH38" s="23"/>
      <c r="II38" s="23"/>
      <c r="IJ38" s="23"/>
      <c r="IK38" s="23"/>
      <c r="IL38" s="23"/>
    </row>
    <row r="39" spans="231:246">
      <c r="HW39" s="21"/>
      <c r="HX39" s="21"/>
      <c r="HY39" s="21"/>
      <c r="HZ39" s="21"/>
      <c r="IA39" s="21"/>
      <c r="IB39" s="21"/>
      <c r="IE39" s="22"/>
      <c r="IF39" s="22"/>
      <c r="IG39" s="23"/>
      <c r="IH39" s="23"/>
      <c r="II39" s="23"/>
      <c r="IJ39" s="23"/>
      <c r="IK39" s="23"/>
      <c r="IL39" s="23"/>
    </row>
    <row r="40" spans="231:246">
      <c r="HW40" s="21"/>
      <c r="HX40" s="21"/>
      <c r="HY40" s="21"/>
      <c r="HZ40" s="21"/>
      <c r="IA40" s="21"/>
      <c r="IB40" s="21"/>
      <c r="IE40" s="22"/>
      <c r="IF40" s="22"/>
      <c r="IG40" s="23"/>
      <c r="IH40" s="23"/>
      <c r="II40" s="23"/>
      <c r="IJ40" s="23"/>
      <c r="IK40" s="23"/>
      <c r="IL40" s="23"/>
    </row>
    <row r="41" spans="231:246">
      <c r="HW41" s="21"/>
      <c r="HX41" s="21"/>
      <c r="HY41" s="21"/>
      <c r="HZ41" s="21"/>
      <c r="IA41" s="21"/>
      <c r="IB41" s="21"/>
      <c r="IE41" s="22"/>
      <c r="IF41" s="22"/>
      <c r="IG41" s="23"/>
      <c r="IH41" s="23"/>
      <c r="II41" s="23"/>
      <c r="IJ41" s="23"/>
      <c r="IK41" s="23"/>
      <c r="IL41" s="23"/>
    </row>
    <row r="42" spans="231:246">
      <c r="HW42" s="21"/>
      <c r="HX42" s="21"/>
      <c r="HY42" s="21"/>
      <c r="HZ42" s="21"/>
      <c r="IA42" s="21"/>
      <c r="IB42" s="21"/>
      <c r="IE42" s="22"/>
      <c r="IF42" s="22"/>
      <c r="IG42" s="23"/>
      <c r="IH42" s="23"/>
      <c r="II42" s="23"/>
      <c r="IJ42" s="23"/>
      <c r="IK42" s="23"/>
      <c r="IL42" s="23"/>
    </row>
    <row r="43" spans="231:246">
      <c r="HW43" s="21"/>
      <c r="HX43" s="21"/>
      <c r="HY43" s="21"/>
      <c r="HZ43" s="21"/>
      <c r="IA43" s="21"/>
      <c r="IB43" s="21"/>
      <c r="IE43" s="22"/>
      <c r="IF43" s="22"/>
      <c r="IG43" s="23"/>
      <c r="IH43" s="23"/>
      <c r="II43" s="23"/>
      <c r="IJ43" s="23"/>
      <c r="IK43" s="23"/>
      <c r="IL43" s="23"/>
    </row>
    <row r="44" spans="231:246" ht="15.4" customHeight="1">
      <c r="HW44" s="21"/>
      <c r="HX44" s="21"/>
      <c r="HY44" s="21"/>
      <c r="HZ44" s="21"/>
      <c r="IA44" s="21"/>
      <c r="IB44" s="21"/>
      <c r="IE44" s="22"/>
      <c r="IF44" s="22"/>
      <c r="IG44" s="23"/>
      <c r="IH44" s="23"/>
      <c r="II44" s="23"/>
      <c r="IJ44" s="23"/>
      <c r="IK44" s="23"/>
      <c r="IL44" s="23"/>
    </row>
    <row r="45" spans="231:246">
      <c r="HW45" s="21"/>
      <c r="HX45" s="21"/>
      <c r="HY45" s="21"/>
      <c r="HZ45" s="21"/>
      <c r="IA45" s="21"/>
      <c r="IB45" s="21"/>
      <c r="IE45" s="22"/>
      <c r="IF45" s="22"/>
      <c r="IG45" s="23"/>
      <c r="IH45" s="23"/>
      <c r="II45" s="23"/>
      <c r="IJ45" s="23"/>
      <c r="IK45" s="23"/>
      <c r="IL45" s="23"/>
    </row>
    <row r="46" spans="231:246">
      <c r="HW46" s="21"/>
      <c r="HX46" s="21"/>
      <c r="HY46" s="21"/>
      <c r="HZ46" s="21"/>
      <c r="IA46" s="21"/>
      <c r="IB46" s="21"/>
      <c r="IE46" s="22"/>
      <c r="IF46" s="22"/>
      <c r="IG46" s="23"/>
      <c r="IH46" s="23"/>
      <c r="II46" s="23"/>
      <c r="IJ46" s="23"/>
      <c r="IK46" s="23"/>
      <c r="IL46" s="23"/>
    </row>
    <row r="47" spans="231:246">
      <c r="HW47" s="21"/>
      <c r="HX47" s="21"/>
      <c r="HY47" s="21"/>
      <c r="HZ47" s="21"/>
      <c r="IA47" s="21"/>
      <c r="IB47" s="21"/>
      <c r="IE47" s="22"/>
      <c r="IF47" s="22"/>
      <c r="IG47" s="23"/>
      <c r="IH47" s="23"/>
      <c r="II47" s="23"/>
      <c r="IJ47" s="23"/>
      <c r="IK47" s="23"/>
      <c r="IL47" s="23"/>
    </row>
    <row r="48" spans="231:246" ht="15.4" customHeight="1">
      <c r="HW48" s="21"/>
      <c r="HX48" s="21"/>
      <c r="HY48" s="21"/>
      <c r="HZ48" s="21"/>
      <c r="IA48" s="21"/>
      <c r="IB48" s="21"/>
      <c r="IE48" s="22"/>
      <c r="IF48" s="22"/>
      <c r="IG48" s="23"/>
      <c r="IH48" s="23"/>
      <c r="II48" s="23"/>
      <c r="IJ48" s="23"/>
      <c r="IK48" s="23"/>
      <c r="IL48" s="23"/>
    </row>
    <row r="49" spans="231:246" ht="26.85" customHeight="1">
      <c r="HW49" s="21"/>
      <c r="HX49" s="21"/>
      <c r="HY49" s="21"/>
      <c r="HZ49" s="21"/>
      <c r="IA49" s="21"/>
      <c r="IB49" s="21"/>
      <c r="IE49" s="22"/>
      <c r="IF49" s="22"/>
      <c r="IG49" s="23"/>
      <c r="IH49" s="23"/>
      <c r="II49" s="23"/>
      <c r="IJ49" s="23"/>
      <c r="IK49" s="23"/>
      <c r="IL49" s="23"/>
    </row>
    <row r="50" spans="231:246" ht="15.4" customHeight="1">
      <c r="HW50" s="21"/>
      <c r="HX50" s="21"/>
      <c r="HY50" s="21"/>
      <c r="HZ50" s="21"/>
      <c r="IA50" s="21"/>
      <c r="IB50" s="21"/>
      <c r="IE50" s="22"/>
      <c r="IF50" s="22"/>
      <c r="IG50" s="23"/>
      <c r="IH50" s="23"/>
      <c r="II50" s="23"/>
      <c r="IJ50" s="23"/>
      <c r="IK50" s="23"/>
      <c r="IL50" s="23"/>
    </row>
    <row r="51" spans="231:246" ht="15.4" customHeight="1">
      <c r="HW51" s="21"/>
      <c r="HX51" s="21"/>
      <c r="HY51" s="21"/>
      <c r="HZ51" s="21"/>
      <c r="IA51" s="21"/>
      <c r="IB51" s="21"/>
      <c r="IE51" s="22"/>
      <c r="IF51" s="22"/>
      <c r="IG51" s="23"/>
      <c r="IH51" s="23"/>
      <c r="II51" s="23"/>
      <c r="IJ51" s="23"/>
      <c r="IK51" s="23"/>
      <c r="IL51" s="23"/>
    </row>
    <row r="52" spans="231:246">
      <c r="HW52" s="21"/>
      <c r="HX52" s="21"/>
      <c r="HY52" s="21"/>
      <c r="HZ52" s="21"/>
      <c r="IA52" s="21"/>
      <c r="IB52" s="21"/>
      <c r="IE52" s="22"/>
      <c r="IF52" s="22"/>
      <c r="IG52" s="23"/>
      <c r="IH52" s="23"/>
      <c r="II52" s="23"/>
      <c r="IJ52" s="23"/>
      <c r="IK52" s="23"/>
      <c r="IL52" s="23"/>
    </row>
    <row r="53" spans="231:246" ht="16.350000000000001" customHeight="1">
      <c r="HW53" s="21"/>
      <c r="HX53" s="21"/>
      <c r="HY53" s="21"/>
      <c r="HZ53" s="21"/>
      <c r="IA53" s="21"/>
      <c r="IB53" s="21"/>
      <c r="IE53" s="22"/>
      <c r="IF53" s="22"/>
      <c r="IG53" s="23"/>
      <c r="IH53" s="23"/>
      <c r="II53" s="23"/>
      <c r="IJ53" s="23"/>
      <c r="IK53" s="23"/>
      <c r="IL53" s="23"/>
    </row>
    <row r="54" spans="231:246" ht="16.350000000000001" customHeight="1">
      <c r="HW54" s="21"/>
      <c r="HX54" s="21"/>
      <c r="HY54" s="21"/>
      <c r="HZ54" s="21"/>
      <c r="IA54" s="21"/>
      <c r="IB54" s="21"/>
      <c r="IE54" s="22"/>
      <c r="IF54" s="22"/>
      <c r="IG54" s="23"/>
      <c r="IH54" s="23"/>
      <c r="II54" s="23"/>
      <c r="IJ54" s="23"/>
      <c r="IK54" s="23"/>
      <c r="IL54" s="23"/>
    </row>
    <row r="55" spans="231:246" ht="16.350000000000001" customHeight="1">
      <c r="HW55" s="21"/>
      <c r="HX55" s="21"/>
      <c r="HY55" s="21"/>
      <c r="HZ55" s="21"/>
      <c r="IA55" s="21"/>
      <c r="IB55" s="21"/>
      <c r="IE55" s="22"/>
      <c r="IF55" s="22"/>
      <c r="IG55" s="23"/>
      <c r="IH55" s="23"/>
      <c r="II55" s="23"/>
      <c r="IJ55" s="23"/>
      <c r="IK55" s="23"/>
      <c r="IL55" s="23"/>
    </row>
    <row r="56" spans="231:246" ht="16.350000000000001" customHeight="1">
      <c r="HW56" s="21"/>
      <c r="HX56" s="21"/>
      <c r="HY56" s="21"/>
      <c r="HZ56" s="21"/>
      <c r="IA56" s="21"/>
      <c r="IB56" s="21"/>
      <c r="IE56" s="22"/>
      <c r="IF56" s="22"/>
      <c r="IG56" s="23"/>
      <c r="IH56" s="23"/>
      <c r="II56" s="23"/>
      <c r="IJ56" s="23"/>
      <c r="IK56" s="23"/>
      <c r="IL56" s="23"/>
    </row>
    <row r="57" spans="231:246" ht="16.350000000000001" customHeight="1">
      <c r="HW57" s="21"/>
      <c r="HX57" s="21"/>
      <c r="HY57" s="21"/>
      <c r="HZ57" s="21"/>
      <c r="IA57" s="21"/>
      <c r="IB57" s="21"/>
      <c r="IE57" s="22"/>
      <c r="IF57" s="22"/>
      <c r="IG57" s="23"/>
      <c r="IH57" s="23"/>
      <c r="II57" s="23"/>
      <c r="IJ57" s="23"/>
      <c r="IK57" s="23"/>
      <c r="IL57" s="23"/>
    </row>
    <row r="58" spans="231:246" ht="16.350000000000001" customHeight="1">
      <c r="HW58" s="21"/>
      <c r="HX58" s="21"/>
      <c r="HY58" s="21"/>
      <c r="HZ58" s="21"/>
      <c r="IA58" s="21"/>
      <c r="IB58" s="21"/>
      <c r="IE58" s="22"/>
      <c r="IF58" s="22"/>
      <c r="IG58" s="23"/>
      <c r="IH58" s="23"/>
      <c r="II58" s="23"/>
      <c r="IJ58" s="23"/>
      <c r="IK58" s="23"/>
      <c r="IL58" s="23"/>
    </row>
    <row r="59" spans="231:246" ht="16.350000000000001" customHeight="1">
      <c r="HW59" s="21"/>
      <c r="HX59" s="21"/>
      <c r="HY59" s="21"/>
      <c r="HZ59" s="21"/>
      <c r="IA59" s="21"/>
      <c r="IB59" s="21"/>
      <c r="IE59" s="22"/>
      <c r="IF59" s="22"/>
      <c r="IG59" s="23"/>
      <c r="IH59" s="23"/>
      <c r="II59" s="23"/>
      <c r="IJ59" s="23"/>
      <c r="IK59" s="23"/>
      <c r="IL59" s="23"/>
    </row>
    <row r="60" spans="231:246" ht="16.350000000000001" customHeight="1">
      <c r="HW60" s="21"/>
      <c r="HX60" s="21"/>
      <c r="HY60" s="21"/>
      <c r="HZ60" s="21"/>
      <c r="IA60" s="21"/>
      <c r="IB60" s="21"/>
      <c r="IE60" s="22"/>
      <c r="IF60" s="22"/>
      <c r="IG60" s="23"/>
      <c r="IH60" s="23"/>
      <c r="II60" s="23"/>
      <c r="IJ60" s="23"/>
      <c r="IK60" s="23"/>
      <c r="IL60" s="23"/>
    </row>
    <row r="61" spans="231:246" ht="16.350000000000001" customHeight="1">
      <c r="HW61" s="21"/>
      <c r="HX61" s="21"/>
      <c r="HY61" s="21"/>
      <c r="HZ61" s="21"/>
      <c r="IA61" s="21"/>
      <c r="IB61" s="21"/>
      <c r="IE61" s="22"/>
      <c r="IF61" s="22"/>
      <c r="IG61" s="23"/>
      <c r="IH61" s="23"/>
      <c r="II61" s="23"/>
      <c r="IJ61" s="23"/>
      <c r="IK61" s="23"/>
      <c r="IL61" s="23"/>
    </row>
    <row r="62" spans="231:246" ht="16.350000000000001" customHeight="1">
      <c r="HW62" s="21"/>
      <c r="HX62" s="21"/>
      <c r="HY62" s="21"/>
      <c r="HZ62" s="21"/>
      <c r="IA62" s="21"/>
      <c r="IB62" s="21"/>
      <c r="IE62" s="22"/>
      <c r="IF62" s="22"/>
      <c r="IG62" s="23"/>
      <c r="IH62" s="23"/>
      <c r="II62" s="23"/>
      <c r="IJ62" s="23"/>
      <c r="IK62" s="23"/>
      <c r="IL62" s="23"/>
    </row>
    <row r="63" spans="231:246" ht="16.350000000000001" customHeight="1">
      <c r="HW63" s="21"/>
      <c r="HX63" s="21"/>
      <c r="HY63" s="21"/>
      <c r="HZ63" s="21"/>
      <c r="IA63" s="21"/>
      <c r="IB63" s="21"/>
      <c r="IE63" s="22"/>
      <c r="IF63" s="22"/>
      <c r="IG63" s="23"/>
      <c r="IH63" s="23"/>
      <c r="II63" s="23"/>
      <c r="IJ63" s="23"/>
      <c r="IK63" s="23"/>
      <c r="IL63" s="23"/>
    </row>
    <row r="64" spans="231:246" ht="26.85" customHeight="1">
      <c r="HW64" s="21"/>
      <c r="HX64" s="21"/>
      <c r="HY64" s="21"/>
      <c r="HZ64" s="21"/>
      <c r="IA64" s="21"/>
      <c r="IB64" s="21"/>
      <c r="IE64" s="22"/>
      <c r="IF64" s="22"/>
      <c r="IG64" s="23"/>
      <c r="IH64" s="23"/>
      <c r="II64" s="23"/>
      <c r="IJ64" s="23"/>
      <c r="IK64" s="23"/>
      <c r="IL64" s="23"/>
    </row>
    <row r="65" spans="1:246" s="24" customForma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HW65" s="25"/>
      <c r="HX65" s="25"/>
      <c r="HY65" s="25"/>
      <c r="HZ65" s="21"/>
      <c r="IE65" s="22"/>
      <c r="IF65" s="22"/>
      <c r="IG65" s="23"/>
      <c r="IH65" s="23"/>
    </row>
    <row r="66" spans="1:246" s="24" customFormat="1">
      <c r="A66" s="42"/>
      <c r="B66" s="42"/>
      <c r="C66" s="42"/>
      <c r="D66" s="42"/>
      <c r="E66" s="42"/>
      <c r="F66" s="42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HW66" s="25"/>
      <c r="HX66" s="25"/>
      <c r="HY66" s="25"/>
      <c r="HZ66" s="21"/>
      <c r="IE66" s="22"/>
      <c r="IF66" s="22"/>
      <c r="IG66" s="23"/>
      <c r="IH66" s="23"/>
    </row>
    <row r="67" spans="1:246" s="24" customFormat="1">
      <c r="A67" s="42"/>
      <c r="B67" s="42"/>
      <c r="C67" s="42"/>
      <c r="D67" s="42"/>
      <c r="E67" s="42"/>
      <c r="F67" s="42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HW67" s="25"/>
      <c r="HX67" s="25"/>
      <c r="HY67" s="25"/>
      <c r="HZ67" s="21"/>
      <c r="IE67" s="22"/>
      <c r="IF67" s="22"/>
      <c r="IG67" s="23"/>
      <c r="IH67" s="23"/>
    </row>
    <row r="68" spans="1:246" ht="12" customHeight="1">
      <c r="A68" s="41"/>
      <c r="B68" s="41"/>
      <c r="C68" s="41"/>
      <c r="D68" s="41"/>
      <c r="E68" s="41"/>
      <c r="F68" s="41"/>
      <c r="HW68" s="21"/>
      <c r="HX68" s="21"/>
      <c r="HY68" s="21"/>
      <c r="HZ68" s="21"/>
      <c r="IA68" s="21"/>
      <c r="IB68" s="21"/>
      <c r="IE68" s="22"/>
      <c r="IF68" s="22"/>
      <c r="IG68" s="23"/>
      <c r="IH68" s="23"/>
      <c r="II68" s="23"/>
      <c r="IJ68" s="23"/>
      <c r="IK68" s="23"/>
      <c r="IL68" s="23"/>
    </row>
    <row r="69" spans="1:246">
      <c r="HW69" s="21"/>
      <c r="HX69" s="21"/>
      <c r="HY69" s="21"/>
      <c r="HZ69" s="21"/>
      <c r="IA69" s="21"/>
      <c r="IB69" s="21"/>
      <c r="IE69" s="22"/>
      <c r="IF69" s="22"/>
      <c r="IG69" s="23"/>
      <c r="IH69" s="23"/>
      <c r="II69" s="23"/>
      <c r="IJ69" s="23"/>
      <c r="IK69" s="23"/>
      <c r="IL69" s="23"/>
    </row>
  </sheetData>
  <sheetProtection selectLockedCells="1" selectUnlockedCells="1"/>
  <mergeCells count="13">
    <mergeCell ref="A68:F68"/>
    <mergeCell ref="A66:F66"/>
    <mergeCell ref="A67:F67"/>
    <mergeCell ref="B1:C1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4"/>
    <pageSetUpPr fitToPage="1"/>
  </sheetPr>
  <dimension ref="A1:IP4"/>
  <sheetViews>
    <sheetView zoomScale="136" zoomScaleNormal="136" workbookViewId="0">
      <selection activeCell="C8" sqref="C8"/>
    </sheetView>
  </sheetViews>
  <sheetFormatPr defaultColWidth="22.140625" defaultRowHeight="10.5"/>
  <cols>
    <col min="1" max="1" width="5.7109375" style="67" customWidth="1"/>
    <col min="2" max="2" width="16.85546875" style="67" customWidth="1"/>
    <col min="3" max="3" width="14.5703125" style="67" customWidth="1"/>
    <col min="4" max="4" width="12.42578125" style="67" customWidth="1"/>
    <col min="5" max="5" width="4.28515625" style="67" customWidth="1"/>
    <col min="6" max="6" width="9.85546875" style="67" customWidth="1"/>
    <col min="7" max="7" width="5" style="67" customWidth="1"/>
    <col min="8" max="8" width="9" style="67" customWidth="1"/>
    <col min="9" max="9" width="8.42578125" style="67" customWidth="1"/>
    <col min="10" max="10" width="7.42578125" style="67" bestFit="1" customWidth="1"/>
    <col min="11" max="11" width="13.7109375" style="67" customWidth="1"/>
    <col min="12" max="12" width="26.5703125" style="67" customWidth="1"/>
    <col min="13" max="13" width="7" style="67" customWidth="1"/>
    <col min="14" max="250" width="22.140625" style="67"/>
    <col min="251" max="16384" width="22.140625" style="68"/>
  </cols>
  <sheetData>
    <row r="1" spans="1:250" ht="9" customHeight="1">
      <c r="A1" s="65" t="s">
        <v>1</v>
      </c>
      <c r="B1" s="65" t="s">
        <v>2</v>
      </c>
      <c r="C1" s="65" t="s">
        <v>3</v>
      </c>
      <c r="D1" s="65" t="s">
        <v>4</v>
      </c>
      <c r="E1" s="65" t="s">
        <v>5</v>
      </c>
      <c r="F1" s="65" t="s">
        <v>6</v>
      </c>
      <c r="G1" s="65" t="s">
        <v>7</v>
      </c>
      <c r="H1" s="65" t="s">
        <v>8</v>
      </c>
      <c r="I1" s="65" t="s">
        <v>9</v>
      </c>
      <c r="J1" s="65" t="s">
        <v>10</v>
      </c>
      <c r="K1" s="65" t="s">
        <v>46</v>
      </c>
      <c r="L1" s="66" t="s">
        <v>57</v>
      </c>
      <c r="IO1" s="68"/>
      <c r="IP1" s="68"/>
    </row>
    <row r="2" spans="1:250" ht="9" customHeight="1">
      <c r="A2" s="69">
        <v>1</v>
      </c>
      <c r="B2" s="27" t="s">
        <v>65</v>
      </c>
      <c r="C2" s="28" t="s">
        <v>66</v>
      </c>
      <c r="D2" s="28" t="s">
        <v>67</v>
      </c>
      <c r="E2" s="27" t="s">
        <v>68</v>
      </c>
      <c r="F2" s="29">
        <v>2700000</v>
      </c>
      <c r="G2" s="27">
        <v>107</v>
      </c>
      <c r="H2" s="27">
        <v>44</v>
      </c>
      <c r="I2" s="27">
        <f>107-44</f>
        <v>63</v>
      </c>
      <c r="J2" s="27">
        <v>24092</v>
      </c>
      <c r="K2" s="70" t="s">
        <v>45</v>
      </c>
      <c r="L2" s="71"/>
      <c r="IN2" s="68"/>
      <c r="IO2" s="68"/>
      <c r="IP2" s="68"/>
    </row>
    <row r="3" spans="1:250" ht="9" customHeight="1">
      <c r="A3" s="69"/>
      <c r="B3" s="30"/>
      <c r="C3" s="69"/>
      <c r="D3" s="31"/>
      <c r="E3" s="31"/>
      <c r="F3" s="31"/>
      <c r="G3" s="30"/>
      <c r="H3" s="30"/>
      <c r="I3" s="30"/>
      <c r="J3" s="72"/>
      <c r="K3" s="70" t="s">
        <v>45</v>
      </c>
      <c r="L3" s="71"/>
      <c r="IO3" s="68"/>
      <c r="IP3" s="68"/>
    </row>
    <row r="4" spans="1:250" ht="9" customHeight="1">
      <c r="A4" s="71"/>
      <c r="B4" s="69"/>
      <c r="C4" s="69"/>
      <c r="D4" s="69"/>
      <c r="E4" s="69"/>
      <c r="F4" s="69"/>
      <c r="G4" s="69"/>
      <c r="H4" s="69"/>
      <c r="I4" s="69"/>
      <c r="J4" s="69"/>
      <c r="K4" s="72">
        <f>SUMIF(K2:K3,"Y",J2:J3)</f>
        <v>24092</v>
      </c>
      <c r="L4" s="71"/>
      <c r="IO4" s="68"/>
      <c r="IP4" s="6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4" t="s">
        <v>11</v>
      </c>
      <c r="B1" s="44"/>
      <c r="C1" s="2"/>
    </row>
    <row r="2" spans="1:6" ht="14.25" customHeight="1">
      <c r="A2" s="44" t="s">
        <v>12</v>
      </c>
      <c r="B2" s="44"/>
      <c r="C2" s="2"/>
    </row>
    <row r="5" spans="1:6" ht="30">
      <c r="A5" s="3" t="s">
        <v>1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2021-08-13T12:10:48Z</dcterms:modified>
</cp:coreProperties>
</file>