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C18" i="1"/>
  <c r="C16"/>
  <c r="B18"/>
  <c r="D18" s="1"/>
  <c r="F18" s="1"/>
  <c r="B16"/>
  <c r="C10"/>
  <c r="D12"/>
  <c r="F12" s="1"/>
  <c r="B10"/>
  <c r="D10" s="1"/>
  <c r="F10" s="1"/>
  <c r="C6"/>
  <c r="D6" s="1"/>
  <c r="F6" s="1"/>
  <c r="B6"/>
  <c r="G4"/>
  <c r="D19"/>
  <c r="F19" s="1"/>
  <c r="D17"/>
  <c r="F17" s="1"/>
  <c r="D13"/>
  <c r="F13" s="1"/>
  <c r="D8"/>
  <c r="F8" s="1"/>
  <c r="D5"/>
  <c r="F5" s="1"/>
  <c r="D7"/>
  <c r="F7" s="1"/>
  <c r="D11"/>
  <c r="F11" s="1"/>
  <c r="D14"/>
  <c r="F14" s="1"/>
  <c r="D3"/>
  <c r="F3" s="1"/>
  <c r="D4"/>
  <c r="F27"/>
  <c r="K10" i="2"/>
  <c r="F22" i="1" s="1"/>
  <c r="F6" i="5"/>
  <c r="F7"/>
  <c r="F8"/>
  <c r="F9"/>
  <c r="F10"/>
  <c r="F11"/>
  <c r="F12"/>
  <c r="E13"/>
  <c r="D16" i="1" l="1"/>
  <c r="F16" s="1"/>
  <c r="F13" i="5"/>
  <c r="F4" i="1"/>
  <c r="F20" s="1"/>
  <c r="F21" l="1"/>
  <c r="F24" l="1"/>
  <c r="F28" s="1"/>
</calcChain>
</file>

<file path=xl/sharedStrings.xml><?xml version="1.0" encoding="utf-8"?>
<sst xmlns="http://schemas.openxmlformats.org/spreadsheetml/2006/main" count="123" uniqueCount="86">
  <si>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</si>
  <si>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</si>
  <si>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</si>
  <si>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</si>
  <si>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</si>
  <si>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</si>
  <si>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</si>
  <si>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</si>
  <si>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</si>
  <si>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</si>
  <si>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</si>
  <si>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</si>
  <si>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</si>
  <si>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</si>
  <si>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</si>
  <si>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</si>
  <si>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</si>
  <si>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</si>
  <si>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</si>
  <si>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</si>
  <si>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</si>
  <si>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</si>
  <si>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</si>
  <si>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</si>
  <si>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</si>
  <si>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</si>
  <si>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</si>
  <si>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</si>
  <si>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</si>
  <si>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</si>
  <si>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</si>
  <si>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</si>
  <si>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</si>
  <si>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</si>
  <si>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</si>
  <si>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</si>
  <si>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</si>
  <si>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</si>
  <si>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</si>
  <si>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</si>
  <si>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</si>
  <si>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</si>
  <si>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</si>
  <si>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</si>
  <si>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</si>
  <si>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</si>
  <si>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</si>
  <si>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</si>
  <si>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</si>
  <si>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</si>
  <si>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</si>
  <si>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</si>
  <si>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</si>
  <si>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2017-2018</t>
  </si>
  <si>
    <t>2016-2017</t>
  </si>
  <si>
    <t xml:space="preserve">Income From Other Sources </t>
  </si>
  <si>
    <t>Income From house property</t>
  </si>
  <si>
    <t>HL</t>
  </si>
  <si>
    <t>HDFC BANK</t>
  </si>
  <si>
    <t>Batra polymers</t>
  </si>
  <si>
    <t>Bhagat Singh</t>
  </si>
  <si>
    <t>Net profit</t>
  </si>
  <si>
    <t>Depreciation</t>
  </si>
  <si>
    <t>Bank Inetrest</t>
  </si>
  <si>
    <t>Simarjit Singh</t>
  </si>
  <si>
    <t>Mohinder singh</t>
  </si>
  <si>
    <t>n</t>
  </si>
  <si>
    <t>AL</t>
  </si>
  <si>
    <t>LBLUD00002120642</t>
  </si>
  <si>
    <t>ICICI</t>
  </si>
  <si>
    <t>LBLUD00002120646</t>
  </si>
  <si>
    <t>HL;</t>
  </si>
  <si>
    <t>LBLUD00002120644</t>
  </si>
  <si>
    <t>TOPUP</t>
  </si>
  <si>
    <t>KMBL</t>
  </si>
  <si>
    <t>DOD</t>
  </si>
  <si>
    <t>yes bank</t>
  </si>
  <si>
    <t>Y</t>
  </si>
  <si>
    <t>Income u/s 40 A (2) b</t>
  </si>
  <si>
    <t>Mohinder HUF Interest 138000</t>
  </si>
  <si>
    <t>ICICI Bank &amp; DOD from KMBL &amp; HDFC</t>
  </si>
  <si>
    <t>Bhagat Singh ( Batra Polymers)</t>
  </si>
  <si>
    <t>Income From business ( Govind Polypack)</t>
  </si>
  <si>
    <t>Commision Income</t>
  </si>
  <si>
    <t>Income U/s 44AD</t>
  </si>
  <si>
    <t>TU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</si>
</sst>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82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9" fillId="0" borderId="6" xfId="1" applyNumberFormat="1" applyFont="1" applyFill="1" applyBorder="1" applyAlignment="1" applyProtection="1">
      <alignment horizontal="left" vertical="center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0" fontId="9" fillId="2" borderId="6" xfId="3" applyFont="1" applyFill="1" applyBorder="1" applyAlignment="1">
      <alignment horizontal="left" vertical="center" wrapText="1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4" applyNumberFormat="1" applyFont="1" applyFill="1" applyBorder="1" applyAlignment="1" applyProtection="1">
      <alignment horizontal="left" vertical="top"/>
    </xf>
    <xf numFmtId="164" fontId="9" fillId="4" borderId="1" xfId="4" applyNumberFormat="1" applyFont="1" applyFill="1" applyBorder="1" applyAlignment="1" applyProtection="1">
      <alignment horizontal="left" vertical="top"/>
    </xf>
    <xf numFmtId="0" fontId="11" fillId="2" borderId="0" xfId="3" applyFont="1" applyFill="1" applyBorder="1" applyAlignment="1">
      <alignment horizontal="left" vertical="top" wrapText="1"/>
    </xf>
    <xf numFmtId="165" fontId="11" fillId="2" borderId="6" xfId="1" applyNumberFormat="1" applyFont="1" applyFill="1" applyBorder="1" applyAlignment="1" applyProtection="1">
      <alignment horizontal="left" vertical="center" wrapText="1"/>
    </xf>
    <xf numFmtId="166" fontId="11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  <xf numFmtId="165" fontId="11" fillId="2" borderId="6" xfId="1" applyNumberFormat="1" applyFont="1" applyFill="1" applyBorder="1" applyAlignment="1" applyProtection="1">
      <alignment horizontal="left" vertical="top"/>
    </xf>
    <xf numFmtId="9" fontId="11" fillId="2" borderId="6" xfId="1" applyNumberFormat="1" applyFont="1" applyFill="1" applyBorder="1" applyAlignment="1" applyProtection="1">
      <alignment horizontal="left" vertical="top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8"/>
  <sheetViews>
    <sheetView tabSelected="1" zoomScale="130" zoomScaleNormal="130" workbookViewId="0">
      <selection activeCell="A29" sqref="A29:XFD104"/>
    </sheetView>
  </sheetViews>
  <sheetFormatPr defaultColWidth="31.28515625" defaultRowHeight="12"/>
  <cols>
    <col min="1" max="1" width="33.7109375" style="26" customWidth="1"/>
    <col min="2" max="2" width="16.140625" style="26" bestFit="1" customWidth="1"/>
    <col min="3" max="3" width="15.5703125" style="26" bestFit="1" customWidth="1"/>
    <col min="4" max="4" width="16.140625" style="26" bestFit="1" customWidth="1"/>
    <col min="5" max="5" width="14.140625" style="26" bestFit="1" customWidth="1"/>
    <col min="6" max="6" width="13.5703125" style="26" bestFit="1" customWidth="1"/>
    <col min="7" max="7" width="33.28515625" style="26" customWidth="1"/>
    <col min="8" max="8" width="11.85546875" style="26" customWidth="1"/>
    <col min="9" max="9" width="14.5703125" style="26" customWidth="1"/>
    <col min="10" max="11" width="13.140625" style="26" customWidth="1"/>
    <col min="12" max="12" width="13.7109375" style="26" customWidth="1"/>
    <col min="13" max="13" width="14.140625" style="26" customWidth="1"/>
    <col min="14" max="14" width="11.85546875" style="26" customWidth="1"/>
    <col min="15" max="15" width="12" style="26" customWidth="1"/>
    <col min="16" max="16" width="11" style="26" customWidth="1"/>
    <col min="17" max="17" width="11.5703125" style="26" customWidth="1"/>
    <col min="18" max="18" width="12" style="26" customWidth="1"/>
    <col min="19" max="236" width="31.28515625" style="26"/>
    <col min="237" max="244" width="31.28515625" style="27"/>
    <col min="245" max="246" width="31.28515625" style="28"/>
    <col min="247" max="16384" width="31.28515625" style="29"/>
  </cols>
  <sheetData>
    <row r="1" spans="1:246" ht="15" customHeight="1">
      <c r="A1" s="25" t="s">
        <v>59</v>
      </c>
      <c r="B1" s="70" t="s">
        <v>0</v>
      </c>
      <c r="C1" s="70"/>
      <c r="D1" s="25" t="s">
        <v>1</v>
      </c>
      <c r="E1" s="25">
        <v>7720208401</v>
      </c>
      <c r="F1" s="25" t="s">
        <v>2</v>
      </c>
    </row>
    <row r="2" spans="1:246">
      <c r="A2" s="22" t="s">
        <v>81</v>
      </c>
      <c r="B2" s="22" t="s">
        <v>53</v>
      </c>
      <c r="C2" s="22" t="s">
        <v>54</v>
      </c>
      <c r="D2" s="22" t="s">
        <v>39</v>
      </c>
      <c r="E2" s="30" t="s">
        <v>3</v>
      </c>
      <c r="F2" s="22" t="s">
        <v>40</v>
      </c>
    </row>
    <row r="3" spans="1:246">
      <c r="A3" s="23" t="s">
        <v>61</v>
      </c>
      <c r="B3" s="31">
        <v>1886061.07</v>
      </c>
      <c r="C3" s="32">
        <v>1677389.95</v>
      </c>
      <c r="D3" s="33">
        <f t="shared" ref="D3:D8" si="0">AVERAGE(B3:C3)</f>
        <v>1781725.51</v>
      </c>
      <c r="E3" s="34">
        <v>1</v>
      </c>
      <c r="F3" s="33">
        <f t="shared" ref="F3:F8" si="1">E3*D3</f>
        <v>1781725.51</v>
      </c>
    </row>
    <row r="4" spans="1:246">
      <c r="A4" s="23" t="s">
        <v>62</v>
      </c>
      <c r="B4" s="35">
        <v>143396</v>
      </c>
      <c r="C4" s="31">
        <v>170319</v>
      </c>
      <c r="D4" s="33">
        <f t="shared" si="0"/>
        <v>156857.5</v>
      </c>
      <c r="E4" s="34">
        <v>1</v>
      </c>
      <c r="F4" s="33">
        <f t="shared" si="1"/>
        <v>156857.5</v>
      </c>
      <c r="G4" s="26">
        <f>25236445+23578411+17544419+19714739+21457528+23604372+18769521+21898874+21206295+20263217+18771342</f>
        <v>232045163</v>
      </c>
    </row>
    <row r="5" spans="1:246">
      <c r="A5" s="23" t="s">
        <v>55</v>
      </c>
      <c r="B5" s="35">
        <v>9020</v>
      </c>
      <c r="C5" s="31">
        <v>4399</v>
      </c>
      <c r="D5" s="33">
        <f t="shared" ref="D5" si="2">AVERAGE(B5:C5)</f>
        <v>6709.5</v>
      </c>
      <c r="E5" s="34">
        <v>0.5</v>
      </c>
      <c r="F5" s="33">
        <f t="shared" ref="F5" si="3">E5*D5</f>
        <v>3354.75</v>
      </c>
    </row>
    <row r="6" spans="1:246" ht="12" customHeight="1">
      <c r="A6" s="23" t="s">
        <v>78</v>
      </c>
      <c r="B6" s="35">
        <f>138000+73462+34304</f>
        <v>245766</v>
      </c>
      <c r="C6" s="31">
        <f>138000+63978+63132</f>
        <v>265110</v>
      </c>
      <c r="D6" s="33">
        <f t="shared" ref="D6" si="4">AVERAGE(B6:C6)</f>
        <v>255438</v>
      </c>
      <c r="E6" s="34">
        <v>1</v>
      </c>
      <c r="F6" s="33">
        <f t="shared" ref="F6" si="5">E6*D6</f>
        <v>255438</v>
      </c>
      <c r="G6" s="26" t="s">
        <v>79</v>
      </c>
    </row>
    <row r="7" spans="1:246" ht="13.5" customHeight="1">
      <c r="A7" s="23" t="s">
        <v>63</v>
      </c>
      <c r="B7" s="35">
        <v>3429517</v>
      </c>
      <c r="C7" s="31">
        <v>3436783.61</v>
      </c>
      <c r="D7" s="33">
        <f t="shared" ref="D7" si="6">AVERAGE(B7:C7)</f>
        <v>3433150.3049999997</v>
      </c>
      <c r="E7" s="34">
        <v>0.5</v>
      </c>
      <c r="F7" s="33">
        <f t="shared" ref="F7" si="7">E7*D7</f>
        <v>1716575.1524999999</v>
      </c>
      <c r="G7" s="26" t="s">
        <v>80</v>
      </c>
    </row>
    <row r="8" spans="1:246">
      <c r="A8" s="23" t="s">
        <v>41</v>
      </c>
      <c r="B8" s="31">
        <v>-271048</v>
      </c>
      <c r="C8" s="31">
        <v>-256423</v>
      </c>
      <c r="D8" s="33">
        <f t="shared" si="0"/>
        <v>-263735.5</v>
      </c>
      <c r="E8" s="34">
        <v>1</v>
      </c>
      <c r="F8" s="33">
        <f t="shared" si="1"/>
        <v>-263735.5</v>
      </c>
    </row>
    <row r="9" spans="1:246">
      <c r="A9" s="22" t="s">
        <v>64</v>
      </c>
      <c r="B9" s="22" t="s">
        <v>53</v>
      </c>
      <c r="C9" s="22" t="s">
        <v>54</v>
      </c>
      <c r="D9" s="22" t="s">
        <v>39</v>
      </c>
      <c r="E9" s="30" t="s">
        <v>3</v>
      </c>
      <c r="F9" s="22" t="s">
        <v>40</v>
      </c>
    </row>
    <row r="10" spans="1:246">
      <c r="A10" s="23" t="s">
        <v>56</v>
      </c>
      <c r="B10" s="31">
        <f>138000+41400</f>
        <v>179400</v>
      </c>
      <c r="C10" s="32">
        <f>138000+41400</f>
        <v>179400</v>
      </c>
      <c r="D10" s="33">
        <f t="shared" ref="D10:D14" si="8">AVERAGE(B10:C10)</f>
        <v>179400</v>
      </c>
      <c r="E10" s="34">
        <v>0.25</v>
      </c>
      <c r="F10" s="33">
        <f t="shared" ref="F10:F14" si="9">E10*D10</f>
        <v>44850</v>
      </c>
    </row>
    <row r="11" spans="1:246" ht="15" customHeight="1">
      <c r="A11" s="23" t="s">
        <v>82</v>
      </c>
      <c r="B11" s="31">
        <v>812077</v>
      </c>
      <c r="C11" s="32">
        <v>517159</v>
      </c>
      <c r="D11" s="33">
        <f t="shared" si="8"/>
        <v>664618</v>
      </c>
      <c r="E11" s="34">
        <v>0</v>
      </c>
      <c r="F11" s="33">
        <f t="shared" si="9"/>
        <v>0</v>
      </c>
    </row>
    <row r="12" spans="1:246">
      <c r="A12" s="23" t="s">
        <v>55</v>
      </c>
      <c r="B12" s="31">
        <v>6058</v>
      </c>
      <c r="C12" s="32">
        <v>1383</v>
      </c>
      <c r="D12" s="33">
        <f t="shared" si="8"/>
        <v>3720.5</v>
      </c>
      <c r="E12" s="34">
        <v>0.5</v>
      </c>
      <c r="F12" s="33">
        <f t="shared" si="9"/>
        <v>1860.25</v>
      </c>
      <c r="G12" s="46"/>
    </row>
    <row r="13" spans="1:246" s="54" customFormat="1">
      <c r="A13" s="47" t="s">
        <v>83</v>
      </c>
      <c r="B13" s="48">
        <v>333940</v>
      </c>
      <c r="C13" s="49">
        <v>0</v>
      </c>
      <c r="D13" s="50">
        <f t="shared" ref="D13" si="10">AVERAGE(B13:C13)</f>
        <v>166970</v>
      </c>
      <c r="E13" s="51">
        <v>0</v>
      </c>
      <c r="F13" s="50">
        <f t="shared" ref="F13" si="11">E13*D13</f>
        <v>0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52"/>
      <c r="ID13" s="52"/>
      <c r="IE13" s="52"/>
      <c r="IF13" s="52"/>
      <c r="IG13" s="52"/>
      <c r="IH13" s="52"/>
      <c r="II13" s="52"/>
      <c r="IJ13" s="52"/>
      <c r="IK13" s="53"/>
      <c r="IL13" s="53"/>
    </row>
    <row r="14" spans="1:246">
      <c r="A14" s="23" t="s">
        <v>41</v>
      </c>
      <c r="B14" s="31">
        <v>-92682</v>
      </c>
      <c r="C14" s="31">
        <v>-15951</v>
      </c>
      <c r="D14" s="33">
        <f t="shared" si="8"/>
        <v>-54316.5</v>
      </c>
      <c r="E14" s="34">
        <v>1</v>
      </c>
      <c r="F14" s="33">
        <f t="shared" si="9"/>
        <v>-54316.5</v>
      </c>
    </row>
    <row r="15" spans="1:246">
      <c r="A15" s="22" t="s">
        <v>65</v>
      </c>
      <c r="B15" s="22" t="s">
        <v>53</v>
      </c>
      <c r="C15" s="22" t="s">
        <v>54</v>
      </c>
      <c r="D15" s="22" t="s">
        <v>39</v>
      </c>
      <c r="E15" s="30" t="s">
        <v>3</v>
      </c>
      <c r="F15" s="22" t="s">
        <v>40</v>
      </c>
    </row>
    <row r="16" spans="1:246">
      <c r="A16" s="23" t="s">
        <v>56</v>
      </c>
      <c r="B16" s="31">
        <f>108000+32400</f>
        <v>140400</v>
      </c>
      <c r="C16" s="32">
        <f>70560+30240</f>
        <v>100800</v>
      </c>
      <c r="D16" s="33">
        <f t="shared" ref="D16:D19" si="12">AVERAGE(B16:C16)</f>
        <v>120600</v>
      </c>
      <c r="E16" s="34">
        <v>0.25</v>
      </c>
      <c r="F16" s="33">
        <f t="shared" ref="F16:F19" si="13">E16*D16</f>
        <v>30150</v>
      </c>
    </row>
    <row r="17" spans="1:6">
      <c r="A17" s="23" t="s">
        <v>84</v>
      </c>
      <c r="B17" s="31">
        <v>246500</v>
      </c>
      <c r="C17" s="32">
        <v>158600</v>
      </c>
      <c r="D17" s="33">
        <f t="shared" si="12"/>
        <v>202550</v>
      </c>
      <c r="E17" s="34">
        <v>1</v>
      </c>
      <c r="F17" s="33">
        <f t="shared" si="13"/>
        <v>202550</v>
      </c>
    </row>
    <row r="18" spans="1:6">
      <c r="A18" s="23" t="s">
        <v>55</v>
      </c>
      <c r="B18" s="31">
        <f>1156+34304+35+3938</f>
        <v>39433</v>
      </c>
      <c r="C18" s="32">
        <f>2131+63132+88+8482</f>
        <v>73833</v>
      </c>
      <c r="D18" s="33">
        <f t="shared" si="12"/>
        <v>56633</v>
      </c>
      <c r="E18" s="34">
        <v>0.5</v>
      </c>
      <c r="F18" s="33">
        <f>E18*D18</f>
        <v>28316.5</v>
      </c>
    </row>
    <row r="19" spans="1:6">
      <c r="A19" s="23" t="s">
        <v>41</v>
      </c>
      <c r="B19" s="31">
        <v>-3391</v>
      </c>
      <c r="C19" s="31">
        <v>0</v>
      </c>
      <c r="D19" s="33">
        <f t="shared" si="12"/>
        <v>-1695.5</v>
      </c>
      <c r="E19" s="34">
        <v>1</v>
      </c>
      <c r="F19" s="33">
        <f t="shared" si="13"/>
        <v>-1695.5</v>
      </c>
    </row>
    <row r="20" spans="1:6" ht="15.4" customHeight="1">
      <c r="A20" s="36" t="s">
        <v>42</v>
      </c>
      <c r="B20" s="71"/>
      <c r="C20" s="71"/>
      <c r="D20" s="71"/>
      <c r="E20" s="71"/>
      <c r="F20" s="37">
        <f>+SUM(F3:F19)</f>
        <v>3901930.1624999996</v>
      </c>
    </row>
    <row r="21" spans="1:6" ht="16.350000000000001" customHeight="1">
      <c r="A21" s="38" t="s">
        <v>43</v>
      </c>
      <c r="B21" s="72"/>
      <c r="C21" s="73"/>
      <c r="D21" s="73"/>
      <c r="E21" s="74"/>
      <c r="F21" s="39">
        <f>F20/12</f>
        <v>325160.84687499999</v>
      </c>
    </row>
    <row r="22" spans="1:6">
      <c r="A22" s="20" t="s">
        <v>44</v>
      </c>
      <c r="B22" s="75"/>
      <c r="C22" s="76"/>
      <c r="D22" s="76"/>
      <c r="E22" s="77"/>
      <c r="F22" s="40">
        <f>RTR!K10</f>
        <v>429593</v>
      </c>
    </row>
    <row r="23" spans="1:6" ht="16.350000000000001" customHeight="1">
      <c r="A23" s="20" t="s">
        <v>45</v>
      </c>
      <c r="B23" s="78"/>
      <c r="C23" s="79"/>
      <c r="D23" s="79"/>
      <c r="E23" s="80"/>
      <c r="F23" s="41">
        <v>2</v>
      </c>
    </row>
    <row r="24" spans="1:6" ht="16.350000000000001" customHeight="1">
      <c r="A24" s="20" t="s">
        <v>46</v>
      </c>
      <c r="B24" s="69"/>
      <c r="C24" s="69"/>
      <c r="D24" s="69"/>
      <c r="E24" s="69"/>
      <c r="F24" s="42">
        <f>(F21*F23)-F22</f>
        <v>220728.69374999998</v>
      </c>
    </row>
    <row r="25" spans="1:6" ht="13.5" customHeight="1">
      <c r="A25" s="20" t="s">
        <v>47</v>
      </c>
      <c r="B25" s="69"/>
      <c r="C25" s="69"/>
      <c r="D25" s="69"/>
      <c r="E25" s="69"/>
      <c r="F25" s="43">
        <v>180</v>
      </c>
    </row>
    <row r="26" spans="1:6" ht="12.75" customHeight="1">
      <c r="A26" s="20" t="s">
        <v>48</v>
      </c>
      <c r="B26" s="69"/>
      <c r="C26" s="69"/>
      <c r="D26" s="69"/>
      <c r="E26" s="69"/>
      <c r="F26" s="41">
        <v>0.1</v>
      </c>
    </row>
    <row r="27" spans="1:6">
      <c r="A27" s="20" t="s">
        <v>49</v>
      </c>
      <c r="B27" s="69"/>
      <c r="C27" s="69"/>
      <c r="D27" s="69"/>
      <c r="E27" s="69"/>
      <c r="F27" s="44">
        <f>PMT(F26/12,F25,-100000)</f>
        <v>1074.6051177081183</v>
      </c>
    </row>
    <row r="28" spans="1:6">
      <c r="A28" s="20" t="s">
        <v>50</v>
      </c>
      <c r="B28" s="69"/>
      <c r="C28" s="69"/>
      <c r="D28" s="69"/>
      <c r="E28" s="69"/>
      <c r="F28" s="45">
        <f>F24/F27</f>
        <v>205.40446915120106</v>
      </c>
    </row>
  </sheetData>
  <sheetProtection selectLockedCells="1" selectUnlockedCells="1"/>
  <mergeCells count="10">
    <mergeCell ref="B1:C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10"/>
  <sheetViews>
    <sheetView zoomScale="136" zoomScaleNormal="136" workbookViewId="0">
      <selection activeCell="D8" sqref="D8"/>
    </sheetView>
  </sheetViews>
  <sheetFormatPr defaultColWidth="22.140625" defaultRowHeight="12"/>
  <cols>
    <col min="1" max="1" width="6" style="21" customWidth="1"/>
    <col min="2" max="2" width="17" style="21" bestFit="1" customWidth="1"/>
    <col min="3" max="3" width="12.85546875" style="21" bestFit="1" customWidth="1"/>
    <col min="4" max="4" width="9.7109375" style="21" customWidth="1"/>
    <col min="5" max="5" width="6.28515625" style="21" bestFit="1" customWidth="1"/>
    <col min="6" max="6" width="11" style="21" customWidth="1"/>
    <col min="7" max="7" width="5.85546875" style="21" customWidth="1"/>
    <col min="8" max="8" width="9" style="2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12" width="14" style="21" bestFit="1" customWidth="1"/>
    <col min="13" max="13" width="12" style="21" bestFit="1" customWidth="1"/>
    <col min="14" max="250" width="22.140625" style="21"/>
    <col min="251" max="16384" width="22.140625" style="24"/>
  </cols>
  <sheetData>
    <row r="1" spans="1:250">
      <c r="A1" s="55" t="s">
        <v>4</v>
      </c>
      <c r="B1" s="55" t="s">
        <v>5</v>
      </c>
      <c r="C1" s="55" t="s">
        <v>6</v>
      </c>
      <c r="D1" s="55" t="s">
        <v>7</v>
      </c>
      <c r="E1" s="55" t="s">
        <v>8</v>
      </c>
      <c r="F1" s="55" t="s">
        <v>9</v>
      </c>
      <c r="G1" s="55" t="s">
        <v>10</v>
      </c>
      <c r="H1" s="55" t="s">
        <v>11</v>
      </c>
      <c r="I1" s="55" t="s">
        <v>12</v>
      </c>
      <c r="J1" s="55" t="s">
        <v>13</v>
      </c>
      <c r="K1" s="55" t="s">
        <v>52</v>
      </c>
      <c r="L1" s="55" t="s">
        <v>14</v>
      </c>
      <c r="M1" s="55" t="s">
        <v>15</v>
      </c>
    </row>
    <row r="2" spans="1:250">
      <c r="A2" s="58">
        <v>1</v>
      </c>
      <c r="B2" s="59">
        <v>57329807</v>
      </c>
      <c r="C2" s="58" t="s">
        <v>60</v>
      </c>
      <c r="D2" s="58" t="s">
        <v>58</v>
      </c>
      <c r="E2" s="59" t="s">
        <v>67</v>
      </c>
      <c r="F2" s="60">
        <v>2900000</v>
      </c>
      <c r="G2" s="59">
        <v>60</v>
      </c>
      <c r="H2" s="59">
        <v>13</v>
      </c>
      <c r="I2" s="59">
        <v>17</v>
      </c>
      <c r="J2" s="59">
        <v>59160</v>
      </c>
      <c r="K2" s="59" t="s">
        <v>51</v>
      </c>
      <c r="L2" s="59"/>
      <c r="M2" s="61"/>
      <c r="IP2" s="24"/>
    </row>
    <row r="3" spans="1:250" ht="11.25" customHeight="1">
      <c r="A3" s="58">
        <v>2</v>
      </c>
      <c r="B3" s="59" t="s">
        <v>68</v>
      </c>
      <c r="C3" s="58" t="s">
        <v>60</v>
      </c>
      <c r="D3" s="58" t="s">
        <v>69</v>
      </c>
      <c r="E3" s="59" t="s">
        <v>57</v>
      </c>
      <c r="F3" s="60">
        <v>10000000</v>
      </c>
      <c r="G3" s="59">
        <v>210</v>
      </c>
      <c r="H3" s="59">
        <v>60</v>
      </c>
      <c r="I3" s="59">
        <v>150</v>
      </c>
      <c r="J3" s="59">
        <v>99838</v>
      </c>
      <c r="K3" s="59" t="s">
        <v>77</v>
      </c>
      <c r="L3" s="59"/>
      <c r="M3" s="61"/>
      <c r="IP3" s="24"/>
    </row>
    <row r="4" spans="1:250">
      <c r="A4" s="58">
        <v>3</v>
      </c>
      <c r="B4" s="62" t="s">
        <v>70</v>
      </c>
      <c r="C4" s="58" t="s">
        <v>60</v>
      </c>
      <c r="D4" s="58" t="s">
        <v>69</v>
      </c>
      <c r="E4" s="63" t="s">
        <v>71</v>
      </c>
      <c r="F4" s="63">
        <v>7000000</v>
      </c>
      <c r="G4" s="62">
        <v>115</v>
      </c>
      <c r="H4" s="62">
        <v>59</v>
      </c>
      <c r="I4" s="62">
        <v>56</v>
      </c>
      <c r="J4" s="64">
        <v>99824</v>
      </c>
      <c r="K4" s="63" t="s">
        <v>66</v>
      </c>
      <c r="L4" s="59" t="s">
        <v>85</v>
      </c>
      <c r="M4" s="61">
        <v>2</v>
      </c>
    </row>
    <row r="5" spans="1:250">
      <c r="A5" s="58">
        <v>4</v>
      </c>
      <c r="B5" s="62" t="s">
        <v>72</v>
      </c>
      <c r="C5" s="58" t="s">
        <v>60</v>
      </c>
      <c r="D5" s="63" t="s">
        <v>69</v>
      </c>
      <c r="E5" s="63" t="s">
        <v>73</v>
      </c>
      <c r="F5" s="63">
        <v>10000000</v>
      </c>
      <c r="G5" s="62">
        <v>162</v>
      </c>
      <c r="H5" s="62">
        <v>60</v>
      </c>
      <c r="I5" s="62">
        <v>102</v>
      </c>
      <c r="J5" s="64">
        <v>113660</v>
      </c>
      <c r="K5" s="63" t="s">
        <v>66</v>
      </c>
      <c r="L5" s="59" t="s">
        <v>85</v>
      </c>
      <c r="M5" s="61" t="s">
        <v>16</v>
      </c>
    </row>
    <row r="6" spans="1:250" ht="9.75" customHeight="1">
      <c r="A6" s="58">
        <v>5</v>
      </c>
      <c r="B6" s="62">
        <v>9111817354</v>
      </c>
      <c r="C6" s="58" t="s">
        <v>59</v>
      </c>
      <c r="D6" s="63" t="s">
        <v>74</v>
      </c>
      <c r="E6" s="63" t="s">
        <v>75</v>
      </c>
      <c r="F6" s="63">
        <v>22000000</v>
      </c>
      <c r="G6" s="62">
        <v>120</v>
      </c>
      <c r="H6" s="62">
        <v>3</v>
      </c>
      <c r="I6" s="62">
        <v>7</v>
      </c>
      <c r="J6" s="64">
        <v>183333</v>
      </c>
      <c r="K6" s="63" t="s">
        <v>51</v>
      </c>
      <c r="L6" s="62"/>
      <c r="M6" s="61" t="s">
        <v>16</v>
      </c>
    </row>
    <row r="7" spans="1:250" ht="9.75" customHeight="1">
      <c r="A7" s="58">
        <v>6</v>
      </c>
      <c r="B7" s="64">
        <v>502000019615828</v>
      </c>
      <c r="C7" s="58" t="s">
        <v>59</v>
      </c>
      <c r="D7" s="63" t="s">
        <v>58</v>
      </c>
      <c r="E7" s="63" t="s">
        <v>75</v>
      </c>
      <c r="F7" s="63">
        <v>6436500</v>
      </c>
      <c r="G7" s="62">
        <v>120</v>
      </c>
      <c r="H7" s="62">
        <v>39</v>
      </c>
      <c r="I7" s="62">
        <v>81</v>
      </c>
      <c r="J7" s="64">
        <v>53637</v>
      </c>
      <c r="K7" s="63" t="s">
        <v>51</v>
      </c>
      <c r="L7" s="62"/>
      <c r="M7" s="61" t="s">
        <v>16</v>
      </c>
    </row>
    <row r="8" spans="1:250">
      <c r="A8" s="58">
        <v>7</v>
      </c>
      <c r="B8" s="62"/>
      <c r="C8" s="58" t="s">
        <v>60</v>
      </c>
      <c r="D8" s="63" t="s">
        <v>76</v>
      </c>
      <c r="E8" s="63" t="s">
        <v>67</v>
      </c>
      <c r="F8" s="63"/>
      <c r="G8" s="62"/>
      <c r="H8" s="62"/>
      <c r="I8" s="62"/>
      <c r="J8" s="64">
        <v>33625</v>
      </c>
      <c r="K8" s="59" t="s">
        <v>51</v>
      </c>
      <c r="L8" s="62"/>
      <c r="M8" s="61" t="s">
        <v>16</v>
      </c>
    </row>
    <row r="9" spans="1:250" ht="12.75" thickBot="1">
      <c r="A9" s="58">
        <v>8</v>
      </c>
      <c r="B9" s="62"/>
      <c r="C9" s="58"/>
      <c r="D9" s="63"/>
      <c r="E9" s="63"/>
      <c r="F9" s="63"/>
      <c r="G9" s="62"/>
      <c r="H9" s="62"/>
      <c r="I9" s="62"/>
      <c r="J9" s="64"/>
      <c r="K9" s="67" t="s">
        <v>51</v>
      </c>
      <c r="L9" s="62"/>
      <c r="M9" s="61" t="s">
        <v>16</v>
      </c>
    </row>
    <row r="10" spans="1:250" ht="12.75" thickBot="1">
      <c r="A10" s="56"/>
      <c r="B10" s="57"/>
      <c r="C10" s="57"/>
      <c r="D10" s="57"/>
      <c r="E10" s="57"/>
      <c r="F10" s="57"/>
      <c r="G10" s="57"/>
      <c r="H10" s="57"/>
      <c r="I10" s="57"/>
      <c r="J10" s="65"/>
      <c r="K10" s="68">
        <f>SUMIF(K2:K9,"Y",J2:J9)</f>
        <v>429593</v>
      </c>
      <c r="L10" s="66"/>
      <c r="M10" s="5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1" t="s">
        <v>17</v>
      </c>
      <c r="B1" s="81"/>
      <c r="C1" s="2"/>
    </row>
    <row r="2" spans="1:6" ht="14.25" customHeight="1">
      <c r="A2" s="81" t="s">
        <v>18</v>
      </c>
      <c r="B2" s="81"/>
      <c r="C2" s="2"/>
    </row>
    <row r="5" spans="1:6" ht="30">
      <c r="A5" s="3" t="s">
        <v>4</v>
      </c>
      <c r="B5" s="4" t="s">
        <v>19</v>
      </c>
      <c r="C5" s="4" t="s">
        <v>20</v>
      </c>
      <c r="D5" s="5" t="s">
        <v>21</v>
      </c>
      <c r="E5" s="1" t="s">
        <v>22</v>
      </c>
      <c r="F5" s="1" t="s">
        <v>23</v>
      </c>
    </row>
    <row r="6" spans="1:6" ht="42.75">
      <c r="A6" s="6">
        <v>1</v>
      </c>
      <c r="B6" s="7" t="s">
        <v>24</v>
      </c>
      <c r="C6" s="8" t="s">
        <v>25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26</v>
      </c>
      <c r="C7" s="8" t="s">
        <v>27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28</v>
      </c>
      <c r="C8" s="8" t="s">
        <v>29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30</v>
      </c>
      <c r="C9" s="12" t="s">
        <v>31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32</v>
      </c>
      <c r="C10" s="8" t="s">
        <v>33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34</v>
      </c>
      <c r="C11" s="14" t="s">
        <v>35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36</v>
      </c>
      <c r="C12" s="15" t="s">
        <v>37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2018-07-06T06:53:54Z</cp:lastPrinted>
  <dcterms:created xsi:type="dcterms:W3CDTF">2015-09-25T09:25:31Z</dcterms:created>
  <dcterms:modified xsi:type="dcterms:W3CDTF">2020-10-17T10:01:07Z</dcterms:modified>
</cp:coreProperties>
</file>