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5" i="2"/>
  <c r="J4"/>
  <c r="J3"/>
  <c r="J2"/>
  <c r="I5" i="1"/>
  <c r="C13"/>
  <c r="D13"/>
  <c r="F13" s="1"/>
  <c r="C8"/>
  <c r="D7"/>
  <c r="F7" s="1"/>
  <c r="D8"/>
  <c r="F8" s="1"/>
  <c r="D12"/>
  <c r="F12" s="1"/>
  <c r="L8" i="2"/>
  <c r="D14" i="1"/>
  <c r="F14" s="1"/>
  <c r="D11"/>
  <c r="F11" s="1"/>
  <c r="D5"/>
  <c r="F5" s="1"/>
  <c r="D4" l="1"/>
  <c r="F4" s="1"/>
  <c r="F17" l="1"/>
  <c r="D9" l="1"/>
  <c r="D2"/>
  <c r="F9" l="1"/>
  <c r="F2"/>
  <c r="D3"/>
  <c r="D6" l="1"/>
  <c r="F6" s="1"/>
  <c r="F3"/>
  <c r="F15" l="1"/>
  <c r="F22"/>
  <c r="F6" i="5" l="1"/>
  <c r="F7"/>
  <c r="F8"/>
  <c r="F9"/>
  <c r="F10"/>
  <c r="F11"/>
  <c r="F12"/>
  <c r="E13"/>
  <c r="F16" i="1" l="1"/>
  <c r="F13" i="5"/>
  <c r="F19" i="1" l="1"/>
  <c r="F23" s="1"/>
</calcChain>
</file>

<file path=xl/sharedStrings.xml><?xml version="1.0" encoding="utf-8"?>
<sst xmlns="http://schemas.openxmlformats.org/spreadsheetml/2006/main" count="106" uniqueCount="80">
  <si>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</si>
  <si>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</si>
  <si>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</si>
  <si>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</si>
  <si>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</si>
  <si>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</si>
  <si>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</si>
  <si>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</si>
  <si>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</si>
  <si>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</si>
  <si>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</si>
  <si>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</si>
  <si>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</si>
  <si>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</si>
  <si>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</si>
  <si>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</si>
  <si>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</si>
  <si>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</si>
  <si>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</si>
  <si>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</si>
  <si>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</si>
  <si>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</si>
  <si>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</si>
  <si>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</si>
  <si>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</si>
  <si>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</si>
  <si>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</si>
  <si>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</si>
  <si>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</si>
  <si>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</si>
  <si>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</si>
  <si>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</si>
  <si>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</si>
  <si>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</si>
  <si>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</si>
  <si>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</si>
  <si>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</si>
  <si>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</si>
  <si>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</si>
  <si>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</si>
  <si>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</si>
  <si>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</si>
  <si>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</si>
  <si>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</si>
  <si>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</si>
  <si>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</si>
  <si>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</si>
  <si>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POS</t>
  </si>
  <si>
    <t>Depreciation</t>
  </si>
  <si>
    <t>2020-21</t>
  </si>
  <si>
    <t>Income from other sources</t>
  </si>
  <si>
    <t xml:space="preserve">Net Profit </t>
  </si>
  <si>
    <t>y</t>
  </si>
  <si>
    <t>n</t>
  </si>
  <si>
    <t>Interest on car loan</t>
  </si>
  <si>
    <t>HDFC Bank</t>
  </si>
  <si>
    <t>Auto Loan</t>
  </si>
  <si>
    <t>Limit</t>
  </si>
  <si>
    <t>Sale as on 31 mar 19</t>
  </si>
  <si>
    <t>Sale as on 31 mar 20</t>
  </si>
  <si>
    <t>Bhasin Creations (Prop. Tejinder Pal Singh)</t>
  </si>
  <si>
    <t xml:space="preserve">Bank Interest  </t>
  </si>
  <si>
    <t xml:space="preserve">Interest   </t>
  </si>
  <si>
    <t>Payment made u/s 40A(2)b</t>
  </si>
  <si>
    <t>Navneet Kaur</t>
  </si>
  <si>
    <t>Income from salary</t>
  </si>
  <si>
    <t>Income from house property</t>
  </si>
  <si>
    <t>Till mar 21</t>
  </si>
  <si>
    <t>Bhasin Creations</t>
  </si>
  <si>
    <t>Lap</t>
  </si>
  <si>
    <t>Tejinder Pal Singh</t>
  </si>
  <si>
    <t>BL</t>
  </si>
  <si>
    <t>CN00155148</t>
  </si>
  <si>
    <t>BMW Financial Services</t>
  </si>
  <si>
    <t>Repayment Account No</t>
  </si>
  <si>
    <t>5920 (HDFC Bank)</t>
  </si>
  <si>
    <t>ECL</t>
  </si>
  <si>
    <t>Firm</t>
  </si>
  <si>
    <t>Prop.</t>
  </si>
  <si>
    <t>w/o Tejinder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</si>
</sst>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5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5" fillId="2" borderId="0" xfId="3" applyFont="1" applyFill="1" applyBorder="1" applyAlignment="1">
      <alignment horizontal="left" vertical="center" wrapText="1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left" vertical="center"/>
    </xf>
    <xf numFmtId="1" fontId="13" fillId="9" borderId="2" xfId="0" applyNumberFormat="1" applyFont="1" applyFill="1" applyBorder="1" applyAlignment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A23"/>
  <sheetViews>
    <sheetView tabSelected="1" view="pageBreakPreview" zoomScale="106" zoomScaleNormal="130" zoomScaleSheetLayoutView="106" workbookViewId="0">
      <selection activeCell="E13" sqref="E13"/>
    </sheetView>
  </sheetViews>
  <sheetFormatPr defaultColWidth="31.28515625" defaultRowHeight="12.75"/>
  <cols>
    <col min="1" max="1" width="37.5703125" style="20" customWidth="1"/>
    <col min="2" max="2" width="9.85546875" style="20" bestFit="1" customWidth="1"/>
    <col min="3" max="3" width="8.5703125" style="20" bestFit="1" customWidth="1"/>
    <col min="4" max="4" width="9.85546875" style="20" customWidth="1"/>
    <col min="5" max="5" width="8.140625" style="20" bestFit="1" customWidth="1"/>
    <col min="6" max="6" width="13" style="20" bestFit="1" customWidth="1"/>
    <col min="7" max="7" width="16.85546875" style="20" customWidth="1"/>
    <col min="8" max="8" width="17.42578125" style="20" bestFit="1" customWidth="1"/>
    <col min="9" max="9" width="13.42578125" style="20" bestFit="1" customWidth="1"/>
    <col min="10" max="225" width="31.28515625" style="20"/>
    <col min="226" max="233" width="31.28515625" style="21"/>
    <col min="234" max="235" width="31.28515625" style="22"/>
    <col min="236" max="16384" width="31.28515625" style="23"/>
  </cols>
  <sheetData>
    <row r="1" spans="1:235">
      <c r="A1" s="47" t="s">
        <v>60</v>
      </c>
      <c r="B1" s="47" t="s">
        <v>49</v>
      </c>
      <c r="C1" s="47" t="s">
        <v>43</v>
      </c>
      <c r="D1" s="47" t="s">
        <v>32</v>
      </c>
      <c r="E1" s="48" t="s">
        <v>0</v>
      </c>
      <c r="F1" s="47" t="s">
        <v>33</v>
      </c>
      <c r="G1" s="34"/>
      <c r="HM1" s="21"/>
      <c r="HN1" s="21"/>
      <c r="HO1" s="21"/>
      <c r="HP1" s="21"/>
      <c r="HQ1" s="21"/>
      <c r="HU1" s="22"/>
      <c r="HV1" s="22"/>
      <c r="HW1" s="23"/>
      <c r="HX1" s="23"/>
      <c r="HY1" s="23"/>
      <c r="HZ1" s="23"/>
      <c r="IA1" s="23"/>
    </row>
    <row r="2" spans="1:235">
      <c r="A2" s="35" t="s">
        <v>51</v>
      </c>
      <c r="B2" s="36">
        <v>1018823.29</v>
      </c>
      <c r="C2" s="37">
        <v>953311.44</v>
      </c>
      <c r="D2" s="38">
        <f>AVERAGE(B2:C2)</f>
        <v>986067.36499999999</v>
      </c>
      <c r="E2" s="39">
        <v>1</v>
      </c>
      <c r="F2" s="38">
        <f>E2*D2</f>
        <v>986067.36499999999</v>
      </c>
      <c r="G2" s="34"/>
      <c r="HM2" s="21"/>
      <c r="HN2" s="21"/>
      <c r="HO2" s="21"/>
      <c r="HP2" s="21"/>
      <c r="HQ2" s="21"/>
      <c r="HU2" s="22"/>
      <c r="HV2" s="22"/>
      <c r="HW2" s="23"/>
      <c r="HX2" s="23"/>
      <c r="HY2" s="23"/>
      <c r="HZ2" s="23"/>
      <c r="IA2" s="23"/>
    </row>
    <row r="3" spans="1:235">
      <c r="A3" s="35" t="s">
        <v>48</v>
      </c>
      <c r="B3" s="36">
        <v>1533170</v>
      </c>
      <c r="C3" s="37">
        <v>1771551</v>
      </c>
      <c r="D3" s="38">
        <f t="shared" ref="D3:D9" si="0">AVERAGE(B3:C3)</f>
        <v>1652360.5</v>
      </c>
      <c r="E3" s="39">
        <v>1</v>
      </c>
      <c r="F3" s="38">
        <f t="shared" ref="F3:F9" si="1">E3*D3</f>
        <v>1652360.5</v>
      </c>
      <c r="G3" s="34"/>
      <c r="H3" s="60" t="s">
        <v>58</v>
      </c>
      <c r="I3" s="60">
        <v>71061115.510000005</v>
      </c>
      <c r="HM3" s="21"/>
      <c r="HN3" s="21"/>
      <c r="HO3" s="21"/>
      <c r="HP3" s="21"/>
      <c r="HQ3" s="21"/>
      <c r="HU3" s="22"/>
      <c r="HV3" s="22"/>
      <c r="HW3" s="23"/>
      <c r="HX3" s="23"/>
      <c r="HY3" s="23"/>
      <c r="HZ3" s="23"/>
      <c r="IA3" s="23"/>
    </row>
    <row r="4" spans="1:235">
      <c r="A4" s="35" t="s">
        <v>61</v>
      </c>
      <c r="B4" s="36">
        <v>1268159</v>
      </c>
      <c r="C4" s="36">
        <v>948457</v>
      </c>
      <c r="D4" s="38">
        <f t="shared" ref="D4:D5" si="2">AVERAGE(B4:C4)</f>
        <v>1108308</v>
      </c>
      <c r="E4" s="39">
        <v>1</v>
      </c>
      <c r="F4" s="38">
        <f t="shared" ref="F4:F5" si="3">E4*D4</f>
        <v>1108308</v>
      </c>
      <c r="G4" s="34"/>
      <c r="H4" s="60" t="s">
        <v>59</v>
      </c>
      <c r="I4" s="60">
        <v>64445378.479999997</v>
      </c>
      <c r="HM4" s="21"/>
      <c r="HN4" s="21"/>
      <c r="HO4" s="21"/>
      <c r="HP4" s="21"/>
      <c r="HQ4" s="21"/>
      <c r="HU4" s="22"/>
      <c r="HV4" s="22"/>
      <c r="HW4" s="23"/>
      <c r="HX4" s="23"/>
      <c r="HY4" s="23"/>
      <c r="HZ4" s="23"/>
      <c r="IA4" s="23"/>
    </row>
    <row r="5" spans="1:235" ht="12" customHeight="1">
      <c r="A5" s="35" t="s">
        <v>54</v>
      </c>
      <c r="B5" s="36">
        <v>403279.45</v>
      </c>
      <c r="C5" s="36">
        <v>427940</v>
      </c>
      <c r="D5" s="38">
        <f t="shared" si="2"/>
        <v>415609.72499999998</v>
      </c>
      <c r="E5" s="39">
        <v>1</v>
      </c>
      <c r="F5" s="38">
        <f t="shared" si="3"/>
        <v>415609.72499999998</v>
      </c>
      <c r="G5" s="34"/>
      <c r="H5" s="60" t="s">
        <v>67</v>
      </c>
      <c r="I5" s="60">
        <f>0+231756+185616+1318545+4376896+7189117+10518535+10879083+12172610+3997810+3916645+3267850</f>
        <v>58054463</v>
      </c>
      <c r="HM5" s="21"/>
      <c r="HN5" s="21"/>
      <c r="HO5" s="21"/>
      <c r="HP5" s="21"/>
      <c r="HQ5" s="21"/>
      <c r="HU5" s="22"/>
      <c r="HV5" s="22"/>
      <c r="HW5" s="23"/>
      <c r="HX5" s="23"/>
      <c r="HY5" s="23"/>
      <c r="HZ5" s="23"/>
      <c r="IA5" s="23"/>
    </row>
    <row r="6" spans="1:235" ht="12" customHeight="1">
      <c r="A6" s="35" t="s">
        <v>62</v>
      </c>
      <c r="B6" s="36">
        <v>1868035.54</v>
      </c>
      <c r="C6" s="36">
        <v>895600</v>
      </c>
      <c r="D6" s="38">
        <f t="shared" si="0"/>
        <v>1381817.77</v>
      </c>
      <c r="E6" s="39">
        <v>0</v>
      </c>
      <c r="F6" s="38">
        <f t="shared" si="1"/>
        <v>0</v>
      </c>
      <c r="G6" s="34"/>
      <c r="HM6" s="21"/>
      <c r="HN6" s="21"/>
      <c r="HO6" s="21"/>
      <c r="HP6" s="21"/>
      <c r="HQ6" s="21"/>
      <c r="HU6" s="22"/>
      <c r="HV6" s="22"/>
      <c r="HW6" s="23"/>
      <c r="HX6" s="23"/>
      <c r="HY6" s="23"/>
      <c r="HZ6" s="23"/>
      <c r="IA6" s="23"/>
    </row>
    <row r="7" spans="1:235" ht="12" customHeight="1">
      <c r="A7" s="35" t="s">
        <v>50</v>
      </c>
      <c r="B7" s="36">
        <v>5030</v>
      </c>
      <c r="C7" s="36">
        <v>8059</v>
      </c>
      <c r="D7" s="38">
        <f t="shared" si="0"/>
        <v>6544.5</v>
      </c>
      <c r="E7" s="39">
        <v>0.25</v>
      </c>
      <c r="F7" s="38">
        <f t="shared" si="1"/>
        <v>1636.125</v>
      </c>
      <c r="G7" s="34"/>
      <c r="HM7" s="21"/>
      <c r="HN7" s="21"/>
      <c r="HO7" s="21"/>
      <c r="HP7" s="21"/>
      <c r="HQ7" s="21"/>
      <c r="HU7" s="22"/>
      <c r="HV7" s="22"/>
      <c r="HW7" s="23"/>
      <c r="HX7" s="23"/>
      <c r="HY7" s="23"/>
      <c r="HZ7" s="23"/>
      <c r="IA7" s="23"/>
    </row>
    <row r="8" spans="1:235" ht="12" customHeight="1">
      <c r="A8" s="35" t="s">
        <v>63</v>
      </c>
      <c r="B8" s="36">
        <v>0</v>
      </c>
      <c r="C8" s="36">
        <f>180000+620000+180000</f>
        <v>980000</v>
      </c>
      <c r="D8" s="38">
        <f t="shared" ref="D8" si="4">AVERAGE(B8:C8)</f>
        <v>490000</v>
      </c>
      <c r="E8" s="39">
        <v>0</v>
      </c>
      <c r="F8" s="38">
        <f t="shared" ref="F8" si="5">E8*D8</f>
        <v>0</v>
      </c>
      <c r="G8" s="34"/>
      <c r="HM8" s="21"/>
      <c r="HN8" s="21"/>
      <c r="HO8" s="21"/>
      <c r="HP8" s="21"/>
      <c r="HQ8" s="21"/>
      <c r="HU8" s="22"/>
      <c r="HV8" s="22"/>
      <c r="HW8" s="23"/>
      <c r="HX8" s="23"/>
      <c r="HY8" s="23"/>
      <c r="HZ8" s="23"/>
      <c r="IA8" s="23"/>
    </row>
    <row r="9" spans="1:235">
      <c r="A9" s="35" t="s">
        <v>44</v>
      </c>
      <c r="B9" s="36">
        <v>-95804</v>
      </c>
      <c r="C9" s="36">
        <v>-87190</v>
      </c>
      <c r="D9" s="38">
        <f t="shared" si="0"/>
        <v>-91497</v>
      </c>
      <c r="E9" s="39">
        <v>1</v>
      </c>
      <c r="F9" s="38">
        <f t="shared" si="1"/>
        <v>-91497</v>
      </c>
      <c r="G9" s="34"/>
      <c r="H9" s="60" t="s">
        <v>68</v>
      </c>
      <c r="I9" s="60" t="s">
        <v>77</v>
      </c>
      <c r="HM9" s="21"/>
      <c r="HN9" s="21"/>
      <c r="HO9" s="21"/>
      <c r="HP9" s="21"/>
      <c r="HQ9" s="21"/>
      <c r="HU9" s="22"/>
      <c r="HV9" s="22"/>
      <c r="HW9" s="23"/>
      <c r="HX9" s="23"/>
      <c r="HY9" s="23"/>
      <c r="HZ9" s="23"/>
      <c r="IA9" s="23"/>
    </row>
    <row r="10" spans="1:235">
      <c r="A10" s="47" t="s">
        <v>64</v>
      </c>
      <c r="B10" s="47" t="s">
        <v>49</v>
      </c>
      <c r="C10" s="47" t="s">
        <v>43</v>
      </c>
      <c r="D10" s="47" t="s">
        <v>32</v>
      </c>
      <c r="E10" s="48" t="s">
        <v>0</v>
      </c>
      <c r="F10" s="47" t="s">
        <v>33</v>
      </c>
      <c r="G10" s="34"/>
      <c r="H10" s="60" t="s">
        <v>70</v>
      </c>
      <c r="I10" s="60" t="s">
        <v>78</v>
      </c>
      <c r="HM10" s="21"/>
      <c r="HN10" s="21"/>
      <c r="HO10" s="21"/>
      <c r="HP10" s="21"/>
      <c r="HQ10" s="21"/>
      <c r="HU10" s="22"/>
      <c r="HV10" s="22"/>
      <c r="HW10" s="23"/>
      <c r="HX10" s="23"/>
      <c r="HY10" s="23"/>
      <c r="HZ10" s="23"/>
      <c r="IA10" s="23"/>
    </row>
    <row r="11" spans="1:235">
      <c r="A11" s="35" t="s">
        <v>65</v>
      </c>
      <c r="B11" s="36">
        <v>300000</v>
      </c>
      <c r="C11" s="37">
        <v>180000</v>
      </c>
      <c r="D11" s="38">
        <f>AVERAGE(B11:C11)</f>
        <v>240000</v>
      </c>
      <c r="E11" s="39">
        <v>1</v>
      </c>
      <c r="F11" s="38">
        <f>E11*D11</f>
        <v>240000</v>
      </c>
      <c r="G11" s="34"/>
      <c r="H11" s="60" t="s">
        <v>64</v>
      </c>
      <c r="I11" s="60" t="s">
        <v>79</v>
      </c>
      <c r="HM11" s="21"/>
      <c r="HN11" s="21"/>
      <c r="HO11" s="21"/>
      <c r="HP11" s="21"/>
      <c r="HQ11" s="21"/>
      <c r="HU11" s="22"/>
      <c r="HV11" s="22"/>
      <c r="HW11" s="23"/>
      <c r="HX11" s="23"/>
      <c r="HY11" s="23"/>
      <c r="HZ11" s="23"/>
      <c r="IA11" s="23"/>
    </row>
    <row r="12" spans="1:235">
      <c r="A12" s="35" t="s">
        <v>66</v>
      </c>
      <c r="B12" s="36">
        <v>240000</v>
      </c>
      <c r="C12" s="37">
        <v>180000</v>
      </c>
      <c r="D12" s="38">
        <f t="shared" ref="D12:D14" si="6">AVERAGE(B12:C12)</f>
        <v>210000</v>
      </c>
      <c r="E12" s="39">
        <v>0.5</v>
      </c>
      <c r="F12" s="38">
        <f t="shared" ref="F12:F14" si="7">E12*D12</f>
        <v>105000</v>
      </c>
      <c r="G12" s="34"/>
      <c r="HM12" s="21"/>
      <c r="HN12" s="21"/>
      <c r="HO12" s="21"/>
      <c r="HP12" s="21"/>
      <c r="HQ12" s="21"/>
      <c r="HU12" s="22"/>
      <c r="HV12" s="22"/>
      <c r="HW12" s="23"/>
      <c r="HX12" s="23"/>
      <c r="HY12" s="23"/>
      <c r="HZ12" s="23"/>
      <c r="IA12" s="23"/>
    </row>
    <row r="13" spans="1:235">
      <c r="A13" s="35" t="s">
        <v>50</v>
      </c>
      <c r="B13" s="36">
        <v>2510</v>
      </c>
      <c r="C13" s="37">
        <f>5520+82500</f>
        <v>88020</v>
      </c>
      <c r="D13" s="38">
        <f t="shared" ref="D13" si="8">AVERAGE(B13:C13)</f>
        <v>45265</v>
      </c>
      <c r="E13" s="39">
        <v>0.25</v>
      </c>
      <c r="F13" s="38">
        <f t="shared" ref="F13" si="9">E13*D13</f>
        <v>11316.25</v>
      </c>
      <c r="G13" s="34"/>
      <c r="HM13" s="21"/>
      <c r="HN13" s="21"/>
      <c r="HO13" s="21"/>
      <c r="HP13" s="21"/>
      <c r="HQ13" s="21"/>
      <c r="HU13" s="22"/>
      <c r="HV13" s="22"/>
      <c r="HW13" s="23"/>
      <c r="HX13" s="23"/>
      <c r="HY13" s="23"/>
      <c r="HZ13" s="23"/>
      <c r="IA13" s="23"/>
    </row>
    <row r="14" spans="1:235">
      <c r="A14" s="35" t="s">
        <v>44</v>
      </c>
      <c r="B14" s="36">
        <v>0</v>
      </c>
      <c r="C14" s="36">
        <v>-2522</v>
      </c>
      <c r="D14" s="38">
        <f t="shared" si="6"/>
        <v>-1261</v>
      </c>
      <c r="E14" s="39">
        <v>1</v>
      </c>
      <c r="F14" s="38">
        <f t="shared" si="7"/>
        <v>-1261</v>
      </c>
      <c r="G14" s="34"/>
      <c r="HM14" s="21"/>
      <c r="HN14" s="21"/>
      <c r="HO14" s="21"/>
      <c r="HP14" s="21"/>
      <c r="HQ14" s="21"/>
      <c r="HU14" s="22"/>
      <c r="HV14" s="22"/>
      <c r="HW14" s="23"/>
      <c r="HX14" s="23"/>
      <c r="HY14" s="23"/>
      <c r="HZ14" s="23"/>
      <c r="IA14" s="23"/>
    </row>
    <row r="15" spans="1:235" ht="15.4" customHeight="1">
      <c r="A15" s="49" t="s">
        <v>34</v>
      </c>
      <c r="B15" s="50"/>
      <c r="C15" s="50"/>
      <c r="D15" s="50"/>
      <c r="E15" s="50"/>
      <c r="F15" s="51">
        <f>+SUM(F2:F14)</f>
        <v>4427539.9649999999</v>
      </c>
      <c r="G15" s="34"/>
    </row>
    <row r="16" spans="1:235" ht="16.350000000000001" customHeight="1">
      <c r="A16" s="40" t="s">
        <v>35</v>
      </c>
      <c r="B16" s="41"/>
      <c r="C16" s="41"/>
      <c r="D16" s="41"/>
      <c r="E16" s="41"/>
      <c r="F16" s="51">
        <f>F15/12</f>
        <v>368961.66375000001</v>
      </c>
      <c r="G16" s="34"/>
    </row>
    <row r="17" spans="1:7">
      <c r="A17" s="40" t="s">
        <v>36</v>
      </c>
      <c r="B17" s="41"/>
      <c r="C17" s="41"/>
      <c r="D17" s="41"/>
      <c r="E17" s="41"/>
      <c r="F17" s="42">
        <f>RTR!L8</f>
        <v>37809</v>
      </c>
      <c r="G17" s="34"/>
    </row>
    <row r="18" spans="1:7" ht="14.25" customHeight="1">
      <c r="A18" s="43" t="s">
        <v>45</v>
      </c>
      <c r="B18" s="43"/>
      <c r="C18" s="43"/>
      <c r="D18" s="43"/>
      <c r="E18" s="43"/>
      <c r="F18" s="44">
        <v>1</v>
      </c>
      <c r="G18" s="34"/>
    </row>
    <row r="19" spans="1:7" ht="16.350000000000001" customHeight="1">
      <c r="A19" s="40" t="s">
        <v>37</v>
      </c>
      <c r="B19" s="41"/>
      <c r="C19" s="41"/>
      <c r="D19" s="41"/>
      <c r="E19" s="41"/>
      <c r="F19" s="52">
        <f>(F16*F18)-F17</f>
        <v>331152.66375000001</v>
      </c>
      <c r="G19" s="34"/>
    </row>
    <row r="20" spans="1:7" ht="16.350000000000001" customHeight="1">
      <c r="A20" s="40" t="s">
        <v>38</v>
      </c>
      <c r="B20" s="41"/>
      <c r="C20" s="41"/>
      <c r="D20" s="41"/>
      <c r="E20" s="41"/>
      <c r="F20" s="43">
        <v>180</v>
      </c>
      <c r="G20" s="34"/>
    </row>
    <row r="21" spans="1:7" ht="15" customHeight="1">
      <c r="A21" s="40" t="s">
        <v>39</v>
      </c>
      <c r="B21" s="41"/>
      <c r="C21" s="41"/>
      <c r="D21" s="41"/>
      <c r="E21" s="41"/>
      <c r="F21" s="44">
        <v>9.7500000000000003E-2</v>
      </c>
      <c r="G21" s="34"/>
    </row>
    <row r="22" spans="1:7">
      <c r="A22" s="40" t="s">
        <v>40</v>
      </c>
      <c r="B22" s="41"/>
      <c r="C22" s="41"/>
      <c r="D22" s="41"/>
      <c r="E22" s="41"/>
      <c r="F22" s="53">
        <f>PMT(F21/12,F20,-100000)</f>
        <v>1059.362663542757</v>
      </c>
      <c r="G22" s="34"/>
    </row>
    <row r="23" spans="1:7">
      <c r="A23" s="40" t="s">
        <v>41</v>
      </c>
      <c r="B23" s="41"/>
      <c r="C23" s="41"/>
      <c r="D23" s="41"/>
      <c r="E23" s="41"/>
      <c r="F23" s="54">
        <f>F19/F22</f>
        <v>312.59612514806582</v>
      </c>
      <c r="G23" s="34"/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1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W8"/>
  <sheetViews>
    <sheetView view="pageBreakPreview" zoomScale="118" zoomScaleNormal="136" zoomScaleSheetLayoutView="118" workbookViewId="0">
      <selection activeCell="G27" sqref="G27"/>
    </sheetView>
  </sheetViews>
  <sheetFormatPr defaultColWidth="22.140625" defaultRowHeight="12"/>
  <cols>
    <col min="1" max="1" width="6.42578125" style="24" bestFit="1" customWidth="1"/>
    <col min="2" max="2" width="15.42578125" style="24" bestFit="1" customWidth="1"/>
    <col min="3" max="3" width="15" style="24" bestFit="1" customWidth="1"/>
    <col min="4" max="4" width="19.5703125" style="24" bestFit="1" customWidth="1"/>
    <col min="5" max="5" width="8.7109375" style="24" bestFit="1" customWidth="1"/>
    <col min="6" max="6" width="9.28515625" style="24" bestFit="1" customWidth="1"/>
    <col min="7" max="7" width="8.7109375" style="24" bestFit="1" customWidth="1"/>
    <col min="8" max="8" width="6.7109375" style="24" bestFit="1" customWidth="1"/>
    <col min="9" max="9" width="9.85546875" style="24" bestFit="1" customWidth="1"/>
    <col min="10" max="10" width="9.28515625" style="24" bestFit="1" customWidth="1"/>
    <col min="11" max="11" width="8" style="24" bestFit="1" customWidth="1"/>
    <col min="12" max="12" width="13.5703125" style="24" bestFit="1" customWidth="1"/>
    <col min="13" max="13" width="19.42578125" style="24" bestFit="1" customWidth="1"/>
    <col min="14" max="231" width="22.140625" style="24"/>
    <col min="232" max="16384" width="22.140625" style="25"/>
  </cols>
  <sheetData>
    <row r="1" spans="1:231" s="27" customFormat="1" ht="12.75">
      <c r="A1" s="62" t="s">
        <v>1</v>
      </c>
      <c r="B1" s="62" t="s">
        <v>46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47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42</v>
      </c>
      <c r="M1" s="63" t="s">
        <v>74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</row>
    <row r="2" spans="1:231">
      <c r="A2" s="29">
        <v>1</v>
      </c>
      <c r="B2" s="46">
        <v>83952860</v>
      </c>
      <c r="C2" s="29" t="s">
        <v>68</v>
      </c>
      <c r="D2" s="29" t="s">
        <v>55</v>
      </c>
      <c r="E2" s="45" t="s">
        <v>69</v>
      </c>
      <c r="F2" s="46">
        <v>11500000</v>
      </c>
      <c r="G2" s="55">
        <v>10852794</v>
      </c>
      <c r="H2" s="55">
        <v>180</v>
      </c>
      <c r="I2" s="55">
        <v>21</v>
      </c>
      <c r="J2" s="55">
        <f>180-21</f>
        <v>159</v>
      </c>
      <c r="K2" s="46">
        <v>121827</v>
      </c>
      <c r="L2" s="30" t="s">
        <v>53</v>
      </c>
      <c r="M2" s="56" t="s">
        <v>75</v>
      </c>
      <c r="HW2" s="25"/>
    </row>
    <row r="3" spans="1:231" ht="24">
      <c r="A3" s="29">
        <v>2</v>
      </c>
      <c r="B3" s="46">
        <v>64807534</v>
      </c>
      <c r="C3" s="29" t="s">
        <v>70</v>
      </c>
      <c r="D3" s="29" t="s">
        <v>55</v>
      </c>
      <c r="E3" s="45" t="s">
        <v>71</v>
      </c>
      <c r="F3" s="46">
        <v>2000000</v>
      </c>
      <c r="G3" s="55">
        <v>599149</v>
      </c>
      <c r="H3" s="55">
        <v>36</v>
      </c>
      <c r="I3" s="55">
        <v>27</v>
      </c>
      <c r="J3" s="55">
        <f>36-27</f>
        <v>9</v>
      </c>
      <c r="K3" s="46">
        <v>71405</v>
      </c>
      <c r="L3" s="30" t="s">
        <v>53</v>
      </c>
      <c r="M3" s="56" t="s">
        <v>75</v>
      </c>
      <c r="HW3" s="25"/>
    </row>
    <row r="4" spans="1:231">
      <c r="A4" s="56">
        <v>3</v>
      </c>
      <c r="B4" s="56">
        <v>52402636</v>
      </c>
      <c r="C4" s="56" t="s">
        <v>68</v>
      </c>
      <c r="D4" s="56" t="s">
        <v>55</v>
      </c>
      <c r="E4" s="56" t="s">
        <v>56</v>
      </c>
      <c r="F4" s="56">
        <v>3600000</v>
      </c>
      <c r="G4" s="57">
        <v>2043628</v>
      </c>
      <c r="H4" s="56">
        <v>84</v>
      </c>
      <c r="I4" s="56">
        <v>42</v>
      </c>
      <c r="J4" s="56">
        <f>84-42</f>
        <v>42</v>
      </c>
      <c r="K4" s="46">
        <v>55765</v>
      </c>
      <c r="L4" s="30" t="s">
        <v>53</v>
      </c>
      <c r="M4" s="56" t="s">
        <v>75</v>
      </c>
      <c r="HW4" s="25"/>
    </row>
    <row r="5" spans="1:231" ht="24">
      <c r="A5" s="29">
        <v>4</v>
      </c>
      <c r="B5" s="46" t="s">
        <v>72</v>
      </c>
      <c r="C5" s="29" t="s">
        <v>70</v>
      </c>
      <c r="D5" s="29" t="s">
        <v>73</v>
      </c>
      <c r="E5" s="45" t="s">
        <v>56</v>
      </c>
      <c r="F5" s="46">
        <v>2500000</v>
      </c>
      <c r="G5" s="55">
        <v>1747999</v>
      </c>
      <c r="H5" s="55">
        <v>48</v>
      </c>
      <c r="I5" s="55">
        <v>33</v>
      </c>
      <c r="J5" s="55">
        <f>48-33</f>
        <v>15</v>
      </c>
      <c r="K5" s="46">
        <v>37809</v>
      </c>
      <c r="L5" s="30" t="s">
        <v>52</v>
      </c>
      <c r="M5" s="56" t="s">
        <v>75</v>
      </c>
      <c r="HW5" s="25"/>
    </row>
    <row r="6" spans="1:231">
      <c r="A6" s="29">
        <v>5</v>
      </c>
      <c r="B6" s="46">
        <v>50200029345920</v>
      </c>
      <c r="C6" s="29" t="s">
        <v>68</v>
      </c>
      <c r="D6" s="29" t="s">
        <v>55</v>
      </c>
      <c r="E6" s="45" t="s">
        <v>57</v>
      </c>
      <c r="F6" s="46">
        <v>15000000</v>
      </c>
      <c r="G6" s="58"/>
      <c r="H6" s="58"/>
      <c r="I6" s="58"/>
      <c r="J6" s="58"/>
      <c r="K6" s="59"/>
      <c r="L6" s="30" t="s">
        <v>53</v>
      </c>
      <c r="M6" s="56"/>
      <c r="HW6" s="25"/>
    </row>
    <row r="7" spans="1:231">
      <c r="A7" s="29">
        <v>6</v>
      </c>
      <c r="B7" s="46"/>
      <c r="C7" s="29"/>
      <c r="D7" s="29"/>
      <c r="E7" s="45" t="s">
        <v>76</v>
      </c>
      <c r="F7" s="46"/>
      <c r="G7" s="55"/>
      <c r="H7" s="55"/>
      <c r="I7" s="55"/>
      <c r="J7" s="55"/>
      <c r="K7" s="46">
        <v>17554</v>
      </c>
      <c r="L7" s="30" t="s">
        <v>53</v>
      </c>
      <c r="M7" s="56" t="s">
        <v>75</v>
      </c>
      <c r="HW7" s="25"/>
    </row>
    <row r="8" spans="1:231">
      <c r="A8" s="31"/>
      <c r="B8" s="28"/>
      <c r="C8" s="28"/>
      <c r="D8" s="28"/>
      <c r="E8" s="28"/>
      <c r="F8" s="32"/>
      <c r="G8" s="28"/>
      <c r="H8" s="28"/>
      <c r="I8" s="28"/>
      <c r="J8" s="28"/>
      <c r="K8" s="28"/>
      <c r="L8" s="33">
        <f>SUMIF(L2:L5,"Y",K2:K5)</f>
        <v>37809</v>
      </c>
      <c r="M8" s="6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10</v>
      </c>
      <c r="B1" s="64"/>
      <c r="C1" s="2"/>
    </row>
    <row r="2" spans="1:6" ht="14.25" customHeight="1">
      <c r="A2" s="64" t="s">
        <v>11</v>
      </c>
      <c r="B2" s="64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2021-06-04T07:13:31Z</dcterms:modified>
</cp:coreProperties>
</file>