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7"/>
  <c r="H10"/>
  <c r="C9" i="1"/>
  <c r="B9"/>
  <c r="L4" i="2"/>
  <c r="G10" i="7"/>
  <c r="F10"/>
  <c r="E10"/>
  <c r="D10"/>
  <c r="C10"/>
  <c r="B10"/>
  <c r="J2" i="2" l="1"/>
  <c r="D14" i="1"/>
  <c r="F14" s="1"/>
  <c r="D15"/>
  <c r="F15" s="1"/>
  <c r="D13"/>
  <c r="F13" s="1"/>
  <c r="D12"/>
  <c r="F12" s="1"/>
  <c r="D3"/>
  <c r="D4"/>
  <c r="D5"/>
  <c r="D6"/>
  <c r="D7"/>
  <c r="D10" l="1"/>
  <c r="F10" s="1"/>
  <c r="D9"/>
  <c r="F9" s="1"/>
  <c r="F6" l="1"/>
  <c r="F5" l="1"/>
  <c r="F3" l="1"/>
  <c r="F4"/>
  <c r="F7"/>
  <c r="E13" i="5"/>
  <c r="F12"/>
  <c r="F11"/>
  <c r="F10"/>
  <c r="F9"/>
  <c r="F13" s="1"/>
  <c r="F8"/>
  <c r="F7"/>
  <c r="F6"/>
  <c r="F18" i="1"/>
  <c r="F23"/>
  <c r="F17" l="1"/>
  <c r="F20" s="1"/>
  <c r="F24" s="1"/>
</calcChain>
</file>

<file path=xl/sharedStrings.xml><?xml version="1.0" encoding="utf-8"?>
<sst xmlns="http://schemas.openxmlformats.org/spreadsheetml/2006/main" count="101" uniqueCount="83">
  <si>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</si>
  <si>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</si>
  <si>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</si>
  <si>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</si>
  <si>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</si>
  <si>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</si>
  <si>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</si>
  <si>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</si>
  <si>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</si>
  <si>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</si>
  <si>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</si>
  <si>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</si>
  <si>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</si>
  <si>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</si>
  <si>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</si>
  <si>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</si>
  <si>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</si>
  <si>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</si>
  <si>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</si>
  <si>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</si>
  <si>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</si>
  <si>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</si>
  <si>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</si>
  <si>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</si>
  <si>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</si>
  <si>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</si>
  <si>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</si>
  <si>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</si>
  <si>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</si>
  <si>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</si>
  <si>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</si>
  <si>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</si>
  <si>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</si>
  <si>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</si>
  <si>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</si>
  <si>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</si>
  <si>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</si>
  <si>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</si>
  <si>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</si>
  <si>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</si>
  <si>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</si>
  <si>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</si>
  <si>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</si>
  <si>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</si>
  <si>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</si>
  <si>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</si>
  <si>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</si>
  <si>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</si>
  <si>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</si>
  <si>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</si>
  <si>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</si>
  <si>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</si>
  <si>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Payment Made u/s 40 (2)ab</t>
  </si>
  <si>
    <t xml:space="preserve">Date's </t>
  </si>
  <si>
    <t>Feb</t>
  </si>
  <si>
    <t>March</t>
  </si>
  <si>
    <t>April</t>
  </si>
  <si>
    <t>May</t>
  </si>
  <si>
    <t>June</t>
  </si>
  <si>
    <t>Jan</t>
  </si>
  <si>
    <t>7th</t>
  </si>
  <si>
    <t>14th</t>
  </si>
  <si>
    <t>21st</t>
  </si>
  <si>
    <t>28th</t>
  </si>
  <si>
    <t>Total</t>
  </si>
  <si>
    <t>Eligibilty In Lacs</t>
  </si>
  <si>
    <t>Kotak</t>
  </si>
  <si>
    <t>Loan Start Date</t>
  </si>
  <si>
    <t>No Of Cr.</t>
  </si>
  <si>
    <t>C P Traders</t>
  </si>
  <si>
    <t>Salary To Partners</t>
  </si>
  <si>
    <t>Vikas Jain</t>
  </si>
  <si>
    <t>Commission Income</t>
  </si>
  <si>
    <t>Shilpy Jain</t>
  </si>
  <si>
    <t>Income From Salary</t>
  </si>
  <si>
    <t>Business &amp; Profession</t>
  </si>
  <si>
    <t>TCFUC0363000010478489</t>
  </si>
  <si>
    <t>Tata Capital</t>
  </si>
  <si>
    <t>Car Loan</t>
  </si>
  <si>
    <t>LKART0000958</t>
  </si>
  <si>
    <t>BL</t>
  </si>
  <si>
    <t>OBC A/c No. 12521132000417</t>
  </si>
  <si>
    <t>z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</si>
</sst>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72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 vertical="center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5" fillId="6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top"/>
    </xf>
    <xf numFmtId="9" fontId="12" fillId="6" borderId="2" xfId="1" applyNumberFormat="1" applyFont="1" applyFill="1" applyBorder="1" applyAlignment="1" applyProtection="1">
      <alignment horizontal="left" vertical="top"/>
    </xf>
    <xf numFmtId="166" fontId="12" fillId="9" borderId="2" xfId="1" applyNumberFormat="1" applyFont="1" applyFill="1" applyBorder="1" applyAlignment="1" applyProtection="1">
      <alignment horizontal="left" vertical="center"/>
    </xf>
    <xf numFmtId="165" fontId="11" fillId="8" borderId="2" xfId="1" applyFont="1" applyFill="1" applyBorder="1" applyAlignment="1" applyProtection="1">
      <alignment horizontal="left" vertical="top" wrapText="1"/>
    </xf>
    <xf numFmtId="167" fontId="11" fillId="8" borderId="2" xfId="1" applyNumberFormat="1" applyFont="1" applyFill="1" applyBorder="1" applyAlignment="1" applyProtection="1">
      <alignment horizontal="left" vertical="top"/>
    </xf>
    <xf numFmtId="10" fontId="12" fillId="0" borderId="2" xfId="1" applyNumberFormat="1" applyFont="1" applyFill="1" applyBorder="1" applyAlignment="1" applyProtection="1">
      <alignment horizontal="left" vertical="top"/>
    </xf>
    <xf numFmtId="164" fontId="12" fillId="8" borderId="2" xfId="1" applyNumberFormat="1" applyFont="1" applyFill="1" applyBorder="1" applyAlignment="1" applyProtection="1">
      <alignment horizontal="left" vertical="top"/>
    </xf>
    <xf numFmtId="164" fontId="12" fillId="0" borderId="2" xfId="1" applyNumberFormat="1" applyFont="1" applyFill="1" applyBorder="1" applyAlignment="1" applyProtection="1">
      <alignment horizontal="left" vertical="top"/>
    </xf>
    <xf numFmtId="2" fontId="12" fillId="8" borderId="2" xfId="5" applyNumberFormat="1" applyFont="1" applyFill="1" applyBorder="1" applyAlignment="1" applyProtection="1">
      <alignment horizontal="left" vertical="top"/>
    </xf>
    <xf numFmtId="165" fontId="12" fillId="8" borderId="2" xfId="5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10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6" fontId="12" fillId="4" borderId="2" xfId="1" applyNumberFormat="1" applyFont="1" applyFill="1" applyBorder="1" applyAlignment="1" applyProtection="1">
      <alignment horizontal="left" vertical="center"/>
    </xf>
    <xf numFmtId="168" fontId="14" fillId="0" borderId="2" xfId="0" applyNumberFormat="1" applyFont="1" applyBorder="1" applyAlignment="1">
      <alignment horizontal="center" vertical="center" wrapText="1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16" fillId="10" borderId="2" xfId="0" applyFont="1" applyFill="1" applyBorder="1" applyAlignment="1">
      <alignment horizontal="center" vertical="center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12" fillId="8" borderId="2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/>
    </xf>
    <xf numFmtId="164" fontId="11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7" fillId="10" borderId="3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166" fontId="12" fillId="11" borderId="2" xfId="1" applyNumberFormat="1" applyFont="1" applyFill="1" applyBorder="1" applyAlignment="1" applyProtection="1">
      <alignment horizontal="left" vertical="center"/>
    </xf>
    <xf numFmtId="166" fontId="12" fillId="12" borderId="2" xfId="1" applyNumberFormat="1" applyFont="1" applyFill="1" applyBorder="1" applyAlignment="1" applyProtection="1">
      <alignment horizontal="left" vertical="center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4"/>
  <sheetViews>
    <sheetView tabSelected="1" topLeftCell="A4" zoomScale="107" zoomScaleNormal="107" workbookViewId="0">
      <selection activeCell="F16" sqref="F16"/>
    </sheetView>
  </sheetViews>
  <sheetFormatPr defaultColWidth="31.28515625" defaultRowHeight="13.5"/>
  <cols>
    <col min="1" max="1" width="32" style="33" customWidth="1"/>
    <col min="2" max="2" width="13" style="33" customWidth="1"/>
    <col min="3" max="3" width="13.5703125" style="33" customWidth="1"/>
    <col min="4" max="4" width="14.140625" style="33" customWidth="1"/>
    <col min="5" max="5" width="14" style="33" customWidth="1"/>
    <col min="6" max="6" width="15.42578125" style="33" customWidth="1"/>
    <col min="7" max="7" width="14.5703125" style="33" bestFit="1" customWidth="1"/>
    <col min="8" max="8" width="13" style="33" customWidth="1"/>
    <col min="9" max="9" width="10.85546875" style="33" customWidth="1"/>
    <col min="10" max="10" width="14.5703125" style="33" customWidth="1"/>
    <col min="11" max="12" width="13.140625" style="33" customWidth="1"/>
    <col min="13" max="13" width="13.5703125" style="33" customWidth="1"/>
    <col min="14" max="14" width="14.140625" style="33" customWidth="1"/>
    <col min="15" max="15" width="11.85546875" style="33" customWidth="1"/>
    <col min="16" max="16" width="12" style="33" customWidth="1"/>
    <col min="17" max="17" width="11" style="33" customWidth="1"/>
    <col min="18" max="18" width="11.5703125" style="33" customWidth="1"/>
    <col min="19" max="19" width="12" style="33" customWidth="1"/>
    <col min="20" max="237" width="31.28515625" style="33"/>
    <col min="238" max="245" width="31.28515625" style="34"/>
    <col min="246" max="247" width="31.28515625" style="35"/>
    <col min="248" max="254" width="31.28515625" style="36"/>
    <col min="255" max="16384" width="31.28515625" style="37"/>
  </cols>
  <sheetData>
    <row r="1" spans="1:6" ht="15.75" customHeight="1">
      <c r="A1" s="59" t="s">
        <v>69</v>
      </c>
      <c r="B1" s="61"/>
      <c r="C1" s="61"/>
      <c r="D1" s="32"/>
      <c r="E1" s="32"/>
      <c r="F1" s="32"/>
    </row>
    <row r="2" spans="1:6" ht="15.75" customHeight="1">
      <c r="A2" s="29" t="s">
        <v>69</v>
      </c>
      <c r="B2" s="38" t="s">
        <v>48</v>
      </c>
      <c r="C2" s="38" t="s">
        <v>0</v>
      </c>
      <c r="D2" s="38" t="s">
        <v>1</v>
      </c>
      <c r="E2" s="39" t="s">
        <v>2</v>
      </c>
      <c r="F2" s="38" t="s">
        <v>3</v>
      </c>
    </row>
    <row r="3" spans="1:6">
      <c r="A3" s="30" t="s">
        <v>49</v>
      </c>
      <c r="B3" s="70">
        <v>97400.24</v>
      </c>
      <c r="C3" s="71">
        <v>36236.68</v>
      </c>
      <c r="D3" s="40">
        <f>AVERAGE(B3:C3)</f>
        <v>66818.460000000006</v>
      </c>
      <c r="E3" s="41">
        <v>1</v>
      </c>
      <c r="F3" s="40">
        <f t="shared" ref="F3:F7" si="0">E3*D3</f>
        <v>66818.460000000006</v>
      </c>
    </row>
    <row r="4" spans="1:6">
      <c r="A4" s="30" t="s">
        <v>50</v>
      </c>
      <c r="B4" s="70">
        <v>232462</v>
      </c>
      <c r="C4" s="71">
        <v>67380</v>
      </c>
      <c r="D4" s="40">
        <f t="shared" ref="D4:D7" si="1">AVERAGE(B4:C4)</f>
        <v>149921</v>
      </c>
      <c r="E4" s="41">
        <v>1</v>
      </c>
      <c r="F4" s="40">
        <f t="shared" si="0"/>
        <v>149921</v>
      </c>
    </row>
    <row r="5" spans="1:6" ht="15" customHeight="1">
      <c r="A5" s="30" t="s">
        <v>70</v>
      </c>
      <c r="B5" s="42">
        <v>0</v>
      </c>
      <c r="C5" s="71">
        <v>280000</v>
      </c>
      <c r="D5" s="40">
        <f t="shared" si="1"/>
        <v>140000</v>
      </c>
      <c r="E5" s="41">
        <v>0</v>
      </c>
      <c r="F5" s="40">
        <f t="shared" ref="F5" si="2">E5*D5</f>
        <v>0</v>
      </c>
    </row>
    <row r="6" spans="1:6" ht="15" customHeight="1">
      <c r="A6" s="30" t="s">
        <v>52</v>
      </c>
      <c r="B6" s="70">
        <v>180000</v>
      </c>
      <c r="C6" s="71">
        <v>90000</v>
      </c>
      <c r="D6" s="40">
        <f t="shared" ref="D6" si="3">AVERAGE(B6:C6)</f>
        <v>135000</v>
      </c>
      <c r="E6" s="41">
        <v>1</v>
      </c>
      <c r="F6" s="40">
        <f t="shared" ref="F6" si="4">E6*D6</f>
        <v>135000</v>
      </c>
    </row>
    <row r="7" spans="1:6">
      <c r="A7" s="30" t="s">
        <v>4</v>
      </c>
      <c r="B7" s="42">
        <v>-30389</v>
      </c>
      <c r="C7" s="42">
        <v>-11279</v>
      </c>
      <c r="D7" s="40">
        <f t="shared" si="1"/>
        <v>-20834</v>
      </c>
      <c r="E7" s="41">
        <v>1</v>
      </c>
      <c r="F7" s="40">
        <f t="shared" si="0"/>
        <v>-20834</v>
      </c>
    </row>
    <row r="8" spans="1:6" ht="15.75" customHeight="1">
      <c r="A8" s="29" t="s">
        <v>71</v>
      </c>
      <c r="B8" s="38" t="s">
        <v>48</v>
      </c>
      <c r="C8" s="38" t="s">
        <v>0</v>
      </c>
      <c r="D8" s="38" t="s">
        <v>1</v>
      </c>
      <c r="E8" s="39" t="s">
        <v>2</v>
      </c>
      <c r="F8" s="38" t="s">
        <v>3</v>
      </c>
    </row>
    <row r="9" spans="1:6">
      <c r="A9" s="30" t="s">
        <v>72</v>
      </c>
      <c r="B9" s="42">
        <f>262338+108000</f>
        <v>370338</v>
      </c>
      <c r="C9" s="57">
        <f>250000</f>
        <v>250000</v>
      </c>
      <c r="D9" s="40">
        <f>AVERAGE(B9:C9)</f>
        <v>310169</v>
      </c>
      <c r="E9" s="41">
        <v>1</v>
      </c>
      <c r="F9" s="40">
        <f t="shared" ref="F9:F10" si="5">E9*D9</f>
        <v>310169</v>
      </c>
    </row>
    <row r="10" spans="1:6">
      <c r="A10" s="30" t="s">
        <v>4</v>
      </c>
      <c r="B10" s="42">
        <v>-6814</v>
      </c>
      <c r="C10" s="42">
        <v>-8004</v>
      </c>
      <c r="D10" s="40">
        <f t="shared" ref="D10" si="6">AVERAGE(B10:C10)</f>
        <v>-7409</v>
      </c>
      <c r="E10" s="41">
        <v>1</v>
      </c>
      <c r="F10" s="40">
        <f t="shared" si="5"/>
        <v>-7409</v>
      </c>
    </row>
    <row r="11" spans="1:6" ht="15.75" customHeight="1">
      <c r="A11" s="29" t="s">
        <v>73</v>
      </c>
      <c r="B11" s="38" t="s">
        <v>48</v>
      </c>
      <c r="C11" s="38" t="s">
        <v>0</v>
      </c>
      <c r="D11" s="38" t="s">
        <v>1</v>
      </c>
      <c r="E11" s="39" t="s">
        <v>2</v>
      </c>
      <c r="F11" s="38" t="s">
        <v>3</v>
      </c>
    </row>
    <row r="12" spans="1:6">
      <c r="A12" s="30" t="s">
        <v>74</v>
      </c>
      <c r="B12" s="42">
        <v>104000</v>
      </c>
      <c r="C12" s="57">
        <v>96000</v>
      </c>
      <c r="D12" s="40">
        <f>AVERAGE(B12:C12)</f>
        <v>100000</v>
      </c>
      <c r="E12" s="41">
        <v>1</v>
      </c>
      <c r="F12" s="40">
        <f t="shared" ref="F12:F15" si="7">E12*D12</f>
        <v>100000</v>
      </c>
    </row>
    <row r="13" spans="1:6">
      <c r="A13" s="30" t="s">
        <v>75</v>
      </c>
      <c r="B13" s="42">
        <v>193957</v>
      </c>
      <c r="C13" s="57">
        <v>185990</v>
      </c>
      <c r="D13" s="40">
        <f t="shared" ref="D13:D15" si="8">AVERAGE(B13:C13)</f>
        <v>189973.5</v>
      </c>
      <c r="E13" s="41">
        <v>1</v>
      </c>
      <c r="F13" s="40">
        <f t="shared" si="7"/>
        <v>189973.5</v>
      </c>
    </row>
    <row r="14" spans="1:6">
      <c r="A14" s="30" t="s">
        <v>51</v>
      </c>
      <c r="B14" s="42">
        <v>0</v>
      </c>
      <c r="C14" s="57">
        <v>2250</v>
      </c>
      <c r="D14" s="40">
        <f t="shared" ref="D14" si="9">AVERAGE(B14:C14)</f>
        <v>1125</v>
      </c>
      <c r="E14" s="41">
        <v>0</v>
      </c>
      <c r="F14" s="40">
        <f t="shared" ref="F14" si="10">E14*D14</f>
        <v>0</v>
      </c>
    </row>
    <row r="15" spans="1:6">
      <c r="A15" s="30" t="s">
        <v>4</v>
      </c>
      <c r="B15" s="42">
        <v>0</v>
      </c>
      <c r="C15" s="42">
        <v>0</v>
      </c>
      <c r="D15" s="40">
        <f t="shared" si="8"/>
        <v>0</v>
      </c>
      <c r="E15" s="41">
        <v>1</v>
      </c>
      <c r="F15" s="40">
        <f t="shared" si="7"/>
        <v>0</v>
      </c>
    </row>
    <row r="16" spans="1:6" ht="15.4" customHeight="1">
      <c r="A16" s="43" t="s">
        <v>5</v>
      </c>
      <c r="B16" s="62"/>
      <c r="C16" s="62"/>
      <c r="D16" s="62"/>
      <c r="E16" s="62"/>
      <c r="F16" s="44" t="s">
        <v>82</v>
      </c>
    </row>
    <row r="17" spans="1:6" ht="16.350000000000001" customHeight="1">
      <c r="A17" s="31" t="s">
        <v>6</v>
      </c>
      <c r="B17" s="63"/>
      <c r="C17" s="63"/>
      <c r="D17" s="63"/>
      <c r="E17" s="63"/>
      <c r="F17" s="44" t="e">
        <f>F16/12</f>
        <v>#VALUE!</v>
      </c>
    </row>
    <row r="18" spans="1:6">
      <c r="A18" s="31" t="s">
        <v>7</v>
      </c>
      <c r="B18" s="63"/>
      <c r="C18" s="63"/>
      <c r="D18" s="63"/>
      <c r="E18" s="63"/>
      <c r="F18" s="40">
        <f>RTR!L4</f>
        <v>61598</v>
      </c>
    </row>
    <row r="19" spans="1:6" ht="16.350000000000001" customHeight="1">
      <c r="A19" s="31" t="s">
        <v>8</v>
      </c>
      <c r="B19" s="64"/>
      <c r="C19" s="64"/>
      <c r="D19" s="64"/>
      <c r="E19" s="64"/>
      <c r="F19" s="45">
        <v>1</v>
      </c>
    </row>
    <row r="20" spans="1:6" ht="16.350000000000001" customHeight="1">
      <c r="A20" s="31" t="s">
        <v>9</v>
      </c>
      <c r="B20" s="63"/>
      <c r="C20" s="63"/>
      <c r="D20" s="63"/>
      <c r="E20" s="63"/>
      <c r="F20" s="46" t="e">
        <f>(F17*F19)-F18</f>
        <v>#VALUE!</v>
      </c>
    </row>
    <row r="21" spans="1:6" ht="16.350000000000001" customHeight="1">
      <c r="A21" s="31" t="s">
        <v>10</v>
      </c>
      <c r="B21" s="63"/>
      <c r="C21" s="63"/>
      <c r="D21" s="63"/>
      <c r="E21" s="63"/>
      <c r="F21" s="47">
        <v>180</v>
      </c>
    </row>
    <row r="22" spans="1:6" ht="14.25" customHeight="1">
      <c r="A22" s="31" t="s">
        <v>11</v>
      </c>
      <c r="B22" s="63"/>
      <c r="C22" s="63"/>
      <c r="D22" s="63"/>
      <c r="E22" s="63"/>
      <c r="F22" s="45">
        <v>0.105</v>
      </c>
    </row>
    <row r="23" spans="1:6">
      <c r="A23" s="31" t="s">
        <v>12</v>
      </c>
      <c r="B23" s="63"/>
      <c r="C23" s="63"/>
      <c r="D23" s="63"/>
      <c r="E23" s="63"/>
      <c r="F23" s="48">
        <f>PMT(F22/12,F21,-100000)</f>
        <v>1105.3989236971659</v>
      </c>
    </row>
    <row r="24" spans="1:6">
      <c r="A24" s="31" t="s">
        <v>13</v>
      </c>
      <c r="B24" s="63"/>
      <c r="C24" s="63"/>
      <c r="D24" s="63"/>
      <c r="E24" s="63"/>
      <c r="F24" s="49" t="e">
        <f>F20/F23</f>
        <v>#VALUE!</v>
      </c>
    </row>
  </sheetData>
  <sheetProtection selectLockedCells="1" selectUnlockedCells="1"/>
  <mergeCells count="10">
    <mergeCell ref="B20:E20"/>
    <mergeCell ref="B21:E21"/>
    <mergeCell ref="B22:E22"/>
    <mergeCell ref="B23:E23"/>
    <mergeCell ref="B24:E24"/>
    <mergeCell ref="B1:C1"/>
    <mergeCell ref="B16:E16"/>
    <mergeCell ref="B17:E17"/>
    <mergeCell ref="B18:E18"/>
    <mergeCell ref="B19:E19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L4"/>
  <sheetViews>
    <sheetView zoomScale="89" zoomScaleNormal="89" workbookViewId="0">
      <selection activeCell="L4" sqref="L4"/>
    </sheetView>
  </sheetViews>
  <sheetFormatPr defaultColWidth="22.140625" defaultRowHeight="13.5"/>
  <cols>
    <col min="1" max="1" width="6.85546875" style="20" customWidth="1"/>
    <col min="2" max="2" width="26.140625" style="20" customWidth="1"/>
    <col min="3" max="3" width="22.5703125" style="20" bestFit="1" customWidth="1"/>
    <col min="4" max="4" width="11.5703125" style="20" bestFit="1" customWidth="1"/>
    <col min="5" max="5" width="10.42578125" style="20" bestFit="1" customWidth="1"/>
    <col min="6" max="6" width="9.5703125" style="20" bestFit="1" customWidth="1"/>
    <col min="7" max="7" width="14.42578125" style="20" bestFit="1" customWidth="1"/>
    <col min="8" max="8" width="7.5703125" style="20" bestFit="1" customWidth="1"/>
    <col min="9" max="9" width="9.28515625" style="20" bestFit="1" customWidth="1"/>
    <col min="10" max="10" width="8.28515625" style="20" bestFit="1" customWidth="1"/>
    <col min="11" max="11" width="8.7109375" style="20" bestFit="1" customWidth="1"/>
    <col min="12" max="12" width="11.28515625" style="20" bestFit="1" customWidth="1"/>
    <col min="13" max="246" width="22.140625" style="20"/>
    <col min="247" max="16384" width="22.140625" style="21"/>
  </cols>
  <sheetData>
    <row r="1" spans="1:13" ht="27">
      <c r="A1" s="27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67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</row>
    <row r="2" spans="1:13">
      <c r="A2" s="22">
        <v>1</v>
      </c>
      <c r="B2" s="23" t="s">
        <v>76</v>
      </c>
      <c r="C2" s="22" t="s">
        <v>69</v>
      </c>
      <c r="D2" s="22" t="s">
        <v>77</v>
      </c>
      <c r="E2" s="23" t="s">
        <v>78</v>
      </c>
      <c r="F2" s="23">
        <v>403247</v>
      </c>
      <c r="G2" s="58">
        <v>43679</v>
      </c>
      <c r="H2" s="24">
        <v>60</v>
      </c>
      <c r="I2" s="24">
        <v>12</v>
      </c>
      <c r="J2" s="24">
        <f>60-12</f>
        <v>48</v>
      </c>
      <c r="K2" s="24">
        <v>9600</v>
      </c>
      <c r="L2" s="28" t="s">
        <v>25</v>
      </c>
      <c r="M2" s="20">
        <v>3.51</v>
      </c>
    </row>
    <row r="3" spans="1:13">
      <c r="A3" s="22">
        <v>2</v>
      </c>
      <c r="B3" s="23" t="s">
        <v>79</v>
      </c>
      <c r="C3" s="22" t="s">
        <v>69</v>
      </c>
      <c r="D3" s="22" t="s">
        <v>66</v>
      </c>
      <c r="E3" s="23" t="s">
        <v>80</v>
      </c>
      <c r="F3" s="23"/>
      <c r="G3" s="58">
        <v>43648</v>
      </c>
      <c r="H3" s="24">
        <v>37</v>
      </c>
      <c r="I3" s="24">
        <v>10</v>
      </c>
      <c r="J3" s="24">
        <v>27</v>
      </c>
      <c r="K3" s="24">
        <v>51998</v>
      </c>
      <c r="L3" s="28" t="s">
        <v>25</v>
      </c>
      <c r="M3" s="20">
        <v>11.41</v>
      </c>
    </row>
    <row r="4" spans="1:13">
      <c r="A4" s="25"/>
      <c r="B4" s="22"/>
      <c r="C4" s="22"/>
      <c r="D4" s="22"/>
      <c r="E4" s="23"/>
      <c r="F4" s="22"/>
      <c r="G4" s="22"/>
      <c r="H4" s="22"/>
      <c r="I4" s="22"/>
      <c r="J4" s="22"/>
      <c r="K4" s="22"/>
      <c r="L4" s="26">
        <f>SUMIF(L2:L3,"Y",K2:K3)</f>
        <v>61598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5" t="s">
        <v>26</v>
      </c>
      <c r="B1" s="65"/>
      <c r="C1" s="2"/>
    </row>
    <row r="2" spans="1:6" ht="14.25" customHeight="1">
      <c r="A2" s="65" t="s">
        <v>27</v>
      </c>
      <c r="B2" s="65"/>
      <c r="C2" s="2"/>
    </row>
    <row r="5" spans="1:6" ht="27">
      <c r="A5" s="3" t="s">
        <v>14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3:H13"/>
  <sheetViews>
    <sheetView workbookViewId="0">
      <selection activeCell="H12" sqref="H12"/>
    </sheetView>
  </sheetViews>
  <sheetFormatPr defaultRowHeight="12.75"/>
  <cols>
    <col min="1" max="1" width="21.28515625" customWidth="1"/>
  </cols>
  <sheetData>
    <row r="3" spans="1:8" ht="21">
      <c r="A3" s="50"/>
      <c r="B3" s="51"/>
      <c r="C3" s="66" t="s">
        <v>69</v>
      </c>
      <c r="D3" s="67"/>
      <c r="E3" s="68"/>
      <c r="F3" s="50"/>
      <c r="G3" s="50"/>
      <c r="H3" s="50"/>
    </row>
    <row r="4" spans="1:8" ht="30">
      <c r="A4" s="52" t="s">
        <v>81</v>
      </c>
      <c r="B4" s="51"/>
      <c r="C4" s="53"/>
      <c r="D4" s="53"/>
      <c r="E4" s="54"/>
      <c r="F4" s="50"/>
      <c r="G4" s="50"/>
      <c r="H4" s="50"/>
    </row>
    <row r="5" spans="1:8" ht="15">
      <c r="A5" s="60" t="s">
        <v>53</v>
      </c>
      <c r="B5" s="60" t="s">
        <v>59</v>
      </c>
      <c r="C5" s="60" t="s">
        <v>54</v>
      </c>
      <c r="D5" s="60" t="s">
        <v>55</v>
      </c>
      <c r="E5" s="60" t="s">
        <v>56</v>
      </c>
      <c r="F5" s="60" t="s">
        <v>57</v>
      </c>
      <c r="G5" s="60" t="s">
        <v>58</v>
      </c>
      <c r="H5" s="55"/>
    </row>
    <row r="6" spans="1:8" ht="15">
      <c r="A6" s="60" t="s">
        <v>60</v>
      </c>
      <c r="B6" s="56">
        <v>32219.26</v>
      </c>
      <c r="C6" s="55">
        <v>238127</v>
      </c>
      <c r="D6" s="56">
        <v>162417</v>
      </c>
      <c r="E6" s="56">
        <v>90085</v>
      </c>
      <c r="F6" s="56">
        <v>118345</v>
      </c>
      <c r="G6" s="56">
        <v>158088</v>
      </c>
      <c r="H6" s="55"/>
    </row>
    <row r="7" spans="1:8" ht="15">
      <c r="A7" s="60" t="s">
        <v>61</v>
      </c>
      <c r="B7" s="56">
        <v>617561</v>
      </c>
      <c r="C7" s="56">
        <v>95205</v>
      </c>
      <c r="D7" s="56">
        <v>239476</v>
      </c>
      <c r="E7" s="56">
        <v>90068</v>
      </c>
      <c r="F7" s="55">
        <v>98253</v>
      </c>
      <c r="G7" s="55">
        <v>349181</v>
      </c>
      <c r="H7" s="55"/>
    </row>
    <row r="8" spans="1:8" ht="15">
      <c r="A8" s="60" t="s">
        <v>62</v>
      </c>
      <c r="B8" s="56">
        <v>614124</v>
      </c>
      <c r="C8" s="56">
        <v>77820</v>
      </c>
      <c r="D8" s="56">
        <v>170889</v>
      </c>
      <c r="E8" s="56">
        <v>130945</v>
      </c>
      <c r="F8" s="55">
        <v>72390</v>
      </c>
      <c r="G8" s="55">
        <v>193857</v>
      </c>
      <c r="H8" s="55"/>
    </row>
    <row r="9" spans="1:8" ht="15">
      <c r="A9" s="60" t="s">
        <v>63</v>
      </c>
      <c r="B9" s="56">
        <v>144249</v>
      </c>
      <c r="C9" s="56">
        <v>68352</v>
      </c>
      <c r="D9" s="56">
        <v>103885</v>
      </c>
      <c r="E9" s="56">
        <v>120945</v>
      </c>
      <c r="F9" s="55">
        <v>34590</v>
      </c>
      <c r="G9" s="55">
        <v>109564</v>
      </c>
      <c r="H9" s="55"/>
    </row>
    <row r="10" spans="1:8" ht="15">
      <c r="A10" s="60" t="s">
        <v>64</v>
      </c>
      <c r="B10" s="55">
        <f>SUM(B6:B9)</f>
        <v>1408153.26</v>
      </c>
      <c r="C10" s="55">
        <f t="shared" ref="C10:G10" si="0">SUM(C6:C9)</f>
        <v>479504</v>
      </c>
      <c r="D10" s="55">
        <f>SUM(D6:D9)</f>
        <v>676667</v>
      </c>
      <c r="E10" s="55">
        <f>SUM(E6:E9)</f>
        <v>432043</v>
      </c>
      <c r="F10" s="55">
        <f t="shared" si="0"/>
        <v>323578</v>
      </c>
      <c r="G10" s="55">
        <f t="shared" si="0"/>
        <v>810690</v>
      </c>
      <c r="H10" s="60">
        <f>(SUM(B10:G10)/24)</f>
        <v>172109.80249999999</v>
      </c>
    </row>
    <row r="11" spans="1:8" ht="15">
      <c r="A11" s="60" t="s">
        <v>68</v>
      </c>
      <c r="B11" s="55">
        <v>10</v>
      </c>
      <c r="C11" s="55">
        <v>7</v>
      </c>
      <c r="D11" s="55">
        <v>6</v>
      </c>
      <c r="E11" s="55">
        <v>1</v>
      </c>
      <c r="F11" s="55">
        <v>4</v>
      </c>
      <c r="G11" s="55">
        <v>8</v>
      </c>
      <c r="H11" s="50"/>
    </row>
    <row r="12" spans="1:8" ht="15">
      <c r="A12" s="50"/>
      <c r="B12" s="50"/>
      <c r="C12" s="50"/>
      <c r="D12" s="50"/>
      <c r="E12" s="69" t="s">
        <v>65</v>
      </c>
      <c r="F12" s="69"/>
      <c r="G12" s="69"/>
      <c r="H12" s="60">
        <f>172109.8/1074.61</f>
        <v>160.16024418161007</v>
      </c>
    </row>
    <row r="13" spans="1:8">
      <c r="A13" s="50"/>
      <c r="B13" s="50"/>
      <c r="C13" s="50"/>
      <c r="D13" s="50"/>
      <c r="E13" s="50"/>
      <c r="F13" s="50"/>
      <c r="G13" s="50"/>
      <c r="H13" s="50"/>
    </row>
  </sheetData>
  <mergeCells count="2">
    <mergeCell ref="C3:E3"/>
    <mergeCell ref="E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2020-07-18T08:22:49Z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