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0" windowWidth="14370" windowHeight="8805"/>
  </bookViews>
  <sheets>
    <sheet name="Eligibility" sheetId="1" r:id="rId1"/>
    <sheet name="RTR" sheetId="2" r:id="rId2"/>
    <sheet name="Sheet1" sheetId="5" state="hidden" r:id="rId3"/>
  </sheets>
  <definedNames>
    <definedName name="Excel_BuiltIn__FilterDatabase_4">"$#REF!.$#REF!$#REF!:$#REF!$#REF!"</definedName>
    <definedName name="Excel_BuiltIn__FilterDatabase_5">"$#REF!.$#REF!$#REF!:$#REF!$#REF!"</definedName>
    <definedName name="Excel_BuiltIn_Print_Area_1">"$#REF!.$A$13:$F$72"</definedName>
    <definedName name="Excel_BuiltIn_Print_Area_2">"$#REF!.$#REF!$#REF!:$#REF!$#REF!"</definedName>
    <definedName name="Excel_BuiltIn_Print_Area_2_1">"$#REF!.$#REF!$#REF!:$#REF!$#REF!"</definedName>
    <definedName name="Excel_BuiltIn_Print_Area_4">"$#REF!.$A$1:$G$110"</definedName>
    <definedName name="Excel_BuiltIn_Print_Area_5_1">"$#REF!.$A$1:$G$115"</definedName>
    <definedName name="Excel_BuiltIn_Print_Area_6">"$#REF!.$A$1:$G$115"</definedName>
    <definedName name="SHARED_FORMULA_5_5_5_5_0">#REF!/10*#REF!</definedName>
  </definedNames>
  <calcPr calcId="125725"/>
  <fileRecoveryPr autoRecover="0"/>
</workbook>
</file>

<file path=xl/calcChain.xml><?xml version="1.0" encoding="utf-8"?>
<calcChain xmlns="http://schemas.openxmlformats.org/spreadsheetml/2006/main">
  <c r="J4" i="1"/>
  <c r="F19"/>
  <c r="D9"/>
  <c r="F9" s="1"/>
  <c r="D8" l="1"/>
  <c r="F8" s="1"/>
  <c r="D5" l="1"/>
  <c r="F5" s="1"/>
  <c r="D10"/>
  <c r="F10" s="1"/>
  <c r="D6"/>
  <c r="F6" s="1"/>
  <c r="D11"/>
  <c r="F11" s="1"/>
  <c r="D3"/>
  <c r="F3" s="1"/>
  <c r="D4"/>
  <c r="F24"/>
  <c r="K4" i="2"/>
  <c r="F14" i="1" s="1"/>
  <c r="F6" i="5"/>
  <c r="F7"/>
  <c r="F8"/>
  <c r="F9"/>
  <c r="F10"/>
  <c r="F11"/>
  <c r="F12"/>
  <c r="E13"/>
  <c r="F13" l="1"/>
  <c r="F4" i="1"/>
  <c r="F12" l="1"/>
  <c r="F13" s="1"/>
  <c r="F16" l="1"/>
  <c r="F20" s="1"/>
</calcChain>
</file>

<file path=xl/sharedStrings.xml><?xml version="1.0" encoding="utf-8"?>
<sst xmlns="http://schemas.openxmlformats.org/spreadsheetml/2006/main" count="81" uniqueCount="68">
  <si>
    <t xml:space="preserve">FINANCIAL YEAR </t>
  </si>
  <si>
    <t xml:space="preserve">TOP UP </t>
  </si>
  <si>
    <t>Eligibility</t>
  </si>
  <si>
    <t>Sr. No.</t>
  </si>
  <si>
    <t>LAN</t>
  </si>
  <si>
    <t>Customer Name</t>
  </si>
  <si>
    <t>Bank Name</t>
  </si>
  <si>
    <t>Type</t>
  </si>
  <si>
    <t>Loan Amt.</t>
  </si>
  <si>
    <t>Tenure</t>
  </si>
  <si>
    <t>Instal. Paid</t>
  </si>
  <si>
    <t>Instal. Bal.</t>
  </si>
  <si>
    <t>EMI Amt</t>
  </si>
  <si>
    <t>Name of Applicant</t>
  </si>
  <si>
    <t>Application no:</t>
  </si>
  <si>
    <t>Particulars</t>
  </si>
  <si>
    <t>Parameters</t>
  </si>
  <si>
    <t>Score</t>
  </si>
  <si>
    <t>Total
Weightages</t>
  </si>
  <si>
    <t>Final score</t>
  </si>
  <si>
    <t>No. of years in business</t>
  </si>
  <si>
    <t>&gt; = 5  - 10                                                      &gt; = 3 to 5 - 7                               &lt; 3 - 5</t>
  </si>
  <si>
    <t xml:space="preserve">Minimum income </t>
  </si>
  <si>
    <r>
      <t>Net profit of &gt; =</t>
    </r>
    <r>
      <rPr>
        <sz val="11"/>
        <rFont val="Rupee Foradian"/>
        <family val="2"/>
      </rPr>
      <t>`</t>
    </r>
    <r>
      <rPr>
        <sz val="11"/>
        <rFont val="Zurich BT"/>
        <family val="2"/>
      </rPr>
      <t xml:space="preserve"> 2.6 lacs p. a - 10                                Net profit of &lt; </t>
    </r>
    <r>
      <rPr>
        <sz val="11"/>
        <rFont val="Rupee Foradian"/>
        <family val="2"/>
      </rPr>
      <t>`</t>
    </r>
    <r>
      <rPr>
        <sz val="11"/>
        <rFont val="Zurich BT"/>
        <family val="2"/>
      </rPr>
      <t xml:space="preserve"> 2.6 lacs p. a - 5 </t>
    </r>
  </si>
  <si>
    <t>Financial norms : Debt-Equity Ratio</t>
  </si>
  <si>
    <t>DE Ratio &lt; 2:1 - 10                 DE Ratio = 2:1 - 7                      DE Ratio &gt; 2:1 - 5</t>
  </si>
  <si>
    <t>Financial norms : DSCR</t>
  </si>
  <si>
    <t>DSCR &gt; 1.5 - 10                 DSCR between 1.25 to 1.5 - 7                                                  DSCR &lt; 1.25 - 5</t>
  </si>
  <si>
    <t>Financial norms : Debtors to sales ratio</t>
  </si>
  <si>
    <t>Debtors to Sales Ratio &lt; 3 months - 10                             Debtors to Sales Ratio = 3 months - 7                               Debtors to Sales Ratio &gt; 3 months - 5</t>
  </si>
  <si>
    <t>Bank verification</t>
  </si>
  <si>
    <t xml:space="preserve">No. of outward cheque returns in last 6 months &lt; = 6 - 10                                         No. of outward cheque returns in last 6 months between 6 to 10  - 7               No. of outward cheque returns in last 6 months &gt; 10 - 5 </t>
  </si>
  <si>
    <t>Property usage</t>
  </si>
  <si>
    <t>Self occupied - 10                   Rented - 7</t>
  </si>
  <si>
    <t>Total Score</t>
  </si>
  <si>
    <t xml:space="preserve">Average    </t>
  </si>
  <si>
    <t xml:space="preserve">Eligible Income    </t>
  </si>
  <si>
    <t xml:space="preserve">Less: Taxes Paid         </t>
  </si>
  <si>
    <t xml:space="preserve">Total  </t>
  </si>
  <si>
    <t xml:space="preserve">Appraised Monthly Income                </t>
  </si>
  <si>
    <t xml:space="preserve">Appraised Obligations     </t>
  </si>
  <si>
    <t xml:space="preserve">Max FOIR (for a combined LTV and FOIR of 130)                </t>
  </si>
  <si>
    <t xml:space="preserve">Max EMI                                                            </t>
  </si>
  <si>
    <t xml:space="preserve">Tenor (Months)  </t>
  </si>
  <si>
    <t xml:space="preserve">Rate Of Interest  </t>
  </si>
  <si>
    <t xml:space="preserve">EMI Factor                                                            </t>
  </si>
  <si>
    <t xml:space="preserve">Eligibility(Rs. In lacs)                   </t>
  </si>
  <si>
    <t xml:space="preserve">Recommendation                                                            </t>
  </si>
  <si>
    <t>y</t>
  </si>
  <si>
    <t>EMI Considered</t>
  </si>
  <si>
    <t xml:space="preserve">Income From Other Sources </t>
  </si>
  <si>
    <t>Net profit</t>
  </si>
  <si>
    <t>Depreciation</t>
  </si>
  <si>
    <t>2020-21</t>
  </si>
  <si>
    <t>2019-20</t>
  </si>
  <si>
    <t>Chahat Industries</t>
  </si>
  <si>
    <t>Chahat Industries (Prop.Vivek Walia)</t>
  </si>
  <si>
    <t>Sale as on 31 mar 19</t>
  </si>
  <si>
    <t>Sale as on 31 mar 20</t>
  </si>
  <si>
    <t>Sale as on 31 mar 21</t>
  </si>
  <si>
    <t>Bank Interest</t>
  </si>
  <si>
    <t>Preeti Walia</t>
  </si>
  <si>
    <t>Salary From Chahat Inds</t>
  </si>
  <si>
    <t>Businexx Income</t>
  </si>
  <si>
    <t>Vivek Walia</t>
  </si>
  <si>
    <t>Bank Of Baroda</t>
  </si>
  <si>
    <t>MTL</t>
  </si>
  <si>
    <t>Gold Loan</t>
  </si>
</sst>
</file>

<file path=xl/styles.xml><?xml version="1.0" encoding="utf-8"?>
<styleSheet xmlns="http://schemas.openxmlformats.org/spreadsheetml/2006/main">
  <numFmts count="5">
    <numFmt numFmtId="164" formatCode="#,##0.00\ ;&quot; (&quot;#,##0.00\);&quot; -&quot;#\ ;@\ "/>
    <numFmt numFmtId="165" formatCode="0\ ;&quot; (&quot;0\);&quot; -&quot;#\ ;@\ "/>
    <numFmt numFmtId="166" formatCode="0\ ;\(0\)"/>
    <numFmt numFmtId="167" formatCode="#,###"/>
    <numFmt numFmtId="168" formatCode="#,##0\ ;&quot; (&quot;#,##0\);&quot; -&quot;#\ ;@\ "/>
  </numFmts>
  <fonts count="15">
    <font>
      <sz val="10"/>
      <name val="Arial"/>
      <family val="2"/>
    </font>
    <font>
      <sz val="10"/>
      <name val="Arial1"/>
    </font>
    <font>
      <sz val="11"/>
      <name val="Zurich BT"/>
      <family val="2"/>
    </font>
    <font>
      <b/>
      <sz val="11"/>
      <color indexed="9"/>
      <name val="Zurich BT"/>
      <family val="2"/>
    </font>
    <font>
      <b/>
      <sz val="10"/>
      <color indexed="9"/>
      <name val="Arial"/>
      <family val="2"/>
    </font>
    <font>
      <sz val="11"/>
      <name val="Rupee Foradian"/>
      <family val="2"/>
    </font>
    <font>
      <sz val="11"/>
      <name val="Arial"/>
      <family val="2"/>
    </font>
    <font>
      <sz val="10"/>
      <name val="Arial"/>
      <family val="2"/>
    </font>
    <font>
      <sz val="9"/>
      <name val="Cambria"/>
      <family val="1"/>
      <scheme val="major"/>
    </font>
    <font>
      <sz val="10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  <font>
      <sz val="9"/>
      <color rgb="FFFF0000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0"/>
      <color indexed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31"/>
        <bgColor indexed="22"/>
      </patternFill>
    </fill>
    <fill>
      <patternFill patternType="solid">
        <fgColor indexed="16"/>
        <bgColor indexed="37"/>
      </patternFill>
    </fill>
    <fill>
      <patternFill patternType="solid">
        <fgColor indexed="12"/>
        <bgColor indexed="39"/>
      </patternFill>
    </fill>
    <fill>
      <patternFill patternType="solid">
        <fgColor theme="0" tint="-4.9989318521683403E-2"/>
        <bgColor indexed="31"/>
      </patternFill>
    </fill>
    <fill>
      <patternFill patternType="solid">
        <fgColor theme="0" tint="-4.9989318521683403E-2"/>
        <bgColor indexed="22"/>
      </patternFill>
    </fill>
    <fill>
      <patternFill patternType="solid">
        <fgColor theme="0"/>
        <bgColor indexed="26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31"/>
      </patternFill>
    </fill>
    <fill>
      <patternFill patternType="solid">
        <fgColor theme="0" tint="-4.9989318521683403E-2"/>
        <bgColor indexed="64"/>
      </patternFill>
    </fill>
  </fills>
  <borders count="18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/>
      <top/>
      <bottom style="hair">
        <color indexed="8"/>
      </bottom>
      <diagonal/>
    </border>
    <border>
      <left/>
      <right/>
      <top/>
      <bottom style="hair">
        <color indexed="8"/>
      </bottom>
      <diagonal/>
    </border>
    <border>
      <left/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164" fontId="7" fillId="0" borderId="0" applyFill="0" applyAlignment="0" applyProtection="0"/>
    <xf numFmtId="9" fontId="7" fillId="0" borderId="0" applyFill="0" applyBorder="0" applyAlignment="0" applyProtection="0"/>
    <xf numFmtId="0" fontId="7" fillId="0" borderId="0"/>
    <xf numFmtId="0" fontId="7" fillId="0" borderId="0"/>
    <xf numFmtId="164" fontId="1" fillId="0" borderId="0" applyBorder="0" applyProtection="0"/>
  </cellStyleXfs>
  <cellXfs count="89">
    <xf numFmtId="0" fontId="0" fillId="0" borderId="0" xfId="0"/>
    <xf numFmtId="0" fontId="3" fillId="4" borderId="1" xfId="0" applyFont="1" applyFill="1" applyBorder="1" applyAlignment="1" applyProtection="1">
      <alignment horizontal="center" vertical="top" wrapText="1"/>
      <protection hidden="1"/>
    </xf>
    <xf numFmtId="0" fontId="0" fillId="0" borderId="0" xfId="0" applyProtection="1">
      <protection locked="0"/>
    </xf>
    <xf numFmtId="0" fontId="4" fillId="4" borderId="1" xfId="0" applyFont="1" applyFill="1" applyBorder="1" applyAlignment="1" applyProtection="1">
      <alignment vertical="top" wrapText="1"/>
      <protection hidden="1"/>
    </xf>
    <xf numFmtId="0" fontId="3" fillId="4" borderId="1" xfId="0" applyFont="1" applyFill="1" applyBorder="1" applyAlignment="1" applyProtection="1">
      <alignment vertical="top" wrapText="1"/>
      <protection hidden="1"/>
    </xf>
    <xf numFmtId="0" fontId="3" fillId="4" borderId="1" xfId="0" applyFont="1" applyFill="1" applyBorder="1" applyAlignment="1" applyProtection="1">
      <alignment horizontal="center" vertical="top" wrapText="1"/>
      <protection locked="0" hidden="1"/>
    </xf>
    <xf numFmtId="0" fontId="2" fillId="0" borderId="1" xfId="0" applyFont="1" applyBorder="1" applyAlignment="1" applyProtection="1">
      <alignment vertical="top" wrapText="1"/>
      <protection hidden="1"/>
    </xf>
    <xf numFmtId="0" fontId="2" fillId="0" borderId="1" xfId="0" applyFont="1" applyBorder="1" applyAlignment="1">
      <alignment horizontal="justify" vertical="top"/>
    </xf>
    <xf numFmtId="0" fontId="2" fillId="0" borderId="1" xfId="0" applyFont="1" applyBorder="1" applyAlignment="1">
      <alignment horizontal="left" vertical="top" wrapText="1"/>
    </xf>
    <xf numFmtId="0" fontId="2" fillId="0" borderId="1" xfId="0" applyNumberFormat="1" applyFont="1" applyBorder="1" applyAlignment="1" applyProtection="1">
      <alignment horizontal="left" vertical="top" wrapText="1"/>
      <protection locked="0"/>
    </xf>
    <xf numFmtId="10" fontId="2" fillId="0" borderId="1" xfId="0" applyNumberFormat="1" applyFont="1" applyBorder="1" applyAlignment="1">
      <alignment horizontal="left" vertical="top" wrapText="1"/>
    </xf>
    <xf numFmtId="0" fontId="2" fillId="0" borderId="1" xfId="0" applyNumberFormat="1" applyFont="1" applyBorder="1" applyAlignment="1" applyProtection="1">
      <alignment horizontal="left" vertical="top"/>
      <protection locked="0"/>
    </xf>
    <xf numFmtId="0" fontId="2" fillId="0" borderId="1" xfId="0" applyFont="1" applyBorder="1" applyAlignment="1">
      <alignment horizontal="justify" vertical="top" wrapText="1"/>
    </xf>
    <xf numFmtId="0" fontId="2" fillId="0" borderId="1" xfId="0" applyFont="1" applyFill="1" applyBorder="1" applyAlignment="1" applyProtection="1">
      <alignment vertical="top" wrapText="1"/>
      <protection hidden="1"/>
    </xf>
    <xf numFmtId="0" fontId="6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4" fillId="5" borderId="1" xfId="0" applyFont="1" applyFill="1" applyBorder="1" applyAlignment="1" applyProtection="1">
      <alignment vertical="top" wrapText="1"/>
      <protection hidden="1"/>
    </xf>
    <xf numFmtId="0" fontId="3" fillId="5" borderId="1" xfId="0" applyFont="1" applyFill="1" applyBorder="1" applyAlignment="1" applyProtection="1">
      <alignment vertical="top" wrapText="1"/>
      <protection hidden="1"/>
    </xf>
    <xf numFmtId="0" fontId="3" fillId="5" borderId="1" xfId="2" applyNumberFormat="1" applyFont="1" applyFill="1" applyBorder="1" applyAlignment="1" applyProtection="1">
      <alignment horizontal="left" vertical="top" wrapText="1"/>
      <protection locked="0" hidden="1"/>
    </xf>
    <xf numFmtId="10" fontId="3" fillId="5" borderId="1" xfId="2" applyNumberFormat="1" applyFont="1" applyFill="1" applyBorder="1" applyAlignment="1" applyProtection="1">
      <alignment horizontal="left" vertical="top" wrapText="1"/>
      <protection hidden="1"/>
    </xf>
    <xf numFmtId="0" fontId="8" fillId="0" borderId="0" xfId="0" applyFont="1" applyBorder="1" applyAlignment="1">
      <alignment horizontal="center"/>
    </xf>
    <xf numFmtId="0" fontId="8" fillId="0" borderId="0" xfId="0" applyFont="1" applyAlignment="1"/>
    <xf numFmtId="0" fontId="8" fillId="2" borderId="0" xfId="3" applyFont="1" applyFill="1" applyBorder="1" applyAlignment="1">
      <alignment horizontal="left" vertical="top" wrapText="1"/>
    </xf>
    <xf numFmtId="0" fontId="8" fillId="0" borderId="0" xfId="0" applyFont="1" applyBorder="1" applyAlignment="1">
      <alignment horizontal="left" wrapText="1"/>
    </xf>
    <xf numFmtId="0" fontId="8" fillId="0" borderId="0" xfId="0" applyFont="1" applyAlignment="1">
      <alignment horizontal="left" wrapText="1"/>
    </xf>
    <xf numFmtId="0" fontId="8" fillId="0" borderId="0" xfId="0" applyFont="1" applyAlignment="1">
      <alignment horizontal="left"/>
    </xf>
    <xf numFmtId="0" fontId="8" fillId="0" borderId="0" xfId="3" applyFont="1" applyFill="1" applyBorder="1" applyAlignment="1">
      <alignment horizontal="left" vertical="top" wrapText="1"/>
    </xf>
    <xf numFmtId="0" fontId="8" fillId="0" borderId="0" xfId="0" applyFont="1" applyFill="1" applyBorder="1" applyAlignment="1">
      <alignment horizontal="left" wrapText="1"/>
    </xf>
    <xf numFmtId="165" fontId="10" fillId="6" borderId="7" xfId="1" applyNumberFormat="1" applyFont="1" applyFill="1" applyBorder="1" applyAlignment="1" applyProtection="1">
      <alignment horizontal="left" vertical="center" wrapText="1"/>
    </xf>
    <xf numFmtId="165" fontId="10" fillId="6" borderId="7" xfId="1" applyNumberFormat="1" applyFont="1" applyFill="1" applyBorder="1" applyAlignment="1" applyProtection="1">
      <alignment horizontal="left" vertical="center" wrapText="1"/>
    </xf>
    <xf numFmtId="0" fontId="11" fillId="2" borderId="0" xfId="3" applyFont="1" applyFill="1" applyBorder="1" applyAlignment="1">
      <alignment horizontal="left" vertical="top" wrapText="1"/>
    </xf>
    <xf numFmtId="165" fontId="10" fillId="7" borderId="6" xfId="1" applyNumberFormat="1" applyFont="1" applyFill="1" applyBorder="1" applyAlignment="1" applyProtection="1">
      <alignment horizontal="left" vertical="center" wrapText="1"/>
    </xf>
    <xf numFmtId="9" fontId="10" fillId="7" borderId="6" xfId="1" applyNumberFormat="1" applyFont="1" applyFill="1" applyBorder="1" applyAlignment="1" applyProtection="1">
      <alignment horizontal="left" vertical="center" wrapText="1"/>
    </xf>
    <xf numFmtId="165" fontId="11" fillId="2" borderId="6" xfId="1" applyNumberFormat="1" applyFont="1" applyFill="1" applyBorder="1" applyAlignment="1" applyProtection="1">
      <alignment horizontal="left" vertical="center" wrapText="1"/>
    </xf>
    <xf numFmtId="165" fontId="11" fillId="2" borderId="6" xfId="1" applyNumberFormat="1" applyFont="1" applyFill="1" applyBorder="1" applyAlignment="1" applyProtection="1">
      <alignment horizontal="left" vertical="top"/>
    </xf>
    <xf numFmtId="9" fontId="11" fillId="2" borderId="6" xfId="1" applyNumberFormat="1" applyFont="1" applyFill="1" applyBorder="1" applyAlignment="1" applyProtection="1">
      <alignment horizontal="left" vertical="top"/>
    </xf>
    <xf numFmtId="0" fontId="11" fillId="2" borderId="6" xfId="3" applyFont="1" applyFill="1" applyBorder="1" applyAlignment="1">
      <alignment horizontal="left" vertical="center" wrapText="1"/>
    </xf>
    <xf numFmtId="166" fontId="11" fillId="2" borderId="6" xfId="1" applyNumberFormat="1" applyFont="1" applyFill="1" applyBorder="1" applyAlignment="1" applyProtection="1">
      <alignment horizontal="left" vertical="center"/>
    </xf>
    <xf numFmtId="165" fontId="10" fillId="3" borderId="6" xfId="1" applyNumberFormat="1" applyFont="1" applyFill="1" applyBorder="1" applyAlignment="1" applyProtection="1">
      <alignment horizontal="left" vertical="center" wrapText="1"/>
    </xf>
    <xf numFmtId="9" fontId="10" fillId="3" borderId="6" xfId="1" applyNumberFormat="1" applyFont="1" applyFill="1" applyBorder="1" applyAlignment="1" applyProtection="1">
      <alignment horizontal="left" vertical="center" wrapText="1"/>
    </xf>
    <xf numFmtId="0" fontId="12" fillId="2" borderId="0" xfId="3" applyFont="1" applyFill="1" applyBorder="1" applyAlignment="1">
      <alignment horizontal="left" vertical="top" wrapText="1"/>
    </xf>
    <xf numFmtId="164" fontId="10" fillId="3" borderId="6" xfId="1" applyFont="1" applyFill="1" applyBorder="1" applyAlignment="1" applyProtection="1">
      <alignment horizontal="left" vertical="top" wrapText="1"/>
    </xf>
    <xf numFmtId="167" fontId="10" fillId="3" borderId="6" xfId="1" applyNumberFormat="1" applyFont="1" applyFill="1" applyBorder="1" applyAlignment="1" applyProtection="1">
      <alignment horizontal="left" vertical="top"/>
    </xf>
    <xf numFmtId="165" fontId="11" fillId="0" borderId="5" xfId="1" applyNumberFormat="1" applyFont="1" applyFill="1" applyBorder="1" applyAlignment="1" applyProtection="1">
      <alignment horizontal="left" vertical="top" wrapText="1"/>
    </xf>
    <xf numFmtId="167" fontId="10" fillId="3" borderId="5" xfId="1" applyNumberFormat="1" applyFont="1" applyFill="1" applyBorder="1" applyAlignment="1" applyProtection="1">
      <alignment horizontal="left" vertical="top"/>
    </xf>
    <xf numFmtId="165" fontId="11" fillId="0" borderId="1" xfId="1" applyNumberFormat="1" applyFont="1" applyFill="1" applyBorder="1" applyAlignment="1" applyProtection="1">
      <alignment horizontal="left" vertical="top" wrapText="1"/>
    </xf>
    <xf numFmtId="165" fontId="11" fillId="2" borderId="1" xfId="1" applyNumberFormat="1" applyFont="1" applyFill="1" applyBorder="1" applyAlignment="1" applyProtection="1">
      <alignment horizontal="left" vertical="top"/>
    </xf>
    <xf numFmtId="10" fontId="11" fillId="0" borderId="1" xfId="1" applyNumberFormat="1" applyFont="1" applyFill="1" applyBorder="1" applyAlignment="1" applyProtection="1">
      <alignment horizontal="left" vertical="top"/>
    </xf>
    <xf numFmtId="165" fontId="11" fillId="3" borderId="1" xfId="1" applyNumberFormat="1" applyFont="1" applyFill="1" applyBorder="1" applyAlignment="1" applyProtection="1">
      <alignment horizontal="left" vertical="top"/>
    </xf>
    <xf numFmtId="165" fontId="11" fillId="0" borderId="1" xfId="1" applyNumberFormat="1" applyFont="1" applyFill="1" applyBorder="1" applyAlignment="1" applyProtection="1">
      <alignment horizontal="left" vertical="top"/>
    </xf>
    <xf numFmtId="2" fontId="11" fillId="3" borderId="1" xfId="5" applyNumberFormat="1" applyFont="1" applyFill="1" applyBorder="1" applyAlignment="1" applyProtection="1">
      <alignment horizontal="left" vertical="top"/>
    </xf>
    <xf numFmtId="164" fontId="11" fillId="3" borderId="1" xfId="5" applyNumberFormat="1" applyFont="1" applyFill="1" applyBorder="1" applyAlignment="1" applyProtection="1">
      <alignment horizontal="left" vertical="top"/>
    </xf>
    <xf numFmtId="10" fontId="11" fillId="3" borderId="1" xfId="1" applyNumberFormat="1" applyFont="1" applyFill="1" applyBorder="1" applyAlignment="1" applyProtection="1">
      <alignment horizontal="left" vertical="top"/>
    </xf>
    <xf numFmtId="0" fontId="13" fillId="0" borderId="6" xfId="0" applyFont="1" applyFill="1" applyBorder="1" applyAlignment="1">
      <alignment horizontal="center"/>
    </xf>
    <xf numFmtId="1" fontId="13" fillId="0" borderId="6" xfId="0" applyNumberFormat="1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13" fillId="0" borderId="5" xfId="0" applyFont="1" applyFill="1" applyBorder="1" applyAlignment="1">
      <alignment horizontal="center"/>
    </xf>
    <xf numFmtId="0" fontId="13" fillId="0" borderId="8" xfId="0" applyFont="1" applyFill="1" applyBorder="1" applyAlignment="1">
      <alignment horizontal="center"/>
    </xf>
    <xf numFmtId="1" fontId="9" fillId="2" borderId="6" xfId="0" applyNumberFormat="1" applyFont="1" applyFill="1" applyBorder="1" applyAlignment="1">
      <alignment horizontal="center"/>
    </xf>
    <xf numFmtId="0" fontId="14" fillId="6" borderId="7" xfId="0" applyFont="1" applyFill="1" applyBorder="1" applyAlignment="1">
      <alignment horizontal="center"/>
    </xf>
    <xf numFmtId="0" fontId="14" fillId="6" borderId="11" xfId="0" applyFont="1" applyFill="1" applyBorder="1" applyAlignment="1">
      <alignment horizontal="center"/>
    </xf>
    <xf numFmtId="0" fontId="14" fillId="6" borderId="6" xfId="0" applyFont="1" applyFill="1" applyBorder="1" applyAlignment="1">
      <alignment horizontal="center"/>
    </xf>
    <xf numFmtId="0" fontId="11" fillId="0" borderId="1" xfId="0" applyNumberFormat="1" applyFont="1" applyFill="1" applyBorder="1" applyAlignment="1">
      <alignment horizontal="left"/>
    </xf>
    <xf numFmtId="0" fontId="8" fillId="0" borderId="1" xfId="4" applyFont="1" applyFill="1" applyBorder="1" applyAlignment="1">
      <alignment horizontal="left" vertical="center" wrapText="1"/>
    </xf>
    <xf numFmtId="0" fontId="8" fillId="2" borderId="1" xfId="3" applyFont="1" applyFill="1" applyBorder="1" applyAlignment="1">
      <alignment horizontal="left" vertical="top" wrapText="1"/>
    </xf>
    <xf numFmtId="0" fontId="8" fillId="0" borderId="1" xfId="4" applyFont="1" applyBorder="1" applyAlignment="1">
      <alignment horizontal="left" vertical="center"/>
    </xf>
    <xf numFmtId="165" fontId="10" fillId="6" borderId="7" xfId="1" applyNumberFormat="1" applyFont="1" applyFill="1" applyBorder="1" applyAlignment="1" applyProtection="1">
      <alignment horizontal="left" vertical="center" wrapText="1"/>
    </xf>
    <xf numFmtId="0" fontId="11" fillId="3" borderId="6" xfId="0" applyNumberFormat="1" applyFont="1" applyFill="1" applyBorder="1" applyAlignment="1">
      <alignment horizontal="left"/>
    </xf>
    <xf numFmtId="0" fontId="11" fillId="0" borderId="8" xfId="0" applyNumberFormat="1" applyFont="1" applyFill="1" applyBorder="1" applyAlignment="1">
      <alignment horizontal="left"/>
    </xf>
    <xf numFmtId="0" fontId="11" fillId="0" borderId="9" xfId="0" applyNumberFormat="1" applyFont="1" applyFill="1" applyBorder="1" applyAlignment="1">
      <alignment horizontal="left"/>
    </xf>
    <xf numFmtId="0" fontId="11" fillId="0" borderId="10" xfId="0" applyNumberFormat="1" applyFont="1" applyFill="1" applyBorder="1" applyAlignment="1">
      <alignment horizontal="left"/>
    </xf>
    <xf numFmtId="0" fontId="11" fillId="0" borderId="2" xfId="0" applyNumberFormat="1" applyFont="1" applyFill="1" applyBorder="1" applyAlignment="1">
      <alignment horizontal="left"/>
    </xf>
    <xf numFmtId="0" fontId="11" fillId="0" borderId="3" xfId="0" applyNumberFormat="1" applyFont="1" applyFill="1" applyBorder="1" applyAlignment="1">
      <alignment horizontal="left"/>
    </xf>
    <xf numFmtId="0" fontId="11" fillId="0" borderId="4" xfId="0" applyNumberFormat="1" applyFont="1" applyFill="1" applyBorder="1" applyAlignment="1">
      <alignment horizontal="left"/>
    </xf>
    <xf numFmtId="165" fontId="10" fillId="0" borderId="2" xfId="1" applyNumberFormat="1" applyFont="1" applyFill="1" applyBorder="1" applyAlignment="1" applyProtection="1">
      <alignment horizontal="left" vertical="center"/>
    </xf>
    <xf numFmtId="165" fontId="10" fillId="0" borderId="3" xfId="1" applyNumberFormat="1" applyFont="1" applyFill="1" applyBorder="1" applyAlignment="1" applyProtection="1">
      <alignment horizontal="left" vertical="center"/>
    </xf>
    <xf numFmtId="165" fontId="10" fillId="0" borderId="4" xfId="1" applyNumberFormat="1" applyFont="1" applyFill="1" applyBorder="1" applyAlignment="1" applyProtection="1">
      <alignment horizontal="left" vertical="center"/>
    </xf>
    <xf numFmtId="0" fontId="3" fillId="4" borderId="1" xfId="0" applyFont="1" applyFill="1" applyBorder="1" applyAlignment="1" applyProtection="1">
      <alignment horizontal="center" vertical="top" wrapText="1"/>
      <protection hidden="1"/>
    </xf>
    <xf numFmtId="1" fontId="9" fillId="0" borderId="12" xfId="0" applyNumberFormat="1" applyFont="1" applyBorder="1" applyAlignment="1">
      <alignment vertical="center"/>
    </xf>
    <xf numFmtId="1" fontId="9" fillId="0" borderId="13" xfId="0" applyNumberFormat="1" applyFont="1" applyBorder="1" applyAlignment="1">
      <alignment vertical="center"/>
    </xf>
    <xf numFmtId="1" fontId="9" fillId="0" borderId="14" xfId="0" applyNumberFormat="1" applyFont="1" applyBorder="1" applyAlignment="1">
      <alignment vertical="center"/>
    </xf>
    <xf numFmtId="1" fontId="9" fillId="0" borderId="15" xfId="0" applyNumberFormat="1" applyFont="1" applyBorder="1" applyAlignment="1">
      <alignment vertical="center"/>
    </xf>
    <xf numFmtId="1" fontId="9" fillId="0" borderId="16" xfId="0" applyNumberFormat="1" applyFont="1" applyBorder="1" applyAlignment="1">
      <alignment vertical="center"/>
    </xf>
    <xf numFmtId="1" fontId="9" fillId="0" borderId="17" xfId="0" applyNumberFormat="1" applyFont="1" applyBorder="1" applyAlignment="1">
      <alignment vertical="center"/>
    </xf>
    <xf numFmtId="0" fontId="8" fillId="2" borderId="6" xfId="3" applyFont="1" applyFill="1" applyBorder="1" applyAlignment="1">
      <alignment horizontal="left" vertical="top" wrapText="1"/>
    </xf>
    <xf numFmtId="166" fontId="11" fillId="8" borderId="6" xfId="1" applyNumberFormat="1" applyFont="1" applyFill="1" applyBorder="1" applyAlignment="1" applyProtection="1">
      <alignment horizontal="left" vertical="center"/>
    </xf>
    <xf numFmtId="166" fontId="11" fillId="9" borderId="6" xfId="1" applyNumberFormat="1" applyFont="1" applyFill="1" applyBorder="1" applyAlignment="1" applyProtection="1">
      <alignment horizontal="left" vertical="center"/>
    </xf>
    <xf numFmtId="168" fontId="10" fillId="10" borderId="1" xfId="1" applyNumberFormat="1" applyFont="1" applyFill="1" applyBorder="1" applyAlignment="1" applyProtection="1">
      <alignment horizontal="left" vertical="center" wrapText="1"/>
    </xf>
    <xf numFmtId="1" fontId="9" fillId="11" borderId="6" xfId="0" applyNumberFormat="1" applyFont="1" applyFill="1" applyBorder="1" applyAlignment="1">
      <alignment vertical="center"/>
    </xf>
  </cellXfs>
  <cellStyles count="6">
    <cellStyle name="Comma" xfId="1" builtinId="3"/>
    <cellStyle name="Excel_BuiltIn_Comma 2" xfId="5"/>
    <cellStyle name="Normal" xfId="0" builtinId="0"/>
    <cellStyle name="Normal_senp__eligibility" xfId="3"/>
    <cellStyle name="Normal_senp__eligibility 1" xfId="4"/>
    <cellStyle name="Percent" xfId="2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CC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BFBFB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B2B2B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J71"/>
  <sheetViews>
    <sheetView tabSelected="1" zoomScale="130" zoomScaleNormal="130" workbookViewId="0">
      <selection activeCell="B15" sqref="B15:E15"/>
    </sheetView>
  </sheetViews>
  <sheetFormatPr defaultColWidth="31.28515625" defaultRowHeight="12"/>
  <cols>
    <col min="1" max="1" width="28.7109375" style="22" customWidth="1"/>
    <col min="2" max="4" width="7.5703125" style="22" bestFit="1" customWidth="1"/>
    <col min="5" max="5" width="7.7109375" style="22" bestFit="1" customWidth="1"/>
    <col min="6" max="6" width="14.7109375" style="22" customWidth="1"/>
    <col min="7" max="7" width="16.28515625" style="22" customWidth="1"/>
    <col min="8" max="8" width="13.140625" style="22" customWidth="1"/>
    <col min="9" max="9" width="19.140625" style="22" customWidth="1"/>
    <col min="10" max="10" width="13.7109375" style="22" customWidth="1"/>
    <col min="11" max="11" width="14.140625" style="22" customWidth="1"/>
    <col min="12" max="12" width="11.85546875" style="22" customWidth="1"/>
    <col min="13" max="13" width="12" style="22" customWidth="1"/>
    <col min="14" max="14" width="11" style="22" customWidth="1"/>
    <col min="15" max="15" width="11.5703125" style="22" customWidth="1"/>
    <col min="16" max="16" width="12" style="22" customWidth="1"/>
    <col min="17" max="234" width="31.28515625" style="22"/>
    <col min="235" max="242" width="31.28515625" style="23"/>
    <col min="243" max="244" width="31.28515625" style="24"/>
    <col min="245" max="16384" width="31.28515625" style="25"/>
  </cols>
  <sheetData>
    <row r="1" spans="1:244" ht="15" customHeight="1">
      <c r="A1" s="29" t="s">
        <v>55</v>
      </c>
      <c r="B1" s="66" t="s">
        <v>0</v>
      </c>
      <c r="C1" s="66"/>
      <c r="D1" s="28"/>
      <c r="E1" s="28"/>
      <c r="F1" s="28" t="s">
        <v>1</v>
      </c>
      <c r="G1" s="30"/>
    </row>
    <row r="2" spans="1:244">
      <c r="A2" s="31" t="s">
        <v>56</v>
      </c>
      <c r="B2" s="31" t="s">
        <v>53</v>
      </c>
      <c r="C2" s="31" t="s">
        <v>54</v>
      </c>
      <c r="D2" s="31" t="s">
        <v>35</v>
      </c>
      <c r="E2" s="32" t="s">
        <v>2</v>
      </c>
      <c r="F2" s="31" t="s">
        <v>36</v>
      </c>
      <c r="G2" s="30"/>
      <c r="I2" s="84" t="s">
        <v>57</v>
      </c>
      <c r="J2" s="84">
        <v>13420485</v>
      </c>
    </row>
    <row r="3" spans="1:244">
      <c r="A3" s="33" t="s">
        <v>51</v>
      </c>
      <c r="B3" s="85">
        <v>586432</v>
      </c>
      <c r="C3" s="86">
        <v>506770</v>
      </c>
      <c r="D3" s="34">
        <f t="shared" ref="D3:D6" si="0">AVERAGE(B3:C3)</f>
        <v>546601</v>
      </c>
      <c r="E3" s="35">
        <v>1</v>
      </c>
      <c r="F3" s="34">
        <f t="shared" ref="F3:F6" si="1">E3*D3</f>
        <v>546601</v>
      </c>
      <c r="G3" s="30"/>
      <c r="I3" s="84" t="s">
        <v>58</v>
      </c>
      <c r="J3" s="84">
        <v>14690871</v>
      </c>
    </row>
    <row r="4" spans="1:244">
      <c r="A4" s="33" t="s">
        <v>52</v>
      </c>
      <c r="B4" s="36">
        <v>181836</v>
      </c>
      <c r="C4" s="37">
        <v>154815</v>
      </c>
      <c r="D4" s="34">
        <f t="shared" si="0"/>
        <v>168325.5</v>
      </c>
      <c r="E4" s="35">
        <v>1</v>
      </c>
      <c r="F4" s="34">
        <f t="shared" si="1"/>
        <v>168325.5</v>
      </c>
      <c r="G4" s="30"/>
      <c r="I4" s="84" t="s">
        <v>59</v>
      </c>
      <c r="J4" s="84">
        <f>0+167893+903343+1463520+838903+1456278+1406822+927841+1422352+1464162+1769963+3071634</f>
        <v>14892711</v>
      </c>
    </row>
    <row r="5" spans="1:244" ht="12" customHeight="1">
      <c r="A5" s="33" t="s">
        <v>60</v>
      </c>
      <c r="B5" s="36">
        <v>219650</v>
      </c>
      <c r="C5" s="37">
        <v>306981</v>
      </c>
      <c r="D5" s="34">
        <f t="shared" ref="D5" si="2">AVERAGE(B5:C5)</f>
        <v>263315.5</v>
      </c>
      <c r="E5" s="35">
        <v>0</v>
      </c>
      <c r="F5" s="34">
        <f t="shared" ref="F5" si="3">E5*D5</f>
        <v>0</v>
      </c>
      <c r="G5" s="30"/>
      <c r="HZ5" s="23"/>
      <c r="IH5" s="24"/>
      <c r="IJ5" s="25"/>
    </row>
    <row r="6" spans="1:244">
      <c r="A6" s="33" t="s">
        <v>37</v>
      </c>
      <c r="B6" s="37">
        <v>0</v>
      </c>
      <c r="C6" s="37">
        <v>-1917</v>
      </c>
      <c r="D6" s="34">
        <f t="shared" si="0"/>
        <v>-958.5</v>
      </c>
      <c r="E6" s="35">
        <v>1</v>
      </c>
      <c r="F6" s="34">
        <f t="shared" si="1"/>
        <v>-958.5</v>
      </c>
      <c r="G6" s="30"/>
    </row>
    <row r="7" spans="1:244">
      <c r="A7" s="38" t="s">
        <v>61</v>
      </c>
      <c r="B7" s="38" t="s">
        <v>53</v>
      </c>
      <c r="C7" s="38" t="s">
        <v>54</v>
      </c>
      <c r="D7" s="38" t="s">
        <v>35</v>
      </c>
      <c r="E7" s="39" t="s">
        <v>2</v>
      </c>
      <c r="F7" s="38" t="s">
        <v>36</v>
      </c>
      <c r="G7" s="40"/>
    </row>
    <row r="8" spans="1:244">
      <c r="A8" s="33" t="s">
        <v>62</v>
      </c>
      <c r="B8" s="37">
        <v>180000</v>
      </c>
      <c r="C8" s="37">
        <v>139583</v>
      </c>
      <c r="D8" s="34">
        <f t="shared" ref="D8:D9" si="4">AVERAGE(B8:C8)</f>
        <v>159791.5</v>
      </c>
      <c r="E8" s="35">
        <v>1</v>
      </c>
      <c r="F8" s="34">
        <f t="shared" ref="F8:F9" si="5">E8*D8</f>
        <v>159791.5</v>
      </c>
      <c r="G8" s="30"/>
    </row>
    <row r="9" spans="1:244">
      <c r="A9" s="33" t="s">
        <v>63</v>
      </c>
      <c r="B9" s="37">
        <v>210400</v>
      </c>
      <c r="C9" s="36">
        <v>180000</v>
      </c>
      <c r="D9" s="34">
        <f t="shared" si="4"/>
        <v>195200</v>
      </c>
      <c r="E9" s="35">
        <v>0</v>
      </c>
      <c r="F9" s="34">
        <f t="shared" si="5"/>
        <v>0</v>
      </c>
      <c r="G9" s="30"/>
    </row>
    <row r="10" spans="1:244">
      <c r="A10" s="33" t="s">
        <v>50</v>
      </c>
      <c r="B10" s="37">
        <v>4870</v>
      </c>
      <c r="C10" s="36">
        <v>3370</v>
      </c>
      <c r="D10" s="34">
        <f t="shared" ref="D10:D11" si="6">AVERAGE(B10:C10)</f>
        <v>4120</v>
      </c>
      <c r="E10" s="35">
        <v>0</v>
      </c>
      <c r="F10" s="34">
        <f t="shared" ref="F10:F11" si="7">E10*D10</f>
        <v>0</v>
      </c>
      <c r="G10" s="30"/>
    </row>
    <row r="11" spans="1:244">
      <c r="A11" s="33" t="s">
        <v>37</v>
      </c>
      <c r="B11" s="37">
        <v>0</v>
      </c>
      <c r="C11" s="37">
        <v>0</v>
      </c>
      <c r="D11" s="34">
        <f t="shared" si="6"/>
        <v>0</v>
      </c>
      <c r="E11" s="35">
        <v>1</v>
      </c>
      <c r="F11" s="34">
        <f t="shared" si="7"/>
        <v>0</v>
      </c>
      <c r="G11" s="30"/>
    </row>
    <row r="12" spans="1:244">
      <c r="A12" s="41" t="s">
        <v>38</v>
      </c>
      <c r="B12" s="67"/>
      <c r="C12" s="67"/>
      <c r="D12" s="67"/>
      <c r="E12" s="67"/>
      <c r="F12" s="42">
        <f>+SUM(F3:F11)</f>
        <v>873759.5</v>
      </c>
      <c r="G12" s="30"/>
    </row>
    <row r="13" spans="1:244" ht="16.350000000000001" customHeight="1">
      <c r="A13" s="43" t="s">
        <v>39</v>
      </c>
      <c r="B13" s="68"/>
      <c r="C13" s="69"/>
      <c r="D13" s="69"/>
      <c r="E13" s="70"/>
      <c r="F13" s="44">
        <f>F12/12</f>
        <v>72813.291666666672</v>
      </c>
      <c r="G13" s="30"/>
    </row>
    <row r="14" spans="1:244">
      <c r="A14" s="45" t="s">
        <v>40</v>
      </c>
      <c r="B14" s="71"/>
      <c r="C14" s="72"/>
      <c r="D14" s="72"/>
      <c r="E14" s="73"/>
      <c r="F14" s="46">
        <f>RTR!K4</f>
        <v>34434</v>
      </c>
      <c r="G14" s="30"/>
    </row>
    <row r="15" spans="1:244" ht="16.350000000000001" customHeight="1">
      <c r="A15" s="45" t="s">
        <v>41</v>
      </c>
      <c r="B15" s="74"/>
      <c r="C15" s="75"/>
      <c r="D15" s="75"/>
      <c r="E15" s="76"/>
      <c r="F15" s="47">
        <v>1</v>
      </c>
      <c r="G15" s="30"/>
    </row>
    <row r="16" spans="1:244" ht="16.350000000000001" customHeight="1">
      <c r="A16" s="45" t="s">
        <v>42</v>
      </c>
      <c r="B16" s="62"/>
      <c r="C16" s="62"/>
      <c r="D16" s="62"/>
      <c r="E16" s="62"/>
      <c r="F16" s="48">
        <f>(F13*F15)-F14</f>
        <v>38379.291666666672</v>
      </c>
      <c r="G16" s="30"/>
    </row>
    <row r="17" spans="1:7" ht="13.5" customHeight="1">
      <c r="A17" s="45" t="s">
        <v>43</v>
      </c>
      <c r="B17" s="62"/>
      <c r="C17" s="62"/>
      <c r="D17" s="62"/>
      <c r="E17" s="62"/>
      <c r="F17" s="49">
        <v>180</v>
      </c>
      <c r="G17" s="30"/>
    </row>
    <row r="18" spans="1:7" ht="12.75" customHeight="1">
      <c r="A18" s="45" t="s">
        <v>44</v>
      </c>
      <c r="B18" s="62"/>
      <c r="C18" s="62"/>
      <c r="D18" s="62"/>
      <c r="E18" s="62"/>
      <c r="F18" s="47">
        <v>9.5000000000000001E-2</v>
      </c>
      <c r="G18" s="30"/>
    </row>
    <row r="19" spans="1:7">
      <c r="A19" s="45" t="s">
        <v>45</v>
      </c>
      <c r="B19" s="62"/>
      <c r="C19" s="62"/>
      <c r="D19" s="62"/>
      <c r="E19" s="62"/>
      <c r="F19" s="50">
        <f>PMT(F18/12,F17,-100000)</f>
        <v>1044.2246828637926</v>
      </c>
      <c r="G19" s="30"/>
    </row>
    <row r="20" spans="1:7">
      <c r="A20" s="45" t="s">
        <v>46</v>
      </c>
      <c r="B20" s="62"/>
      <c r="C20" s="62"/>
      <c r="D20" s="62"/>
      <c r="E20" s="62"/>
      <c r="F20" s="51">
        <f>F16/F19</f>
        <v>36.753863700493298</v>
      </c>
      <c r="G20" s="30"/>
    </row>
    <row r="21" spans="1:7" ht="15.4" customHeight="1">
      <c r="A21" s="87" t="s">
        <v>47</v>
      </c>
      <c r="B21" s="87"/>
      <c r="C21" s="87"/>
      <c r="D21" s="87"/>
      <c r="E21" s="87"/>
      <c r="F21" s="87"/>
      <c r="G21" s="30"/>
    </row>
    <row r="22" spans="1:7">
      <c r="A22" s="45" t="s">
        <v>43</v>
      </c>
      <c r="B22" s="62"/>
      <c r="C22" s="62"/>
      <c r="D22" s="62"/>
      <c r="E22" s="62"/>
      <c r="F22" s="48">
        <v>180</v>
      </c>
      <c r="G22" s="30"/>
    </row>
    <row r="23" spans="1:7">
      <c r="A23" s="45" t="s">
        <v>44</v>
      </c>
      <c r="B23" s="62"/>
      <c r="C23" s="62"/>
      <c r="D23" s="62"/>
      <c r="E23" s="62"/>
      <c r="F23" s="52">
        <v>9.5000000000000001E-2</v>
      </c>
      <c r="G23" s="30"/>
    </row>
    <row r="24" spans="1:7">
      <c r="A24" s="45" t="s">
        <v>45</v>
      </c>
      <c r="B24" s="62"/>
      <c r="C24" s="62"/>
      <c r="D24" s="62"/>
      <c r="E24" s="62"/>
      <c r="F24" s="51">
        <f>PMT(F23/12,F22,-100000)</f>
        <v>1044.2246828637926</v>
      </c>
      <c r="G24" s="30"/>
    </row>
    <row r="25" spans="1:7">
      <c r="A25" s="63"/>
      <c r="B25" s="63"/>
      <c r="C25" s="63"/>
      <c r="D25" s="63"/>
      <c r="E25" s="63"/>
      <c r="F25" s="63"/>
    </row>
    <row r="26" spans="1:7">
      <c r="A26" s="63"/>
      <c r="B26" s="63"/>
      <c r="C26" s="63"/>
      <c r="D26" s="63"/>
      <c r="E26" s="63"/>
      <c r="F26" s="63"/>
    </row>
    <row r="27" spans="1:7">
      <c r="A27" s="63"/>
      <c r="B27" s="63"/>
      <c r="C27" s="63"/>
      <c r="D27" s="63"/>
      <c r="E27" s="63"/>
      <c r="F27" s="63"/>
    </row>
    <row r="28" spans="1:7">
      <c r="A28" s="63"/>
      <c r="B28" s="63"/>
      <c r="C28" s="63"/>
      <c r="D28" s="63"/>
      <c r="E28" s="63"/>
      <c r="F28" s="63"/>
    </row>
    <row r="29" spans="1:7">
      <c r="A29" s="63"/>
      <c r="B29" s="63"/>
      <c r="C29" s="63"/>
      <c r="D29" s="63"/>
      <c r="E29" s="63"/>
      <c r="F29" s="63"/>
    </row>
    <row r="30" spans="1:7">
      <c r="A30" s="63"/>
      <c r="B30" s="63"/>
      <c r="C30" s="63"/>
      <c r="D30" s="63"/>
      <c r="E30" s="63"/>
      <c r="F30" s="63"/>
    </row>
    <row r="31" spans="1:7">
      <c r="A31" s="63"/>
      <c r="B31" s="63"/>
      <c r="C31" s="63"/>
      <c r="D31" s="63"/>
      <c r="E31" s="63"/>
      <c r="F31" s="63"/>
    </row>
    <row r="33" spans="229:244" ht="15.4" customHeight="1"/>
    <row r="35" spans="229:244" ht="15.4" customHeight="1">
      <c r="HU35" s="23"/>
      <c r="HV35" s="23"/>
      <c r="HW35" s="23"/>
      <c r="HX35" s="23"/>
      <c r="HY35" s="23"/>
      <c r="HZ35" s="23"/>
      <c r="IC35" s="24"/>
      <c r="ID35" s="24"/>
      <c r="IE35" s="25"/>
      <c r="IF35" s="25"/>
      <c r="IG35" s="25"/>
      <c r="IH35" s="25"/>
      <c r="II35" s="25"/>
      <c r="IJ35" s="25"/>
    </row>
    <row r="36" spans="229:244">
      <c r="HU36" s="23"/>
      <c r="HV36" s="23"/>
      <c r="HW36" s="23"/>
      <c r="HX36" s="23"/>
      <c r="HY36" s="23"/>
      <c r="HZ36" s="23"/>
      <c r="IC36" s="24"/>
      <c r="ID36" s="24"/>
      <c r="IE36" s="25"/>
      <c r="IF36" s="25"/>
      <c r="IG36" s="25"/>
      <c r="IH36" s="25"/>
      <c r="II36" s="25"/>
      <c r="IJ36" s="25"/>
    </row>
    <row r="37" spans="229:244">
      <c r="HU37" s="23"/>
      <c r="HV37" s="23"/>
      <c r="HW37" s="23"/>
      <c r="HX37" s="23"/>
      <c r="HY37" s="23"/>
      <c r="HZ37" s="23"/>
      <c r="IC37" s="24"/>
      <c r="ID37" s="24"/>
      <c r="IE37" s="25"/>
      <c r="IF37" s="25"/>
      <c r="IG37" s="25"/>
      <c r="IH37" s="25"/>
      <c r="II37" s="25"/>
      <c r="IJ37" s="25"/>
    </row>
    <row r="38" spans="229:244">
      <c r="HU38" s="23"/>
      <c r="HV38" s="23"/>
      <c r="HW38" s="23"/>
      <c r="HX38" s="23"/>
      <c r="HY38" s="23"/>
      <c r="HZ38" s="23"/>
      <c r="IC38" s="24"/>
      <c r="ID38" s="24"/>
      <c r="IE38" s="25"/>
      <c r="IF38" s="25"/>
      <c r="IG38" s="25"/>
      <c r="IH38" s="25"/>
      <c r="II38" s="25"/>
      <c r="IJ38" s="25"/>
    </row>
    <row r="39" spans="229:244" ht="12" customHeight="1">
      <c r="HU39" s="23"/>
      <c r="HV39" s="23"/>
      <c r="HW39" s="23"/>
      <c r="HX39" s="23"/>
      <c r="HY39" s="23"/>
      <c r="HZ39" s="23"/>
      <c r="IC39" s="24"/>
      <c r="ID39" s="24"/>
      <c r="IE39" s="25"/>
      <c r="IF39" s="25"/>
      <c r="IG39" s="25"/>
      <c r="IH39" s="25"/>
      <c r="II39" s="25"/>
      <c r="IJ39" s="25"/>
    </row>
    <row r="40" spans="229:244" ht="15.4" customHeight="1">
      <c r="HU40" s="23"/>
      <c r="HV40" s="23"/>
      <c r="HW40" s="23"/>
      <c r="HX40" s="23"/>
      <c r="HY40" s="23"/>
      <c r="HZ40" s="23"/>
      <c r="IC40" s="24"/>
      <c r="ID40" s="24"/>
      <c r="IE40" s="25"/>
      <c r="IF40" s="25"/>
      <c r="IG40" s="25"/>
      <c r="IH40" s="25"/>
      <c r="II40" s="25"/>
      <c r="IJ40" s="25"/>
    </row>
    <row r="41" spans="229:244">
      <c r="HU41" s="23"/>
      <c r="HV41" s="23"/>
      <c r="HW41" s="23"/>
      <c r="HX41" s="23"/>
      <c r="HY41" s="23"/>
      <c r="HZ41" s="23"/>
      <c r="IC41" s="24"/>
      <c r="ID41" s="24"/>
      <c r="IE41" s="25"/>
      <c r="IF41" s="25"/>
      <c r="IG41" s="25"/>
      <c r="IH41" s="25"/>
      <c r="II41" s="25"/>
      <c r="IJ41" s="25"/>
    </row>
    <row r="42" spans="229:244">
      <c r="HU42" s="23"/>
      <c r="HV42" s="23"/>
      <c r="HW42" s="23"/>
      <c r="HX42" s="23"/>
      <c r="HY42" s="23"/>
      <c r="HZ42" s="23"/>
      <c r="IC42" s="24"/>
      <c r="ID42" s="24"/>
      <c r="IE42" s="25"/>
      <c r="IF42" s="25"/>
      <c r="IG42" s="25"/>
      <c r="IH42" s="25"/>
      <c r="II42" s="25"/>
      <c r="IJ42" s="25"/>
    </row>
    <row r="43" spans="229:244">
      <c r="HU43" s="23"/>
      <c r="HV43" s="23"/>
      <c r="HW43" s="23"/>
      <c r="HX43" s="23"/>
      <c r="HY43" s="23"/>
      <c r="HZ43" s="23"/>
      <c r="IC43" s="24"/>
      <c r="ID43" s="24"/>
      <c r="IE43" s="25"/>
      <c r="IF43" s="25"/>
      <c r="IG43" s="25"/>
      <c r="IH43" s="25"/>
      <c r="II43" s="25"/>
      <c r="IJ43" s="25"/>
    </row>
    <row r="44" spans="229:244">
      <c r="HU44" s="23"/>
      <c r="HV44" s="23"/>
      <c r="HW44" s="23"/>
      <c r="HX44" s="23"/>
      <c r="HY44" s="23"/>
      <c r="HZ44" s="23"/>
      <c r="IC44" s="24"/>
      <c r="ID44" s="24"/>
      <c r="IE44" s="25"/>
      <c r="IF44" s="25"/>
      <c r="IG44" s="25"/>
      <c r="IH44" s="25"/>
      <c r="II44" s="25"/>
      <c r="IJ44" s="25"/>
    </row>
    <row r="45" spans="229:244">
      <c r="HU45" s="23"/>
      <c r="HV45" s="23"/>
      <c r="HW45" s="23"/>
      <c r="HX45" s="23"/>
      <c r="HY45" s="23"/>
      <c r="HZ45" s="23"/>
      <c r="IC45" s="24"/>
      <c r="ID45" s="24"/>
      <c r="IE45" s="25"/>
      <c r="IF45" s="25"/>
      <c r="IG45" s="25"/>
      <c r="IH45" s="25"/>
      <c r="II45" s="25"/>
      <c r="IJ45" s="25"/>
    </row>
    <row r="46" spans="229:244" ht="15.4" customHeight="1">
      <c r="HU46" s="23"/>
      <c r="HV46" s="23"/>
      <c r="HW46" s="23"/>
      <c r="HX46" s="23"/>
      <c r="HY46" s="23"/>
      <c r="HZ46" s="23"/>
      <c r="IC46" s="24"/>
      <c r="ID46" s="24"/>
      <c r="IE46" s="25"/>
      <c r="IF46" s="25"/>
      <c r="IG46" s="25"/>
      <c r="IH46" s="25"/>
      <c r="II46" s="25"/>
      <c r="IJ46" s="25"/>
    </row>
    <row r="47" spans="229:244">
      <c r="HU47" s="23"/>
      <c r="HV47" s="23"/>
      <c r="HW47" s="23"/>
      <c r="HX47" s="23"/>
      <c r="HY47" s="23"/>
      <c r="HZ47" s="23"/>
      <c r="IC47" s="24"/>
      <c r="ID47" s="24"/>
      <c r="IE47" s="25"/>
      <c r="IF47" s="25"/>
      <c r="IG47" s="25"/>
      <c r="IH47" s="25"/>
      <c r="II47" s="25"/>
      <c r="IJ47" s="25"/>
    </row>
    <row r="48" spans="229:244">
      <c r="HU48" s="23"/>
      <c r="HV48" s="23"/>
      <c r="HW48" s="23"/>
      <c r="HX48" s="23"/>
      <c r="HY48" s="23"/>
      <c r="HZ48" s="23"/>
      <c r="IC48" s="24"/>
      <c r="ID48" s="24"/>
      <c r="IE48" s="25"/>
      <c r="IF48" s="25"/>
      <c r="IG48" s="25"/>
      <c r="IH48" s="25"/>
      <c r="II48" s="25"/>
      <c r="IJ48" s="25"/>
    </row>
    <row r="49" spans="229:244">
      <c r="HU49" s="23"/>
      <c r="HV49" s="23"/>
      <c r="HW49" s="23"/>
      <c r="HX49" s="23"/>
      <c r="HY49" s="23"/>
      <c r="HZ49" s="23"/>
      <c r="IC49" s="24"/>
      <c r="ID49" s="24"/>
      <c r="IE49" s="25"/>
      <c r="IF49" s="25"/>
      <c r="IG49" s="25"/>
      <c r="IH49" s="25"/>
      <c r="II49" s="25"/>
      <c r="IJ49" s="25"/>
    </row>
    <row r="50" spans="229:244" ht="15.4" customHeight="1">
      <c r="HU50" s="23"/>
      <c r="HV50" s="23"/>
      <c r="HW50" s="23"/>
      <c r="HX50" s="23"/>
      <c r="HY50" s="23"/>
      <c r="HZ50" s="23"/>
      <c r="IC50" s="24"/>
      <c r="ID50" s="24"/>
      <c r="IE50" s="25"/>
      <c r="IF50" s="25"/>
      <c r="IG50" s="25"/>
      <c r="IH50" s="25"/>
      <c r="II50" s="25"/>
      <c r="IJ50" s="25"/>
    </row>
    <row r="51" spans="229:244" ht="26.85" customHeight="1">
      <c r="HU51" s="23"/>
      <c r="HV51" s="23"/>
      <c r="HW51" s="23"/>
      <c r="HX51" s="23"/>
      <c r="HY51" s="23"/>
      <c r="HZ51" s="23"/>
      <c r="IC51" s="24"/>
      <c r="ID51" s="24"/>
      <c r="IE51" s="25"/>
      <c r="IF51" s="25"/>
      <c r="IG51" s="25"/>
      <c r="IH51" s="25"/>
      <c r="II51" s="25"/>
      <c r="IJ51" s="25"/>
    </row>
    <row r="52" spans="229:244" ht="15.4" customHeight="1">
      <c r="HU52" s="23"/>
      <c r="HV52" s="23"/>
      <c r="HW52" s="23"/>
      <c r="HX52" s="23"/>
      <c r="HY52" s="23"/>
      <c r="HZ52" s="23"/>
      <c r="IC52" s="24"/>
      <c r="ID52" s="24"/>
      <c r="IE52" s="25"/>
      <c r="IF52" s="25"/>
      <c r="IG52" s="25"/>
      <c r="IH52" s="25"/>
      <c r="II52" s="25"/>
      <c r="IJ52" s="25"/>
    </row>
    <row r="53" spans="229:244" ht="15.4" customHeight="1">
      <c r="HU53" s="23"/>
      <c r="HV53" s="23"/>
      <c r="HW53" s="23"/>
      <c r="HX53" s="23"/>
      <c r="HY53" s="23"/>
      <c r="HZ53" s="23"/>
      <c r="IC53" s="24"/>
      <c r="ID53" s="24"/>
      <c r="IE53" s="25"/>
      <c r="IF53" s="25"/>
      <c r="IG53" s="25"/>
      <c r="IH53" s="25"/>
      <c r="II53" s="25"/>
      <c r="IJ53" s="25"/>
    </row>
    <row r="54" spans="229:244">
      <c r="HU54" s="23"/>
      <c r="HV54" s="23"/>
      <c r="HW54" s="23"/>
      <c r="HX54" s="23"/>
      <c r="HY54" s="23"/>
      <c r="HZ54" s="23"/>
      <c r="IC54" s="24"/>
      <c r="ID54" s="24"/>
      <c r="IE54" s="25"/>
      <c r="IF54" s="25"/>
      <c r="IG54" s="25"/>
      <c r="IH54" s="25"/>
      <c r="II54" s="25"/>
      <c r="IJ54" s="25"/>
    </row>
    <row r="55" spans="229:244" ht="16.350000000000001" customHeight="1">
      <c r="HU55" s="23"/>
      <c r="HV55" s="23"/>
      <c r="HW55" s="23"/>
      <c r="HX55" s="23"/>
      <c r="HY55" s="23"/>
      <c r="HZ55" s="23"/>
      <c r="IC55" s="24"/>
      <c r="ID55" s="24"/>
      <c r="IE55" s="25"/>
      <c r="IF55" s="25"/>
      <c r="IG55" s="25"/>
      <c r="IH55" s="25"/>
      <c r="II55" s="25"/>
      <c r="IJ55" s="25"/>
    </row>
    <row r="56" spans="229:244" ht="16.350000000000001" customHeight="1">
      <c r="HU56" s="23"/>
      <c r="HV56" s="23"/>
      <c r="HW56" s="23"/>
      <c r="HX56" s="23"/>
      <c r="HY56" s="23"/>
      <c r="HZ56" s="23"/>
      <c r="IC56" s="24"/>
      <c r="ID56" s="24"/>
      <c r="IE56" s="25"/>
      <c r="IF56" s="25"/>
      <c r="IG56" s="25"/>
      <c r="IH56" s="25"/>
      <c r="II56" s="25"/>
      <c r="IJ56" s="25"/>
    </row>
    <row r="57" spans="229:244" ht="16.350000000000001" customHeight="1">
      <c r="HU57" s="23"/>
      <c r="HV57" s="23"/>
      <c r="HW57" s="23"/>
      <c r="HX57" s="23"/>
      <c r="HY57" s="23"/>
      <c r="HZ57" s="23"/>
      <c r="IC57" s="24"/>
      <c r="ID57" s="24"/>
      <c r="IE57" s="25"/>
      <c r="IF57" s="25"/>
      <c r="IG57" s="25"/>
      <c r="IH57" s="25"/>
      <c r="II57" s="25"/>
      <c r="IJ57" s="25"/>
    </row>
    <row r="58" spans="229:244" ht="16.350000000000001" customHeight="1">
      <c r="HU58" s="23"/>
      <c r="HV58" s="23"/>
      <c r="HW58" s="23"/>
      <c r="HX58" s="23"/>
      <c r="HY58" s="23"/>
      <c r="HZ58" s="23"/>
      <c r="IC58" s="24"/>
      <c r="ID58" s="24"/>
      <c r="IE58" s="25"/>
      <c r="IF58" s="25"/>
      <c r="IG58" s="25"/>
      <c r="IH58" s="25"/>
      <c r="II58" s="25"/>
      <c r="IJ58" s="25"/>
    </row>
    <row r="59" spans="229:244" ht="16.350000000000001" customHeight="1">
      <c r="HU59" s="23"/>
      <c r="HV59" s="23"/>
      <c r="HW59" s="23"/>
      <c r="HX59" s="23"/>
      <c r="HY59" s="23"/>
      <c r="HZ59" s="23"/>
      <c r="IC59" s="24"/>
      <c r="ID59" s="24"/>
      <c r="IE59" s="25"/>
      <c r="IF59" s="25"/>
      <c r="IG59" s="25"/>
      <c r="IH59" s="25"/>
      <c r="II59" s="25"/>
      <c r="IJ59" s="25"/>
    </row>
    <row r="60" spans="229:244" ht="16.350000000000001" customHeight="1">
      <c r="HU60" s="23"/>
      <c r="HV60" s="23"/>
      <c r="HW60" s="23"/>
      <c r="HX60" s="23"/>
      <c r="HY60" s="23"/>
      <c r="HZ60" s="23"/>
      <c r="IC60" s="24"/>
      <c r="ID60" s="24"/>
      <c r="IE60" s="25"/>
      <c r="IF60" s="25"/>
      <c r="IG60" s="25"/>
      <c r="IH60" s="25"/>
      <c r="II60" s="25"/>
      <c r="IJ60" s="25"/>
    </row>
    <row r="61" spans="229:244" ht="16.350000000000001" customHeight="1">
      <c r="HU61" s="23"/>
      <c r="HV61" s="23"/>
      <c r="HW61" s="23"/>
      <c r="HX61" s="23"/>
      <c r="HY61" s="23"/>
      <c r="HZ61" s="23"/>
      <c r="IC61" s="24"/>
      <c r="ID61" s="24"/>
      <c r="IE61" s="25"/>
      <c r="IF61" s="25"/>
      <c r="IG61" s="25"/>
      <c r="IH61" s="25"/>
      <c r="II61" s="25"/>
      <c r="IJ61" s="25"/>
    </row>
    <row r="62" spans="229:244" ht="16.350000000000001" customHeight="1">
      <c r="HU62" s="23"/>
      <c r="HV62" s="23"/>
      <c r="HW62" s="23"/>
      <c r="HX62" s="23"/>
      <c r="HY62" s="23"/>
      <c r="HZ62" s="23"/>
      <c r="IC62" s="24"/>
      <c r="ID62" s="24"/>
      <c r="IE62" s="25"/>
      <c r="IF62" s="25"/>
      <c r="IG62" s="25"/>
      <c r="IH62" s="25"/>
      <c r="II62" s="25"/>
      <c r="IJ62" s="25"/>
    </row>
    <row r="63" spans="229:244" ht="16.350000000000001" customHeight="1">
      <c r="HU63" s="23"/>
      <c r="HV63" s="23"/>
      <c r="HW63" s="23"/>
      <c r="HX63" s="23"/>
      <c r="HY63" s="23"/>
      <c r="HZ63" s="23"/>
      <c r="IC63" s="24"/>
      <c r="ID63" s="24"/>
      <c r="IE63" s="25"/>
      <c r="IF63" s="25"/>
      <c r="IG63" s="25"/>
      <c r="IH63" s="25"/>
      <c r="II63" s="25"/>
      <c r="IJ63" s="25"/>
    </row>
    <row r="64" spans="229:244" ht="16.350000000000001" customHeight="1">
      <c r="HU64" s="23"/>
      <c r="HV64" s="23"/>
      <c r="HW64" s="23"/>
      <c r="HX64" s="23"/>
      <c r="HY64" s="23"/>
      <c r="HZ64" s="23"/>
      <c r="IC64" s="24"/>
      <c r="ID64" s="24"/>
      <c r="IE64" s="25"/>
      <c r="IF64" s="25"/>
      <c r="IG64" s="25"/>
      <c r="IH64" s="25"/>
      <c r="II64" s="25"/>
      <c r="IJ64" s="25"/>
    </row>
    <row r="65" spans="1:244" ht="16.350000000000001" customHeight="1">
      <c r="HU65" s="23"/>
      <c r="HV65" s="23"/>
      <c r="HW65" s="23"/>
      <c r="HX65" s="23"/>
      <c r="HY65" s="23"/>
      <c r="HZ65" s="23"/>
      <c r="IC65" s="24"/>
      <c r="ID65" s="24"/>
      <c r="IE65" s="25"/>
      <c r="IF65" s="25"/>
      <c r="IG65" s="25"/>
      <c r="IH65" s="25"/>
      <c r="II65" s="25"/>
      <c r="IJ65" s="25"/>
    </row>
    <row r="66" spans="1:244" ht="26.85" customHeight="1">
      <c r="HU66" s="23"/>
      <c r="HV66" s="23"/>
      <c r="HW66" s="23"/>
      <c r="HX66" s="23"/>
      <c r="HY66" s="23"/>
      <c r="HZ66" s="23"/>
      <c r="IC66" s="24"/>
      <c r="ID66" s="24"/>
      <c r="IE66" s="25"/>
      <c r="IF66" s="25"/>
      <c r="IG66" s="25"/>
      <c r="IH66" s="25"/>
      <c r="II66" s="25"/>
      <c r="IJ66" s="25"/>
    </row>
    <row r="67" spans="1:244" s="26" customFormat="1">
      <c r="A67" s="22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HU67" s="27"/>
      <c r="HV67" s="27"/>
      <c r="HW67" s="27"/>
      <c r="HX67" s="23"/>
      <c r="IC67" s="24"/>
      <c r="ID67" s="24"/>
      <c r="IE67" s="25"/>
      <c r="IF67" s="25"/>
    </row>
    <row r="68" spans="1:244" s="26" customFormat="1">
      <c r="A68" s="22"/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HU68" s="27"/>
      <c r="HV68" s="27"/>
      <c r="HW68" s="27"/>
      <c r="HX68" s="23"/>
      <c r="IC68" s="24"/>
      <c r="ID68" s="24"/>
      <c r="IE68" s="25"/>
      <c r="IF68" s="25"/>
    </row>
    <row r="69" spans="1:244" s="26" customFormat="1">
      <c r="A69" s="65"/>
      <c r="B69" s="65"/>
      <c r="C69" s="65"/>
      <c r="D69" s="65"/>
      <c r="E69" s="65"/>
      <c r="F69" s="65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HU69" s="27"/>
      <c r="HV69" s="27"/>
      <c r="HW69" s="27"/>
      <c r="HX69" s="23"/>
      <c r="IC69" s="24"/>
      <c r="ID69" s="24"/>
      <c r="IE69" s="25"/>
      <c r="IF69" s="25"/>
    </row>
    <row r="70" spans="1:244" ht="12" customHeight="1">
      <c r="A70" s="65"/>
      <c r="B70" s="65"/>
      <c r="C70" s="65"/>
      <c r="D70" s="65"/>
      <c r="E70" s="65"/>
      <c r="F70" s="65"/>
      <c r="HU70" s="23"/>
      <c r="HV70" s="23"/>
      <c r="HW70" s="23"/>
      <c r="HX70" s="23"/>
      <c r="HY70" s="23"/>
      <c r="HZ70" s="23"/>
      <c r="IC70" s="24"/>
      <c r="ID70" s="24"/>
      <c r="IE70" s="25"/>
      <c r="IF70" s="25"/>
      <c r="IG70" s="25"/>
      <c r="IH70" s="25"/>
      <c r="II70" s="25"/>
      <c r="IJ70" s="25"/>
    </row>
    <row r="71" spans="1:244">
      <c r="A71" s="64"/>
      <c r="B71" s="64"/>
      <c r="C71" s="64"/>
      <c r="D71" s="64"/>
      <c r="E71" s="64"/>
      <c r="F71" s="64"/>
      <c r="HU71" s="23"/>
      <c r="HV71" s="23"/>
      <c r="HW71" s="23"/>
      <c r="HX71" s="23"/>
      <c r="HY71" s="23"/>
      <c r="HZ71" s="23"/>
      <c r="IC71" s="24"/>
      <c r="ID71" s="24"/>
      <c r="IE71" s="25"/>
      <c r="IF71" s="25"/>
      <c r="IG71" s="25"/>
      <c r="IH71" s="25"/>
      <c r="II71" s="25"/>
      <c r="IJ71" s="25"/>
    </row>
  </sheetData>
  <sheetProtection selectLockedCells="1" selectUnlockedCells="1"/>
  <mergeCells count="24">
    <mergeCell ref="A71:F71"/>
    <mergeCell ref="A69:F69"/>
    <mergeCell ref="A70:F70"/>
    <mergeCell ref="B1:C1"/>
    <mergeCell ref="B12:E12"/>
    <mergeCell ref="B13:E13"/>
    <mergeCell ref="B14:E14"/>
    <mergeCell ref="B15:E15"/>
    <mergeCell ref="A21:F21"/>
    <mergeCell ref="B22:E22"/>
    <mergeCell ref="B23:E23"/>
    <mergeCell ref="B24:E24"/>
    <mergeCell ref="B16:E16"/>
    <mergeCell ref="B17:E17"/>
    <mergeCell ref="B18:E18"/>
    <mergeCell ref="B19:E19"/>
    <mergeCell ref="B20:E20"/>
    <mergeCell ref="A25:F25"/>
    <mergeCell ref="A26:F26"/>
    <mergeCell ref="A30:F30"/>
    <mergeCell ref="A31:F31"/>
    <mergeCell ref="A27:F27"/>
    <mergeCell ref="A28:F28"/>
    <mergeCell ref="A29:F29"/>
  </mergeCells>
  <pageMargins left="0.78749999999999998" right="0.78749999999999998" top="1.05277777777778" bottom="1.05277777777778" header="0.78749999999999998" footer="0.78749999999999998"/>
  <pageSetup firstPageNumber="0" orientation="landscape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indexed="24"/>
    <pageSetUpPr fitToPage="1"/>
  </sheetPr>
  <dimension ref="A1:IN4"/>
  <sheetViews>
    <sheetView zoomScale="136" zoomScaleNormal="136" workbookViewId="0">
      <selection activeCell="K8" sqref="K8"/>
    </sheetView>
  </sheetViews>
  <sheetFormatPr defaultColWidth="22.140625" defaultRowHeight="12"/>
  <cols>
    <col min="1" max="1" width="6.28515625" style="20" bestFit="1" customWidth="1"/>
    <col min="2" max="2" width="15" style="20" bestFit="1" customWidth="1"/>
    <col min="3" max="3" width="13.85546875" style="20" bestFit="1" customWidth="1"/>
    <col min="4" max="4" width="13.28515625" style="20" bestFit="1" customWidth="1"/>
    <col min="5" max="5" width="8.85546875" style="20" bestFit="1" customWidth="1"/>
    <col min="6" max="6" width="9.140625" style="20" bestFit="1" customWidth="1"/>
    <col min="7" max="7" width="6.5703125" style="20" bestFit="1" customWidth="1"/>
    <col min="8" max="8" width="9.7109375" style="20" bestFit="1" customWidth="1"/>
    <col min="9" max="9" width="9.140625" style="20" bestFit="1" customWidth="1"/>
    <col min="10" max="10" width="7.85546875" style="20" bestFit="1" customWidth="1"/>
    <col min="11" max="11" width="13.42578125" style="20" bestFit="1" customWidth="1"/>
    <col min="12" max="248" width="22.140625" style="20"/>
    <col min="249" max="16384" width="22.140625" style="21"/>
  </cols>
  <sheetData>
    <row r="1" spans="1:248" ht="12.75">
      <c r="A1" s="59" t="s">
        <v>3</v>
      </c>
      <c r="B1" s="59" t="s">
        <v>4</v>
      </c>
      <c r="C1" s="59" t="s">
        <v>5</v>
      </c>
      <c r="D1" s="59" t="s">
        <v>6</v>
      </c>
      <c r="E1" s="59" t="s">
        <v>7</v>
      </c>
      <c r="F1" s="59" t="s">
        <v>8</v>
      </c>
      <c r="G1" s="59" t="s">
        <v>9</v>
      </c>
      <c r="H1" s="59" t="s">
        <v>10</v>
      </c>
      <c r="I1" s="59" t="s">
        <v>11</v>
      </c>
      <c r="J1" s="60" t="s">
        <v>12</v>
      </c>
      <c r="K1" s="61" t="s">
        <v>49</v>
      </c>
      <c r="IM1" s="21"/>
      <c r="IN1" s="21"/>
    </row>
    <row r="2" spans="1:248" ht="12.75">
      <c r="A2" s="53">
        <v>1</v>
      </c>
      <c r="B2" s="78">
        <v>78450600000196</v>
      </c>
      <c r="C2" s="79" t="s">
        <v>64</v>
      </c>
      <c r="D2" s="79" t="s">
        <v>65</v>
      </c>
      <c r="E2" s="79" t="s">
        <v>66</v>
      </c>
      <c r="F2" s="79">
        <v>2000000</v>
      </c>
      <c r="G2" s="88"/>
      <c r="H2" s="88"/>
      <c r="I2" s="88"/>
      <c r="J2" s="80">
        <v>28580</v>
      </c>
      <c r="K2" s="54" t="s">
        <v>48</v>
      </c>
      <c r="IL2" s="21"/>
      <c r="IM2" s="21"/>
      <c r="IN2" s="21"/>
    </row>
    <row r="3" spans="1:248" ht="12.75">
      <c r="A3" s="53">
        <v>2</v>
      </c>
      <c r="B3" s="81">
        <v>78450600000632</v>
      </c>
      <c r="C3" s="82" t="s">
        <v>64</v>
      </c>
      <c r="D3" s="82" t="s">
        <v>65</v>
      </c>
      <c r="E3" s="82" t="s">
        <v>67</v>
      </c>
      <c r="F3" s="82">
        <v>190000</v>
      </c>
      <c r="G3" s="88"/>
      <c r="H3" s="88"/>
      <c r="I3" s="88"/>
      <c r="J3" s="83">
        <v>5854</v>
      </c>
      <c r="K3" s="54" t="s">
        <v>48</v>
      </c>
      <c r="IM3" s="21"/>
      <c r="IN3" s="21"/>
    </row>
    <row r="4" spans="1:248" ht="12.75">
      <c r="A4" s="55"/>
      <c r="B4" s="56"/>
      <c r="C4" s="56"/>
      <c r="D4" s="56"/>
      <c r="E4" s="56"/>
      <c r="F4" s="56"/>
      <c r="G4" s="56"/>
      <c r="H4" s="56"/>
      <c r="I4" s="56"/>
      <c r="J4" s="57"/>
      <c r="K4" s="58">
        <f>SUMIF(K2:K3,"Y",J2:J3)</f>
        <v>34434</v>
      </c>
      <c r="IM4" s="21"/>
      <c r="IN4" s="21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scale="89" firstPageNumber="0" orientation="landscape" r:id="rId1"/>
  <headerFooter alignWithMargins="0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F13"/>
  <sheetViews>
    <sheetView workbookViewId="0"/>
  </sheetViews>
  <sheetFormatPr defaultRowHeight="12.75"/>
  <cols>
    <col min="2" max="2" width="23.28515625" customWidth="1"/>
    <col min="3" max="3" width="28.5703125" customWidth="1"/>
    <col min="4" max="4" width="10.5703125" customWidth="1"/>
    <col min="5" max="5" width="19" customWidth="1"/>
    <col min="6" max="6" width="14.85546875" customWidth="1"/>
  </cols>
  <sheetData>
    <row r="1" spans="1:6" ht="17.25" customHeight="1">
      <c r="A1" s="77" t="s">
        <v>13</v>
      </c>
      <c r="B1" s="77"/>
      <c r="C1" s="2"/>
    </row>
    <row r="2" spans="1:6" ht="14.25" customHeight="1">
      <c r="A2" s="77" t="s">
        <v>14</v>
      </c>
      <c r="B2" s="77"/>
      <c r="C2" s="2"/>
    </row>
    <row r="5" spans="1:6" ht="30">
      <c r="A5" s="3" t="s">
        <v>3</v>
      </c>
      <c r="B5" s="4" t="s">
        <v>15</v>
      </c>
      <c r="C5" s="4" t="s">
        <v>16</v>
      </c>
      <c r="D5" s="5" t="s">
        <v>17</v>
      </c>
      <c r="E5" s="1" t="s">
        <v>18</v>
      </c>
      <c r="F5" s="1" t="s">
        <v>19</v>
      </c>
    </row>
    <row r="6" spans="1:6" ht="42.75">
      <c r="A6" s="6">
        <v>1</v>
      </c>
      <c r="B6" s="7" t="s">
        <v>20</v>
      </c>
      <c r="C6" s="8" t="s">
        <v>21</v>
      </c>
      <c r="D6" s="9"/>
      <c r="E6" s="10">
        <v>0.2</v>
      </c>
      <c r="F6" s="10">
        <f t="shared" ref="F6:F12" si="0">E6/10*D6</f>
        <v>0</v>
      </c>
    </row>
    <row r="7" spans="1:6" ht="42.75">
      <c r="A7" s="6">
        <v>2</v>
      </c>
      <c r="B7" s="7" t="s">
        <v>22</v>
      </c>
      <c r="C7" s="8" t="s">
        <v>23</v>
      </c>
      <c r="D7" s="11"/>
      <c r="E7" s="10">
        <v>0.15</v>
      </c>
      <c r="F7" s="10">
        <f t="shared" si="0"/>
        <v>0</v>
      </c>
    </row>
    <row r="8" spans="1:6" ht="42.75">
      <c r="A8" s="6">
        <v>3</v>
      </c>
      <c r="B8" s="7" t="s">
        <v>24</v>
      </c>
      <c r="C8" s="8" t="s">
        <v>25</v>
      </c>
      <c r="D8" s="11"/>
      <c r="E8" s="10">
        <v>0.1</v>
      </c>
      <c r="F8" s="10">
        <f t="shared" si="0"/>
        <v>0</v>
      </c>
    </row>
    <row r="9" spans="1:6" ht="57">
      <c r="A9" s="6">
        <v>4</v>
      </c>
      <c r="B9" s="7" t="s">
        <v>26</v>
      </c>
      <c r="C9" s="12" t="s">
        <v>27</v>
      </c>
      <c r="D9" s="11"/>
      <c r="E9" s="10">
        <v>0.1</v>
      </c>
      <c r="F9" s="10">
        <f t="shared" si="0"/>
        <v>0</v>
      </c>
    </row>
    <row r="10" spans="1:6" ht="85.5">
      <c r="A10" s="6">
        <v>5</v>
      </c>
      <c r="B10" s="7" t="s">
        <v>28</v>
      </c>
      <c r="C10" s="8" t="s">
        <v>29</v>
      </c>
      <c r="D10" s="11"/>
      <c r="E10" s="10">
        <v>0.1</v>
      </c>
      <c r="F10" s="10">
        <f t="shared" si="0"/>
        <v>0</v>
      </c>
    </row>
    <row r="11" spans="1:6" ht="128.25">
      <c r="A11" s="6">
        <v>6</v>
      </c>
      <c r="B11" s="13" t="s">
        <v>30</v>
      </c>
      <c r="C11" s="14" t="s">
        <v>31</v>
      </c>
      <c r="D11" s="11"/>
      <c r="E11" s="10">
        <v>0.1</v>
      </c>
      <c r="F11" s="10">
        <f t="shared" si="0"/>
        <v>0</v>
      </c>
    </row>
    <row r="12" spans="1:6" ht="28.5">
      <c r="A12" s="6">
        <v>7</v>
      </c>
      <c r="B12" s="6" t="s">
        <v>32</v>
      </c>
      <c r="C12" s="15" t="s">
        <v>33</v>
      </c>
      <c r="D12" s="11"/>
      <c r="E12" s="10">
        <v>0.25</v>
      </c>
      <c r="F12" s="10">
        <f t="shared" si="0"/>
        <v>0</v>
      </c>
    </row>
    <row r="13" spans="1:6" ht="15">
      <c r="A13" s="16"/>
      <c r="B13" s="17" t="s">
        <v>34</v>
      </c>
      <c r="C13" s="17"/>
      <c r="D13" s="18"/>
      <c r="E13" s="19">
        <f>SUM(E6:E12)</f>
        <v>0.99999999999999989</v>
      </c>
      <c r="F13" s="19">
        <f>SUM(F6:F12)</f>
        <v>0</v>
      </c>
    </row>
  </sheetData>
  <sheetProtection sheet="1"/>
  <mergeCells count="2">
    <mergeCell ref="A1:B1"/>
    <mergeCell ref="A2:B2"/>
  </mergeCell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 alignWithMargins="0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Eligibility</vt:lpstr>
      <vt:lpstr>RTR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Alok Kumar Jaiswal</dc:creator>
  <cp:lastModifiedBy>Samsung</cp:lastModifiedBy>
  <cp:lastPrinted>2021-04-21T08:10:19Z</cp:lastPrinted>
  <dcterms:created xsi:type="dcterms:W3CDTF">2015-09-25T09:25:31Z</dcterms:created>
  <dcterms:modified xsi:type="dcterms:W3CDTF">2021-08-16T06:36:36Z</dcterms:modified>
</cp:coreProperties>
</file>