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 activeTab="1"/>
  </bookViews>
  <sheets>
    <sheet name="Eligibility" sheetId="1" r:id="rId1"/>
    <sheet name="RTR" sheetId="2" r:id="rId2"/>
    <sheet name="Banking" sheetId="7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2"/>
  <c r="N32" i="7"/>
  <c r="N30"/>
  <c r="M28"/>
  <c r="L28"/>
  <c r="K28"/>
  <c r="J28"/>
  <c r="I28"/>
  <c r="H28"/>
  <c r="G28"/>
  <c r="F28"/>
  <c r="E28"/>
  <c r="D28"/>
  <c r="C28"/>
  <c r="B28"/>
  <c r="N28" l="1"/>
  <c r="D13" i="1"/>
  <c r="F13" s="1"/>
  <c r="D15"/>
  <c r="F15" s="1"/>
  <c r="D14"/>
  <c r="F14" s="1"/>
  <c r="D12"/>
  <c r="F12" s="1"/>
  <c r="D11"/>
  <c r="F11" s="1"/>
  <c r="D8"/>
  <c r="F8" s="1"/>
  <c r="J4" i="2"/>
  <c r="M19" i="7"/>
  <c r="L19"/>
  <c r="K19"/>
  <c r="J19"/>
  <c r="I19"/>
  <c r="H19"/>
  <c r="G19"/>
  <c r="F19"/>
  <c r="E19"/>
  <c r="D19"/>
  <c r="C19"/>
  <c r="B19"/>
  <c r="N19" s="1"/>
  <c r="M10"/>
  <c r="L10"/>
  <c r="K10"/>
  <c r="J10"/>
  <c r="I10"/>
  <c r="H10"/>
  <c r="G10"/>
  <c r="F10"/>
  <c r="E10"/>
  <c r="D10"/>
  <c r="C10"/>
  <c r="B10"/>
  <c r="N10" s="1"/>
  <c r="F23" i="1" l="1"/>
  <c r="F18" l="1"/>
  <c r="D5"/>
  <c r="F5" s="1"/>
  <c r="D7"/>
  <c r="D3"/>
  <c r="D4"/>
  <c r="D6"/>
  <c r="D9"/>
  <c r="F7" l="1"/>
  <c r="F3" l="1"/>
  <c r="F4"/>
  <c r="F6"/>
  <c r="F9"/>
  <c r="E13" i="5"/>
  <c r="F12"/>
  <c r="F11"/>
  <c r="F10"/>
  <c r="F9"/>
  <c r="F8"/>
  <c r="F7"/>
  <c r="F6"/>
  <c r="F13" s="1"/>
  <c r="F16" i="1" l="1"/>
  <c r="F17" s="1"/>
  <c r="F20" s="1"/>
  <c r="F24" s="1"/>
</calcChain>
</file>

<file path=xl/sharedStrings.xml><?xml version="1.0" encoding="utf-8"?>
<sst xmlns="http://schemas.openxmlformats.org/spreadsheetml/2006/main" count="168" uniqueCount="102">
  <si>
    <t>ASSESSMENT YEAR</t>
  </si>
  <si>
    <t xml:space="preserve">Application No.    </t>
  </si>
  <si>
    <t xml:space="preserve">TOP UP 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</si>
  <si>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</si>
  <si>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</si>
  <si>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</si>
  <si>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</si>
  <si>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</si>
  <si>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</si>
  <si>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</si>
  <si>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</si>
  <si>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</si>
  <si>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</si>
  <si>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</si>
  <si>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</si>
  <si>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</si>
  <si>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</si>
  <si>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</si>
  <si>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</si>
  <si>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</si>
  <si>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</si>
  <si>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</si>
  <si>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</si>
  <si>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</si>
  <si>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</si>
  <si>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</si>
  <si>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</si>
  <si>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</si>
  <si>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</si>
  <si>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</si>
  <si>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</si>
  <si>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</si>
  <si>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</si>
  <si>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</si>
  <si>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</si>
  <si>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</si>
  <si>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</si>
  <si>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</si>
  <si>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</si>
  <si>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</si>
  <si>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</si>
  <si>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</si>
  <si>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</si>
  <si>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</si>
  <si>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</si>
  <si>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</si>
  <si>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</si>
  <si>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</si>
  <si>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</si>
  <si>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</si>
  <si>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</si>
  <si>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</si>
  <si>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HDFC Bank</t>
  </si>
  <si>
    <t>Net Profit</t>
  </si>
  <si>
    <t>Depreciation</t>
  </si>
  <si>
    <t>Income From Other Sources</t>
  </si>
  <si>
    <t>ICICI Bank</t>
  </si>
  <si>
    <t>Home Loan</t>
  </si>
  <si>
    <t xml:space="preserve">Bank Interest </t>
  </si>
  <si>
    <t>Channi Paints &amp; H W Store</t>
  </si>
  <si>
    <t>Canara Bank A/c No. 2109201001201</t>
  </si>
  <si>
    <t xml:space="preserve">Date's </t>
  </si>
  <si>
    <t>July</t>
  </si>
  <si>
    <t>Aug</t>
  </si>
  <si>
    <t>Sept</t>
  </si>
  <si>
    <t>Oct</t>
  </si>
  <si>
    <t>Nov</t>
  </si>
  <si>
    <t>Dec</t>
  </si>
  <si>
    <t>Jan</t>
  </si>
  <si>
    <t xml:space="preserve">Feb </t>
  </si>
  <si>
    <t>March</t>
  </si>
  <si>
    <t>April</t>
  </si>
  <si>
    <t>May</t>
  </si>
  <si>
    <t>June</t>
  </si>
  <si>
    <t>7th</t>
  </si>
  <si>
    <t>14th</t>
  </si>
  <si>
    <t>21st</t>
  </si>
  <si>
    <t>28th</t>
  </si>
  <si>
    <t>Total</t>
  </si>
  <si>
    <t>No Of Cr</t>
  </si>
  <si>
    <t>ICICI Bank A/c No. 365905500095</t>
  </si>
  <si>
    <t xml:space="preserve">Average Balance </t>
  </si>
  <si>
    <t>Eligibilty In Lacs</t>
  </si>
  <si>
    <t>Loan Start Date</t>
  </si>
  <si>
    <t>LBLUD00005208687</t>
  </si>
  <si>
    <t>Charandeep Singh</t>
  </si>
  <si>
    <t>LBLUD00004975907</t>
  </si>
  <si>
    <t>LBLUD00004978776</t>
  </si>
  <si>
    <t>Insurance</t>
  </si>
  <si>
    <t>jaswinder Kaur</t>
  </si>
  <si>
    <t>Car Loan</t>
  </si>
  <si>
    <t>HDFC Ltd</t>
  </si>
  <si>
    <t>Repayment Account No.</t>
  </si>
  <si>
    <t>Channi Paints &amp; H w Store</t>
  </si>
  <si>
    <t>Income From Salary</t>
  </si>
  <si>
    <t xml:space="preserve">Income From House Property </t>
  </si>
  <si>
    <t>Jaswinder kaur</t>
  </si>
  <si>
    <t>Income From Coaching Service</t>
  </si>
  <si>
    <t>Channi Paints &amp; H w Store (Prop. Charandeep Singh)</t>
  </si>
  <si>
    <t>HDFC Bank A/c No. 50100164238810</t>
  </si>
  <si>
    <t>n</t>
  </si>
  <si>
    <t>Closed</t>
  </si>
</sst>
</file>

<file path=xl/styles.xml><?xml version="1.0" encoding="utf-8"?>
<styleSheet xmlns="http://schemas.openxmlformats.org/spreadsheetml/2006/main">
  <numFmts count="5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  <numFmt numFmtId="168" formatCode="[$-409]d\-mmm\-yy;@"/>
  </numFmts>
  <fonts count="20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31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5" fillId="0" borderId="0"/>
  </cellStyleXfs>
  <cellXfs count="101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1" fillId="7" borderId="1" xfId="1" applyNumberFormat="1" applyFont="1" applyFill="1" applyBorder="1" applyAlignment="1" applyProtection="1">
      <alignment horizontal="left" vertical="center" wrapText="1"/>
    </xf>
    <xf numFmtId="164" fontId="11" fillId="8" borderId="1" xfId="1" applyNumberFormat="1" applyFont="1" applyFill="1" applyBorder="1" applyAlignment="1" applyProtection="1">
      <alignment horizontal="center" vertical="center" wrapText="1"/>
    </xf>
    <xf numFmtId="9" fontId="11" fillId="8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left" vertical="center" wrapText="1"/>
    </xf>
    <xf numFmtId="166" fontId="12" fillId="6" borderId="1" xfId="1" applyNumberFormat="1" applyFont="1" applyFill="1" applyBorder="1" applyAlignment="1" applyProtection="1">
      <alignment horizontal="center" vertical="center"/>
    </xf>
    <xf numFmtId="166" fontId="12" fillId="0" borderId="1" xfId="1" applyNumberFormat="1" applyFont="1" applyFill="1" applyBorder="1" applyAlignment="1" applyProtection="1">
      <alignment horizontal="center" vertical="center"/>
    </xf>
    <xf numFmtId="164" fontId="12" fillId="6" borderId="1" xfId="1" applyNumberFormat="1" applyFont="1" applyFill="1" applyBorder="1" applyAlignment="1" applyProtection="1">
      <alignment horizontal="center" vertical="top"/>
    </xf>
    <xf numFmtId="9" fontId="12" fillId="6" borderId="1" xfId="1" applyNumberFormat="1" applyFont="1" applyFill="1" applyBorder="1" applyAlignment="1" applyProtection="1">
      <alignment horizontal="center" vertical="top"/>
    </xf>
    <xf numFmtId="165" fontId="11" fillId="8" borderId="1" xfId="1" applyFont="1" applyFill="1" applyBorder="1" applyAlignment="1" applyProtection="1">
      <alignment vertical="top" wrapText="1"/>
    </xf>
    <xf numFmtId="167" fontId="11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vertical="top" wrapText="1"/>
    </xf>
    <xf numFmtId="164" fontId="12" fillId="0" borderId="1" xfId="1" applyNumberFormat="1" applyFont="1" applyFill="1" applyBorder="1" applyAlignment="1" applyProtection="1">
      <alignment horizontal="left" vertical="top" wrapText="1"/>
    </xf>
    <xf numFmtId="10" fontId="12" fillId="0" borderId="1" xfId="1" applyNumberFormat="1" applyFont="1" applyFill="1" applyBorder="1" applyAlignment="1" applyProtection="1">
      <alignment horizontal="center" vertical="top"/>
    </xf>
    <xf numFmtId="164" fontId="12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horizontal="center" vertical="top"/>
    </xf>
    <xf numFmtId="2" fontId="12" fillId="8" borderId="1" xfId="5" applyNumberFormat="1" applyFont="1" applyFill="1" applyBorder="1" applyAlignment="1" applyProtection="1">
      <alignment horizontal="center" vertical="top"/>
    </xf>
    <xf numFmtId="165" fontId="12" fillId="8" borderId="1" xfId="5" applyNumberFormat="1" applyFont="1" applyFill="1" applyBorder="1" applyAlignment="1" applyProtection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5" xfId="0" applyFont="1" applyFill="1" applyBorder="1" applyAlignment="1">
      <alignment horizontal="center" vertical="center" wrapText="1"/>
    </xf>
    <xf numFmtId="1" fontId="14" fillId="0" borderId="5" xfId="0" applyNumberFormat="1" applyFont="1" applyBorder="1" applyAlignment="1">
      <alignment horizontal="center" vertical="center" wrapText="1"/>
    </xf>
    <xf numFmtId="1" fontId="14" fillId="4" borderId="5" xfId="0" applyNumberFormat="1" applyFont="1" applyFill="1" applyBorder="1" applyAlignment="1">
      <alignment horizontal="center" vertical="center" wrapText="1"/>
    </xf>
    <xf numFmtId="2" fontId="12" fillId="6" borderId="5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1" fontId="11" fillId="6" borderId="5" xfId="0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6" fillId="9" borderId="5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168" fontId="14" fillId="4" borderId="5" xfId="0" applyNumberFormat="1" applyFont="1" applyFill="1" applyBorder="1" applyAlignment="1">
      <alignment horizontal="center" vertical="center" wrapText="1"/>
    </xf>
    <xf numFmtId="168" fontId="14" fillId="0" borderId="5" xfId="0" applyNumberFormat="1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1" fontId="14" fillId="4" borderId="15" xfId="0" applyNumberFormat="1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horizontal="center" vertical="center" wrapText="1"/>
    </xf>
    <xf numFmtId="168" fontId="14" fillId="4" borderId="15" xfId="0" applyNumberFormat="1" applyFont="1" applyFill="1" applyBorder="1" applyAlignment="1">
      <alignment horizontal="center" vertical="center" wrapText="1"/>
    </xf>
    <xf numFmtId="2" fontId="12" fillId="6" borderId="15" xfId="0" applyNumberFormat="1" applyFont="1" applyFill="1" applyBorder="1" applyAlignment="1">
      <alignment horizontal="center"/>
    </xf>
    <xf numFmtId="0" fontId="13" fillId="10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0" fontId="12" fillId="8" borderId="3" xfId="0" applyNumberFormat="1" applyFont="1" applyFill="1" applyBorder="1"/>
    <xf numFmtId="0" fontId="12" fillId="8" borderId="4" xfId="0" applyNumberFormat="1" applyFont="1" applyFill="1" applyBorder="1"/>
    <xf numFmtId="0" fontId="12" fillId="0" borderId="2" xfId="0" applyNumberFormat="1" applyFont="1" applyFill="1" applyBorder="1"/>
    <xf numFmtId="0" fontId="12" fillId="0" borderId="3" xfId="0" applyNumberFormat="1" applyFont="1" applyFill="1" applyBorder="1"/>
    <xf numFmtId="0" fontId="12" fillId="0" borderId="4" xfId="0" applyNumberFormat="1" applyFont="1" applyFill="1" applyBorder="1"/>
    <xf numFmtId="164" fontId="11" fillId="0" borderId="2" xfId="1" applyNumberFormat="1" applyFont="1" applyFill="1" applyBorder="1" applyAlignment="1" applyProtection="1">
      <alignment horizontal="center" vertical="center"/>
    </xf>
    <xf numFmtId="164" fontId="11" fillId="0" borderId="3" xfId="1" applyNumberFormat="1" applyFont="1" applyFill="1" applyBorder="1" applyAlignment="1" applyProtection="1">
      <alignment horizontal="center" vertical="center"/>
    </xf>
    <xf numFmtId="164" fontId="11" fillId="0" borderId="4" xfId="1" applyNumberFormat="1" applyFont="1" applyFill="1" applyBorder="1" applyAlignment="1" applyProtection="1">
      <alignment horizontal="center" vertical="center"/>
    </xf>
    <xf numFmtId="0" fontId="12" fillId="0" borderId="1" xfId="0" applyNumberFormat="1" applyFont="1" applyFill="1" applyBorder="1"/>
    <xf numFmtId="0" fontId="17" fillId="9" borderId="6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0" fontId="16" fillId="9" borderId="9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6" fillId="9" borderId="10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6" fillId="9" borderId="14" xfId="0" applyFont="1" applyFill="1" applyBorder="1" applyAlignment="1">
      <alignment horizontal="center" vertical="center"/>
    </xf>
    <xf numFmtId="0" fontId="16" fillId="9" borderId="11" xfId="0" applyFont="1" applyFill="1" applyBorder="1" applyAlignment="1">
      <alignment horizontal="center" vertical="center"/>
    </xf>
    <xf numFmtId="0" fontId="16" fillId="9" borderId="15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24"/>
  <sheetViews>
    <sheetView topLeftCell="A7" zoomScale="107" zoomScaleNormal="107" workbookViewId="0">
      <selection activeCell="B22" sqref="B22:E22"/>
    </sheetView>
  </sheetViews>
  <sheetFormatPr defaultColWidth="31.28515625" defaultRowHeight="13.5"/>
  <cols>
    <col min="1" max="1" width="47.85546875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9.5703125" style="21" customWidth="1"/>
    <col min="7" max="7" width="44.140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6" ht="26.85" customHeight="1">
      <c r="A1" s="51" t="s">
        <v>93</v>
      </c>
      <c r="B1" s="77" t="s">
        <v>0</v>
      </c>
      <c r="C1" s="77"/>
      <c r="D1" s="25" t="s">
        <v>1</v>
      </c>
      <c r="E1" s="25"/>
      <c r="F1" s="25" t="s">
        <v>2</v>
      </c>
    </row>
    <row r="2" spans="1:6" ht="12.75" customHeight="1">
      <c r="A2" s="26" t="s">
        <v>98</v>
      </c>
      <c r="B2" s="27" t="s">
        <v>51</v>
      </c>
      <c r="C2" s="27" t="s">
        <v>3</v>
      </c>
      <c r="D2" s="27" t="s">
        <v>4</v>
      </c>
      <c r="E2" s="28" t="s">
        <v>5</v>
      </c>
      <c r="F2" s="27" t="s">
        <v>6</v>
      </c>
    </row>
    <row r="3" spans="1:6">
      <c r="A3" s="29" t="s">
        <v>53</v>
      </c>
      <c r="B3" s="30">
        <v>1019631</v>
      </c>
      <c r="C3" s="31">
        <v>688937.98</v>
      </c>
      <c r="D3" s="32">
        <f>AVERAGE(B3:C3)</f>
        <v>854284.49</v>
      </c>
      <c r="E3" s="33">
        <v>1</v>
      </c>
      <c r="F3" s="32">
        <f t="shared" ref="F3:F9" si="0">E3*D3</f>
        <v>854284.49</v>
      </c>
    </row>
    <row r="4" spans="1:6">
      <c r="A4" s="29" t="s">
        <v>54</v>
      </c>
      <c r="B4" s="30">
        <v>4003</v>
      </c>
      <c r="C4" s="31">
        <v>4691</v>
      </c>
      <c r="D4" s="32">
        <f t="shared" ref="D4:D9" si="1">AVERAGE(B4:C4)</f>
        <v>4347</v>
      </c>
      <c r="E4" s="33">
        <v>1</v>
      </c>
      <c r="F4" s="32">
        <f t="shared" si="0"/>
        <v>4347</v>
      </c>
    </row>
    <row r="5" spans="1:6" ht="15" customHeight="1">
      <c r="A5" s="29" t="s">
        <v>58</v>
      </c>
      <c r="B5" s="30">
        <v>9817</v>
      </c>
      <c r="C5" s="31">
        <v>0</v>
      </c>
      <c r="D5" s="32">
        <f t="shared" si="1"/>
        <v>4908.5</v>
      </c>
      <c r="E5" s="33">
        <v>1</v>
      </c>
      <c r="F5" s="32">
        <f t="shared" ref="F5" si="2">E5*D5</f>
        <v>4908.5</v>
      </c>
    </row>
    <row r="6" spans="1:6" ht="15" customHeight="1">
      <c r="A6" s="29" t="s">
        <v>94</v>
      </c>
      <c r="B6" s="30">
        <v>648500</v>
      </c>
      <c r="C6" s="31">
        <v>516000</v>
      </c>
      <c r="D6" s="32">
        <f t="shared" si="1"/>
        <v>582250</v>
      </c>
      <c r="E6" s="33">
        <v>1</v>
      </c>
      <c r="F6" s="32">
        <f t="shared" ref="F6" si="3">E6*D6</f>
        <v>582250</v>
      </c>
    </row>
    <row r="7" spans="1:6" ht="15" customHeight="1">
      <c r="A7" s="29" t="s">
        <v>95</v>
      </c>
      <c r="B7" s="30">
        <v>75000</v>
      </c>
      <c r="C7" s="31">
        <v>0</v>
      </c>
      <c r="D7" s="32">
        <f t="shared" ref="D7" si="4">AVERAGE(B7:C7)</f>
        <v>37500</v>
      </c>
      <c r="E7" s="33">
        <v>0.5</v>
      </c>
      <c r="F7" s="32">
        <f t="shared" ref="F7" si="5">E7*D7</f>
        <v>18750</v>
      </c>
    </row>
    <row r="8" spans="1:6" ht="15" customHeight="1">
      <c r="A8" s="29" t="s">
        <v>55</v>
      </c>
      <c r="B8" s="30">
        <v>26487</v>
      </c>
      <c r="C8" s="31">
        <v>13860</v>
      </c>
      <c r="D8" s="32">
        <f t="shared" ref="D8" si="6">AVERAGE(B8:C8)</f>
        <v>20173.5</v>
      </c>
      <c r="E8" s="33">
        <v>0.5</v>
      </c>
      <c r="F8" s="32">
        <f t="shared" ref="F8" si="7">E8*D8</f>
        <v>10086.75</v>
      </c>
    </row>
    <row r="9" spans="1:6">
      <c r="A9" s="29" t="s">
        <v>7</v>
      </c>
      <c r="B9" s="30">
        <v>-463803</v>
      </c>
      <c r="C9" s="30">
        <v>-313365</v>
      </c>
      <c r="D9" s="32">
        <f t="shared" si="1"/>
        <v>-388584</v>
      </c>
      <c r="E9" s="33">
        <v>1</v>
      </c>
      <c r="F9" s="32">
        <f t="shared" si="0"/>
        <v>-388584</v>
      </c>
    </row>
    <row r="10" spans="1:6" ht="12.75" customHeight="1">
      <c r="A10" s="26" t="s">
        <v>96</v>
      </c>
      <c r="B10" s="27" t="s">
        <v>51</v>
      </c>
      <c r="C10" s="27" t="s">
        <v>3</v>
      </c>
      <c r="D10" s="27" t="s">
        <v>4</v>
      </c>
      <c r="E10" s="28" t="s">
        <v>5</v>
      </c>
      <c r="F10" s="27" t="s">
        <v>6</v>
      </c>
    </row>
    <row r="11" spans="1:6" ht="15" customHeight="1">
      <c r="A11" s="29" t="s">
        <v>94</v>
      </c>
      <c r="B11" s="30">
        <v>242500</v>
      </c>
      <c r="C11" s="31">
        <v>582000</v>
      </c>
      <c r="D11" s="32">
        <f t="shared" ref="D11:D15" si="8">AVERAGE(B11:C11)</f>
        <v>412250</v>
      </c>
      <c r="E11" s="33">
        <v>1</v>
      </c>
      <c r="F11" s="32">
        <f t="shared" ref="F11:F15" si="9">E11*D11</f>
        <v>412250</v>
      </c>
    </row>
    <row r="12" spans="1:6" ht="15" customHeight="1">
      <c r="A12" s="29" t="s">
        <v>95</v>
      </c>
      <c r="B12" s="30">
        <v>297500</v>
      </c>
      <c r="C12" s="31">
        <v>0</v>
      </c>
      <c r="D12" s="32">
        <f t="shared" si="8"/>
        <v>148750</v>
      </c>
      <c r="E12" s="33">
        <v>0.5</v>
      </c>
      <c r="F12" s="32">
        <f t="shared" si="9"/>
        <v>74375</v>
      </c>
    </row>
    <row r="13" spans="1:6" ht="15" customHeight="1">
      <c r="A13" s="29" t="s">
        <v>97</v>
      </c>
      <c r="B13" s="30">
        <v>248500</v>
      </c>
      <c r="C13" s="31">
        <v>201540</v>
      </c>
      <c r="D13" s="32">
        <f t="shared" ref="D13" si="10">AVERAGE(B13:C13)</f>
        <v>225020</v>
      </c>
      <c r="E13" s="33">
        <v>0</v>
      </c>
      <c r="F13" s="32">
        <f t="shared" ref="F13" si="11">E13*D13</f>
        <v>0</v>
      </c>
    </row>
    <row r="14" spans="1:6" ht="15" customHeight="1">
      <c r="A14" s="29" t="s">
        <v>55</v>
      </c>
      <c r="B14" s="30">
        <v>13585</v>
      </c>
      <c r="C14" s="31">
        <v>2537</v>
      </c>
      <c r="D14" s="32">
        <f t="shared" si="8"/>
        <v>8061</v>
      </c>
      <c r="E14" s="33">
        <v>0.5</v>
      </c>
      <c r="F14" s="32">
        <f t="shared" si="9"/>
        <v>4030.5</v>
      </c>
    </row>
    <row r="15" spans="1:6">
      <c r="A15" s="29" t="s">
        <v>7</v>
      </c>
      <c r="B15" s="30">
        <v>-88471</v>
      </c>
      <c r="C15" s="30">
        <v>-79860</v>
      </c>
      <c r="D15" s="32">
        <f t="shared" si="8"/>
        <v>-84165.5</v>
      </c>
      <c r="E15" s="33">
        <v>1</v>
      </c>
      <c r="F15" s="32">
        <f t="shared" si="9"/>
        <v>-84165.5</v>
      </c>
    </row>
    <row r="16" spans="1:6" ht="15.4" customHeight="1">
      <c r="A16" s="34" t="s">
        <v>8</v>
      </c>
      <c r="B16" s="78"/>
      <c r="C16" s="79"/>
      <c r="D16" s="79"/>
      <c r="E16" s="80"/>
      <c r="F16" s="35">
        <f>+SUM(F3:F15)</f>
        <v>1492532.74</v>
      </c>
    </row>
    <row r="17" spans="1:6" ht="16.350000000000001" customHeight="1">
      <c r="A17" s="36" t="s">
        <v>9</v>
      </c>
      <c r="B17" s="81"/>
      <c r="C17" s="82"/>
      <c r="D17" s="82"/>
      <c r="E17" s="83"/>
      <c r="F17" s="35">
        <f>F16/12</f>
        <v>124377.72833333333</v>
      </c>
    </row>
    <row r="18" spans="1:6">
      <c r="A18" s="36" t="s">
        <v>10</v>
      </c>
      <c r="B18" s="81"/>
      <c r="C18" s="82"/>
      <c r="D18" s="82"/>
      <c r="E18" s="83"/>
      <c r="F18" s="32">
        <f>RTR!L9</f>
        <v>483994</v>
      </c>
    </row>
    <row r="19" spans="1:6" ht="16.350000000000001" customHeight="1">
      <c r="A19" s="37" t="s">
        <v>11</v>
      </c>
      <c r="B19" s="84"/>
      <c r="C19" s="85"/>
      <c r="D19" s="85"/>
      <c r="E19" s="86"/>
      <c r="F19" s="38">
        <v>1</v>
      </c>
    </row>
    <row r="20" spans="1:6" ht="16.350000000000001" customHeight="1">
      <c r="A20" s="36" t="s">
        <v>12</v>
      </c>
      <c r="B20" s="87"/>
      <c r="C20" s="87"/>
      <c r="D20" s="87"/>
      <c r="E20" s="87"/>
      <c r="F20" s="39">
        <f>(F17*F19)-F18</f>
        <v>-359616.27166666667</v>
      </c>
    </row>
    <row r="21" spans="1:6" ht="16.350000000000001" customHeight="1">
      <c r="A21" s="36" t="s">
        <v>13</v>
      </c>
      <c r="B21" s="87"/>
      <c r="C21" s="87"/>
      <c r="D21" s="87"/>
      <c r="E21" s="87"/>
      <c r="F21" s="40">
        <v>180</v>
      </c>
    </row>
    <row r="22" spans="1:6" ht="14.25" customHeight="1">
      <c r="A22" s="36" t="s">
        <v>14</v>
      </c>
      <c r="B22" s="87"/>
      <c r="C22" s="87"/>
      <c r="D22" s="87"/>
      <c r="E22" s="87"/>
      <c r="F22" s="38">
        <v>0.1</v>
      </c>
    </row>
    <row r="23" spans="1:6">
      <c r="A23" s="36" t="s">
        <v>15</v>
      </c>
      <c r="B23" s="87"/>
      <c r="C23" s="87"/>
      <c r="D23" s="87"/>
      <c r="E23" s="87"/>
      <c r="F23" s="41">
        <f>PMT(F22/12,F21,-100000)</f>
        <v>1074.6051177081163</v>
      </c>
    </row>
    <row r="24" spans="1:6">
      <c r="A24" s="36" t="s">
        <v>16</v>
      </c>
      <c r="B24" s="87"/>
      <c r="C24" s="87"/>
      <c r="D24" s="87"/>
      <c r="E24" s="87"/>
      <c r="F24" s="42">
        <f>F20/F23</f>
        <v>-334.64969200374259</v>
      </c>
    </row>
  </sheetData>
  <sheetProtection selectLockedCells="1" selectUnlockedCells="1"/>
  <mergeCells count="10">
    <mergeCell ref="B20:E20"/>
    <mergeCell ref="B21:E21"/>
    <mergeCell ref="B22:E22"/>
    <mergeCell ref="B23:E23"/>
    <mergeCell ref="B24:E24"/>
    <mergeCell ref="B1:C1"/>
    <mergeCell ref="B16:E16"/>
    <mergeCell ref="B17:E17"/>
    <mergeCell ref="B18:E18"/>
    <mergeCell ref="B19:E19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9"/>
  <sheetViews>
    <sheetView tabSelected="1" zoomScale="89" zoomScaleNormal="89" workbookViewId="0">
      <selection sqref="A1:M9"/>
    </sheetView>
  </sheetViews>
  <sheetFormatPr defaultColWidth="22.140625" defaultRowHeight="13.5"/>
  <cols>
    <col min="1" max="1" width="5.42578125" style="43" customWidth="1"/>
    <col min="2" max="2" width="21.28515625" style="43" customWidth="1"/>
    <col min="3" max="3" width="25" style="43" customWidth="1"/>
    <col min="4" max="4" width="11.140625" style="43" bestFit="1" customWidth="1"/>
    <col min="5" max="5" width="10.85546875" style="43" bestFit="1" customWidth="1"/>
    <col min="6" max="6" width="10.28515625" style="43" bestFit="1" customWidth="1"/>
    <col min="7" max="8" width="10.140625" style="43" customWidth="1"/>
    <col min="9" max="9" width="6.5703125" style="43" customWidth="1"/>
    <col min="10" max="10" width="6.42578125" style="43" customWidth="1"/>
    <col min="11" max="11" width="9" style="43" bestFit="1" customWidth="1"/>
    <col min="12" max="12" width="13.140625" style="43" customWidth="1"/>
    <col min="13" max="248" width="22.140625" style="43"/>
    <col min="249" max="16384" width="22.140625" style="44"/>
  </cols>
  <sheetData>
    <row r="1" spans="1:13" ht="27">
      <c r="A1" s="73" t="s">
        <v>17</v>
      </c>
      <c r="B1" s="73" t="s">
        <v>18</v>
      </c>
      <c r="C1" s="73" t="s">
        <v>19</v>
      </c>
      <c r="D1" s="73" t="s">
        <v>20</v>
      </c>
      <c r="E1" s="73" t="s">
        <v>21</v>
      </c>
      <c r="F1" s="73" t="s">
        <v>22</v>
      </c>
      <c r="G1" s="73" t="s">
        <v>23</v>
      </c>
      <c r="H1" s="73" t="s">
        <v>83</v>
      </c>
      <c r="I1" s="73" t="s">
        <v>24</v>
      </c>
      <c r="J1" s="73" t="s">
        <v>25</v>
      </c>
      <c r="K1" s="73" t="s">
        <v>26</v>
      </c>
      <c r="L1" s="73" t="s">
        <v>27</v>
      </c>
      <c r="M1" s="74" t="s">
        <v>92</v>
      </c>
    </row>
    <row r="2" spans="1:13">
      <c r="A2" s="68">
        <v>1</v>
      </c>
      <c r="B2" s="69" t="s">
        <v>86</v>
      </c>
      <c r="C2" s="70" t="s">
        <v>85</v>
      </c>
      <c r="D2" s="70" t="s">
        <v>56</v>
      </c>
      <c r="E2" s="69" t="s">
        <v>57</v>
      </c>
      <c r="F2" s="69">
        <v>13800000</v>
      </c>
      <c r="G2" s="69">
        <v>207</v>
      </c>
      <c r="H2" s="71">
        <v>43609</v>
      </c>
      <c r="I2" s="69"/>
      <c r="J2" s="69"/>
      <c r="K2" s="69">
        <v>126838</v>
      </c>
      <c r="L2" s="72" t="s">
        <v>28</v>
      </c>
      <c r="M2" s="76">
        <v>365901501408</v>
      </c>
    </row>
    <row r="3" spans="1:13">
      <c r="A3" s="45">
        <v>2</v>
      </c>
      <c r="B3" s="47" t="s">
        <v>87</v>
      </c>
      <c r="C3" s="65" t="s">
        <v>85</v>
      </c>
      <c r="D3" s="65" t="s">
        <v>56</v>
      </c>
      <c r="E3" s="47" t="s">
        <v>88</v>
      </c>
      <c r="F3" s="47">
        <v>546736</v>
      </c>
      <c r="G3" s="47">
        <v>120</v>
      </c>
      <c r="H3" s="66">
        <v>43612</v>
      </c>
      <c r="I3" s="47"/>
      <c r="J3" s="47"/>
      <c r="K3" s="47">
        <v>7015</v>
      </c>
      <c r="L3" s="48" t="s">
        <v>28</v>
      </c>
      <c r="M3" s="76">
        <v>365901501408</v>
      </c>
    </row>
    <row r="4" spans="1:13">
      <c r="A4" s="45">
        <v>3</v>
      </c>
      <c r="B4" s="47" t="s">
        <v>84</v>
      </c>
      <c r="C4" s="65" t="s">
        <v>85</v>
      </c>
      <c r="D4" s="65" t="s">
        <v>56</v>
      </c>
      <c r="E4" s="47" t="s">
        <v>57</v>
      </c>
      <c r="F4" s="47">
        <v>9400000</v>
      </c>
      <c r="G4" s="47">
        <v>212</v>
      </c>
      <c r="H4" s="66">
        <v>43861</v>
      </c>
      <c r="I4" s="47">
        <v>3</v>
      </c>
      <c r="J4" s="47">
        <f>212-3</f>
        <v>209</v>
      </c>
      <c r="K4" s="47">
        <v>84273</v>
      </c>
      <c r="L4" s="48" t="s">
        <v>28</v>
      </c>
      <c r="M4" s="76">
        <v>365901501408</v>
      </c>
    </row>
    <row r="5" spans="1:13">
      <c r="A5" s="45">
        <v>4</v>
      </c>
      <c r="B5" s="47">
        <v>99095197</v>
      </c>
      <c r="C5" s="65" t="s">
        <v>89</v>
      </c>
      <c r="D5" s="65" t="s">
        <v>52</v>
      </c>
      <c r="E5" s="47" t="s">
        <v>90</v>
      </c>
      <c r="F5" s="47">
        <v>3900000</v>
      </c>
      <c r="G5" s="47">
        <v>60</v>
      </c>
      <c r="H5" s="66">
        <v>43897</v>
      </c>
      <c r="I5" s="47"/>
      <c r="J5" s="47"/>
      <c r="K5" s="47">
        <v>85087</v>
      </c>
      <c r="L5" s="48" t="s">
        <v>28</v>
      </c>
      <c r="M5" s="76">
        <v>2109101022200</v>
      </c>
    </row>
    <row r="6" spans="1:13" ht="16.5" customHeight="1">
      <c r="A6" s="45">
        <v>5</v>
      </c>
      <c r="B6" s="47">
        <v>648522439</v>
      </c>
      <c r="C6" s="65" t="s">
        <v>85</v>
      </c>
      <c r="D6" s="65" t="s">
        <v>91</v>
      </c>
      <c r="E6" s="47" t="s">
        <v>57</v>
      </c>
      <c r="F6" s="47">
        <v>15200000</v>
      </c>
      <c r="G6" s="47"/>
      <c r="H6" s="66"/>
      <c r="I6" s="47"/>
      <c r="J6" s="47"/>
      <c r="K6" s="47">
        <v>167076</v>
      </c>
      <c r="L6" s="48" t="s">
        <v>28</v>
      </c>
      <c r="M6" s="76">
        <v>2109101009815</v>
      </c>
    </row>
    <row r="7" spans="1:13">
      <c r="A7" s="45">
        <v>6</v>
      </c>
      <c r="B7" s="47">
        <v>624251023</v>
      </c>
      <c r="C7" s="65" t="s">
        <v>85</v>
      </c>
      <c r="D7" s="65" t="s">
        <v>91</v>
      </c>
      <c r="E7" s="47" t="s">
        <v>57</v>
      </c>
      <c r="F7" s="47">
        <v>8100000</v>
      </c>
      <c r="G7" s="47"/>
      <c r="H7" s="66"/>
      <c r="I7" s="47"/>
      <c r="J7" s="47"/>
      <c r="K7" s="47">
        <v>80478</v>
      </c>
      <c r="L7" s="48" t="s">
        <v>100</v>
      </c>
      <c r="M7" s="75" t="s">
        <v>101</v>
      </c>
    </row>
    <row r="8" spans="1:13">
      <c r="A8" s="45">
        <v>7</v>
      </c>
      <c r="B8" s="47">
        <v>65549833</v>
      </c>
      <c r="C8" s="65" t="s">
        <v>89</v>
      </c>
      <c r="D8" s="65" t="s">
        <v>52</v>
      </c>
      <c r="E8" s="47" t="s">
        <v>90</v>
      </c>
      <c r="F8" s="47">
        <v>660000</v>
      </c>
      <c r="G8" s="47">
        <v>60</v>
      </c>
      <c r="H8" s="66">
        <v>43225</v>
      </c>
      <c r="I8" s="47"/>
      <c r="J8" s="47"/>
      <c r="K8" s="47">
        <v>13705</v>
      </c>
      <c r="L8" s="48" t="s">
        <v>28</v>
      </c>
      <c r="M8" s="76">
        <v>2109101022200</v>
      </c>
    </row>
    <row r="9" spans="1:13">
      <c r="A9" s="49"/>
      <c r="B9" s="45"/>
      <c r="C9" s="45"/>
      <c r="D9" s="45"/>
      <c r="E9" s="46"/>
      <c r="F9" s="45"/>
      <c r="G9" s="45"/>
      <c r="H9" s="67"/>
      <c r="I9" s="45"/>
      <c r="J9" s="45"/>
      <c r="K9" s="45"/>
      <c r="L9" s="50">
        <f>SUMIF(L1:L8,"Y",K1:K8)</f>
        <v>483994</v>
      </c>
      <c r="M9" s="75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75" firstPageNumber="0" orientation="landscape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2:N32"/>
  <sheetViews>
    <sheetView topLeftCell="A13" workbookViewId="0">
      <selection activeCell="E22" sqref="E22"/>
    </sheetView>
  </sheetViews>
  <sheetFormatPr defaultRowHeight="12.75"/>
  <cols>
    <col min="1" max="1" width="22.42578125" customWidth="1"/>
    <col min="2" max="2" width="10.85546875" customWidth="1"/>
    <col min="3" max="3" width="11.28515625" customWidth="1"/>
    <col min="4" max="4" width="10" customWidth="1"/>
    <col min="5" max="5" width="12" customWidth="1"/>
  </cols>
  <sheetData>
    <row r="2" spans="1:14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14" ht="21">
      <c r="A3" s="52"/>
      <c r="B3" s="53"/>
      <c r="C3" s="88" t="s">
        <v>59</v>
      </c>
      <c r="D3" s="89"/>
      <c r="E3" s="90"/>
      <c r="F3" s="52"/>
      <c r="G3" s="52"/>
      <c r="H3" s="52"/>
      <c r="I3" s="52"/>
      <c r="J3" s="52"/>
      <c r="K3" s="52"/>
      <c r="L3" s="52"/>
      <c r="M3" s="52"/>
      <c r="N3" s="52"/>
    </row>
    <row r="4" spans="1:14" ht="30">
      <c r="A4" s="54" t="s">
        <v>60</v>
      </c>
      <c r="B4" s="53"/>
      <c r="C4" s="55"/>
      <c r="D4" s="55"/>
      <c r="E4" s="56"/>
      <c r="F4" s="52"/>
      <c r="G4" s="52"/>
      <c r="H4" s="52"/>
      <c r="I4" s="52"/>
      <c r="J4" s="52"/>
      <c r="K4" s="52"/>
      <c r="L4" s="52"/>
      <c r="M4" s="52"/>
      <c r="N4" s="52"/>
    </row>
    <row r="5" spans="1:14" ht="15">
      <c r="A5" s="57" t="s">
        <v>61</v>
      </c>
      <c r="B5" s="63" t="s">
        <v>62</v>
      </c>
      <c r="C5" s="63" t="s">
        <v>63</v>
      </c>
      <c r="D5" s="63" t="s">
        <v>64</v>
      </c>
      <c r="E5" s="63" t="s">
        <v>65</v>
      </c>
      <c r="F5" s="63" t="s">
        <v>66</v>
      </c>
      <c r="G5" s="63" t="s">
        <v>67</v>
      </c>
      <c r="H5" s="57" t="s">
        <v>68</v>
      </c>
      <c r="I5" s="57" t="s">
        <v>69</v>
      </c>
      <c r="J5" s="57" t="s">
        <v>70</v>
      </c>
      <c r="K5" s="57" t="s">
        <v>71</v>
      </c>
      <c r="L5" s="57" t="s">
        <v>72</v>
      </c>
      <c r="M5" s="57" t="s">
        <v>73</v>
      </c>
      <c r="N5" s="58"/>
    </row>
    <row r="6" spans="1:14" ht="15">
      <c r="A6" s="57" t="s">
        <v>74</v>
      </c>
      <c r="B6" s="64">
        <v>83670</v>
      </c>
      <c r="C6" s="64">
        <v>65186</v>
      </c>
      <c r="D6" s="64">
        <v>57852</v>
      </c>
      <c r="E6" s="64">
        <v>37777</v>
      </c>
      <c r="F6" s="64">
        <v>5859</v>
      </c>
      <c r="G6" s="64">
        <v>25499</v>
      </c>
      <c r="H6" s="59">
        <v>23563</v>
      </c>
      <c r="I6" s="58">
        <v>46747</v>
      </c>
      <c r="J6" s="59">
        <v>16479</v>
      </c>
      <c r="K6" s="59">
        <v>16461</v>
      </c>
      <c r="L6" s="59">
        <v>16461</v>
      </c>
      <c r="M6" s="59">
        <v>16461</v>
      </c>
      <c r="N6" s="58"/>
    </row>
    <row r="7" spans="1:14" ht="15">
      <c r="A7" s="57" t="s">
        <v>75</v>
      </c>
      <c r="B7" s="64">
        <v>16720</v>
      </c>
      <c r="C7" s="64">
        <v>185257</v>
      </c>
      <c r="D7" s="64">
        <v>26115</v>
      </c>
      <c r="E7" s="64">
        <v>43491</v>
      </c>
      <c r="F7" s="64">
        <v>10413</v>
      </c>
      <c r="G7" s="64">
        <v>26418</v>
      </c>
      <c r="H7" s="59">
        <v>20806</v>
      </c>
      <c r="I7" s="59">
        <v>17014</v>
      </c>
      <c r="J7" s="59">
        <v>16479</v>
      </c>
      <c r="K7" s="59">
        <v>16461</v>
      </c>
      <c r="L7" s="59">
        <v>16461</v>
      </c>
      <c r="M7" s="58">
        <v>16225</v>
      </c>
      <c r="N7" s="58"/>
    </row>
    <row r="8" spans="1:14" ht="15">
      <c r="A8" s="57" t="s">
        <v>76</v>
      </c>
      <c r="B8" s="64">
        <v>86464</v>
      </c>
      <c r="C8" s="64">
        <v>7616</v>
      </c>
      <c r="D8" s="64">
        <v>55325</v>
      </c>
      <c r="E8" s="64">
        <v>25557</v>
      </c>
      <c r="F8" s="64">
        <v>67518</v>
      </c>
      <c r="G8" s="64">
        <v>22338</v>
      </c>
      <c r="H8" s="59">
        <v>20806</v>
      </c>
      <c r="I8" s="59">
        <v>16479</v>
      </c>
      <c r="J8" s="59">
        <v>16479</v>
      </c>
      <c r="K8" s="59">
        <v>16461</v>
      </c>
      <c r="L8" s="59">
        <v>16461</v>
      </c>
      <c r="M8" s="58">
        <v>16225</v>
      </c>
      <c r="N8" s="58"/>
    </row>
    <row r="9" spans="1:14" ht="15">
      <c r="A9" s="57" t="s">
        <v>77</v>
      </c>
      <c r="B9" s="64">
        <v>48862</v>
      </c>
      <c r="C9" s="64">
        <v>8690</v>
      </c>
      <c r="D9" s="64">
        <v>79717</v>
      </c>
      <c r="E9" s="64">
        <v>7353</v>
      </c>
      <c r="F9" s="64">
        <v>63984</v>
      </c>
      <c r="G9" s="64">
        <v>18027</v>
      </c>
      <c r="H9" s="59">
        <v>73147</v>
      </c>
      <c r="I9" s="59">
        <v>16479</v>
      </c>
      <c r="J9" s="59">
        <v>16461</v>
      </c>
      <c r="K9" s="59">
        <v>16461</v>
      </c>
      <c r="L9" s="59">
        <v>16461</v>
      </c>
      <c r="M9" s="58">
        <v>16225</v>
      </c>
      <c r="N9" s="58"/>
    </row>
    <row r="10" spans="1:14" ht="15">
      <c r="A10" s="57" t="s">
        <v>78</v>
      </c>
      <c r="B10" s="64">
        <f>SUM(B6:B9)</f>
        <v>235716</v>
      </c>
      <c r="C10" s="64">
        <f t="shared" ref="C10" si="0">SUM(C6:C9)</f>
        <v>266749</v>
      </c>
      <c r="D10" s="64">
        <f>SUM(D6:D9)</f>
        <v>219009</v>
      </c>
      <c r="E10" s="64">
        <f>SUM(E6:E9)</f>
        <v>114178</v>
      </c>
      <c r="F10" s="64">
        <f t="shared" ref="F10:G10" si="1">SUM(F6:F9)</f>
        <v>147774</v>
      </c>
      <c r="G10" s="64">
        <f t="shared" si="1"/>
        <v>92282</v>
      </c>
      <c r="H10" s="58">
        <f>SUM(H6:H9)</f>
        <v>138322</v>
      </c>
      <c r="I10" s="58">
        <f t="shared" ref="I10:M10" si="2">SUM(I6:I9)</f>
        <v>96719</v>
      </c>
      <c r="J10" s="58">
        <f>SUM(J6:J9)</f>
        <v>65898</v>
      </c>
      <c r="K10" s="58">
        <f>SUM(K6:K9)</f>
        <v>65844</v>
      </c>
      <c r="L10" s="58">
        <f t="shared" si="2"/>
        <v>65844</v>
      </c>
      <c r="M10" s="58">
        <f t="shared" si="2"/>
        <v>65136</v>
      </c>
      <c r="N10" s="57">
        <f>(SUM(B10:M10)/48)</f>
        <v>32780.645833333336</v>
      </c>
    </row>
    <row r="11" spans="1:14" ht="15">
      <c r="A11" s="57" t="s">
        <v>79</v>
      </c>
      <c r="B11" s="64">
        <v>8</v>
      </c>
      <c r="C11" s="64">
        <v>13</v>
      </c>
      <c r="D11" s="64">
        <v>7</v>
      </c>
      <c r="E11" s="64">
        <v>13</v>
      </c>
      <c r="F11" s="64">
        <v>11</v>
      </c>
      <c r="G11" s="64">
        <v>8</v>
      </c>
      <c r="H11" s="58">
        <v>6</v>
      </c>
      <c r="I11" s="58">
        <v>2</v>
      </c>
      <c r="J11" s="58">
        <v>0</v>
      </c>
      <c r="K11" s="58">
        <v>0</v>
      </c>
      <c r="L11" s="58">
        <v>0</v>
      </c>
      <c r="M11" s="58">
        <v>0</v>
      </c>
      <c r="N11" s="52"/>
    </row>
    <row r="12" spans="1:14">
      <c r="A12" s="52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52"/>
    </row>
    <row r="13" spans="1:14" ht="30">
      <c r="A13" s="54" t="s">
        <v>80</v>
      </c>
      <c r="B13" s="53"/>
      <c r="C13" s="55"/>
      <c r="D13" s="55"/>
      <c r="E13" s="56"/>
      <c r="F13" s="52"/>
      <c r="G13" s="52"/>
      <c r="H13" s="52"/>
      <c r="I13" s="52"/>
      <c r="J13" s="52"/>
      <c r="K13" s="52"/>
      <c r="L13" s="52"/>
      <c r="M13" s="52"/>
      <c r="N13" s="52"/>
    </row>
    <row r="14" spans="1:14" ht="15">
      <c r="A14" s="57" t="s">
        <v>61</v>
      </c>
      <c r="B14" s="63" t="s">
        <v>62</v>
      </c>
      <c r="C14" s="63" t="s">
        <v>63</v>
      </c>
      <c r="D14" s="63" t="s">
        <v>64</v>
      </c>
      <c r="E14" s="63" t="s">
        <v>65</v>
      </c>
      <c r="F14" s="63" t="s">
        <v>66</v>
      </c>
      <c r="G14" s="63" t="s">
        <v>67</v>
      </c>
      <c r="H14" s="57" t="s">
        <v>68</v>
      </c>
      <c r="I14" s="57" t="s">
        <v>69</v>
      </c>
      <c r="J14" s="57" t="s">
        <v>70</v>
      </c>
      <c r="K14" s="57" t="s">
        <v>71</v>
      </c>
      <c r="L14" s="57" t="s">
        <v>72</v>
      </c>
      <c r="M14" s="57" t="s">
        <v>73</v>
      </c>
      <c r="N14" s="58"/>
    </row>
    <row r="15" spans="1:14" ht="15">
      <c r="A15" s="57" t="s">
        <v>74</v>
      </c>
      <c r="B15" s="64">
        <v>6380</v>
      </c>
      <c r="C15" s="64">
        <v>72889</v>
      </c>
      <c r="D15" s="64">
        <v>23513</v>
      </c>
      <c r="E15" s="64">
        <v>4402</v>
      </c>
      <c r="F15" s="64">
        <v>37547</v>
      </c>
      <c r="G15" s="64">
        <v>24472</v>
      </c>
      <c r="H15" s="59">
        <v>34088</v>
      </c>
      <c r="I15" s="58">
        <v>92916</v>
      </c>
      <c r="J15" s="59">
        <v>55523</v>
      </c>
      <c r="K15" s="59">
        <v>5765</v>
      </c>
      <c r="L15" s="59">
        <v>7442</v>
      </c>
      <c r="M15" s="59">
        <v>47276</v>
      </c>
      <c r="N15" s="58"/>
    </row>
    <row r="16" spans="1:14" ht="15">
      <c r="A16" s="57" t="s">
        <v>75</v>
      </c>
      <c r="B16" s="64">
        <v>6380</v>
      </c>
      <c r="C16" s="64">
        <v>72889</v>
      </c>
      <c r="D16" s="64">
        <v>23515</v>
      </c>
      <c r="E16" s="64">
        <v>27762</v>
      </c>
      <c r="F16" s="64">
        <v>22448</v>
      </c>
      <c r="G16" s="64">
        <v>26441</v>
      </c>
      <c r="H16" s="59">
        <v>525226</v>
      </c>
      <c r="I16" s="59">
        <v>133564</v>
      </c>
      <c r="J16" s="59">
        <v>10099</v>
      </c>
      <c r="K16" s="59">
        <v>5765</v>
      </c>
      <c r="L16" s="59">
        <v>64208</v>
      </c>
      <c r="M16" s="58">
        <v>9773</v>
      </c>
      <c r="N16" s="58"/>
    </row>
    <row r="17" spans="1:14" ht="15">
      <c r="A17" s="57" t="s">
        <v>76</v>
      </c>
      <c r="B17" s="64">
        <v>6339</v>
      </c>
      <c r="C17" s="64">
        <v>24865</v>
      </c>
      <c r="D17" s="64">
        <v>24084</v>
      </c>
      <c r="E17" s="64">
        <v>67131</v>
      </c>
      <c r="F17" s="64">
        <v>27649</v>
      </c>
      <c r="G17" s="64">
        <v>65077</v>
      </c>
      <c r="H17" s="59">
        <v>145430</v>
      </c>
      <c r="I17" s="59">
        <v>11917</v>
      </c>
      <c r="J17" s="59">
        <v>42351</v>
      </c>
      <c r="K17" s="59">
        <v>5765</v>
      </c>
      <c r="L17" s="59">
        <v>35856</v>
      </c>
      <c r="M17" s="58">
        <v>27343</v>
      </c>
      <c r="N17" s="58"/>
    </row>
    <row r="18" spans="1:14" ht="15">
      <c r="A18" s="57" t="s">
        <v>77</v>
      </c>
      <c r="B18" s="64">
        <v>72889</v>
      </c>
      <c r="C18" s="64">
        <v>38915</v>
      </c>
      <c r="D18" s="64">
        <v>66555</v>
      </c>
      <c r="E18" s="64">
        <v>46571</v>
      </c>
      <c r="F18" s="64">
        <v>15897</v>
      </c>
      <c r="G18" s="64">
        <v>23092</v>
      </c>
      <c r="H18" s="59">
        <v>84773</v>
      </c>
      <c r="I18" s="59">
        <v>87855</v>
      </c>
      <c r="J18" s="59">
        <v>12351</v>
      </c>
      <c r="K18" s="59">
        <v>5765</v>
      </c>
      <c r="L18" s="59">
        <v>25782</v>
      </c>
      <c r="M18" s="58">
        <v>79658</v>
      </c>
      <c r="N18" s="58"/>
    </row>
    <row r="19" spans="1:14" ht="15">
      <c r="A19" s="57" t="s">
        <v>78</v>
      </c>
      <c r="B19" s="64">
        <f>SUM(B15:B18)</f>
        <v>91988</v>
      </c>
      <c r="C19" s="64">
        <f t="shared" ref="C19" si="3">SUM(C15:C18)</f>
        <v>209558</v>
      </c>
      <c r="D19" s="64">
        <f>SUM(D15:D18)</f>
        <v>137667</v>
      </c>
      <c r="E19" s="64">
        <f>SUM(E15:E18)</f>
        <v>145866</v>
      </c>
      <c r="F19" s="64">
        <f t="shared" ref="F19:G19" si="4">SUM(F15:F18)</f>
        <v>103541</v>
      </c>
      <c r="G19" s="64">
        <f t="shared" si="4"/>
        <v>139082</v>
      </c>
      <c r="H19" s="58">
        <f>SUM(H15:H18)</f>
        <v>789517</v>
      </c>
      <c r="I19" s="58">
        <f t="shared" ref="I19" si="5">SUM(I15:I18)</f>
        <v>326252</v>
      </c>
      <c r="J19" s="58">
        <f>SUM(J15:J18)</f>
        <v>120324</v>
      </c>
      <c r="K19" s="58">
        <f>SUM(K15:K18)</f>
        <v>23060</v>
      </c>
      <c r="L19" s="58">
        <f t="shared" ref="L19:M19" si="6">SUM(L15:L18)</f>
        <v>133288</v>
      </c>
      <c r="M19" s="58">
        <f t="shared" si="6"/>
        <v>164050</v>
      </c>
      <c r="N19" s="57">
        <f>(SUM(B19:M19)/48)</f>
        <v>49670.6875</v>
      </c>
    </row>
    <row r="20" spans="1:14" ht="15">
      <c r="A20" s="57" t="s">
        <v>79</v>
      </c>
      <c r="B20" s="64">
        <v>6</v>
      </c>
      <c r="C20" s="64">
        <v>3</v>
      </c>
      <c r="D20" s="64">
        <v>6</v>
      </c>
      <c r="E20" s="64">
        <v>16</v>
      </c>
      <c r="F20" s="64">
        <v>16</v>
      </c>
      <c r="G20" s="64">
        <v>6</v>
      </c>
      <c r="H20" s="58">
        <v>21</v>
      </c>
      <c r="I20" s="58">
        <v>13</v>
      </c>
      <c r="J20" s="58">
        <v>14</v>
      </c>
      <c r="K20" s="58">
        <v>0</v>
      </c>
      <c r="L20" s="58">
        <v>11</v>
      </c>
      <c r="M20" s="58">
        <v>24</v>
      </c>
      <c r="N20" s="52"/>
    </row>
    <row r="21" spans="1:14">
      <c r="A21" s="52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52"/>
    </row>
    <row r="22" spans="1:14" ht="30">
      <c r="A22" s="54" t="s">
        <v>99</v>
      </c>
      <c r="B22" s="53"/>
      <c r="C22" s="55"/>
      <c r="D22" s="55"/>
      <c r="E22" s="56"/>
      <c r="F22" s="52"/>
      <c r="G22" s="52"/>
      <c r="H22" s="52"/>
      <c r="I22" s="52"/>
      <c r="J22" s="52"/>
      <c r="K22" s="52"/>
      <c r="L22" s="52"/>
      <c r="M22" s="52"/>
      <c r="N22" s="52"/>
    </row>
    <row r="23" spans="1:14" ht="15">
      <c r="A23" s="62" t="s">
        <v>61</v>
      </c>
      <c r="B23" s="63" t="s">
        <v>62</v>
      </c>
      <c r="C23" s="63" t="s">
        <v>63</v>
      </c>
      <c r="D23" s="63" t="s">
        <v>64</v>
      </c>
      <c r="E23" s="63" t="s">
        <v>65</v>
      </c>
      <c r="F23" s="63" t="s">
        <v>66</v>
      </c>
      <c r="G23" s="63" t="s">
        <v>67</v>
      </c>
      <c r="H23" s="62" t="s">
        <v>68</v>
      </c>
      <c r="I23" s="62" t="s">
        <v>69</v>
      </c>
      <c r="J23" s="62" t="s">
        <v>70</v>
      </c>
      <c r="K23" s="62" t="s">
        <v>71</v>
      </c>
      <c r="L23" s="62" t="s">
        <v>72</v>
      </c>
      <c r="M23" s="62" t="s">
        <v>73</v>
      </c>
      <c r="N23" s="58"/>
    </row>
    <row r="24" spans="1:14" ht="15">
      <c r="A24" s="62" t="s">
        <v>74</v>
      </c>
      <c r="B24" s="64">
        <v>2286</v>
      </c>
      <c r="C24" s="64">
        <v>246746</v>
      </c>
      <c r="D24" s="64">
        <v>72750</v>
      </c>
      <c r="E24" s="64">
        <v>6717</v>
      </c>
      <c r="F24" s="64">
        <v>24232</v>
      </c>
      <c r="G24" s="64">
        <v>41883</v>
      </c>
      <c r="H24" s="59">
        <v>151109</v>
      </c>
      <c r="I24" s="58">
        <v>410246</v>
      </c>
      <c r="J24" s="59">
        <v>382779</v>
      </c>
      <c r="K24" s="59">
        <v>57008</v>
      </c>
      <c r="L24" s="59">
        <v>77910</v>
      </c>
      <c r="M24" s="59">
        <v>72910</v>
      </c>
      <c r="N24" s="58"/>
    </row>
    <row r="25" spans="1:14" ht="15">
      <c r="A25" s="62" t="s">
        <v>75</v>
      </c>
      <c r="B25" s="64">
        <v>159351</v>
      </c>
      <c r="C25" s="64">
        <v>37238</v>
      </c>
      <c r="D25" s="64">
        <v>69789</v>
      </c>
      <c r="E25" s="64">
        <v>5630</v>
      </c>
      <c r="F25" s="64">
        <v>979380</v>
      </c>
      <c r="G25" s="64">
        <v>16883</v>
      </c>
      <c r="H25" s="59">
        <v>1176673</v>
      </c>
      <c r="I25" s="59">
        <v>304246</v>
      </c>
      <c r="J25" s="59">
        <v>307779</v>
      </c>
      <c r="K25" s="59">
        <v>57008</v>
      </c>
      <c r="L25" s="59">
        <v>77910</v>
      </c>
      <c r="M25" s="58">
        <v>49851</v>
      </c>
      <c r="N25" s="58"/>
    </row>
    <row r="26" spans="1:14" ht="15">
      <c r="A26" s="62" t="s">
        <v>76</v>
      </c>
      <c r="B26" s="64">
        <v>262854</v>
      </c>
      <c r="C26" s="64">
        <v>25774</v>
      </c>
      <c r="D26" s="64">
        <v>66797</v>
      </c>
      <c r="E26" s="64">
        <v>30231</v>
      </c>
      <c r="F26" s="64">
        <v>76883</v>
      </c>
      <c r="G26" s="64">
        <v>16865</v>
      </c>
      <c r="H26" s="59">
        <v>126920</v>
      </c>
      <c r="I26" s="59">
        <v>303199</v>
      </c>
      <c r="J26" s="59">
        <v>259779</v>
      </c>
      <c r="K26" s="59">
        <v>36008</v>
      </c>
      <c r="L26" s="59">
        <v>877810</v>
      </c>
      <c r="M26" s="58">
        <v>4833</v>
      </c>
      <c r="N26" s="58"/>
    </row>
    <row r="27" spans="1:14" ht="15">
      <c r="A27" s="62" t="s">
        <v>77</v>
      </c>
      <c r="B27" s="64">
        <v>64129</v>
      </c>
      <c r="C27" s="64">
        <v>73774</v>
      </c>
      <c r="D27" s="64">
        <v>66298</v>
      </c>
      <c r="E27" s="64">
        <v>1530231</v>
      </c>
      <c r="F27" s="64">
        <v>6883</v>
      </c>
      <c r="G27" s="64">
        <v>4211865</v>
      </c>
      <c r="H27" s="59">
        <v>715282</v>
      </c>
      <c r="I27" s="59">
        <v>263199</v>
      </c>
      <c r="J27" s="59">
        <v>249779</v>
      </c>
      <c r="K27" s="59">
        <v>36008</v>
      </c>
      <c r="L27" s="59">
        <v>877910</v>
      </c>
      <c r="M27" s="58">
        <v>4833</v>
      </c>
      <c r="N27" s="58"/>
    </row>
    <row r="28" spans="1:14" ht="15">
      <c r="A28" s="62" t="s">
        <v>78</v>
      </c>
      <c r="B28" s="64">
        <f>SUM(B24:B27)</f>
        <v>488620</v>
      </c>
      <c r="C28" s="64">
        <f t="shared" ref="C28" si="7">SUM(C24:C27)</f>
        <v>383532</v>
      </c>
      <c r="D28" s="64">
        <f>SUM(D24:D27)</f>
        <v>275634</v>
      </c>
      <c r="E28" s="64">
        <f>SUM(E24:E27)</f>
        <v>1572809</v>
      </c>
      <c r="F28" s="64">
        <f t="shared" ref="F28:G28" si="8">SUM(F24:F27)</f>
        <v>1087378</v>
      </c>
      <c r="G28" s="64">
        <f t="shared" si="8"/>
        <v>4287496</v>
      </c>
      <c r="H28" s="58">
        <f>SUM(H24:H27)</f>
        <v>2169984</v>
      </c>
      <c r="I28" s="58">
        <f t="shared" ref="I28" si="9">SUM(I24:I27)</f>
        <v>1280890</v>
      </c>
      <c r="J28" s="58">
        <f>SUM(J24:J27)</f>
        <v>1200116</v>
      </c>
      <c r="K28" s="58">
        <f>SUM(K24:K27)</f>
        <v>186032</v>
      </c>
      <c r="L28" s="58">
        <f t="shared" ref="L28:M28" si="10">SUM(L24:L27)</f>
        <v>1911540</v>
      </c>
      <c r="M28" s="58">
        <f t="shared" si="10"/>
        <v>132427</v>
      </c>
      <c r="N28" s="62">
        <f>(SUM(B28:M28)/48)</f>
        <v>312009.54166666669</v>
      </c>
    </row>
    <row r="29" spans="1:14" ht="15">
      <c r="A29" s="62" t="s">
        <v>79</v>
      </c>
      <c r="B29" s="64"/>
      <c r="C29" s="64"/>
      <c r="D29" s="64"/>
      <c r="E29" s="64"/>
      <c r="F29" s="64"/>
      <c r="G29" s="64"/>
      <c r="H29" s="58"/>
      <c r="I29" s="58"/>
      <c r="J29" s="58"/>
      <c r="K29" s="58"/>
      <c r="L29" s="58"/>
      <c r="M29" s="58"/>
      <c r="N29" s="52"/>
    </row>
    <row r="30" spans="1:14" ht="15">
      <c r="A30" s="61"/>
      <c r="B30" s="60"/>
      <c r="C30" s="60"/>
      <c r="D30" s="60"/>
      <c r="E30" s="60"/>
      <c r="F30" s="60"/>
      <c r="G30" s="60"/>
      <c r="H30" s="60"/>
      <c r="I30" s="60"/>
      <c r="J30" s="60"/>
      <c r="K30" s="91" t="s">
        <v>81</v>
      </c>
      <c r="L30" s="92"/>
      <c r="M30" s="93"/>
      <c r="N30" s="97">
        <f>(N10+N19+N28)</f>
        <v>394460.875</v>
      </c>
    </row>
    <row r="31" spans="1:14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94"/>
      <c r="L31" s="95"/>
      <c r="M31" s="96"/>
      <c r="N31" s="98"/>
    </row>
    <row r="32" spans="1:14" ht="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99" t="s">
        <v>82</v>
      </c>
      <c r="L32" s="99"/>
      <c r="M32" s="99"/>
      <c r="N32" s="57">
        <f>394460.9/1074.61</f>
        <v>367.07354295977149</v>
      </c>
    </row>
  </sheetData>
  <mergeCells count="4">
    <mergeCell ref="C3:E3"/>
    <mergeCell ref="K30:M31"/>
    <mergeCell ref="N30:N31"/>
    <mergeCell ref="K32:M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00" t="s">
        <v>29</v>
      </c>
      <c r="B1" s="100"/>
      <c r="C1" s="2"/>
    </row>
    <row r="2" spans="1:6" ht="14.25" customHeight="1">
      <c r="A2" s="100" t="s">
        <v>30</v>
      </c>
      <c r="B2" s="100"/>
      <c r="C2" s="2"/>
    </row>
    <row r="5" spans="1:6" ht="27">
      <c r="A5" s="3" t="s">
        <v>17</v>
      </c>
      <c r="B5" s="4" t="s">
        <v>31</v>
      </c>
      <c r="C5" s="4" t="s">
        <v>32</v>
      </c>
      <c r="D5" s="5" t="s">
        <v>33</v>
      </c>
      <c r="E5" s="1" t="s">
        <v>34</v>
      </c>
      <c r="F5" s="1" t="s">
        <v>35</v>
      </c>
    </row>
    <row r="6" spans="1:6" ht="40.5">
      <c r="A6" s="6">
        <v>1</v>
      </c>
      <c r="B6" s="7" t="s">
        <v>36</v>
      </c>
      <c r="C6" s="8" t="s">
        <v>37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38</v>
      </c>
      <c r="C7" s="8" t="s">
        <v>39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40</v>
      </c>
      <c r="C8" s="8" t="s">
        <v>41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42</v>
      </c>
      <c r="C9" s="12" t="s">
        <v>43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44</v>
      </c>
      <c r="C10" s="8" t="s">
        <v>45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46</v>
      </c>
      <c r="C11" s="14" t="s">
        <v>47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48</v>
      </c>
      <c r="C12" s="15" t="s">
        <v>49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50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Banking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2020-07-28T12:25:57Z</cp:lastPrinted>
  <dcterms:created xsi:type="dcterms:W3CDTF">2015-09-25T09:25:00Z</dcterms:created>
  <dcterms:modified xsi:type="dcterms:W3CDTF">2020-07-28T12:25:59Z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