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/>
  <c r="G11"/>
  <c r="G12"/>
  <c r="G14"/>
  <c r="G16"/>
  <c r="G17"/>
  <c r="G18"/>
  <c r="G19" s="1"/>
  <c r="G22" s="1"/>
  <c r="G26" s="1"/>
  <c r="G20"/>
  <c r="G25"/>
  <c r="G10"/>
  <c r="G4"/>
  <c r="G7"/>
  <c r="G8"/>
  <c r="G3"/>
  <c r="B5"/>
  <c r="E3"/>
  <c r="D30"/>
  <c r="E15"/>
  <c r="E17"/>
  <c r="E16"/>
  <c r="E14"/>
  <c r="E6"/>
  <c r="E12" l="1"/>
  <c r="E11"/>
  <c r="E10"/>
  <c r="L7" i="2"/>
  <c r="E5" i="1" l="1"/>
  <c r="E7"/>
  <c r="E4"/>
  <c r="E8"/>
  <c r="E13" i="5" l="1"/>
  <c r="F12"/>
  <c r="F11"/>
  <c r="F10"/>
  <c r="F9"/>
  <c r="F13" s="1"/>
  <c r="F8"/>
  <c r="F7"/>
  <c r="F6"/>
</calcChain>
</file>

<file path=xl/sharedStrings.xml><?xml version="1.0" encoding="utf-8"?>
<sst xmlns="http://schemas.openxmlformats.org/spreadsheetml/2006/main" count="105" uniqueCount="78">
  <si>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</si>
  <si>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</si>
  <si>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</si>
  <si>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</si>
  <si>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</si>
  <si>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</si>
  <si>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</si>
  <si>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</si>
  <si>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</si>
  <si>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</si>
  <si>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</si>
  <si>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</si>
  <si>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</si>
  <si>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</si>
  <si>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</si>
  <si>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</si>
  <si>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</si>
  <si>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</si>
  <si>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</si>
  <si>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</si>
  <si>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</si>
  <si>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</si>
  <si>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</si>
  <si>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</si>
  <si>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</si>
  <si>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</si>
  <si>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</si>
  <si>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</si>
  <si>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</si>
  <si>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</si>
  <si>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</si>
  <si>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</si>
  <si>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</si>
  <si>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</si>
  <si>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</si>
  <si>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</si>
  <si>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</si>
  <si>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</si>
  <si>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</si>
  <si>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</si>
  <si>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</si>
  <si>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</si>
  <si>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</si>
  <si>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</si>
  <si>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</si>
  <si>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</si>
  <si>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</si>
  <si>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</si>
  <si>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</si>
  <si>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</si>
  <si>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</si>
  <si>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</si>
  <si>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>n</t>
  </si>
  <si>
    <t>Loan Start Date</t>
  </si>
  <si>
    <t xml:space="preserve">Repayment Account No. </t>
  </si>
  <si>
    <t>Colours N Tones</t>
  </si>
  <si>
    <t>Colors N Tones</t>
  </si>
  <si>
    <t>Interest To Bank (Lap)</t>
  </si>
  <si>
    <t>Interest To Bank (CC)</t>
  </si>
  <si>
    <t>Jaspreet Kaur</t>
  </si>
  <si>
    <t>Business Income</t>
  </si>
  <si>
    <t>Japjot Singh</t>
  </si>
  <si>
    <t>Income From Salary</t>
  </si>
  <si>
    <t>(2555</t>
  </si>
  <si>
    <t>X0HELIN00002504181</t>
  </si>
  <si>
    <t>Jaspal Singh</t>
  </si>
  <si>
    <t>Chola</t>
  </si>
  <si>
    <t>As On 03/20</t>
  </si>
  <si>
    <t>Jan/20 Missing</t>
  </si>
  <si>
    <t>As per B/sheet</t>
  </si>
  <si>
    <t>Prop</t>
  </si>
  <si>
    <t>Spouse</t>
  </si>
  <si>
    <t xml:space="preserve">Japjot Singh </t>
  </si>
  <si>
    <t>Son</t>
  </si>
  <si>
    <t xml:space="preserve">to be t/o </t>
  </si>
  <si>
    <t>SBI</t>
  </si>
  <si>
    <t>Lap</t>
  </si>
  <si>
    <t>HL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</si>
</sst>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15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sz val="10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8" fillId="0" borderId="0" applyFill="0" applyAlignment="0" applyProtection="0"/>
    <xf numFmtId="9" fontId="8" fillId="0" borderId="0" applyFill="0" applyBorder="0" applyAlignment="0" applyProtection="0"/>
    <xf numFmtId="0" fontId="8" fillId="0" borderId="0"/>
    <xf numFmtId="0" fontId="6" fillId="0" borderId="0"/>
    <xf numFmtId="165" fontId="5" fillId="0" borderId="0" applyBorder="0" applyProtection="0"/>
    <xf numFmtId="0" fontId="13" fillId="0" borderId="0"/>
  </cellStyleXfs>
  <cellXfs count="61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12" fillId="0" borderId="2" xfId="0" applyFont="1" applyFill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" fontId="9" fillId="6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2" fontId="10" fillId="6" borderId="2" xfId="0" applyNumberFormat="1" applyFont="1" applyFill="1" applyBorder="1" applyAlignment="1">
      <alignment horizontal="center" vertical="center"/>
    </xf>
    <xf numFmtId="164" fontId="9" fillId="7" borderId="2" xfId="1" applyNumberFormat="1" applyFont="1" applyFill="1" applyBorder="1" applyAlignment="1" applyProtection="1">
      <alignment horizontal="left" vertical="center" wrapText="1"/>
    </xf>
    <xf numFmtId="164" fontId="10" fillId="6" borderId="2" xfId="1" applyNumberFormat="1" applyFont="1" applyFill="1" applyBorder="1" applyAlignment="1" applyProtection="1">
      <alignment horizontal="left" vertical="center" wrapText="1"/>
    </xf>
    <xf numFmtId="164" fontId="10" fillId="0" borderId="2" xfId="1" applyNumberFormat="1" applyFont="1" applyFill="1" applyBorder="1" applyAlignment="1" applyProtection="1">
      <alignment horizontal="left" vertical="top" wrapText="1"/>
    </xf>
    <xf numFmtId="164" fontId="9" fillId="8" borderId="2" xfId="1" applyNumberFormat="1" applyFont="1" applyFill="1" applyBorder="1" applyAlignment="1" applyProtection="1">
      <alignment horizontal="left" vertical="center" wrapText="1"/>
    </xf>
    <xf numFmtId="9" fontId="9" fillId="8" borderId="2" xfId="1" applyNumberFormat="1" applyFont="1" applyFill="1" applyBorder="1" applyAlignment="1" applyProtection="1">
      <alignment horizontal="left" vertical="center" wrapText="1"/>
    </xf>
    <xf numFmtId="164" fontId="10" fillId="6" borderId="2" xfId="1" applyNumberFormat="1" applyFont="1" applyFill="1" applyBorder="1" applyAlignment="1" applyProtection="1">
      <alignment horizontal="left" vertical="top"/>
    </xf>
    <xf numFmtId="9" fontId="10" fillId="6" borderId="2" xfId="1" applyNumberFormat="1" applyFont="1" applyFill="1" applyBorder="1" applyAlignment="1" applyProtection="1">
      <alignment horizontal="left" vertical="top"/>
    </xf>
    <xf numFmtId="166" fontId="10" fillId="9" borderId="2" xfId="1" applyNumberFormat="1" applyFont="1" applyFill="1" applyBorder="1" applyAlignment="1" applyProtection="1">
      <alignment horizontal="left" vertical="center"/>
    </xf>
    <xf numFmtId="165" fontId="9" fillId="8" borderId="2" xfId="1" applyFont="1" applyFill="1" applyBorder="1" applyAlignment="1" applyProtection="1">
      <alignment horizontal="left" vertical="top" wrapText="1"/>
    </xf>
    <xf numFmtId="167" fontId="9" fillId="8" borderId="2" xfId="1" applyNumberFormat="1" applyFont="1" applyFill="1" applyBorder="1" applyAlignment="1" applyProtection="1">
      <alignment horizontal="left" vertical="top"/>
    </xf>
    <xf numFmtId="10" fontId="10" fillId="0" borderId="2" xfId="1" applyNumberFormat="1" applyFont="1" applyFill="1" applyBorder="1" applyAlignment="1" applyProtection="1">
      <alignment horizontal="left" vertical="top"/>
    </xf>
    <xf numFmtId="164" fontId="10" fillId="8" borderId="2" xfId="1" applyNumberFormat="1" applyFont="1" applyFill="1" applyBorder="1" applyAlignment="1" applyProtection="1">
      <alignment horizontal="left" vertical="top"/>
    </xf>
    <xf numFmtId="164" fontId="10" fillId="0" borderId="2" xfId="1" applyNumberFormat="1" applyFont="1" applyFill="1" applyBorder="1" applyAlignment="1" applyProtection="1">
      <alignment horizontal="left" vertical="top"/>
    </xf>
    <xf numFmtId="2" fontId="10" fillId="8" borderId="2" xfId="5" applyNumberFormat="1" applyFont="1" applyFill="1" applyBorder="1" applyAlignment="1" applyProtection="1">
      <alignment horizontal="left" vertical="top"/>
    </xf>
    <xf numFmtId="165" fontId="10" fillId="8" borderId="2" xfId="5" applyNumberFormat="1" applyFon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/>
    </xf>
    <xf numFmtId="166" fontId="10" fillId="4" borderId="2" xfId="1" applyNumberFormat="1" applyFont="1" applyFill="1" applyBorder="1" applyAlignment="1" applyProtection="1">
      <alignment horizontal="left" vertical="center"/>
    </xf>
    <xf numFmtId="168" fontId="12" fillId="0" borderId="2" xfId="0" applyNumberFormat="1" applyFont="1" applyBorder="1" applyAlignment="1">
      <alignment horizontal="center" vertical="center" wrapText="1"/>
    </xf>
    <xf numFmtId="164" fontId="9" fillId="5" borderId="2" xfId="1" applyNumberFormat="1" applyFont="1" applyFill="1" applyBorder="1" applyAlignment="1" applyProtection="1">
      <alignment horizontal="left" vertical="center" wrapText="1"/>
    </xf>
    <xf numFmtId="164" fontId="9" fillId="5" borderId="2" xfId="1" applyNumberFormat="1" applyFont="1" applyFill="1" applyBorder="1" applyAlignment="1" applyProtection="1">
      <alignment horizontal="left" vertical="center" wrapText="1"/>
    </xf>
    <xf numFmtId="0" fontId="10" fillId="8" borderId="2" xfId="0" applyNumberFormat="1" applyFont="1" applyFill="1" applyBorder="1" applyAlignment="1">
      <alignment horizontal="left"/>
    </xf>
    <xf numFmtId="0" fontId="10" fillId="0" borderId="2" xfId="0" applyNumberFormat="1" applyFont="1" applyFill="1" applyBorder="1" applyAlignment="1">
      <alignment horizontal="left"/>
    </xf>
    <xf numFmtId="164" fontId="9" fillId="0" borderId="2" xfId="1" applyNumberFormat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0" fillId="6" borderId="2" xfId="3" applyFont="1" applyFill="1" applyBorder="1" applyAlignment="1">
      <alignment horizontal="left" vertical="top" wrapText="1"/>
    </xf>
    <xf numFmtId="166" fontId="10" fillId="10" borderId="2" xfId="1" applyNumberFormat="1" applyFont="1" applyFill="1" applyBorder="1" applyAlignment="1" applyProtection="1">
      <alignment horizontal="left" vertical="center"/>
    </xf>
    <xf numFmtId="166" fontId="10" fillId="11" borderId="2" xfId="1" applyNumberFormat="1" applyFont="1" applyFill="1" applyBorder="1" applyAlignment="1" applyProtection="1">
      <alignment horizontal="left" vertical="center"/>
    </xf>
    <xf numFmtId="0" fontId="10" fillId="6" borderId="0" xfId="3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4" fillId="6" borderId="0" xfId="3" applyFont="1" applyFill="1" applyBorder="1" applyAlignment="1">
      <alignment horizontal="left" vertical="top" wrapText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31"/>
  <sheetViews>
    <sheetView tabSelected="1" zoomScale="107" zoomScaleNormal="107" workbookViewId="0">
      <selection activeCell="D5" sqref="D5"/>
    </sheetView>
  </sheetViews>
  <sheetFormatPr defaultColWidth="31.28515625" defaultRowHeight="13.5"/>
  <cols>
    <col min="1" max="1" width="32" style="56" customWidth="1"/>
    <col min="2" max="3" width="12.7109375" style="56" bestFit="1" customWidth="1"/>
    <col min="4" max="4" width="13.5703125" style="56" customWidth="1"/>
    <col min="5" max="5" width="14.140625" style="56" customWidth="1"/>
    <col min="6" max="6" width="11.28515625" style="56" customWidth="1"/>
    <col min="7" max="7" width="15.42578125" style="56" customWidth="1"/>
    <col min="8" max="8" width="13.85546875" style="56" bestFit="1" customWidth="1"/>
    <col min="9" max="9" width="14.7109375" style="56" customWidth="1"/>
    <col min="10" max="10" width="14.5703125" style="56" customWidth="1"/>
    <col min="11" max="12" width="13.140625" style="56" customWidth="1"/>
    <col min="13" max="13" width="13.5703125" style="56" customWidth="1"/>
    <col min="14" max="14" width="14.140625" style="56" customWidth="1"/>
    <col min="15" max="15" width="11.85546875" style="56" customWidth="1"/>
    <col min="16" max="16" width="12" style="56" customWidth="1"/>
    <col min="17" max="17" width="11" style="56" customWidth="1"/>
    <col min="18" max="18" width="11.5703125" style="56" customWidth="1"/>
    <col min="19" max="19" width="12" style="56" customWidth="1"/>
    <col min="20" max="237" width="31.28515625" style="56"/>
    <col min="238" max="245" width="31.28515625" style="57"/>
    <col min="246" max="247" width="31.28515625" style="58"/>
    <col min="248" max="16384" width="31.28515625" style="59"/>
  </cols>
  <sheetData>
    <row r="1" spans="1:9" ht="15.75" customHeight="1">
      <c r="A1" s="47" t="s">
        <v>55</v>
      </c>
      <c r="B1" s="47"/>
      <c r="C1" s="48"/>
      <c r="D1" s="48"/>
      <c r="E1" s="47"/>
      <c r="F1" s="47"/>
      <c r="G1" s="47"/>
    </row>
    <row r="2" spans="1:9" ht="15.75" customHeight="1">
      <c r="A2" s="29" t="s">
        <v>56</v>
      </c>
      <c r="B2" s="32" t="s">
        <v>48</v>
      </c>
      <c r="C2" s="32" t="s">
        <v>48</v>
      </c>
      <c r="D2" s="32" t="s">
        <v>0</v>
      </c>
      <c r="E2" s="32" t="s">
        <v>1</v>
      </c>
      <c r="F2" s="33" t="s">
        <v>2</v>
      </c>
      <c r="G2" s="32" t="s">
        <v>3</v>
      </c>
    </row>
    <row r="3" spans="1:9">
      <c r="A3" s="30" t="s">
        <v>49</v>
      </c>
      <c r="B3" s="54">
        <v>546244</v>
      </c>
      <c r="C3" s="54">
        <v>546244.79</v>
      </c>
      <c r="D3" s="55">
        <v>396148</v>
      </c>
      <c r="E3" s="34">
        <f>AVERAGE(C3:D3)</f>
        <v>471196.39500000002</v>
      </c>
      <c r="F3" s="35">
        <v>1</v>
      </c>
      <c r="G3" s="34">
        <f>B3</f>
        <v>546244</v>
      </c>
    </row>
    <row r="4" spans="1:9">
      <c r="A4" s="30" t="s">
        <v>50</v>
      </c>
      <c r="B4" s="54">
        <v>110654</v>
      </c>
      <c r="C4" s="54">
        <v>110654</v>
      </c>
      <c r="D4" s="55">
        <v>81490</v>
      </c>
      <c r="E4" s="34">
        <f t="shared" ref="E4:E8" si="0">AVERAGE(C4:D4)</f>
        <v>96072</v>
      </c>
      <c r="F4" s="35">
        <v>1</v>
      </c>
      <c r="G4" s="34">
        <f t="shared" ref="G4:G8" si="1">B4</f>
        <v>110654</v>
      </c>
    </row>
    <row r="5" spans="1:9" ht="15" customHeight="1">
      <c r="A5" s="30" t="s">
        <v>57</v>
      </c>
      <c r="B5" s="54">
        <f>815420+195999</f>
        <v>1011419</v>
      </c>
      <c r="C5" s="54">
        <v>815420</v>
      </c>
      <c r="D5" s="45">
        <v>0</v>
      </c>
      <c r="E5" s="34">
        <f t="shared" si="0"/>
        <v>407710</v>
      </c>
      <c r="F5" s="35">
        <v>1</v>
      </c>
      <c r="G5" s="34">
        <f>B5</f>
        <v>1011419</v>
      </c>
    </row>
    <row r="6" spans="1:9" ht="15" customHeight="1">
      <c r="A6" s="30" t="s">
        <v>58</v>
      </c>
      <c r="B6" s="54">
        <v>195999</v>
      </c>
      <c r="C6" s="54">
        <v>195999</v>
      </c>
      <c r="D6" s="45">
        <v>40644</v>
      </c>
      <c r="E6" s="34">
        <f t="shared" ref="E6" si="2">AVERAGE(C6:D6)</f>
        <v>118321.5</v>
      </c>
      <c r="F6" s="35">
        <v>0</v>
      </c>
      <c r="G6" s="34">
        <v>0</v>
      </c>
    </row>
    <row r="7" spans="1:9" ht="12.75" customHeight="1">
      <c r="A7" s="30" t="s">
        <v>51</v>
      </c>
      <c r="B7" s="54">
        <v>1101</v>
      </c>
      <c r="C7" s="54">
        <v>1101</v>
      </c>
      <c r="D7" s="45">
        <v>7606</v>
      </c>
      <c r="E7" s="34">
        <f t="shared" ref="E7" si="3">AVERAGE(C7:D7)</f>
        <v>4353.5</v>
      </c>
      <c r="F7" s="35">
        <v>0.5</v>
      </c>
      <c r="G7" s="34">
        <f t="shared" si="1"/>
        <v>1101</v>
      </c>
    </row>
    <row r="8" spans="1:9">
      <c r="A8" s="30" t="s">
        <v>4</v>
      </c>
      <c r="B8" s="54">
        <v>-12376</v>
      </c>
      <c r="C8" s="54">
        <v>-12376</v>
      </c>
      <c r="D8" s="36">
        <v>-2400</v>
      </c>
      <c r="E8" s="34">
        <f t="shared" si="0"/>
        <v>-7388</v>
      </c>
      <c r="F8" s="35">
        <v>1</v>
      </c>
      <c r="G8" s="34">
        <f t="shared" si="1"/>
        <v>-12376</v>
      </c>
      <c r="H8" s="53" t="s">
        <v>65</v>
      </c>
      <c r="I8" s="53" t="s">
        <v>70</v>
      </c>
    </row>
    <row r="9" spans="1:9" ht="15.75" customHeight="1">
      <c r="A9" s="29" t="s">
        <v>59</v>
      </c>
      <c r="B9" s="32" t="s">
        <v>48</v>
      </c>
      <c r="C9" s="32" t="s">
        <v>48</v>
      </c>
      <c r="D9" s="32" t="s">
        <v>0</v>
      </c>
      <c r="E9" s="32" t="s">
        <v>1</v>
      </c>
      <c r="F9" s="33" t="s">
        <v>2</v>
      </c>
      <c r="G9" s="32" t="s">
        <v>3</v>
      </c>
      <c r="H9" s="53" t="s">
        <v>59</v>
      </c>
      <c r="I9" s="53" t="s">
        <v>71</v>
      </c>
    </row>
    <row r="10" spans="1:9">
      <c r="A10" s="30" t="s">
        <v>60</v>
      </c>
      <c r="B10" s="36">
        <v>615480</v>
      </c>
      <c r="C10" s="36">
        <v>615480</v>
      </c>
      <c r="D10" s="45">
        <v>680490</v>
      </c>
      <c r="E10" s="34">
        <f>AVERAGE(C10:D10)</f>
        <v>647985</v>
      </c>
      <c r="F10" s="35">
        <v>1</v>
      </c>
      <c r="G10" s="34">
        <f>B10</f>
        <v>615480</v>
      </c>
      <c r="H10" s="53" t="s">
        <v>72</v>
      </c>
      <c r="I10" s="53" t="s">
        <v>73</v>
      </c>
    </row>
    <row r="11" spans="1:9">
      <c r="A11" s="30" t="s">
        <v>51</v>
      </c>
      <c r="B11" s="36">
        <v>251</v>
      </c>
      <c r="C11" s="36">
        <v>251</v>
      </c>
      <c r="D11" s="45">
        <v>365</v>
      </c>
      <c r="E11" s="34">
        <f t="shared" ref="E11:E12" si="4">AVERAGE(C11:D11)</f>
        <v>308</v>
      </c>
      <c r="F11" s="35">
        <v>0.5</v>
      </c>
      <c r="G11" s="34">
        <f t="shared" ref="G11:G12" si="5">B11</f>
        <v>251</v>
      </c>
    </row>
    <row r="12" spans="1:9">
      <c r="A12" s="30" t="s">
        <v>4</v>
      </c>
      <c r="B12" s="36">
        <v>-7313</v>
      </c>
      <c r="C12" s="36">
        <v>-7313</v>
      </c>
      <c r="D12" s="36">
        <v>-11217</v>
      </c>
      <c r="E12" s="34">
        <f t="shared" si="4"/>
        <v>-9265</v>
      </c>
      <c r="F12" s="35">
        <v>1</v>
      </c>
      <c r="G12" s="34">
        <f t="shared" si="5"/>
        <v>-7313</v>
      </c>
    </row>
    <row r="13" spans="1:9" ht="15.75" customHeight="1">
      <c r="A13" s="29" t="s">
        <v>61</v>
      </c>
      <c r="B13" s="32" t="s">
        <v>48</v>
      </c>
      <c r="C13" s="32" t="s">
        <v>48</v>
      </c>
      <c r="D13" s="32" t="s">
        <v>0</v>
      </c>
      <c r="E13" s="32" t="s">
        <v>1</v>
      </c>
      <c r="F13" s="33" t="s">
        <v>2</v>
      </c>
      <c r="G13" s="32" t="s">
        <v>3</v>
      </c>
    </row>
    <row r="14" spans="1:9">
      <c r="A14" s="30" t="s">
        <v>62</v>
      </c>
      <c r="B14" s="36">
        <v>294000</v>
      </c>
      <c r="C14" s="36">
        <v>294000</v>
      </c>
      <c r="D14" s="45">
        <v>294000</v>
      </c>
      <c r="E14" s="34">
        <f>AVERAGE(C14:D14)</f>
        <v>294000</v>
      </c>
      <c r="F14" s="35">
        <v>1</v>
      </c>
      <c r="G14" s="34">
        <f>B14</f>
        <v>294000</v>
      </c>
    </row>
    <row r="15" spans="1:9">
      <c r="A15" s="30" t="s">
        <v>60</v>
      </c>
      <c r="B15" s="36">
        <v>126480</v>
      </c>
      <c r="C15" s="36">
        <v>126480</v>
      </c>
      <c r="D15" s="45">
        <v>94900</v>
      </c>
      <c r="E15" s="34">
        <f t="shared" ref="E15" si="6">AVERAGE(C15:D15)</f>
        <v>110690</v>
      </c>
      <c r="F15" s="35">
        <v>1</v>
      </c>
      <c r="G15" s="34">
        <v>0</v>
      </c>
    </row>
    <row r="16" spans="1:9">
      <c r="A16" s="30" t="s">
        <v>51</v>
      </c>
      <c r="B16" s="36">
        <v>2892</v>
      </c>
      <c r="C16" s="36">
        <v>2892</v>
      </c>
      <c r="D16" s="45">
        <v>1619</v>
      </c>
      <c r="E16" s="34">
        <f t="shared" ref="E16:E17" si="7">AVERAGE(C16:D16)</f>
        <v>2255.5</v>
      </c>
      <c r="F16" s="35">
        <v>0.5</v>
      </c>
      <c r="G16" s="34">
        <f t="shared" ref="G16:G17" si="8">B16</f>
        <v>2892</v>
      </c>
    </row>
    <row r="17" spans="1:7">
      <c r="A17" s="30" t="s">
        <v>4</v>
      </c>
      <c r="B17" s="36">
        <v>-2494</v>
      </c>
      <c r="C17" s="36">
        <v>-2494</v>
      </c>
      <c r="D17" s="36" t="s">
        <v>63</v>
      </c>
      <c r="E17" s="34">
        <f t="shared" si="7"/>
        <v>-2494</v>
      </c>
      <c r="F17" s="35">
        <v>1</v>
      </c>
      <c r="G17" s="34">
        <f t="shared" si="8"/>
        <v>-2494</v>
      </c>
    </row>
    <row r="18" spans="1:7" ht="15.4" customHeight="1">
      <c r="A18" s="37" t="s">
        <v>5</v>
      </c>
      <c r="B18" s="37"/>
      <c r="C18" s="49"/>
      <c r="D18" s="49"/>
      <c r="E18" s="49"/>
      <c r="F18" s="49"/>
      <c r="G18" s="38">
        <f>+SUM(G3:G17)</f>
        <v>2559858</v>
      </c>
    </row>
    <row r="19" spans="1:7" ht="16.350000000000001" customHeight="1">
      <c r="A19" s="31" t="s">
        <v>6</v>
      </c>
      <c r="B19" s="31"/>
      <c r="C19" s="50"/>
      <c r="D19" s="50"/>
      <c r="E19" s="50"/>
      <c r="F19" s="50"/>
      <c r="G19" s="38">
        <f>G18/12</f>
        <v>213321.5</v>
      </c>
    </row>
    <row r="20" spans="1:7">
      <c r="A20" s="31" t="s">
        <v>7</v>
      </c>
      <c r="B20" s="31"/>
      <c r="C20" s="50"/>
      <c r="D20" s="50"/>
      <c r="E20" s="50"/>
      <c r="F20" s="50"/>
      <c r="G20" s="34">
        <f>RTR!L7</f>
        <v>81667</v>
      </c>
    </row>
    <row r="21" spans="1:7" ht="16.350000000000001" customHeight="1">
      <c r="A21" s="31" t="s">
        <v>8</v>
      </c>
      <c r="B21" s="31"/>
      <c r="C21" s="51"/>
      <c r="D21" s="51"/>
      <c r="E21" s="51"/>
      <c r="F21" s="51"/>
      <c r="G21" s="39">
        <v>0.85</v>
      </c>
    </row>
    <row r="22" spans="1:7" ht="16.350000000000001" customHeight="1">
      <c r="A22" s="31" t="s">
        <v>9</v>
      </c>
      <c r="B22" s="31"/>
      <c r="C22" s="50"/>
      <c r="D22" s="50"/>
      <c r="E22" s="50"/>
      <c r="F22" s="50"/>
      <c r="G22" s="40">
        <f>(G19*G21)-G20</f>
        <v>99656.274999999994</v>
      </c>
    </row>
    <row r="23" spans="1:7" ht="16.350000000000001" customHeight="1">
      <c r="A23" s="31" t="s">
        <v>10</v>
      </c>
      <c r="B23" s="31"/>
      <c r="C23" s="50"/>
      <c r="D23" s="50"/>
      <c r="E23" s="50"/>
      <c r="F23" s="50"/>
      <c r="G23" s="41">
        <v>180</v>
      </c>
    </row>
    <row r="24" spans="1:7" ht="14.25" customHeight="1">
      <c r="A24" s="31" t="s">
        <v>11</v>
      </c>
      <c r="B24" s="31"/>
      <c r="C24" s="50"/>
      <c r="D24" s="50"/>
      <c r="E24" s="50"/>
      <c r="F24" s="50"/>
      <c r="G24" s="39">
        <v>9.5000000000000001E-2</v>
      </c>
    </row>
    <row r="25" spans="1:7">
      <c r="A25" s="31" t="s">
        <v>12</v>
      </c>
      <c r="B25" s="31"/>
      <c r="C25" s="50"/>
      <c r="D25" s="50"/>
      <c r="E25" s="50"/>
      <c r="F25" s="50"/>
      <c r="G25" s="42">
        <f>PMT(G24/12,G23,-100000)</f>
        <v>1044.2246828637926</v>
      </c>
    </row>
    <row r="26" spans="1:7">
      <c r="A26" s="31" t="s">
        <v>13</v>
      </c>
      <c r="B26" s="31"/>
      <c r="C26" s="50"/>
      <c r="D26" s="50"/>
      <c r="E26" s="50"/>
      <c r="F26" s="50"/>
      <c r="G26" s="43">
        <f>G22/G25</f>
        <v>95.435663066967592</v>
      </c>
    </row>
    <row r="30" spans="1:7">
      <c r="B30" s="53" t="s">
        <v>67</v>
      </c>
      <c r="C30" s="53" t="s">
        <v>67</v>
      </c>
      <c r="D30" s="53">
        <f>859838+532778+398562+377138+466298+635914+1301092+1304728+2440913+3148283+2814413</f>
        <v>14279957</v>
      </c>
      <c r="E30" s="53" t="s">
        <v>68</v>
      </c>
    </row>
    <row r="31" spans="1:7">
      <c r="B31" s="60"/>
      <c r="C31" s="60"/>
      <c r="D31" s="60">
        <v>17506815</v>
      </c>
      <c r="E31" s="60" t="s">
        <v>69</v>
      </c>
    </row>
  </sheetData>
  <sheetProtection selectLockedCells="1" selectUnlockedCells="1"/>
  <mergeCells count="10">
    <mergeCell ref="C22:F22"/>
    <mergeCell ref="C23:F23"/>
    <mergeCell ref="C24:F24"/>
    <mergeCell ref="C25:F25"/>
    <mergeCell ref="C26:F26"/>
    <mergeCell ref="C1:D1"/>
    <mergeCell ref="C18:F18"/>
    <mergeCell ref="C19:F19"/>
    <mergeCell ref="C20:F20"/>
    <mergeCell ref="C21:F21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M7"/>
  <sheetViews>
    <sheetView zoomScale="89" zoomScaleNormal="89" workbookViewId="0">
      <selection activeCell="E3" sqref="E3"/>
    </sheetView>
  </sheetViews>
  <sheetFormatPr defaultColWidth="22.140625" defaultRowHeight="13.5"/>
  <cols>
    <col min="1" max="1" width="6.85546875" style="20" customWidth="1"/>
    <col min="2" max="2" width="23.7109375" style="20" customWidth="1"/>
    <col min="3" max="3" width="22.5703125" style="20" bestFit="1" customWidth="1"/>
    <col min="4" max="4" width="11.5703125" style="20" bestFit="1" customWidth="1"/>
    <col min="5" max="5" width="15.140625" style="20" customWidth="1"/>
    <col min="6" max="6" width="9.5703125" style="20" bestFit="1" customWidth="1"/>
    <col min="7" max="7" width="14.42578125" style="20" bestFit="1" customWidth="1"/>
    <col min="8" max="8" width="7.5703125" style="20" bestFit="1" customWidth="1"/>
    <col min="9" max="9" width="9.28515625" style="20" bestFit="1" customWidth="1"/>
    <col min="10" max="10" width="8.28515625" style="20" bestFit="1" customWidth="1"/>
    <col min="11" max="11" width="8.7109375" style="20" bestFit="1" customWidth="1"/>
    <col min="12" max="12" width="11.28515625" style="20" bestFit="1" customWidth="1"/>
    <col min="13" max="13" width="22.28515625" style="20" bestFit="1" customWidth="1"/>
    <col min="14" max="247" width="22.140625" style="20"/>
    <col min="248" max="16384" width="22.140625" style="21"/>
  </cols>
  <sheetData>
    <row r="1" spans="1:13" ht="27">
      <c r="A1" s="27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53</v>
      </c>
      <c r="H1" s="27" t="s">
        <v>20</v>
      </c>
      <c r="I1" s="27" t="s">
        <v>21</v>
      </c>
      <c r="J1" s="27" t="s">
        <v>22</v>
      </c>
      <c r="K1" s="27" t="s">
        <v>23</v>
      </c>
      <c r="L1" s="27" t="s">
        <v>24</v>
      </c>
      <c r="M1" s="27" t="s">
        <v>54</v>
      </c>
    </row>
    <row r="2" spans="1:13">
      <c r="A2" s="22">
        <v>1</v>
      </c>
      <c r="B2" s="23" t="s">
        <v>64</v>
      </c>
      <c r="C2" s="22" t="s">
        <v>65</v>
      </c>
      <c r="D2" s="22" t="s">
        <v>66</v>
      </c>
      <c r="E2" s="23" t="s">
        <v>76</v>
      </c>
      <c r="F2" s="23">
        <v>7500000</v>
      </c>
      <c r="G2" s="46">
        <v>43312</v>
      </c>
      <c r="H2" s="24">
        <v>180</v>
      </c>
      <c r="I2" s="24"/>
      <c r="J2" s="24"/>
      <c r="K2" s="24">
        <v>82209</v>
      </c>
      <c r="L2" s="28" t="s">
        <v>52</v>
      </c>
      <c r="M2" s="44" t="s">
        <v>74</v>
      </c>
    </row>
    <row r="3" spans="1:13">
      <c r="A3" s="22">
        <v>2</v>
      </c>
      <c r="B3" s="23"/>
      <c r="C3" s="22"/>
      <c r="D3" s="22" t="s">
        <v>75</v>
      </c>
      <c r="E3" s="23" t="s">
        <v>77</v>
      </c>
      <c r="F3" s="23"/>
      <c r="G3" s="46"/>
      <c r="H3" s="24"/>
      <c r="I3" s="24"/>
      <c r="J3" s="24"/>
      <c r="K3" s="24">
        <v>35948</v>
      </c>
      <c r="L3" s="28" t="s">
        <v>25</v>
      </c>
      <c r="M3" s="44"/>
    </row>
    <row r="4" spans="1:13">
      <c r="A4" s="22">
        <v>3</v>
      </c>
      <c r="B4" s="23"/>
      <c r="C4" s="22"/>
      <c r="D4" s="22" t="s">
        <v>75</v>
      </c>
      <c r="E4" s="23"/>
      <c r="F4" s="23"/>
      <c r="G4" s="46"/>
      <c r="H4" s="24"/>
      <c r="I4" s="24"/>
      <c r="J4" s="24"/>
      <c r="K4" s="24">
        <v>19119</v>
      </c>
      <c r="L4" s="28" t="s">
        <v>25</v>
      </c>
      <c r="M4" s="44"/>
    </row>
    <row r="5" spans="1:13">
      <c r="A5" s="22">
        <v>4</v>
      </c>
      <c r="B5" s="23"/>
      <c r="C5" s="22"/>
      <c r="D5" s="22" t="s">
        <v>75</v>
      </c>
      <c r="E5" s="23"/>
      <c r="F5" s="23"/>
      <c r="G5" s="23"/>
      <c r="H5" s="24"/>
      <c r="I5" s="24"/>
      <c r="J5" s="24"/>
      <c r="K5" s="24">
        <v>26600</v>
      </c>
      <c r="L5" s="28" t="s">
        <v>25</v>
      </c>
      <c r="M5" s="44"/>
    </row>
    <row r="6" spans="1:13" ht="15.75" customHeight="1">
      <c r="A6" s="22">
        <v>5</v>
      </c>
      <c r="B6" s="23"/>
      <c r="C6" s="22"/>
      <c r="D6" s="22"/>
      <c r="E6" s="23"/>
      <c r="F6" s="23"/>
      <c r="G6" s="23"/>
      <c r="H6" s="24"/>
      <c r="I6" s="24"/>
      <c r="J6" s="24"/>
      <c r="K6" s="24"/>
      <c r="L6" s="28" t="s">
        <v>25</v>
      </c>
      <c r="M6" s="44"/>
    </row>
    <row r="7" spans="1:13">
      <c r="A7" s="25"/>
      <c r="B7" s="22"/>
      <c r="C7" s="22"/>
      <c r="D7" s="22"/>
      <c r="E7" s="23"/>
      <c r="F7" s="22"/>
      <c r="G7" s="22"/>
      <c r="H7" s="22"/>
      <c r="I7" s="22"/>
      <c r="J7" s="22"/>
      <c r="K7" s="22"/>
      <c r="L7" s="26">
        <f>SUMIF(L2:L6,"Y",K2:K6)</f>
        <v>81667</v>
      </c>
      <c r="M7" s="4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2" t="s">
        <v>26</v>
      </c>
      <c r="B1" s="52"/>
      <c r="C1" s="2"/>
    </row>
    <row r="2" spans="1:6" ht="14.25" customHeight="1">
      <c r="A2" s="52" t="s">
        <v>27</v>
      </c>
      <c r="B2" s="52"/>
      <c r="C2" s="2"/>
    </row>
    <row r="5" spans="1:6" ht="27">
      <c r="A5" s="3" t="s">
        <v>14</v>
      </c>
      <c r="B5" s="4" t="s">
        <v>28</v>
      </c>
      <c r="C5" s="4" t="s">
        <v>29</v>
      </c>
      <c r="D5" s="5" t="s">
        <v>30</v>
      </c>
      <c r="E5" s="1" t="s">
        <v>31</v>
      </c>
      <c r="F5" s="1" t="s">
        <v>32</v>
      </c>
    </row>
    <row r="6" spans="1:6" ht="40.5">
      <c r="A6" s="6">
        <v>1</v>
      </c>
      <c r="B6" s="7" t="s">
        <v>33</v>
      </c>
      <c r="C6" s="8" t="s">
        <v>34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35</v>
      </c>
      <c r="C7" s="8" t="s">
        <v>36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37</v>
      </c>
      <c r="C8" s="8" t="s">
        <v>38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39</v>
      </c>
      <c r="C9" s="12" t="s">
        <v>40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41</v>
      </c>
      <c r="C10" s="8" t="s">
        <v>42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43</v>
      </c>
      <c r="C11" s="14" t="s">
        <v>44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45</v>
      </c>
      <c r="C12" s="15" t="s">
        <v>46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47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2020-08-13T12:26:02Z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