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3"/>
  </bookViews>
  <sheets>
    <sheet name="Eligibility" sheetId="1" r:id="rId1"/>
    <sheet name="RTR" sheetId="2" r:id="rId2"/>
    <sheet name="Sheet1" sheetId="5" state="hidden" r:id="rId3"/>
    <sheet name="GTP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D9" i="6"/>
  <c r="E17"/>
  <c r="F11" i="1" l="1"/>
  <c r="F10"/>
  <c r="C6"/>
  <c r="B6"/>
  <c r="G5"/>
  <c r="G17" i="6"/>
  <c r="F17"/>
  <c r="D17"/>
  <c r="G9"/>
  <c r="G10" s="1"/>
  <c r="G12" s="1"/>
  <c r="G14" s="1"/>
  <c r="G18" s="1"/>
  <c r="F9"/>
  <c r="F10" s="1"/>
  <c r="F12" s="1"/>
  <c r="F14" s="1"/>
  <c r="F18" s="1"/>
  <c r="E9"/>
  <c r="E10" s="1"/>
  <c r="E12" s="1"/>
  <c r="E14" s="1"/>
  <c r="D10"/>
  <c r="D12" s="1"/>
  <c r="D14" s="1"/>
  <c r="D6" i="1"/>
  <c r="F6" s="1"/>
  <c r="D8"/>
  <c r="F8" s="1"/>
  <c r="J12" i="2"/>
  <c r="F12" i="1" s="1"/>
  <c r="D3"/>
  <c r="F3" s="1"/>
  <c r="D4"/>
  <c r="F4" s="1"/>
  <c r="D5"/>
  <c r="D9"/>
  <c r="F9" s="1"/>
  <c r="F17"/>
  <c r="F6" i="5"/>
  <c r="F7"/>
  <c r="F13" s="1"/>
  <c r="F8"/>
  <c r="F9"/>
  <c r="F10"/>
  <c r="F11"/>
  <c r="F12"/>
  <c r="E13"/>
  <c r="E18" i="6" l="1"/>
  <c r="D18"/>
  <c r="D7" i="1"/>
  <c r="F7" s="1"/>
  <c r="F5"/>
  <c r="F14" l="1"/>
  <c r="F18" s="1"/>
</calcChain>
</file>

<file path=xl/sharedStrings.xml><?xml version="1.0" encoding="utf-8"?>
<sst xmlns="http://schemas.openxmlformats.org/spreadsheetml/2006/main" count="122" uniqueCount="95">
  <si>
    <t xml:space="preserve">FINANCIAL YEAR </t>
  </si>
  <si>
    <t xml:space="preserve">Application No.   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</si>
  <si>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</si>
  <si>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</si>
  <si>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</si>
  <si>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</si>
  <si>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</si>
  <si>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</si>
  <si>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</si>
  <si>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</si>
  <si>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</si>
  <si>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</si>
  <si>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</si>
  <si>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</si>
  <si>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</si>
  <si>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</si>
  <si>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</si>
  <si>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</si>
  <si>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</si>
  <si>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</si>
  <si>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</si>
  <si>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</si>
  <si>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</si>
  <si>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</si>
  <si>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</si>
  <si>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</si>
  <si>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</si>
  <si>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</si>
  <si>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</si>
  <si>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</si>
  <si>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</si>
  <si>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</si>
  <si>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</si>
  <si>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</si>
  <si>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</si>
  <si>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</si>
  <si>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</si>
  <si>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</si>
  <si>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</si>
  <si>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</si>
  <si>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</si>
  <si>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</si>
  <si>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</si>
  <si>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</si>
  <si>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</si>
  <si>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</si>
  <si>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Net Profit </t>
  </si>
  <si>
    <t xml:space="preserve">Depreciation </t>
  </si>
  <si>
    <t>EMI Considered</t>
  </si>
  <si>
    <t>Income From Other Sources</t>
  </si>
  <si>
    <t>2017-2018</t>
  </si>
  <si>
    <t>2016-2017</t>
  </si>
  <si>
    <t>AUTO LOAN</t>
  </si>
  <si>
    <t>DOD</t>
  </si>
  <si>
    <t>N</t>
  </si>
  <si>
    <t>Darshan karyana  Store</t>
  </si>
  <si>
    <t>Roshan lal</t>
  </si>
  <si>
    <t>Income From house property</t>
  </si>
  <si>
    <t>HDFC</t>
  </si>
  <si>
    <t>TCFBL03630000102258</t>
  </si>
  <si>
    <t>NHL/LUD/0518/528077</t>
  </si>
  <si>
    <t xml:space="preserve">Darshan </t>
  </si>
  <si>
    <t>HDFC LTD</t>
  </si>
  <si>
    <t>FULLERTON</t>
  </si>
  <si>
    <t>TATA</t>
  </si>
  <si>
    <t>KOTAK</t>
  </si>
  <si>
    <t>PNB</t>
  </si>
  <si>
    <t>ALLAHABAD</t>
  </si>
  <si>
    <t>LAP</t>
  </si>
  <si>
    <t>BL</t>
  </si>
  <si>
    <t>CC</t>
  </si>
  <si>
    <t>mohan machinery mart\</t>
  </si>
  <si>
    <t>Applicant 2</t>
  </si>
  <si>
    <t>Applicant 3</t>
  </si>
  <si>
    <t>Applicant 4</t>
  </si>
  <si>
    <t>Client ID</t>
  </si>
  <si>
    <t>Loan Amount</t>
  </si>
  <si>
    <t>Turnover-Current Year</t>
  </si>
  <si>
    <t>Gross Profit-Current Year</t>
  </si>
  <si>
    <t>Total Monthly Income</t>
  </si>
  <si>
    <t>Gross Eligible Income</t>
  </si>
  <si>
    <t>Foir</t>
  </si>
  <si>
    <t>Foir (50%)</t>
  </si>
  <si>
    <t>Less – Deductions</t>
  </si>
  <si>
    <t>Net Income Available For Current Loan</t>
  </si>
  <si>
    <t>Rate Of Interest</t>
  </si>
  <si>
    <t>Tenor Applicable</t>
  </si>
  <si>
    <t>Emi Per Lakh</t>
  </si>
  <si>
    <t>Max. Eligible Loan On Foir Basis ( In Rs. )</t>
  </si>
  <si>
    <t>31/3/19</t>
  </si>
  <si>
    <t>Paid</t>
  </si>
  <si>
    <t xml:space="preserve">Bank interest </t>
  </si>
  <si>
    <t>Intrest on loan  ( CC &amp; HDFC)</t>
  </si>
  <si>
    <t>CFL</t>
  </si>
  <si>
    <t>n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</si>
</sst>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8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10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indexed="10"/>
      <name val="Cambria"/>
      <family val="1"/>
      <scheme val="maj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mbria"/>
      <family val="1"/>
      <scheme val="major"/>
    </font>
    <font>
      <sz val="8"/>
      <color rgb="FFFF0000"/>
      <name val="Calibri"/>
      <family val="2"/>
      <scheme val="minor"/>
    </font>
    <font>
      <b/>
      <sz val="10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indexed="22"/>
        <bgColor indexed="31"/>
      </patternFill>
    </fill>
    <fill>
      <patternFill patternType="solid">
        <fgColor rgb="FFFFC000"/>
        <bgColor indexed="26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89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65" fontId="8" fillId="4" borderId="6" xfId="1" applyNumberFormat="1" applyFont="1" applyFill="1" applyBorder="1" applyAlignment="1" applyProtection="1">
      <alignment horizontal="left"/>
    </xf>
    <xf numFmtId="165" fontId="8" fillId="2" borderId="5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0" fontId="9" fillId="0" borderId="0" xfId="0" applyFont="1" applyAlignment="1">
      <alignment vertical="center"/>
    </xf>
    <xf numFmtId="0" fontId="10" fillId="7" borderId="11" xfId="0" applyNumberFormat="1" applyFont="1" applyFill="1" applyBorder="1" applyAlignment="1" applyProtection="1">
      <alignment vertical="center" wrapText="1"/>
    </xf>
    <xf numFmtId="2" fontId="10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1" xfId="0" applyNumberFormat="1" applyFont="1" applyFill="1" applyBorder="1" applyAlignment="1" applyProtection="1">
      <alignment vertical="center" wrapText="1"/>
    </xf>
    <xf numFmtId="2" fontId="11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12" fillId="0" borderId="11" xfId="0" applyNumberFormat="1" applyFont="1" applyFill="1" applyBorder="1" applyAlignment="1" applyProtection="1">
      <alignment vertical="center" wrapText="1"/>
    </xf>
    <xf numFmtId="2" fontId="12" fillId="0" borderId="11" xfId="0" applyNumberFormat="1" applyFont="1" applyFill="1" applyBorder="1" applyAlignment="1" applyProtection="1">
      <alignment horizontal="right" vertical="center" wrapText="1"/>
      <protection hidden="1"/>
    </xf>
    <xf numFmtId="0" fontId="9" fillId="0" borderId="11" xfId="0" applyNumberFormat="1" applyFont="1" applyFill="1" applyBorder="1" applyAlignment="1" applyProtection="1">
      <alignment vertical="center" wrapText="1"/>
    </xf>
    <xf numFmtId="2" fontId="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11" fillId="0" borderId="11" xfId="0" applyFont="1" applyBorder="1" applyAlignment="1" applyProtection="1">
      <alignment vertical="center" wrapText="1"/>
    </xf>
    <xf numFmtId="0" fontId="13" fillId="3" borderId="6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/>
    <xf numFmtId="0" fontId="13" fillId="0" borderId="5" xfId="0" applyFont="1" applyFill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/>
    </xf>
    <xf numFmtId="1" fontId="14" fillId="2" borderId="7" xfId="0" applyNumberFormat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 applyProtection="1">
      <alignment horizontal="left"/>
    </xf>
    <xf numFmtId="165" fontId="8" fillId="3" borderId="2" xfId="1" applyNumberFormat="1" applyFont="1" applyFill="1" applyBorder="1" applyAlignment="1" applyProtection="1">
      <alignment horizontal="left"/>
    </xf>
    <xf numFmtId="165" fontId="8" fillId="3" borderId="4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6" xfId="1" applyNumberFormat="1" applyFont="1" applyFill="1" applyBorder="1" applyAlignment="1" applyProtection="1">
      <alignment horizontal="left"/>
    </xf>
    <xf numFmtId="166" fontId="8" fillId="2" borderId="5" xfId="1" applyNumberFormat="1" applyFont="1" applyFill="1" applyBorder="1" applyAlignment="1" applyProtection="1">
      <alignment horizontal="left"/>
    </xf>
    <xf numFmtId="166" fontId="8" fillId="0" borderId="5" xfId="1" applyNumberFormat="1" applyFont="1" applyFill="1" applyBorder="1" applyAlignment="1" applyProtection="1">
      <alignment horizontal="left"/>
    </xf>
    <xf numFmtId="9" fontId="8" fillId="2" borderId="5" xfId="1" applyNumberFormat="1" applyFont="1" applyFill="1" applyBorder="1" applyAlignment="1" applyProtection="1">
      <alignment horizontal="left"/>
    </xf>
    <xf numFmtId="0" fontId="8" fillId="2" borderId="5" xfId="3" applyFont="1" applyFill="1" applyBorder="1" applyAlignment="1">
      <alignment horizontal="left" vertical="top" wrapText="1"/>
    </xf>
    <xf numFmtId="0" fontId="8" fillId="2" borderId="5" xfId="3" applyFont="1" applyFill="1" applyBorder="1" applyAlignment="1">
      <alignment horizontal="left"/>
    </xf>
    <xf numFmtId="164" fontId="8" fillId="4" borderId="7" xfId="1" applyFont="1" applyFill="1" applyBorder="1" applyAlignment="1" applyProtection="1">
      <alignment horizontal="left"/>
    </xf>
    <xf numFmtId="0" fontId="8" fillId="4" borderId="8" xfId="0" applyNumberFormat="1" applyFont="1" applyFill="1" applyBorder="1" applyAlignment="1">
      <alignment horizontal="left"/>
    </xf>
    <xf numFmtId="0" fontId="8" fillId="4" borderId="9" xfId="0" applyNumberFormat="1" applyFont="1" applyFill="1" applyBorder="1" applyAlignment="1">
      <alignment horizontal="left"/>
    </xf>
    <xf numFmtId="0" fontId="8" fillId="4" borderId="10" xfId="0" applyNumberFormat="1" applyFont="1" applyFill="1" applyBorder="1" applyAlignment="1">
      <alignment horizontal="left"/>
    </xf>
    <xf numFmtId="167" fontId="8" fillId="4" borderId="7" xfId="1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left"/>
    </xf>
    <xf numFmtId="0" fontId="8" fillId="0" borderId="4" xfId="0" applyNumberFormat="1" applyFont="1" applyFill="1" applyBorder="1" applyAlignment="1">
      <alignment horizontal="left"/>
    </xf>
    <xf numFmtId="167" fontId="8" fillId="4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165" fontId="8" fillId="0" borderId="2" xfId="1" applyNumberFormat="1" applyFont="1" applyFill="1" applyBorder="1" applyAlignment="1" applyProtection="1">
      <alignment horizontal="left"/>
    </xf>
    <xf numFmtId="165" fontId="8" fillId="0" borderId="3" xfId="1" applyNumberFormat="1" applyFont="1" applyFill="1" applyBorder="1" applyAlignment="1" applyProtection="1">
      <alignment horizontal="left"/>
    </xf>
    <xf numFmtId="165" fontId="8" fillId="0" borderId="4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2" fontId="8" fillId="4" borderId="1" xfId="4" applyNumberFormat="1" applyFont="1" applyFill="1" applyBorder="1" applyAlignment="1" applyProtection="1">
      <alignment horizontal="left"/>
    </xf>
    <xf numFmtId="168" fontId="8" fillId="3" borderId="2" xfId="1" applyNumberFormat="1" applyFont="1" applyFill="1" applyBorder="1" applyAlignment="1" applyProtection="1">
      <alignment horizontal="left"/>
    </xf>
    <xf numFmtId="168" fontId="8" fillId="3" borderId="3" xfId="1" applyNumberFormat="1" applyFont="1" applyFill="1" applyBorder="1" applyAlignment="1" applyProtection="1">
      <alignment horizontal="left"/>
    </xf>
    <xf numFmtId="168" fontId="8" fillId="3" borderId="4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165" fontId="15" fillId="2" borderId="5" xfId="1" applyNumberFormat="1" applyFont="1" applyFill="1" applyBorder="1" applyAlignment="1" applyProtection="1">
      <alignment horizontal="left"/>
    </xf>
    <xf numFmtId="166" fontId="15" fillId="2" borderId="5" xfId="1" applyNumberFormat="1" applyFont="1" applyFill="1" applyBorder="1" applyAlignment="1" applyProtection="1">
      <alignment horizontal="left"/>
    </xf>
    <xf numFmtId="166" fontId="15" fillId="0" borderId="5" xfId="1" applyNumberFormat="1" applyFont="1" applyFill="1" applyBorder="1" applyAlignment="1" applyProtection="1">
      <alignment horizontal="left"/>
    </xf>
    <xf numFmtId="9" fontId="15" fillId="2" borderId="5" xfId="1" applyNumberFormat="1" applyFont="1" applyFill="1" applyBorder="1" applyAlignment="1" applyProtection="1">
      <alignment horizontal="left"/>
    </xf>
    <xf numFmtId="0" fontId="16" fillId="0" borderId="5" xfId="0" applyFont="1" applyFill="1" applyBorder="1" applyAlignment="1">
      <alignment horizontal="center" vertical="center"/>
    </xf>
    <xf numFmtId="1" fontId="16" fillId="0" borderId="5" xfId="0" applyNumberFormat="1" applyFont="1" applyBorder="1" applyAlignment="1">
      <alignment horizontal="center" vertical="center"/>
    </xf>
    <xf numFmtId="2" fontId="16" fillId="0" borderId="5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/>
    <xf numFmtId="0" fontId="10" fillId="8" borderId="11" xfId="0" applyNumberFormat="1" applyFont="1" applyFill="1" applyBorder="1" applyAlignment="1" applyProtection="1">
      <alignment vertical="center" wrapText="1"/>
    </xf>
    <xf numFmtId="2" fontId="10" fillId="8" borderId="11" xfId="0" applyNumberFormat="1" applyFont="1" applyFill="1" applyBorder="1" applyAlignment="1" applyProtection="1">
      <alignment horizontal="center" vertical="center" wrapText="1"/>
    </xf>
    <xf numFmtId="0" fontId="17" fillId="8" borderId="11" xfId="0" applyNumberFormat="1" applyFont="1" applyFill="1" applyBorder="1" applyAlignment="1" applyProtection="1">
      <alignment vertical="center" wrapText="1"/>
    </xf>
    <xf numFmtId="2" fontId="17" fillId="8" borderId="11" xfId="0" applyNumberFormat="1" applyFont="1" applyFill="1" applyBorder="1" applyAlignment="1" applyProtection="1">
      <alignment horizontal="right" vertical="center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164" fontId="15" fillId="4" borderId="1" xfId="4" applyNumberFormat="1" applyFont="1" applyFill="1" applyBorder="1" applyAlignment="1" applyProtection="1">
      <alignment horizontal="left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19"/>
  <sheetViews>
    <sheetView zoomScale="130" zoomScaleNormal="130" workbookViewId="0">
      <selection activeCell="F20" sqref="F20"/>
    </sheetView>
  </sheetViews>
  <sheetFormatPr defaultColWidth="31.28515625" defaultRowHeight="12"/>
  <cols>
    <col min="1" max="1" width="35.140625" style="71" customWidth="1"/>
    <col min="2" max="2" width="12.42578125" style="71" customWidth="1"/>
    <col min="3" max="3" width="12" style="71" customWidth="1"/>
    <col min="4" max="4" width="14.140625" style="71" customWidth="1"/>
    <col min="5" max="5" width="13.85546875" style="71" customWidth="1"/>
    <col min="6" max="6" width="17.85546875" style="71" customWidth="1"/>
    <col min="7" max="7" width="12.28515625" style="71" customWidth="1"/>
    <col min="8" max="8" width="14.7109375" style="71" customWidth="1"/>
    <col min="9" max="9" width="11.85546875" style="71" customWidth="1"/>
    <col min="10" max="10" width="14.5703125" style="71" customWidth="1"/>
    <col min="11" max="12" width="13.140625" style="71" customWidth="1"/>
    <col min="13" max="13" width="13.7109375" style="71" customWidth="1"/>
    <col min="14" max="14" width="14.140625" style="71" customWidth="1"/>
    <col min="15" max="15" width="11.85546875" style="71" customWidth="1"/>
    <col min="16" max="16" width="12" style="71" customWidth="1"/>
    <col min="17" max="17" width="11" style="71" customWidth="1"/>
    <col min="18" max="18" width="11.5703125" style="71" customWidth="1"/>
    <col min="19" max="19" width="12" style="71" customWidth="1"/>
    <col min="20" max="237" width="31.28515625" style="71"/>
    <col min="238" max="245" width="31.28515625" style="72"/>
    <col min="246" max="247" width="31.28515625" style="73"/>
    <col min="248" max="16384" width="31.28515625" style="45"/>
  </cols>
  <sheetData>
    <row r="1" spans="1:245" s="45" customFormat="1" ht="10.5" customHeight="1">
      <c r="A1" s="40" t="s">
        <v>55</v>
      </c>
      <c r="B1" s="41" t="s">
        <v>0</v>
      </c>
      <c r="C1" s="42"/>
      <c r="D1" s="40" t="s">
        <v>1</v>
      </c>
      <c r="E1" s="40"/>
      <c r="F1" s="40" t="s">
        <v>53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4"/>
      <c r="IE1" s="44"/>
      <c r="IF1" s="44"/>
      <c r="IG1" s="44"/>
      <c r="IH1" s="44"/>
      <c r="II1" s="44"/>
      <c r="IJ1" s="44"/>
      <c r="IK1" s="44"/>
    </row>
    <row r="2" spans="1:245" s="45" customFormat="1" ht="10.5" customHeight="1">
      <c r="A2" s="20" t="s">
        <v>56</v>
      </c>
      <c r="B2" s="20" t="s">
        <v>50</v>
      </c>
      <c r="C2" s="20" t="s">
        <v>51</v>
      </c>
      <c r="D2" s="20" t="s">
        <v>33</v>
      </c>
      <c r="E2" s="46" t="s">
        <v>2</v>
      </c>
      <c r="F2" s="20" t="s">
        <v>34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4"/>
      <c r="IE2" s="44"/>
      <c r="IF2" s="44"/>
      <c r="IG2" s="44"/>
      <c r="IH2" s="44"/>
      <c r="II2" s="44"/>
      <c r="IJ2" s="44"/>
      <c r="IK2" s="44"/>
    </row>
    <row r="3" spans="1:245" s="45" customFormat="1" ht="10.5" customHeight="1">
      <c r="A3" s="21" t="s">
        <v>46</v>
      </c>
      <c r="B3" s="47">
        <v>1017071.68</v>
      </c>
      <c r="C3" s="48">
        <v>981985.09</v>
      </c>
      <c r="D3" s="21">
        <f t="shared" ref="D3:D9" si="0">AVERAGE(B3:C3)</f>
        <v>999528.38500000001</v>
      </c>
      <c r="E3" s="49">
        <v>1</v>
      </c>
      <c r="F3" s="21">
        <f t="shared" ref="F3:F9" si="1">E3*D3</f>
        <v>999528.38500000001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4"/>
      <c r="IE3" s="44"/>
      <c r="IF3" s="44"/>
      <c r="IG3" s="44"/>
      <c r="IH3" s="44"/>
      <c r="II3" s="44"/>
      <c r="IJ3" s="44"/>
      <c r="IK3" s="44"/>
    </row>
    <row r="4" spans="1:245" s="45" customFormat="1" ht="10.5" customHeight="1">
      <c r="A4" s="21" t="s">
        <v>47</v>
      </c>
      <c r="B4" s="47">
        <v>281695</v>
      </c>
      <c r="C4" s="48">
        <v>324306</v>
      </c>
      <c r="D4" s="21">
        <f t="shared" si="0"/>
        <v>303000.5</v>
      </c>
      <c r="E4" s="49">
        <v>1</v>
      </c>
      <c r="F4" s="21">
        <f t="shared" si="1"/>
        <v>303000.5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4"/>
      <c r="IE4" s="44"/>
      <c r="IF4" s="44"/>
      <c r="IG4" s="44"/>
      <c r="IH4" s="44"/>
      <c r="II4" s="44"/>
      <c r="IJ4" s="44"/>
      <c r="IK4" s="44"/>
    </row>
    <row r="5" spans="1:245" s="45" customFormat="1" ht="10.5" customHeight="1">
      <c r="A5" s="74" t="s">
        <v>91</v>
      </c>
      <c r="B5" s="75">
        <v>81585</v>
      </c>
      <c r="C5" s="76">
        <v>89180.1</v>
      </c>
      <c r="D5" s="74">
        <f t="shared" si="0"/>
        <v>85382.55</v>
      </c>
      <c r="E5" s="77">
        <v>0</v>
      </c>
      <c r="F5" s="74">
        <f t="shared" si="1"/>
        <v>0</v>
      </c>
      <c r="G5" s="50">
        <f>8936766+107694097+3614086+10291642+10004608+7350043+9012973+11803316+9799785+6317707+14133095+10322666+9255154</f>
        <v>218535938</v>
      </c>
      <c r="H5" s="50" t="s">
        <v>89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4"/>
      <c r="IE5" s="44"/>
      <c r="IF5" s="44"/>
      <c r="IG5" s="44"/>
      <c r="IH5" s="44"/>
      <c r="II5" s="44"/>
      <c r="IJ5" s="44"/>
      <c r="IK5" s="44"/>
    </row>
    <row r="6" spans="1:245" s="45" customFormat="1" ht="10.5" customHeight="1">
      <c r="A6" s="21" t="s">
        <v>57</v>
      </c>
      <c r="B6" s="47">
        <f>611341+262004</f>
        <v>873345</v>
      </c>
      <c r="C6" s="48">
        <f>666918+285822</f>
        <v>952740</v>
      </c>
      <c r="D6" s="21">
        <f t="shared" ref="D6" si="2">AVERAGE(B6:C6)</f>
        <v>913042.5</v>
      </c>
      <c r="E6" s="49">
        <v>0.25</v>
      </c>
      <c r="F6" s="21">
        <f t="shared" ref="F6" si="3">E6*D6</f>
        <v>228260.625</v>
      </c>
      <c r="G6" s="43">
        <v>178005184</v>
      </c>
      <c r="H6" s="43">
        <v>18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4"/>
      <c r="IE6" s="44"/>
      <c r="IF6" s="44"/>
      <c r="IG6" s="44"/>
      <c r="IH6" s="44"/>
      <c r="II6" s="44"/>
      <c r="IJ6" s="44"/>
      <c r="IK6" s="44"/>
    </row>
    <row r="7" spans="1:245" s="45" customFormat="1" ht="10.5" customHeight="1">
      <c r="A7" s="21" t="s">
        <v>92</v>
      </c>
      <c r="B7" s="51">
        <v>754766</v>
      </c>
      <c r="C7" s="47">
        <v>716713</v>
      </c>
      <c r="D7" s="21">
        <f t="shared" si="0"/>
        <v>735739.5</v>
      </c>
      <c r="E7" s="49">
        <v>1</v>
      </c>
      <c r="F7" s="21">
        <f t="shared" si="1"/>
        <v>735739.5</v>
      </c>
      <c r="G7" s="43">
        <v>161663792</v>
      </c>
      <c r="H7" s="43">
        <v>17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4"/>
      <c r="IE7" s="44"/>
      <c r="IF7" s="44"/>
      <c r="IG7" s="44"/>
      <c r="IH7" s="44"/>
      <c r="II7" s="44"/>
      <c r="IJ7" s="44"/>
      <c r="IK7" s="44"/>
    </row>
    <row r="8" spans="1:245" s="45" customFormat="1" ht="10.5" customHeight="1">
      <c r="A8" s="21" t="s">
        <v>49</v>
      </c>
      <c r="B8" s="51">
        <v>15362</v>
      </c>
      <c r="C8" s="47">
        <v>0</v>
      </c>
      <c r="D8" s="21">
        <f t="shared" ref="D8" si="4">AVERAGE(B8:C8)</f>
        <v>7681</v>
      </c>
      <c r="E8" s="49">
        <v>0.5</v>
      </c>
      <c r="F8" s="21">
        <f t="shared" ref="F8" si="5">E8*D8</f>
        <v>3840.5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4"/>
      <c r="IE8" s="44"/>
      <c r="IF8" s="44"/>
      <c r="IG8" s="44"/>
      <c r="IH8" s="44"/>
      <c r="II8" s="44"/>
      <c r="IJ8" s="44"/>
      <c r="IK8" s="44"/>
    </row>
    <row r="9" spans="1:245" s="45" customFormat="1" ht="10.5" customHeight="1">
      <c r="A9" s="21" t="s">
        <v>35</v>
      </c>
      <c r="B9" s="47">
        <v>-284592</v>
      </c>
      <c r="C9" s="47">
        <v>-291399</v>
      </c>
      <c r="D9" s="21">
        <f t="shared" si="0"/>
        <v>-287995.5</v>
      </c>
      <c r="E9" s="49">
        <v>1</v>
      </c>
      <c r="F9" s="21">
        <f t="shared" si="1"/>
        <v>-287995.5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4"/>
      <c r="IE9" s="44"/>
      <c r="IF9" s="44"/>
      <c r="IG9" s="44"/>
      <c r="IH9" s="44"/>
      <c r="II9" s="44"/>
      <c r="IJ9" s="44"/>
      <c r="IK9" s="44"/>
    </row>
    <row r="10" spans="1:245" s="45" customFormat="1" ht="10.5" customHeight="1">
      <c r="A10" s="52" t="s">
        <v>36</v>
      </c>
      <c r="B10" s="53"/>
      <c r="C10" s="54"/>
      <c r="D10" s="54"/>
      <c r="E10" s="55"/>
      <c r="F10" s="56">
        <f>+SUM(F3:F9)</f>
        <v>1982374.0099999998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4"/>
      <c r="IE10" s="44"/>
      <c r="IF10" s="44"/>
      <c r="IG10" s="44"/>
      <c r="IH10" s="44"/>
      <c r="II10" s="44"/>
      <c r="IJ10" s="44"/>
      <c r="IK10" s="44"/>
    </row>
    <row r="11" spans="1:245" s="45" customFormat="1" ht="10.5" customHeight="1">
      <c r="A11" s="22" t="s">
        <v>37</v>
      </c>
      <c r="B11" s="57"/>
      <c r="C11" s="58"/>
      <c r="D11" s="58"/>
      <c r="E11" s="59"/>
      <c r="F11" s="60">
        <f>F10/12</f>
        <v>165197.83416666664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4"/>
      <c r="IE11" s="44"/>
      <c r="IF11" s="44"/>
      <c r="IG11" s="44"/>
      <c r="IH11" s="44"/>
      <c r="II11" s="44"/>
      <c r="IJ11" s="44"/>
      <c r="IK11" s="44"/>
    </row>
    <row r="12" spans="1:245" s="45" customFormat="1" ht="10.5" customHeight="1">
      <c r="A12" s="22" t="s">
        <v>38</v>
      </c>
      <c r="B12" s="57"/>
      <c r="C12" s="58"/>
      <c r="D12" s="58"/>
      <c r="E12" s="59"/>
      <c r="F12" s="61">
        <f>RTR!J12</f>
        <v>0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4"/>
      <c r="IE12" s="44"/>
      <c r="IF12" s="44"/>
      <c r="IG12" s="44"/>
      <c r="IH12" s="44"/>
      <c r="II12" s="44"/>
      <c r="IJ12" s="44"/>
      <c r="IK12" s="44"/>
    </row>
    <row r="13" spans="1:245" s="45" customFormat="1" ht="10.5" customHeight="1">
      <c r="A13" s="22" t="s">
        <v>39</v>
      </c>
      <c r="B13" s="62"/>
      <c r="C13" s="63"/>
      <c r="D13" s="63"/>
      <c r="E13" s="64"/>
      <c r="F13" s="65">
        <v>0.65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  <c r="GS13" s="43"/>
      <c r="GT13" s="43"/>
      <c r="GU13" s="43"/>
      <c r="GV13" s="43"/>
      <c r="GW13" s="43"/>
      <c r="GX13" s="43"/>
      <c r="GY13" s="43"/>
      <c r="GZ13" s="43"/>
      <c r="HA13" s="43"/>
      <c r="HB13" s="43"/>
      <c r="HC13" s="43"/>
      <c r="HD13" s="43"/>
      <c r="HE13" s="43"/>
      <c r="HF13" s="43"/>
      <c r="HG13" s="43"/>
      <c r="HH13" s="43"/>
      <c r="HI13" s="43"/>
      <c r="HJ13" s="43"/>
      <c r="HK13" s="43"/>
      <c r="HL13" s="43"/>
      <c r="HM13" s="43"/>
      <c r="HN13" s="43"/>
      <c r="HO13" s="43"/>
      <c r="HP13" s="43"/>
      <c r="HQ13" s="43"/>
      <c r="HR13" s="43"/>
      <c r="HS13" s="43"/>
      <c r="HT13" s="43"/>
      <c r="HU13" s="43"/>
      <c r="HV13" s="43"/>
      <c r="HW13" s="43"/>
      <c r="HX13" s="43"/>
      <c r="HY13" s="43"/>
      <c r="HZ13" s="43"/>
      <c r="IA13" s="43"/>
      <c r="IB13" s="43"/>
      <c r="IC13" s="43"/>
      <c r="ID13" s="44"/>
      <c r="IE13" s="44"/>
      <c r="IF13" s="44"/>
      <c r="IG13" s="44"/>
      <c r="IH13" s="44"/>
      <c r="II13" s="44"/>
      <c r="IJ13" s="44"/>
      <c r="IK13" s="44"/>
    </row>
    <row r="14" spans="1:245" s="45" customFormat="1" ht="10.5" customHeight="1">
      <c r="A14" s="22" t="s">
        <v>40</v>
      </c>
      <c r="B14" s="57"/>
      <c r="C14" s="58"/>
      <c r="D14" s="58"/>
      <c r="E14" s="59"/>
      <c r="F14" s="66">
        <f>(F11*F13)-F12</f>
        <v>107378.59220833331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  <c r="GI14" s="43"/>
      <c r="GJ14" s="43"/>
      <c r="GK14" s="43"/>
      <c r="GL14" s="43"/>
      <c r="GM14" s="43"/>
      <c r="GN14" s="43"/>
      <c r="GO14" s="43"/>
      <c r="GP14" s="43"/>
      <c r="GQ14" s="43"/>
      <c r="GR14" s="43"/>
      <c r="GS14" s="43"/>
      <c r="GT14" s="43"/>
      <c r="GU14" s="43"/>
      <c r="GV14" s="43"/>
      <c r="GW14" s="43"/>
      <c r="GX14" s="43"/>
      <c r="GY14" s="43"/>
      <c r="GZ14" s="43"/>
      <c r="HA14" s="43"/>
      <c r="HB14" s="43"/>
      <c r="HC14" s="43"/>
      <c r="HD14" s="43"/>
      <c r="HE14" s="43"/>
      <c r="HF14" s="43"/>
      <c r="HG14" s="43"/>
      <c r="HH14" s="43"/>
      <c r="HI14" s="43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4"/>
      <c r="IE14" s="44"/>
      <c r="IF14" s="44"/>
      <c r="IG14" s="44"/>
      <c r="IH14" s="44"/>
      <c r="II14" s="44"/>
      <c r="IJ14" s="44"/>
      <c r="IK14" s="44"/>
    </row>
    <row r="15" spans="1:245" s="45" customFormat="1" ht="10.5" customHeight="1">
      <c r="A15" s="22" t="s">
        <v>41</v>
      </c>
      <c r="B15" s="57"/>
      <c r="C15" s="58"/>
      <c r="D15" s="58"/>
      <c r="E15" s="59"/>
      <c r="F15" s="22">
        <v>180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  <c r="HV15" s="43"/>
      <c r="HW15" s="43"/>
      <c r="HX15" s="43"/>
      <c r="HY15" s="43"/>
      <c r="HZ15" s="43"/>
      <c r="IA15" s="43"/>
      <c r="IB15" s="43"/>
      <c r="IC15" s="43"/>
      <c r="ID15" s="44"/>
      <c r="IE15" s="44"/>
      <c r="IF15" s="44"/>
      <c r="IG15" s="44"/>
      <c r="IH15" s="44"/>
      <c r="II15" s="44"/>
      <c r="IJ15" s="44"/>
      <c r="IK15" s="44"/>
    </row>
    <row r="16" spans="1:245" s="45" customFormat="1" ht="10.5" customHeight="1">
      <c r="A16" s="22" t="s">
        <v>42</v>
      </c>
      <c r="B16" s="57"/>
      <c r="C16" s="58"/>
      <c r="D16" s="58"/>
      <c r="E16" s="59"/>
      <c r="F16" s="65">
        <v>0.1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4"/>
      <c r="IE16" s="44"/>
      <c r="IF16" s="44"/>
      <c r="IG16" s="44"/>
      <c r="IH16" s="44"/>
      <c r="II16" s="44"/>
      <c r="IJ16" s="44"/>
      <c r="IK16" s="44"/>
    </row>
    <row r="17" spans="1:247" ht="10.5" customHeight="1">
      <c r="A17" s="22" t="s">
        <v>43</v>
      </c>
      <c r="B17" s="57"/>
      <c r="C17" s="58"/>
      <c r="D17" s="58"/>
      <c r="E17" s="59"/>
      <c r="F17" s="67">
        <f>PMT(F16/12,F15,-100000)</f>
        <v>1074.6051177081183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4"/>
      <c r="IE17" s="44"/>
      <c r="IF17" s="44"/>
      <c r="IG17" s="44"/>
      <c r="IH17" s="44"/>
      <c r="II17" s="44"/>
      <c r="IJ17" s="44"/>
      <c r="IK17" s="44"/>
      <c r="IL17" s="45"/>
      <c r="IM17" s="45"/>
    </row>
    <row r="18" spans="1:247" ht="10.5" customHeight="1">
      <c r="A18" s="22" t="s">
        <v>44</v>
      </c>
      <c r="B18" s="57"/>
      <c r="C18" s="58"/>
      <c r="D18" s="58"/>
      <c r="E18" s="59"/>
      <c r="F18" s="88">
        <f>F14/F17</f>
        <v>99.923767753262482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4"/>
      <c r="IE18" s="44"/>
      <c r="IF18" s="44"/>
      <c r="IG18" s="44"/>
      <c r="IH18" s="44"/>
      <c r="II18" s="44"/>
      <c r="IJ18" s="44"/>
      <c r="IK18" s="44"/>
      <c r="IL18" s="45"/>
      <c r="IM18" s="45"/>
    </row>
    <row r="19" spans="1:247" ht="10.5" customHeight="1">
      <c r="A19" s="68" t="s">
        <v>45</v>
      </c>
      <c r="B19" s="69"/>
      <c r="C19" s="69"/>
      <c r="D19" s="69"/>
      <c r="E19" s="69"/>
      <c r="F19" s="70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4"/>
      <c r="IE19" s="44"/>
      <c r="IF19" s="44"/>
      <c r="IG19" s="44"/>
      <c r="IH19" s="44"/>
      <c r="II19" s="44"/>
      <c r="IJ19" s="44"/>
      <c r="IK19" s="44"/>
      <c r="IL19" s="45"/>
      <c r="IM19" s="45"/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M12"/>
  <sheetViews>
    <sheetView zoomScale="136" zoomScaleNormal="136" workbookViewId="0">
      <selection activeCell="E18" sqref="E18"/>
    </sheetView>
  </sheetViews>
  <sheetFormatPr defaultColWidth="22.140625" defaultRowHeight="8.25" customHeight="1"/>
  <cols>
    <col min="1" max="1" width="5.42578125" style="34" customWidth="1"/>
    <col min="2" max="2" width="22.140625" style="34"/>
    <col min="3" max="3" width="12.28515625" style="34" customWidth="1"/>
    <col min="4" max="4" width="11.85546875" style="34" bestFit="1" customWidth="1"/>
    <col min="5" max="5" width="9.140625" style="34" bestFit="1" customWidth="1"/>
    <col min="6" max="6" width="13.140625" style="34" bestFit="1" customWidth="1"/>
    <col min="7" max="8" width="9" style="34" customWidth="1"/>
    <col min="9" max="9" width="10.140625" style="34" customWidth="1"/>
    <col min="10" max="10" width="13.140625" style="34" customWidth="1"/>
    <col min="11" max="247" width="22.140625" style="34"/>
    <col min="248" max="16384" width="22.140625" style="35"/>
  </cols>
  <sheetData>
    <row r="1" spans="1:247" ht="8.25" customHeight="1">
      <c r="A1" s="33" t="s">
        <v>3</v>
      </c>
      <c r="B1" s="33" t="s">
        <v>4</v>
      </c>
      <c r="C1" s="33" t="s">
        <v>5</v>
      </c>
      <c r="D1" s="33" t="s">
        <v>6</v>
      </c>
      <c r="E1" s="33" t="s">
        <v>7</v>
      </c>
      <c r="F1" s="33" t="s">
        <v>8</v>
      </c>
      <c r="G1" s="33" t="s">
        <v>9</v>
      </c>
      <c r="H1" s="33" t="s">
        <v>90</v>
      </c>
      <c r="I1" s="33" t="s">
        <v>10</v>
      </c>
      <c r="J1" s="33" t="s">
        <v>48</v>
      </c>
    </row>
    <row r="2" spans="1:247" s="82" customFormat="1" ht="8.25" customHeight="1">
      <c r="A2" s="78">
        <v>1</v>
      </c>
      <c r="B2" s="79">
        <v>4543883</v>
      </c>
      <c r="C2" s="78" t="s">
        <v>56</v>
      </c>
      <c r="D2" s="78" t="s">
        <v>58</v>
      </c>
      <c r="E2" s="79" t="s">
        <v>52</v>
      </c>
      <c r="F2" s="80">
        <v>750000</v>
      </c>
      <c r="G2" s="79">
        <v>36</v>
      </c>
      <c r="H2" s="79">
        <v>0</v>
      </c>
      <c r="I2" s="79">
        <v>25995</v>
      </c>
      <c r="J2" s="79" t="s">
        <v>54</v>
      </c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C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P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</row>
    <row r="3" spans="1:247" s="82" customFormat="1" ht="8.25" customHeight="1">
      <c r="A3" s="78">
        <v>2</v>
      </c>
      <c r="B3" s="79">
        <v>610437288</v>
      </c>
      <c r="C3" s="78" t="s">
        <v>56</v>
      </c>
      <c r="D3" s="78" t="s">
        <v>62</v>
      </c>
      <c r="E3" s="79" t="s">
        <v>68</v>
      </c>
      <c r="F3" s="80">
        <v>6500000</v>
      </c>
      <c r="G3" s="79">
        <v>180</v>
      </c>
      <c r="H3" s="79">
        <v>0</v>
      </c>
      <c r="I3" s="79">
        <v>80750</v>
      </c>
      <c r="J3" s="79" t="s">
        <v>54</v>
      </c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  <c r="FL3" s="81"/>
      <c r="FM3" s="81"/>
      <c r="FN3" s="81"/>
      <c r="FO3" s="81"/>
      <c r="FP3" s="81"/>
      <c r="FQ3" s="81"/>
      <c r="FR3" s="81"/>
      <c r="FS3" s="81"/>
      <c r="FT3" s="81"/>
      <c r="FU3" s="81"/>
      <c r="FV3" s="81"/>
      <c r="FW3" s="81"/>
      <c r="FX3" s="81"/>
      <c r="FY3" s="81"/>
      <c r="FZ3" s="81"/>
      <c r="GA3" s="81"/>
      <c r="GB3" s="81"/>
      <c r="GC3" s="81"/>
      <c r="GD3" s="81"/>
      <c r="GE3" s="81"/>
      <c r="GF3" s="81"/>
      <c r="GG3" s="81"/>
      <c r="GH3" s="81"/>
      <c r="GI3" s="81"/>
      <c r="GJ3" s="81"/>
      <c r="GK3" s="81"/>
      <c r="GL3" s="81"/>
      <c r="GM3" s="81"/>
      <c r="GN3" s="81"/>
      <c r="GO3" s="81"/>
      <c r="GP3" s="81"/>
      <c r="GQ3" s="81"/>
      <c r="GR3" s="81"/>
      <c r="GS3" s="81"/>
      <c r="GT3" s="81"/>
      <c r="GU3" s="81"/>
      <c r="GV3" s="81"/>
      <c r="GW3" s="81"/>
      <c r="GX3" s="81"/>
      <c r="GY3" s="81"/>
      <c r="GZ3" s="81"/>
      <c r="HA3" s="81"/>
      <c r="HB3" s="81"/>
      <c r="HC3" s="81"/>
      <c r="HD3" s="81"/>
      <c r="HE3" s="81"/>
      <c r="HF3" s="81"/>
      <c r="HG3" s="81"/>
      <c r="HH3" s="81"/>
      <c r="HI3" s="81"/>
      <c r="HJ3" s="81"/>
      <c r="HK3" s="81"/>
      <c r="HL3" s="81"/>
      <c r="HM3" s="81"/>
      <c r="HN3" s="81"/>
      <c r="HO3" s="81"/>
      <c r="HP3" s="81"/>
      <c r="HQ3" s="81"/>
      <c r="HR3" s="81"/>
      <c r="HS3" s="81"/>
      <c r="HT3" s="81"/>
      <c r="HU3" s="81"/>
      <c r="HV3" s="81"/>
      <c r="HW3" s="81"/>
      <c r="HX3" s="81"/>
      <c r="HY3" s="81"/>
      <c r="HZ3" s="81"/>
      <c r="IA3" s="81"/>
      <c r="IB3" s="81"/>
      <c r="IC3" s="81"/>
      <c r="ID3" s="81"/>
      <c r="IE3" s="81"/>
      <c r="IF3" s="81"/>
      <c r="IG3" s="81"/>
      <c r="IH3" s="81"/>
      <c r="II3" s="81"/>
      <c r="IJ3" s="81"/>
      <c r="IK3" s="81"/>
      <c r="IL3" s="81"/>
      <c r="IM3" s="81"/>
    </row>
    <row r="4" spans="1:247" s="82" customFormat="1" ht="8.25" customHeight="1">
      <c r="A4" s="78">
        <v>3</v>
      </c>
      <c r="B4" s="79">
        <v>612548229</v>
      </c>
      <c r="C4" s="78" t="s">
        <v>56</v>
      </c>
      <c r="D4" s="78" t="s">
        <v>62</v>
      </c>
      <c r="E4" s="79" t="s">
        <v>68</v>
      </c>
      <c r="F4" s="80">
        <v>1000000</v>
      </c>
      <c r="G4" s="79">
        <v>180</v>
      </c>
      <c r="H4" s="79">
        <v>0</v>
      </c>
      <c r="I4" s="79">
        <v>12423</v>
      </c>
      <c r="J4" s="79" t="s">
        <v>54</v>
      </c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  <c r="FB4" s="81"/>
      <c r="FC4" s="81"/>
      <c r="FD4" s="81"/>
      <c r="FE4" s="81"/>
      <c r="FF4" s="81"/>
      <c r="FG4" s="81"/>
      <c r="FH4" s="81"/>
      <c r="FI4" s="81"/>
      <c r="FJ4" s="81"/>
      <c r="FK4" s="81"/>
      <c r="FL4" s="81"/>
      <c r="FM4" s="81"/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81"/>
      <c r="GH4" s="81"/>
      <c r="GI4" s="81"/>
      <c r="GJ4" s="81"/>
      <c r="GK4" s="81"/>
      <c r="GL4" s="81"/>
      <c r="GM4" s="81"/>
      <c r="GN4" s="81"/>
      <c r="GO4" s="81"/>
      <c r="GP4" s="81"/>
      <c r="GQ4" s="81"/>
      <c r="GR4" s="81"/>
      <c r="GS4" s="81"/>
      <c r="GT4" s="81"/>
      <c r="GU4" s="81"/>
      <c r="GV4" s="81"/>
      <c r="GW4" s="81"/>
      <c r="GX4" s="81"/>
      <c r="GY4" s="81"/>
      <c r="GZ4" s="81"/>
      <c r="HA4" s="81"/>
      <c r="HB4" s="81"/>
      <c r="HC4" s="81"/>
      <c r="HD4" s="81"/>
      <c r="HE4" s="81"/>
      <c r="HF4" s="81"/>
      <c r="HG4" s="81"/>
      <c r="HH4" s="81"/>
      <c r="HI4" s="81"/>
      <c r="HJ4" s="81"/>
      <c r="HK4" s="81"/>
      <c r="HL4" s="81"/>
      <c r="HM4" s="81"/>
      <c r="HN4" s="81"/>
      <c r="HO4" s="81"/>
      <c r="HP4" s="81"/>
      <c r="HQ4" s="81"/>
      <c r="HR4" s="81"/>
      <c r="HS4" s="81"/>
      <c r="HT4" s="81"/>
      <c r="HU4" s="81"/>
      <c r="HV4" s="81"/>
      <c r="HW4" s="81"/>
      <c r="HX4" s="81"/>
      <c r="HY4" s="81"/>
      <c r="HZ4" s="81"/>
      <c r="IA4" s="81"/>
      <c r="IB4" s="81"/>
      <c r="IC4" s="81"/>
      <c r="ID4" s="81"/>
      <c r="IE4" s="81"/>
      <c r="IF4" s="81"/>
      <c r="IG4" s="81"/>
      <c r="IH4" s="81"/>
      <c r="II4" s="81"/>
      <c r="IJ4" s="81"/>
      <c r="IK4" s="81"/>
      <c r="IL4" s="81"/>
      <c r="IM4" s="81"/>
    </row>
    <row r="5" spans="1:247" ht="8.25" customHeight="1">
      <c r="A5" s="36">
        <v>4</v>
      </c>
      <c r="B5" s="37">
        <v>59254849</v>
      </c>
      <c r="C5" s="36" t="s">
        <v>56</v>
      </c>
      <c r="D5" s="36" t="s">
        <v>58</v>
      </c>
      <c r="E5" s="37" t="s">
        <v>69</v>
      </c>
      <c r="F5" s="38">
        <v>2000000</v>
      </c>
      <c r="G5" s="37">
        <v>36</v>
      </c>
      <c r="H5" s="37">
        <v>0</v>
      </c>
      <c r="I5" s="37">
        <v>70314</v>
      </c>
      <c r="J5" s="37" t="s">
        <v>54</v>
      </c>
    </row>
    <row r="6" spans="1:247" s="82" customFormat="1" ht="8.25" customHeight="1">
      <c r="A6" s="78">
        <v>5</v>
      </c>
      <c r="B6" s="79">
        <v>16364791</v>
      </c>
      <c r="C6" s="78" t="s">
        <v>56</v>
      </c>
      <c r="D6" s="78" t="s">
        <v>93</v>
      </c>
      <c r="E6" s="79" t="s">
        <v>69</v>
      </c>
      <c r="F6" s="80">
        <v>2550000</v>
      </c>
      <c r="G6" s="79">
        <v>36</v>
      </c>
      <c r="H6" s="79">
        <v>11</v>
      </c>
      <c r="I6" s="79">
        <v>89023</v>
      </c>
      <c r="J6" s="79" t="s">
        <v>54</v>
      </c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  <c r="EY6" s="81"/>
      <c r="EZ6" s="81"/>
      <c r="FA6" s="81"/>
      <c r="FB6" s="81"/>
      <c r="FC6" s="81"/>
      <c r="FD6" s="81"/>
      <c r="FE6" s="81"/>
      <c r="FF6" s="81"/>
      <c r="FG6" s="81"/>
      <c r="FH6" s="81"/>
      <c r="FI6" s="81"/>
      <c r="FJ6" s="81"/>
      <c r="FK6" s="81"/>
      <c r="FL6" s="81"/>
      <c r="FM6" s="81"/>
      <c r="FN6" s="81"/>
      <c r="FO6" s="81"/>
      <c r="FP6" s="81"/>
      <c r="FQ6" s="81"/>
      <c r="FR6" s="81"/>
      <c r="FS6" s="81"/>
      <c r="FT6" s="81"/>
      <c r="FU6" s="81"/>
      <c r="FV6" s="81"/>
      <c r="FW6" s="81"/>
      <c r="FX6" s="81"/>
      <c r="FY6" s="81"/>
      <c r="FZ6" s="81"/>
      <c r="GA6" s="81"/>
      <c r="GB6" s="81"/>
      <c r="GC6" s="81"/>
      <c r="GD6" s="81"/>
      <c r="GE6" s="81"/>
      <c r="GF6" s="81"/>
      <c r="GG6" s="81"/>
      <c r="GH6" s="81"/>
      <c r="GI6" s="81"/>
      <c r="GJ6" s="81"/>
      <c r="GK6" s="81"/>
      <c r="GL6" s="81"/>
      <c r="GM6" s="81"/>
      <c r="GN6" s="81"/>
      <c r="GO6" s="81"/>
      <c r="GP6" s="81"/>
      <c r="GQ6" s="81"/>
      <c r="GR6" s="81"/>
      <c r="GS6" s="81"/>
      <c r="GT6" s="81"/>
      <c r="GU6" s="81"/>
      <c r="GV6" s="81"/>
      <c r="GW6" s="81"/>
      <c r="GX6" s="81"/>
      <c r="GY6" s="81"/>
      <c r="GZ6" s="81"/>
      <c r="HA6" s="81"/>
      <c r="HB6" s="81"/>
      <c r="HC6" s="81"/>
      <c r="HD6" s="81"/>
      <c r="HE6" s="81"/>
      <c r="HF6" s="81"/>
      <c r="HG6" s="81"/>
      <c r="HH6" s="81"/>
      <c r="HI6" s="81"/>
      <c r="HJ6" s="81"/>
      <c r="HK6" s="81"/>
      <c r="HL6" s="81"/>
      <c r="HM6" s="81"/>
      <c r="HN6" s="81"/>
      <c r="HO6" s="81"/>
      <c r="HP6" s="81"/>
      <c r="HQ6" s="81"/>
      <c r="HR6" s="81"/>
      <c r="HS6" s="81"/>
      <c r="HT6" s="81"/>
      <c r="HU6" s="81"/>
      <c r="HV6" s="81"/>
      <c r="HW6" s="81"/>
      <c r="HX6" s="81"/>
      <c r="HY6" s="81"/>
      <c r="HZ6" s="81"/>
      <c r="IA6" s="81"/>
      <c r="IB6" s="81"/>
      <c r="IC6" s="81"/>
      <c r="ID6" s="81"/>
      <c r="IE6" s="81"/>
      <c r="IF6" s="81"/>
      <c r="IG6" s="81"/>
      <c r="IH6" s="81"/>
      <c r="II6" s="81"/>
      <c r="IJ6" s="81"/>
      <c r="IK6" s="81"/>
      <c r="IL6" s="81"/>
      <c r="IM6" s="81"/>
    </row>
    <row r="7" spans="1:247" s="82" customFormat="1" ht="8.25" customHeight="1">
      <c r="A7" s="78">
        <v>6</v>
      </c>
      <c r="B7" s="79">
        <v>6702410379290</v>
      </c>
      <c r="C7" s="78" t="s">
        <v>56</v>
      </c>
      <c r="D7" s="78" t="s">
        <v>63</v>
      </c>
      <c r="E7" s="79" t="s">
        <v>69</v>
      </c>
      <c r="F7" s="80">
        <v>2036000</v>
      </c>
      <c r="G7" s="79">
        <v>37</v>
      </c>
      <c r="H7" s="79">
        <v>9</v>
      </c>
      <c r="I7" s="79">
        <v>75676</v>
      </c>
      <c r="J7" s="79" t="s">
        <v>54</v>
      </c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81"/>
      <c r="EH7" s="81"/>
      <c r="EI7" s="81"/>
      <c r="EJ7" s="81"/>
      <c r="EK7" s="81"/>
      <c r="EL7" s="81"/>
      <c r="EM7" s="81"/>
      <c r="EN7" s="81"/>
      <c r="EO7" s="81"/>
      <c r="EP7" s="81"/>
      <c r="EQ7" s="81"/>
      <c r="ER7" s="81"/>
      <c r="ES7" s="81"/>
      <c r="ET7" s="81"/>
      <c r="EU7" s="81"/>
      <c r="EV7" s="81"/>
      <c r="EW7" s="81"/>
      <c r="EX7" s="81"/>
      <c r="EY7" s="81"/>
      <c r="EZ7" s="81"/>
      <c r="FA7" s="81"/>
      <c r="FB7" s="81"/>
      <c r="FC7" s="81"/>
      <c r="FD7" s="81"/>
      <c r="FE7" s="81"/>
      <c r="FF7" s="81"/>
      <c r="FG7" s="81"/>
      <c r="FH7" s="81"/>
      <c r="FI7" s="81"/>
      <c r="FJ7" s="81"/>
      <c r="FK7" s="81"/>
      <c r="FL7" s="81"/>
      <c r="FM7" s="81"/>
      <c r="FN7" s="81"/>
      <c r="FO7" s="81"/>
      <c r="FP7" s="81"/>
      <c r="FQ7" s="81"/>
      <c r="FR7" s="81"/>
      <c r="FS7" s="81"/>
      <c r="FT7" s="81"/>
      <c r="FU7" s="81"/>
      <c r="FV7" s="81"/>
      <c r="FW7" s="81"/>
      <c r="FX7" s="81"/>
      <c r="FY7" s="81"/>
      <c r="FZ7" s="81"/>
      <c r="GA7" s="81"/>
      <c r="GB7" s="81"/>
      <c r="GC7" s="81"/>
      <c r="GD7" s="81"/>
      <c r="GE7" s="81"/>
      <c r="GF7" s="81"/>
      <c r="GG7" s="81"/>
      <c r="GH7" s="81"/>
      <c r="GI7" s="81"/>
      <c r="GJ7" s="81"/>
      <c r="GK7" s="81"/>
      <c r="GL7" s="81"/>
      <c r="GM7" s="81"/>
      <c r="GN7" s="81"/>
      <c r="GO7" s="81"/>
      <c r="GP7" s="81"/>
      <c r="GQ7" s="81"/>
      <c r="GR7" s="81"/>
      <c r="GS7" s="81"/>
      <c r="GT7" s="81"/>
      <c r="GU7" s="81"/>
      <c r="GV7" s="81"/>
      <c r="GW7" s="81"/>
      <c r="GX7" s="81"/>
      <c r="GY7" s="81"/>
      <c r="GZ7" s="81"/>
      <c r="HA7" s="81"/>
      <c r="HB7" s="81"/>
      <c r="HC7" s="81"/>
      <c r="HD7" s="81"/>
      <c r="HE7" s="81"/>
      <c r="HF7" s="81"/>
      <c r="HG7" s="81"/>
      <c r="HH7" s="81"/>
      <c r="HI7" s="81"/>
      <c r="HJ7" s="81"/>
      <c r="HK7" s="81"/>
      <c r="HL7" s="81"/>
      <c r="HM7" s="81"/>
      <c r="HN7" s="81"/>
      <c r="HO7" s="81"/>
      <c r="HP7" s="81"/>
      <c r="HQ7" s="81"/>
      <c r="HR7" s="81"/>
      <c r="HS7" s="81"/>
      <c r="HT7" s="81"/>
      <c r="HU7" s="81"/>
      <c r="HV7" s="81"/>
      <c r="HW7" s="81"/>
      <c r="HX7" s="81"/>
      <c r="HY7" s="81"/>
      <c r="HZ7" s="81"/>
      <c r="IA7" s="81"/>
      <c r="IB7" s="81"/>
      <c r="IC7" s="81"/>
      <c r="ID7" s="81"/>
      <c r="IE7" s="81"/>
      <c r="IF7" s="81"/>
      <c r="IG7" s="81"/>
      <c r="IH7" s="81"/>
      <c r="II7" s="81"/>
      <c r="IJ7" s="81"/>
      <c r="IK7" s="81"/>
      <c r="IL7" s="81"/>
      <c r="IM7" s="81"/>
    </row>
    <row r="8" spans="1:247" s="82" customFormat="1" ht="8.25" customHeight="1">
      <c r="A8" s="78">
        <v>7</v>
      </c>
      <c r="B8" s="79" t="s">
        <v>59</v>
      </c>
      <c r="C8" s="78" t="s">
        <v>56</v>
      </c>
      <c r="D8" s="78" t="s">
        <v>64</v>
      </c>
      <c r="E8" s="79" t="s">
        <v>69</v>
      </c>
      <c r="F8" s="80">
        <v>2016000</v>
      </c>
      <c r="G8" s="79">
        <v>36</v>
      </c>
      <c r="H8" s="79">
        <v>7</v>
      </c>
      <c r="I8" s="79">
        <v>75473</v>
      </c>
      <c r="J8" s="79" t="s">
        <v>54</v>
      </c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  <c r="EY8" s="81"/>
      <c r="EZ8" s="81"/>
      <c r="FA8" s="81"/>
      <c r="FB8" s="81"/>
      <c r="FC8" s="81"/>
      <c r="FD8" s="81"/>
      <c r="FE8" s="81"/>
      <c r="FF8" s="81"/>
      <c r="FG8" s="81"/>
      <c r="FH8" s="81"/>
      <c r="FI8" s="81"/>
      <c r="FJ8" s="81"/>
      <c r="FK8" s="81"/>
      <c r="FL8" s="81"/>
      <c r="FM8" s="81"/>
      <c r="FN8" s="81"/>
      <c r="FO8" s="81"/>
      <c r="FP8" s="81"/>
      <c r="FQ8" s="81"/>
      <c r="FR8" s="81"/>
      <c r="FS8" s="81"/>
      <c r="FT8" s="81"/>
      <c r="FU8" s="81"/>
      <c r="FV8" s="81"/>
      <c r="FW8" s="81"/>
      <c r="FX8" s="81"/>
      <c r="FY8" s="81"/>
      <c r="FZ8" s="81"/>
      <c r="GA8" s="81"/>
      <c r="GB8" s="81"/>
      <c r="GC8" s="81"/>
      <c r="GD8" s="81"/>
      <c r="GE8" s="81"/>
      <c r="GF8" s="81"/>
      <c r="GG8" s="81"/>
      <c r="GH8" s="81"/>
      <c r="GI8" s="81"/>
      <c r="GJ8" s="81"/>
      <c r="GK8" s="81"/>
      <c r="GL8" s="81"/>
      <c r="GM8" s="81"/>
      <c r="GN8" s="81"/>
      <c r="GO8" s="81"/>
      <c r="GP8" s="81"/>
      <c r="GQ8" s="81"/>
      <c r="GR8" s="81"/>
      <c r="GS8" s="81"/>
      <c r="GT8" s="81"/>
      <c r="GU8" s="81"/>
      <c r="GV8" s="81"/>
      <c r="GW8" s="81"/>
      <c r="GX8" s="81"/>
      <c r="GY8" s="81"/>
      <c r="GZ8" s="81"/>
      <c r="HA8" s="81"/>
      <c r="HB8" s="81"/>
      <c r="HC8" s="81"/>
      <c r="HD8" s="81"/>
      <c r="HE8" s="81"/>
      <c r="HF8" s="81"/>
      <c r="HG8" s="81"/>
      <c r="HH8" s="81"/>
      <c r="HI8" s="81"/>
      <c r="HJ8" s="81"/>
      <c r="HK8" s="81"/>
      <c r="HL8" s="81"/>
      <c r="HM8" s="81"/>
      <c r="HN8" s="81"/>
      <c r="HO8" s="81"/>
      <c r="HP8" s="81"/>
      <c r="HQ8" s="81"/>
      <c r="HR8" s="81"/>
      <c r="HS8" s="81"/>
      <c r="HT8" s="81"/>
      <c r="HU8" s="81"/>
      <c r="HV8" s="81"/>
      <c r="HW8" s="81"/>
      <c r="HX8" s="81"/>
      <c r="HY8" s="81"/>
      <c r="HZ8" s="81"/>
      <c r="IA8" s="81"/>
      <c r="IB8" s="81"/>
      <c r="IC8" s="81"/>
      <c r="ID8" s="81"/>
      <c r="IE8" s="81"/>
      <c r="IF8" s="81"/>
      <c r="IG8" s="81"/>
      <c r="IH8" s="81"/>
      <c r="II8" s="81"/>
      <c r="IJ8" s="81"/>
      <c r="IK8" s="81"/>
      <c r="IL8" s="81"/>
      <c r="IM8" s="81"/>
    </row>
    <row r="9" spans="1:247" ht="8.25" customHeight="1">
      <c r="A9" s="36">
        <v>8</v>
      </c>
      <c r="B9" s="37"/>
      <c r="C9" s="36" t="s">
        <v>56</v>
      </c>
      <c r="D9" s="36" t="s">
        <v>65</v>
      </c>
      <c r="E9" s="37" t="s">
        <v>69</v>
      </c>
      <c r="F9" s="38">
        <v>1500000</v>
      </c>
      <c r="G9" s="37">
        <v>36</v>
      </c>
      <c r="H9" s="37">
        <v>0</v>
      </c>
      <c r="I9" s="37"/>
      <c r="J9" s="37" t="s">
        <v>54</v>
      </c>
    </row>
    <row r="10" spans="1:247" s="82" customFormat="1" ht="8.25" customHeight="1">
      <c r="A10" s="78">
        <v>9</v>
      </c>
      <c r="B10" s="79" t="s">
        <v>60</v>
      </c>
      <c r="C10" s="78" t="s">
        <v>56</v>
      </c>
      <c r="D10" s="78" t="s">
        <v>66</v>
      </c>
      <c r="E10" s="79" t="s">
        <v>68</v>
      </c>
      <c r="F10" s="80">
        <v>17100000</v>
      </c>
      <c r="G10" s="79">
        <v>180</v>
      </c>
      <c r="H10" s="79">
        <v>15</v>
      </c>
      <c r="I10" s="79">
        <v>181679</v>
      </c>
      <c r="J10" s="79" t="s">
        <v>94</v>
      </c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</row>
    <row r="11" spans="1:247" ht="8.25" customHeight="1">
      <c r="A11" s="36">
        <v>10</v>
      </c>
      <c r="B11" s="37">
        <v>50351608347</v>
      </c>
      <c r="C11" s="36" t="s">
        <v>61</v>
      </c>
      <c r="D11" s="36" t="s">
        <v>67</v>
      </c>
      <c r="E11" s="37" t="s">
        <v>70</v>
      </c>
      <c r="F11" s="38">
        <v>1000000</v>
      </c>
      <c r="G11" s="37"/>
      <c r="H11" s="37"/>
      <c r="I11" s="37"/>
      <c r="J11" s="37" t="s">
        <v>54</v>
      </c>
    </row>
    <row r="12" spans="1:247" ht="8.25" customHeight="1">
      <c r="J12" s="39">
        <f>SUMIF(J2:J11,"Y",I2:I11)</f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87" t="s">
        <v>11</v>
      </c>
      <c r="B1" s="87"/>
      <c r="C1" s="2"/>
    </row>
    <row r="2" spans="1:6" ht="14.25" customHeight="1">
      <c r="A2" s="87" t="s">
        <v>12</v>
      </c>
      <c r="B2" s="87"/>
      <c r="C2" s="2"/>
    </row>
    <row r="5" spans="1:6" ht="30">
      <c r="A5" s="3" t="s">
        <v>3</v>
      </c>
      <c r="B5" s="4" t="s">
        <v>13</v>
      </c>
      <c r="C5" s="4" t="s">
        <v>14</v>
      </c>
      <c r="D5" s="5" t="s">
        <v>15</v>
      </c>
      <c r="E5" s="1" t="s">
        <v>16</v>
      </c>
      <c r="F5" s="1" t="s">
        <v>17</v>
      </c>
    </row>
    <row r="6" spans="1:6" ht="42.75">
      <c r="A6" s="6">
        <v>1</v>
      </c>
      <c r="B6" s="7" t="s">
        <v>18</v>
      </c>
      <c r="C6" s="8" t="s">
        <v>19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20</v>
      </c>
      <c r="C7" s="8" t="s">
        <v>21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22</v>
      </c>
      <c r="C8" s="8" t="s">
        <v>23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24</v>
      </c>
      <c r="C9" s="12" t="s">
        <v>25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26</v>
      </c>
      <c r="C10" s="8" t="s">
        <v>27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28</v>
      </c>
      <c r="C11" s="14" t="s">
        <v>29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30</v>
      </c>
      <c r="C12" s="15" t="s">
        <v>31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C3:G18"/>
  <sheetViews>
    <sheetView tabSelected="1" workbookViewId="0">
      <selection activeCell="K6" sqref="K6"/>
    </sheetView>
  </sheetViews>
  <sheetFormatPr defaultRowHeight="12.75"/>
  <cols>
    <col min="3" max="3" width="26.85546875" customWidth="1"/>
    <col min="4" max="4" width="24.5703125" bestFit="1" customWidth="1"/>
    <col min="5" max="5" width="13.5703125" bestFit="1" customWidth="1"/>
    <col min="6" max="6" width="17.28515625" customWidth="1"/>
    <col min="7" max="7" width="15.7109375" customWidth="1"/>
  </cols>
  <sheetData>
    <row r="3" spans="3:7" ht="9" customHeight="1"/>
    <row r="4" spans="3:7" s="23" customFormat="1" ht="17.25" customHeight="1">
      <c r="C4" s="83" t="s">
        <v>13</v>
      </c>
      <c r="D4" s="84" t="s">
        <v>71</v>
      </c>
      <c r="E4" s="84" t="s">
        <v>72</v>
      </c>
      <c r="F4" s="84" t="s">
        <v>73</v>
      </c>
      <c r="G4" s="84" t="s">
        <v>74</v>
      </c>
    </row>
    <row r="5" spans="3:7" s="23" customFormat="1" ht="11.25" customHeight="1">
      <c r="C5" s="24" t="s">
        <v>75</v>
      </c>
      <c r="D5" s="25">
        <v>1</v>
      </c>
      <c r="E5" s="25">
        <v>2</v>
      </c>
      <c r="F5" s="25">
        <v>3</v>
      </c>
      <c r="G5" s="25">
        <v>4</v>
      </c>
    </row>
    <row r="6" spans="3:7" s="23" customFormat="1" ht="11.25" customHeight="1">
      <c r="C6" s="26" t="s">
        <v>76</v>
      </c>
      <c r="D6" s="27">
        <v>40000000</v>
      </c>
      <c r="E6" s="27">
        <v>0</v>
      </c>
      <c r="F6" s="27">
        <v>0</v>
      </c>
      <c r="G6" s="27">
        <v>0</v>
      </c>
    </row>
    <row r="7" spans="3:7" s="23" customFormat="1" ht="11.25" customHeight="1">
      <c r="C7" s="26" t="s">
        <v>77</v>
      </c>
      <c r="D7" s="27">
        <v>178005184</v>
      </c>
      <c r="E7" s="27">
        <v>0</v>
      </c>
      <c r="F7" s="27">
        <v>0</v>
      </c>
      <c r="G7" s="27">
        <v>0</v>
      </c>
    </row>
    <row r="8" spans="3:7" s="23" customFormat="1" ht="11.25" customHeight="1">
      <c r="C8" s="26" t="s">
        <v>78</v>
      </c>
      <c r="D8" s="27">
        <v>5162720</v>
      </c>
      <c r="E8" s="27">
        <v>0</v>
      </c>
      <c r="F8" s="27">
        <v>0</v>
      </c>
      <c r="G8" s="27">
        <v>0</v>
      </c>
    </row>
    <row r="9" spans="3:7" s="23" customFormat="1" ht="11.25" customHeight="1">
      <c r="C9" s="28" t="s">
        <v>79</v>
      </c>
      <c r="D9" s="29">
        <f>MIN(D8,IF(D6&gt;7500000,D7*7%,D7*10%))/12</f>
        <v>430226.66666666669</v>
      </c>
      <c r="E9" s="29">
        <f>MIN(E8,IF(E6&gt;7500000,E7*7%,E7*10%))/12</f>
        <v>0</v>
      </c>
      <c r="F9" s="29">
        <f>MIN(F8,IF(F6&gt;7500000,F7*7%,F7*10%))/12</f>
        <v>0</v>
      </c>
      <c r="G9" s="29">
        <f>MIN(G8,IF(G6&gt;7500000,G7*7%,G7*10%))/12</f>
        <v>0</v>
      </c>
    </row>
    <row r="10" spans="3:7" s="23" customFormat="1" ht="11.25" customHeight="1">
      <c r="C10" s="28" t="s">
        <v>80</v>
      </c>
      <c r="D10" s="29">
        <f>D9</f>
        <v>430226.66666666669</v>
      </c>
      <c r="E10" s="29">
        <f>E9</f>
        <v>0</v>
      </c>
      <c r="F10" s="29">
        <f>F9</f>
        <v>0</v>
      </c>
      <c r="G10" s="29">
        <f>G9</f>
        <v>0</v>
      </c>
    </row>
    <row r="11" spans="3:7" s="23" customFormat="1" ht="11.25" customHeight="1">
      <c r="C11" s="26" t="s">
        <v>81</v>
      </c>
      <c r="D11" s="27">
        <v>60</v>
      </c>
      <c r="E11" s="27">
        <v>60</v>
      </c>
      <c r="F11" s="27">
        <v>0</v>
      </c>
      <c r="G11" s="27">
        <v>0</v>
      </c>
    </row>
    <row r="12" spans="3:7" s="23" customFormat="1" ht="11.25" customHeight="1">
      <c r="C12" s="28" t="s">
        <v>82</v>
      </c>
      <c r="D12" s="29">
        <f>D10*D11%</f>
        <v>258136</v>
      </c>
      <c r="E12" s="29">
        <f>E10*E11%</f>
        <v>0</v>
      </c>
      <c r="F12" s="29">
        <f>F10*F11%</f>
        <v>0</v>
      </c>
      <c r="G12" s="29">
        <f>G10*G11%</f>
        <v>0</v>
      </c>
    </row>
    <row r="13" spans="3:7" s="23" customFormat="1" ht="11.25" customHeight="1">
      <c r="C13" s="30" t="s">
        <v>83</v>
      </c>
      <c r="D13" s="31">
        <v>0</v>
      </c>
      <c r="E13" s="31">
        <v>0</v>
      </c>
      <c r="F13" s="31">
        <v>0</v>
      </c>
      <c r="G13" s="31">
        <v>0</v>
      </c>
    </row>
    <row r="14" spans="3:7" s="23" customFormat="1" ht="11.25" customHeight="1">
      <c r="C14" s="28" t="s">
        <v>84</v>
      </c>
      <c r="D14" s="29">
        <f>D12-D13</f>
        <v>258136</v>
      </c>
      <c r="E14" s="29">
        <f>E12-E13</f>
        <v>0</v>
      </c>
      <c r="F14" s="29">
        <f>F12-F13</f>
        <v>0</v>
      </c>
      <c r="G14" s="29">
        <f>G12-G13</f>
        <v>0</v>
      </c>
    </row>
    <row r="15" spans="3:7" s="23" customFormat="1" ht="11.25" customHeight="1">
      <c r="C15" s="32" t="s">
        <v>85</v>
      </c>
      <c r="D15" s="27">
        <v>10</v>
      </c>
      <c r="E15" s="27">
        <v>0.11</v>
      </c>
      <c r="F15" s="27">
        <v>0.11</v>
      </c>
      <c r="G15" s="27">
        <v>0.11</v>
      </c>
    </row>
    <row r="16" spans="3:7" s="23" customFormat="1" ht="11.25" customHeight="1">
      <c r="C16" s="32" t="s">
        <v>86</v>
      </c>
      <c r="D16" s="27">
        <v>180</v>
      </c>
      <c r="E16" s="27">
        <v>180</v>
      </c>
      <c r="F16" s="27">
        <v>240</v>
      </c>
      <c r="G16" s="27">
        <v>240</v>
      </c>
    </row>
    <row r="17" spans="3:7" s="23" customFormat="1" ht="11.25" customHeight="1">
      <c r="C17" s="28" t="s">
        <v>87</v>
      </c>
      <c r="D17" s="29">
        <f>(PMT(D15/12,D16,-100000))</f>
        <v>83333.333333333328</v>
      </c>
      <c r="E17" s="29">
        <f>(PMT(E15/12,E16,-100000))</f>
        <v>1136.5969345560843</v>
      </c>
      <c r="F17" s="29">
        <f>(PMT(F15/12,F16,-100000))</f>
        <v>1032.188392376054</v>
      </c>
      <c r="G17" s="29">
        <f>(PMT(G15/12,G16,-100000))</f>
        <v>1032.188392376054</v>
      </c>
    </row>
    <row r="18" spans="3:7" s="23" customFormat="1" ht="11.25" customHeight="1">
      <c r="C18" s="85" t="s">
        <v>88</v>
      </c>
      <c r="D18" s="86">
        <f>(D14/D17)*100000</f>
        <v>309763.20000000001</v>
      </c>
      <c r="E18" s="86">
        <f>(E14/E17)*100000</f>
        <v>0</v>
      </c>
      <c r="F18" s="86">
        <f>(F14/F17)*100000</f>
        <v>0</v>
      </c>
      <c r="G18" s="86">
        <f>(G14/G17)*100000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GTP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2019-07-18T09:46:33Z</cp:lastPrinted>
  <dcterms:created xsi:type="dcterms:W3CDTF">2015-09-25T09:25:31Z</dcterms:created>
  <dcterms:modified xsi:type="dcterms:W3CDTF">2019-08-03T07:43:02Z</dcterms:modified>
</cp:coreProperties>
</file>