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Sheelu\"/>
    </mc:Choice>
  </mc:AlternateContent>
  <bookViews>
    <workbookView xWindow="0" yWindow="0" windowWidth="14370" windowHeight="8805"/>
  </bookViews>
  <sheets>
    <sheet name="Eligibility" sheetId="1" r:id="rId1"/>
    <sheet name="RTR" sheetId="2" r:id="rId2"/>
    <sheet name="Sheet1" sheetId="5" state="hidden" r:id="rId3"/>
  </sheets>
  <definedNames>
    <definedName name="Excel_BuiltIn__FilterDatabase_4">"$#REF!.$#REF!$#REF!:$#REF!$#REF!"</definedName>
    <definedName name="Excel_BuiltIn__FilterDatabase_5">"$#REF!.$#REF!$#REF!:$#REF!$#REF!"</definedName>
    <definedName name="Excel_BuiltIn_Print_Area_1">"$#REF!.$A$13:$F$72"</definedName>
    <definedName name="Excel_BuiltIn_Print_Area_2">"$#REF!.$#REF!$#REF!:$#REF!$#REF!"</definedName>
    <definedName name="Excel_BuiltIn_Print_Area_2_1">"$#REF!.$#REF!$#REF!:$#REF!$#REF!"</definedName>
    <definedName name="Excel_BuiltIn_Print_Area_4">"$#REF!.$A$1:$G$110"</definedName>
    <definedName name="Excel_BuiltIn_Print_Area_5_1">"$#REF!.$A$1:$G$115"</definedName>
    <definedName name="Excel_BuiltIn_Print_Area_6">"$#REF!.$A$1:$G$115"</definedName>
    <definedName name="SHARED_FORMULA_5_5_5_5_0">#REF!/10*#REF!</definedName>
  </definedNames>
  <calcPr calcId="152511"/>
  <fileRecoveryPr autoRecover="0"/>
</workbook>
</file>

<file path=xl/calcChain.xml><?xml version="1.0" encoding="utf-8"?>
<calcChain xmlns="http://schemas.openxmlformats.org/spreadsheetml/2006/main">
  <c r="I4" i="2" l="1"/>
  <c r="I3" i="2"/>
  <c r="J18" i="2" l="1"/>
  <c r="I7" i="2"/>
  <c r="I16" i="2"/>
  <c r="I2" i="2"/>
  <c r="B13" i="1"/>
  <c r="E18" i="1" l="1"/>
  <c r="G18" i="1" s="1"/>
  <c r="E16" i="1"/>
  <c r="G16" i="1" s="1"/>
  <c r="E12" i="1"/>
  <c r="G12" i="1" s="1"/>
  <c r="E6" i="1"/>
  <c r="G6" i="1" s="1"/>
  <c r="H4" i="1"/>
  <c r="E19" i="1"/>
  <c r="G19" i="1" s="1"/>
  <c r="E17" i="1"/>
  <c r="G17" i="1" s="1"/>
  <c r="E13" i="1"/>
  <c r="G13" i="1" s="1"/>
  <c r="E8" i="1"/>
  <c r="G8" i="1" s="1"/>
  <c r="E5" i="1"/>
  <c r="G5" i="1" s="1"/>
  <c r="E7" i="1"/>
  <c r="G7" i="1" s="1"/>
  <c r="E11" i="1"/>
  <c r="G11" i="1" s="1"/>
  <c r="E14" i="1"/>
  <c r="G14" i="1" s="1"/>
  <c r="E3" i="1"/>
  <c r="G3" i="1" s="1"/>
  <c r="E4" i="1"/>
  <c r="F39" i="1"/>
  <c r="F38" i="1"/>
  <c r="B33" i="1"/>
  <c r="F32" i="1"/>
  <c r="F34" i="1" s="1"/>
  <c r="F27" i="1"/>
  <c r="A65" i="1"/>
  <c r="A69" i="1"/>
  <c r="F22" i="1"/>
  <c r="F6" i="5"/>
  <c r="F7" i="5"/>
  <c r="F8" i="5"/>
  <c r="F9" i="5"/>
  <c r="F10" i="5"/>
  <c r="F11" i="5"/>
  <c r="F12" i="5"/>
  <c r="E13" i="5"/>
  <c r="F13" i="5" l="1"/>
  <c r="E10" i="1"/>
  <c r="G10" i="1" s="1"/>
  <c r="G4" i="1"/>
  <c r="F20" i="1" l="1"/>
  <c r="F21" i="1" s="1"/>
  <c r="F24" i="1" l="1"/>
  <c r="F28" i="1" s="1"/>
  <c r="F35" i="1"/>
  <c r="F40" i="1" s="1"/>
</calcChain>
</file>

<file path=xl/sharedStrings.xml><?xml version="1.0" encoding="utf-8"?>
<sst xmlns="http://schemas.openxmlformats.org/spreadsheetml/2006/main" count="200" uniqueCount="129">
  <si>
    <t xml:space="preserve">FINANCIAL YEAR </t>
  </si>
  <si>
    <t xml:space="preserve">Application No.    </t>
  </si>
  <si>
    <t xml:space="preserve">TOP UP </t>
  </si>
  <si>
    <t>Eligibility</t>
  </si>
  <si>
    <t>Market Value</t>
  </si>
  <si>
    <t>Tarvinder Kaur</t>
  </si>
  <si>
    <t>Name of the applicants</t>
  </si>
  <si>
    <t>Financial Comments</t>
  </si>
  <si>
    <t>The Direct Material Cost as a percent of sales</t>
  </si>
  <si>
    <t>STRENGTHS</t>
  </si>
  <si>
    <t>INTERNAL CHECKS</t>
  </si>
  <si>
    <t>MCA Defaulter List</t>
  </si>
  <si>
    <t>RBI Defaulter List</t>
  </si>
  <si>
    <t>CIBIL (Individual)</t>
  </si>
  <si>
    <t>Corporate CIBIL</t>
  </si>
  <si>
    <t>CA Check</t>
  </si>
  <si>
    <t>Done</t>
  </si>
  <si>
    <t>INTERNET CHECKS</t>
  </si>
  <si>
    <t>I View Search</t>
  </si>
  <si>
    <t>ROC Charge</t>
  </si>
  <si>
    <t>FINONE RAPG</t>
  </si>
  <si>
    <t>FINONE  HL</t>
  </si>
  <si>
    <t>Non Financial Authorization</t>
  </si>
  <si>
    <t>Mitigants</t>
  </si>
  <si>
    <t>Age Norms Deviation.</t>
  </si>
  <si>
    <t>Financial Ratio Norms.</t>
  </si>
  <si>
    <t>Top up more than norms.</t>
  </si>
  <si>
    <t>Caution profile.</t>
  </si>
  <si>
    <t>Payment made u/s 40A(2)(b) added back.</t>
  </si>
  <si>
    <t>Original residence bill not available.</t>
  </si>
  <si>
    <t>Enhanced LTV+FOIR @</t>
  </si>
  <si>
    <t>Negative CIBIL Behavior</t>
  </si>
  <si>
    <t>Inaccurate Dedup Match</t>
  </si>
  <si>
    <t>Dedup Match</t>
  </si>
  <si>
    <t xml:space="preserve">Income ownership deviation </t>
  </si>
  <si>
    <t>Waiver of Self Attestation</t>
  </si>
  <si>
    <t>All KYC are Self Attested. Moreover, 90% of documents are self attested.</t>
  </si>
  <si>
    <t>CONDITIONS</t>
  </si>
  <si>
    <t>Sr. No.</t>
  </si>
  <si>
    <t>LAN</t>
  </si>
  <si>
    <t>Customer Name</t>
  </si>
  <si>
    <t>Bank Name</t>
  </si>
  <si>
    <t>Type</t>
  </si>
  <si>
    <t>Loan Amt.</t>
  </si>
  <si>
    <t>Tenure</t>
  </si>
  <si>
    <t>Instal. Paid</t>
  </si>
  <si>
    <t>Instal. Bal.</t>
  </si>
  <si>
    <t>EMI Amt</t>
  </si>
  <si>
    <t>Property Address</t>
  </si>
  <si>
    <t>No. Of Bounces</t>
  </si>
  <si>
    <t>-</t>
  </si>
  <si>
    <t>Name of Applicant</t>
  </si>
  <si>
    <t>Application no:</t>
  </si>
  <si>
    <t>Particulars</t>
  </si>
  <si>
    <t>Parameters</t>
  </si>
  <si>
    <t>Score</t>
  </si>
  <si>
    <t>Total
Weightages</t>
  </si>
  <si>
    <t>Final score</t>
  </si>
  <si>
    <t>No. of years in business</t>
  </si>
  <si>
    <t>&gt; = 5  - 10                                                      &gt; = 3 to 5 - 7                               &lt; 3 - 5</t>
  </si>
  <si>
    <t xml:space="preserve">Minimum income </t>
  </si>
  <si>
    <r>
      <t>Net profit of &gt; =</t>
    </r>
    <r>
      <rPr>
        <sz val="11"/>
        <rFont val="Rupee Foradian"/>
        <family val="2"/>
      </rPr>
      <t>`</t>
    </r>
    <r>
      <rPr>
        <sz val="11"/>
        <rFont val="Zurich BT"/>
        <family val="2"/>
      </rPr>
      <t xml:space="preserve"> 2.6 lacs p. a - 10                                Net profit of &lt; </t>
    </r>
    <r>
      <rPr>
        <sz val="11"/>
        <rFont val="Rupee Foradian"/>
        <family val="2"/>
      </rPr>
      <t>`</t>
    </r>
    <r>
      <rPr>
        <sz val="11"/>
        <rFont val="Zurich BT"/>
        <family val="2"/>
      </rPr>
      <t xml:space="preserve"> 2.6 lacs p. a - 5 </t>
    </r>
  </si>
  <si>
    <t>Financial norms : Debt-Equity Ratio</t>
  </si>
  <si>
    <t>DE Ratio &lt; 2:1 - 10                 DE Ratio = 2:1 - 7                      DE Ratio &gt; 2:1 - 5</t>
  </si>
  <si>
    <t>Financial norms : DSCR</t>
  </si>
  <si>
    <t>DSCR &gt; 1.5 - 10                 DSCR between 1.25 to 1.5 - 7                                                  DSCR &lt; 1.25 - 5</t>
  </si>
  <si>
    <t>Financial norms : Debtors to sales ratio</t>
  </si>
  <si>
    <t>Debtors to Sales Ratio &lt; 3 months - 10                             Debtors to Sales Ratio = 3 months - 7                               Debtors to Sales Ratio &gt; 3 months - 5</t>
  </si>
  <si>
    <t>Bank verification</t>
  </si>
  <si>
    <t xml:space="preserve">No. of outward cheque returns in last 6 months &lt; = 6 - 10                                         No. of outward cheque returns in last 6 months between 6 to 10  - 7               No. of outward cheque returns in last 6 months &gt; 10 - 5 </t>
  </si>
  <si>
    <t>Property usage</t>
  </si>
  <si>
    <t>Self occupied - 10                   Rented - 7</t>
  </si>
  <si>
    <t>Total Score</t>
  </si>
  <si>
    <t xml:space="preserve">Average    </t>
  </si>
  <si>
    <t xml:space="preserve">Eligible Income    </t>
  </si>
  <si>
    <t xml:space="preserve">Less: Taxes Paid         </t>
  </si>
  <si>
    <t xml:space="preserve">Total  </t>
  </si>
  <si>
    <t xml:space="preserve">Appraised Monthly Income                </t>
  </si>
  <si>
    <t xml:space="preserve">Appraised Obligations     </t>
  </si>
  <si>
    <t xml:space="preserve">Max FOIR (for a combined LTV and FOIR of 130)                </t>
  </si>
  <si>
    <t xml:space="preserve">Max EMI                                                            </t>
  </si>
  <si>
    <t xml:space="preserve">Tenor (Months)  </t>
  </si>
  <si>
    <t xml:space="preserve">Rate Of Interest  </t>
  </si>
  <si>
    <t xml:space="preserve">EMI Factor                                                            </t>
  </si>
  <si>
    <t xml:space="preserve">Eligibility(Rs. In lacs)                   </t>
  </si>
  <si>
    <t xml:space="preserve">Recommendation                                                            </t>
  </si>
  <si>
    <t xml:space="preserve">Loan Amt (Rs. In lacs)                   </t>
  </si>
  <si>
    <t xml:space="preserve">EMI                                                            </t>
  </si>
  <si>
    <t xml:space="preserve">Actual FOIR                                                            </t>
  </si>
  <si>
    <t xml:space="preserve">Value based on Market valuation                </t>
  </si>
  <si>
    <t xml:space="preserve">Outstanding in LAN No.                </t>
  </si>
  <si>
    <t xml:space="preserve">LTV                                                             </t>
  </si>
  <si>
    <t xml:space="preserve">LTV on the basis of Market Valuation                </t>
  </si>
  <si>
    <t xml:space="preserve">FOIR + LTV                                                            </t>
  </si>
  <si>
    <t>y</t>
  </si>
  <si>
    <t>EMI Considered</t>
  </si>
  <si>
    <t>2017-2018</t>
  </si>
  <si>
    <t xml:space="preserve">Income From Other Sources </t>
  </si>
  <si>
    <t>Net profit</t>
  </si>
  <si>
    <t>Depreciation</t>
  </si>
  <si>
    <t>Income u/s 40 A (2) b</t>
  </si>
  <si>
    <t>Mohinder HUF Interest 138000</t>
  </si>
  <si>
    <t>ICICI Bank &amp; DOD from KMBL &amp; HDFC</t>
  </si>
  <si>
    <t>Income U/s 44AD</t>
  </si>
  <si>
    <t>Harpartap Singh Deol</t>
  </si>
  <si>
    <t>2019-20</t>
  </si>
  <si>
    <t>2018-2019</t>
  </si>
  <si>
    <t>Income From Salary</t>
  </si>
  <si>
    <t>Dynamic Building Concepts Pvt Ltd</t>
  </si>
  <si>
    <t>Amritpal singh</t>
  </si>
  <si>
    <t>IDFC</t>
  </si>
  <si>
    <t>N</t>
  </si>
  <si>
    <t xml:space="preserve">DYNAMIC BUILDING </t>
  </si>
  <si>
    <t>Yes Bank</t>
  </si>
  <si>
    <t>KOSMO TILES</t>
  </si>
  <si>
    <t>ICICi</t>
  </si>
  <si>
    <t>HARPARTAP SINGH DEOL</t>
  </si>
  <si>
    <t>CF12786411</t>
  </si>
  <si>
    <t>KMBl</t>
  </si>
  <si>
    <t>CV3163880</t>
  </si>
  <si>
    <t>CV3062176</t>
  </si>
  <si>
    <t>CV3163620</t>
  </si>
  <si>
    <t>CV3062350</t>
  </si>
  <si>
    <t>CV3035860</t>
  </si>
  <si>
    <t>CV3035880</t>
  </si>
  <si>
    <t>CV2880170</t>
  </si>
  <si>
    <t>CF14805292</t>
  </si>
  <si>
    <t xml:space="preserve">Dynamic Building 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</si>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</sst>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\ ;&quot; (&quot;#,##0.00\);&quot; -&quot;#\ ;@\ "/>
    <numFmt numFmtId="165" formatCode="0\ ;&quot; (&quot;0\);&quot; -&quot;#\ ;@\ "/>
    <numFmt numFmtId="166" formatCode="0\ ;\(0\)"/>
    <numFmt numFmtId="167" formatCode="#,###"/>
    <numFmt numFmtId="168" formatCode="#,##0\ ;&quot; (&quot;#,##0\);&quot; -&quot;#\ ;@\ "/>
  </numFmts>
  <fonts count="12">
    <font>
      <sz val="10"/>
      <name val="Arial"/>
      <family val="2"/>
    </font>
    <font>
      <sz val="10"/>
      <name val="Arial1"/>
    </font>
    <font>
      <sz val="11"/>
      <name val="Zurich BT"/>
      <family val="2"/>
    </font>
    <font>
      <b/>
      <sz val="11"/>
      <color indexed="9"/>
      <name val="Zurich BT"/>
      <family val="2"/>
    </font>
    <font>
      <b/>
      <sz val="10"/>
      <color indexed="9"/>
      <name val="Arial"/>
      <family val="2"/>
    </font>
    <font>
      <sz val="11"/>
      <name val="Rupee Foradian"/>
      <family val="2"/>
    </font>
    <font>
      <sz val="11"/>
      <name val="Arial"/>
      <family val="2"/>
    </font>
    <font>
      <sz val="10"/>
      <name val="Arial"/>
      <family val="2"/>
    </font>
    <font>
      <b/>
      <sz val="9"/>
      <name val="Cambria"/>
      <family val="1"/>
      <scheme val="major"/>
    </font>
    <font>
      <sz val="9"/>
      <name val="Cambria"/>
      <family val="1"/>
      <scheme val="major"/>
    </font>
    <font>
      <sz val="9"/>
      <color indexed="8"/>
      <name val="Cambria"/>
      <family val="1"/>
      <scheme val="major"/>
    </font>
    <font>
      <sz val="9"/>
      <color rgb="FFFF0000"/>
      <name val="Cambria"/>
      <family val="1"/>
      <scheme val="maj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47"/>
        <bgColor indexed="31"/>
      </patternFill>
    </fill>
    <fill>
      <patternFill patternType="solid">
        <fgColor indexed="31"/>
        <bgColor indexed="22"/>
      </patternFill>
    </fill>
    <fill>
      <patternFill patternType="solid">
        <fgColor indexed="44"/>
        <bgColor indexed="22"/>
      </patternFill>
    </fill>
    <fill>
      <patternFill patternType="solid">
        <fgColor indexed="16"/>
        <bgColor indexed="37"/>
      </patternFill>
    </fill>
    <fill>
      <patternFill patternType="solid">
        <fgColor indexed="12"/>
        <bgColor indexed="39"/>
      </patternFill>
    </fill>
  </fills>
  <borders count="1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 style="hair">
        <color indexed="8"/>
      </left>
      <right/>
      <top/>
      <bottom style="hair">
        <color indexed="8"/>
      </bottom>
      <diagonal/>
    </border>
    <border>
      <left/>
      <right/>
      <top/>
      <bottom style="hair">
        <color indexed="8"/>
      </bottom>
      <diagonal/>
    </border>
    <border>
      <left/>
      <right style="hair">
        <color indexed="8"/>
      </right>
      <top/>
      <bottom style="hair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7">
    <xf numFmtId="0" fontId="0" fillId="0" borderId="0"/>
    <xf numFmtId="164" fontId="7" fillId="0" borderId="0" applyFill="0" applyAlignment="0" applyProtection="0"/>
    <xf numFmtId="9" fontId="7" fillId="0" borderId="0" applyFill="0" applyBorder="0" applyAlignment="0" applyProtection="0"/>
    <xf numFmtId="0" fontId="7" fillId="0" borderId="0"/>
    <xf numFmtId="0" fontId="7" fillId="0" borderId="0"/>
    <xf numFmtId="0" fontId="1" fillId="0" borderId="0" applyBorder="0" applyProtection="0"/>
    <xf numFmtId="164" fontId="1" fillId="0" borderId="0" applyBorder="0" applyProtection="0"/>
  </cellStyleXfs>
  <cellXfs count="104">
    <xf numFmtId="0" fontId="0" fillId="0" borderId="0" xfId="0"/>
    <xf numFmtId="0" fontId="3" fillId="6" borderId="1" xfId="0" applyFont="1" applyFill="1" applyBorder="1" applyAlignment="1" applyProtection="1">
      <alignment horizontal="center" vertical="top" wrapText="1"/>
      <protection hidden="1"/>
    </xf>
    <xf numFmtId="0" fontId="0" fillId="0" borderId="0" xfId="0" applyProtection="1">
      <protection locked="0"/>
    </xf>
    <xf numFmtId="0" fontId="4" fillId="6" borderId="1" xfId="0" applyFont="1" applyFill="1" applyBorder="1" applyAlignment="1" applyProtection="1">
      <alignment vertical="top" wrapText="1"/>
      <protection hidden="1"/>
    </xf>
    <xf numFmtId="0" fontId="3" fillId="6" borderId="1" xfId="0" applyFont="1" applyFill="1" applyBorder="1" applyAlignment="1" applyProtection="1">
      <alignment vertical="top" wrapText="1"/>
      <protection hidden="1"/>
    </xf>
    <xf numFmtId="0" fontId="3" fillId="6" borderId="1" xfId="0" applyFont="1" applyFill="1" applyBorder="1" applyAlignment="1" applyProtection="1">
      <alignment horizontal="center" vertical="top" wrapText="1"/>
      <protection locked="0" hidden="1"/>
    </xf>
    <xf numFmtId="0" fontId="2" fillId="0" borderId="1" xfId="0" applyFont="1" applyBorder="1" applyAlignment="1" applyProtection="1">
      <alignment vertical="top" wrapText="1"/>
      <protection hidden="1"/>
    </xf>
    <xf numFmtId="0" fontId="2" fillId="0" borderId="1" xfId="0" applyFont="1" applyBorder="1" applyAlignment="1">
      <alignment horizontal="justify" vertical="top"/>
    </xf>
    <xf numFmtId="0" fontId="2" fillId="0" borderId="1" xfId="0" applyFont="1" applyBorder="1" applyAlignment="1">
      <alignment horizontal="left" vertical="top" wrapText="1"/>
    </xf>
    <xf numFmtId="0" fontId="2" fillId="0" borderId="1" xfId="0" applyNumberFormat="1" applyFont="1" applyBorder="1" applyAlignment="1" applyProtection="1">
      <alignment horizontal="left" vertical="top" wrapText="1"/>
      <protection locked="0"/>
    </xf>
    <xf numFmtId="10" fontId="2" fillId="0" borderId="1" xfId="0" applyNumberFormat="1" applyFont="1" applyBorder="1" applyAlignment="1">
      <alignment horizontal="left" vertical="top" wrapText="1"/>
    </xf>
    <xf numFmtId="0" fontId="2" fillId="0" borderId="1" xfId="0" applyNumberFormat="1" applyFont="1" applyBorder="1" applyAlignment="1" applyProtection="1">
      <alignment horizontal="left" vertical="top"/>
      <protection locked="0"/>
    </xf>
    <xf numFmtId="0" fontId="2" fillId="0" borderId="1" xfId="0" applyFont="1" applyBorder="1" applyAlignment="1">
      <alignment horizontal="justify" vertical="top" wrapText="1"/>
    </xf>
    <xf numFmtId="0" fontId="2" fillId="0" borderId="1" xfId="0" applyFont="1" applyFill="1" applyBorder="1" applyAlignment="1" applyProtection="1">
      <alignment vertical="top" wrapText="1"/>
      <protection hidden="1"/>
    </xf>
    <xf numFmtId="0" fontId="6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4" fillId="7" borderId="1" xfId="0" applyFont="1" applyFill="1" applyBorder="1" applyAlignment="1" applyProtection="1">
      <alignment vertical="top" wrapText="1"/>
      <protection hidden="1"/>
    </xf>
    <xf numFmtId="0" fontId="3" fillId="7" borderId="1" xfId="0" applyFont="1" applyFill="1" applyBorder="1" applyAlignment="1" applyProtection="1">
      <alignment vertical="top" wrapText="1"/>
      <protection hidden="1"/>
    </xf>
    <xf numFmtId="0" fontId="3" fillId="7" borderId="1" xfId="2" applyNumberFormat="1" applyFont="1" applyFill="1" applyBorder="1" applyAlignment="1" applyProtection="1">
      <alignment horizontal="left" vertical="top" wrapText="1"/>
      <protection locked="0" hidden="1"/>
    </xf>
    <xf numFmtId="10" fontId="3" fillId="7" borderId="1" xfId="2" applyNumberFormat="1" applyFont="1" applyFill="1" applyBorder="1" applyAlignment="1" applyProtection="1">
      <alignment horizontal="left" vertical="top" wrapText="1"/>
      <protection hidden="1"/>
    </xf>
    <xf numFmtId="165" fontId="9" fillId="0" borderId="1" xfId="1" applyNumberFormat="1" applyFont="1" applyFill="1" applyBorder="1" applyAlignment="1" applyProtection="1">
      <alignment horizontal="left" vertical="top" wrapText="1"/>
    </xf>
    <xf numFmtId="0" fontId="9" fillId="0" borderId="0" xfId="0" applyFont="1" applyBorder="1" applyAlignment="1">
      <alignment horizontal="center"/>
    </xf>
    <xf numFmtId="0" fontId="9" fillId="0" borderId="1" xfId="4" applyFont="1" applyFill="1" applyBorder="1" applyAlignment="1">
      <alignment horizontal="left" vertical="center" wrapText="1"/>
    </xf>
    <xf numFmtId="165" fontId="8" fillId="4" borderId="6" xfId="1" applyNumberFormat="1" applyFont="1" applyFill="1" applyBorder="1" applyAlignment="1" applyProtection="1">
      <alignment horizontal="left" vertical="center" wrapText="1"/>
    </xf>
    <xf numFmtId="165" fontId="9" fillId="2" borderId="6" xfId="1" applyNumberFormat="1" applyFont="1" applyFill="1" applyBorder="1" applyAlignment="1" applyProtection="1">
      <alignment horizontal="left" vertical="center" wrapText="1"/>
    </xf>
    <xf numFmtId="0" fontId="9" fillId="0" borderId="0" xfId="0" applyFont="1" applyAlignment="1"/>
    <xf numFmtId="165" fontId="8" fillId="3" borderId="7" xfId="1" applyNumberFormat="1" applyFont="1" applyFill="1" applyBorder="1" applyAlignment="1" applyProtection="1">
      <alignment horizontal="left" vertical="center" wrapText="1"/>
    </xf>
    <xf numFmtId="0" fontId="9" fillId="2" borderId="0" xfId="3" applyFont="1" applyFill="1" applyBorder="1" applyAlignment="1">
      <alignment horizontal="left" vertical="top" wrapText="1"/>
    </xf>
    <xf numFmtId="0" fontId="9" fillId="0" borderId="0" xfId="0" applyFont="1" applyBorder="1" applyAlignment="1">
      <alignment horizontal="left" wrapText="1"/>
    </xf>
    <xf numFmtId="0" fontId="9" fillId="0" borderId="0" xfId="0" applyFont="1" applyAlignment="1">
      <alignment horizontal="left" wrapText="1"/>
    </xf>
    <xf numFmtId="0" fontId="9" fillId="0" borderId="0" xfId="0" applyFont="1" applyAlignment="1">
      <alignment horizontal="left"/>
    </xf>
    <xf numFmtId="9" fontId="8" fillId="4" borderId="6" xfId="1" applyNumberFormat="1" applyFont="1" applyFill="1" applyBorder="1" applyAlignment="1" applyProtection="1">
      <alignment horizontal="left" vertical="center" wrapText="1"/>
    </xf>
    <xf numFmtId="166" fontId="9" fillId="2" borderId="6" xfId="1" applyNumberFormat="1" applyFont="1" applyFill="1" applyBorder="1" applyAlignment="1" applyProtection="1">
      <alignment horizontal="left" vertical="center"/>
    </xf>
    <xf numFmtId="166" fontId="9" fillId="0" borderId="6" xfId="1" applyNumberFormat="1" applyFont="1" applyFill="1" applyBorder="1" applyAlignment="1" applyProtection="1">
      <alignment horizontal="left" vertical="center"/>
    </xf>
    <xf numFmtId="165" fontId="9" fillId="2" borderId="6" xfId="1" applyNumberFormat="1" applyFont="1" applyFill="1" applyBorder="1" applyAlignment="1" applyProtection="1">
      <alignment horizontal="left" vertical="top"/>
    </xf>
    <xf numFmtId="9" fontId="9" fillId="2" borderId="6" xfId="1" applyNumberFormat="1" applyFont="1" applyFill="1" applyBorder="1" applyAlignment="1" applyProtection="1">
      <alignment horizontal="left" vertical="top"/>
    </xf>
    <xf numFmtId="0" fontId="9" fillId="2" borderId="6" xfId="3" applyFont="1" applyFill="1" applyBorder="1" applyAlignment="1">
      <alignment horizontal="left" vertical="center" wrapText="1"/>
    </xf>
    <xf numFmtId="164" fontId="8" fillId="4" borderId="6" xfId="1" applyFont="1" applyFill="1" applyBorder="1" applyAlignment="1" applyProtection="1">
      <alignment horizontal="left" vertical="top" wrapText="1"/>
    </xf>
    <xf numFmtId="167" fontId="8" fillId="4" borderId="6" xfId="1" applyNumberFormat="1" applyFont="1" applyFill="1" applyBorder="1" applyAlignment="1" applyProtection="1">
      <alignment horizontal="left" vertical="top"/>
    </xf>
    <xf numFmtId="165" fontId="9" fillId="0" borderId="5" xfId="1" applyNumberFormat="1" applyFont="1" applyFill="1" applyBorder="1" applyAlignment="1" applyProtection="1">
      <alignment horizontal="left" vertical="top" wrapText="1"/>
    </xf>
    <xf numFmtId="167" fontId="8" fillId="4" borderId="5" xfId="1" applyNumberFormat="1" applyFont="1" applyFill="1" applyBorder="1" applyAlignment="1" applyProtection="1">
      <alignment horizontal="left" vertical="top"/>
    </xf>
    <xf numFmtId="165" fontId="9" fillId="2" borderId="1" xfId="1" applyNumberFormat="1" applyFont="1" applyFill="1" applyBorder="1" applyAlignment="1" applyProtection="1">
      <alignment horizontal="left" vertical="top"/>
    </xf>
    <xf numFmtId="10" fontId="9" fillId="0" borderId="1" xfId="1" applyNumberFormat="1" applyFont="1" applyFill="1" applyBorder="1" applyAlignment="1" applyProtection="1">
      <alignment horizontal="left" vertical="top"/>
    </xf>
    <xf numFmtId="165" fontId="9" fillId="4" borderId="1" xfId="1" applyNumberFormat="1" applyFont="1" applyFill="1" applyBorder="1" applyAlignment="1" applyProtection="1">
      <alignment horizontal="left" vertical="top"/>
    </xf>
    <xf numFmtId="165" fontId="9" fillId="0" borderId="1" xfId="1" applyNumberFormat="1" applyFont="1" applyFill="1" applyBorder="1" applyAlignment="1" applyProtection="1">
      <alignment horizontal="left" vertical="top"/>
    </xf>
    <xf numFmtId="2" fontId="9" fillId="4" borderId="1" xfId="6" applyNumberFormat="1" applyFont="1" applyFill="1" applyBorder="1" applyAlignment="1" applyProtection="1">
      <alignment horizontal="left" vertical="top"/>
    </xf>
    <xf numFmtId="164" fontId="9" fillId="4" borderId="1" xfId="6" applyNumberFormat="1" applyFont="1" applyFill="1" applyBorder="1" applyAlignment="1" applyProtection="1">
      <alignment horizontal="left" vertical="top"/>
    </xf>
    <xf numFmtId="10" fontId="9" fillId="4" borderId="1" xfId="1" applyNumberFormat="1" applyFont="1" applyFill="1" applyBorder="1" applyAlignment="1" applyProtection="1">
      <alignment horizontal="left" vertical="top"/>
    </xf>
    <xf numFmtId="164" fontId="9" fillId="0" borderId="1" xfId="1" applyNumberFormat="1" applyFont="1" applyFill="1" applyBorder="1" applyAlignment="1" applyProtection="1">
      <alignment horizontal="left" vertical="top"/>
    </xf>
    <xf numFmtId="165" fontId="9" fillId="4" borderId="1" xfId="6" applyNumberFormat="1" applyFont="1" applyFill="1" applyBorder="1" applyAlignment="1" applyProtection="1">
      <alignment horizontal="left" vertical="top"/>
    </xf>
    <xf numFmtId="10" fontId="9" fillId="4" borderId="1" xfId="6" applyNumberFormat="1" applyFont="1" applyFill="1" applyBorder="1" applyAlignment="1" applyProtection="1">
      <alignment horizontal="left" vertical="top"/>
    </xf>
    <xf numFmtId="164" fontId="9" fillId="0" borderId="1" xfId="1" applyNumberFormat="1" applyFont="1" applyFill="1" applyBorder="1" applyAlignment="1" applyProtection="1">
      <alignment horizontal="left" vertical="top" wrapText="1"/>
    </xf>
    <xf numFmtId="2" fontId="9" fillId="0" borderId="1" xfId="6" applyNumberFormat="1" applyFont="1" applyFill="1" applyBorder="1" applyAlignment="1" applyProtection="1">
      <alignment horizontal="left" vertical="top"/>
    </xf>
    <xf numFmtId="164" fontId="9" fillId="0" borderId="1" xfId="6" applyNumberFormat="1" applyFont="1" applyFill="1" applyBorder="1" applyAlignment="1" applyProtection="1">
      <alignment horizontal="left" vertical="top"/>
    </xf>
    <xf numFmtId="10" fontId="9" fillId="5" borderId="1" xfId="5" applyNumberFormat="1" applyFont="1" applyFill="1" applyBorder="1" applyAlignment="1" applyProtection="1">
      <alignment horizontal="left" vertical="top"/>
    </xf>
    <xf numFmtId="0" fontId="8" fillId="2" borderId="1" xfId="4" applyFont="1" applyFill="1" applyBorder="1" applyAlignment="1">
      <alignment horizontal="left" vertical="top"/>
    </xf>
    <xf numFmtId="0" fontId="8" fillId="0" borderId="1" xfId="4" applyFont="1" applyBorder="1" applyAlignment="1">
      <alignment horizontal="left" vertical="top" wrapText="1"/>
    </xf>
    <xf numFmtId="0" fontId="9" fillId="0" borderId="1" xfId="4" applyFont="1" applyBorder="1" applyAlignment="1">
      <alignment horizontal="left" vertical="center" wrapText="1"/>
    </xf>
    <xf numFmtId="0" fontId="9" fillId="0" borderId="1" xfId="4" applyNumberFormat="1" applyFont="1" applyBorder="1" applyAlignment="1">
      <alignment horizontal="left" vertical="center" wrapText="1"/>
    </xf>
    <xf numFmtId="0" fontId="9" fillId="0" borderId="0" xfId="3" applyFont="1" applyFill="1" applyBorder="1" applyAlignment="1">
      <alignment horizontal="left" vertical="top" wrapText="1"/>
    </xf>
    <xf numFmtId="0" fontId="9" fillId="0" borderId="0" xfId="0" applyFont="1" applyFill="1" applyBorder="1" applyAlignment="1">
      <alignment horizontal="left" wrapText="1"/>
    </xf>
    <xf numFmtId="0" fontId="11" fillId="2" borderId="0" xfId="3" applyFont="1" applyFill="1" applyBorder="1" applyAlignment="1">
      <alignment horizontal="left" vertical="top" wrapText="1"/>
    </xf>
    <xf numFmtId="165" fontId="11" fillId="2" borderId="6" xfId="1" applyNumberFormat="1" applyFont="1" applyFill="1" applyBorder="1" applyAlignment="1" applyProtection="1">
      <alignment horizontal="left" vertical="top"/>
    </xf>
    <xf numFmtId="9" fontId="11" fillId="2" borderId="6" xfId="1" applyNumberFormat="1" applyFont="1" applyFill="1" applyBorder="1" applyAlignment="1" applyProtection="1">
      <alignment horizontal="left" vertical="top"/>
    </xf>
    <xf numFmtId="0" fontId="11" fillId="0" borderId="0" xfId="0" applyFont="1" applyBorder="1" applyAlignment="1">
      <alignment horizontal="left" wrapText="1"/>
    </xf>
    <xf numFmtId="0" fontId="11" fillId="0" borderId="0" xfId="0" applyFont="1" applyAlignment="1">
      <alignment horizontal="left" wrapText="1"/>
    </xf>
    <xf numFmtId="0" fontId="11" fillId="0" borderId="0" xfId="0" applyFont="1" applyAlignment="1">
      <alignment horizontal="left"/>
    </xf>
    <xf numFmtId="0" fontId="10" fillId="3" borderId="7" xfId="0" applyFont="1" applyFill="1" applyBorder="1" applyAlignment="1">
      <alignment horizontal="center"/>
    </xf>
    <xf numFmtId="0" fontId="10" fillId="0" borderId="6" xfId="0" applyFont="1" applyFill="1" applyBorder="1" applyAlignment="1">
      <alignment horizontal="center"/>
    </xf>
    <xf numFmtId="1" fontId="10" fillId="0" borderId="6" xfId="0" applyNumberFormat="1" applyFont="1" applyBorder="1" applyAlignment="1">
      <alignment horizontal="center"/>
    </xf>
    <xf numFmtId="2" fontId="10" fillId="0" borderId="6" xfId="0" applyNumberFormat="1" applyFont="1" applyBorder="1" applyAlignment="1">
      <alignment horizontal="center"/>
    </xf>
    <xf numFmtId="0" fontId="9" fillId="0" borderId="6" xfId="0" applyFont="1" applyBorder="1" applyAlignment="1">
      <alignment horizontal="center"/>
    </xf>
    <xf numFmtId="0" fontId="9" fillId="2" borderId="6" xfId="0" applyFont="1" applyFill="1" applyBorder="1" applyAlignment="1">
      <alignment horizontal="center"/>
    </xf>
    <xf numFmtId="2" fontId="9" fillId="2" borderId="6" xfId="0" applyNumberFormat="1" applyFont="1" applyFill="1" applyBorder="1" applyAlignment="1">
      <alignment horizontal="center"/>
    </xf>
    <xf numFmtId="1" fontId="9" fillId="2" borderId="6" xfId="0" applyNumberFormat="1" applyFont="1" applyFill="1" applyBorder="1" applyAlignment="1">
      <alignment horizontal="center"/>
    </xf>
    <xf numFmtId="1" fontId="10" fillId="0" borderId="11" xfId="0" applyNumberFormat="1" applyFont="1" applyBorder="1" applyAlignment="1">
      <alignment horizontal="center"/>
    </xf>
    <xf numFmtId="1" fontId="9" fillId="0" borderId="0" xfId="0" applyNumberFormat="1" applyFont="1" applyBorder="1" applyAlignment="1">
      <alignment horizontal="center"/>
    </xf>
    <xf numFmtId="0" fontId="11" fillId="2" borderId="6" xfId="0" applyFont="1" applyFill="1" applyBorder="1" applyAlignment="1">
      <alignment horizontal="center"/>
    </xf>
    <xf numFmtId="1" fontId="11" fillId="2" borderId="6" xfId="0" applyNumberFormat="1" applyFont="1" applyFill="1" applyBorder="1" applyAlignment="1">
      <alignment horizontal="center"/>
    </xf>
    <xf numFmtId="1" fontId="11" fillId="0" borderId="6" xfId="0" applyNumberFormat="1" applyFont="1" applyBorder="1" applyAlignment="1">
      <alignment horizontal="center"/>
    </xf>
    <xf numFmtId="0" fontId="9" fillId="0" borderId="1" xfId="0" applyNumberFormat="1" applyFont="1" applyFill="1" applyBorder="1" applyAlignment="1">
      <alignment horizontal="left"/>
    </xf>
    <xf numFmtId="165" fontId="8" fillId="3" borderId="7" xfId="1" applyNumberFormat="1" applyFont="1" applyFill="1" applyBorder="1" applyAlignment="1" applyProtection="1">
      <alignment horizontal="left" vertical="center" wrapText="1"/>
    </xf>
    <xf numFmtId="0" fontId="9" fillId="4" borderId="6" xfId="0" applyNumberFormat="1" applyFont="1" applyFill="1" applyBorder="1" applyAlignment="1">
      <alignment horizontal="left"/>
    </xf>
    <xf numFmtId="0" fontId="9" fillId="0" borderId="8" xfId="0" applyNumberFormat="1" applyFont="1" applyFill="1" applyBorder="1" applyAlignment="1">
      <alignment horizontal="left"/>
    </xf>
    <xf numFmtId="0" fontId="9" fillId="0" borderId="9" xfId="0" applyNumberFormat="1" applyFont="1" applyFill="1" applyBorder="1" applyAlignment="1">
      <alignment horizontal="left"/>
    </xf>
    <xf numFmtId="0" fontId="9" fillId="0" borderId="10" xfId="0" applyNumberFormat="1" applyFont="1" applyFill="1" applyBorder="1" applyAlignment="1">
      <alignment horizontal="left"/>
    </xf>
    <xf numFmtId="0" fontId="9" fillId="0" borderId="2" xfId="0" applyNumberFormat="1" applyFont="1" applyFill="1" applyBorder="1" applyAlignment="1">
      <alignment horizontal="left"/>
    </xf>
    <xf numFmtId="0" fontId="9" fillId="0" borderId="3" xfId="0" applyNumberFormat="1" applyFont="1" applyFill="1" applyBorder="1" applyAlignment="1">
      <alignment horizontal="left"/>
    </xf>
    <xf numFmtId="0" fontId="9" fillId="0" borderId="4" xfId="0" applyNumberFormat="1" applyFont="1" applyFill="1" applyBorder="1" applyAlignment="1">
      <alignment horizontal="left"/>
    </xf>
    <xf numFmtId="165" fontId="8" fillId="0" borderId="2" xfId="1" applyNumberFormat="1" applyFont="1" applyFill="1" applyBorder="1" applyAlignment="1" applyProtection="1">
      <alignment horizontal="left" vertical="center"/>
    </xf>
    <xf numFmtId="165" fontId="8" fillId="0" borderId="3" xfId="1" applyNumberFormat="1" applyFont="1" applyFill="1" applyBorder="1" applyAlignment="1" applyProtection="1">
      <alignment horizontal="left" vertical="center"/>
    </xf>
    <xf numFmtId="165" fontId="8" fillId="0" borderId="4" xfId="1" applyNumberFormat="1" applyFont="1" applyFill="1" applyBorder="1" applyAlignment="1" applyProtection="1">
      <alignment horizontal="left" vertical="center"/>
    </xf>
    <xf numFmtId="168" fontId="8" fillId="3" borderId="1" xfId="1" applyNumberFormat="1" applyFont="1" applyFill="1" applyBorder="1" applyAlignment="1" applyProtection="1">
      <alignment horizontal="left" vertical="center" wrapText="1"/>
    </xf>
    <xf numFmtId="165" fontId="8" fillId="0" borderId="1" xfId="1" applyNumberFormat="1" applyFont="1" applyFill="1" applyBorder="1" applyAlignment="1" applyProtection="1">
      <alignment horizontal="left" vertical="top"/>
    </xf>
    <xf numFmtId="0" fontId="9" fillId="0" borderId="1" xfId="4" applyFont="1" applyFill="1" applyBorder="1" applyAlignment="1">
      <alignment horizontal="left" vertical="center" wrapText="1"/>
    </xf>
    <xf numFmtId="0" fontId="8" fillId="0" borderId="1" xfId="0" applyNumberFormat="1" applyFont="1" applyFill="1" applyBorder="1" applyAlignment="1">
      <alignment horizontal="left"/>
    </xf>
    <xf numFmtId="0" fontId="8" fillId="3" borderId="1" xfId="4" applyFont="1" applyFill="1" applyBorder="1" applyAlignment="1">
      <alignment horizontal="left" vertical="top" wrapText="1"/>
    </xf>
    <xf numFmtId="0" fontId="8" fillId="0" borderId="1" xfId="4" applyFont="1" applyBorder="1" applyAlignment="1">
      <alignment horizontal="left" vertical="top" wrapText="1"/>
    </xf>
    <xf numFmtId="10" fontId="9" fillId="0" borderId="1" xfId="4" applyNumberFormat="1" applyFont="1" applyBorder="1" applyAlignment="1">
      <alignment horizontal="left" vertical="center" wrapText="1"/>
    </xf>
    <xf numFmtId="0" fontId="8" fillId="3" borderId="1" xfId="4" applyFont="1" applyFill="1" applyBorder="1" applyAlignment="1">
      <alignment horizontal="left" vertical="center"/>
    </xf>
    <xf numFmtId="0" fontId="9" fillId="2" borderId="1" xfId="3" applyFont="1" applyFill="1" applyBorder="1" applyAlignment="1">
      <alignment horizontal="left" vertical="top" wrapText="1"/>
    </xf>
    <xf numFmtId="0" fontId="8" fillId="3" borderId="1" xfId="4" applyFont="1" applyFill="1" applyBorder="1" applyAlignment="1">
      <alignment horizontal="left" vertical="top"/>
    </xf>
    <xf numFmtId="0" fontId="9" fillId="0" borderId="1" xfId="4" applyFont="1" applyBorder="1" applyAlignment="1">
      <alignment horizontal="left" vertical="center"/>
    </xf>
    <xf numFmtId="0" fontId="3" fillId="6" borderId="1" xfId="0" applyFont="1" applyFill="1" applyBorder="1" applyAlignment="1" applyProtection="1">
      <alignment horizontal="center" vertical="top" wrapText="1"/>
      <protection hidden="1"/>
    </xf>
  </cellXfs>
  <cellStyles count="7">
    <cellStyle name="Comma" xfId="1" builtinId="3"/>
    <cellStyle name="Excel_BuiltIn_Comma 2" xfId="6"/>
    <cellStyle name="Normal" xfId="0" builtinId="0"/>
    <cellStyle name="Normal_senp__eligibility" xfId="3"/>
    <cellStyle name="Normal_senp__eligibility 1" xfId="4"/>
    <cellStyle name="Normal_senp__eligibility 2" xfId="5"/>
    <cellStyle name="Percent" xfId="2" builtinId="5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CC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BFBFB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B2B2B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N87"/>
  <sheetViews>
    <sheetView tabSelected="1" zoomScale="130" zoomScaleNormal="130" workbookViewId="0">
      <selection activeCell="G32" sqref="G32"/>
    </sheetView>
  </sheetViews>
  <sheetFormatPr defaultColWidth="31.28515625" defaultRowHeight="12"/>
  <cols>
    <col min="1" max="1" width="33.7109375" style="27" customWidth="1"/>
    <col min="2" max="2" width="16.140625" style="27" bestFit="1" customWidth="1"/>
    <col min="3" max="3" width="15.5703125" style="27" bestFit="1" customWidth="1"/>
    <col min="4" max="4" width="16.140625" style="27" bestFit="1" customWidth="1"/>
    <col min="5" max="5" width="14.140625" style="27" bestFit="1" customWidth="1"/>
    <col min="6" max="6" width="13.5703125" style="27" bestFit="1" customWidth="1"/>
    <col min="7" max="7" width="33.28515625" style="27" customWidth="1"/>
    <col min="8" max="8" width="11.85546875" style="27" customWidth="1"/>
    <col min="9" max="9" width="14.5703125" style="27" customWidth="1"/>
    <col min="10" max="11" width="13.140625" style="27" customWidth="1"/>
    <col min="12" max="12" width="13.7109375" style="27" customWidth="1"/>
    <col min="13" max="13" width="14.140625" style="27" customWidth="1"/>
    <col min="14" max="14" width="11.85546875" style="27" customWidth="1"/>
    <col min="15" max="15" width="12" style="27" customWidth="1"/>
    <col min="16" max="16" width="11" style="27" customWidth="1"/>
    <col min="17" max="17" width="11.5703125" style="27" customWidth="1"/>
    <col min="18" max="18" width="12" style="27" customWidth="1"/>
    <col min="19" max="236" width="31.28515625" style="27"/>
    <col min="237" max="244" width="31.28515625" style="28"/>
    <col min="245" max="246" width="31.28515625" style="29"/>
    <col min="247" max="16384" width="31.28515625" style="30"/>
  </cols>
  <sheetData>
    <row r="1" spans="1:247" ht="15" customHeight="1">
      <c r="A1" s="26" t="s">
        <v>104</v>
      </c>
      <c r="B1" s="81" t="s">
        <v>0</v>
      </c>
      <c r="C1" s="81"/>
      <c r="D1" s="26" t="s">
        <v>1</v>
      </c>
      <c r="E1" s="26">
        <v>7720208401</v>
      </c>
      <c r="F1" s="26" t="s">
        <v>2</v>
      </c>
    </row>
    <row r="2" spans="1:247">
      <c r="A2" s="23" t="s">
        <v>104</v>
      </c>
      <c r="B2" s="23" t="s">
        <v>105</v>
      </c>
      <c r="C2" s="23" t="s">
        <v>106</v>
      </c>
      <c r="D2" s="23" t="s">
        <v>96</v>
      </c>
      <c r="E2" s="23" t="s">
        <v>73</v>
      </c>
      <c r="F2" s="31" t="s">
        <v>3</v>
      </c>
      <c r="G2" s="23" t="s">
        <v>74</v>
      </c>
      <c r="IC2" s="27"/>
      <c r="IK2" s="28"/>
      <c r="IM2" s="29"/>
    </row>
    <row r="3" spans="1:247">
      <c r="A3" s="24" t="s">
        <v>98</v>
      </c>
      <c r="B3" s="32">
        <v>1296574.8899999999</v>
      </c>
      <c r="C3" s="36">
        <v>509093.07</v>
      </c>
      <c r="D3" s="33">
        <v>512253.67</v>
      </c>
      <c r="E3" s="34">
        <f t="shared" ref="E3:E8" si="0">AVERAGE(C3:D3)</f>
        <v>510673.37</v>
      </c>
      <c r="F3" s="35">
        <v>1</v>
      </c>
      <c r="G3" s="34">
        <f t="shared" ref="G3:G8" si="1">F3*E3</f>
        <v>510673.37</v>
      </c>
      <c r="IC3" s="27"/>
      <c r="IK3" s="28"/>
      <c r="IM3" s="29"/>
    </row>
    <row r="4" spans="1:247">
      <c r="A4" s="24" t="s">
        <v>99</v>
      </c>
      <c r="B4" s="36">
        <v>603909</v>
      </c>
      <c r="C4" s="36">
        <v>604561</v>
      </c>
      <c r="D4" s="32">
        <v>997752</v>
      </c>
      <c r="E4" s="34">
        <f t="shared" si="0"/>
        <v>801156.5</v>
      </c>
      <c r="F4" s="35">
        <v>1</v>
      </c>
      <c r="G4" s="34">
        <f t="shared" si="1"/>
        <v>801156.5</v>
      </c>
      <c r="H4" s="27">
        <f>25236445+23578411+17544419+19714739+21457528+23604372+18769521+21898874+21206295+20263217+18771342</f>
        <v>232045163</v>
      </c>
      <c r="IC4" s="27"/>
      <c r="IK4" s="28"/>
      <c r="IM4" s="29"/>
    </row>
    <row r="5" spans="1:247">
      <c r="A5" s="24" t="s">
        <v>97</v>
      </c>
      <c r="B5" s="36">
        <v>297316</v>
      </c>
      <c r="C5" s="36">
        <v>6624</v>
      </c>
      <c r="D5" s="32">
        <v>1760</v>
      </c>
      <c r="E5" s="34">
        <f t="shared" ref="E5" si="2">AVERAGE(C5:D5)</f>
        <v>4192</v>
      </c>
      <c r="F5" s="35">
        <v>0.5</v>
      </c>
      <c r="G5" s="34">
        <f t="shared" ref="G5" si="3">F5*E5</f>
        <v>2096</v>
      </c>
      <c r="IC5" s="27"/>
      <c r="IK5" s="28"/>
      <c r="IM5" s="29"/>
    </row>
    <row r="6" spans="1:247" ht="12" customHeight="1">
      <c r="A6" s="24" t="s">
        <v>100</v>
      </c>
      <c r="B6" s="36">
        <v>0</v>
      </c>
      <c r="C6" s="36">
        <v>0</v>
      </c>
      <c r="D6" s="32">
        <v>0</v>
      </c>
      <c r="E6" s="34">
        <f t="shared" ref="E6" si="4">AVERAGE(C6:D6)</f>
        <v>0</v>
      </c>
      <c r="F6" s="35">
        <v>1</v>
      </c>
      <c r="G6" s="34">
        <f t="shared" ref="G6" si="5">F6*E6</f>
        <v>0</v>
      </c>
      <c r="H6" s="27" t="s">
        <v>101</v>
      </c>
      <c r="IC6" s="27"/>
      <c r="IK6" s="28"/>
      <c r="IM6" s="29"/>
    </row>
    <row r="7" spans="1:247" ht="13.5" customHeight="1">
      <c r="A7" s="24" t="s">
        <v>107</v>
      </c>
      <c r="B7" s="36">
        <v>200000</v>
      </c>
      <c r="C7" s="36">
        <v>240000</v>
      </c>
      <c r="D7" s="32">
        <v>240000</v>
      </c>
      <c r="E7" s="34">
        <f t="shared" ref="E7" si="6">AVERAGE(C7:D7)</f>
        <v>240000</v>
      </c>
      <c r="F7" s="35">
        <v>0.5</v>
      </c>
      <c r="G7" s="34">
        <f t="shared" ref="G7" si="7">F7*E7</f>
        <v>120000</v>
      </c>
      <c r="H7" s="27" t="s">
        <v>102</v>
      </c>
      <c r="IC7" s="27"/>
      <c r="IK7" s="28"/>
      <c r="IM7" s="29"/>
    </row>
    <row r="8" spans="1:247">
      <c r="A8" s="24" t="s">
        <v>75</v>
      </c>
      <c r="B8" s="32">
        <v>-377542</v>
      </c>
      <c r="C8" s="32">
        <v>-55219</v>
      </c>
      <c r="D8" s="32">
        <v>-65790</v>
      </c>
      <c r="E8" s="34">
        <f t="shared" si="0"/>
        <v>-60504.5</v>
      </c>
      <c r="F8" s="35">
        <v>1</v>
      </c>
      <c r="G8" s="34">
        <f t="shared" si="1"/>
        <v>-60504.5</v>
      </c>
      <c r="IC8" s="27"/>
      <c r="IK8" s="28"/>
      <c r="IM8" s="29"/>
    </row>
    <row r="9" spans="1:247">
      <c r="A9" s="23" t="s">
        <v>108</v>
      </c>
      <c r="B9" s="23" t="s">
        <v>105</v>
      </c>
      <c r="C9" s="23" t="s">
        <v>106</v>
      </c>
      <c r="D9" s="23" t="s">
        <v>96</v>
      </c>
      <c r="E9" s="23" t="s">
        <v>73</v>
      </c>
      <c r="F9" s="31" t="s">
        <v>3</v>
      </c>
      <c r="G9" s="23" t="s">
        <v>74</v>
      </c>
      <c r="IC9" s="27"/>
      <c r="IK9" s="28"/>
      <c r="IM9" s="29"/>
    </row>
    <row r="10" spans="1:247">
      <c r="A10" s="24" t="s">
        <v>98</v>
      </c>
      <c r="B10" s="32">
        <v>1524724.85</v>
      </c>
      <c r="C10" s="32">
        <v>867979.45</v>
      </c>
      <c r="D10" s="33">
        <v>1242667.06</v>
      </c>
      <c r="E10" s="34">
        <f t="shared" ref="E10:E14" si="8">AVERAGE(C10:D10)</f>
        <v>1055323.2549999999</v>
      </c>
      <c r="F10" s="35">
        <v>0.25</v>
      </c>
      <c r="G10" s="34">
        <f t="shared" ref="G10:G14" si="9">F10*E10</f>
        <v>263830.81374999997</v>
      </c>
      <c r="IC10" s="27"/>
      <c r="IK10" s="28"/>
      <c r="IM10" s="29"/>
    </row>
    <row r="11" spans="1:247" ht="15" customHeight="1">
      <c r="A11" s="24" t="s">
        <v>99</v>
      </c>
      <c r="B11" s="32">
        <v>11784894</v>
      </c>
      <c r="C11" s="32">
        <v>13664962</v>
      </c>
      <c r="D11" s="33">
        <v>16035680</v>
      </c>
      <c r="E11" s="34">
        <f t="shared" si="8"/>
        <v>14850321</v>
      </c>
      <c r="F11" s="35">
        <v>0</v>
      </c>
      <c r="G11" s="34">
        <f t="shared" si="9"/>
        <v>0</v>
      </c>
      <c r="IC11" s="27"/>
      <c r="IK11" s="28"/>
      <c r="IM11" s="29"/>
    </row>
    <row r="12" spans="1:247">
      <c r="A12" s="24" t="s">
        <v>97</v>
      </c>
      <c r="B12" s="32">
        <v>0</v>
      </c>
      <c r="C12" s="32">
        <v>0</v>
      </c>
      <c r="D12" s="33">
        <v>0</v>
      </c>
      <c r="E12" s="34">
        <f t="shared" si="8"/>
        <v>0</v>
      </c>
      <c r="F12" s="35">
        <v>0.5</v>
      </c>
      <c r="G12" s="34">
        <f t="shared" si="9"/>
        <v>0</v>
      </c>
      <c r="H12" s="61"/>
      <c r="IC12" s="27"/>
      <c r="IK12" s="28"/>
      <c r="IM12" s="29"/>
    </row>
    <row r="13" spans="1:247" s="66" customFormat="1">
      <c r="A13" s="24" t="s">
        <v>100</v>
      </c>
      <c r="B13" s="32">
        <f>240000+240000</f>
        <v>480000</v>
      </c>
      <c r="C13" s="32">
        <v>480000</v>
      </c>
      <c r="D13" s="33">
        <v>480000</v>
      </c>
      <c r="E13" s="62">
        <f t="shared" ref="E13" si="10">AVERAGE(C13:D13)</f>
        <v>480000</v>
      </c>
      <c r="F13" s="63">
        <v>0</v>
      </c>
      <c r="G13" s="62">
        <f t="shared" ref="G13" si="11">F13*E13</f>
        <v>0</v>
      </c>
      <c r="H13" s="61"/>
      <c r="I13" s="61"/>
      <c r="J13" s="61"/>
      <c r="K13" s="61"/>
      <c r="L13" s="61"/>
      <c r="M13" s="61"/>
      <c r="N13" s="61"/>
      <c r="O13" s="61"/>
      <c r="P13" s="61"/>
      <c r="Q13" s="61"/>
      <c r="R13" s="61"/>
      <c r="S13" s="61"/>
      <c r="T13" s="61"/>
      <c r="U13" s="61"/>
      <c r="V13" s="61"/>
      <c r="W13" s="61"/>
      <c r="X13" s="61"/>
      <c r="Y13" s="61"/>
      <c r="Z13" s="61"/>
      <c r="AA13" s="61"/>
      <c r="AB13" s="61"/>
      <c r="AC13" s="61"/>
      <c r="AD13" s="61"/>
      <c r="AE13" s="61"/>
      <c r="AF13" s="61"/>
      <c r="AG13" s="61"/>
      <c r="AH13" s="61"/>
      <c r="AI13" s="61"/>
      <c r="AJ13" s="61"/>
      <c r="AK13" s="61"/>
      <c r="AL13" s="61"/>
      <c r="AM13" s="61"/>
      <c r="AN13" s="61"/>
      <c r="AO13" s="61"/>
      <c r="AP13" s="61"/>
      <c r="AQ13" s="61"/>
      <c r="AR13" s="61"/>
      <c r="AS13" s="61"/>
      <c r="AT13" s="61"/>
      <c r="AU13" s="61"/>
      <c r="AV13" s="61"/>
      <c r="AW13" s="61"/>
      <c r="AX13" s="61"/>
      <c r="AY13" s="61"/>
      <c r="AZ13" s="61"/>
      <c r="BA13" s="61"/>
      <c r="BB13" s="61"/>
      <c r="BC13" s="61"/>
      <c r="BD13" s="61"/>
      <c r="BE13" s="61"/>
      <c r="BF13" s="61"/>
      <c r="BG13" s="61"/>
      <c r="BH13" s="61"/>
      <c r="BI13" s="61"/>
      <c r="BJ13" s="61"/>
      <c r="BK13" s="61"/>
      <c r="BL13" s="61"/>
      <c r="BM13" s="61"/>
      <c r="BN13" s="61"/>
      <c r="BO13" s="61"/>
      <c r="BP13" s="61"/>
      <c r="BQ13" s="61"/>
      <c r="BR13" s="61"/>
      <c r="BS13" s="61"/>
      <c r="BT13" s="61"/>
      <c r="BU13" s="61"/>
      <c r="BV13" s="61"/>
      <c r="BW13" s="61"/>
      <c r="BX13" s="61"/>
      <c r="BY13" s="61"/>
      <c r="BZ13" s="61"/>
      <c r="CA13" s="61"/>
      <c r="CB13" s="61"/>
      <c r="CC13" s="61"/>
      <c r="CD13" s="61"/>
      <c r="CE13" s="61"/>
      <c r="CF13" s="61"/>
      <c r="CG13" s="61"/>
      <c r="CH13" s="61"/>
      <c r="CI13" s="61"/>
      <c r="CJ13" s="61"/>
      <c r="CK13" s="61"/>
      <c r="CL13" s="61"/>
      <c r="CM13" s="61"/>
      <c r="CN13" s="61"/>
      <c r="CO13" s="61"/>
      <c r="CP13" s="61"/>
      <c r="CQ13" s="61"/>
      <c r="CR13" s="61"/>
      <c r="CS13" s="61"/>
      <c r="CT13" s="61"/>
      <c r="CU13" s="61"/>
      <c r="CV13" s="61"/>
      <c r="CW13" s="61"/>
      <c r="CX13" s="61"/>
      <c r="CY13" s="61"/>
      <c r="CZ13" s="61"/>
      <c r="DA13" s="61"/>
      <c r="DB13" s="61"/>
      <c r="DC13" s="61"/>
      <c r="DD13" s="61"/>
      <c r="DE13" s="61"/>
      <c r="DF13" s="61"/>
      <c r="DG13" s="61"/>
      <c r="DH13" s="61"/>
      <c r="DI13" s="61"/>
      <c r="DJ13" s="61"/>
      <c r="DK13" s="61"/>
      <c r="DL13" s="61"/>
      <c r="DM13" s="61"/>
      <c r="DN13" s="61"/>
      <c r="DO13" s="61"/>
      <c r="DP13" s="61"/>
      <c r="DQ13" s="61"/>
      <c r="DR13" s="61"/>
      <c r="DS13" s="61"/>
      <c r="DT13" s="61"/>
      <c r="DU13" s="61"/>
      <c r="DV13" s="61"/>
      <c r="DW13" s="61"/>
      <c r="DX13" s="61"/>
      <c r="DY13" s="61"/>
      <c r="DZ13" s="61"/>
      <c r="EA13" s="61"/>
      <c r="EB13" s="61"/>
      <c r="EC13" s="61"/>
      <c r="ED13" s="61"/>
      <c r="EE13" s="61"/>
      <c r="EF13" s="61"/>
      <c r="EG13" s="61"/>
      <c r="EH13" s="61"/>
      <c r="EI13" s="61"/>
      <c r="EJ13" s="61"/>
      <c r="EK13" s="61"/>
      <c r="EL13" s="61"/>
      <c r="EM13" s="61"/>
      <c r="EN13" s="61"/>
      <c r="EO13" s="61"/>
      <c r="EP13" s="61"/>
      <c r="EQ13" s="61"/>
      <c r="ER13" s="61"/>
      <c r="ES13" s="61"/>
      <c r="ET13" s="61"/>
      <c r="EU13" s="61"/>
      <c r="EV13" s="61"/>
      <c r="EW13" s="61"/>
      <c r="EX13" s="61"/>
      <c r="EY13" s="61"/>
      <c r="EZ13" s="61"/>
      <c r="FA13" s="61"/>
      <c r="FB13" s="61"/>
      <c r="FC13" s="61"/>
      <c r="FD13" s="61"/>
      <c r="FE13" s="61"/>
      <c r="FF13" s="61"/>
      <c r="FG13" s="61"/>
      <c r="FH13" s="61"/>
      <c r="FI13" s="61"/>
      <c r="FJ13" s="61"/>
      <c r="FK13" s="61"/>
      <c r="FL13" s="61"/>
      <c r="FM13" s="61"/>
      <c r="FN13" s="61"/>
      <c r="FO13" s="61"/>
      <c r="FP13" s="61"/>
      <c r="FQ13" s="61"/>
      <c r="FR13" s="61"/>
      <c r="FS13" s="61"/>
      <c r="FT13" s="61"/>
      <c r="FU13" s="61"/>
      <c r="FV13" s="61"/>
      <c r="FW13" s="61"/>
      <c r="FX13" s="61"/>
      <c r="FY13" s="61"/>
      <c r="FZ13" s="61"/>
      <c r="GA13" s="61"/>
      <c r="GB13" s="61"/>
      <c r="GC13" s="61"/>
      <c r="GD13" s="61"/>
      <c r="GE13" s="61"/>
      <c r="GF13" s="61"/>
      <c r="GG13" s="61"/>
      <c r="GH13" s="61"/>
      <c r="GI13" s="61"/>
      <c r="GJ13" s="61"/>
      <c r="GK13" s="61"/>
      <c r="GL13" s="61"/>
      <c r="GM13" s="61"/>
      <c r="GN13" s="61"/>
      <c r="GO13" s="61"/>
      <c r="GP13" s="61"/>
      <c r="GQ13" s="61"/>
      <c r="GR13" s="61"/>
      <c r="GS13" s="61"/>
      <c r="GT13" s="61"/>
      <c r="GU13" s="61"/>
      <c r="GV13" s="61"/>
      <c r="GW13" s="61"/>
      <c r="GX13" s="61"/>
      <c r="GY13" s="61"/>
      <c r="GZ13" s="61"/>
      <c r="HA13" s="61"/>
      <c r="HB13" s="61"/>
      <c r="HC13" s="61"/>
      <c r="HD13" s="61"/>
      <c r="HE13" s="61"/>
      <c r="HF13" s="61"/>
      <c r="HG13" s="61"/>
      <c r="HH13" s="61"/>
      <c r="HI13" s="61"/>
      <c r="HJ13" s="61"/>
      <c r="HK13" s="61"/>
      <c r="HL13" s="61"/>
      <c r="HM13" s="61"/>
      <c r="HN13" s="61"/>
      <c r="HO13" s="61"/>
      <c r="HP13" s="61"/>
      <c r="HQ13" s="61"/>
      <c r="HR13" s="61"/>
      <c r="HS13" s="61"/>
      <c r="HT13" s="61"/>
      <c r="HU13" s="61"/>
      <c r="HV13" s="61"/>
      <c r="HW13" s="61"/>
      <c r="HX13" s="61"/>
      <c r="HY13" s="61"/>
      <c r="HZ13" s="61"/>
      <c r="IA13" s="61"/>
      <c r="IB13" s="61"/>
      <c r="IC13" s="61"/>
      <c r="ID13" s="64"/>
      <c r="IE13" s="64"/>
      <c r="IF13" s="64"/>
      <c r="IG13" s="64"/>
      <c r="IH13" s="64"/>
      <c r="II13" s="64"/>
      <c r="IJ13" s="64"/>
      <c r="IK13" s="64"/>
      <c r="IL13" s="65"/>
      <c r="IM13" s="65"/>
    </row>
    <row r="14" spans="1:247">
      <c r="A14" s="24" t="s">
        <v>75</v>
      </c>
      <c r="B14" s="32">
        <v>-304591</v>
      </c>
      <c r="C14" s="32">
        <v>-171166</v>
      </c>
      <c r="D14" s="32">
        <v>-252196</v>
      </c>
      <c r="E14" s="34">
        <f t="shared" si="8"/>
        <v>-211681</v>
      </c>
      <c r="F14" s="35">
        <v>1</v>
      </c>
      <c r="G14" s="34">
        <f t="shared" si="9"/>
        <v>-211681</v>
      </c>
      <c r="IC14" s="27"/>
      <c r="IK14" s="28"/>
      <c r="IM14" s="29"/>
    </row>
    <row r="15" spans="1:247">
      <c r="A15" s="23" t="s">
        <v>109</v>
      </c>
      <c r="B15" s="23" t="s">
        <v>105</v>
      </c>
      <c r="C15" s="23" t="s">
        <v>106</v>
      </c>
      <c r="D15" s="23" t="s">
        <v>96</v>
      </c>
      <c r="E15" s="23" t="s">
        <v>73</v>
      </c>
      <c r="F15" s="31" t="s">
        <v>3</v>
      </c>
      <c r="G15" s="23" t="s">
        <v>74</v>
      </c>
      <c r="IC15" s="27"/>
      <c r="IK15" s="28"/>
      <c r="IM15" s="29"/>
    </row>
    <row r="16" spans="1:247">
      <c r="A16" s="24" t="s">
        <v>107</v>
      </c>
      <c r="B16" s="32">
        <v>420000</v>
      </c>
      <c r="C16" s="32">
        <v>240000</v>
      </c>
      <c r="D16" s="33">
        <v>240000</v>
      </c>
      <c r="E16" s="34">
        <f t="shared" ref="E16:E19" si="12">AVERAGE(C16:D16)</f>
        <v>240000</v>
      </c>
      <c r="F16" s="35">
        <v>0.25</v>
      </c>
      <c r="G16" s="34">
        <f t="shared" ref="G16:G19" si="13">F16*E16</f>
        <v>60000</v>
      </c>
      <c r="IC16" s="27"/>
      <c r="IK16" s="28"/>
      <c r="IM16" s="29"/>
    </row>
    <row r="17" spans="1:247">
      <c r="A17" s="24" t="s">
        <v>103</v>
      </c>
      <c r="B17" s="32">
        <v>0</v>
      </c>
      <c r="C17" s="32">
        <v>0</v>
      </c>
      <c r="D17" s="33">
        <v>0</v>
      </c>
      <c r="E17" s="34">
        <f t="shared" si="12"/>
        <v>0</v>
      </c>
      <c r="F17" s="35">
        <v>1</v>
      </c>
      <c r="G17" s="34">
        <f t="shared" si="13"/>
        <v>0</v>
      </c>
      <c r="IC17" s="27"/>
      <c r="IK17" s="28"/>
      <c r="IM17" s="29"/>
    </row>
    <row r="18" spans="1:247">
      <c r="A18" s="24" t="s">
        <v>97</v>
      </c>
      <c r="B18" s="32">
        <v>7457</v>
      </c>
      <c r="C18" s="32">
        <v>9800</v>
      </c>
      <c r="D18" s="33">
        <v>10516</v>
      </c>
      <c r="E18" s="34">
        <f t="shared" si="12"/>
        <v>10158</v>
      </c>
      <c r="F18" s="35">
        <v>0.5</v>
      </c>
      <c r="G18" s="34">
        <f>F18*E18</f>
        <v>5079</v>
      </c>
      <c r="IC18" s="27"/>
      <c r="IK18" s="28"/>
      <c r="IM18" s="29"/>
    </row>
    <row r="19" spans="1:247">
      <c r="A19" s="24" t="s">
        <v>75</v>
      </c>
      <c r="B19" s="32">
        <v>-18200</v>
      </c>
      <c r="C19" s="32">
        <v>0</v>
      </c>
      <c r="D19" s="32">
        <v>0</v>
      </c>
      <c r="E19" s="34">
        <f t="shared" si="12"/>
        <v>0</v>
      </c>
      <c r="F19" s="35">
        <v>1</v>
      </c>
      <c r="G19" s="34">
        <f t="shared" si="13"/>
        <v>0</v>
      </c>
      <c r="IC19" s="27"/>
      <c r="IK19" s="28"/>
      <c r="IM19" s="29"/>
    </row>
    <row r="20" spans="1:247" ht="15.4" customHeight="1">
      <c r="A20" s="37" t="s">
        <v>76</v>
      </c>
      <c r="B20" s="82"/>
      <c r="C20" s="82"/>
      <c r="D20" s="82"/>
      <c r="E20" s="82"/>
      <c r="F20" s="38">
        <f>+SUM(G3:G19)</f>
        <v>1490650.1837500001</v>
      </c>
    </row>
    <row r="21" spans="1:247" ht="16.350000000000001" customHeight="1">
      <c r="A21" s="39" t="s">
        <v>77</v>
      </c>
      <c r="B21" s="83"/>
      <c r="C21" s="84"/>
      <c r="D21" s="84"/>
      <c r="E21" s="85"/>
      <c r="F21" s="40">
        <f>F20/12</f>
        <v>124220.84864583334</v>
      </c>
    </row>
    <row r="22" spans="1:247">
      <c r="A22" s="20" t="s">
        <v>78</v>
      </c>
      <c r="B22" s="86"/>
      <c r="C22" s="87"/>
      <c r="D22" s="87"/>
      <c r="E22" s="88"/>
      <c r="F22" s="41">
        <f>RTR!K10</f>
        <v>0</v>
      </c>
    </row>
    <row r="23" spans="1:247" ht="16.350000000000001" customHeight="1">
      <c r="A23" s="20" t="s">
        <v>79</v>
      </c>
      <c r="B23" s="89"/>
      <c r="C23" s="90"/>
      <c r="D23" s="90"/>
      <c r="E23" s="91"/>
      <c r="F23" s="42">
        <v>2</v>
      </c>
    </row>
    <row r="24" spans="1:247" ht="16.350000000000001" customHeight="1">
      <c r="A24" s="20" t="s">
        <v>80</v>
      </c>
      <c r="B24" s="80"/>
      <c r="C24" s="80"/>
      <c r="D24" s="80"/>
      <c r="E24" s="80"/>
      <c r="F24" s="43">
        <f>(F21*F23)-F22</f>
        <v>248441.69729166667</v>
      </c>
    </row>
    <row r="25" spans="1:247" ht="13.5" customHeight="1">
      <c r="A25" s="20" t="s">
        <v>81</v>
      </c>
      <c r="B25" s="80"/>
      <c r="C25" s="80"/>
      <c r="D25" s="80"/>
      <c r="E25" s="80"/>
      <c r="F25" s="44">
        <v>180</v>
      </c>
    </row>
    <row r="26" spans="1:247" ht="12.75" customHeight="1">
      <c r="A26" s="20" t="s">
        <v>82</v>
      </c>
      <c r="B26" s="80"/>
      <c r="C26" s="80"/>
      <c r="D26" s="80"/>
      <c r="E26" s="80"/>
      <c r="F26" s="42">
        <v>0.1</v>
      </c>
    </row>
    <row r="27" spans="1:247">
      <c r="A27" s="20" t="s">
        <v>83</v>
      </c>
      <c r="B27" s="80"/>
      <c r="C27" s="80"/>
      <c r="D27" s="80"/>
      <c r="E27" s="80"/>
      <c r="F27" s="45">
        <f>PMT(F26/12,F25,-100000)</f>
        <v>1074.6051177081163</v>
      </c>
    </row>
    <row r="28" spans="1:247">
      <c r="A28" s="20" t="s">
        <v>84</v>
      </c>
      <c r="B28" s="80"/>
      <c r="C28" s="80"/>
      <c r="D28" s="80"/>
      <c r="E28" s="80"/>
      <c r="F28" s="46">
        <f>F24/F27</f>
        <v>231.19348046800229</v>
      </c>
    </row>
    <row r="29" spans="1:247" ht="15.4" customHeight="1">
      <c r="A29" s="92" t="s">
        <v>85</v>
      </c>
      <c r="B29" s="92"/>
      <c r="C29" s="92"/>
      <c r="D29" s="92"/>
      <c r="E29" s="92"/>
      <c r="F29" s="92"/>
    </row>
    <row r="30" spans="1:247">
      <c r="A30" s="20" t="s">
        <v>81</v>
      </c>
      <c r="B30" s="80"/>
      <c r="C30" s="80"/>
      <c r="D30" s="80"/>
      <c r="E30" s="80"/>
      <c r="F30" s="43">
        <v>180</v>
      </c>
    </row>
    <row r="31" spans="1:247">
      <c r="A31" s="20" t="s">
        <v>82</v>
      </c>
      <c r="B31" s="80"/>
      <c r="C31" s="80"/>
      <c r="D31" s="80"/>
      <c r="E31" s="80"/>
      <c r="F31" s="47">
        <v>0.1</v>
      </c>
    </row>
    <row r="32" spans="1:247">
      <c r="A32" s="20" t="s">
        <v>83</v>
      </c>
      <c r="B32" s="80"/>
      <c r="C32" s="80"/>
      <c r="D32" s="80"/>
      <c r="E32" s="80"/>
      <c r="F32" s="46">
        <f>PMT(F31/12,F30,-100000)</f>
        <v>1074.6051177081163</v>
      </c>
    </row>
    <row r="33" spans="1:6">
      <c r="A33" s="20" t="s">
        <v>86</v>
      </c>
      <c r="B33" s="93">
        <f>B23</f>
        <v>0</v>
      </c>
      <c r="C33" s="93"/>
      <c r="D33" s="93"/>
      <c r="E33" s="93"/>
      <c r="F33" s="48">
        <v>0</v>
      </c>
    </row>
    <row r="34" spans="1:6">
      <c r="A34" s="20" t="s">
        <v>87</v>
      </c>
      <c r="B34" s="80"/>
      <c r="C34" s="80"/>
      <c r="D34" s="80"/>
      <c r="E34" s="80"/>
      <c r="F34" s="49">
        <f>F33*F32</f>
        <v>0</v>
      </c>
    </row>
    <row r="35" spans="1:6">
      <c r="A35" s="20" t="s">
        <v>88</v>
      </c>
      <c r="B35" s="80"/>
      <c r="C35" s="80"/>
      <c r="D35" s="80"/>
      <c r="E35" s="80"/>
      <c r="F35" s="50">
        <f>(F34+F22)/F21</f>
        <v>0</v>
      </c>
    </row>
    <row r="36" spans="1:6">
      <c r="A36" s="51" t="s">
        <v>89</v>
      </c>
      <c r="B36" s="95" t="s">
        <v>4</v>
      </c>
      <c r="C36" s="95"/>
      <c r="D36" s="95"/>
      <c r="E36" s="95"/>
      <c r="F36" s="52">
        <v>0</v>
      </c>
    </row>
    <row r="37" spans="1:6">
      <c r="A37" s="51" t="s">
        <v>90</v>
      </c>
      <c r="B37" s="80"/>
      <c r="C37" s="80"/>
      <c r="D37" s="80"/>
      <c r="E37" s="80"/>
      <c r="F37" s="53"/>
    </row>
    <row r="38" spans="1:6">
      <c r="A38" s="51" t="s">
        <v>91</v>
      </c>
      <c r="B38" s="80"/>
      <c r="C38" s="80"/>
      <c r="D38" s="80"/>
      <c r="E38" s="80"/>
      <c r="F38" s="54" t="e">
        <f>F33/F36</f>
        <v>#DIV/0!</v>
      </c>
    </row>
    <row r="39" spans="1:6">
      <c r="A39" s="20" t="s">
        <v>92</v>
      </c>
      <c r="B39" s="80"/>
      <c r="C39" s="80"/>
      <c r="D39" s="80"/>
      <c r="E39" s="80"/>
      <c r="F39" s="54" t="e">
        <f>(F33+F37)/F36</f>
        <v>#DIV/0!</v>
      </c>
    </row>
    <row r="40" spans="1:6">
      <c r="A40" s="20" t="s">
        <v>93</v>
      </c>
      <c r="B40" s="80"/>
      <c r="C40" s="80"/>
      <c r="D40" s="80"/>
      <c r="E40" s="80"/>
      <c r="F40" s="54" t="e">
        <f>F39+F35</f>
        <v>#DIV/0!</v>
      </c>
    </row>
    <row r="41" spans="1:6" ht="15.4" customHeight="1">
      <c r="A41" s="94"/>
      <c r="B41" s="94"/>
      <c r="C41" s="94"/>
      <c r="D41" s="94"/>
      <c r="E41" s="94"/>
      <c r="F41" s="94"/>
    </row>
    <row r="42" spans="1:6">
      <c r="A42" s="94"/>
      <c r="B42" s="94"/>
      <c r="C42" s="94"/>
      <c r="D42" s="94"/>
      <c r="E42" s="94"/>
      <c r="F42" s="94"/>
    </row>
    <row r="43" spans="1:6" ht="15.4" customHeight="1">
      <c r="A43" s="94"/>
      <c r="B43" s="94"/>
      <c r="C43" s="94"/>
      <c r="D43" s="94"/>
      <c r="E43" s="94"/>
      <c r="F43" s="94"/>
    </row>
    <row r="44" spans="1:6">
      <c r="A44" s="94"/>
      <c r="B44" s="94"/>
      <c r="C44" s="94"/>
      <c r="D44" s="94"/>
      <c r="E44" s="94"/>
      <c r="F44" s="94"/>
    </row>
    <row r="45" spans="1:6">
      <c r="A45" s="94"/>
      <c r="B45" s="94"/>
      <c r="C45" s="94"/>
      <c r="D45" s="94"/>
      <c r="E45" s="94"/>
      <c r="F45" s="94"/>
    </row>
    <row r="46" spans="1:6">
      <c r="A46" s="94"/>
      <c r="B46" s="94"/>
      <c r="C46" s="94"/>
      <c r="D46" s="94"/>
      <c r="E46" s="94"/>
      <c r="F46" s="94"/>
    </row>
    <row r="47" spans="1:6">
      <c r="A47" s="94"/>
      <c r="B47" s="94"/>
      <c r="C47" s="94"/>
      <c r="D47" s="94"/>
      <c r="E47" s="94"/>
      <c r="F47" s="94"/>
    </row>
    <row r="48" spans="1:6" ht="15.4" customHeight="1">
      <c r="A48" s="94"/>
      <c r="B48" s="94"/>
      <c r="C48" s="94"/>
      <c r="D48" s="94"/>
      <c r="E48" s="94"/>
      <c r="F48" s="94"/>
    </row>
    <row r="49" spans="1:6">
      <c r="A49" s="94"/>
      <c r="B49" s="94"/>
      <c r="C49" s="94"/>
      <c r="D49" s="94"/>
      <c r="E49" s="94"/>
      <c r="F49" s="94"/>
    </row>
    <row r="50" spans="1:6">
      <c r="A50" s="96" t="s">
        <v>7</v>
      </c>
      <c r="B50" s="96"/>
      <c r="C50" s="96"/>
      <c r="D50" s="96"/>
      <c r="E50" s="96"/>
      <c r="F50" s="96"/>
    </row>
    <row r="51" spans="1:6">
      <c r="A51" s="94"/>
      <c r="B51" s="94"/>
      <c r="C51" s="94"/>
      <c r="D51" s="94"/>
      <c r="E51" s="94"/>
      <c r="F51" s="94"/>
    </row>
    <row r="52" spans="1:6">
      <c r="A52" s="94" t="s">
        <v>8</v>
      </c>
      <c r="B52" s="94"/>
      <c r="C52" s="94"/>
      <c r="D52" s="94"/>
      <c r="E52" s="94"/>
      <c r="F52" s="94"/>
    </row>
    <row r="53" spans="1:6">
      <c r="A53" s="94"/>
      <c r="B53" s="94"/>
      <c r="C53" s="94"/>
      <c r="D53" s="94"/>
      <c r="E53" s="94"/>
      <c r="F53" s="94"/>
    </row>
    <row r="54" spans="1:6" ht="15.4" customHeight="1">
      <c r="A54" s="94"/>
      <c r="B54" s="94"/>
      <c r="C54" s="94"/>
      <c r="D54" s="94"/>
      <c r="E54" s="94"/>
      <c r="F54" s="94"/>
    </row>
    <row r="55" spans="1:6">
      <c r="A55" s="94"/>
      <c r="B55" s="94"/>
      <c r="C55" s="94"/>
      <c r="D55" s="94"/>
      <c r="E55" s="94"/>
      <c r="F55" s="94"/>
    </row>
    <row r="56" spans="1:6">
      <c r="A56" s="94"/>
      <c r="B56" s="94"/>
      <c r="C56" s="94"/>
      <c r="D56" s="94"/>
      <c r="E56" s="94"/>
      <c r="F56" s="94"/>
    </row>
    <row r="57" spans="1:6">
      <c r="A57" s="96" t="s">
        <v>9</v>
      </c>
      <c r="B57" s="96"/>
      <c r="C57" s="96"/>
      <c r="D57" s="96"/>
      <c r="E57" s="96"/>
      <c r="F57" s="96"/>
    </row>
    <row r="58" spans="1:6" ht="15.4" customHeight="1">
      <c r="A58" s="94"/>
      <c r="B58" s="94"/>
      <c r="C58" s="94"/>
      <c r="D58" s="94"/>
      <c r="E58" s="94"/>
      <c r="F58" s="94"/>
    </row>
    <row r="59" spans="1:6" ht="26.85" customHeight="1">
      <c r="A59" s="94"/>
      <c r="B59" s="94"/>
      <c r="C59" s="94"/>
      <c r="D59" s="94"/>
      <c r="E59" s="94"/>
      <c r="F59" s="94"/>
    </row>
    <row r="60" spans="1:6" ht="15.4" customHeight="1">
      <c r="A60" s="94"/>
      <c r="B60" s="94"/>
      <c r="C60" s="94"/>
      <c r="D60" s="94"/>
      <c r="E60" s="94"/>
      <c r="F60" s="94"/>
    </row>
    <row r="61" spans="1:6" ht="15.4" customHeight="1">
      <c r="A61" s="94"/>
      <c r="B61" s="94"/>
      <c r="C61" s="94"/>
      <c r="D61" s="94"/>
      <c r="E61" s="94"/>
      <c r="F61" s="94"/>
    </row>
    <row r="62" spans="1:6">
      <c r="A62" s="94"/>
      <c r="B62" s="94"/>
      <c r="C62" s="94"/>
      <c r="D62" s="94"/>
      <c r="E62" s="94"/>
      <c r="F62" s="94"/>
    </row>
    <row r="63" spans="1:6" ht="16.350000000000001" customHeight="1">
      <c r="A63" s="96" t="s">
        <v>10</v>
      </c>
      <c r="B63" s="96"/>
      <c r="C63" s="96"/>
      <c r="D63" s="96"/>
      <c r="E63" s="96"/>
      <c r="F63" s="96"/>
    </row>
    <row r="64" spans="1:6" ht="16.350000000000001" customHeight="1">
      <c r="A64" s="55" t="s">
        <v>6</v>
      </c>
      <c r="B64" s="56" t="s">
        <v>11</v>
      </c>
      <c r="C64" s="56" t="s">
        <v>12</v>
      </c>
      <c r="D64" s="56" t="s">
        <v>13</v>
      </c>
      <c r="E64" s="56" t="s">
        <v>14</v>
      </c>
      <c r="F64" s="56" t="s">
        <v>15</v>
      </c>
    </row>
    <row r="65" spans="1:248" ht="16.350000000000001" customHeight="1">
      <c r="A65" s="22" t="str">
        <f>+A36</f>
        <v xml:space="preserve">Value based on Market valuation                </v>
      </c>
      <c r="B65" s="57"/>
      <c r="C65" s="57"/>
      <c r="D65" s="58" t="s">
        <v>16</v>
      </c>
      <c r="E65" s="57" t="s">
        <v>16</v>
      </c>
      <c r="F65" s="57"/>
    </row>
    <row r="66" spans="1:248" ht="16.350000000000001" customHeight="1">
      <c r="A66" s="22" t="s">
        <v>5</v>
      </c>
      <c r="B66" s="57"/>
      <c r="C66" s="57"/>
      <c r="D66" s="58" t="s">
        <v>16</v>
      </c>
      <c r="E66" s="57" t="s">
        <v>16</v>
      </c>
      <c r="F66" s="57"/>
    </row>
    <row r="67" spans="1:248" ht="16.350000000000001" customHeight="1">
      <c r="A67" s="96" t="s">
        <v>17</v>
      </c>
      <c r="B67" s="96"/>
      <c r="C67" s="96"/>
      <c r="D67" s="96"/>
      <c r="E67" s="96"/>
      <c r="F67" s="96"/>
    </row>
    <row r="68" spans="1:248" ht="16.350000000000001" customHeight="1">
      <c r="A68" s="55" t="s">
        <v>6</v>
      </c>
      <c r="B68" s="56" t="s">
        <v>18</v>
      </c>
      <c r="C68" s="56" t="s">
        <v>19</v>
      </c>
      <c r="D68" s="56" t="s">
        <v>20</v>
      </c>
      <c r="E68" s="97" t="s">
        <v>21</v>
      </c>
      <c r="F68" s="97"/>
    </row>
    <row r="69" spans="1:248" ht="16.350000000000001" customHeight="1">
      <c r="A69" s="22" t="str">
        <f>+A36</f>
        <v xml:space="preserve">Value based on Market valuation                </v>
      </c>
      <c r="B69" s="57" t="s">
        <v>16</v>
      </c>
      <c r="C69" s="57"/>
      <c r="D69" s="58" t="s">
        <v>16</v>
      </c>
      <c r="E69" s="98" t="s">
        <v>16</v>
      </c>
      <c r="F69" s="98"/>
    </row>
    <row r="70" spans="1:248" ht="16.350000000000001" customHeight="1">
      <c r="A70" s="22" t="s">
        <v>5</v>
      </c>
      <c r="B70" s="57" t="s">
        <v>16</v>
      </c>
      <c r="C70" s="57"/>
      <c r="D70" s="58" t="s">
        <v>16</v>
      </c>
      <c r="E70" s="98" t="s">
        <v>16</v>
      </c>
      <c r="F70" s="98"/>
    </row>
    <row r="71" spans="1:248" ht="16.350000000000001" customHeight="1">
      <c r="A71" s="99" t="s">
        <v>22</v>
      </c>
      <c r="B71" s="99"/>
      <c r="C71" s="99"/>
      <c r="D71" s="99" t="s">
        <v>23</v>
      </c>
      <c r="E71" s="99"/>
      <c r="F71" s="99"/>
    </row>
    <row r="72" spans="1:248" ht="16.350000000000001" customHeight="1">
      <c r="A72" s="94" t="s">
        <v>24</v>
      </c>
      <c r="B72" s="94"/>
      <c r="C72" s="94"/>
      <c r="D72" s="94"/>
      <c r="E72" s="94"/>
      <c r="F72" s="94"/>
    </row>
    <row r="73" spans="1:248" ht="16.350000000000001" customHeight="1">
      <c r="A73" s="94" t="s">
        <v>25</v>
      </c>
      <c r="B73" s="94"/>
      <c r="C73" s="94"/>
      <c r="D73" s="94"/>
      <c r="E73" s="94"/>
      <c r="F73" s="94"/>
    </row>
    <row r="74" spans="1:248" ht="26.85" customHeight="1">
      <c r="A74" s="94" t="s">
        <v>26</v>
      </c>
      <c r="B74" s="94"/>
      <c r="C74" s="94"/>
      <c r="D74" s="94"/>
      <c r="E74" s="94"/>
      <c r="F74" s="94"/>
    </row>
    <row r="75" spans="1:248" s="59" customFormat="1">
      <c r="A75" s="94" t="s">
        <v>27</v>
      </c>
      <c r="B75" s="94"/>
      <c r="C75" s="94"/>
      <c r="D75" s="94"/>
      <c r="E75" s="94"/>
      <c r="F75" s="94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  <c r="AA75" s="27"/>
      <c r="AB75" s="27"/>
      <c r="AC75" s="27"/>
      <c r="AD75" s="27"/>
      <c r="AE75" s="27"/>
      <c r="AF75" s="27"/>
      <c r="AG75" s="27"/>
      <c r="IC75" s="60"/>
      <c r="ID75" s="60"/>
      <c r="IE75" s="60"/>
      <c r="IF75" s="28"/>
      <c r="IK75" s="29"/>
      <c r="IL75" s="29"/>
      <c r="IM75" s="30"/>
      <c r="IN75" s="30"/>
    </row>
    <row r="76" spans="1:248" s="59" customFormat="1">
      <c r="A76" s="94" t="s">
        <v>28</v>
      </c>
      <c r="B76" s="94"/>
      <c r="C76" s="94"/>
      <c r="D76" s="94"/>
      <c r="E76" s="94"/>
      <c r="F76" s="94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  <c r="AA76" s="27"/>
      <c r="AB76" s="27"/>
      <c r="AC76" s="27"/>
      <c r="AD76" s="27"/>
      <c r="AE76" s="27"/>
      <c r="AF76" s="27"/>
      <c r="AG76" s="27"/>
      <c r="IC76" s="60"/>
      <c r="ID76" s="60"/>
      <c r="IE76" s="60"/>
      <c r="IF76" s="28"/>
      <c r="IK76" s="29"/>
      <c r="IL76" s="29"/>
      <c r="IM76" s="30"/>
      <c r="IN76" s="30"/>
    </row>
    <row r="77" spans="1:248" s="59" customFormat="1">
      <c r="A77" s="94" t="s">
        <v>29</v>
      </c>
      <c r="B77" s="94"/>
      <c r="C77" s="94"/>
      <c r="D77" s="94"/>
      <c r="E77" s="94"/>
      <c r="F77" s="94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  <c r="AA77" s="27"/>
      <c r="AB77" s="27"/>
      <c r="AC77" s="27"/>
      <c r="AD77" s="27"/>
      <c r="AE77" s="27"/>
      <c r="AF77" s="27"/>
      <c r="AG77" s="27"/>
      <c r="IC77" s="60"/>
      <c r="ID77" s="60"/>
      <c r="IE77" s="60"/>
      <c r="IF77" s="28"/>
      <c r="IK77" s="29"/>
      <c r="IL77" s="29"/>
      <c r="IM77" s="30"/>
      <c r="IN77" s="30"/>
    </row>
    <row r="78" spans="1:248">
      <c r="A78" s="94" t="s">
        <v>30</v>
      </c>
      <c r="B78" s="94"/>
      <c r="C78" s="94"/>
      <c r="D78" s="94"/>
      <c r="E78" s="94"/>
      <c r="F78" s="94"/>
    </row>
    <row r="79" spans="1:248">
      <c r="A79" s="94" t="s">
        <v>31</v>
      </c>
      <c r="B79" s="94"/>
      <c r="C79" s="94"/>
      <c r="D79" s="94"/>
      <c r="E79" s="94"/>
      <c r="F79" s="94"/>
    </row>
    <row r="80" spans="1:248">
      <c r="A80" s="94" t="s">
        <v>32</v>
      </c>
      <c r="B80" s="94"/>
      <c r="C80" s="94"/>
      <c r="D80" s="94"/>
      <c r="E80" s="94"/>
      <c r="F80" s="94"/>
    </row>
    <row r="81" spans="1:6">
      <c r="A81" s="94" t="s">
        <v>33</v>
      </c>
      <c r="B81" s="94"/>
      <c r="C81" s="94"/>
      <c r="D81" s="94"/>
      <c r="E81" s="94"/>
      <c r="F81" s="94"/>
    </row>
    <row r="82" spans="1:6">
      <c r="A82" s="94" t="s">
        <v>34</v>
      </c>
      <c r="B82" s="94"/>
      <c r="C82" s="94"/>
      <c r="D82" s="94"/>
      <c r="E82" s="94"/>
      <c r="F82" s="94"/>
    </row>
    <row r="83" spans="1:6">
      <c r="A83" s="94" t="s">
        <v>35</v>
      </c>
      <c r="B83" s="94"/>
      <c r="C83" s="94"/>
      <c r="D83" s="94" t="s">
        <v>36</v>
      </c>
      <c r="E83" s="94"/>
      <c r="F83" s="94"/>
    </row>
    <row r="84" spans="1:6">
      <c r="A84" s="101" t="s">
        <v>37</v>
      </c>
      <c r="B84" s="101"/>
      <c r="C84" s="101"/>
      <c r="D84" s="101"/>
      <c r="E84" s="101"/>
      <c r="F84" s="101"/>
    </row>
    <row r="85" spans="1:6">
      <c r="A85" s="102"/>
      <c r="B85" s="102"/>
      <c r="C85" s="102"/>
      <c r="D85" s="102"/>
      <c r="E85" s="102"/>
      <c r="F85" s="102"/>
    </row>
    <row r="86" spans="1:6">
      <c r="A86" s="102"/>
      <c r="B86" s="102"/>
      <c r="C86" s="102"/>
      <c r="D86" s="102"/>
      <c r="E86" s="102"/>
      <c r="F86" s="102"/>
    </row>
    <row r="87" spans="1:6">
      <c r="A87" s="100"/>
      <c r="B87" s="100"/>
      <c r="C87" s="100"/>
      <c r="D87" s="100"/>
      <c r="E87" s="100"/>
      <c r="F87" s="100"/>
    </row>
  </sheetData>
  <sheetProtection selectLockedCells="1" selectUnlockedCells="1"/>
  <mergeCells count="79">
    <mergeCell ref="A87:F87"/>
    <mergeCell ref="A80:C80"/>
    <mergeCell ref="D80:F80"/>
    <mergeCell ref="A81:C81"/>
    <mergeCell ref="D81:F81"/>
    <mergeCell ref="A82:C82"/>
    <mergeCell ref="D82:F82"/>
    <mergeCell ref="A83:C83"/>
    <mergeCell ref="D83:F83"/>
    <mergeCell ref="A84:F84"/>
    <mergeCell ref="A85:F85"/>
    <mergeCell ref="A86:F86"/>
    <mergeCell ref="A77:C77"/>
    <mergeCell ref="D77:F77"/>
    <mergeCell ref="A78:C78"/>
    <mergeCell ref="D78:F78"/>
    <mergeCell ref="A79:C79"/>
    <mergeCell ref="D79:F79"/>
    <mergeCell ref="A74:C74"/>
    <mergeCell ref="D74:F74"/>
    <mergeCell ref="A75:C75"/>
    <mergeCell ref="D75:F75"/>
    <mergeCell ref="A76:C76"/>
    <mergeCell ref="D76:F76"/>
    <mergeCell ref="A73:C73"/>
    <mergeCell ref="D73:F73"/>
    <mergeCell ref="A61:F61"/>
    <mergeCell ref="A62:F62"/>
    <mergeCell ref="A63:F63"/>
    <mergeCell ref="A67:F67"/>
    <mergeCell ref="E68:F68"/>
    <mergeCell ref="E69:F69"/>
    <mergeCell ref="E70:F70"/>
    <mergeCell ref="A71:C71"/>
    <mergeCell ref="D71:F71"/>
    <mergeCell ref="A72:C72"/>
    <mergeCell ref="D72:F72"/>
    <mergeCell ref="B39:E39"/>
    <mergeCell ref="A60:F60"/>
    <mergeCell ref="A49:F49"/>
    <mergeCell ref="A50:F50"/>
    <mergeCell ref="A51:F51"/>
    <mergeCell ref="A52:F52"/>
    <mergeCell ref="A53:F53"/>
    <mergeCell ref="A54:F54"/>
    <mergeCell ref="A55:F55"/>
    <mergeCell ref="A56:F56"/>
    <mergeCell ref="A57:F57"/>
    <mergeCell ref="A58:F58"/>
    <mergeCell ref="A59:F59"/>
    <mergeCell ref="A48:F48"/>
    <mergeCell ref="A41:F41"/>
    <mergeCell ref="A42:F42"/>
    <mergeCell ref="B34:E34"/>
    <mergeCell ref="B35:E35"/>
    <mergeCell ref="B36:E36"/>
    <mergeCell ref="B37:E37"/>
    <mergeCell ref="B38:E38"/>
    <mergeCell ref="A43:F43"/>
    <mergeCell ref="A44:F44"/>
    <mergeCell ref="A45:F45"/>
    <mergeCell ref="A46:F46"/>
    <mergeCell ref="A47:F47"/>
    <mergeCell ref="B40:E40"/>
    <mergeCell ref="B1:C1"/>
    <mergeCell ref="B20:E20"/>
    <mergeCell ref="B21:E21"/>
    <mergeCell ref="B22:E22"/>
    <mergeCell ref="B23:E23"/>
    <mergeCell ref="B24:E24"/>
    <mergeCell ref="B25:E25"/>
    <mergeCell ref="B26:E26"/>
    <mergeCell ref="B27:E27"/>
    <mergeCell ref="B28:E28"/>
    <mergeCell ref="A29:F29"/>
    <mergeCell ref="B30:E30"/>
    <mergeCell ref="B31:E31"/>
    <mergeCell ref="B32:E32"/>
    <mergeCell ref="B33:E33"/>
  </mergeCells>
  <pageMargins left="0.78749999999999998" right="0.78749999999999998" top="1.05277777777778" bottom="1.05277777777778" header="0.78749999999999998" footer="0.78749999999999998"/>
  <pageSetup firstPageNumber="0" orientation="landscape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4"/>
    <pageSetUpPr fitToPage="1"/>
  </sheetPr>
  <dimension ref="A1:IP18"/>
  <sheetViews>
    <sheetView zoomScale="136" zoomScaleNormal="136" workbookViewId="0">
      <selection activeCell="B14" sqref="B14"/>
    </sheetView>
  </sheetViews>
  <sheetFormatPr defaultColWidth="22.140625" defaultRowHeight="12"/>
  <cols>
    <col min="1" max="1" width="6" style="21" customWidth="1"/>
    <col min="2" max="2" width="11.42578125" style="21" customWidth="1"/>
    <col min="3" max="3" width="20.7109375" style="21" customWidth="1"/>
    <col min="4" max="4" width="9.7109375" style="21" customWidth="1"/>
    <col min="5" max="5" width="6.28515625" style="21" bestFit="1" customWidth="1"/>
    <col min="6" max="6" width="11" style="21" customWidth="1"/>
    <col min="7" max="7" width="5.85546875" style="21" customWidth="1"/>
    <col min="8" max="8" width="9" style="21" customWidth="1"/>
    <col min="9" max="9" width="8.42578125" style="21" customWidth="1"/>
    <col min="10" max="10" width="7.42578125" style="21" bestFit="1" customWidth="1"/>
    <col min="11" max="11" width="12.85546875" style="21" bestFit="1" customWidth="1"/>
    <col min="12" max="12" width="14" style="21" bestFit="1" customWidth="1"/>
    <col min="13" max="13" width="12" style="21" bestFit="1" customWidth="1"/>
    <col min="14" max="250" width="22.140625" style="21"/>
    <col min="251" max="16384" width="22.140625" style="25"/>
  </cols>
  <sheetData>
    <row r="1" spans="1:250">
      <c r="A1" s="67" t="s">
        <v>38</v>
      </c>
      <c r="B1" s="67" t="s">
        <v>39</v>
      </c>
      <c r="C1" s="67" t="s">
        <v>40</v>
      </c>
      <c r="D1" s="67" t="s">
        <v>41</v>
      </c>
      <c r="E1" s="67" t="s">
        <v>42</v>
      </c>
      <c r="F1" s="67" t="s">
        <v>43</v>
      </c>
      <c r="G1" s="67" t="s">
        <v>44</v>
      </c>
      <c r="H1" s="67" t="s">
        <v>45</v>
      </c>
      <c r="I1" s="67" t="s">
        <v>46</v>
      </c>
      <c r="J1" s="67" t="s">
        <v>47</v>
      </c>
      <c r="K1" s="67" t="s">
        <v>95</v>
      </c>
      <c r="L1" s="67" t="s">
        <v>48</v>
      </c>
      <c r="M1" s="67" t="s">
        <v>49</v>
      </c>
    </row>
    <row r="2" spans="1:250">
      <c r="A2" s="68">
        <v>1</v>
      </c>
      <c r="B2" s="69">
        <v>11857920</v>
      </c>
      <c r="C2" s="68" t="s">
        <v>112</v>
      </c>
      <c r="D2" s="68" t="s">
        <v>110</v>
      </c>
      <c r="E2" s="69"/>
      <c r="F2" s="70">
        <v>55100000</v>
      </c>
      <c r="G2" s="69">
        <v>60</v>
      </c>
      <c r="H2" s="69">
        <v>29</v>
      </c>
      <c r="I2" s="69">
        <f>60-29</f>
        <v>31</v>
      </c>
      <c r="J2" s="69">
        <v>1170713</v>
      </c>
      <c r="K2" s="69" t="s">
        <v>111</v>
      </c>
      <c r="L2" s="69"/>
      <c r="M2" s="71"/>
      <c r="IP2" s="25"/>
    </row>
    <row r="3" spans="1:250" ht="11.25" customHeight="1">
      <c r="A3" s="68">
        <v>2</v>
      </c>
      <c r="B3" s="69">
        <v>14738</v>
      </c>
      <c r="C3" s="68" t="s">
        <v>114</v>
      </c>
      <c r="D3" s="68" t="s">
        <v>113</v>
      </c>
      <c r="E3" s="69"/>
      <c r="F3" s="70">
        <v>1028200</v>
      </c>
      <c r="G3" s="69">
        <v>37</v>
      </c>
      <c r="H3" s="69">
        <v>10</v>
      </c>
      <c r="I3" s="69">
        <f>37-10</f>
        <v>27</v>
      </c>
      <c r="J3" s="69">
        <v>31800</v>
      </c>
      <c r="K3" s="69" t="s">
        <v>94</v>
      </c>
      <c r="L3" s="69"/>
      <c r="M3" s="71"/>
      <c r="IP3" s="25"/>
    </row>
    <row r="4" spans="1:250">
      <c r="A4" s="68">
        <v>3</v>
      </c>
      <c r="B4" s="72">
        <v>36888834</v>
      </c>
      <c r="C4" s="68" t="s">
        <v>112</v>
      </c>
      <c r="D4" s="68" t="s">
        <v>115</v>
      </c>
      <c r="E4" s="73"/>
      <c r="F4" s="73">
        <v>2350000</v>
      </c>
      <c r="G4" s="72">
        <v>37</v>
      </c>
      <c r="H4" s="72">
        <v>24</v>
      </c>
      <c r="I4" s="72">
        <f>37-24</f>
        <v>13</v>
      </c>
      <c r="J4" s="74">
        <v>71782</v>
      </c>
      <c r="K4" s="73" t="s">
        <v>94</v>
      </c>
      <c r="L4" s="69"/>
      <c r="M4" s="71"/>
    </row>
    <row r="5" spans="1:250">
      <c r="A5" s="68">
        <v>4</v>
      </c>
      <c r="B5" s="72">
        <v>34357062</v>
      </c>
      <c r="C5" s="68" t="s">
        <v>116</v>
      </c>
      <c r="D5" s="68" t="s">
        <v>115</v>
      </c>
      <c r="E5" s="73"/>
      <c r="F5" s="73">
        <v>6158000</v>
      </c>
      <c r="G5" s="72">
        <v>60</v>
      </c>
      <c r="H5" s="72">
        <v>60</v>
      </c>
      <c r="I5" s="72">
        <v>0</v>
      </c>
      <c r="J5" s="74">
        <v>127905</v>
      </c>
      <c r="K5" s="73" t="s">
        <v>128</v>
      </c>
      <c r="L5" s="69"/>
      <c r="M5" s="71" t="s">
        <v>50</v>
      </c>
    </row>
    <row r="6" spans="1:250" ht="9.75" customHeight="1">
      <c r="A6" s="68">
        <v>5</v>
      </c>
      <c r="B6" s="77" t="s">
        <v>117</v>
      </c>
      <c r="C6" s="68" t="s">
        <v>112</v>
      </c>
      <c r="D6" s="73" t="s">
        <v>118</v>
      </c>
      <c r="E6" s="73"/>
      <c r="F6" s="73">
        <v>6048095</v>
      </c>
      <c r="G6" s="72">
        <v>59</v>
      </c>
      <c r="H6" s="72">
        <v>45</v>
      </c>
      <c r="I6" s="72">
        <v>14</v>
      </c>
      <c r="J6" s="74">
        <v>127905</v>
      </c>
      <c r="K6" s="73" t="s">
        <v>94</v>
      </c>
      <c r="L6" s="72"/>
      <c r="M6" s="71" t="s">
        <v>50</v>
      </c>
    </row>
    <row r="7" spans="1:250" ht="9.75" customHeight="1">
      <c r="A7" s="68">
        <v>6</v>
      </c>
      <c r="B7" s="78">
        <v>22663864</v>
      </c>
      <c r="C7" s="68" t="s">
        <v>127</v>
      </c>
      <c r="D7" s="73" t="s">
        <v>110</v>
      </c>
      <c r="E7" s="73"/>
      <c r="F7" s="73">
        <v>52800000</v>
      </c>
      <c r="G7" s="72">
        <v>60</v>
      </c>
      <c r="H7" s="72">
        <v>6</v>
      </c>
      <c r="I7" s="72">
        <f>60-6</f>
        <v>54</v>
      </c>
      <c r="J7" s="74">
        <v>923311</v>
      </c>
      <c r="K7" s="73"/>
      <c r="L7" s="72"/>
      <c r="M7" s="71" t="s">
        <v>50</v>
      </c>
    </row>
    <row r="8" spans="1:250">
      <c r="A8" s="68">
        <v>7</v>
      </c>
      <c r="B8" s="77" t="s">
        <v>119</v>
      </c>
      <c r="C8" s="68" t="s">
        <v>127</v>
      </c>
      <c r="D8" s="73" t="s">
        <v>118</v>
      </c>
      <c r="E8" s="73"/>
      <c r="F8" s="73">
        <v>160000</v>
      </c>
      <c r="G8" s="72">
        <v>78</v>
      </c>
      <c r="H8" s="72">
        <v>41</v>
      </c>
      <c r="I8" s="72">
        <v>6</v>
      </c>
      <c r="J8" s="74">
        <v>4100</v>
      </c>
      <c r="K8" s="69"/>
      <c r="L8" s="72"/>
      <c r="M8" s="71" t="s">
        <v>50</v>
      </c>
    </row>
    <row r="9" spans="1:250">
      <c r="A9" s="68">
        <v>8</v>
      </c>
      <c r="B9" s="72" t="s">
        <v>120</v>
      </c>
      <c r="C9" s="68" t="s">
        <v>127</v>
      </c>
      <c r="D9" s="73" t="s">
        <v>118</v>
      </c>
      <c r="E9" s="73"/>
      <c r="F9" s="73">
        <v>180000</v>
      </c>
      <c r="G9" s="69">
        <v>47</v>
      </c>
      <c r="H9" s="72">
        <v>46</v>
      </c>
      <c r="I9" s="72">
        <v>1</v>
      </c>
      <c r="J9" s="74">
        <v>4600</v>
      </c>
      <c r="K9" s="75" t="s">
        <v>94</v>
      </c>
      <c r="L9" s="72"/>
      <c r="M9" s="71" t="s">
        <v>50</v>
      </c>
    </row>
    <row r="10" spans="1:250">
      <c r="A10" s="68">
        <v>9</v>
      </c>
      <c r="B10" s="79" t="s">
        <v>121</v>
      </c>
      <c r="C10" s="68" t="s">
        <v>127</v>
      </c>
      <c r="D10" s="68" t="s">
        <v>118</v>
      </c>
      <c r="E10" s="69"/>
      <c r="F10" s="70">
        <v>1920000</v>
      </c>
      <c r="G10" s="69">
        <v>47</v>
      </c>
      <c r="H10" s="69">
        <v>40</v>
      </c>
      <c r="I10" s="69">
        <v>6</v>
      </c>
      <c r="J10" s="69">
        <v>49400</v>
      </c>
      <c r="K10" s="69"/>
      <c r="L10" s="69"/>
      <c r="M10" s="71"/>
    </row>
    <row r="11" spans="1:250">
      <c r="A11" s="68">
        <v>10</v>
      </c>
      <c r="B11" s="79" t="s">
        <v>122</v>
      </c>
      <c r="C11" s="68" t="s">
        <v>127</v>
      </c>
      <c r="D11" s="68" t="s">
        <v>118</v>
      </c>
      <c r="E11" s="69"/>
      <c r="F11" s="70">
        <v>1940000</v>
      </c>
      <c r="G11" s="69">
        <v>47</v>
      </c>
      <c r="H11" s="69">
        <v>46</v>
      </c>
      <c r="I11" s="69">
        <v>1</v>
      </c>
      <c r="J11" s="69">
        <v>49550</v>
      </c>
      <c r="K11" s="69"/>
      <c r="L11" s="69"/>
      <c r="M11" s="71"/>
    </row>
    <row r="12" spans="1:250">
      <c r="A12" s="68">
        <v>11</v>
      </c>
      <c r="B12" s="77" t="s">
        <v>123</v>
      </c>
      <c r="C12" s="68" t="s">
        <v>127</v>
      </c>
      <c r="D12" s="68" t="s">
        <v>118</v>
      </c>
      <c r="E12" s="73"/>
      <c r="F12" s="73">
        <v>2015531</v>
      </c>
      <c r="G12" s="72">
        <v>47</v>
      </c>
      <c r="H12" s="72">
        <v>46</v>
      </c>
      <c r="I12" s="72">
        <v>1</v>
      </c>
      <c r="J12" s="74">
        <v>51870</v>
      </c>
      <c r="K12" s="73"/>
      <c r="L12" s="69"/>
      <c r="M12" s="71"/>
    </row>
    <row r="13" spans="1:250">
      <c r="A13" s="68">
        <v>12</v>
      </c>
      <c r="B13" s="77" t="s">
        <v>124</v>
      </c>
      <c r="C13" s="68" t="s">
        <v>127</v>
      </c>
      <c r="D13" s="73" t="s">
        <v>118</v>
      </c>
      <c r="E13" s="73"/>
      <c r="F13" s="73">
        <v>180000</v>
      </c>
      <c r="G13" s="72">
        <v>47</v>
      </c>
      <c r="H13" s="72">
        <v>46</v>
      </c>
      <c r="I13" s="72">
        <v>1</v>
      </c>
      <c r="J13" s="74">
        <v>4630</v>
      </c>
      <c r="K13" s="73"/>
      <c r="L13" s="69"/>
      <c r="M13" s="71" t="s">
        <v>50</v>
      </c>
    </row>
    <row r="14" spans="1:250">
      <c r="A14" s="68">
        <v>13</v>
      </c>
      <c r="B14" s="77" t="s">
        <v>124</v>
      </c>
      <c r="C14" s="68" t="s">
        <v>127</v>
      </c>
      <c r="D14" s="73" t="s">
        <v>118</v>
      </c>
      <c r="E14" s="73"/>
      <c r="F14" s="73">
        <v>300000</v>
      </c>
      <c r="G14" s="72">
        <v>47</v>
      </c>
      <c r="H14" s="72">
        <v>57</v>
      </c>
      <c r="I14" s="72">
        <v>10</v>
      </c>
      <c r="J14" s="74">
        <v>7778</v>
      </c>
      <c r="K14" s="73"/>
      <c r="L14" s="72"/>
      <c r="M14" s="71" t="s">
        <v>50</v>
      </c>
    </row>
    <row r="15" spans="1:250">
      <c r="A15" s="68">
        <v>14</v>
      </c>
      <c r="B15" s="74" t="s">
        <v>125</v>
      </c>
      <c r="C15" s="68" t="s">
        <v>127</v>
      </c>
      <c r="D15" s="73" t="s">
        <v>118</v>
      </c>
      <c r="E15" s="73"/>
      <c r="F15" s="73">
        <v>2800000</v>
      </c>
      <c r="G15" s="72">
        <v>57</v>
      </c>
      <c r="H15" s="72">
        <v>47</v>
      </c>
      <c r="I15" s="72">
        <v>10</v>
      </c>
      <c r="J15" s="74">
        <v>49905</v>
      </c>
      <c r="K15" s="73"/>
      <c r="L15" s="72"/>
      <c r="M15" s="71" t="s">
        <v>50</v>
      </c>
    </row>
    <row r="16" spans="1:250">
      <c r="A16" s="68">
        <v>15</v>
      </c>
      <c r="B16" s="72" t="s">
        <v>126</v>
      </c>
      <c r="C16" s="68" t="s">
        <v>127</v>
      </c>
      <c r="D16" s="73" t="s">
        <v>118</v>
      </c>
      <c r="E16" s="73"/>
      <c r="F16" s="73">
        <v>2800000</v>
      </c>
      <c r="G16" s="72">
        <v>58</v>
      </c>
      <c r="H16" s="72">
        <v>28</v>
      </c>
      <c r="I16" s="72">
        <f>58-28</f>
        <v>30</v>
      </c>
      <c r="J16" s="74">
        <v>58836</v>
      </c>
      <c r="K16" s="69"/>
      <c r="L16" s="72"/>
      <c r="M16" s="71" t="s">
        <v>50</v>
      </c>
    </row>
    <row r="17" spans="1:13">
      <c r="A17" s="68"/>
      <c r="B17" s="72"/>
      <c r="C17" s="68"/>
      <c r="D17" s="73"/>
      <c r="E17" s="73"/>
      <c r="F17" s="73"/>
      <c r="G17" s="72"/>
      <c r="H17" s="72"/>
      <c r="I17" s="72"/>
      <c r="J17" s="74"/>
      <c r="K17" s="75"/>
      <c r="L17" s="72"/>
      <c r="M17" s="71" t="s">
        <v>50</v>
      </c>
    </row>
    <row r="18" spans="1:13">
      <c r="J18" s="76">
        <f>SUM(J2:J17)</f>
        <v>2734085</v>
      </c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scale="59" firstPageNumber="0" orientation="landscape" horizontalDpi="300" verticalDpi="300" r:id="rId1"/>
  <headerFooter alignWithMargins="0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/>
  </sheetViews>
  <sheetFormatPr defaultRowHeight="12.75"/>
  <cols>
    <col min="2" max="2" width="23.28515625" customWidth="1"/>
    <col min="3" max="3" width="28.5703125" customWidth="1"/>
    <col min="4" max="4" width="10.5703125" customWidth="1"/>
    <col min="5" max="5" width="19" customWidth="1"/>
    <col min="6" max="6" width="14.85546875" customWidth="1"/>
  </cols>
  <sheetData>
    <row r="1" spans="1:6" ht="17.25" customHeight="1">
      <c r="A1" s="103" t="s">
        <v>51</v>
      </c>
      <c r="B1" s="103"/>
      <c r="C1" s="2"/>
    </row>
    <row r="2" spans="1:6" ht="14.25" customHeight="1">
      <c r="A2" s="103" t="s">
        <v>52</v>
      </c>
      <c r="B2" s="103"/>
      <c r="C2" s="2"/>
    </row>
    <row r="5" spans="1:6" ht="30">
      <c r="A5" s="3" t="s">
        <v>38</v>
      </c>
      <c r="B5" s="4" t="s">
        <v>53</v>
      </c>
      <c r="C5" s="4" t="s">
        <v>54</v>
      </c>
      <c r="D5" s="5" t="s">
        <v>55</v>
      </c>
      <c r="E5" s="1" t="s">
        <v>56</v>
      </c>
      <c r="F5" s="1" t="s">
        <v>57</v>
      </c>
    </row>
    <row r="6" spans="1:6" ht="42.75">
      <c r="A6" s="6">
        <v>1</v>
      </c>
      <c r="B6" s="7" t="s">
        <v>58</v>
      </c>
      <c r="C6" s="8" t="s">
        <v>59</v>
      </c>
      <c r="D6" s="9"/>
      <c r="E6" s="10">
        <v>0.2</v>
      </c>
      <c r="F6" s="10">
        <f t="shared" ref="F6:F12" si="0">E6/10*D6</f>
        <v>0</v>
      </c>
    </row>
    <row r="7" spans="1:6" ht="42.75">
      <c r="A7" s="6">
        <v>2</v>
      </c>
      <c r="B7" s="7" t="s">
        <v>60</v>
      </c>
      <c r="C7" s="8" t="s">
        <v>61</v>
      </c>
      <c r="D7" s="11"/>
      <c r="E7" s="10">
        <v>0.15</v>
      </c>
      <c r="F7" s="10">
        <f t="shared" si="0"/>
        <v>0</v>
      </c>
    </row>
    <row r="8" spans="1:6" ht="42.75">
      <c r="A8" s="6">
        <v>3</v>
      </c>
      <c r="B8" s="7" t="s">
        <v>62</v>
      </c>
      <c r="C8" s="8" t="s">
        <v>63</v>
      </c>
      <c r="D8" s="11"/>
      <c r="E8" s="10">
        <v>0.1</v>
      </c>
      <c r="F8" s="10">
        <f t="shared" si="0"/>
        <v>0</v>
      </c>
    </row>
    <row r="9" spans="1:6" ht="57">
      <c r="A9" s="6">
        <v>4</v>
      </c>
      <c r="B9" s="7" t="s">
        <v>64</v>
      </c>
      <c r="C9" s="12" t="s">
        <v>65</v>
      </c>
      <c r="D9" s="11"/>
      <c r="E9" s="10">
        <v>0.1</v>
      </c>
      <c r="F9" s="10">
        <f t="shared" si="0"/>
        <v>0</v>
      </c>
    </row>
    <row r="10" spans="1:6" ht="85.5">
      <c r="A10" s="6">
        <v>5</v>
      </c>
      <c r="B10" s="7" t="s">
        <v>66</v>
      </c>
      <c r="C10" s="8" t="s">
        <v>67</v>
      </c>
      <c r="D10" s="11"/>
      <c r="E10" s="10">
        <v>0.1</v>
      </c>
      <c r="F10" s="10">
        <f t="shared" si="0"/>
        <v>0</v>
      </c>
    </row>
    <row r="11" spans="1:6" ht="128.25">
      <c r="A11" s="6">
        <v>6</v>
      </c>
      <c r="B11" s="13" t="s">
        <v>68</v>
      </c>
      <c r="C11" s="14" t="s">
        <v>69</v>
      </c>
      <c r="D11" s="11"/>
      <c r="E11" s="10">
        <v>0.1</v>
      </c>
      <c r="F11" s="10">
        <f t="shared" si="0"/>
        <v>0</v>
      </c>
    </row>
    <row r="12" spans="1:6" ht="28.5">
      <c r="A12" s="6">
        <v>7</v>
      </c>
      <c r="B12" s="6" t="s">
        <v>70</v>
      </c>
      <c r="C12" s="15" t="s">
        <v>71</v>
      </c>
      <c r="D12" s="11"/>
      <c r="E12" s="10">
        <v>0.25</v>
      </c>
      <c r="F12" s="10">
        <f t="shared" si="0"/>
        <v>0</v>
      </c>
    </row>
    <row r="13" spans="1:6" ht="15">
      <c r="A13" s="16"/>
      <c r="B13" s="17" t="s">
        <v>72</v>
      </c>
      <c r="C13" s="17"/>
      <c r="D13" s="18"/>
      <c r="E13" s="19">
        <f>SUM(E6:E12)</f>
        <v>0.99999999999999989</v>
      </c>
      <c r="F13" s="19">
        <f>SUM(F6:F12)</f>
        <v>0</v>
      </c>
    </row>
  </sheetData>
  <sheetProtection sheet="1"/>
  <mergeCells count="2">
    <mergeCell ref="A1:B1"/>
    <mergeCell ref="A2:B2"/>
  </mergeCells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Eligibility</vt:lpstr>
      <vt:lpstr>RTR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Alok Kumar Jaiswal</dc:creator>
  <cp:lastModifiedBy>ADMIN</cp:lastModifiedBy>
  <cp:lastPrinted>2018-07-06T06:53:54Z</cp:lastPrinted>
  <dcterms:created xsi:type="dcterms:W3CDTF">2015-09-25T09:25:31Z</dcterms:created>
  <dcterms:modified xsi:type="dcterms:W3CDTF">2020-01-28T04:56:31Z</dcterms:modified>
</cp:coreProperties>
</file>