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Banking" sheetId="8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I24" i="8"/>
  <c r="H22"/>
  <c r="G22"/>
  <c r="F22"/>
  <c r="E22"/>
  <c r="D22"/>
  <c r="C22"/>
  <c r="H10"/>
  <c r="G10"/>
  <c r="F10"/>
  <c r="E10"/>
  <c r="D10"/>
  <c r="C10"/>
  <c r="I22" l="1"/>
  <c r="I10"/>
  <c r="D22" i="1"/>
  <c r="F22" s="1"/>
  <c r="D21"/>
  <c r="F21" s="1"/>
  <c r="D20"/>
  <c r="F20" s="1"/>
  <c r="D16"/>
  <c r="F16" s="1"/>
  <c r="D17"/>
  <c r="D18"/>
  <c r="F18" s="1"/>
  <c r="F17"/>
  <c r="D10"/>
  <c r="F10" s="1"/>
  <c r="D11"/>
  <c r="D13"/>
  <c r="F13" s="1"/>
  <c r="D14"/>
  <c r="F14" s="1"/>
  <c r="D3"/>
  <c r="D4"/>
  <c r="F4" s="1"/>
  <c r="D5"/>
  <c r="D6"/>
  <c r="F6" s="1"/>
  <c r="F23" s="1"/>
  <c r="D7"/>
  <c r="D8"/>
  <c r="F8" s="1"/>
  <c r="I6" i="2"/>
  <c r="B12" i="1"/>
  <c r="D12" s="1"/>
  <c r="F12" s="1"/>
  <c r="I2" i="2"/>
  <c r="F11" i="1"/>
  <c r="K9" i="2"/>
  <c r="F25" i="1" s="1"/>
  <c r="F3"/>
  <c r="F42"/>
  <c r="F41"/>
  <c r="B36"/>
  <c r="F35"/>
  <c r="F37" s="1"/>
  <c r="F30"/>
  <c r="A68"/>
  <c r="A72"/>
  <c r="F6" i="5"/>
  <c r="F7"/>
  <c r="F13" s="1"/>
  <c r="F8"/>
  <c r="F9"/>
  <c r="F10"/>
  <c r="F11"/>
  <c r="F12"/>
  <c r="E13"/>
  <c r="F5" i="1" l="1"/>
  <c r="F7"/>
  <c r="F24" l="1"/>
  <c r="F27" l="1"/>
  <c r="F31" s="1"/>
  <c r="F38"/>
  <c r="F43" s="1"/>
</calcChain>
</file>

<file path=xl/sharedStrings.xml><?xml version="1.0" encoding="utf-8"?>
<sst xmlns="http://schemas.openxmlformats.org/spreadsheetml/2006/main" count="204" uniqueCount="135">
  <si>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</si>
  <si>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</si>
  <si>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</si>
  <si>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</si>
  <si>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</si>
  <si>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</si>
  <si>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</si>
  <si>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</si>
  <si>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</si>
  <si>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</si>
  <si>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</si>
  <si>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</si>
  <si>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</si>
  <si>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</si>
  <si>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</si>
  <si>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</si>
  <si>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</si>
  <si>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</si>
  <si>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</si>
  <si>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</si>
  <si>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</si>
  <si>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</si>
  <si>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</si>
  <si>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</si>
  <si>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</si>
  <si>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</si>
  <si>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</si>
  <si>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</si>
  <si>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</si>
  <si>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</si>
  <si>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</si>
  <si>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</si>
  <si>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</si>
  <si>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</si>
  <si>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</si>
  <si>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</si>
  <si>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</si>
  <si>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</si>
  <si>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</si>
  <si>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</si>
  <si>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</si>
  <si>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</si>
  <si>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</si>
  <si>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</si>
  <si>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</si>
  <si>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</si>
  <si>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</si>
  <si>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</si>
  <si>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</si>
  <si>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</si>
  <si>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</si>
  <si>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</si>
  <si>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</si>
  <si>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</si>
  <si>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</si>
  <si>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</si>
  <si>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</si>
  <si>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</si>
  <si>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</si>
  <si>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</si>
  <si>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</si>
  <si>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</si>
  <si>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</si>
  <si>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</si>
  <si>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</si>
  <si>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</si>
  <si>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</si>
  <si>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</si>
  <si>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</si>
  <si>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</si>
  <si>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</si>
  <si>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</si>
  <si>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</si>
  <si>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</si>
  <si>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</si>
  <si>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</si>
  <si>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</si>
  <si>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</si>
  <si>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</si>
  <si>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</si>
  <si>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</si>
  <si>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</si>
  <si>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</si>
  <si>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</si>
  <si>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</si>
  <si>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</si>
  <si>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</si>
  <si>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</si>
  <si>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</si>
  <si>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</si>
  <si>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</si>
  <si>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</si>
  <si>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</si>
  <si>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</si>
  <si>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</si>
  <si>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</si>
  <si>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Auto Loan</t>
  </si>
  <si>
    <t>Lap</t>
  </si>
  <si>
    <t>Capital First</t>
  </si>
  <si>
    <t>2018-19</t>
  </si>
  <si>
    <t>2017-18</t>
  </si>
  <si>
    <t>ASSESSMENT YEAR</t>
  </si>
  <si>
    <t xml:space="preserve">Fine Finish </t>
  </si>
  <si>
    <t>Fine Finish (Prop. Naresh Kumar)</t>
  </si>
  <si>
    <t>Income From Other Sources</t>
  </si>
  <si>
    <t>Tide &amp; Ride (Prop. Gauri Shankar)</t>
  </si>
  <si>
    <t>Fine Finish</t>
  </si>
  <si>
    <t>LCV-996522</t>
  </si>
  <si>
    <t>Kotak</t>
  </si>
  <si>
    <t>LCV</t>
  </si>
  <si>
    <t xml:space="preserve">LCV-997740 </t>
  </si>
  <si>
    <t>LCV-833292</t>
  </si>
  <si>
    <t>Tide And Ride</t>
  </si>
  <si>
    <t xml:space="preserve">HDFC </t>
  </si>
  <si>
    <t>Union Bank Of India</t>
  </si>
  <si>
    <t>CC</t>
  </si>
  <si>
    <t>Ajay Kumar</t>
  </si>
  <si>
    <t>Income From Business &amp; Profession (M/s Ajay Fabrics)</t>
  </si>
  <si>
    <t>Vijay Kumar</t>
  </si>
  <si>
    <t>Business Income u/s 44 AD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</si>
  <si>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</si>
  <si>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</si>
  <si>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</si>
  <si>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</si>
  <si>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</si>
  <si>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</si>
  <si>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</si>
  <si>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</si>
  <si>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</si>
  <si>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</si>
  <si>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</si>
  <si>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</si>
  <si>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HDFC Bank A/C (06062020002696)</t>
  </si>
  <si>
    <t>HDFC Bank A/C 50200007205441</t>
  </si>
  <si>
    <t>Y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</si>
</sst>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ambria"/>
      <family val="1"/>
      <scheme val="major"/>
    </font>
    <font>
      <sz val="9"/>
      <color indexed="8"/>
      <name val="Zurich BT"/>
    </font>
    <font>
      <sz val="9"/>
      <name val="Zurich BT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34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9" fillId="9" borderId="5" xfId="0" applyFont="1" applyFill="1" applyBorder="1" applyAlignment="1">
      <alignment vertical="center"/>
    </xf>
    <xf numFmtId="0" fontId="8" fillId="9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1" fillId="3" borderId="1" xfId="1" applyNumberFormat="1" applyFont="1" applyFill="1" applyBorder="1" applyAlignment="1" applyProtection="1">
      <alignment horizontal="center" vertical="center" wrapText="1"/>
    </xf>
    <xf numFmtId="0" fontId="11" fillId="2" borderId="0" xfId="3" applyFont="1" applyFill="1" applyBorder="1" applyAlignment="1">
      <alignment vertical="top"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5" fontId="11" fillId="4" borderId="1" xfId="1" applyNumberFormat="1" applyFont="1" applyFill="1" applyBorder="1" applyAlignment="1" applyProtection="1">
      <alignment horizontal="left" vertical="center" wrapText="1"/>
    </xf>
    <xf numFmtId="165" fontId="11" fillId="4" borderId="1" xfId="1" applyNumberFormat="1" applyFont="1" applyFill="1" applyBorder="1" applyAlignment="1" applyProtection="1">
      <alignment horizontal="center" vertical="center" wrapText="1"/>
    </xf>
    <xf numFmtId="9" fontId="11" fillId="4" borderId="1" xfId="1" applyNumberFormat="1" applyFont="1" applyFill="1" applyBorder="1" applyAlignment="1" applyProtection="1">
      <alignment horizontal="center" vertical="center" wrapText="1"/>
    </xf>
    <xf numFmtId="165" fontId="11" fillId="2" borderId="1" xfId="1" applyNumberFormat="1" applyFont="1" applyFill="1" applyBorder="1" applyAlignment="1" applyProtection="1">
      <alignment horizontal="left" vertical="center" wrapText="1"/>
    </xf>
    <xf numFmtId="166" fontId="11" fillId="2" borderId="1" xfId="1" applyNumberFormat="1" applyFont="1" applyFill="1" applyBorder="1" applyAlignment="1" applyProtection="1">
      <alignment horizontal="center" vertical="center"/>
    </xf>
    <xf numFmtId="166" fontId="11" fillId="0" borderId="1" xfId="1" applyNumberFormat="1" applyFont="1" applyFill="1" applyBorder="1" applyAlignment="1" applyProtection="1">
      <alignment horizontal="center" vertical="center"/>
    </xf>
    <xf numFmtId="165" fontId="11" fillId="2" borderId="1" xfId="1" applyNumberFormat="1" applyFont="1" applyFill="1" applyBorder="1" applyAlignment="1" applyProtection="1">
      <alignment horizontal="center" vertical="top"/>
    </xf>
    <xf numFmtId="9" fontId="11" fillId="2" borderId="1" xfId="1" applyNumberFormat="1" applyFont="1" applyFill="1" applyBorder="1" applyAlignment="1" applyProtection="1">
      <alignment horizontal="center" vertical="top"/>
    </xf>
    <xf numFmtId="0" fontId="11" fillId="2" borderId="0" xfId="3" applyFont="1" applyFill="1" applyBorder="1" applyAlignment="1">
      <alignment horizontal="center" vertical="center" wrapText="1"/>
    </xf>
    <xf numFmtId="164" fontId="11" fillId="4" borderId="1" xfId="1" applyFont="1" applyFill="1" applyBorder="1" applyAlignment="1" applyProtection="1">
      <alignment vertical="top" wrapText="1"/>
    </xf>
    <xf numFmtId="167" fontId="11" fillId="4" borderId="1" xfId="1" applyNumberFormat="1" applyFont="1" applyFill="1" applyBorder="1" applyAlignment="1" applyProtection="1">
      <alignment horizontal="center" vertical="top"/>
    </xf>
    <xf numFmtId="165" fontId="11" fillId="0" borderId="1" xfId="1" applyNumberFormat="1" applyFont="1" applyFill="1" applyBorder="1" applyAlignment="1" applyProtection="1">
      <alignment vertical="top" wrapText="1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0" fontId="11" fillId="0" borderId="1" xfId="1" applyNumberFormat="1" applyFont="1" applyFill="1" applyBorder="1" applyAlignment="1" applyProtection="1">
      <alignment horizontal="center" vertical="top"/>
    </xf>
    <xf numFmtId="165" fontId="11" fillId="4" borderId="1" xfId="1" applyNumberFormat="1" applyFont="1" applyFill="1" applyBorder="1" applyAlignment="1" applyProtection="1">
      <alignment horizontal="center" vertical="top"/>
    </xf>
    <xf numFmtId="165" fontId="11" fillId="0" borderId="1" xfId="1" applyNumberFormat="1" applyFont="1" applyFill="1" applyBorder="1" applyAlignment="1" applyProtection="1">
      <alignment horizontal="center" vertical="top"/>
    </xf>
    <xf numFmtId="2" fontId="11" fillId="4" borderId="1" xfId="6" applyNumberFormat="1" applyFont="1" applyFill="1" applyBorder="1" applyAlignment="1" applyProtection="1">
      <alignment horizontal="center" vertical="top"/>
    </xf>
    <xf numFmtId="164" fontId="11" fillId="4" borderId="1" xfId="6" applyNumberFormat="1" applyFont="1" applyFill="1" applyBorder="1" applyAlignment="1" applyProtection="1">
      <alignment horizontal="center" vertical="top"/>
    </xf>
    <xf numFmtId="10" fontId="11" fillId="4" borderId="1" xfId="1" applyNumberFormat="1" applyFont="1" applyFill="1" applyBorder="1" applyAlignment="1" applyProtection="1">
      <alignment horizontal="center" vertical="top"/>
    </xf>
    <xf numFmtId="164" fontId="11" fillId="0" borderId="1" xfId="1" applyNumberFormat="1" applyFont="1" applyFill="1" applyBorder="1" applyAlignment="1" applyProtection="1">
      <alignment horizontal="center" vertical="top"/>
    </xf>
    <xf numFmtId="165" fontId="11" fillId="4" borderId="1" xfId="6" applyNumberFormat="1" applyFont="1" applyFill="1" applyBorder="1" applyAlignment="1" applyProtection="1">
      <alignment horizontal="center" vertical="top"/>
    </xf>
    <xf numFmtId="10" fontId="11" fillId="4" borderId="1" xfId="6" applyNumberFormat="1" applyFont="1" applyFill="1" applyBorder="1" applyAlignment="1" applyProtection="1">
      <alignment horizontal="center" vertical="top"/>
    </xf>
    <xf numFmtId="164" fontId="11" fillId="0" borderId="1" xfId="1" applyNumberFormat="1" applyFont="1" applyFill="1" applyBorder="1" applyAlignment="1" applyProtection="1">
      <alignment vertical="top" wrapText="1"/>
    </xf>
    <xf numFmtId="2" fontId="11" fillId="0" borderId="1" xfId="6" applyNumberFormat="1" applyFont="1" applyFill="1" applyBorder="1" applyAlignment="1" applyProtection="1">
      <alignment horizontal="center" vertical="top"/>
    </xf>
    <xf numFmtId="164" fontId="11" fillId="0" borderId="1" xfId="6" applyNumberFormat="1" applyFont="1" applyFill="1" applyBorder="1" applyAlignment="1" applyProtection="1">
      <alignment horizontal="center" vertical="top"/>
    </xf>
    <xf numFmtId="10" fontId="11" fillId="5" borderId="1" xfId="5" applyNumberFormat="1" applyFont="1" applyFill="1" applyBorder="1" applyAlignment="1" applyProtection="1">
      <alignment horizontal="center" vertical="top"/>
    </xf>
    <xf numFmtId="0" fontId="11" fillId="2" borderId="1" xfId="4" applyFont="1" applyFill="1" applyBorder="1" applyAlignment="1">
      <alignment horizontal="center" vertical="top"/>
    </xf>
    <xf numFmtId="0" fontId="11" fillId="0" borderId="1" xfId="4" applyFont="1" applyBorder="1" applyAlignment="1">
      <alignment horizontal="center" vertical="top" wrapText="1"/>
    </xf>
    <xf numFmtId="0" fontId="11" fillId="0" borderId="1" xfId="4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center" vertical="center" wrapText="1"/>
    </xf>
    <xf numFmtId="0" fontId="11" fillId="0" borderId="1" xfId="4" applyNumberFormat="1" applyFont="1" applyBorder="1" applyAlignment="1">
      <alignment horizontal="center" vertical="center" wrapText="1"/>
    </xf>
    <xf numFmtId="0" fontId="11" fillId="0" borderId="0" xfId="3" applyFont="1" applyFill="1" applyBorder="1" applyAlignment="1">
      <alignment vertical="top" wrapText="1"/>
    </xf>
    <xf numFmtId="0" fontId="11" fillId="0" borderId="0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12" fillId="0" borderId="1" xfId="0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wrapText="1"/>
    </xf>
    <xf numFmtId="1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1" fontId="13" fillId="8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165" fontId="11" fillId="4" borderId="11" xfId="1" applyNumberFormat="1" applyFont="1" applyFill="1" applyBorder="1" applyAlignment="1" applyProtection="1">
      <alignment horizontal="center" vertical="center" wrapText="1"/>
    </xf>
    <xf numFmtId="9" fontId="11" fillId="4" borderId="11" xfId="1" applyNumberFormat="1" applyFont="1" applyFill="1" applyBorder="1" applyAlignment="1" applyProtection="1">
      <alignment horizontal="center" vertical="center" wrapText="1"/>
    </xf>
    <xf numFmtId="165" fontId="11" fillId="4" borderId="12" xfId="1" applyNumberFormat="1" applyFont="1" applyFill="1" applyBorder="1" applyAlignment="1" applyProtection="1">
      <alignment horizontal="center" vertical="center" wrapText="1"/>
    </xf>
    <xf numFmtId="9" fontId="11" fillId="4" borderId="12" xfId="1" applyNumberFormat="1" applyFont="1" applyFill="1" applyBorder="1" applyAlignment="1" applyProtection="1">
      <alignment horizontal="center" vertical="center" wrapText="1"/>
    </xf>
    <xf numFmtId="166" fontId="11" fillId="2" borderId="5" xfId="1" applyNumberFormat="1" applyFont="1" applyFill="1" applyBorder="1" applyAlignment="1" applyProtection="1">
      <alignment horizontal="center" vertical="center"/>
    </xf>
    <xf numFmtId="166" fontId="11" fillId="0" borderId="5" xfId="1" applyNumberFormat="1" applyFont="1" applyFill="1" applyBorder="1" applyAlignment="1" applyProtection="1">
      <alignment horizontal="center" vertical="center"/>
    </xf>
    <xf numFmtId="165" fontId="11" fillId="2" borderId="5" xfId="1" applyNumberFormat="1" applyFont="1" applyFill="1" applyBorder="1" applyAlignment="1" applyProtection="1">
      <alignment horizontal="center" vertical="top"/>
    </xf>
    <xf numFmtId="9" fontId="11" fillId="2" borderId="5" xfId="1" applyNumberFormat="1" applyFont="1" applyFill="1" applyBorder="1" applyAlignment="1" applyProtection="1">
      <alignment horizontal="center" vertical="top"/>
    </xf>
    <xf numFmtId="0" fontId="11" fillId="2" borderId="5" xfId="3" applyFont="1" applyFill="1" applyBorder="1" applyAlignment="1">
      <alignment horizontal="center" vertical="center" wrapText="1"/>
    </xf>
    <xf numFmtId="165" fontId="11" fillId="4" borderId="11" xfId="1" applyNumberFormat="1" applyFont="1" applyFill="1" applyBorder="1" applyAlignment="1" applyProtection="1">
      <alignment horizontal="left" vertical="center" wrapText="1"/>
    </xf>
    <xf numFmtId="165" fontId="11" fillId="4" borderId="12" xfId="1" applyNumberFormat="1" applyFont="1" applyFill="1" applyBorder="1" applyAlignment="1" applyProtection="1">
      <alignment horizontal="left" vertical="center" wrapText="1"/>
    </xf>
    <xf numFmtId="165" fontId="11" fillId="2" borderId="5" xfId="1" applyNumberFormat="1" applyFont="1" applyFill="1" applyBorder="1" applyAlignment="1" applyProtection="1">
      <alignment horizontal="left" vertical="center" wrapText="1"/>
    </xf>
    <xf numFmtId="165" fontId="11" fillId="4" borderId="13" xfId="1" applyNumberFormat="1" applyFont="1" applyFill="1" applyBorder="1" applyAlignment="1" applyProtection="1">
      <alignment horizontal="left" vertical="center" wrapText="1"/>
    </xf>
    <xf numFmtId="165" fontId="11" fillId="4" borderId="13" xfId="1" applyNumberFormat="1" applyFont="1" applyFill="1" applyBorder="1" applyAlignment="1" applyProtection="1">
      <alignment horizontal="center" vertical="center" wrapText="1"/>
    </xf>
    <xf numFmtId="9" fontId="11" fillId="4" borderId="13" xfId="1" applyNumberFormat="1" applyFont="1" applyFill="1" applyBorder="1" applyAlignment="1" applyProtection="1">
      <alignment horizontal="center" vertical="center" wrapText="1"/>
    </xf>
    <xf numFmtId="0" fontId="11" fillId="2" borderId="1" xfId="3" applyFont="1" applyFill="1" applyBorder="1" applyAlignment="1">
      <alignment vertical="top" wrapText="1"/>
    </xf>
    <xf numFmtId="0" fontId="11" fillId="0" borderId="1" xfId="4" applyFont="1" applyFill="1" applyBorder="1" applyAlignment="1">
      <alignment horizontal="left" vertical="center" wrapText="1"/>
    </xf>
    <xf numFmtId="0" fontId="11" fillId="0" borderId="1" xfId="4" applyFont="1" applyFill="1" applyBorder="1" applyAlignment="1">
      <alignment horizontal="justify" vertical="center" wrapText="1"/>
    </xf>
    <xf numFmtId="0" fontId="11" fillId="3" borderId="1" xfId="4" applyFont="1" applyFill="1" applyBorder="1" applyAlignment="1">
      <alignment horizontal="center" vertical="top"/>
    </xf>
    <xf numFmtId="0" fontId="11" fillId="0" borderId="1" xfId="4" applyFont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top" wrapText="1"/>
    </xf>
    <xf numFmtId="0" fontId="11" fillId="0" borderId="1" xfId="4" applyFont="1" applyBorder="1" applyAlignment="1">
      <alignment horizontal="center" vertical="top" wrapText="1"/>
    </xf>
    <xf numFmtId="10" fontId="11" fillId="0" borderId="1" xfId="4" applyNumberFormat="1" applyFont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/>
    </xf>
    <xf numFmtId="0" fontId="11" fillId="0" borderId="1" xfId="0" applyNumberFormat="1" applyFont="1" applyFill="1" applyBorder="1"/>
    <xf numFmtId="0" fontId="11" fillId="0" borderId="1" xfId="0" applyNumberFormat="1" applyFont="1" applyFill="1" applyBorder="1" applyAlignment="1">
      <alignment horizontal="center"/>
    </xf>
    <xf numFmtId="165" fontId="11" fillId="3" borderId="1" xfId="1" applyNumberFormat="1" applyFont="1" applyFill="1" applyBorder="1" applyAlignment="1" applyProtection="1">
      <alignment horizontal="center" vertical="center" wrapText="1"/>
    </xf>
    <xf numFmtId="0" fontId="11" fillId="4" borderId="2" xfId="0" applyNumberFormat="1" applyFont="1" applyFill="1" applyBorder="1"/>
    <xf numFmtId="0" fontId="11" fillId="4" borderId="3" xfId="0" applyNumberFormat="1" applyFont="1" applyFill="1" applyBorder="1"/>
    <xf numFmtId="0" fontId="11" fillId="4" borderId="4" xfId="0" applyNumberFormat="1" applyFont="1" applyFill="1" applyBorder="1"/>
    <xf numFmtId="0" fontId="11" fillId="0" borderId="2" xfId="0" applyNumberFormat="1" applyFont="1" applyFill="1" applyBorder="1"/>
    <xf numFmtId="0" fontId="11" fillId="0" borderId="3" xfId="0" applyNumberFormat="1" applyFont="1" applyFill="1" applyBorder="1"/>
    <xf numFmtId="0" fontId="11" fillId="0" borderId="4" xfId="0" applyNumberFormat="1" applyFont="1" applyFill="1" applyBorder="1"/>
    <xf numFmtId="165" fontId="11" fillId="0" borderId="2" xfId="1" applyNumberFormat="1" applyFont="1" applyFill="1" applyBorder="1" applyAlignment="1" applyProtection="1">
      <alignment horizontal="center" vertical="center"/>
    </xf>
    <xf numFmtId="165" fontId="11" fillId="0" borderId="3" xfId="1" applyNumberFormat="1" applyFont="1" applyFill="1" applyBorder="1" applyAlignment="1" applyProtection="1">
      <alignment horizontal="center" vertical="center"/>
    </xf>
    <xf numFmtId="165" fontId="11" fillId="0" borderId="4" xfId="1" applyNumberFormat="1" applyFont="1" applyFill="1" applyBorder="1" applyAlignment="1" applyProtection="1">
      <alignment horizontal="center" vertical="center"/>
    </xf>
    <xf numFmtId="168" fontId="11" fillId="3" borderId="1" xfId="1" applyNumberFormat="1" applyFont="1" applyFill="1" applyBorder="1" applyAlignment="1" applyProtection="1">
      <alignment horizontal="center" vertical="center" wrapText="1"/>
    </xf>
    <xf numFmtId="165" fontId="11" fillId="0" borderId="1" xfId="1" applyNumberFormat="1" applyFont="1" applyFill="1" applyBorder="1" applyAlignment="1" applyProtection="1">
      <alignment horizontal="center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90"/>
  <sheetViews>
    <sheetView tabSelected="1" zoomScale="130" zoomScaleNormal="130" workbookViewId="0">
      <selection activeCell="C8" sqref="C8"/>
    </sheetView>
  </sheetViews>
  <sheetFormatPr defaultColWidth="31.28515625" defaultRowHeight="12.75"/>
  <cols>
    <col min="1" max="1" width="46.7109375" style="37" customWidth="1"/>
    <col min="2" max="2" width="12.42578125" style="37" customWidth="1"/>
    <col min="3" max="3" width="12" style="37" customWidth="1"/>
    <col min="4" max="4" width="14.140625" style="37" customWidth="1"/>
    <col min="5" max="5" width="14.7109375" style="37" customWidth="1"/>
    <col min="6" max="6" width="19.5703125" style="37" customWidth="1"/>
    <col min="7" max="7" width="16.28515625" style="37" customWidth="1"/>
    <col min="8" max="8" width="14.7109375" style="37" customWidth="1"/>
    <col min="9" max="9" width="11.85546875" style="37" customWidth="1"/>
    <col min="10" max="10" width="14.5703125" style="37" customWidth="1"/>
    <col min="11" max="12" width="13.140625" style="37" customWidth="1"/>
    <col min="13" max="13" width="13.7109375" style="37" customWidth="1"/>
    <col min="14" max="14" width="14.140625" style="37" customWidth="1"/>
    <col min="15" max="15" width="11.85546875" style="37" customWidth="1"/>
    <col min="16" max="16" width="12" style="37" customWidth="1"/>
    <col min="17" max="17" width="11" style="37" customWidth="1"/>
    <col min="18" max="18" width="11.5703125" style="37" customWidth="1"/>
    <col min="19" max="19" width="12" style="37" customWidth="1"/>
    <col min="20" max="237" width="31.28515625" style="37"/>
    <col min="238" max="245" width="31.28515625" style="38"/>
    <col min="246" max="247" width="31.28515625" style="39"/>
    <col min="248" max="16384" width="31.28515625" style="40"/>
  </cols>
  <sheetData>
    <row r="1" spans="1:6" ht="18" customHeight="1">
      <c r="A1" s="36" t="s">
        <v>102</v>
      </c>
      <c r="B1" s="118" t="s">
        <v>101</v>
      </c>
      <c r="C1" s="118"/>
      <c r="D1" s="36" t="s">
        <v>0</v>
      </c>
      <c r="E1" s="36"/>
      <c r="F1" s="36" t="s">
        <v>1</v>
      </c>
    </row>
    <row r="2" spans="1:6">
      <c r="A2" s="101" t="s">
        <v>103</v>
      </c>
      <c r="B2" s="92" t="s">
        <v>99</v>
      </c>
      <c r="C2" s="92" t="s">
        <v>100</v>
      </c>
      <c r="D2" s="92" t="s">
        <v>69</v>
      </c>
      <c r="E2" s="93" t="s">
        <v>2</v>
      </c>
      <c r="F2" s="92" t="s">
        <v>70</v>
      </c>
    </row>
    <row r="3" spans="1:6">
      <c r="A3" s="103" t="s">
        <v>91</v>
      </c>
      <c r="B3" s="96">
        <v>936111.92</v>
      </c>
      <c r="C3" s="97">
        <v>907517.3</v>
      </c>
      <c r="D3" s="98">
        <f t="shared" ref="D3:D8" si="0">AVERAGE(B3:C3)</f>
        <v>921814.6100000001</v>
      </c>
      <c r="E3" s="99">
        <v>1</v>
      </c>
      <c r="F3" s="98">
        <f t="shared" ref="F3:F8" si="1">E3*D3</f>
        <v>921814.6100000001</v>
      </c>
    </row>
    <row r="4" spans="1:6">
      <c r="A4" s="103" t="s">
        <v>92</v>
      </c>
      <c r="B4" s="96">
        <v>293346</v>
      </c>
      <c r="C4" s="97">
        <v>187722.02</v>
      </c>
      <c r="D4" s="98">
        <f t="shared" si="0"/>
        <v>240534.01</v>
      </c>
      <c r="E4" s="99">
        <v>1</v>
      </c>
      <c r="F4" s="98">
        <f t="shared" si="1"/>
        <v>240534.01</v>
      </c>
    </row>
    <row r="5" spans="1:6">
      <c r="A5" s="103" t="s">
        <v>93</v>
      </c>
      <c r="B5" s="96">
        <v>314250</v>
      </c>
      <c r="C5" s="97">
        <v>0</v>
      </c>
      <c r="D5" s="98">
        <f t="shared" si="0"/>
        <v>157125</v>
      </c>
      <c r="E5" s="99">
        <v>1</v>
      </c>
      <c r="F5" s="98">
        <f t="shared" si="1"/>
        <v>157125</v>
      </c>
    </row>
    <row r="6" spans="1:6">
      <c r="A6" s="103" t="s">
        <v>72</v>
      </c>
      <c r="B6" s="100">
        <v>0</v>
      </c>
      <c r="C6" s="96">
        <v>0</v>
      </c>
      <c r="D6" s="98">
        <f t="shared" si="0"/>
        <v>0</v>
      </c>
      <c r="E6" s="99">
        <v>0</v>
      </c>
      <c r="F6" s="98">
        <f t="shared" si="1"/>
        <v>0</v>
      </c>
    </row>
    <row r="7" spans="1:6">
      <c r="A7" s="103" t="s">
        <v>104</v>
      </c>
      <c r="B7" s="100">
        <v>2150</v>
      </c>
      <c r="C7" s="96">
        <v>1000</v>
      </c>
      <c r="D7" s="98">
        <f t="shared" si="0"/>
        <v>1575</v>
      </c>
      <c r="E7" s="99">
        <v>0.5</v>
      </c>
      <c r="F7" s="98">
        <f t="shared" si="1"/>
        <v>787.5</v>
      </c>
    </row>
    <row r="8" spans="1:6">
      <c r="A8" s="103" t="s">
        <v>71</v>
      </c>
      <c r="B8" s="96">
        <v>-97943</v>
      </c>
      <c r="C8" s="96">
        <v>-104427</v>
      </c>
      <c r="D8" s="98">
        <f t="shared" si="0"/>
        <v>-101185</v>
      </c>
      <c r="E8" s="99">
        <v>1</v>
      </c>
      <c r="F8" s="98">
        <f t="shared" si="1"/>
        <v>-101185</v>
      </c>
    </row>
    <row r="9" spans="1:6">
      <c r="A9" s="104" t="s">
        <v>105</v>
      </c>
      <c r="B9" s="105" t="s">
        <v>99</v>
      </c>
      <c r="C9" s="105" t="s">
        <v>100</v>
      </c>
      <c r="D9" s="105" t="s">
        <v>69</v>
      </c>
      <c r="E9" s="106" t="s">
        <v>2</v>
      </c>
      <c r="F9" s="105" t="s">
        <v>70</v>
      </c>
    </row>
    <row r="10" spans="1:6">
      <c r="A10" s="103" t="s">
        <v>91</v>
      </c>
      <c r="B10" s="96">
        <v>718455.81</v>
      </c>
      <c r="C10" s="97">
        <v>555814.62</v>
      </c>
      <c r="D10" s="98">
        <f>AVERAGE(B10:C10)</f>
        <v>637135.21500000008</v>
      </c>
      <c r="E10" s="99">
        <v>1</v>
      </c>
      <c r="F10" s="98">
        <f>E10*D10</f>
        <v>637135.21500000008</v>
      </c>
    </row>
    <row r="11" spans="1:6">
      <c r="A11" s="103" t="s">
        <v>92</v>
      </c>
      <c r="B11" s="96">
        <v>186909</v>
      </c>
      <c r="C11" s="97">
        <v>51990</v>
      </c>
      <c r="D11" s="98">
        <f>AVERAGE(B11:C11)</f>
        <v>119449.5</v>
      </c>
      <c r="E11" s="99">
        <v>1</v>
      </c>
      <c r="F11" s="98">
        <f>E11*D11</f>
        <v>119449.5</v>
      </c>
    </row>
    <row r="12" spans="1:6">
      <c r="A12" s="103" t="s">
        <v>93</v>
      </c>
      <c r="B12" s="96">
        <f>143510+12513</f>
        <v>156023</v>
      </c>
      <c r="C12" s="97">
        <v>0</v>
      </c>
      <c r="D12" s="98">
        <f>AVERAGE(B12:C12)</f>
        <v>78011.5</v>
      </c>
      <c r="E12" s="99">
        <v>1</v>
      </c>
      <c r="F12" s="98">
        <f>E12*D12</f>
        <v>78011.5</v>
      </c>
    </row>
    <row r="13" spans="1:6">
      <c r="A13" s="103" t="s">
        <v>104</v>
      </c>
      <c r="B13" s="100">
        <v>1100</v>
      </c>
      <c r="C13" s="96">
        <v>600</v>
      </c>
      <c r="D13" s="98">
        <f>AVERAGE(B13:C13)</f>
        <v>850</v>
      </c>
      <c r="E13" s="99">
        <v>0.5</v>
      </c>
      <c r="F13" s="98">
        <f>E13*D13</f>
        <v>425</v>
      </c>
    </row>
    <row r="14" spans="1:6">
      <c r="A14" s="103" t="s">
        <v>71</v>
      </c>
      <c r="B14" s="96">
        <v>-36921</v>
      </c>
      <c r="C14" s="96">
        <v>-34589</v>
      </c>
      <c r="D14" s="98">
        <f>AVERAGE(B14:C14)</f>
        <v>-35755</v>
      </c>
      <c r="E14" s="99">
        <v>1</v>
      </c>
      <c r="F14" s="98">
        <f>E14*D14</f>
        <v>-35755</v>
      </c>
    </row>
    <row r="15" spans="1:6">
      <c r="A15" s="102" t="s">
        <v>116</v>
      </c>
      <c r="B15" s="94" t="s">
        <v>99</v>
      </c>
      <c r="C15" s="94" t="s">
        <v>100</v>
      </c>
      <c r="D15" s="94" t="s">
        <v>69</v>
      </c>
      <c r="E15" s="95" t="s">
        <v>2</v>
      </c>
      <c r="F15" s="94" t="s">
        <v>70</v>
      </c>
    </row>
    <row r="16" spans="1:6">
      <c r="A16" s="44" t="s">
        <v>117</v>
      </c>
      <c r="B16" s="45">
        <v>0</v>
      </c>
      <c r="C16" s="46">
        <v>467438</v>
      </c>
      <c r="D16" s="47">
        <f>AVERAGE(B16:C16)</f>
        <v>233719</v>
      </c>
      <c r="E16" s="48">
        <v>0</v>
      </c>
      <c r="F16" s="47">
        <f>E16*D16</f>
        <v>0</v>
      </c>
    </row>
    <row r="17" spans="1:6">
      <c r="A17" s="44" t="s">
        <v>104</v>
      </c>
      <c r="B17" s="49">
        <v>0</v>
      </c>
      <c r="C17" s="45">
        <v>0</v>
      </c>
      <c r="D17" s="47">
        <f>AVERAGE(B17:C17)</f>
        <v>0</v>
      </c>
      <c r="E17" s="48">
        <v>0.5</v>
      </c>
      <c r="F17" s="47">
        <f>E17*D17</f>
        <v>0</v>
      </c>
    </row>
    <row r="18" spans="1:6">
      <c r="A18" s="44" t="s">
        <v>71</v>
      </c>
      <c r="B18" s="45">
        <v>0</v>
      </c>
      <c r="C18" s="45">
        <v>-17444</v>
      </c>
      <c r="D18" s="47">
        <f>AVERAGE(B18:C18)</f>
        <v>-8722</v>
      </c>
      <c r="E18" s="48">
        <v>1</v>
      </c>
      <c r="F18" s="47">
        <f>E18*D18</f>
        <v>-8722</v>
      </c>
    </row>
    <row r="19" spans="1:6">
      <c r="A19" s="41" t="s">
        <v>118</v>
      </c>
      <c r="B19" s="42" t="s">
        <v>99</v>
      </c>
      <c r="C19" s="42" t="s">
        <v>100</v>
      </c>
      <c r="D19" s="42" t="s">
        <v>69</v>
      </c>
      <c r="E19" s="43" t="s">
        <v>2</v>
      </c>
      <c r="F19" s="42" t="s">
        <v>70</v>
      </c>
    </row>
    <row r="20" spans="1:6">
      <c r="A20" s="44" t="s">
        <v>119</v>
      </c>
      <c r="B20" s="45">
        <v>352500</v>
      </c>
      <c r="C20" s="46">
        <v>355500</v>
      </c>
      <c r="D20" s="47">
        <f>AVERAGE(B20:C20)</f>
        <v>354000</v>
      </c>
      <c r="E20" s="48">
        <v>0</v>
      </c>
      <c r="F20" s="47">
        <f>E20*D20</f>
        <v>0</v>
      </c>
    </row>
    <row r="21" spans="1:6">
      <c r="A21" s="44" t="s">
        <v>104</v>
      </c>
      <c r="B21" s="49">
        <v>10000</v>
      </c>
      <c r="C21" s="45">
        <v>5000</v>
      </c>
      <c r="D21" s="47">
        <f>AVERAGE(B21:C21)</f>
        <v>7500</v>
      </c>
      <c r="E21" s="48">
        <v>0.5</v>
      </c>
      <c r="F21" s="47">
        <f>E21*D21</f>
        <v>3750</v>
      </c>
    </row>
    <row r="22" spans="1:6">
      <c r="A22" s="44" t="s">
        <v>71</v>
      </c>
      <c r="B22" s="45">
        <v>-5794</v>
      </c>
      <c r="C22" s="45">
        <v>-6604</v>
      </c>
      <c r="D22" s="47">
        <f>AVERAGE(B22:C22)</f>
        <v>-6199</v>
      </c>
      <c r="E22" s="48">
        <v>1</v>
      </c>
      <c r="F22" s="47">
        <f>E22*D22</f>
        <v>-6199</v>
      </c>
    </row>
    <row r="23" spans="1:6" ht="15.4" customHeight="1">
      <c r="A23" s="50" t="s">
        <v>73</v>
      </c>
      <c r="B23" s="119"/>
      <c r="C23" s="120"/>
      <c r="D23" s="120"/>
      <c r="E23" s="121"/>
      <c r="F23" s="51">
        <f>+SUM(F3:F22)</f>
        <v>2007171.3350000002</v>
      </c>
    </row>
    <row r="24" spans="1:6" ht="16.350000000000001" customHeight="1">
      <c r="A24" s="52" t="s">
        <v>74</v>
      </c>
      <c r="B24" s="122"/>
      <c r="C24" s="123"/>
      <c r="D24" s="123"/>
      <c r="E24" s="124"/>
      <c r="F24" s="51">
        <f>F23/12</f>
        <v>167264.27791666667</v>
      </c>
    </row>
    <row r="25" spans="1:6">
      <c r="A25" s="52" t="s">
        <v>75</v>
      </c>
      <c r="B25" s="122"/>
      <c r="C25" s="123"/>
      <c r="D25" s="123"/>
      <c r="E25" s="124"/>
      <c r="F25" s="47">
        <f>RTR!K9</f>
        <v>344350</v>
      </c>
    </row>
    <row r="26" spans="1:6" ht="16.350000000000001" customHeight="1">
      <c r="A26" s="53" t="s">
        <v>76</v>
      </c>
      <c r="B26" s="125"/>
      <c r="C26" s="126"/>
      <c r="D26" s="126"/>
      <c r="E26" s="127"/>
      <c r="F26" s="54">
        <v>1.25</v>
      </c>
    </row>
    <row r="27" spans="1:6" ht="16.350000000000001" customHeight="1">
      <c r="A27" s="52" t="s">
        <v>77</v>
      </c>
      <c r="B27" s="116"/>
      <c r="C27" s="116"/>
      <c r="D27" s="116"/>
      <c r="E27" s="116"/>
      <c r="F27" s="55">
        <f>(F24*F26)-F25</f>
        <v>-135269.65260416665</v>
      </c>
    </row>
    <row r="28" spans="1:6" ht="16.350000000000001" customHeight="1">
      <c r="A28" s="52" t="s">
        <v>78</v>
      </c>
      <c r="B28" s="116"/>
      <c r="C28" s="116"/>
      <c r="D28" s="116"/>
      <c r="E28" s="116"/>
      <c r="F28" s="56">
        <v>180</v>
      </c>
    </row>
    <row r="29" spans="1:6" ht="13.5" customHeight="1">
      <c r="A29" s="52" t="s">
        <v>79</v>
      </c>
      <c r="B29" s="116"/>
      <c r="C29" s="116"/>
      <c r="D29" s="116"/>
      <c r="E29" s="116"/>
      <c r="F29" s="54">
        <v>0.1</v>
      </c>
    </row>
    <row r="30" spans="1:6">
      <c r="A30" s="52" t="s">
        <v>80</v>
      </c>
      <c r="B30" s="116"/>
      <c r="C30" s="116"/>
      <c r="D30" s="116"/>
      <c r="E30" s="116"/>
      <c r="F30" s="57">
        <f>PMT(F29/12,F28,-100000)</f>
        <v>1074.6051177081183</v>
      </c>
    </row>
    <row r="31" spans="1:6">
      <c r="A31" s="52" t="s">
        <v>81</v>
      </c>
      <c r="B31" s="116"/>
      <c r="C31" s="116"/>
      <c r="D31" s="116"/>
      <c r="E31" s="116"/>
      <c r="F31" s="58">
        <f>F27/F30</f>
        <v>-125.87847421819954</v>
      </c>
    </row>
    <row r="32" spans="1:6" ht="15.4" customHeight="1">
      <c r="A32" s="128" t="s">
        <v>82</v>
      </c>
      <c r="B32" s="128"/>
      <c r="C32" s="128"/>
      <c r="D32" s="128"/>
      <c r="E32" s="128"/>
      <c r="F32" s="128"/>
    </row>
    <row r="33" spans="1:6">
      <c r="A33" s="52" t="s">
        <v>78</v>
      </c>
      <c r="B33" s="116"/>
      <c r="C33" s="116"/>
      <c r="D33" s="116"/>
      <c r="E33" s="116"/>
      <c r="F33" s="55">
        <v>180</v>
      </c>
    </row>
    <row r="34" spans="1:6">
      <c r="A34" s="52" t="s">
        <v>79</v>
      </c>
      <c r="B34" s="116"/>
      <c r="C34" s="116"/>
      <c r="D34" s="116"/>
      <c r="E34" s="116"/>
      <c r="F34" s="59">
        <v>9.5500000000000002E-2</v>
      </c>
    </row>
    <row r="35" spans="1:6">
      <c r="A35" s="52" t="s">
        <v>80</v>
      </c>
      <c r="B35" s="116"/>
      <c r="C35" s="116"/>
      <c r="D35" s="116"/>
      <c r="E35" s="116"/>
      <c r="F35" s="58">
        <f>PMT(F34/12,F33,-100000)</f>
        <v>1047.2438674424591</v>
      </c>
    </row>
    <row r="36" spans="1:6">
      <c r="A36" s="52" t="s">
        <v>83</v>
      </c>
      <c r="B36" s="129">
        <f>B26</f>
        <v>0</v>
      </c>
      <c r="C36" s="129"/>
      <c r="D36" s="129"/>
      <c r="E36" s="129"/>
      <c r="F36" s="60">
        <v>0</v>
      </c>
    </row>
    <row r="37" spans="1:6">
      <c r="A37" s="52" t="s">
        <v>84</v>
      </c>
      <c r="B37" s="116"/>
      <c r="C37" s="116"/>
      <c r="D37" s="116"/>
      <c r="E37" s="116"/>
      <c r="F37" s="61">
        <f>F36*F35</f>
        <v>0</v>
      </c>
    </row>
    <row r="38" spans="1:6">
      <c r="A38" s="52" t="s">
        <v>85</v>
      </c>
      <c r="B38" s="116"/>
      <c r="C38" s="116"/>
      <c r="D38" s="116"/>
      <c r="E38" s="116"/>
      <c r="F38" s="62">
        <f>(F37+F25)/F24</f>
        <v>2.0587181213406476</v>
      </c>
    </row>
    <row r="39" spans="1:6">
      <c r="A39" s="63" t="s">
        <v>86</v>
      </c>
      <c r="B39" s="117" t="s">
        <v>3</v>
      </c>
      <c r="C39" s="117"/>
      <c r="D39" s="117"/>
      <c r="E39" s="117"/>
      <c r="F39" s="64">
        <v>0</v>
      </c>
    </row>
    <row r="40" spans="1:6">
      <c r="A40" s="63" t="s">
        <v>87</v>
      </c>
      <c r="B40" s="116"/>
      <c r="C40" s="116"/>
      <c r="D40" s="116"/>
      <c r="E40" s="116"/>
      <c r="F40" s="65"/>
    </row>
    <row r="41" spans="1:6">
      <c r="A41" s="63" t="s">
        <v>88</v>
      </c>
      <c r="B41" s="116"/>
      <c r="C41" s="116"/>
      <c r="D41" s="116"/>
      <c r="E41" s="116"/>
      <c r="F41" s="66" t="e">
        <f>F36/F39</f>
        <v>#DIV/0!</v>
      </c>
    </row>
    <row r="42" spans="1:6">
      <c r="A42" s="52" t="s">
        <v>89</v>
      </c>
      <c r="B42" s="116"/>
      <c r="C42" s="116"/>
      <c r="D42" s="116"/>
      <c r="E42" s="116"/>
      <c r="F42" s="66" t="e">
        <f>(F36+F40)/F39</f>
        <v>#DIV/0!</v>
      </c>
    </row>
    <row r="43" spans="1:6">
      <c r="A43" s="52" t="s">
        <v>90</v>
      </c>
      <c r="B43" s="116"/>
      <c r="C43" s="116"/>
      <c r="D43" s="116"/>
      <c r="E43" s="116"/>
      <c r="F43" s="66" t="e">
        <f>F42+F38</f>
        <v>#DIV/0!</v>
      </c>
    </row>
    <row r="44" spans="1:6" ht="15.4" customHeight="1">
      <c r="A44" s="108"/>
      <c r="B44" s="108"/>
      <c r="C44" s="108"/>
      <c r="D44" s="108"/>
      <c r="E44" s="108"/>
      <c r="F44" s="108"/>
    </row>
    <row r="45" spans="1:6">
      <c r="A45" s="108"/>
      <c r="B45" s="108"/>
      <c r="C45" s="108"/>
      <c r="D45" s="108"/>
      <c r="E45" s="108"/>
      <c r="F45" s="108"/>
    </row>
    <row r="46" spans="1:6" ht="15.4" customHeight="1">
      <c r="A46" s="108"/>
      <c r="B46" s="108"/>
      <c r="C46" s="108"/>
      <c r="D46" s="108"/>
      <c r="E46" s="108"/>
      <c r="F46" s="108"/>
    </row>
    <row r="47" spans="1:6">
      <c r="A47" s="108"/>
      <c r="B47" s="108"/>
      <c r="C47" s="108"/>
      <c r="D47" s="108"/>
      <c r="E47" s="108"/>
      <c r="F47" s="108"/>
    </row>
    <row r="48" spans="1:6">
      <c r="A48" s="108"/>
      <c r="B48" s="108"/>
      <c r="C48" s="108"/>
      <c r="D48" s="108"/>
      <c r="E48" s="108"/>
      <c r="F48" s="108"/>
    </row>
    <row r="49" spans="1:6">
      <c r="A49" s="108"/>
      <c r="B49" s="108"/>
      <c r="C49" s="108"/>
      <c r="D49" s="108"/>
      <c r="E49" s="108"/>
      <c r="F49" s="108"/>
    </row>
    <row r="50" spans="1:6">
      <c r="A50" s="108"/>
      <c r="B50" s="108"/>
      <c r="C50" s="108"/>
      <c r="D50" s="108"/>
      <c r="E50" s="108"/>
      <c r="F50" s="108"/>
    </row>
    <row r="51" spans="1:6" ht="15.4" customHeight="1">
      <c r="A51" s="108"/>
      <c r="B51" s="108"/>
      <c r="C51" s="108"/>
      <c r="D51" s="108"/>
      <c r="E51" s="108"/>
      <c r="F51" s="108"/>
    </row>
    <row r="52" spans="1:6">
      <c r="A52" s="108"/>
      <c r="B52" s="108"/>
      <c r="C52" s="108"/>
      <c r="D52" s="108"/>
      <c r="E52" s="108"/>
      <c r="F52" s="108"/>
    </row>
    <row r="53" spans="1:6">
      <c r="A53" s="112" t="s">
        <v>6</v>
      </c>
      <c r="B53" s="112"/>
      <c r="C53" s="112"/>
      <c r="D53" s="112"/>
      <c r="E53" s="112"/>
      <c r="F53" s="112"/>
    </row>
    <row r="54" spans="1:6">
      <c r="A54" s="108"/>
      <c r="B54" s="108"/>
      <c r="C54" s="108"/>
      <c r="D54" s="108"/>
      <c r="E54" s="108"/>
      <c r="F54" s="108"/>
    </row>
    <row r="55" spans="1:6">
      <c r="A55" s="108" t="s">
        <v>7</v>
      </c>
      <c r="B55" s="108"/>
      <c r="C55" s="108"/>
      <c r="D55" s="108"/>
      <c r="E55" s="108"/>
      <c r="F55" s="108"/>
    </row>
    <row r="56" spans="1:6">
      <c r="A56" s="108"/>
      <c r="B56" s="108"/>
      <c r="C56" s="108"/>
      <c r="D56" s="108"/>
      <c r="E56" s="108"/>
      <c r="F56" s="108"/>
    </row>
    <row r="57" spans="1:6" ht="15.4" customHeight="1">
      <c r="A57" s="108"/>
      <c r="B57" s="108"/>
      <c r="C57" s="108"/>
      <c r="D57" s="108"/>
      <c r="E57" s="108"/>
      <c r="F57" s="108"/>
    </row>
    <row r="58" spans="1:6">
      <c r="A58" s="108"/>
      <c r="B58" s="108"/>
      <c r="C58" s="108"/>
      <c r="D58" s="108"/>
      <c r="E58" s="108"/>
      <c r="F58" s="108"/>
    </row>
    <row r="59" spans="1:6">
      <c r="A59" s="108"/>
      <c r="B59" s="108"/>
      <c r="C59" s="108"/>
      <c r="D59" s="108"/>
      <c r="E59" s="108"/>
      <c r="F59" s="108"/>
    </row>
    <row r="60" spans="1:6">
      <c r="A60" s="112" t="s">
        <v>8</v>
      </c>
      <c r="B60" s="112"/>
      <c r="C60" s="112"/>
      <c r="D60" s="112"/>
      <c r="E60" s="112"/>
      <c r="F60" s="112"/>
    </row>
    <row r="61" spans="1:6" ht="15.4" customHeight="1">
      <c r="A61" s="108"/>
      <c r="B61" s="108"/>
      <c r="C61" s="108"/>
      <c r="D61" s="108"/>
      <c r="E61" s="108"/>
      <c r="F61" s="108"/>
    </row>
    <row r="62" spans="1:6" ht="26.85" customHeight="1">
      <c r="A62" s="108"/>
      <c r="B62" s="108"/>
      <c r="C62" s="108"/>
      <c r="D62" s="108"/>
      <c r="E62" s="108"/>
      <c r="F62" s="108"/>
    </row>
    <row r="63" spans="1:6" ht="15.4" customHeight="1">
      <c r="A63" s="108"/>
      <c r="B63" s="108"/>
      <c r="C63" s="108"/>
      <c r="D63" s="108"/>
      <c r="E63" s="108"/>
      <c r="F63" s="108"/>
    </row>
    <row r="64" spans="1:6" ht="15.4" customHeight="1">
      <c r="A64" s="108"/>
      <c r="B64" s="108"/>
      <c r="C64" s="108"/>
      <c r="D64" s="108"/>
      <c r="E64" s="108"/>
      <c r="F64" s="108"/>
    </row>
    <row r="65" spans="1:249">
      <c r="A65" s="108"/>
      <c r="B65" s="108"/>
      <c r="C65" s="108"/>
      <c r="D65" s="108"/>
      <c r="E65" s="108"/>
      <c r="F65" s="108"/>
    </row>
    <row r="66" spans="1:249" ht="16.350000000000001" customHeight="1">
      <c r="A66" s="112" t="s">
        <v>9</v>
      </c>
      <c r="B66" s="112"/>
      <c r="C66" s="112"/>
      <c r="D66" s="112"/>
      <c r="E66" s="112"/>
      <c r="F66" s="112"/>
    </row>
    <row r="67" spans="1:249" ht="16.350000000000001" customHeight="1">
      <c r="A67" s="67" t="s">
        <v>5</v>
      </c>
      <c r="B67" s="68" t="s">
        <v>10</v>
      </c>
      <c r="C67" s="68" t="s">
        <v>11</v>
      </c>
      <c r="D67" s="68" t="s">
        <v>12</v>
      </c>
      <c r="E67" s="68" t="s">
        <v>13</v>
      </c>
      <c r="F67" s="68" t="s">
        <v>14</v>
      </c>
    </row>
    <row r="68" spans="1:249" ht="16.350000000000001" customHeight="1">
      <c r="A68" s="69" t="str">
        <f>+A39</f>
        <v xml:space="preserve">Value based on Market valuation                </v>
      </c>
      <c r="B68" s="70"/>
      <c r="C68" s="70"/>
      <c r="D68" s="71" t="s">
        <v>15</v>
      </c>
      <c r="E68" s="70" t="s">
        <v>15</v>
      </c>
      <c r="F68" s="70"/>
    </row>
    <row r="69" spans="1:249" ht="16.350000000000001" customHeight="1">
      <c r="A69" s="69" t="s">
        <v>4</v>
      </c>
      <c r="B69" s="70"/>
      <c r="C69" s="70"/>
      <c r="D69" s="71" t="s">
        <v>15</v>
      </c>
      <c r="E69" s="70" t="s">
        <v>15</v>
      </c>
      <c r="F69" s="70"/>
    </row>
    <row r="70" spans="1:249" ht="16.350000000000001" customHeight="1">
      <c r="A70" s="112" t="s">
        <v>16</v>
      </c>
      <c r="B70" s="112"/>
      <c r="C70" s="112"/>
      <c r="D70" s="112"/>
      <c r="E70" s="112"/>
      <c r="F70" s="112"/>
    </row>
    <row r="71" spans="1:249" ht="16.350000000000001" customHeight="1">
      <c r="A71" s="67" t="s">
        <v>5</v>
      </c>
      <c r="B71" s="68" t="s">
        <v>17</v>
      </c>
      <c r="C71" s="68" t="s">
        <v>18</v>
      </c>
      <c r="D71" s="68" t="s">
        <v>19</v>
      </c>
      <c r="E71" s="113" t="s">
        <v>20</v>
      </c>
      <c r="F71" s="113"/>
    </row>
    <row r="72" spans="1:249" ht="16.350000000000001" customHeight="1">
      <c r="A72" s="69" t="str">
        <f>+A39</f>
        <v xml:space="preserve">Value based on Market valuation                </v>
      </c>
      <c r="B72" s="70" t="s">
        <v>15</v>
      </c>
      <c r="C72" s="70"/>
      <c r="D72" s="71" t="s">
        <v>15</v>
      </c>
      <c r="E72" s="114" t="s">
        <v>15</v>
      </c>
      <c r="F72" s="114"/>
    </row>
    <row r="73" spans="1:249" ht="16.350000000000001" customHeight="1">
      <c r="A73" s="69" t="s">
        <v>4</v>
      </c>
      <c r="B73" s="70" t="s">
        <v>15</v>
      </c>
      <c r="C73" s="70"/>
      <c r="D73" s="71" t="s">
        <v>15</v>
      </c>
      <c r="E73" s="114" t="s">
        <v>15</v>
      </c>
      <c r="F73" s="114"/>
    </row>
    <row r="74" spans="1:249" ht="16.350000000000001" customHeight="1">
      <c r="A74" s="115" t="s">
        <v>21</v>
      </c>
      <c r="B74" s="115"/>
      <c r="C74" s="115"/>
      <c r="D74" s="115" t="s">
        <v>22</v>
      </c>
      <c r="E74" s="115"/>
      <c r="F74" s="115"/>
    </row>
    <row r="75" spans="1:249" ht="16.350000000000001" customHeight="1">
      <c r="A75" s="108" t="s">
        <v>23</v>
      </c>
      <c r="B75" s="108"/>
      <c r="C75" s="108"/>
      <c r="D75" s="108"/>
      <c r="E75" s="108"/>
      <c r="F75" s="108"/>
    </row>
    <row r="76" spans="1:249" ht="16.350000000000001" customHeight="1">
      <c r="A76" s="108" t="s">
        <v>24</v>
      </c>
      <c r="B76" s="108"/>
      <c r="C76" s="108"/>
      <c r="D76" s="108"/>
      <c r="E76" s="108"/>
      <c r="F76" s="108"/>
    </row>
    <row r="77" spans="1:249" ht="26.85" customHeight="1">
      <c r="A77" s="108" t="s">
        <v>25</v>
      </c>
      <c r="B77" s="108"/>
      <c r="C77" s="108"/>
      <c r="D77" s="108"/>
      <c r="E77" s="108"/>
      <c r="F77" s="108"/>
    </row>
    <row r="78" spans="1:249" s="72" customFormat="1">
      <c r="A78" s="108" t="s">
        <v>26</v>
      </c>
      <c r="B78" s="108"/>
      <c r="C78" s="108"/>
      <c r="D78" s="108"/>
      <c r="E78" s="108"/>
      <c r="F78" s="108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ID78" s="73"/>
      <c r="IE78" s="73"/>
      <c r="IF78" s="73"/>
      <c r="IG78" s="38"/>
      <c r="IL78" s="39"/>
      <c r="IM78" s="39"/>
      <c r="IN78" s="40"/>
      <c r="IO78" s="40"/>
    </row>
    <row r="79" spans="1:249" s="72" customFormat="1">
      <c r="A79" s="108" t="s">
        <v>27</v>
      </c>
      <c r="B79" s="108"/>
      <c r="C79" s="108"/>
      <c r="D79" s="108"/>
      <c r="E79" s="108"/>
      <c r="F79" s="108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ID79" s="73"/>
      <c r="IE79" s="73"/>
      <c r="IF79" s="73"/>
      <c r="IG79" s="38"/>
      <c r="IL79" s="39"/>
      <c r="IM79" s="39"/>
      <c r="IN79" s="40"/>
      <c r="IO79" s="40"/>
    </row>
    <row r="80" spans="1:249" s="72" customFormat="1">
      <c r="A80" s="108" t="s">
        <v>28</v>
      </c>
      <c r="B80" s="108"/>
      <c r="C80" s="108"/>
      <c r="D80" s="108"/>
      <c r="E80" s="108"/>
      <c r="F80" s="108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ID80" s="73"/>
      <c r="IE80" s="73"/>
      <c r="IF80" s="73"/>
      <c r="IG80" s="38"/>
      <c r="IL80" s="39"/>
      <c r="IM80" s="39"/>
      <c r="IN80" s="40"/>
      <c r="IO80" s="40"/>
    </row>
    <row r="81" spans="1:6">
      <c r="A81" s="108" t="s">
        <v>29</v>
      </c>
      <c r="B81" s="108"/>
      <c r="C81" s="108"/>
      <c r="D81" s="108"/>
      <c r="E81" s="108"/>
      <c r="F81" s="108"/>
    </row>
    <row r="82" spans="1:6">
      <c r="A82" s="108" t="s">
        <v>30</v>
      </c>
      <c r="B82" s="108"/>
      <c r="C82" s="108"/>
      <c r="D82" s="108"/>
      <c r="E82" s="108"/>
      <c r="F82" s="108"/>
    </row>
    <row r="83" spans="1:6">
      <c r="A83" s="108" t="s">
        <v>31</v>
      </c>
      <c r="B83" s="108"/>
      <c r="C83" s="108"/>
      <c r="D83" s="108"/>
      <c r="E83" s="108"/>
      <c r="F83" s="108"/>
    </row>
    <row r="84" spans="1:6">
      <c r="A84" s="108" t="s">
        <v>32</v>
      </c>
      <c r="B84" s="108"/>
      <c r="C84" s="108"/>
      <c r="D84" s="108"/>
      <c r="E84" s="108"/>
      <c r="F84" s="108"/>
    </row>
    <row r="85" spans="1:6">
      <c r="A85" s="108" t="s">
        <v>33</v>
      </c>
      <c r="B85" s="108"/>
      <c r="C85" s="108"/>
      <c r="D85" s="108"/>
      <c r="E85" s="108"/>
      <c r="F85" s="108"/>
    </row>
    <row r="86" spans="1:6">
      <c r="A86" s="108" t="s">
        <v>34</v>
      </c>
      <c r="B86" s="108"/>
      <c r="C86" s="108"/>
      <c r="D86" s="109" t="s">
        <v>35</v>
      </c>
      <c r="E86" s="109"/>
      <c r="F86" s="109"/>
    </row>
    <row r="87" spans="1:6">
      <c r="A87" s="110" t="s">
        <v>36</v>
      </c>
      <c r="B87" s="110"/>
      <c r="C87" s="110"/>
      <c r="D87" s="110"/>
      <c r="E87" s="110"/>
      <c r="F87" s="110"/>
    </row>
    <row r="88" spans="1:6">
      <c r="A88" s="111"/>
      <c r="B88" s="111"/>
      <c r="C88" s="111"/>
      <c r="D88" s="111"/>
      <c r="E88" s="111"/>
      <c r="F88" s="111"/>
    </row>
    <row r="89" spans="1:6">
      <c r="A89" s="111"/>
      <c r="B89" s="111"/>
      <c r="C89" s="111"/>
      <c r="D89" s="111"/>
      <c r="E89" s="111"/>
      <c r="F89" s="111"/>
    </row>
    <row r="90" spans="1:6">
      <c r="A90" s="107"/>
      <c r="B90" s="107"/>
      <c r="C90" s="107"/>
      <c r="D90" s="107"/>
      <c r="E90" s="107"/>
      <c r="F90" s="107"/>
    </row>
  </sheetData>
  <sheetProtection selectLockedCells="1" selectUnlockedCells="1"/>
  <mergeCells count="79">
    <mergeCell ref="B43:E43"/>
    <mergeCell ref="B1:C1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A32:F32"/>
    <mergeCell ref="B33:E33"/>
    <mergeCell ref="B34:E34"/>
    <mergeCell ref="B35:E35"/>
    <mergeCell ref="B36:E36"/>
    <mergeCell ref="A46:F46"/>
    <mergeCell ref="A47:F47"/>
    <mergeCell ref="A48:F48"/>
    <mergeCell ref="A49:F49"/>
    <mergeCell ref="A50:F50"/>
    <mergeCell ref="B37:E37"/>
    <mergeCell ref="B38:E38"/>
    <mergeCell ref="B39:E39"/>
    <mergeCell ref="B40:E40"/>
    <mergeCell ref="B41:E41"/>
    <mergeCell ref="B42:E42"/>
    <mergeCell ref="A63:F63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51:F51"/>
    <mergeCell ref="A44:F44"/>
    <mergeCell ref="A45:F45"/>
    <mergeCell ref="A76:C76"/>
    <mergeCell ref="D76:F76"/>
    <mergeCell ref="A64:F64"/>
    <mergeCell ref="A65:F65"/>
    <mergeCell ref="A66:F66"/>
    <mergeCell ref="A70:F70"/>
    <mergeCell ref="E71:F71"/>
    <mergeCell ref="E72:F72"/>
    <mergeCell ref="E73:F73"/>
    <mergeCell ref="A74:C74"/>
    <mergeCell ref="D74:F74"/>
    <mergeCell ref="A75:C75"/>
    <mergeCell ref="D75:F75"/>
    <mergeCell ref="A77:C77"/>
    <mergeCell ref="D77:F77"/>
    <mergeCell ref="A78:C78"/>
    <mergeCell ref="D78:F78"/>
    <mergeCell ref="A79:C79"/>
    <mergeCell ref="D79:F79"/>
    <mergeCell ref="A80:C80"/>
    <mergeCell ref="D80:F80"/>
    <mergeCell ref="A81:C81"/>
    <mergeCell ref="D81:F81"/>
    <mergeCell ref="A82:C82"/>
    <mergeCell ref="D82:F82"/>
    <mergeCell ref="A90:F90"/>
    <mergeCell ref="A83:C83"/>
    <mergeCell ref="D83:F83"/>
    <mergeCell ref="A84:C84"/>
    <mergeCell ref="D84:F84"/>
    <mergeCell ref="A85:C85"/>
    <mergeCell ref="D85:F85"/>
    <mergeCell ref="A86:C86"/>
    <mergeCell ref="D86:F86"/>
    <mergeCell ref="A87:F87"/>
    <mergeCell ref="A88:F88"/>
    <mergeCell ref="A89:F8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9"/>
  <sheetViews>
    <sheetView zoomScale="136" zoomScaleNormal="136" workbookViewId="0">
      <selection activeCell="J2" sqref="J2:J3"/>
    </sheetView>
  </sheetViews>
  <sheetFormatPr defaultColWidth="22.140625" defaultRowHeight="12"/>
  <cols>
    <col min="1" max="1" width="4.28515625" style="75" customWidth="1"/>
    <col min="2" max="2" width="16.7109375" style="75" customWidth="1"/>
    <col min="3" max="3" width="17.42578125" style="75" customWidth="1"/>
    <col min="4" max="4" width="16" style="75" customWidth="1"/>
    <col min="5" max="5" width="5.7109375" style="75" bestFit="1" customWidth="1"/>
    <col min="6" max="6" width="12.42578125" style="75" customWidth="1"/>
    <col min="7" max="7" width="8.140625" style="75" bestFit="1" customWidth="1"/>
    <col min="8" max="9" width="7" style="75" bestFit="1" customWidth="1"/>
    <col min="10" max="10" width="9" style="75" bestFit="1" customWidth="1"/>
    <col min="11" max="11" width="12.7109375" style="75" bestFit="1" customWidth="1"/>
    <col min="12" max="248" width="22.140625" style="75"/>
    <col min="249" max="16384" width="22.140625" style="76"/>
  </cols>
  <sheetData>
    <row r="1" spans="1:11" ht="12" customHeight="1">
      <c r="A1" s="74" t="s">
        <v>37</v>
      </c>
      <c r="B1" s="74" t="s">
        <v>38</v>
      </c>
      <c r="C1" s="74" t="s">
        <v>39</v>
      </c>
      <c r="D1" s="74" t="s">
        <v>40</v>
      </c>
      <c r="E1" s="74" t="s">
        <v>41</v>
      </c>
      <c r="F1" s="74" t="s">
        <v>42</v>
      </c>
      <c r="G1" s="74" t="s">
        <v>43</v>
      </c>
      <c r="H1" s="74" t="s">
        <v>44</v>
      </c>
      <c r="I1" s="74" t="s">
        <v>45</v>
      </c>
      <c r="J1" s="74" t="s">
        <v>46</v>
      </c>
      <c r="K1" s="74" t="s">
        <v>95</v>
      </c>
    </row>
    <row r="2" spans="1:11" ht="12" customHeight="1">
      <c r="A2" s="77">
        <v>1</v>
      </c>
      <c r="B2" s="78">
        <v>14672320</v>
      </c>
      <c r="C2" s="77" t="s">
        <v>106</v>
      </c>
      <c r="D2" s="77" t="s">
        <v>98</v>
      </c>
      <c r="E2" s="78" t="s">
        <v>97</v>
      </c>
      <c r="F2" s="79">
        <v>9534000</v>
      </c>
      <c r="G2" s="78">
        <v>193</v>
      </c>
      <c r="H2" s="78">
        <v>15</v>
      </c>
      <c r="I2" s="78">
        <f>193-15</f>
        <v>178</v>
      </c>
      <c r="J2" s="78">
        <v>101000</v>
      </c>
      <c r="K2" s="78" t="s">
        <v>94</v>
      </c>
    </row>
    <row r="3" spans="1:11" ht="12" customHeight="1">
      <c r="A3" s="77">
        <v>2</v>
      </c>
      <c r="B3" s="78">
        <v>14456100</v>
      </c>
      <c r="C3" s="77" t="s">
        <v>106</v>
      </c>
      <c r="D3" s="77" t="s">
        <v>98</v>
      </c>
      <c r="E3" s="78" t="s">
        <v>97</v>
      </c>
      <c r="F3" s="79">
        <v>15866000</v>
      </c>
      <c r="G3" s="78">
        <v>193</v>
      </c>
      <c r="H3" s="78">
        <v>15</v>
      </c>
      <c r="I3" s="78">
        <v>178</v>
      </c>
      <c r="J3" s="78">
        <v>168079</v>
      </c>
      <c r="K3" s="78" t="s">
        <v>94</v>
      </c>
    </row>
    <row r="4" spans="1:11" ht="12" customHeight="1">
      <c r="A4" s="80">
        <v>3</v>
      </c>
      <c r="B4" s="81" t="s">
        <v>107</v>
      </c>
      <c r="C4" s="80" t="s">
        <v>106</v>
      </c>
      <c r="D4" s="80" t="s">
        <v>108</v>
      </c>
      <c r="E4" s="81" t="s">
        <v>109</v>
      </c>
      <c r="F4" s="82">
        <v>351000</v>
      </c>
      <c r="G4" s="81">
        <v>23</v>
      </c>
      <c r="H4" s="81">
        <v>13</v>
      </c>
      <c r="I4" s="81">
        <v>10</v>
      </c>
      <c r="J4" s="81">
        <v>16915</v>
      </c>
      <c r="K4" s="78" t="s">
        <v>134</v>
      </c>
    </row>
    <row r="5" spans="1:11" ht="12" customHeight="1">
      <c r="A5" s="77">
        <v>4</v>
      </c>
      <c r="B5" s="78" t="s">
        <v>110</v>
      </c>
      <c r="C5" s="77" t="s">
        <v>106</v>
      </c>
      <c r="D5" s="77" t="s">
        <v>108</v>
      </c>
      <c r="E5" s="78" t="s">
        <v>109</v>
      </c>
      <c r="F5" s="79">
        <v>351000</v>
      </c>
      <c r="G5" s="78">
        <v>23</v>
      </c>
      <c r="H5" s="78">
        <v>13</v>
      </c>
      <c r="I5" s="78">
        <v>10</v>
      </c>
      <c r="J5" s="78">
        <v>16915</v>
      </c>
      <c r="K5" s="78" t="s">
        <v>134</v>
      </c>
    </row>
    <row r="6" spans="1:11" ht="12" customHeight="1">
      <c r="A6" s="77">
        <v>5</v>
      </c>
      <c r="B6" s="78" t="s">
        <v>111</v>
      </c>
      <c r="C6" s="77" t="s">
        <v>112</v>
      </c>
      <c r="D6" s="77" t="s">
        <v>108</v>
      </c>
      <c r="E6" s="78" t="s">
        <v>109</v>
      </c>
      <c r="F6" s="79">
        <v>900000</v>
      </c>
      <c r="G6" s="78">
        <v>48</v>
      </c>
      <c r="H6" s="78">
        <v>19</v>
      </c>
      <c r="I6" s="78">
        <f>48-19</f>
        <v>29</v>
      </c>
      <c r="J6" s="78">
        <v>22148</v>
      </c>
      <c r="K6" s="78" t="s">
        <v>94</v>
      </c>
    </row>
    <row r="7" spans="1:11" ht="12" customHeight="1">
      <c r="A7" s="77">
        <v>6</v>
      </c>
      <c r="B7" s="83">
        <v>64953566</v>
      </c>
      <c r="C7" s="77" t="s">
        <v>112</v>
      </c>
      <c r="D7" s="84" t="s">
        <v>113</v>
      </c>
      <c r="E7" s="85" t="s">
        <v>96</v>
      </c>
      <c r="F7" s="84">
        <v>600000</v>
      </c>
      <c r="G7" s="83">
        <v>36</v>
      </c>
      <c r="H7" s="83">
        <v>5</v>
      </c>
      <c r="I7" s="83">
        <v>31</v>
      </c>
      <c r="J7" s="86">
        <v>19293</v>
      </c>
      <c r="K7" s="78" t="s">
        <v>94</v>
      </c>
    </row>
    <row r="8" spans="1:11" ht="12" customHeight="1">
      <c r="A8" s="77">
        <v>7</v>
      </c>
      <c r="B8" s="86">
        <v>309005010101148</v>
      </c>
      <c r="C8" s="77" t="s">
        <v>112</v>
      </c>
      <c r="D8" s="87" t="s">
        <v>114</v>
      </c>
      <c r="E8" s="85" t="s">
        <v>115</v>
      </c>
      <c r="F8" s="84">
        <v>2000000</v>
      </c>
      <c r="G8" s="88"/>
      <c r="H8" s="88"/>
      <c r="I8" s="88"/>
      <c r="J8" s="89"/>
      <c r="K8" s="78" t="s">
        <v>94</v>
      </c>
    </row>
    <row r="9" spans="1:11">
      <c r="A9" s="90"/>
      <c r="B9" s="91"/>
      <c r="C9" s="91"/>
      <c r="D9" s="91"/>
      <c r="E9" s="91"/>
      <c r="F9" s="91"/>
      <c r="G9" s="91"/>
      <c r="H9" s="91"/>
      <c r="I9" s="91"/>
      <c r="J9" s="91"/>
      <c r="K9" s="86">
        <f>SUMIF(K2:K7,"Y",J2:J7)</f>
        <v>344350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30" t="s">
        <v>47</v>
      </c>
      <c r="B1" s="130"/>
      <c r="C1" s="2"/>
    </row>
    <row r="2" spans="1:6" ht="14.25" customHeight="1">
      <c r="A2" s="130" t="s">
        <v>48</v>
      </c>
      <c r="B2" s="130"/>
      <c r="C2" s="2"/>
    </row>
    <row r="5" spans="1:6" ht="30">
      <c r="A5" s="3" t="s">
        <v>37</v>
      </c>
      <c r="B5" s="4" t="s">
        <v>49</v>
      </c>
      <c r="C5" s="4" t="s">
        <v>50</v>
      </c>
      <c r="D5" s="5" t="s">
        <v>51</v>
      </c>
      <c r="E5" s="1" t="s">
        <v>52</v>
      </c>
      <c r="F5" s="1" t="s">
        <v>53</v>
      </c>
    </row>
    <row r="6" spans="1:6" ht="42.75">
      <c r="A6" s="6">
        <v>1</v>
      </c>
      <c r="B6" s="7" t="s">
        <v>54</v>
      </c>
      <c r="C6" s="8" t="s">
        <v>55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56</v>
      </c>
      <c r="C7" s="8" t="s">
        <v>57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58</v>
      </c>
      <c r="C8" s="8" t="s">
        <v>59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60</v>
      </c>
      <c r="C9" s="12" t="s">
        <v>61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62</v>
      </c>
      <c r="C10" s="8" t="s">
        <v>63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64</v>
      </c>
      <c r="C11" s="14" t="s">
        <v>65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66</v>
      </c>
      <c r="C12" s="15" t="s">
        <v>67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68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2:J24"/>
  <sheetViews>
    <sheetView topLeftCell="A7" workbookViewId="0">
      <selection activeCell="J18" sqref="J18"/>
    </sheetView>
  </sheetViews>
  <sheetFormatPr defaultRowHeight="12.75"/>
  <cols>
    <col min="2" max="2" width="12.42578125" customWidth="1"/>
  </cols>
  <sheetData>
    <row r="2" spans="2:10">
      <c r="B2" s="20"/>
      <c r="C2" s="20"/>
      <c r="D2" s="20"/>
      <c r="E2" s="20"/>
      <c r="F2" s="20"/>
      <c r="G2" s="20"/>
      <c r="H2" s="20"/>
      <c r="I2" s="20"/>
      <c r="J2" s="21"/>
    </row>
    <row r="3" spans="2:10" ht="21">
      <c r="B3" s="20"/>
      <c r="C3" s="22"/>
      <c r="D3" s="23" t="s">
        <v>106</v>
      </c>
      <c r="E3" s="23"/>
      <c r="F3" s="20"/>
      <c r="G3" s="20"/>
      <c r="H3" s="20"/>
      <c r="I3" s="20"/>
      <c r="J3" s="21"/>
    </row>
    <row r="4" spans="2:10" ht="60">
      <c r="B4" s="24" t="s">
        <v>132</v>
      </c>
      <c r="C4" s="22"/>
      <c r="D4" s="25"/>
      <c r="E4" s="25"/>
      <c r="F4" s="26"/>
      <c r="G4" s="20"/>
      <c r="H4" s="20"/>
      <c r="I4" s="20"/>
      <c r="J4" s="21"/>
    </row>
    <row r="5" spans="2:10" ht="15">
      <c r="B5" s="27"/>
      <c r="C5" s="28" t="s">
        <v>120</v>
      </c>
      <c r="D5" s="28" t="s">
        <v>121</v>
      </c>
      <c r="E5" s="28" t="s">
        <v>122</v>
      </c>
      <c r="F5" s="28" t="s">
        <v>123</v>
      </c>
      <c r="G5" s="28" t="s">
        <v>124</v>
      </c>
      <c r="H5" s="28" t="s">
        <v>125</v>
      </c>
      <c r="I5" s="29"/>
      <c r="J5" s="21"/>
    </row>
    <row r="6" spans="2:10" ht="15">
      <c r="B6" s="28" t="s">
        <v>126</v>
      </c>
      <c r="C6" s="30">
        <v>235256.33</v>
      </c>
      <c r="D6" s="30">
        <v>490396.39</v>
      </c>
      <c r="E6" s="29">
        <v>263051.46999999997</v>
      </c>
      <c r="F6" s="30">
        <v>108857.93</v>
      </c>
      <c r="G6" s="30">
        <v>130106.53</v>
      </c>
      <c r="H6" s="30">
        <v>279307.13</v>
      </c>
      <c r="I6" s="29"/>
      <c r="J6" s="21"/>
    </row>
    <row r="7" spans="2:10" ht="15">
      <c r="B7" s="28" t="s">
        <v>127</v>
      </c>
      <c r="C7" s="30">
        <v>609178.32999999996</v>
      </c>
      <c r="D7" s="30">
        <v>2111122.39</v>
      </c>
      <c r="E7" s="30">
        <v>454582.05</v>
      </c>
      <c r="F7" s="30">
        <v>425607.93</v>
      </c>
      <c r="G7" s="30">
        <v>335812.53</v>
      </c>
      <c r="H7" s="30">
        <v>299363.13</v>
      </c>
      <c r="I7" s="29"/>
    </row>
    <row r="8" spans="2:10" ht="15">
      <c r="B8" s="28" t="s">
        <v>128</v>
      </c>
      <c r="C8" s="30">
        <v>743867.39</v>
      </c>
      <c r="D8" s="30">
        <v>904826.89</v>
      </c>
      <c r="E8" s="30">
        <v>916073.43</v>
      </c>
      <c r="F8" s="30">
        <v>630610.43000000005</v>
      </c>
      <c r="G8" s="30">
        <v>968997.93</v>
      </c>
      <c r="H8" s="29">
        <v>385382.01</v>
      </c>
      <c r="I8" s="29"/>
    </row>
    <row r="9" spans="2:10" ht="15">
      <c r="B9" s="28" t="s">
        <v>129</v>
      </c>
      <c r="C9" s="30">
        <v>492614.39</v>
      </c>
      <c r="D9" s="30">
        <v>641357.04</v>
      </c>
      <c r="E9" s="29">
        <v>226513.43</v>
      </c>
      <c r="F9" s="30">
        <v>467830.53</v>
      </c>
      <c r="G9" s="30">
        <v>266341.73</v>
      </c>
      <c r="H9" s="30"/>
      <c r="I9" s="29"/>
    </row>
    <row r="10" spans="2:10">
      <c r="B10" s="31"/>
      <c r="C10" s="29">
        <f>SUM(C6:C9)</f>
        <v>2080916.44</v>
      </c>
      <c r="D10" s="29">
        <f>SUM(D6:D9)</f>
        <v>4147702.7100000004</v>
      </c>
      <c r="E10" s="29">
        <f>SUM(E6:E9)</f>
        <v>1860220.3800000001</v>
      </c>
      <c r="F10" s="29">
        <f t="shared" ref="F10:H10" si="0">SUM(F6:F9)</f>
        <v>1632906.82</v>
      </c>
      <c r="G10" s="29">
        <f t="shared" si="0"/>
        <v>1701258.7200000002</v>
      </c>
      <c r="H10" s="29">
        <f t="shared" si="0"/>
        <v>964052.27</v>
      </c>
      <c r="I10" s="32">
        <f>(SUM(C10:H10)/24)</f>
        <v>516127.38916666666</v>
      </c>
    </row>
    <row r="11" spans="2:10" ht="15">
      <c r="B11" s="35" t="s">
        <v>130</v>
      </c>
      <c r="C11" s="29">
        <v>29</v>
      </c>
      <c r="D11" s="29">
        <v>37</v>
      </c>
      <c r="E11" s="29">
        <v>27</v>
      </c>
      <c r="F11" s="29">
        <v>35</v>
      </c>
      <c r="G11" s="29">
        <v>33</v>
      </c>
      <c r="H11" s="29">
        <v>25</v>
      </c>
      <c r="I11" s="33"/>
    </row>
    <row r="12" spans="2:10" ht="15">
      <c r="B12" s="20"/>
      <c r="C12" s="20"/>
      <c r="D12" s="20"/>
      <c r="E12" s="20"/>
      <c r="F12" s="131" t="s">
        <v>131</v>
      </c>
      <c r="G12" s="132"/>
      <c r="H12" s="133"/>
      <c r="I12" s="34"/>
    </row>
    <row r="13" spans="2:10">
      <c r="B13" s="20"/>
      <c r="C13" s="20"/>
      <c r="D13" s="20"/>
      <c r="E13" s="20"/>
      <c r="F13" s="20"/>
      <c r="G13" s="20"/>
      <c r="H13" s="20"/>
      <c r="I13" s="20"/>
    </row>
    <row r="14" spans="2:10">
      <c r="B14" s="20"/>
      <c r="C14" s="20"/>
      <c r="D14" s="20"/>
      <c r="E14" s="20"/>
      <c r="F14" s="20"/>
      <c r="G14" s="20"/>
      <c r="H14" s="20"/>
      <c r="I14" s="20"/>
    </row>
    <row r="15" spans="2:10" ht="21">
      <c r="B15" s="20"/>
      <c r="C15" s="22"/>
      <c r="D15" s="23" t="s">
        <v>112</v>
      </c>
      <c r="E15" s="23"/>
      <c r="F15" s="20"/>
      <c r="G15" s="20"/>
      <c r="H15" s="20"/>
      <c r="I15" s="20"/>
    </row>
    <row r="16" spans="2:10" ht="60">
      <c r="B16" s="24" t="s">
        <v>133</v>
      </c>
      <c r="C16" s="22"/>
      <c r="D16" s="25"/>
      <c r="E16" s="25"/>
      <c r="F16" s="26"/>
      <c r="G16" s="20"/>
      <c r="H16" s="20"/>
      <c r="I16" s="20"/>
    </row>
    <row r="17" spans="2:9" ht="15">
      <c r="B17" s="27"/>
      <c r="C17" s="28" t="s">
        <v>120</v>
      </c>
      <c r="D17" s="28" t="s">
        <v>121</v>
      </c>
      <c r="E17" s="28" t="s">
        <v>122</v>
      </c>
      <c r="F17" s="28" t="s">
        <v>123</v>
      </c>
      <c r="G17" s="28" t="s">
        <v>124</v>
      </c>
      <c r="H17" s="28" t="s">
        <v>125</v>
      </c>
      <c r="I17" s="29"/>
    </row>
    <row r="18" spans="2:9" ht="15">
      <c r="B18" s="28" t="s">
        <v>126</v>
      </c>
      <c r="C18" s="30">
        <v>18697.240000000002</v>
      </c>
      <c r="D18" s="30">
        <v>9464.94</v>
      </c>
      <c r="E18" s="29">
        <v>21989.88</v>
      </c>
      <c r="F18" s="30">
        <v>48081.38</v>
      </c>
      <c r="G18" s="30">
        <v>76221.38</v>
      </c>
      <c r="H18" s="30">
        <v>94326.48</v>
      </c>
      <c r="I18" s="29"/>
    </row>
    <row r="19" spans="2:9" ht="15">
      <c r="B19" s="28" t="s">
        <v>127</v>
      </c>
      <c r="C19" s="30">
        <v>28697.24</v>
      </c>
      <c r="D19" s="30">
        <v>194968.68</v>
      </c>
      <c r="E19" s="30">
        <v>40942.879999999997</v>
      </c>
      <c r="F19" s="30">
        <v>556321.38</v>
      </c>
      <c r="G19" s="30">
        <v>76221.38</v>
      </c>
      <c r="H19" s="30">
        <v>32307.48</v>
      </c>
      <c r="I19" s="29"/>
    </row>
    <row r="20" spans="2:9" ht="15">
      <c r="B20" s="28" t="s">
        <v>128</v>
      </c>
      <c r="C20" s="30">
        <v>121911.84</v>
      </c>
      <c r="D20" s="30">
        <v>674968.68</v>
      </c>
      <c r="E20" s="30">
        <v>40942.879999999997</v>
      </c>
      <c r="F20" s="30">
        <v>156321.38</v>
      </c>
      <c r="G20" s="30">
        <v>26221.38</v>
      </c>
      <c r="H20" s="29">
        <v>21772.080000000002</v>
      </c>
      <c r="I20" s="29"/>
    </row>
    <row r="21" spans="2:9" ht="15">
      <c r="B21" s="28" t="s">
        <v>129</v>
      </c>
      <c r="C21" s="30">
        <v>151905.94</v>
      </c>
      <c r="D21" s="30">
        <v>74956.88</v>
      </c>
      <c r="E21" s="29">
        <v>190913.38</v>
      </c>
      <c r="F21" s="30">
        <v>140783.38</v>
      </c>
      <c r="G21" s="30">
        <v>118613.38</v>
      </c>
      <c r="H21" s="30"/>
      <c r="I21" s="29"/>
    </row>
    <row r="22" spans="2:9">
      <c r="B22" s="31"/>
      <c r="C22" s="29">
        <f>SUM(C18:C21)</f>
        <v>321212.26</v>
      </c>
      <c r="D22" s="29">
        <f>SUM(D18:D21)</f>
        <v>954359.18</v>
      </c>
      <c r="E22" s="29">
        <f>SUM(E18:E21)</f>
        <v>294789.02</v>
      </c>
      <c r="F22" s="29">
        <f t="shared" ref="F22:H22" si="1">SUM(F18:F21)</f>
        <v>901507.52</v>
      </c>
      <c r="G22" s="29">
        <f t="shared" si="1"/>
        <v>297277.52</v>
      </c>
      <c r="H22" s="29">
        <f t="shared" si="1"/>
        <v>148406.03999999998</v>
      </c>
      <c r="I22" s="32">
        <f>(SUM(C22:H22)/24)</f>
        <v>121564.64750000001</v>
      </c>
    </row>
    <row r="23" spans="2:9" ht="15">
      <c r="B23" s="35" t="s">
        <v>130</v>
      </c>
      <c r="C23" s="29">
        <v>4</v>
      </c>
      <c r="D23" s="29">
        <v>9</v>
      </c>
      <c r="E23" s="29">
        <v>2</v>
      </c>
      <c r="F23" s="29">
        <v>9</v>
      </c>
      <c r="G23" s="29">
        <v>8</v>
      </c>
      <c r="H23" s="29">
        <v>5</v>
      </c>
      <c r="I23" s="33"/>
    </row>
    <row r="24" spans="2:9" ht="15">
      <c r="B24" s="20"/>
      <c r="C24" s="20"/>
      <c r="D24" s="20"/>
      <c r="E24" s="20"/>
      <c r="F24" s="131" t="s">
        <v>131</v>
      </c>
      <c r="G24" s="132"/>
      <c r="H24" s="133"/>
      <c r="I24" s="34">
        <f>(516127.4+121564.6)/1074.61</f>
        <v>593.41714668577447</v>
      </c>
    </row>
  </sheetData>
  <mergeCells count="2">
    <mergeCell ref="F12:H12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2019-08-05T07:45:09Z</dcterms:modified>
</cp:coreProperties>
</file>