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B19" i="1"/>
  <c r="D19" s="1"/>
  <c r="F19" s="1"/>
  <c r="C14"/>
  <c r="B14"/>
  <c r="D14" s="1"/>
  <c r="F14" s="1"/>
  <c r="C11"/>
  <c r="B11"/>
  <c r="C5"/>
  <c r="B5"/>
  <c r="B6"/>
  <c r="D6" s="1"/>
  <c r="F6" s="1"/>
  <c r="K5" i="2"/>
  <c r="F23" i="1" s="1"/>
  <c r="D20"/>
  <c r="F20" s="1"/>
  <c r="D18"/>
  <c r="F18" s="1"/>
  <c r="D17"/>
  <c r="F17" s="1"/>
  <c r="D15"/>
  <c r="F15" s="1"/>
  <c r="D12"/>
  <c r="D11"/>
  <c r="F11" s="1"/>
  <c r="D10"/>
  <c r="F10" s="1"/>
  <c r="D9"/>
  <c r="F9" s="1"/>
  <c r="F12"/>
  <c r="D7"/>
  <c r="F7" s="1"/>
  <c r="D4"/>
  <c r="D3"/>
  <c r="F3" s="1"/>
  <c r="I2" i="2"/>
  <c r="F28" i="1"/>
  <c r="F6" i="5"/>
  <c r="F7"/>
  <c r="F13" s="1"/>
  <c r="F8"/>
  <c r="F9"/>
  <c r="F10"/>
  <c r="F11"/>
  <c r="F12"/>
  <c r="E13"/>
  <c r="D5" i="1" l="1"/>
  <c r="F5" s="1"/>
  <c r="F4"/>
  <c r="F21" l="1"/>
  <c r="F22" s="1"/>
  <c r="F25" l="1"/>
  <c r="F29" s="1"/>
</calcChain>
</file>

<file path=xl/sharedStrings.xml><?xml version="1.0" encoding="utf-8"?>
<sst xmlns="http://schemas.openxmlformats.org/spreadsheetml/2006/main" count="102" uniqueCount="76">
  <si>
    <t xml:space="preserve">FINANCIAL YEAR </t>
  </si>
  <si>
    <t xml:space="preserve">Application No.   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</si>
  <si>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</si>
  <si>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</si>
  <si>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</si>
  <si>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</si>
  <si>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</si>
  <si>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</si>
  <si>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</si>
  <si>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</si>
  <si>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</si>
  <si>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</si>
  <si>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</si>
  <si>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</si>
  <si>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</si>
  <si>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</si>
  <si>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</si>
  <si>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</si>
  <si>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</si>
  <si>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</si>
  <si>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</si>
  <si>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</si>
  <si>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</si>
  <si>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</si>
  <si>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</si>
  <si>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</si>
  <si>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</si>
  <si>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</si>
  <si>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</si>
  <si>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</si>
  <si>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</si>
  <si>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</si>
  <si>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</si>
  <si>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</si>
  <si>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</si>
  <si>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</si>
  <si>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</si>
  <si>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</si>
  <si>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</si>
  <si>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</si>
  <si>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</si>
  <si>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</si>
  <si>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</si>
  <si>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</si>
  <si>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</si>
  <si>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</si>
  <si>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</si>
  <si>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</si>
  <si>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</si>
  <si>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HL</t>
  </si>
  <si>
    <t>ICICI</t>
  </si>
  <si>
    <t>AUR004203255362</t>
  </si>
  <si>
    <t>Fitright</t>
  </si>
  <si>
    <t>Axis Bank</t>
  </si>
  <si>
    <t>Car Loan</t>
  </si>
  <si>
    <t>Others</t>
  </si>
  <si>
    <t>LBLUD00003084116</t>
  </si>
  <si>
    <t>Santosh</t>
  </si>
  <si>
    <t>N</t>
  </si>
  <si>
    <t>Fitright Exports pvt ltd</t>
  </si>
  <si>
    <t>2017-18</t>
  </si>
  <si>
    <t>2016-17</t>
  </si>
  <si>
    <t xml:space="preserve">Net Profit </t>
  </si>
  <si>
    <t xml:space="preserve">Depreciation </t>
  </si>
  <si>
    <t xml:space="preserve">Int. on Loan </t>
  </si>
  <si>
    <t>Puneet Dhingra</t>
  </si>
  <si>
    <t>Income from salary</t>
  </si>
  <si>
    <t>Income From Other Sources</t>
  </si>
  <si>
    <t>Upasna Dhingra</t>
  </si>
  <si>
    <t>Income From House Property</t>
  </si>
  <si>
    <t>Santosh Dhingra</t>
  </si>
  <si>
    <t>Income U/s 40 a (2)( B)</t>
  </si>
  <si>
    <t>Huf of Father Included</t>
  </si>
  <si>
    <t>Income U/s 44 AD</t>
  </si>
  <si>
    <t>Aixs Limit</t>
  </si>
  <si>
    <t>y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</si>
</sst>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1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1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9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165" fontId="9" fillId="0" borderId="1" xfId="1" applyNumberFormat="1" applyFont="1" applyFill="1" applyBorder="1" applyAlignment="1" applyProtection="1">
      <alignment horizontal="left" vertical="top" wrapText="1"/>
    </xf>
    <xf numFmtId="165" fontId="8" fillId="4" borderId="6" xfId="1" applyNumberFormat="1" applyFont="1" applyFill="1" applyBorder="1" applyAlignment="1" applyProtection="1">
      <alignment horizontal="left" vertical="center" wrapText="1"/>
    </xf>
    <xf numFmtId="0" fontId="9" fillId="2" borderId="0" xfId="3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9" fontId="8" fillId="4" borderId="6" xfId="1" applyNumberFormat="1" applyFont="1" applyFill="1" applyBorder="1" applyAlignment="1" applyProtection="1">
      <alignment horizontal="left" vertical="center" wrapText="1"/>
    </xf>
    <xf numFmtId="165" fontId="9" fillId="2" borderId="6" xfId="1" applyNumberFormat="1" applyFont="1" applyFill="1" applyBorder="1" applyAlignment="1" applyProtection="1">
      <alignment horizontal="left" vertical="top"/>
    </xf>
    <xf numFmtId="9" fontId="9" fillId="2" borderId="6" xfId="1" applyNumberFormat="1" applyFont="1" applyFill="1" applyBorder="1" applyAlignment="1" applyProtection="1">
      <alignment horizontal="left" vertical="top"/>
    </xf>
    <xf numFmtId="164" fontId="8" fillId="4" borderId="6" xfId="1" applyFont="1" applyFill="1" applyBorder="1" applyAlignment="1" applyProtection="1">
      <alignment horizontal="left" vertical="top" wrapText="1"/>
    </xf>
    <xf numFmtId="167" fontId="8" fillId="4" borderId="6" xfId="1" applyNumberFormat="1" applyFont="1" applyFill="1" applyBorder="1" applyAlignment="1" applyProtection="1">
      <alignment horizontal="left" vertical="top"/>
    </xf>
    <xf numFmtId="165" fontId="9" fillId="0" borderId="5" xfId="1" applyNumberFormat="1" applyFont="1" applyFill="1" applyBorder="1" applyAlignment="1" applyProtection="1">
      <alignment horizontal="left" vertical="top" wrapText="1"/>
    </xf>
    <xf numFmtId="167" fontId="8" fillId="4" borderId="5" xfId="1" applyNumberFormat="1" applyFont="1" applyFill="1" applyBorder="1" applyAlignment="1" applyProtection="1">
      <alignment horizontal="left" vertical="top"/>
    </xf>
    <xf numFmtId="165" fontId="9" fillId="2" borderId="1" xfId="1" applyNumberFormat="1" applyFont="1" applyFill="1" applyBorder="1" applyAlignment="1" applyProtection="1">
      <alignment horizontal="left" vertical="top"/>
    </xf>
    <xf numFmtId="10" fontId="9" fillId="0" borderId="1" xfId="1" applyNumberFormat="1" applyFont="1" applyFill="1" applyBorder="1" applyAlignment="1" applyProtection="1">
      <alignment horizontal="left" vertical="top"/>
    </xf>
    <xf numFmtId="165" fontId="9" fillId="4" borderId="1" xfId="1" applyNumberFormat="1" applyFont="1" applyFill="1" applyBorder="1" applyAlignment="1" applyProtection="1">
      <alignment horizontal="left" vertical="top"/>
    </xf>
    <xf numFmtId="165" fontId="9" fillId="0" borderId="1" xfId="1" applyNumberFormat="1" applyFont="1" applyFill="1" applyBorder="1" applyAlignment="1" applyProtection="1">
      <alignment horizontal="left" vertical="top"/>
    </xf>
    <xf numFmtId="2" fontId="9" fillId="4" borderId="1" xfId="4" applyNumberFormat="1" applyFont="1" applyFill="1" applyBorder="1" applyAlignment="1" applyProtection="1">
      <alignment horizontal="left" vertical="top"/>
    </xf>
    <xf numFmtId="164" fontId="9" fillId="4" borderId="1" xfId="4" applyNumberFormat="1" applyFont="1" applyFill="1" applyBorder="1" applyAlignment="1" applyProtection="1">
      <alignment horizontal="left" vertical="top"/>
    </xf>
    <xf numFmtId="0" fontId="10" fillId="3" borderId="7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1" fontId="10" fillId="0" borderId="1" xfId="0" applyNumberFormat="1" applyFont="1" applyBorder="1" applyAlignment="1">
      <alignment horizontal="left" vertical="center" wrapText="1"/>
    </xf>
    <xf numFmtId="2" fontId="10" fillId="0" borderId="1" xfId="0" applyNumberFormat="1" applyFont="1" applyBorder="1" applyAlignment="1">
      <alignment horizontal="left" vertical="center" wrapText="1"/>
    </xf>
    <xf numFmtId="1" fontId="10" fillId="0" borderId="6" xfId="0" applyNumberFormat="1" applyFont="1" applyBorder="1" applyAlignment="1">
      <alignment horizontal="left"/>
    </xf>
    <xf numFmtId="2" fontId="9" fillId="2" borderId="6" xfId="0" applyNumberFormat="1" applyFont="1" applyFill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10" fillId="0" borderId="8" xfId="0" applyFont="1" applyFill="1" applyBorder="1" applyAlignment="1">
      <alignment horizontal="left"/>
    </xf>
    <xf numFmtId="1" fontId="9" fillId="2" borderId="11" xfId="0" applyNumberFormat="1" applyFont="1" applyFill="1" applyBorder="1" applyAlignment="1">
      <alignment horizontal="left"/>
    </xf>
    <xf numFmtId="165" fontId="9" fillId="4" borderId="6" xfId="1" applyNumberFormat="1" applyFont="1" applyFill="1" applyBorder="1" applyAlignment="1" applyProtection="1">
      <alignment horizontal="left" vertical="center" wrapText="1"/>
    </xf>
    <xf numFmtId="165" fontId="9" fillId="2" borderId="6" xfId="1" applyNumberFormat="1" applyFont="1" applyFill="1" applyBorder="1" applyAlignment="1" applyProtection="1">
      <alignment horizontal="left" vertical="center" wrapText="1"/>
    </xf>
    <xf numFmtId="166" fontId="9" fillId="0" borderId="6" xfId="1" applyNumberFormat="1" applyFont="1" applyFill="1" applyBorder="1" applyAlignment="1" applyProtection="1">
      <alignment horizontal="left" vertical="center"/>
    </xf>
    <xf numFmtId="166" fontId="9" fillId="2" borderId="6" xfId="1" applyNumberFormat="1" applyFont="1" applyFill="1" applyBorder="1" applyAlignment="1" applyProtection="1">
      <alignment horizontal="left" vertical="center"/>
    </xf>
    <xf numFmtId="165" fontId="9" fillId="3" borderId="6" xfId="1" applyNumberFormat="1" applyFont="1" applyFill="1" applyBorder="1" applyAlignment="1" applyProtection="1">
      <alignment horizontal="left" vertical="center" wrapText="1"/>
    </xf>
    <xf numFmtId="165" fontId="8" fillId="3" borderId="6" xfId="1" applyNumberFormat="1" applyFont="1" applyFill="1" applyBorder="1" applyAlignment="1" applyProtection="1">
      <alignment horizontal="left" vertical="center" wrapText="1"/>
    </xf>
    <xf numFmtId="0" fontId="9" fillId="0" borderId="1" xfId="0" applyNumberFormat="1" applyFont="1" applyFill="1" applyBorder="1" applyAlignment="1">
      <alignment horizontal="left"/>
    </xf>
    <xf numFmtId="165" fontId="9" fillId="3" borderId="6" xfId="1" applyNumberFormat="1" applyFont="1" applyFill="1" applyBorder="1" applyAlignment="1" applyProtection="1">
      <alignment horizontal="left" vertical="center" wrapText="1"/>
    </xf>
    <xf numFmtId="0" fontId="9" fillId="4" borderId="6" xfId="0" applyNumberFormat="1" applyFont="1" applyFill="1" applyBorder="1" applyAlignment="1">
      <alignment horizontal="left"/>
    </xf>
    <xf numFmtId="0" fontId="9" fillId="0" borderId="8" xfId="0" applyNumberFormat="1" applyFont="1" applyFill="1" applyBorder="1" applyAlignment="1">
      <alignment horizontal="left"/>
    </xf>
    <xf numFmtId="0" fontId="9" fillId="0" borderId="9" xfId="0" applyNumberFormat="1" applyFont="1" applyFill="1" applyBorder="1" applyAlignment="1">
      <alignment horizontal="left"/>
    </xf>
    <xf numFmtId="0" fontId="9" fillId="0" borderId="10" xfId="0" applyNumberFormat="1" applyFont="1" applyFill="1" applyBorder="1" applyAlignment="1">
      <alignment horizontal="left"/>
    </xf>
    <xf numFmtId="0" fontId="9" fillId="0" borderId="2" xfId="0" applyNumberFormat="1" applyFont="1" applyFill="1" applyBorder="1" applyAlignment="1">
      <alignment horizontal="left"/>
    </xf>
    <xf numFmtId="0" fontId="9" fillId="0" borderId="3" xfId="0" applyNumberFormat="1" applyFont="1" applyFill="1" applyBorder="1" applyAlignment="1">
      <alignment horizontal="left"/>
    </xf>
    <xf numFmtId="0" fontId="9" fillId="0" borderId="4" xfId="0" applyNumberFormat="1" applyFont="1" applyFill="1" applyBorder="1" applyAlignment="1">
      <alignment horizontal="left"/>
    </xf>
    <xf numFmtId="165" fontId="8" fillId="0" borderId="2" xfId="1" applyNumberFormat="1" applyFont="1" applyFill="1" applyBorder="1" applyAlignment="1" applyProtection="1">
      <alignment horizontal="left" vertical="center"/>
    </xf>
    <xf numFmtId="165" fontId="8" fillId="0" borderId="3" xfId="1" applyNumberFormat="1" applyFont="1" applyFill="1" applyBorder="1" applyAlignment="1" applyProtection="1">
      <alignment horizontal="left" vertical="center"/>
    </xf>
    <xf numFmtId="165" fontId="8" fillId="0" borderId="4" xfId="1" applyNumberFormat="1" applyFont="1" applyFill="1" applyBorder="1" applyAlignment="1" applyProtection="1">
      <alignment horizontal="left" vertical="center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L29"/>
  <sheetViews>
    <sheetView tabSelected="1" topLeftCell="A11" zoomScale="130" zoomScaleNormal="130" workbookViewId="0">
      <selection activeCell="F23" sqref="F23"/>
    </sheetView>
  </sheetViews>
  <sheetFormatPr defaultColWidth="31.28515625" defaultRowHeight="12"/>
  <cols>
    <col min="1" max="1" width="25.7109375" style="22" customWidth="1"/>
    <col min="2" max="2" width="15" style="22" customWidth="1"/>
    <col min="3" max="3" width="13.5703125" style="22" customWidth="1"/>
    <col min="4" max="4" width="14.7109375" style="22" customWidth="1"/>
    <col min="5" max="5" width="14.140625" style="22" bestFit="1" customWidth="1"/>
    <col min="6" max="6" width="13.5703125" style="22" bestFit="1" customWidth="1"/>
    <col min="7" max="7" width="33.28515625" style="22" customWidth="1"/>
    <col min="8" max="8" width="11.85546875" style="22" customWidth="1"/>
    <col min="9" max="9" width="14.5703125" style="22" customWidth="1"/>
    <col min="10" max="11" width="13.140625" style="22" customWidth="1"/>
    <col min="12" max="12" width="13.7109375" style="22" customWidth="1"/>
    <col min="13" max="13" width="14.140625" style="22" customWidth="1"/>
    <col min="14" max="14" width="11.85546875" style="22" customWidth="1"/>
    <col min="15" max="15" width="12" style="22" customWidth="1"/>
    <col min="16" max="16" width="11" style="22" customWidth="1"/>
    <col min="17" max="17" width="11.5703125" style="22" customWidth="1"/>
    <col min="18" max="18" width="12" style="22" customWidth="1"/>
    <col min="19" max="236" width="31.28515625" style="22"/>
    <col min="237" max="244" width="31.28515625" style="23"/>
    <col min="245" max="246" width="31.28515625" style="24"/>
    <col min="247" max="16384" width="31.28515625" style="25"/>
  </cols>
  <sheetData>
    <row r="1" spans="1:246" ht="15" customHeight="1">
      <c r="A1" s="54" t="s">
        <v>59</v>
      </c>
      <c r="B1" s="57" t="s">
        <v>0</v>
      </c>
      <c r="C1" s="57"/>
      <c r="D1" s="54" t="s">
        <v>1</v>
      </c>
      <c r="E1" s="55"/>
      <c r="F1" s="55" t="s">
        <v>2</v>
      </c>
    </row>
    <row r="2" spans="1:246">
      <c r="A2" s="50" t="s">
        <v>59</v>
      </c>
      <c r="B2" s="50" t="s">
        <v>60</v>
      </c>
      <c r="C2" s="50" t="s">
        <v>61</v>
      </c>
      <c r="D2" s="50" t="s">
        <v>36</v>
      </c>
      <c r="E2" s="26" t="s">
        <v>3</v>
      </c>
      <c r="F2" s="21" t="s">
        <v>37</v>
      </c>
    </row>
    <row r="3" spans="1:246">
      <c r="A3" s="51" t="s">
        <v>62</v>
      </c>
      <c r="B3" s="52">
        <v>744894.79</v>
      </c>
      <c r="C3" s="52">
        <v>171776.52</v>
      </c>
      <c r="D3" s="27">
        <f t="shared" ref="D3:D7" si="0">AVERAGE(B3:C3)</f>
        <v>458335.65500000003</v>
      </c>
      <c r="E3" s="28">
        <v>1</v>
      </c>
      <c r="F3" s="27">
        <f t="shared" ref="F3:F4" si="1">E3*D3</f>
        <v>458335.65500000003</v>
      </c>
      <c r="IB3" s="23"/>
      <c r="IJ3" s="24"/>
      <c r="IL3" s="25"/>
    </row>
    <row r="4" spans="1:246">
      <c r="A4" s="51" t="s">
        <v>63</v>
      </c>
      <c r="B4" s="52">
        <v>2136554.75</v>
      </c>
      <c r="C4" s="52">
        <v>2541067.46</v>
      </c>
      <c r="D4" s="27">
        <f t="shared" si="0"/>
        <v>2338811.105</v>
      </c>
      <c r="E4" s="28">
        <v>1</v>
      </c>
      <c r="F4" s="27">
        <f t="shared" si="1"/>
        <v>2338811.105</v>
      </c>
      <c r="IB4" s="23"/>
      <c r="IJ4" s="24"/>
      <c r="IL4" s="25"/>
    </row>
    <row r="5" spans="1:246">
      <c r="A5" s="51" t="s">
        <v>64</v>
      </c>
      <c r="B5" s="52">
        <f>2511796</f>
        <v>2511796</v>
      </c>
      <c r="C5" s="52">
        <f>2795593+2566909</f>
        <v>5362502</v>
      </c>
      <c r="D5" s="27">
        <f t="shared" si="0"/>
        <v>3937149</v>
      </c>
      <c r="E5" s="28">
        <v>1</v>
      </c>
      <c r="F5" s="27">
        <f t="shared" ref="F5" si="2">E5*D5</f>
        <v>3937149</v>
      </c>
      <c r="G5" s="22" t="s">
        <v>74</v>
      </c>
      <c r="IB5" s="23"/>
      <c r="IJ5" s="24"/>
      <c r="IL5" s="25"/>
    </row>
    <row r="6" spans="1:246">
      <c r="A6" s="51" t="s">
        <v>71</v>
      </c>
      <c r="B6" s="52">
        <f>240000+145917+112995+64800</f>
        <v>563712</v>
      </c>
      <c r="C6" s="52">
        <v>0</v>
      </c>
      <c r="D6" s="27">
        <f t="shared" ref="D6" si="3">AVERAGE(B6:C6)</f>
        <v>281856</v>
      </c>
      <c r="E6" s="28">
        <v>1</v>
      </c>
      <c r="F6" s="27">
        <f t="shared" ref="F6" si="4">E6*D6</f>
        <v>281856</v>
      </c>
      <c r="G6" s="22" t="s">
        <v>72</v>
      </c>
      <c r="IB6" s="23"/>
      <c r="IJ6" s="24"/>
      <c r="IL6" s="25"/>
    </row>
    <row r="7" spans="1:246">
      <c r="A7" s="51" t="s">
        <v>38</v>
      </c>
      <c r="B7" s="53">
        <v>-102847</v>
      </c>
      <c r="C7" s="53">
        <v>-32879</v>
      </c>
      <c r="D7" s="27">
        <f t="shared" si="0"/>
        <v>-67863</v>
      </c>
      <c r="E7" s="28">
        <v>1</v>
      </c>
      <c r="F7" s="27">
        <f t="shared" ref="F7" si="5">E7*D7</f>
        <v>-67863</v>
      </c>
      <c r="IB7" s="23"/>
      <c r="IJ7" s="24"/>
      <c r="IL7" s="25"/>
    </row>
    <row r="8" spans="1:246">
      <c r="A8" s="50" t="s">
        <v>65</v>
      </c>
      <c r="B8" s="50" t="s">
        <v>60</v>
      </c>
      <c r="C8" s="50" t="s">
        <v>61</v>
      </c>
      <c r="D8" s="50" t="s">
        <v>36</v>
      </c>
      <c r="E8" s="26" t="s">
        <v>3</v>
      </c>
      <c r="F8" s="21" t="s">
        <v>37</v>
      </c>
    </row>
    <row r="9" spans="1:246">
      <c r="A9" s="51" t="s">
        <v>66</v>
      </c>
      <c r="B9" s="53">
        <v>0</v>
      </c>
      <c r="C9" s="53">
        <v>0</v>
      </c>
      <c r="D9" s="27">
        <f>AVERAGE(B9:C9)</f>
        <v>0</v>
      </c>
      <c r="E9" s="28">
        <v>1</v>
      </c>
      <c r="F9" s="27">
        <f t="shared" ref="F9:F12" si="6">E9*D9</f>
        <v>0</v>
      </c>
      <c r="IB9" s="23"/>
      <c r="IJ9" s="24"/>
      <c r="IL9" s="25"/>
    </row>
    <row r="10" spans="1:246">
      <c r="A10" s="51" t="s">
        <v>73</v>
      </c>
      <c r="B10" s="53">
        <v>145000</v>
      </c>
      <c r="C10" s="53">
        <v>245000</v>
      </c>
      <c r="D10" s="27">
        <f>AVERAGE(B10:C10)</f>
        <v>195000</v>
      </c>
      <c r="E10" s="28">
        <v>1</v>
      </c>
      <c r="F10" s="27">
        <f t="shared" si="6"/>
        <v>195000</v>
      </c>
      <c r="IB10" s="23"/>
      <c r="IJ10" s="24"/>
      <c r="IL10" s="25"/>
    </row>
    <row r="11" spans="1:246">
      <c r="A11" s="51" t="s">
        <v>67</v>
      </c>
      <c r="B11" s="53">
        <f>5532+12320+150</f>
        <v>18002</v>
      </c>
      <c r="C11" s="53">
        <f>3570+255+12052</f>
        <v>15877</v>
      </c>
      <c r="D11" s="27">
        <f>AVERAGE(B11:C11)</f>
        <v>16939.5</v>
      </c>
      <c r="E11" s="28">
        <v>0.5</v>
      </c>
      <c r="F11" s="27">
        <f t="shared" si="6"/>
        <v>8469.75</v>
      </c>
      <c r="IB11" s="23"/>
      <c r="IJ11" s="24"/>
      <c r="IL11" s="25"/>
    </row>
    <row r="12" spans="1:246" ht="12" customHeight="1">
      <c r="A12" s="51" t="s">
        <v>38</v>
      </c>
      <c r="B12" s="53">
        <v>-17860</v>
      </c>
      <c r="C12" s="53">
        <v>0</v>
      </c>
      <c r="D12" s="27">
        <f>AVERAGE(B12:C12)</f>
        <v>-8930</v>
      </c>
      <c r="E12" s="28">
        <v>1</v>
      </c>
      <c r="F12" s="27">
        <f t="shared" si="6"/>
        <v>-8930</v>
      </c>
      <c r="IB12" s="23"/>
      <c r="IJ12" s="24"/>
      <c r="IL12" s="25"/>
    </row>
    <row r="13" spans="1:246">
      <c r="A13" s="50" t="s">
        <v>68</v>
      </c>
      <c r="B13" s="50" t="s">
        <v>60</v>
      </c>
      <c r="C13" s="50" t="s">
        <v>61</v>
      </c>
      <c r="D13" s="50" t="s">
        <v>36</v>
      </c>
      <c r="E13" s="26" t="s">
        <v>3</v>
      </c>
      <c r="F13" s="21" t="s">
        <v>37</v>
      </c>
    </row>
    <row r="14" spans="1:246">
      <c r="A14" s="51" t="s">
        <v>67</v>
      </c>
      <c r="B14" s="53">
        <f>6206+125550+160000</f>
        <v>291756</v>
      </c>
      <c r="C14" s="53">
        <f>2964+134+400+240000</f>
        <v>243498</v>
      </c>
      <c r="D14" s="27">
        <f>AVERAGE(B14:C14)</f>
        <v>267627</v>
      </c>
      <c r="E14" s="28">
        <v>0</v>
      </c>
      <c r="F14" s="27">
        <f t="shared" ref="F14:F15" si="7">E14*D14</f>
        <v>0</v>
      </c>
      <c r="IB14" s="23"/>
      <c r="IJ14" s="24"/>
      <c r="IL14" s="25"/>
    </row>
    <row r="15" spans="1:246" ht="12" customHeight="1">
      <c r="A15" s="51" t="s">
        <v>38</v>
      </c>
      <c r="B15" s="53">
        <v>0</v>
      </c>
      <c r="C15" s="53">
        <v>0</v>
      </c>
      <c r="D15" s="27">
        <f>AVERAGE(B15:C15)</f>
        <v>0</v>
      </c>
      <c r="E15" s="28">
        <v>1</v>
      </c>
      <c r="F15" s="27">
        <f t="shared" si="7"/>
        <v>0</v>
      </c>
      <c r="IB15" s="23"/>
      <c r="IJ15" s="24"/>
      <c r="IL15" s="25"/>
    </row>
    <row r="16" spans="1:246" ht="10.5" customHeight="1">
      <c r="A16" s="50" t="s">
        <v>70</v>
      </c>
      <c r="B16" s="50" t="s">
        <v>60</v>
      </c>
      <c r="C16" s="50" t="s">
        <v>61</v>
      </c>
      <c r="D16" s="50" t="s">
        <v>36</v>
      </c>
      <c r="E16" s="26" t="s">
        <v>3</v>
      </c>
      <c r="F16" s="21" t="s">
        <v>37</v>
      </c>
    </row>
    <row r="17" spans="1:246">
      <c r="A17" s="51" t="s">
        <v>73</v>
      </c>
      <c r="B17" s="53">
        <v>0</v>
      </c>
      <c r="C17" s="53">
        <v>240000</v>
      </c>
      <c r="D17" s="27">
        <f>AVERAGE(B17:C17)</f>
        <v>120000</v>
      </c>
      <c r="E17" s="28">
        <v>0</v>
      </c>
      <c r="F17" s="27">
        <f t="shared" ref="F17:F20" si="8">E17*D17</f>
        <v>0</v>
      </c>
      <c r="IB17" s="23"/>
      <c r="IJ17" s="24"/>
      <c r="IL17" s="25"/>
    </row>
    <row r="18" spans="1:246">
      <c r="A18" s="51" t="s">
        <v>69</v>
      </c>
      <c r="B18" s="53">
        <v>-200000</v>
      </c>
      <c r="C18" s="53">
        <v>0</v>
      </c>
      <c r="D18" s="27">
        <f>AVERAGE(B18:C18)</f>
        <v>-100000</v>
      </c>
      <c r="E18" s="28">
        <v>0</v>
      </c>
      <c r="F18" s="27">
        <f t="shared" si="8"/>
        <v>0</v>
      </c>
      <c r="IB18" s="23"/>
      <c r="IJ18" s="24"/>
      <c r="IL18" s="25"/>
    </row>
    <row r="19" spans="1:246">
      <c r="A19" s="51" t="s">
        <v>67</v>
      </c>
      <c r="B19" s="53">
        <f>8749+150+610+555335</f>
        <v>564844</v>
      </c>
      <c r="C19" s="53">
        <v>17759</v>
      </c>
      <c r="D19" s="27">
        <f>AVERAGE(B19:C19)</f>
        <v>291301.5</v>
      </c>
      <c r="E19" s="28">
        <v>1</v>
      </c>
      <c r="F19" s="27">
        <f t="shared" si="8"/>
        <v>291301.5</v>
      </c>
      <c r="IB19" s="23"/>
      <c r="IJ19" s="24"/>
      <c r="IL19" s="25"/>
    </row>
    <row r="20" spans="1:246" ht="12" customHeight="1">
      <c r="A20" s="51" t="s">
        <v>38</v>
      </c>
      <c r="B20" s="53">
        <v>0</v>
      </c>
      <c r="C20" s="53">
        <v>0</v>
      </c>
      <c r="D20" s="27">
        <f>AVERAGE(B20:C20)</f>
        <v>0</v>
      </c>
      <c r="E20" s="28">
        <v>1</v>
      </c>
      <c r="F20" s="27">
        <f t="shared" si="8"/>
        <v>0</v>
      </c>
      <c r="IB20" s="23"/>
      <c r="IJ20" s="24"/>
      <c r="IL20" s="25"/>
    </row>
    <row r="21" spans="1:246" ht="15.4" customHeight="1">
      <c r="A21" s="29" t="s">
        <v>39</v>
      </c>
      <c r="B21" s="58"/>
      <c r="C21" s="58"/>
      <c r="D21" s="58"/>
      <c r="E21" s="58"/>
      <c r="F21" s="30">
        <f>+SUM(F3:F20)</f>
        <v>7434130.0099999998</v>
      </c>
    </row>
    <row r="22" spans="1:246" ht="16.350000000000001" customHeight="1">
      <c r="A22" s="31" t="s">
        <v>40</v>
      </c>
      <c r="B22" s="59"/>
      <c r="C22" s="60"/>
      <c r="D22" s="60"/>
      <c r="E22" s="61"/>
      <c r="F22" s="32">
        <f>F21/12</f>
        <v>619510.83416666661</v>
      </c>
    </row>
    <row r="23" spans="1:246">
      <c r="A23" s="20" t="s">
        <v>41</v>
      </c>
      <c r="B23" s="62"/>
      <c r="C23" s="63"/>
      <c r="D23" s="63"/>
      <c r="E23" s="64"/>
      <c r="F23" s="33">
        <f>RTR!K5</f>
        <v>119019</v>
      </c>
    </row>
    <row r="24" spans="1:246" ht="16.350000000000001" customHeight="1">
      <c r="A24" s="20" t="s">
        <v>42</v>
      </c>
      <c r="B24" s="65"/>
      <c r="C24" s="66"/>
      <c r="D24" s="66"/>
      <c r="E24" s="67"/>
      <c r="F24" s="34">
        <v>0.65</v>
      </c>
    </row>
    <row r="25" spans="1:246" ht="16.350000000000001" customHeight="1">
      <c r="A25" s="20" t="s">
        <v>43</v>
      </c>
      <c r="B25" s="56"/>
      <c r="C25" s="56"/>
      <c r="D25" s="56"/>
      <c r="E25" s="56"/>
      <c r="F25" s="35">
        <f>(F22*F24)-F23</f>
        <v>283663.04220833333</v>
      </c>
    </row>
    <row r="26" spans="1:246" ht="13.5" customHeight="1">
      <c r="A26" s="20" t="s">
        <v>44</v>
      </c>
      <c r="B26" s="56"/>
      <c r="C26" s="56"/>
      <c r="D26" s="56"/>
      <c r="E26" s="56"/>
      <c r="F26" s="36">
        <v>120</v>
      </c>
    </row>
    <row r="27" spans="1:246" ht="12.75" customHeight="1">
      <c r="A27" s="20" t="s">
        <v>45</v>
      </c>
      <c r="B27" s="56"/>
      <c r="C27" s="56"/>
      <c r="D27" s="56"/>
      <c r="E27" s="56"/>
      <c r="F27" s="34">
        <v>0.1</v>
      </c>
    </row>
    <row r="28" spans="1:246">
      <c r="A28" s="20" t="s">
        <v>46</v>
      </c>
      <c r="B28" s="56"/>
      <c r="C28" s="56"/>
      <c r="D28" s="56"/>
      <c r="E28" s="56"/>
      <c r="F28" s="37">
        <f>PMT(F27/12,F26,-100000)</f>
        <v>1321.5073688176201</v>
      </c>
    </row>
    <row r="29" spans="1:246">
      <c r="A29" s="20" t="s">
        <v>47</v>
      </c>
      <c r="B29" s="56"/>
      <c r="C29" s="56"/>
      <c r="D29" s="56"/>
      <c r="E29" s="56"/>
      <c r="F29" s="38">
        <f>F25/F28</f>
        <v>214.65112408879907</v>
      </c>
    </row>
  </sheetData>
  <sheetProtection selectLockedCells="1" selectUnlockedCells="1"/>
  <mergeCells count="10">
    <mergeCell ref="B1:C1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N5"/>
  <sheetViews>
    <sheetView zoomScale="136" zoomScaleNormal="136" workbookViewId="0">
      <selection activeCell="K3" sqref="K3"/>
    </sheetView>
  </sheetViews>
  <sheetFormatPr defaultColWidth="22.140625" defaultRowHeight="12"/>
  <cols>
    <col min="1" max="1" width="5.7109375" style="40" customWidth="1"/>
    <col min="2" max="2" width="16.85546875" style="40" customWidth="1"/>
    <col min="3" max="3" width="12.85546875" style="40" customWidth="1"/>
    <col min="4" max="4" width="9.85546875" style="40" bestFit="1" customWidth="1"/>
    <col min="5" max="5" width="8.85546875" style="40" customWidth="1"/>
    <col min="6" max="6" width="11.28515625" style="40" bestFit="1" customWidth="1"/>
    <col min="7" max="7" width="6.42578125" style="40" bestFit="1" customWidth="1"/>
    <col min="8" max="8" width="9.140625" style="40" bestFit="1" customWidth="1"/>
    <col min="9" max="9" width="8.42578125" style="40" customWidth="1"/>
    <col min="10" max="10" width="7.42578125" style="40" bestFit="1" customWidth="1"/>
    <col min="11" max="11" width="12.85546875" style="40" bestFit="1" customWidth="1"/>
    <col min="12" max="248" width="22.140625" style="40"/>
    <col min="249" max="16384" width="22.140625" style="25"/>
  </cols>
  <sheetData>
    <row r="1" spans="1:248">
      <c r="A1" s="39" t="s">
        <v>4</v>
      </c>
      <c r="B1" s="39" t="s">
        <v>5</v>
      </c>
      <c r="C1" s="39" t="s">
        <v>6</v>
      </c>
      <c r="D1" s="39" t="s">
        <v>7</v>
      </c>
      <c r="E1" s="39" t="s">
        <v>8</v>
      </c>
      <c r="F1" s="39" t="s">
        <v>9</v>
      </c>
      <c r="G1" s="39" t="s">
        <v>10</v>
      </c>
      <c r="H1" s="39" t="s">
        <v>11</v>
      </c>
      <c r="I1" s="39" t="s">
        <v>12</v>
      </c>
      <c r="J1" s="39" t="s">
        <v>13</v>
      </c>
      <c r="K1" s="39" t="s">
        <v>48</v>
      </c>
    </row>
    <row r="2" spans="1:248">
      <c r="A2" s="41">
        <v>1</v>
      </c>
      <c r="B2" s="42" t="s">
        <v>51</v>
      </c>
      <c r="C2" s="41" t="s">
        <v>52</v>
      </c>
      <c r="D2" s="41" t="s">
        <v>53</v>
      </c>
      <c r="E2" s="42" t="s">
        <v>54</v>
      </c>
      <c r="F2" s="43">
        <v>806797</v>
      </c>
      <c r="G2" s="42">
        <v>36</v>
      </c>
      <c r="H2" s="42">
        <v>12</v>
      </c>
      <c r="I2" s="42">
        <f>36-12</f>
        <v>24</v>
      </c>
      <c r="J2" s="42">
        <v>25581</v>
      </c>
      <c r="K2" s="44" t="s">
        <v>75</v>
      </c>
      <c r="IN2" s="25"/>
    </row>
    <row r="3" spans="1:248" ht="11.25" customHeight="1">
      <c r="A3" s="41">
        <v>2</v>
      </c>
      <c r="B3" s="42">
        <v>914030052714907</v>
      </c>
      <c r="C3" s="41" t="s">
        <v>52</v>
      </c>
      <c r="D3" s="41" t="s">
        <v>53</v>
      </c>
      <c r="E3" s="42" t="s">
        <v>55</v>
      </c>
      <c r="F3" s="43">
        <v>24000000</v>
      </c>
      <c r="G3" s="42">
        <v>0</v>
      </c>
      <c r="H3" s="42">
        <v>0</v>
      </c>
      <c r="I3" s="42">
        <v>0</v>
      </c>
      <c r="J3" s="42">
        <v>0</v>
      </c>
      <c r="K3" s="44" t="s">
        <v>58</v>
      </c>
      <c r="IN3" s="25"/>
    </row>
    <row r="4" spans="1:248" ht="24.75" thickBot="1">
      <c r="A4" s="41">
        <v>3</v>
      </c>
      <c r="B4" s="42" t="s">
        <v>56</v>
      </c>
      <c r="C4" s="41" t="s">
        <v>57</v>
      </c>
      <c r="D4" s="41" t="s">
        <v>50</v>
      </c>
      <c r="E4" s="42" t="s">
        <v>49</v>
      </c>
      <c r="F4" s="43">
        <v>9000000</v>
      </c>
      <c r="G4" s="42">
        <v>180</v>
      </c>
      <c r="H4" s="42">
        <v>33</v>
      </c>
      <c r="I4" s="42">
        <v>147</v>
      </c>
      <c r="J4" s="42">
        <v>93438</v>
      </c>
      <c r="K4" s="45" t="s">
        <v>75</v>
      </c>
    </row>
    <row r="5" spans="1:248" ht="12.75" thickBot="1">
      <c r="A5" s="46"/>
      <c r="B5" s="47"/>
      <c r="C5" s="47"/>
      <c r="D5" s="47"/>
      <c r="E5" s="47"/>
      <c r="F5" s="47"/>
      <c r="G5" s="47"/>
      <c r="H5" s="47"/>
      <c r="I5" s="47"/>
      <c r="J5" s="48"/>
      <c r="K5" s="49">
        <f>SUMIF(K2:K4,"Y",J2:J4)</f>
        <v>119019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8" t="s">
        <v>14</v>
      </c>
      <c r="B1" s="68"/>
      <c r="C1" s="2"/>
    </row>
    <row r="2" spans="1:6" ht="14.25" customHeight="1">
      <c r="A2" s="68" t="s">
        <v>15</v>
      </c>
      <c r="B2" s="68"/>
      <c r="C2" s="2"/>
    </row>
    <row r="5" spans="1:6" ht="30">
      <c r="A5" s="3" t="s">
        <v>4</v>
      </c>
      <c r="B5" s="4" t="s">
        <v>16</v>
      </c>
      <c r="C5" s="4" t="s">
        <v>17</v>
      </c>
      <c r="D5" s="5" t="s">
        <v>18</v>
      </c>
      <c r="E5" s="1" t="s">
        <v>19</v>
      </c>
      <c r="F5" s="1" t="s">
        <v>20</v>
      </c>
    </row>
    <row r="6" spans="1:6" ht="42.75">
      <c r="A6" s="6">
        <v>1</v>
      </c>
      <c r="B6" s="7" t="s">
        <v>21</v>
      </c>
      <c r="C6" s="8" t="s">
        <v>22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23</v>
      </c>
      <c r="C7" s="8" t="s">
        <v>24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25</v>
      </c>
      <c r="C8" s="8" t="s">
        <v>26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27</v>
      </c>
      <c r="C9" s="12" t="s">
        <v>28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29</v>
      </c>
      <c r="C10" s="8" t="s">
        <v>30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31</v>
      </c>
      <c r="C11" s="14" t="s">
        <v>32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33</v>
      </c>
      <c r="C12" s="15" t="s">
        <v>34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35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2018-07-06T06:53:54Z</cp:lastPrinted>
  <dcterms:created xsi:type="dcterms:W3CDTF">2015-09-25T09:25:31Z</dcterms:created>
  <dcterms:modified xsi:type="dcterms:W3CDTF">2019-07-31T07:22:54Z</dcterms:modified>
</cp:coreProperties>
</file>