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4"/>
  </bookViews>
  <sheets>
    <sheet name="Eligibility" sheetId="1" r:id="rId1"/>
    <sheet name="RTR" sheetId="2" r:id="rId2"/>
    <sheet name="Sheet1" sheetId="5" state="hidden" r:id="rId3"/>
    <sheet name="Banking" sheetId="7" r:id="rId4"/>
    <sheet name=" Banking (New)" sheetId="8" r:id="rId5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/>
  <c r="AJ18" i="8"/>
  <c r="AI18"/>
  <c r="AJ16"/>
  <c r="AJ15"/>
  <c r="AJ14"/>
  <c r="AJ13"/>
  <c r="AJ12"/>
  <c r="AJ11"/>
  <c r="AJ10"/>
  <c r="AJ9"/>
  <c r="AJ8"/>
  <c r="AJ7"/>
  <c r="AJ6"/>
  <c r="AJ5"/>
  <c r="AI10"/>
  <c r="AI15"/>
  <c r="AI14"/>
  <c r="AI12"/>
  <c r="AI7"/>
  <c r="AI5"/>
  <c r="AI6"/>
  <c r="AI8"/>
  <c r="AI9"/>
  <c r="AI11"/>
  <c r="AI13"/>
  <c r="AI16"/>
  <c r="I14" i="7"/>
  <c r="H12"/>
  <c r="G12"/>
  <c r="F12"/>
  <c r="E12"/>
  <c r="D12"/>
  <c r="C12"/>
  <c r="AJ17" i="8" l="1"/>
  <c r="AI17"/>
  <c r="I12" i="7"/>
  <c r="I3" i="2" l="1"/>
  <c r="I2"/>
  <c r="K7"/>
  <c r="D12" i="1" l="1"/>
  <c r="F12" s="1"/>
  <c r="D8"/>
  <c r="F8" s="1"/>
  <c r="D11" l="1"/>
  <c r="F11" s="1"/>
  <c r="D6" l="1"/>
  <c r="F6" s="1"/>
  <c r="D5" l="1"/>
  <c r="F5" s="1"/>
  <c r="D7"/>
  <c r="F7" s="1"/>
  <c r="D3"/>
  <c r="D4"/>
  <c r="D9"/>
  <c r="F3" l="1"/>
  <c r="F4"/>
  <c r="F9"/>
  <c r="E13" i="5"/>
  <c r="F12"/>
  <c r="F11"/>
  <c r="F10"/>
  <c r="F9"/>
  <c r="F13" s="1"/>
  <c r="F8"/>
  <c r="F7"/>
  <c r="F6"/>
  <c r="F15" i="1"/>
  <c r="F20"/>
  <c r="F13" l="1"/>
  <c r="F14" s="1"/>
  <c r="F17" s="1"/>
  <c r="F21" s="1"/>
</calcChain>
</file>

<file path=xl/sharedStrings.xml><?xml version="1.0" encoding="utf-8"?>
<sst xmlns="http://schemas.openxmlformats.org/spreadsheetml/2006/main" count="126" uniqueCount="104">
  <si>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</si>
  <si>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</si>
  <si>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</si>
  <si>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</si>
  <si>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</si>
  <si>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</si>
  <si>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</si>
  <si>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</si>
  <si>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</si>
  <si>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</si>
  <si>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</si>
  <si>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</si>
  <si>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</si>
  <si>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</si>
  <si>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</si>
  <si>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</si>
  <si>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</si>
  <si>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</si>
  <si>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</si>
  <si>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</si>
  <si>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</si>
  <si>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</si>
  <si>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</si>
  <si>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</si>
  <si>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</si>
  <si>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</si>
  <si>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</si>
  <si>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</si>
  <si>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</si>
  <si>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</si>
  <si>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</si>
  <si>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</si>
  <si>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</si>
  <si>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</si>
  <si>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</si>
  <si>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</si>
  <si>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</si>
  <si>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</si>
  <si>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</si>
  <si>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</si>
  <si>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</si>
  <si>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</si>
  <si>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</si>
  <si>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</si>
  <si>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</si>
  <si>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</si>
  <si>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</si>
  <si>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</si>
  <si>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</si>
  <si>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</si>
  <si>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</si>
  <si>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Bank Interest</t>
  </si>
  <si>
    <t>Interest On Car Loan</t>
  </si>
  <si>
    <t>Salary To Partners</t>
  </si>
  <si>
    <t>G M Wears</t>
  </si>
  <si>
    <t xml:space="preserve">G M Wears </t>
  </si>
  <si>
    <t>Interest To Partners</t>
  </si>
  <si>
    <t xml:space="preserve">Harwinder Singh </t>
  </si>
  <si>
    <t>Income From Other Sources (Retail Business)</t>
  </si>
  <si>
    <t xml:space="preserve">IDFC First Ltd. </t>
  </si>
  <si>
    <t>BL</t>
  </si>
  <si>
    <t>ALN002300345151</t>
  </si>
  <si>
    <t>Yes Bank</t>
  </si>
  <si>
    <t>HP Loan</t>
  </si>
  <si>
    <t>Indusind Bank</t>
  </si>
  <si>
    <t>YO/G/0039/8/000005</t>
  </si>
  <si>
    <t>Magma Fincorp</t>
  </si>
  <si>
    <t>HDFC Bank</t>
  </si>
  <si>
    <t>Repayment Bank A/c No.</t>
  </si>
  <si>
    <t xml:space="preserve">Date's </t>
  </si>
  <si>
    <t>March</t>
  </si>
  <si>
    <t>April</t>
  </si>
  <si>
    <t>May</t>
  </si>
  <si>
    <t>June</t>
  </si>
  <si>
    <t>7th</t>
  </si>
  <si>
    <t>14th</t>
  </si>
  <si>
    <t>21st</t>
  </si>
  <si>
    <t>28th</t>
  </si>
  <si>
    <t>Total</t>
  </si>
  <si>
    <t>No Of Cr.</t>
  </si>
  <si>
    <t>Eligibilty In Lacs</t>
  </si>
  <si>
    <t>PNB A/c No. 3462002100041308</t>
  </si>
  <si>
    <t>Aug</t>
  </si>
  <si>
    <t>July</t>
  </si>
  <si>
    <t>n</t>
  </si>
  <si>
    <t>GM Wears PNB A/c No. 3462002100041308</t>
  </si>
  <si>
    <t xml:space="preserve">May </t>
  </si>
  <si>
    <t xml:space="preserve">July </t>
  </si>
  <si>
    <t>August</t>
  </si>
  <si>
    <t>Feb</t>
  </si>
  <si>
    <t>Crs.</t>
  </si>
  <si>
    <t>Jan</t>
  </si>
  <si>
    <t>Dec</t>
  </si>
  <si>
    <t>Nov</t>
  </si>
  <si>
    <t>Oct</t>
  </si>
  <si>
    <t>Sep</t>
  </si>
  <si>
    <t>As Per Month</t>
  </si>
  <si>
    <t>As Per Days</t>
  </si>
  <si>
    <t>Sale</t>
  </si>
  <si>
    <t>Dep</t>
  </si>
  <si>
    <t>Other Income</t>
  </si>
  <si>
    <t>31/03/2019</t>
  </si>
  <si>
    <t>31/03/2018</t>
  </si>
  <si>
    <t>GST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</si>
</sst>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1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85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2" xfId="0" applyFont="1" applyFill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4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1" fontId="11" fillId="6" borderId="2" xfId="0" applyNumberFormat="1" applyFont="1" applyFill="1" applyBorder="1" applyAlignment="1">
      <alignment horizontal="center" vertical="center"/>
    </xf>
    <xf numFmtId="2" fontId="12" fillId="6" borderId="2" xfId="0" applyNumberFormat="1" applyFont="1" applyFill="1" applyBorder="1" applyAlignment="1">
      <alignment horizontal="center" vertical="center"/>
    </xf>
    <xf numFmtId="164" fontId="11" fillId="7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center" wrapText="1"/>
    </xf>
    <xf numFmtId="164" fontId="12" fillId="0" borderId="2" xfId="1" applyNumberFormat="1" applyFont="1" applyFill="1" applyBorder="1" applyAlignment="1" applyProtection="1">
      <alignment horizontal="left" vertical="top" wrapText="1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5" fillId="6" borderId="0" xfId="3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2" fillId="6" borderId="2" xfId="1" applyNumberFormat="1" applyFont="1" applyFill="1" applyBorder="1" applyAlignment="1" applyProtection="1">
      <alignment horizontal="left" vertical="top"/>
    </xf>
    <xf numFmtId="9" fontId="12" fillId="6" borderId="2" xfId="1" applyNumberFormat="1" applyFont="1" applyFill="1" applyBorder="1" applyAlignment="1" applyProtection="1">
      <alignment horizontal="left" vertical="top"/>
    </xf>
    <xf numFmtId="166" fontId="12" fillId="6" borderId="2" xfId="1" applyNumberFormat="1" applyFont="1" applyFill="1" applyBorder="1" applyAlignment="1" applyProtection="1">
      <alignment horizontal="left" vertical="center"/>
    </xf>
    <xf numFmtId="166" fontId="12" fillId="9" borderId="2" xfId="1" applyNumberFormat="1" applyFont="1" applyFill="1" applyBorder="1" applyAlignment="1" applyProtection="1">
      <alignment horizontal="left" vertical="center"/>
    </xf>
    <xf numFmtId="165" fontId="11" fillId="8" borderId="2" xfId="1" applyFont="1" applyFill="1" applyBorder="1" applyAlignment="1" applyProtection="1">
      <alignment horizontal="left" vertical="top" wrapText="1"/>
    </xf>
    <xf numFmtId="167" fontId="11" fillId="8" borderId="2" xfId="1" applyNumberFormat="1" applyFont="1" applyFill="1" applyBorder="1" applyAlignment="1" applyProtection="1">
      <alignment horizontal="left" vertical="top"/>
    </xf>
    <xf numFmtId="10" fontId="12" fillId="0" borderId="2" xfId="1" applyNumberFormat="1" applyFont="1" applyFill="1" applyBorder="1" applyAlignment="1" applyProtection="1">
      <alignment horizontal="left" vertical="top"/>
    </xf>
    <xf numFmtId="164" fontId="12" fillId="8" borderId="2" xfId="1" applyNumberFormat="1" applyFont="1" applyFill="1" applyBorder="1" applyAlignment="1" applyProtection="1">
      <alignment horizontal="left" vertical="top"/>
    </xf>
    <xf numFmtId="164" fontId="12" fillId="0" borderId="2" xfId="1" applyNumberFormat="1" applyFont="1" applyFill="1" applyBorder="1" applyAlignment="1" applyProtection="1">
      <alignment horizontal="left" vertical="top"/>
    </xf>
    <xf numFmtId="2" fontId="12" fillId="8" borderId="2" xfId="5" applyNumberFormat="1" applyFont="1" applyFill="1" applyBorder="1" applyAlignment="1" applyProtection="1">
      <alignment horizontal="left" vertical="top"/>
    </xf>
    <xf numFmtId="165" fontId="12" fillId="8" borderId="2" xfId="5" applyNumberFormat="1" applyFont="1" applyFill="1" applyBorder="1" applyAlignment="1" applyProtection="1">
      <alignment horizontal="left" vertical="top"/>
    </xf>
    <xf numFmtId="164" fontId="11" fillId="5" borderId="2" xfId="1" applyNumberFormat="1" applyFont="1" applyFill="1" applyBorder="1" applyAlignment="1" applyProtection="1">
      <alignment horizontal="left" vertical="center" wrapText="1"/>
    </xf>
    <xf numFmtId="166" fontId="12" fillId="4" borderId="2" xfId="1" applyNumberFormat="1" applyFont="1" applyFill="1" applyBorder="1" applyAlignment="1" applyProtection="1">
      <alignment horizontal="left" vertical="center"/>
    </xf>
    <xf numFmtId="0" fontId="12" fillId="0" borderId="2" xfId="0" applyFont="1" applyBorder="1" applyAlignment="1">
      <alignment horizontal="center"/>
    </xf>
    <xf numFmtId="0" fontId="11" fillId="10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6" fillId="1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8" fillId="13" borderId="2" xfId="0" applyFont="1" applyFill="1" applyBorder="1"/>
    <xf numFmtId="0" fontId="18" fillId="0" borderId="2" xfId="0" applyFont="1" applyBorder="1"/>
    <xf numFmtId="0" fontId="18" fillId="14" borderId="3" xfId="0" applyFont="1" applyFill="1" applyBorder="1"/>
    <xf numFmtId="0" fontId="19" fillId="0" borderId="2" xfId="0" applyFont="1" applyBorder="1"/>
    <xf numFmtId="0" fontId="19" fillId="0" borderId="6" xfId="0" applyFont="1" applyBorder="1"/>
    <xf numFmtId="0" fontId="19" fillId="0" borderId="7" xfId="0" applyFont="1" applyBorder="1"/>
    <xf numFmtId="0" fontId="18" fillId="0" borderId="0" xfId="0" applyFont="1"/>
    <xf numFmtId="164" fontId="11" fillId="5" borderId="2" xfId="1" applyNumberFormat="1" applyFont="1" applyFill="1" applyBorder="1" applyAlignment="1" applyProtection="1">
      <alignment horizontal="left" vertical="center" wrapText="1"/>
    </xf>
    <xf numFmtId="0" fontId="12" fillId="8" borderId="2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/>
    </xf>
    <xf numFmtId="164" fontId="11" fillId="0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7" fillId="12" borderId="3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17" fillId="12" borderId="5" xfId="0" applyFont="1" applyFill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8" fillId="13" borderId="3" xfId="0" applyFont="1" applyFill="1" applyBorder="1" applyAlignment="1">
      <alignment horizontal="center"/>
    </xf>
    <xf numFmtId="0" fontId="18" fillId="13" borderId="4" xfId="0" applyFont="1" applyFill="1" applyBorder="1" applyAlignment="1">
      <alignment horizontal="center"/>
    </xf>
    <xf numFmtId="0" fontId="18" fillId="13" borderId="5" xfId="0" applyFont="1" applyFill="1" applyBorder="1" applyAlignment="1">
      <alignment horizontal="center"/>
    </xf>
    <xf numFmtId="0" fontId="18" fillId="13" borderId="2" xfId="0" applyFont="1" applyFill="1" applyBorder="1" applyAlignment="1">
      <alignment horizontal="center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21"/>
  <sheetViews>
    <sheetView topLeftCell="B1" zoomScale="107" zoomScaleNormal="107" workbookViewId="0">
      <selection activeCell="I16" sqref="I16"/>
    </sheetView>
  </sheetViews>
  <sheetFormatPr defaultColWidth="31.28515625" defaultRowHeight="13.5"/>
  <cols>
    <col min="1" max="1" width="32" style="32" customWidth="1"/>
    <col min="2" max="2" width="13" style="32" customWidth="1"/>
    <col min="3" max="3" width="13.5703125" style="32" customWidth="1"/>
    <col min="4" max="4" width="14.140625" style="32" customWidth="1"/>
    <col min="5" max="5" width="14" style="32" customWidth="1"/>
    <col min="6" max="6" width="15.42578125" style="32" customWidth="1"/>
    <col min="7" max="7" width="13" style="32" customWidth="1"/>
    <col min="8" max="8" width="17.140625" style="32" customWidth="1"/>
    <col min="9" max="9" width="14.5703125" style="32" customWidth="1"/>
    <col min="10" max="11" width="13.140625" style="32" customWidth="1"/>
    <col min="12" max="12" width="13.5703125" style="32" customWidth="1"/>
    <col min="13" max="13" width="14.140625" style="32" customWidth="1"/>
    <col min="14" max="14" width="11.85546875" style="32" customWidth="1"/>
    <col min="15" max="15" width="12" style="32" customWidth="1"/>
    <col min="16" max="16" width="11" style="32" customWidth="1"/>
    <col min="17" max="17" width="11.5703125" style="32" customWidth="1"/>
    <col min="18" max="18" width="12" style="32" customWidth="1"/>
    <col min="19" max="236" width="31.28515625" style="32"/>
    <col min="237" max="244" width="31.28515625" style="33"/>
    <col min="245" max="246" width="31.28515625" style="34"/>
    <col min="247" max="253" width="31.28515625" style="35"/>
    <col min="254" max="16384" width="31.28515625" style="36"/>
  </cols>
  <sheetData>
    <row r="1" spans="1:11" ht="15.75" customHeight="1">
      <c r="A1" s="50" t="s">
        <v>54</v>
      </c>
      <c r="B1" s="72"/>
      <c r="C1" s="72"/>
      <c r="D1" s="31"/>
      <c r="E1" s="31"/>
      <c r="F1" s="31"/>
    </row>
    <row r="2" spans="1:11" ht="15.75" customHeight="1">
      <c r="A2" s="28" t="s">
        <v>55</v>
      </c>
      <c r="B2" s="37" t="s">
        <v>48</v>
      </c>
      <c r="C2" s="37" t="s">
        <v>0</v>
      </c>
      <c r="D2" s="37" t="s">
        <v>1</v>
      </c>
      <c r="E2" s="38" t="s">
        <v>2</v>
      </c>
      <c r="F2" s="37" t="s">
        <v>3</v>
      </c>
    </row>
    <row r="3" spans="1:11">
      <c r="A3" s="29" t="s">
        <v>49</v>
      </c>
      <c r="B3" s="42">
        <v>151648.79</v>
      </c>
      <c r="C3" s="51">
        <v>224756.57</v>
      </c>
      <c r="D3" s="39">
        <f>AVERAGE(B3:C3)</f>
        <v>188202.68</v>
      </c>
      <c r="E3" s="40">
        <v>1</v>
      </c>
      <c r="F3" s="39">
        <f t="shared" ref="F3:F9" si="0">E3*D3</f>
        <v>188202.68</v>
      </c>
    </row>
    <row r="4" spans="1:11">
      <c r="A4" s="29" t="s">
        <v>50</v>
      </c>
      <c r="B4" s="42">
        <v>137533</v>
      </c>
      <c r="C4" s="51">
        <v>14604</v>
      </c>
      <c r="D4" s="39">
        <f t="shared" ref="D4:D9" si="1">AVERAGE(B4:C4)</f>
        <v>76068.5</v>
      </c>
      <c r="E4" s="40">
        <v>1</v>
      </c>
      <c r="F4" s="39">
        <f t="shared" si="0"/>
        <v>76068.5</v>
      </c>
    </row>
    <row r="5" spans="1:11" ht="15" customHeight="1">
      <c r="A5" s="29" t="s">
        <v>51</v>
      </c>
      <c r="B5" s="42">
        <v>23346</v>
      </c>
      <c r="C5" s="51">
        <v>0</v>
      </c>
      <c r="D5" s="39">
        <f t="shared" si="1"/>
        <v>11673</v>
      </c>
      <c r="E5" s="40">
        <v>1</v>
      </c>
      <c r="F5" s="39">
        <f t="shared" ref="F5" si="2">E5*D5</f>
        <v>11673</v>
      </c>
    </row>
    <row r="6" spans="1:11" ht="15" customHeight="1">
      <c r="A6" s="29" t="s">
        <v>52</v>
      </c>
      <c r="B6" s="42">
        <v>45144</v>
      </c>
      <c r="C6" s="51">
        <v>0</v>
      </c>
      <c r="D6" s="39">
        <f t="shared" ref="D6" si="3">AVERAGE(B6:C6)</f>
        <v>22572</v>
      </c>
      <c r="E6" s="40">
        <v>1</v>
      </c>
      <c r="F6" s="39">
        <f t="shared" ref="F6" si="4">E6*D6</f>
        <v>22572</v>
      </c>
    </row>
    <row r="7" spans="1:11" ht="12.75" customHeight="1">
      <c r="A7" s="29" t="s">
        <v>53</v>
      </c>
      <c r="B7" s="42">
        <v>120000</v>
      </c>
      <c r="C7" s="51">
        <v>120000</v>
      </c>
      <c r="D7" s="39">
        <f t="shared" ref="D7" si="5">AVERAGE(B7:C7)</f>
        <v>120000</v>
      </c>
      <c r="E7" s="40">
        <v>1</v>
      </c>
      <c r="F7" s="39">
        <f t="shared" ref="F7" si="6">E7*D7</f>
        <v>120000</v>
      </c>
      <c r="I7" s="32" t="s">
        <v>101</v>
      </c>
      <c r="J7" s="32" t="s">
        <v>102</v>
      </c>
      <c r="K7" s="32" t="s">
        <v>103</v>
      </c>
    </row>
    <row r="8" spans="1:11" ht="15" customHeight="1">
      <c r="A8" s="29" t="s">
        <v>56</v>
      </c>
      <c r="B8" s="42">
        <v>74288</v>
      </c>
      <c r="C8" s="51">
        <v>29390</v>
      </c>
      <c r="D8" s="39">
        <f t="shared" ref="D8" si="7">AVERAGE(B8:C8)</f>
        <v>51839</v>
      </c>
      <c r="E8" s="40">
        <v>1</v>
      </c>
      <c r="F8" s="39">
        <f t="shared" ref="F8" si="8">E8*D8</f>
        <v>51839</v>
      </c>
      <c r="H8" s="32" t="s">
        <v>98</v>
      </c>
      <c r="I8" s="32">
        <v>13121630</v>
      </c>
      <c r="J8" s="32">
        <v>16167806</v>
      </c>
      <c r="K8" s="32">
        <f>1316315+232755+321000+503700+498332+1171750+818920+1438140+424200+1661285+780135+318500</f>
        <v>9485032</v>
      </c>
    </row>
    <row r="9" spans="1:11">
      <c r="A9" s="29" t="s">
        <v>4</v>
      </c>
      <c r="B9" s="42">
        <v>-48579</v>
      </c>
      <c r="C9" s="42">
        <v>-76121</v>
      </c>
      <c r="D9" s="39">
        <f t="shared" si="1"/>
        <v>-62350</v>
      </c>
      <c r="E9" s="40">
        <v>1</v>
      </c>
      <c r="F9" s="39">
        <f t="shared" si="0"/>
        <v>-62350</v>
      </c>
      <c r="H9" s="32" t="s">
        <v>49</v>
      </c>
      <c r="I9" s="32">
        <v>151648</v>
      </c>
      <c r="J9" s="32">
        <v>224756</v>
      </c>
    </row>
    <row r="10" spans="1:11" ht="12.75" customHeight="1">
      <c r="A10" s="28" t="s">
        <v>57</v>
      </c>
      <c r="B10" s="37" t="s">
        <v>48</v>
      </c>
      <c r="C10" s="37" t="s">
        <v>0</v>
      </c>
      <c r="D10" s="37" t="s">
        <v>1</v>
      </c>
      <c r="E10" s="38" t="s">
        <v>2</v>
      </c>
      <c r="F10" s="37" t="s">
        <v>3</v>
      </c>
      <c r="H10" s="32" t="s">
        <v>99</v>
      </c>
      <c r="I10" s="32">
        <v>137533</v>
      </c>
      <c r="J10" s="32">
        <v>14604</v>
      </c>
    </row>
    <row r="11" spans="1:11" ht="12.75" customHeight="1">
      <c r="A11" s="29" t="s">
        <v>58</v>
      </c>
      <c r="B11" s="41">
        <v>225000</v>
      </c>
      <c r="C11" s="41">
        <v>220000</v>
      </c>
      <c r="D11" s="39">
        <f t="shared" ref="D11:D12" si="9">AVERAGE(B11:C11)</f>
        <v>222500</v>
      </c>
      <c r="E11" s="40">
        <v>0</v>
      </c>
      <c r="F11" s="39">
        <f t="shared" ref="F11:F12" si="10">E11*D11</f>
        <v>0</v>
      </c>
      <c r="H11" s="32" t="s">
        <v>100</v>
      </c>
      <c r="I11" s="32">
        <v>0</v>
      </c>
    </row>
    <row r="12" spans="1:11" ht="12.75" customHeight="1">
      <c r="A12" s="29" t="s">
        <v>4</v>
      </c>
      <c r="B12" s="41">
        <v>0</v>
      </c>
      <c r="C12" s="41">
        <v>0</v>
      </c>
      <c r="D12" s="39">
        <f t="shared" si="9"/>
        <v>0</v>
      </c>
      <c r="E12" s="40">
        <v>1</v>
      </c>
      <c r="F12" s="39">
        <f t="shared" si="10"/>
        <v>0</v>
      </c>
    </row>
    <row r="13" spans="1:11" ht="15.4" customHeight="1">
      <c r="A13" s="43" t="s">
        <v>5</v>
      </c>
      <c r="B13" s="73"/>
      <c r="C13" s="73"/>
      <c r="D13" s="73"/>
      <c r="E13" s="73"/>
      <c r="F13" s="44">
        <f>+SUM(F3:F12)</f>
        <v>408005.18</v>
      </c>
    </row>
    <row r="14" spans="1:11" ht="16.350000000000001" customHeight="1">
      <c r="A14" s="30" t="s">
        <v>6</v>
      </c>
      <c r="B14" s="74"/>
      <c r="C14" s="74"/>
      <c r="D14" s="74"/>
      <c r="E14" s="74"/>
      <c r="F14" s="44">
        <f>F13/12</f>
        <v>34000.431666666664</v>
      </c>
    </row>
    <row r="15" spans="1:11">
      <c r="A15" s="30" t="s">
        <v>7</v>
      </c>
      <c r="B15" s="74"/>
      <c r="C15" s="74"/>
      <c r="D15" s="74"/>
      <c r="E15" s="74"/>
      <c r="F15" s="39">
        <f>RTR!K7</f>
        <v>125717</v>
      </c>
    </row>
    <row r="16" spans="1:11" ht="16.350000000000001" customHeight="1">
      <c r="A16" s="30" t="s">
        <v>8</v>
      </c>
      <c r="B16" s="75"/>
      <c r="C16" s="75"/>
      <c r="D16" s="75"/>
      <c r="E16" s="75"/>
      <c r="F16" s="45">
        <v>1</v>
      </c>
    </row>
    <row r="17" spans="1:6" ht="16.350000000000001" customHeight="1">
      <c r="A17" s="30" t="s">
        <v>9</v>
      </c>
      <c r="B17" s="74"/>
      <c r="C17" s="74"/>
      <c r="D17" s="74"/>
      <c r="E17" s="74"/>
      <c r="F17" s="46">
        <f>(F14*F16)-F15</f>
        <v>-91716.568333333329</v>
      </c>
    </row>
    <row r="18" spans="1:6" ht="16.350000000000001" customHeight="1">
      <c r="A18" s="30" t="s">
        <v>10</v>
      </c>
      <c r="B18" s="74"/>
      <c r="C18" s="74"/>
      <c r="D18" s="74"/>
      <c r="E18" s="74"/>
      <c r="F18" s="47">
        <v>180</v>
      </c>
    </row>
    <row r="19" spans="1:6" ht="14.25" customHeight="1">
      <c r="A19" s="30" t="s">
        <v>11</v>
      </c>
      <c r="B19" s="74"/>
      <c r="C19" s="74"/>
      <c r="D19" s="74"/>
      <c r="E19" s="74"/>
      <c r="F19" s="45">
        <v>0.1</v>
      </c>
    </row>
    <row r="20" spans="1:6">
      <c r="A20" s="30" t="s">
        <v>12</v>
      </c>
      <c r="B20" s="74"/>
      <c r="C20" s="74"/>
      <c r="D20" s="74"/>
      <c r="E20" s="74"/>
      <c r="F20" s="48">
        <f>PMT(F19/12,F18,-100000)</f>
        <v>1074.6051177081183</v>
      </c>
    </row>
    <row r="21" spans="1:6">
      <c r="A21" s="30" t="s">
        <v>13</v>
      </c>
      <c r="B21" s="74"/>
      <c r="C21" s="74"/>
      <c r="D21" s="74"/>
      <c r="E21" s="74"/>
      <c r="F21" s="49">
        <f>F17/F20</f>
        <v>-85.349089467341585</v>
      </c>
    </row>
  </sheetData>
  <sheetProtection selectLockedCells="1" selectUnlockedCells="1"/>
  <mergeCells count="10">
    <mergeCell ref="B17:E17"/>
    <mergeCell ref="B18:E18"/>
    <mergeCell ref="B19:E19"/>
    <mergeCell ref="B20:E20"/>
    <mergeCell ref="B21:E21"/>
    <mergeCell ref="B1:C1"/>
    <mergeCell ref="B13:E13"/>
    <mergeCell ref="B14:E14"/>
    <mergeCell ref="B15:E15"/>
    <mergeCell ref="B16:E16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L7"/>
  <sheetViews>
    <sheetView zoomScale="89" zoomScaleNormal="89" workbookViewId="0">
      <selection activeCell="K6" sqref="K6"/>
    </sheetView>
  </sheetViews>
  <sheetFormatPr defaultColWidth="22.140625" defaultRowHeight="13.5"/>
  <cols>
    <col min="1" max="1" width="6.85546875" style="20" customWidth="1"/>
    <col min="2" max="2" width="21.7109375" style="20" bestFit="1" customWidth="1"/>
    <col min="3" max="3" width="15.42578125" style="20" bestFit="1" customWidth="1"/>
    <col min="4" max="4" width="14.5703125" style="20" bestFit="1" customWidth="1"/>
    <col min="5" max="5" width="8.28515625" style="20" bestFit="1" customWidth="1"/>
    <col min="6" max="6" width="9.5703125" style="20" bestFit="1" customWidth="1"/>
    <col min="7" max="7" width="7.5703125" style="20" bestFit="1" customWidth="1"/>
    <col min="8" max="8" width="9.28515625" style="20" bestFit="1" customWidth="1"/>
    <col min="9" max="9" width="8.28515625" style="20" bestFit="1" customWidth="1"/>
    <col min="10" max="10" width="8.7109375" style="20" bestFit="1" customWidth="1"/>
    <col min="11" max="11" width="11.28515625" style="20" bestFit="1" customWidth="1"/>
    <col min="12" max="12" width="23.5703125" style="20" bestFit="1" customWidth="1"/>
    <col min="13" max="246" width="22.140625" style="20"/>
    <col min="247" max="16384" width="22.140625" style="21"/>
  </cols>
  <sheetData>
    <row r="1" spans="1:12" ht="30" customHeight="1">
      <c r="A1" s="54" t="s">
        <v>14</v>
      </c>
      <c r="B1" s="54" t="s">
        <v>15</v>
      </c>
      <c r="C1" s="54" t="s">
        <v>16</v>
      </c>
      <c r="D1" s="54" t="s">
        <v>17</v>
      </c>
      <c r="E1" s="54" t="s">
        <v>18</v>
      </c>
      <c r="F1" s="54" t="s">
        <v>19</v>
      </c>
      <c r="G1" s="54" t="s">
        <v>20</v>
      </c>
      <c r="H1" s="54" t="s">
        <v>21</v>
      </c>
      <c r="I1" s="54" t="s">
        <v>22</v>
      </c>
      <c r="J1" s="54" t="s">
        <v>23</v>
      </c>
      <c r="K1" s="54" t="s">
        <v>24</v>
      </c>
      <c r="L1" s="53" t="s">
        <v>68</v>
      </c>
    </row>
    <row r="2" spans="1:12" ht="15.75" customHeight="1">
      <c r="A2" s="22">
        <v>1</v>
      </c>
      <c r="B2" s="23">
        <v>21129354</v>
      </c>
      <c r="C2" s="22" t="s">
        <v>54</v>
      </c>
      <c r="D2" s="22" t="s">
        <v>59</v>
      </c>
      <c r="E2" s="23" t="s">
        <v>60</v>
      </c>
      <c r="F2" s="23">
        <v>1530000</v>
      </c>
      <c r="G2" s="24">
        <v>36</v>
      </c>
      <c r="H2" s="24">
        <v>16</v>
      </c>
      <c r="I2" s="24">
        <f>36-16</f>
        <v>20</v>
      </c>
      <c r="J2" s="24">
        <v>54931</v>
      </c>
      <c r="K2" s="27" t="s">
        <v>84</v>
      </c>
      <c r="L2" s="52">
        <v>41308</v>
      </c>
    </row>
    <row r="3" spans="1:12">
      <c r="A3" s="22">
        <v>2</v>
      </c>
      <c r="B3" s="23" t="s">
        <v>61</v>
      </c>
      <c r="C3" s="22" t="s">
        <v>54</v>
      </c>
      <c r="D3" s="22" t="s">
        <v>62</v>
      </c>
      <c r="E3" s="23" t="s">
        <v>63</v>
      </c>
      <c r="F3" s="23">
        <v>717503</v>
      </c>
      <c r="G3" s="24">
        <v>49</v>
      </c>
      <c r="H3" s="24">
        <v>27</v>
      </c>
      <c r="I3" s="24">
        <f>49-27</f>
        <v>22</v>
      </c>
      <c r="J3" s="24">
        <v>17503</v>
      </c>
      <c r="K3" s="27" t="s">
        <v>25</v>
      </c>
      <c r="L3" s="52">
        <v>41308</v>
      </c>
    </row>
    <row r="4" spans="1:12">
      <c r="A4" s="22">
        <v>3</v>
      </c>
      <c r="B4" s="23">
        <v>706000125355</v>
      </c>
      <c r="C4" s="22" t="s">
        <v>54</v>
      </c>
      <c r="D4" s="22" t="s">
        <v>64</v>
      </c>
      <c r="E4" s="23"/>
      <c r="F4" s="23">
        <v>1000000</v>
      </c>
      <c r="G4" s="24"/>
      <c r="H4" s="24"/>
      <c r="I4" s="24"/>
      <c r="J4" s="24">
        <v>36909</v>
      </c>
      <c r="K4" s="27" t="s">
        <v>25</v>
      </c>
      <c r="L4" s="52"/>
    </row>
    <row r="5" spans="1:12">
      <c r="A5" s="22">
        <v>4</v>
      </c>
      <c r="B5" s="23" t="s">
        <v>65</v>
      </c>
      <c r="C5" s="22" t="s">
        <v>54</v>
      </c>
      <c r="D5" s="22" t="s">
        <v>66</v>
      </c>
      <c r="E5" s="23"/>
      <c r="F5" s="23">
        <v>1000000</v>
      </c>
      <c r="G5" s="24"/>
      <c r="H5" s="24"/>
      <c r="I5" s="24"/>
      <c r="J5" s="24">
        <v>38119</v>
      </c>
      <c r="K5" s="27" t="s">
        <v>84</v>
      </c>
      <c r="L5" s="52">
        <v>41308</v>
      </c>
    </row>
    <row r="6" spans="1:12">
      <c r="A6" s="22">
        <v>5</v>
      </c>
      <c r="B6" s="23"/>
      <c r="C6" s="22"/>
      <c r="D6" s="22" t="s">
        <v>67</v>
      </c>
      <c r="E6" s="23"/>
      <c r="F6" s="23"/>
      <c r="G6" s="24"/>
      <c r="H6" s="24"/>
      <c r="I6" s="24"/>
      <c r="J6" s="24">
        <v>71305</v>
      </c>
      <c r="K6" s="27" t="s">
        <v>25</v>
      </c>
      <c r="L6" s="52">
        <v>41308</v>
      </c>
    </row>
    <row r="7" spans="1:12">
      <c r="A7" s="25"/>
      <c r="B7" s="22"/>
      <c r="C7" s="22"/>
      <c r="D7" s="22"/>
      <c r="E7" s="23"/>
      <c r="F7" s="22"/>
      <c r="G7" s="22"/>
      <c r="H7" s="22"/>
      <c r="I7" s="22"/>
      <c r="J7" s="22"/>
      <c r="K7" s="26">
        <f>SUMIF(K2:K6,"Y",J2:J6)</f>
        <v>125717</v>
      </c>
      <c r="L7" s="5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6" t="s">
        <v>26</v>
      </c>
      <c r="B1" s="76"/>
      <c r="C1" s="2"/>
    </row>
    <row r="2" spans="1:6" ht="14.25" customHeight="1">
      <c r="A2" s="76" t="s">
        <v>27</v>
      </c>
      <c r="B2" s="76"/>
      <c r="C2" s="2"/>
    </row>
    <row r="5" spans="1:6" ht="27">
      <c r="A5" s="3" t="s">
        <v>14</v>
      </c>
      <c r="B5" s="4" t="s">
        <v>28</v>
      </c>
      <c r="C5" s="4" t="s">
        <v>29</v>
      </c>
      <c r="D5" s="5" t="s">
        <v>30</v>
      </c>
      <c r="E5" s="1" t="s">
        <v>31</v>
      </c>
      <c r="F5" s="1" t="s">
        <v>32</v>
      </c>
    </row>
    <row r="6" spans="1:6" ht="40.5">
      <c r="A6" s="6">
        <v>1</v>
      </c>
      <c r="B6" s="7" t="s">
        <v>33</v>
      </c>
      <c r="C6" s="8" t="s">
        <v>34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35</v>
      </c>
      <c r="C7" s="8" t="s">
        <v>36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37</v>
      </c>
      <c r="C8" s="8" t="s">
        <v>38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39</v>
      </c>
      <c r="C9" s="12" t="s">
        <v>40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41</v>
      </c>
      <c r="C10" s="8" t="s">
        <v>42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43</v>
      </c>
      <c r="C11" s="14" t="s">
        <v>44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45</v>
      </c>
      <c r="C12" s="15" t="s">
        <v>46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47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5:I14"/>
  <sheetViews>
    <sheetView workbookViewId="0">
      <selection activeCell="H18" sqref="H18"/>
    </sheetView>
  </sheetViews>
  <sheetFormatPr defaultRowHeight="12.75"/>
  <cols>
    <col min="2" max="2" width="17.7109375" customWidth="1"/>
  </cols>
  <sheetData>
    <row r="5" spans="2:9" ht="21">
      <c r="B5" s="55"/>
      <c r="C5" s="56"/>
      <c r="D5" s="77" t="s">
        <v>55</v>
      </c>
      <c r="E5" s="78"/>
      <c r="F5" s="79"/>
      <c r="G5" s="55"/>
      <c r="H5" s="55"/>
      <c r="I5" s="55"/>
    </row>
    <row r="6" spans="2:9" ht="30">
      <c r="B6" s="57" t="s">
        <v>81</v>
      </c>
      <c r="C6" s="56"/>
      <c r="D6" s="58"/>
      <c r="E6" s="58"/>
      <c r="F6" s="59"/>
      <c r="G6" s="55"/>
      <c r="H6" s="55"/>
      <c r="I6" s="55"/>
    </row>
    <row r="7" spans="2:9" ht="15">
      <c r="B7" s="60" t="s">
        <v>69</v>
      </c>
      <c r="C7" s="60" t="s">
        <v>70</v>
      </c>
      <c r="D7" s="60" t="s">
        <v>71</v>
      </c>
      <c r="E7" s="60" t="s">
        <v>72</v>
      </c>
      <c r="F7" s="60" t="s">
        <v>73</v>
      </c>
      <c r="G7" s="60" t="s">
        <v>83</v>
      </c>
      <c r="H7" s="60" t="s">
        <v>82</v>
      </c>
      <c r="I7" s="61"/>
    </row>
    <row r="8" spans="2:9" ht="15">
      <c r="B8" s="60" t="s">
        <v>74</v>
      </c>
      <c r="C8" s="62">
        <v>386268</v>
      </c>
      <c r="D8" s="61">
        <v>25674</v>
      </c>
      <c r="E8" s="62">
        <v>7147</v>
      </c>
      <c r="F8" s="62">
        <v>79987</v>
      </c>
      <c r="G8" s="62">
        <v>313134</v>
      </c>
      <c r="H8" s="62">
        <v>88929</v>
      </c>
      <c r="I8" s="61"/>
    </row>
    <row r="9" spans="2:9" ht="15">
      <c r="B9" s="60" t="s">
        <v>75</v>
      </c>
      <c r="C9" s="62">
        <v>388203</v>
      </c>
      <c r="D9" s="62">
        <v>4434</v>
      </c>
      <c r="E9" s="62">
        <v>8286</v>
      </c>
      <c r="F9" s="62">
        <v>15338</v>
      </c>
      <c r="G9" s="61">
        <v>244296</v>
      </c>
      <c r="H9" s="61">
        <v>64450</v>
      </c>
      <c r="I9" s="61"/>
    </row>
    <row r="10" spans="2:9" ht="15">
      <c r="B10" s="60" t="s">
        <v>76</v>
      </c>
      <c r="C10" s="62">
        <v>402058</v>
      </c>
      <c r="D10" s="62">
        <v>50022</v>
      </c>
      <c r="E10" s="62">
        <v>20154</v>
      </c>
      <c r="F10" s="62">
        <v>49069</v>
      </c>
      <c r="G10" s="61">
        <v>208739</v>
      </c>
      <c r="H10" s="61">
        <v>52077</v>
      </c>
      <c r="I10" s="61"/>
    </row>
    <row r="11" spans="2:9" ht="15">
      <c r="B11" s="60" t="s">
        <v>77</v>
      </c>
      <c r="C11" s="62">
        <v>190058</v>
      </c>
      <c r="D11" s="62">
        <v>34001</v>
      </c>
      <c r="E11" s="62">
        <v>64474</v>
      </c>
      <c r="F11" s="62">
        <v>277810</v>
      </c>
      <c r="G11" s="61">
        <v>326790</v>
      </c>
      <c r="H11" s="61">
        <v>158631</v>
      </c>
      <c r="I11" s="61"/>
    </row>
    <row r="12" spans="2:9" ht="15">
      <c r="B12" s="60" t="s">
        <v>78</v>
      </c>
      <c r="C12" s="61">
        <f>SUM(C8:C11)</f>
        <v>1366587</v>
      </c>
      <c r="D12" s="61">
        <f t="shared" ref="D12:H12" si="0">SUM(D8:D11)</f>
        <v>114131</v>
      </c>
      <c r="E12" s="61">
        <f>SUM(E8:E11)</f>
        <v>100061</v>
      </c>
      <c r="F12" s="61">
        <f>SUM(F8:F11)</f>
        <v>422204</v>
      </c>
      <c r="G12" s="61">
        <f t="shared" si="0"/>
        <v>1092959</v>
      </c>
      <c r="H12" s="61">
        <f t="shared" si="0"/>
        <v>364087</v>
      </c>
      <c r="I12" s="60">
        <f>(SUM(C12:H12)/24)</f>
        <v>144167.875</v>
      </c>
    </row>
    <row r="13" spans="2:9" ht="15">
      <c r="B13" s="60" t="s">
        <v>79</v>
      </c>
      <c r="C13" s="61">
        <v>12</v>
      </c>
      <c r="D13" s="61">
        <v>3</v>
      </c>
      <c r="E13" s="61">
        <v>14</v>
      </c>
      <c r="F13" s="61">
        <v>19</v>
      </c>
      <c r="G13" s="61">
        <v>26</v>
      </c>
      <c r="H13" s="61">
        <v>11</v>
      </c>
      <c r="I13" s="55"/>
    </row>
    <row r="14" spans="2:9" ht="15">
      <c r="B14" s="55"/>
      <c r="C14" s="55"/>
      <c r="D14" s="55"/>
      <c r="E14" s="55"/>
      <c r="F14" s="80" t="s">
        <v>80</v>
      </c>
      <c r="G14" s="80"/>
      <c r="H14" s="80"/>
      <c r="I14" s="60">
        <f>(I12/1074.61)</f>
        <v>134.15832255422899</v>
      </c>
    </row>
  </sheetData>
  <mergeCells count="2">
    <mergeCell ref="D5:F5"/>
    <mergeCell ref="F14:H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AK19"/>
  <sheetViews>
    <sheetView tabSelected="1" workbookViewId="0">
      <selection activeCell="AG5" sqref="C5:AG16"/>
    </sheetView>
  </sheetViews>
  <sheetFormatPr defaultColWidth="4.28515625" defaultRowHeight="14.25"/>
  <cols>
    <col min="1" max="1" width="4.28515625" style="64"/>
    <col min="2" max="2" width="7.140625" style="64" bestFit="1" customWidth="1"/>
    <col min="3" max="33" width="7" style="64" bestFit="1" customWidth="1"/>
    <col min="34" max="34" width="4.28515625" style="64"/>
    <col min="35" max="35" width="12.85546875" style="64" bestFit="1" customWidth="1"/>
    <col min="36" max="36" width="12" style="64" bestFit="1" customWidth="1"/>
    <col min="37" max="16384" width="4.28515625" style="64"/>
  </cols>
  <sheetData>
    <row r="2" spans="2:37" ht="15">
      <c r="B2" s="63"/>
      <c r="C2" s="63"/>
      <c r="D2" s="81" t="s">
        <v>85</v>
      </c>
      <c r="E2" s="82"/>
      <c r="F2" s="82"/>
      <c r="G2" s="82"/>
      <c r="H2" s="82"/>
      <c r="I2" s="82"/>
      <c r="J2" s="82"/>
      <c r="K2" s="82"/>
      <c r="L2" s="8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2:37" ht="15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71" t="s">
        <v>96</v>
      </c>
      <c r="AJ3" s="71" t="s">
        <v>97</v>
      </c>
      <c r="AK3" s="63"/>
    </row>
    <row r="4" spans="2:37" ht="15">
      <c r="B4" s="63"/>
      <c r="C4" s="65">
        <v>1</v>
      </c>
      <c r="D4" s="65">
        <v>2</v>
      </c>
      <c r="E4" s="65">
        <v>3</v>
      </c>
      <c r="F4" s="65">
        <v>4</v>
      </c>
      <c r="G4" s="65">
        <v>5</v>
      </c>
      <c r="H4" s="65">
        <v>6</v>
      </c>
      <c r="I4" s="65">
        <v>7</v>
      </c>
      <c r="J4" s="65">
        <v>8</v>
      </c>
      <c r="K4" s="65">
        <v>9</v>
      </c>
      <c r="L4" s="65">
        <v>10</v>
      </c>
      <c r="M4" s="65">
        <v>11</v>
      </c>
      <c r="N4" s="65">
        <v>12</v>
      </c>
      <c r="O4" s="65">
        <v>13</v>
      </c>
      <c r="P4" s="65">
        <v>14</v>
      </c>
      <c r="Q4" s="65">
        <v>15</v>
      </c>
      <c r="R4" s="65">
        <v>16</v>
      </c>
      <c r="S4" s="65">
        <v>17</v>
      </c>
      <c r="T4" s="65">
        <v>18</v>
      </c>
      <c r="U4" s="65">
        <v>19</v>
      </c>
      <c r="V4" s="65">
        <v>20</v>
      </c>
      <c r="W4" s="65">
        <v>21</v>
      </c>
      <c r="X4" s="65">
        <v>22</v>
      </c>
      <c r="Y4" s="65">
        <v>23</v>
      </c>
      <c r="Z4" s="65">
        <v>24</v>
      </c>
      <c r="AA4" s="65">
        <v>25</v>
      </c>
      <c r="AB4" s="65">
        <v>26</v>
      </c>
      <c r="AC4" s="65">
        <v>27</v>
      </c>
      <c r="AD4" s="65">
        <v>28</v>
      </c>
      <c r="AE4" s="65">
        <v>29</v>
      </c>
      <c r="AF4" s="65">
        <v>30</v>
      </c>
      <c r="AG4" s="65">
        <v>31</v>
      </c>
      <c r="AH4" s="66" t="s">
        <v>90</v>
      </c>
      <c r="AI4" s="66" t="s">
        <v>78</v>
      </c>
      <c r="AJ4" s="66" t="s">
        <v>78</v>
      </c>
      <c r="AK4" s="63"/>
    </row>
    <row r="5" spans="2:37" ht="15">
      <c r="B5" s="67" t="s">
        <v>95</v>
      </c>
      <c r="C5" s="68">
        <v>715643</v>
      </c>
      <c r="D5" s="68">
        <v>643209</v>
      </c>
      <c r="E5" s="68">
        <v>593209</v>
      </c>
      <c r="F5" s="68">
        <v>640090</v>
      </c>
      <c r="G5" s="68">
        <v>888643</v>
      </c>
      <c r="H5" s="68">
        <v>892366</v>
      </c>
      <c r="I5" s="68">
        <v>892366</v>
      </c>
      <c r="J5" s="68">
        <v>892366</v>
      </c>
      <c r="K5" s="68">
        <v>903957</v>
      </c>
      <c r="L5" s="68">
        <v>802260</v>
      </c>
      <c r="M5" s="68">
        <v>950558</v>
      </c>
      <c r="N5" s="68">
        <v>950558</v>
      </c>
      <c r="O5" s="68">
        <v>990558</v>
      </c>
      <c r="P5" s="68">
        <v>990558</v>
      </c>
      <c r="Q5" s="68">
        <v>990558</v>
      </c>
      <c r="R5" s="68">
        <v>969358</v>
      </c>
      <c r="S5" s="68">
        <v>960491</v>
      </c>
      <c r="T5" s="68">
        <v>959889</v>
      </c>
      <c r="U5" s="68">
        <v>959889</v>
      </c>
      <c r="V5" s="68">
        <v>909889</v>
      </c>
      <c r="W5" s="68">
        <v>909889</v>
      </c>
      <c r="X5" s="68">
        <v>909889</v>
      </c>
      <c r="Y5" s="68">
        <v>939889</v>
      </c>
      <c r="Z5" s="68">
        <v>790468</v>
      </c>
      <c r="AA5" s="68">
        <v>789877</v>
      </c>
      <c r="AB5" s="68">
        <v>789877</v>
      </c>
      <c r="AC5" s="68">
        <v>634877</v>
      </c>
      <c r="AD5" s="68">
        <v>634877</v>
      </c>
      <c r="AE5" s="68">
        <v>634877</v>
      </c>
      <c r="AF5" s="68">
        <v>499877</v>
      </c>
      <c r="AG5" s="68">
        <v>499877</v>
      </c>
      <c r="AH5" s="68"/>
      <c r="AI5" s="68">
        <f>SUM(C5:AG5)/30</f>
        <v>851022.96666666667</v>
      </c>
      <c r="AJ5" s="68">
        <f t="shared" ref="AJ5:AJ16" si="0">SUM(D5:AH5)</f>
        <v>24815046</v>
      </c>
      <c r="AK5" s="63"/>
    </row>
    <row r="6" spans="2:37" ht="15">
      <c r="B6" s="67" t="s">
        <v>94</v>
      </c>
      <c r="C6" s="68">
        <v>399877</v>
      </c>
      <c r="D6" s="68">
        <v>398731</v>
      </c>
      <c r="E6" s="68">
        <v>374711</v>
      </c>
      <c r="F6" s="68">
        <v>311590</v>
      </c>
      <c r="G6" s="68">
        <v>311590</v>
      </c>
      <c r="H6" s="68">
        <v>311590</v>
      </c>
      <c r="I6" s="68">
        <v>240285</v>
      </c>
      <c r="J6" s="68">
        <v>240285</v>
      </c>
      <c r="K6" s="68">
        <v>243028</v>
      </c>
      <c r="L6" s="68">
        <v>316333</v>
      </c>
      <c r="M6" s="68">
        <v>319306</v>
      </c>
      <c r="N6" s="68">
        <v>319306</v>
      </c>
      <c r="O6" s="68">
        <v>319306</v>
      </c>
      <c r="P6" s="68">
        <v>367806</v>
      </c>
      <c r="Q6" s="68">
        <v>509751</v>
      </c>
      <c r="R6" s="68">
        <v>501018</v>
      </c>
      <c r="S6" s="68">
        <v>474622</v>
      </c>
      <c r="T6" s="68">
        <v>474622</v>
      </c>
      <c r="U6" s="68">
        <v>474622</v>
      </c>
      <c r="V6" s="68">
        <v>474622</v>
      </c>
      <c r="W6" s="68">
        <v>473122</v>
      </c>
      <c r="X6" s="68">
        <v>472663</v>
      </c>
      <c r="Y6" s="68">
        <v>282082</v>
      </c>
      <c r="Z6" s="68">
        <v>282035</v>
      </c>
      <c r="AA6" s="68">
        <v>352035</v>
      </c>
      <c r="AB6" s="68">
        <v>352035</v>
      </c>
      <c r="AC6" s="68">
        <v>352035</v>
      </c>
      <c r="AD6" s="68">
        <v>326335</v>
      </c>
      <c r="AE6" s="68">
        <v>326335</v>
      </c>
      <c r="AF6" s="68">
        <v>787470</v>
      </c>
      <c r="AG6" s="68">
        <v>386894</v>
      </c>
      <c r="AH6" s="68"/>
      <c r="AI6" s="68">
        <f t="shared" ref="AI6:AI16" si="1">SUM(C6:AG6)/31</f>
        <v>379872.32258064515</v>
      </c>
      <c r="AJ6" s="68">
        <f t="shared" si="0"/>
        <v>11376165</v>
      </c>
      <c r="AK6" s="63"/>
    </row>
    <row r="7" spans="2:37" ht="15">
      <c r="B7" s="67" t="s">
        <v>93</v>
      </c>
      <c r="C7" s="68">
        <v>434094</v>
      </c>
      <c r="D7" s="68">
        <v>436688</v>
      </c>
      <c r="E7" s="68">
        <v>436688</v>
      </c>
      <c r="F7" s="68">
        <v>347369</v>
      </c>
      <c r="G7" s="68">
        <v>307369</v>
      </c>
      <c r="H7" s="68">
        <v>347651</v>
      </c>
      <c r="I7" s="68">
        <v>347651</v>
      </c>
      <c r="J7" s="68">
        <v>246751</v>
      </c>
      <c r="K7" s="68">
        <v>246751</v>
      </c>
      <c r="L7" s="68">
        <v>246751</v>
      </c>
      <c r="M7" s="68">
        <v>245251</v>
      </c>
      <c r="N7" s="68">
        <v>245251</v>
      </c>
      <c r="O7" s="68">
        <v>245251</v>
      </c>
      <c r="P7" s="68">
        <v>326512</v>
      </c>
      <c r="Q7" s="68">
        <v>326512</v>
      </c>
      <c r="R7" s="68">
        <v>313512</v>
      </c>
      <c r="S7" s="68">
        <v>313512</v>
      </c>
      <c r="T7" s="68">
        <v>312312</v>
      </c>
      <c r="U7" s="68">
        <v>312312</v>
      </c>
      <c r="V7" s="68">
        <v>397312</v>
      </c>
      <c r="W7" s="68">
        <v>546252</v>
      </c>
      <c r="X7" s="68">
        <v>546252</v>
      </c>
      <c r="Y7" s="68">
        <v>546252</v>
      </c>
      <c r="Z7" s="68">
        <v>546252</v>
      </c>
      <c r="AA7" s="68">
        <v>444752</v>
      </c>
      <c r="AB7" s="68">
        <v>294761</v>
      </c>
      <c r="AC7" s="68">
        <v>294761</v>
      </c>
      <c r="AD7" s="68">
        <v>395155</v>
      </c>
      <c r="AE7" s="68">
        <v>505551</v>
      </c>
      <c r="AF7" s="68">
        <v>540562</v>
      </c>
      <c r="AG7" s="68">
        <v>540562</v>
      </c>
      <c r="AH7" s="68"/>
      <c r="AI7" s="68">
        <f>SUM(C7:AG7)/30</f>
        <v>387887.06666666665</v>
      </c>
      <c r="AJ7" s="68">
        <f t="shared" si="0"/>
        <v>11202518</v>
      </c>
      <c r="AK7" s="63"/>
    </row>
    <row r="8" spans="2:37" ht="15">
      <c r="B8" s="67" t="s">
        <v>92</v>
      </c>
      <c r="C8" s="68">
        <v>540562</v>
      </c>
      <c r="D8" s="68">
        <v>468128</v>
      </c>
      <c r="E8" s="68">
        <v>329418</v>
      </c>
      <c r="F8" s="68">
        <v>418837</v>
      </c>
      <c r="G8" s="68">
        <v>568837</v>
      </c>
      <c r="H8" s="68">
        <v>497532</v>
      </c>
      <c r="I8" s="68">
        <v>486360</v>
      </c>
      <c r="J8" s="68">
        <v>486360</v>
      </c>
      <c r="K8" s="68">
        <v>431451</v>
      </c>
      <c r="L8" s="68">
        <v>431451</v>
      </c>
      <c r="M8" s="68">
        <v>685668</v>
      </c>
      <c r="N8" s="68">
        <v>715668</v>
      </c>
      <c r="O8" s="68">
        <v>735597</v>
      </c>
      <c r="P8" s="68">
        <v>715597</v>
      </c>
      <c r="Q8" s="68">
        <v>715597</v>
      </c>
      <c r="R8" s="68">
        <v>482587</v>
      </c>
      <c r="S8" s="68">
        <v>481996</v>
      </c>
      <c r="T8" s="68">
        <v>459716</v>
      </c>
      <c r="U8" s="68">
        <v>465966</v>
      </c>
      <c r="V8" s="68">
        <v>487546</v>
      </c>
      <c r="W8" s="68">
        <v>637546</v>
      </c>
      <c r="X8" s="68">
        <v>637546</v>
      </c>
      <c r="Y8" s="68">
        <v>687546</v>
      </c>
      <c r="Z8" s="68">
        <v>680930</v>
      </c>
      <c r="AA8" s="68">
        <v>680930</v>
      </c>
      <c r="AB8" s="68">
        <v>680930</v>
      </c>
      <c r="AC8" s="68">
        <v>606348</v>
      </c>
      <c r="AD8" s="68">
        <v>606348</v>
      </c>
      <c r="AE8" s="68">
        <v>606348</v>
      </c>
      <c r="AF8" s="68">
        <v>696582</v>
      </c>
      <c r="AG8" s="68">
        <v>634095</v>
      </c>
      <c r="AH8" s="68"/>
      <c r="AI8" s="68">
        <f t="shared" si="1"/>
        <v>572903.96774193551</v>
      </c>
      <c r="AJ8" s="68">
        <f t="shared" si="0"/>
        <v>17219461</v>
      </c>
      <c r="AK8" s="63"/>
    </row>
    <row r="9" spans="2:37" ht="15">
      <c r="B9" s="67" t="s">
        <v>91</v>
      </c>
      <c r="C9" s="68">
        <v>733489</v>
      </c>
      <c r="D9" s="68">
        <v>691055</v>
      </c>
      <c r="E9" s="68">
        <v>652079</v>
      </c>
      <c r="F9" s="68">
        <v>651299</v>
      </c>
      <c r="G9" s="68">
        <v>651299</v>
      </c>
      <c r="H9" s="68">
        <v>391385</v>
      </c>
      <c r="I9" s="68">
        <v>390889</v>
      </c>
      <c r="J9" s="68">
        <v>440199</v>
      </c>
      <c r="K9" s="68">
        <v>440199</v>
      </c>
      <c r="L9" s="68">
        <v>440199</v>
      </c>
      <c r="M9" s="68">
        <v>440199</v>
      </c>
      <c r="N9" s="68">
        <v>440199</v>
      </c>
      <c r="O9" s="68">
        <v>310827</v>
      </c>
      <c r="P9" s="68">
        <v>439642</v>
      </c>
      <c r="Q9" s="68">
        <v>455485</v>
      </c>
      <c r="R9" s="68">
        <v>456262</v>
      </c>
      <c r="S9" s="68">
        <v>436106</v>
      </c>
      <c r="T9" s="68">
        <v>571106</v>
      </c>
      <c r="U9" s="68">
        <v>581106</v>
      </c>
      <c r="V9" s="68">
        <v>630014</v>
      </c>
      <c r="W9" s="68">
        <v>627752</v>
      </c>
      <c r="X9" s="68">
        <v>652295</v>
      </c>
      <c r="Y9" s="68">
        <v>691156</v>
      </c>
      <c r="Z9" s="68">
        <v>639985</v>
      </c>
      <c r="AA9" s="68">
        <v>637985</v>
      </c>
      <c r="AB9" s="68">
        <v>637349</v>
      </c>
      <c r="AC9" s="68">
        <v>636149</v>
      </c>
      <c r="AD9" s="68">
        <v>635706</v>
      </c>
      <c r="AE9" s="68">
        <v>708706</v>
      </c>
      <c r="AF9" s="68">
        <v>708706</v>
      </c>
      <c r="AG9" s="68">
        <v>708706</v>
      </c>
      <c r="AH9" s="68"/>
      <c r="AI9" s="68">
        <f t="shared" si="1"/>
        <v>565404.29032258061</v>
      </c>
      <c r="AJ9" s="68">
        <f t="shared" si="0"/>
        <v>16794044</v>
      </c>
      <c r="AK9" s="63"/>
    </row>
    <row r="10" spans="2:37" ht="15">
      <c r="B10" s="67" t="s">
        <v>89</v>
      </c>
      <c r="C10" s="68">
        <v>708706</v>
      </c>
      <c r="D10" s="68">
        <v>708706</v>
      </c>
      <c r="E10" s="68">
        <v>598168</v>
      </c>
      <c r="F10" s="68">
        <v>598177</v>
      </c>
      <c r="G10" s="68">
        <v>598177</v>
      </c>
      <c r="H10" s="68">
        <v>813098</v>
      </c>
      <c r="I10" s="68">
        <v>876348</v>
      </c>
      <c r="J10" s="68">
        <v>876348</v>
      </c>
      <c r="K10" s="68">
        <v>876028</v>
      </c>
      <c r="L10" s="68">
        <v>876028</v>
      </c>
      <c r="M10" s="68">
        <v>839114</v>
      </c>
      <c r="N10" s="68">
        <v>839426</v>
      </c>
      <c r="O10" s="68">
        <v>896696</v>
      </c>
      <c r="P10" s="68">
        <v>770068</v>
      </c>
      <c r="Q10" s="68">
        <v>563078</v>
      </c>
      <c r="R10" s="68">
        <v>563078</v>
      </c>
      <c r="S10" s="68">
        <v>563078</v>
      </c>
      <c r="T10" s="68">
        <v>563089</v>
      </c>
      <c r="U10" s="68">
        <v>773089</v>
      </c>
      <c r="V10" s="68">
        <v>913089</v>
      </c>
      <c r="W10" s="68">
        <v>911372</v>
      </c>
      <c r="X10" s="68">
        <v>911372</v>
      </c>
      <c r="Y10" s="68">
        <v>911372</v>
      </c>
      <c r="Z10" s="68">
        <v>759172</v>
      </c>
      <c r="AA10" s="68">
        <v>852172</v>
      </c>
      <c r="AB10" s="68">
        <v>732648</v>
      </c>
      <c r="AC10" s="68">
        <v>767648</v>
      </c>
      <c r="AD10" s="68">
        <v>767648</v>
      </c>
      <c r="AE10" s="68">
        <v>792676</v>
      </c>
      <c r="AF10" s="68">
        <v>792676</v>
      </c>
      <c r="AG10" s="68">
        <v>792676</v>
      </c>
      <c r="AH10" s="68"/>
      <c r="AI10" s="68">
        <f>SUM(C10:AG10)/29</f>
        <v>820862.79310344823</v>
      </c>
      <c r="AJ10" s="68">
        <f t="shared" si="0"/>
        <v>23096315</v>
      </c>
      <c r="AK10" s="63"/>
    </row>
    <row r="11" spans="2:37" ht="15">
      <c r="B11" s="67" t="s">
        <v>70</v>
      </c>
      <c r="C11" s="68">
        <v>792676</v>
      </c>
      <c r="D11" s="68">
        <v>538626</v>
      </c>
      <c r="E11" s="68">
        <v>625307</v>
      </c>
      <c r="F11" s="68">
        <v>674736</v>
      </c>
      <c r="G11" s="68">
        <v>813991</v>
      </c>
      <c r="H11" s="68">
        <v>423177</v>
      </c>
      <c r="I11" s="68">
        <v>386268</v>
      </c>
      <c r="J11" s="68">
        <v>386268</v>
      </c>
      <c r="K11" s="68">
        <v>386268</v>
      </c>
      <c r="L11" s="68">
        <v>386268</v>
      </c>
      <c r="M11" s="68">
        <v>363921</v>
      </c>
      <c r="N11" s="68">
        <v>363175</v>
      </c>
      <c r="O11" s="68">
        <v>403203</v>
      </c>
      <c r="P11" s="68">
        <v>388203</v>
      </c>
      <c r="Q11" s="68">
        <v>388203</v>
      </c>
      <c r="R11" s="68">
        <v>387003</v>
      </c>
      <c r="S11" s="68">
        <v>325083</v>
      </c>
      <c r="T11" s="68">
        <v>425083</v>
      </c>
      <c r="U11" s="68">
        <v>414358</v>
      </c>
      <c r="V11" s="68">
        <v>202058</v>
      </c>
      <c r="W11" s="68">
        <v>402058</v>
      </c>
      <c r="X11" s="68">
        <v>402058</v>
      </c>
      <c r="Y11" s="68">
        <v>402058</v>
      </c>
      <c r="Z11" s="68">
        <v>402058</v>
      </c>
      <c r="AA11" s="68">
        <v>290058</v>
      </c>
      <c r="AB11" s="68">
        <v>190058</v>
      </c>
      <c r="AC11" s="68">
        <v>190058</v>
      </c>
      <c r="AD11" s="68">
        <v>190058</v>
      </c>
      <c r="AE11" s="68">
        <v>190058</v>
      </c>
      <c r="AF11" s="68">
        <v>190058</v>
      </c>
      <c r="AG11" s="68">
        <v>190058</v>
      </c>
      <c r="AH11" s="68"/>
      <c r="AI11" s="68">
        <f t="shared" si="1"/>
        <v>390726.22580645164</v>
      </c>
      <c r="AJ11" s="68">
        <f t="shared" si="0"/>
        <v>11319837</v>
      </c>
      <c r="AK11" s="63"/>
    </row>
    <row r="12" spans="2:37" ht="15">
      <c r="B12" s="67" t="s">
        <v>71</v>
      </c>
      <c r="C12" s="68">
        <v>190058</v>
      </c>
      <c r="D12" s="68">
        <v>135127</v>
      </c>
      <c r="E12" s="68">
        <v>135127</v>
      </c>
      <c r="F12" s="68">
        <v>97008</v>
      </c>
      <c r="G12" s="68">
        <v>96979</v>
      </c>
      <c r="H12" s="68">
        <v>25674</v>
      </c>
      <c r="I12" s="68">
        <v>25674</v>
      </c>
      <c r="J12" s="68">
        <v>25674</v>
      </c>
      <c r="K12" s="68">
        <v>25674</v>
      </c>
      <c r="L12" s="68">
        <v>25674</v>
      </c>
      <c r="M12" s="68">
        <v>4434</v>
      </c>
      <c r="N12" s="68">
        <v>4434</v>
      </c>
      <c r="O12" s="68">
        <v>4434</v>
      </c>
      <c r="P12" s="68">
        <v>4434</v>
      </c>
      <c r="Q12" s="68">
        <v>4434</v>
      </c>
      <c r="R12" s="68">
        <v>67525</v>
      </c>
      <c r="S12" s="68">
        <v>67525</v>
      </c>
      <c r="T12" s="68">
        <v>50022</v>
      </c>
      <c r="U12" s="68">
        <v>50022</v>
      </c>
      <c r="V12" s="68">
        <v>50022</v>
      </c>
      <c r="W12" s="68">
        <v>50022</v>
      </c>
      <c r="X12" s="68">
        <v>50022</v>
      </c>
      <c r="Y12" s="68">
        <v>50022</v>
      </c>
      <c r="Z12" s="68">
        <v>50022</v>
      </c>
      <c r="AA12" s="68">
        <v>50022</v>
      </c>
      <c r="AB12" s="68">
        <v>50022</v>
      </c>
      <c r="AC12" s="68">
        <v>50022</v>
      </c>
      <c r="AD12" s="68">
        <v>34001</v>
      </c>
      <c r="AE12" s="68">
        <v>34001</v>
      </c>
      <c r="AF12" s="68">
        <v>34001</v>
      </c>
      <c r="AG12" s="68">
        <v>34001</v>
      </c>
      <c r="AH12" s="68"/>
      <c r="AI12" s="68">
        <f>SUM(C12:AG12)/30</f>
        <v>52537.1</v>
      </c>
      <c r="AJ12" s="68">
        <f t="shared" si="0"/>
        <v>1386055</v>
      </c>
      <c r="AK12" s="63"/>
    </row>
    <row r="13" spans="2:37" ht="15">
      <c r="B13" s="67" t="s">
        <v>86</v>
      </c>
      <c r="C13" s="68">
        <v>7501</v>
      </c>
      <c r="D13" s="68">
        <v>7501</v>
      </c>
      <c r="E13" s="68">
        <v>7501</v>
      </c>
      <c r="F13" s="68">
        <v>7383</v>
      </c>
      <c r="G13" s="68">
        <v>7265</v>
      </c>
      <c r="H13" s="68">
        <v>7147</v>
      </c>
      <c r="I13" s="68">
        <v>7147</v>
      </c>
      <c r="J13" s="68">
        <v>7029</v>
      </c>
      <c r="K13" s="68">
        <v>7029</v>
      </c>
      <c r="L13" s="68">
        <v>7029</v>
      </c>
      <c r="M13" s="68">
        <v>7029</v>
      </c>
      <c r="N13" s="68">
        <v>7029</v>
      </c>
      <c r="O13" s="68">
        <v>10789</v>
      </c>
      <c r="P13" s="68">
        <v>8286</v>
      </c>
      <c r="Q13" s="68">
        <v>298286</v>
      </c>
      <c r="R13" s="68">
        <v>343179</v>
      </c>
      <c r="S13" s="68">
        <v>8179</v>
      </c>
      <c r="T13" s="68">
        <v>8179</v>
      </c>
      <c r="U13" s="68">
        <v>8667</v>
      </c>
      <c r="V13" s="68">
        <v>58667</v>
      </c>
      <c r="W13" s="68">
        <v>20154</v>
      </c>
      <c r="X13" s="68">
        <v>20154</v>
      </c>
      <c r="Y13" s="68">
        <v>20154</v>
      </c>
      <c r="Z13" s="68">
        <v>20154</v>
      </c>
      <c r="AA13" s="68">
        <v>20154</v>
      </c>
      <c r="AB13" s="68">
        <v>20154</v>
      </c>
      <c r="AC13" s="68">
        <v>64474</v>
      </c>
      <c r="AD13" s="68">
        <v>64474</v>
      </c>
      <c r="AE13" s="68">
        <v>157565</v>
      </c>
      <c r="AF13" s="68">
        <v>61947</v>
      </c>
      <c r="AG13" s="68">
        <v>61947</v>
      </c>
      <c r="AH13" s="68"/>
      <c r="AI13" s="68">
        <f t="shared" si="1"/>
        <v>43940.419354838712</v>
      </c>
      <c r="AJ13" s="68">
        <f t="shared" si="0"/>
        <v>1354652</v>
      </c>
      <c r="AK13" s="63"/>
    </row>
    <row r="14" spans="2:37" ht="15">
      <c r="B14" s="67" t="s">
        <v>73</v>
      </c>
      <c r="C14" s="68">
        <v>76656</v>
      </c>
      <c r="D14" s="68">
        <v>4616</v>
      </c>
      <c r="E14" s="68">
        <v>20104</v>
      </c>
      <c r="F14" s="68">
        <v>9246</v>
      </c>
      <c r="G14" s="68">
        <v>96264</v>
      </c>
      <c r="H14" s="68">
        <v>79987</v>
      </c>
      <c r="I14" s="68">
        <v>79987</v>
      </c>
      <c r="J14" s="68">
        <v>79987</v>
      </c>
      <c r="K14" s="68">
        <v>129987</v>
      </c>
      <c r="L14" s="68">
        <v>79987</v>
      </c>
      <c r="M14" s="68">
        <v>21838</v>
      </c>
      <c r="N14" s="68">
        <v>15338</v>
      </c>
      <c r="O14" s="68">
        <v>15338</v>
      </c>
      <c r="P14" s="68">
        <v>15338</v>
      </c>
      <c r="Q14" s="68">
        <v>360894</v>
      </c>
      <c r="R14" s="68">
        <v>305500</v>
      </c>
      <c r="S14" s="68">
        <v>305500</v>
      </c>
      <c r="T14" s="68">
        <v>49069</v>
      </c>
      <c r="U14" s="68">
        <v>49069</v>
      </c>
      <c r="V14" s="68">
        <v>49069</v>
      </c>
      <c r="W14" s="68">
        <v>49069</v>
      </c>
      <c r="X14" s="68">
        <v>226669</v>
      </c>
      <c r="Y14" s="68">
        <v>226669</v>
      </c>
      <c r="Z14" s="68">
        <v>226669</v>
      </c>
      <c r="AA14" s="68">
        <v>263872</v>
      </c>
      <c r="AB14" s="68">
        <v>298872</v>
      </c>
      <c r="AC14" s="68">
        <v>247872</v>
      </c>
      <c r="AD14" s="68">
        <v>277810</v>
      </c>
      <c r="AE14" s="68">
        <v>592758</v>
      </c>
      <c r="AF14" s="68">
        <v>582758</v>
      </c>
      <c r="AG14" s="68">
        <v>582758</v>
      </c>
      <c r="AH14" s="68"/>
      <c r="AI14" s="68">
        <f>SUM(C14:AG14)/30</f>
        <v>180651.66666666666</v>
      </c>
      <c r="AJ14" s="68">
        <f t="shared" si="0"/>
        <v>5342894</v>
      </c>
      <c r="AK14" s="63"/>
    </row>
    <row r="15" spans="2:37" ht="15">
      <c r="B15" s="67" t="s">
        <v>87</v>
      </c>
      <c r="C15" s="68">
        <v>481758</v>
      </c>
      <c r="D15" s="68">
        <v>505904</v>
      </c>
      <c r="E15" s="68">
        <v>526145</v>
      </c>
      <c r="F15" s="68">
        <v>542945</v>
      </c>
      <c r="G15" s="68">
        <v>541345</v>
      </c>
      <c r="H15" s="68">
        <v>283131</v>
      </c>
      <c r="I15" s="68">
        <v>313134</v>
      </c>
      <c r="J15" s="68">
        <v>388162</v>
      </c>
      <c r="K15" s="68">
        <v>388132</v>
      </c>
      <c r="L15" s="68">
        <v>281904</v>
      </c>
      <c r="M15" s="68">
        <v>252227</v>
      </c>
      <c r="N15" s="68">
        <v>252227</v>
      </c>
      <c r="O15" s="68">
        <v>265227</v>
      </c>
      <c r="P15" s="68">
        <v>244296</v>
      </c>
      <c r="Q15" s="68">
        <v>294296</v>
      </c>
      <c r="R15" s="68">
        <v>294296</v>
      </c>
      <c r="S15" s="68">
        <v>308814</v>
      </c>
      <c r="T15" s="68">
        <v>207914</v>
      </c>
      <c r="U15" s="68">
        <v>207914</v>
      </c>
      <c r="V15" s="68">
        <v>256914</v>
      </c>
      <c r="W15" s="68">
        <v>49069</v>
      </c>
      <c r="X15" s="68">
        <v>206129</v>
      </c>
      <c r="Y15" s="68">
        <v>236129</v>
      </c>
      <c r="Z15" s="68">
        <v>236129</v>
      </c>
      <c r="AA15" s="68">
        <v>514759</v>
      </c>
      <c r="AB15" s="68">
        <v>514759</v>
      </c>
      <c r="AC15" s="68">
        <v>476762</v>
      </c>
      <c r="AD15" s="68">
        <v>326790</v>
      </c>
      <c r="AE15" s="68">
        <v>226790</v>
      </c>
      <c r="AF15" s="68">
        <v>226790</v>
      </c>
      <c r="AG15" s="68">
        <v>227760</v>
      </c>
      <c r="AH15" s="68"/>
      <c r="AI15" s="68">
        <f>SUM(C15:AG15)/31</f>
        <v>325114.54838709679</v>
      </c>
      <c r="AJ15" s="68">
        <f t="shared" si="0"/>
        <v>9596793</v>
      </c>
      <c r="AK15" s="63"/>
    </row>
    <row r="16" spans="2:37" ht="15.75" thickBot="1">
      <c r="B16" s="67" t="s">
        <v>88</v>
      </c>
      <c r="C16" s="68">
        <v>227760</v>
      </c>
      <c r="D16" s="68">
        <v>227760</v>
      </c>
      <c r="E16" s="68">
        <v>153504</v>
      </c>
      <c r="F16" s="68">
        <v>153504</v>
      </c>
      <c r="G16" s="68">
        <v>217143</v>
      </c>
      <c r="H16" s="68">
        <v>145838</v>
      </c>
      <c r="I16" s="68">
        <v>88929</v>
      </c>
      <c r="J16" s="68">
        <v>88929</v>
      </c>
      <c r="K16" s="68">
        <v>88929</v>
      </c>
      <c r="L16" s="68">
        <v>148929</v>
      </c>
      <c r="M16" s="68">
        <v>127689</v>
      </c>
      <c r="N16" s="68">
        <v>127689</v>
      </c>
      <c r="O16" s="68">
        <v>127330</v>
      </c>
      <c r="P16" s="68">
        <v>64450</v>
      </c>
      <c r="Q16" s="68">
        <v>64450</v>
      </c>
      <c r="R16" s="68">
        <v>63450</v>
      </c>
      <c r="S16" s="68">
        <v>63049</v>
      </c>
      <c r="T16" s="68">
        <v>263049</v>
      </c>
      <c r="U16" s="68">
        <v>52077</v>
      </c>
      <c r="V16" s="68">
        <v>52077</v>
      </c>
      <c r="W16" s="68">
        <v>49069</v>
      </c>
      <c r="X16" s="68">
        <v>52077</v>
      </c>
      <c r="Y16" s="68">
        <v>52077</v>
      </c>
      <c r="Z16" s="68">
        <v>140962</v>
      </c>
      <c r="AA16" s="68">
        <v>169312</v>
      </c>
      <c r="AB16" s="68">
        <v>158931</v>
      </c>
      <c r="AC16" s="68">
        <v>158631</v>
      </c>
      <c r="AD16" s="68">
        <v>158631</v>
      </c>
      <c r="AE16" s="68">
        <v>158631</v>
      </c>
      <c r="AF16" s="68">
        <v>158631</v>
      </c>
      <c r="AG16" s="68">
        <v>158631</v>
      </c>
      <c r="AH16" s="68"/>
      <c r="AI16" s="69">
        <f t="shared" si="1"/>
        <v>127810.25806451614</v>
      </c>
      <c r="AJ16" s="69">
        <f t="shared" si="0"/>
        <v>3734358</v>
      </c>
      <c r="AK16" s="63"/>
    </row>
    <row r="17" spans="2:37" ht="15"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70">
        <f>SUM(AI5:AI16)/12</f>
        <v>391561.13544679276</v>
      </c>
      <c r="AJ17" s="70">
        <f>SUM(AJ5:AJ16)/365</f>
        <v>375994.89863013697</v>
      </c>
      <c r="AK17" s="63"/>
    </row>
    <row r="18" spans="2:37" ht="15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84" t="s">
        <v>80</v>
      </c>
      <c r="AF18" s="84"/>
      <c r="AG18" s="84"/>
      <c r="AH18" s="84"/>
      <c r="AI18" s="68">
        <f>(391998/1074.61)</f>
        <v>364.78164171187689</v>
      </c>
      <c r="AJ18" s="68">
        <f>(376440/1074.61)</f>
        <v>350.30383115735015</v>
      </c>
      <c r="AK18" s="63"/>
    </row>
    <row r="19" spans="2:37" ht="15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</sheetData>
  <mergeCells count="2">
    <mergeCell ref="D2:L2"/>
    <mergeCell ref="AE18:A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Eligibility</vt:lpstr>
      <vt:lpstr>RTR</vt:lpstr>
      <vt:lpstr>Sheet1</vt:lpstr>
      <vt:lpstr>Banking</vt:lpstr>
      <vt:lpstr> Banking (New)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2020-09-09T10:53:45Z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